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drawings/drawing5.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mc:AlternateContent xmlns:mc="http://schemas.openxmlformats.org/markup-compatibility/2006">
    <mc:Choice Requires="x15">
      <x15ac:absPath xmlns:x15ac="http://schemas.microsoft.com/office/spreadsheetml/2010/11/ac" url="/Users/aamirdevnath/Documents/Portfolio Projects/Retail analytics/"/>
    </mc:Choice>
  </mc:AlternateContent>
  <xr:revisionPtr revIDLastSave="0" documentId="13_ncr:1_{9E15A15E-A475-5A4F-A447-409493B581D1}" xr6:coauthVersionLast="47" xr6:coauthVersionMax="47" xr10:uidLastSave="{00000000-0000-0000-0000-000000000000}"/>
  <bookViews>
    <workbookView xWindow="0" yWindow="0" windowWidth="28800" windowHeight="18000" activeTab="2" xr2:uid="{00000000-000D-0000-FFFF-FFFF00000000}"/>
  </bookViews>
  <sheets>
    <sheet name="Orders_CLEAN" sheetId="10" r:id="rId1"/>
    <sheet name="Phase 4" sheetId="21" r:id="rId2"/>
    <sheet name="Pivot &amp; Chart 1" sheetId="12" r:id="rId3"/>
    <sheet name="Pivot &amp; Chart 2" sheetId="13" r:id="rId4"/>
    <sheet name="Pivot 3" sheetId="14" r:id="rId5"/>
    <sheet name="Pivot 4 &amp; Chart 3" sheetId="15" r:id="rId6"/>
    <sheet name="Pivot 5" sheetId="16" r:id="rId7"/>
    <sheet name="Assumptions Lookup" sheetId="18" r:id="rId8"/>
    <sheet name="Summary" sheetId="11" r:id="rId9"/>
    <sheet name="Customers" sheetId="3" r:id="rId10"/>
    <sheet name="Products" sheetId="4" r:id="rId11"/>
    <sheet name="Employees" sheetId="5" r:id="rId12"/>
    <sheet name="Returns" sheetId="6" r:id="rId13"/>
    <sheet name="Regional_Targets" sheetId="7" r:id="rId14"/>
    <sheet name="Region_Lookup" sheetId="8" r:id="rId15"/>
    <sheet name="Orders_RAW" sheetId="2" r:id="rId16"/>
  </sheets>
  <definedNames>
    <definedName name="_xleta.SUM" hidden="1" xlm="1">#NAME?</definedName>
    <definedName name="_xleta.SUMIF" hidden="1" xlm="1">#NAME?</definedName>
    <definedName name="CostInflationAssumption">'Phase 4'!$K$3</definedName>
    <definedName name="CurrentFXRate">'Assumptions Lookup'!$A$7</definedName>
    <definedName name="DiscountAssumption">'Phase 4'!$K$2</definedName>
    <definedName name="ExternalData_1" localSheetId="0" hidden="1">Orders_CLEAN!$A$1:$P$3201</definedName>
    <definedName name="ReportingYear">'Assumptions Lookup'!$A$6</definedName>
    <definedName name="Slicer_RegionName">#N/A</definedName>
  </definedNames>
  <calcPr calcId="191029"/>
  <pivotCaches>
    <pivotCache cacheId="119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0" l="1"/>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C2562" i="10"/>
  <c r="C2563" i="10"/>
  <c r="C2564" i="10"/>
  <c r="C2565" i="10"/>
  <c r="C2566" i="10"/>
  <c r="C2567" i="10"/>
  <c r="C2568" i="10"/>
  <c r="C2569" i="10"/>
  <c r="C2570" i="10"/>
  <c r="C2571" i="10"/>
  <c r="C2572" i="10"/>
  <c r="C2573" i="10"/>
  <c r="C2574" i="10"/>
  <c r="C2575" i="10"/>
  <c r="C2576" i="10"/>
  <c r="C2577" i="10"/>
  <c r="C2578" i="10"/>
  <c r="C2579" i="10"/>
  <c r="C2580" i="10"/>
  <c r="C2581" i="10"/>
  <c r="C2582" i="10"/>
  <c r="C2583" i="10"/>
  <c r="C2584" i="10"/>
  <c r="C2585" i="10"/>
  <c r="C2586" i="10"/>
  <c r="C2587" i="10"/>
  <c r="C2588" i="10"/>
  <c r="C2589" i="10"/>
  <c r="C2590" i="10"/>
  <c r="C2591" i="10"/>
  <c r="C2592" i="10"/>
  <c r="C2593" i="10"/>
  <c r="C2594" i="10"/>
  <c r="C2595" i="10"/>
  <c r="C2596" i="10"/>
  <c r="C2597" i="10"/>
  <c r="C2598" i="10"/>
  <c r="C2599" i="10"/>
  <c r="C2600" i="10"/>
  <c r="C2601" i="10"/>
  <c r="C2602" i="10"/>
  <c r="C2603" i="10"/>
  <c r="C2604" i="10"/>
  <c r="C2605" i="10"/>
  <c r="C2606" i="10"/>
  <c r="C2607" i="10"/>
  <c r="C2608" i="10"/>
  <c r="C2609" i="10"/>
  <c r="C2610" i="10"/>
  <c r="C2611" i="10"/>
  <c r="C2612" i="10"/>
  <c r="C2613" i="10"/>
  <c r="C2614" i="10"/>
  <c r="C2615" i="10"/>
  <c r="C2616" i="10"/>
  <c r="C2617" i="10"/>
  <c r="C2618" i="10"/>
  <c r="C2619" i="10"/>
  <c r="C2620" i="10"/>
  <c r="C2621" i="10"/>
  <c r="C2622" i="10"/>
  <c r="C2623" i="10"/>
  <c r="C2624" i="10"/>
  <c r="C2625" i="10"/>
  <c r="C2626" i="10"/>
  <c r="C2627" i="10"/>
  <c r="C2628" i="10"/>
  <c r="C2629" i="10"/>
  <c r="C2630" i="10"/>
  <c r="C2631" i="10"/>
  <c r="C2632" i="10"/>
  <c r="C2633" i="10"/>
  <c r="C2634" i="10"/>
  <c r="C2635" i="10"/>
  <c r="C2636" i="10"/>
  <c r="C2637" i="10"/>
  <c r="C2638" i="10"/>
  <c r="C2639" i="10"/>
  <c r="C2640" i="10"/>
  <c r="C2641" i="10"/>
  <c r="C2642" i="10"/>
  <c r="C2643" i="10"/>
  <c r="C2644" i="10"/>
  <c r="C2645" i="10"/>
  <c r="C2646" i="10"/>
  <c r="C2647" i="10"/>
  <c r="C2648" i="10"/>
  <c r="C2649" i="10"/>
  <c r="C2650" i="10"/>
  <c r="C2651" i="10"/>
  <c r="C2652" i="10"/>
  <c r="C2653" i="10"/>
  <c r="C2654" i="10"/>
  <c r="C2655" i="10"/>
  <c r="C2656" i="10"/>
  <c r="C2657" i="10"/>
  <c r="C2658" i="10"/>
  <c r="C2659" i="10"/>
  <c r="C2660" i="10"/>
  <c r="C2661" i="10"/>
  <c r="C2662" i="10"/>
  <c r="C2663" i="10"/>
  <c r="C2664" i="10"/>
  <c r="C2665" i="10"/>
  <c r="C2666" i="10"/>
  <c r="C2667" i="10"/>
  <c r="C2668" i="10"/>
  <c r="C2669" i="10"/>
  <c r="C2670" i="10"/>
  <c r="C2671" i="10"/>
  <c r="C2672" i="10"/>
  <c r="C2673" i="10"/>
  <c r="C2674" i="10"/>
  <c r="C2675" i="10"/>
  <c r="C2676" i="10"/>
  <c r="C2677" i="10"/>
  <c r="C2678" i="10"/>
  <c r="C2679" i="10"/>
  <c r="C2680" i="10"/>
  <c r="C2681" i="10"/>
  <c r="C2682" i="10"/>
  <c r="C2683" i="10"/>
  <c r="C2684" i="10"/>
  <c r="C2685" i="10"/>
  <c r="C2686" i="10"/>
  <c r="C2687" i="10"/>
  <c r="C2688" i="10"/>
  <c r="C2689" i="10"/>
  <c r="C2690" i="10"/>
  <c r="C2691" i="10"/>
  <c r="C2692" i="10"/>
  <c r="C2693" i="10"/>
  <c r="C2694" i="10"/>
  <c r="C2695" i="10"/>
  <c r="C2696" i="10"/>
  <c r="C2697" i="10"/>
  <c r="C2698" i="10"/>
  <c r="C2699" i="10"/>
  <c r="C2700" i="10"/>
  <c r="C2701" i="10"/>
  <c r="C2702" i="10"/>
  <c r="C2703" i="10"/>
  <c r="C2704" i="10"/>
  <c r="C2705" i="10"/>
  <c r="C2706" i="10"/>
  <c r="C2707" i="10"/>
  <c r="C2708" i="10"/>
  <c r="C2709" i="10"/>
  <c r="C2710" i="10"/>
  <c r="C2711" i="10"/>
  <c r="C2712" i="10"/>
  <c r="C2713" i="10"/>
  <c r="C2714" i="10"/>
  <c r="C2715" i="10"/>
  <c r="C2716" i="10"/>
  <c r="C2717" i="10"/>
  <c r="C2718" i="10"/>
  <c r="C2719" i="10"/>
  <c r="C2720" i="10"/>
  <c r="C2721" i="10"/>
  <c r="C2722" i="10"/>
  <c r="C2723" i="10"/>
  <c r="C2724" i="10"/>
  <c r="C2725" i="10"/>
  <c r="C2726" i="10"/>
  <c r="C2727" i="10"/>
  <c r="C2728" i="10"/>
  <c r="C2729" i="10"/>
  <c r="C2730" i="10"/>
  <c r="C2731" i="10"/>
  <c r="C2732" i="10"/>
  <c r="C2733" i="10"/>
  <c r="C2734" i="10"/>
  <c r="C2735" i="10"/>
  <c r="C2736" i="10"/>
  <c r="C2737" i="10"/>
  <c r="C2738" i="10"/>
  <c r="C2739" i="10"/>
  <c r="C2740" i="10"/>
  <c r="C2741" i="10"/>
  <c r="C2742" i="10"/>
  <c r="C2743" i="10"/>
  <c r="C2744" i="10"/>
  <c r="C2745" i="10"/>
  <c r="C2746" i="10"/>
  <c r="C2747" i="10"/>
  <c r="C2748" i="10"/>
  <c r="C2749" i="10"/>
  <c r="C2750" i="10"/>
  <c r="C2751" i="10"/>
  <c r="C2752" i="10"/>
  <c r="C2753" i="10"/>
  <c r="C2754" i="10"/>
  <c r="C2755" i="10"/>
  <c r="C2756" i="10"/>
  <c r="C2757" i="10"/>
  <c r="C2758" i="10"/>
  <c r="C2759" i="10"/>
  <c r="C2760" i="10"/>
  <c r="C2761" i="10"/>
  <c r="C2762" i="10"/>
  <c r="C2763" i="10"/>
  <c r="C2764" i="10"/>
  <c r="C2765" i="10"/>
  <c r="C2766" i="10"/>
  <c r="C2767" i="10"/>
  <c r="C2768" i="10"/>
  <c r="C2769" i="10"/>
  <c r="C2770" i="10"/>
  <c r="C2771" i="10"/>
  <c r="C2772" i="10"/>
  <c r="C2773" i="10"/>
  <c r="C2774" i="10"/>
  <c r="C2775" i="10"/>
  <c r="C2776" i="10"/>
  <c r="C2777" i="10"/>
  <c r="C2778" i="10"/>
  <c r="C2779" i="10"/>
  <c r="C2780" i="10"/>
  <c r="C2781" i="10"/>
  <c r="C2782" i="10"/>
  <c r="C2783" i="10"/>
  <c r="C2784" i="10"/>
  <c r="C2785" i="10"/>
  <c r="C2786" i="10"/>
  <c r="C2787" i="10"/>
  <c r="C2788" i="10"/>
  <c r="C2789" i="10"/>
  <c r="C2790" i="10"/>
  <c r="C2791" i="10"/>
  <c r="C2792" i="10"/>
  <c r="C2793" i="10"/>
  <c r="C2794" i="10"/>
  <c r="C2795" i="10"/>
  <c r="C2796" i="10"/>
  <c r="C2797" i="10"/>
  <c r="C2798" i="10"/>
  <c r="C2799" i="10"/>
  <c r="C2800" i="10"/>
  <c r="C2801" i="10"/>
  <c r="C2802" i="10"/>
  <c r="C2803" i="10"/>
  <c r="C2804" i="10"/>
  <c r="C2805" i="10"/>
  <c r="C2806" i="10"/>
  <c r="C2807" i="10"/>
  <c r="C2808" i="10"/>
  <c r="C2809" i="10"/>
  <c r="C2810" i="10"/>
  <c r="C2811" i="10"/>
  <c r="C2812" i="10"/>
  <c r="C2813" i="10"/>
  <c r="C2814" i="10"/>
  <c r="C2815" i="10"/>
  <c r="C2816" i="10"/>
  <c r="C2817" i="10"/>
  <c r="C2818" i="10"/>
  <c r="C2819" i="10"/>
  <c r="C2820" i="10"/>
  <c r="C2821" i="10"/>
  <c r="C2822" i="10"/>
  <c r="C2823" i="10"/>
  <c r="C2824" i="10"/>
  <c r="C2825" i="10"/>
  <c r="C2826" i="10"/>
  <c r="C2827" i="10"/>
  <c r="C2828" i="10"/>
  <c r="C2829" i="10"/>
  <c r="C2830" i="10"/>
  <c r="C2831" i="10"/>
  <c r="C2832" i="10"/>
  <c r="C2833" i="10"/>
  <c r="C2834" i="10"/>
  <c r="C2835" i="10"/>
  <c r="C2836" i="10"/>
  <c r="C2837" i="10"/>
  <c r="C2838" i="10"/>
  <c r="C2839" i="10"/>
  <c r="C2840" i="10"/>
  <c r="C2841" i="10"/>
  <c r="C2842" i="10"/>
  <c r="C2843" i="10"/>
  <c r="C2844" i="10"/>
  <c r="C2845" i="10"/>
  <c r="C2846" i="10"/>
  <c r="C2847" i="10"/>
  <c r="C2848" i="10"/>
  <c r="C2849" i="10"/>
  <c r="C2850" i="10"/>
  <c r="C2851" i="10"/>
  <c r="C2852" i="10"/>
  <c r="C2853" i="10"/>
  <c r="C2854" i="10"/>
  <c r="C2855" i="10"/>
  <c r="C2856" i="10"/>
  <c r="C2857" i="10"/>
  <c r="C2858" i="10"/>
  <c r="C2859" i="10"/>
  <c r="C2860" i="10"/>
  <c r="C2861" i="10"/>
  <c r="C2862" i="10"/>
  <c r="C2863" i="10"/>
  <c r="C2864" i="10"/>
  <c r="C2865" i="10"/>
  <c r="C2866" i="10"/>
  <c r="C2867" i="10"/>
  <c r="C2868" i="10"/>
  <c r="C2869" i="10"/>
  <c r="C2870" i="10"/>
  <c r="C2871" i="10"/>
  <c r="C2872" i="10"/>
  <c r="C2873" i="10"/>
  <c r="C2874" i="10"/>
  <c r="C2875" i="10"/>
  <c r="C2876" i="10"/>
  <c r="C2877" i="10"/>
  <c r="C2878" i="10"/>
  <c r="C2879" i="10"/>
  <c r="C2880" i="10"/>
  <c r="C2881" i="10"/>
  <c r="C2882" i="10"/>
  <c r="C2883" i="10"/>
  <c r="C2884" i="10"/>
  <c r="C2885" i="10"/>
  <c r="C2886" i="10"/>
  <c r="C2887" i="10"/>
  <c r="C2888" i="10"/>
  <c r="C2889" i="10"/>
  <c r="C2890" i="10"/>
  <c r="C2891" i="10"/>
  <c r="C2892" i="10"/>
  <c r="C2893" i="10"/>
  <c r="C2894" i="10"/>
  <c r="C2895" i="10"/>
  <c r="C2896" i="10"/>
  <c r="C2897" i="10"/>
  <c r="C2898" i="10"/>
  <c r="C2899" i="10"/>
  <c r="C2900" i="10"/>
  <c r="C2901" i="10"/>
  <c r="C2902" i="10"/>
  <c r="C2903" i="10"/>
  <c r="C2904" i="10"/>
  <c r="C2905" i="10"/>
  <c r="C2906" i="10"/>
  <c r="C2907" i="10"/>
  <c r="C2908" i="10"/>
  <c r="C2909" i="10"/>
  <c r="C2910" i="10"/>
  <c r="C2911" i="10"/>
  <c r="C2912" i="10"/>
  <c r="C2913" i="10"/>
  <c r="C2914" i="10"/>
  <c r="C2915" i="10"/>
  <c r="C2916" i="10"/>
  <c r="C2917" i="10"/>
  <c r="C2918" i="10"/>
  <c r="C2919" i="10"/>
  <c r="C2920" i="10"/>
  <c r="C2921" i="10"/>
  <c r="C2922" i="10"/>
  <c r="C2923" i="10"/>
  <c r="C2924" i="10"/>
  <c r="C2925" i="10"/>
  <c r="C2926" i="10"/>
  <c r="C2927" i="10"/>
  <c r="C2928" i="10"/>
  <c r="C2929" i="10"/>
  <c r="C2930" i="10"/>
  <c r="C2931" i="10"/>
  <c r="C2932" i="10"/>
  <c r="C2933" i="10"/>
  <c r="C2934" i="10"/>
  <c r="C2935" i="10"/>
  <c r="C2936" i="10"/>
  <c r="C2937" i="10"/>
  <c r="C2938" i="10"/>
  <c r="C2939" i="10"/>
  <c r="C2940" i="10"/>
  <c r="C2941" i="10"/>
  <c r="C2942" i="10"/>
  <c r="C2943" i="10"/>
  <c r="C2944" i="10"/>
  <c r="C2945" i="10"/>
  <c r="C2946" i="10"/>
  <c r="C2947" i="10"/>
  <c r="C2948" i="10"/>
  <c r="C2949" i="10"/>
  <c r="C2950" i="10"/>
  <c r="C2951" i="10"/>
  <c r="C2952" i="10"/>
  <c r="C2953" i="10"/>
  <c r="C2954" i="10"/>
  <c r="C2955" i="10"/>
  <c r="C2956" i="10"/>
  <c r="C2957" i="10"/>
  <c r="C2958" i="10"/>
  <c r="C2959" i="10"/>
  <c r="C2960" i="10"/>
  <c r="C2961" i="10"/>
  <c r="C2962" i="10"/>
  <c r="C2963" i="10"/>
  <c r="C2964" i="10"/>
  <c r="C2965" i="10"/>
  <c r="C2966" i="10"/>
  <c r="C2967" i="10"/>
  <c r="C2968" i="10"/>
  <c r="C2969" i="10"/>
  <c r="C2970" i="10"/>
  <c r="C2971" i="10"/>
  <c r="C2972" i="10"/>
  <c r="C2973" i="10"/>
  <c r="C2974" i="10"/>
  <c r="C2975" i="10"/>
  <c r="C2976" i="10"/>
  <c r="C2977" i="10"/>
  <c r="C2978" i="10"/>
  <c r="C2979" i="10"/>
  <c r="C2980" i="10"/>
  <c r="C2981" i="10"/>
  <c r="C2982" i="10"/>
  <c r="C2983" i="10"/>
  <c r="C2984" i="10"/>
  <c r="C2985" i="10"/>
  <c r="C2986" i="10"/>
  <c r="C2987" i="10"/>
  <c r="C2988" i="10"/>
  <c r="C2989" i="10"/>
  <c r="C2990" i="10"/>
  <c r="C2991" i="10"/>
  <c r="C2992" i="10"/>
  <c r="C2993" i="10"/>
  <c r="C2994" i="10"/>
  <c r="C2995" i="10"/>
  <c r="C2996" i="10"/>
  <c r="C2997" i="10"/>
  <c r="C2998" i="10"/>
  <c r="C2999" i="10"/>
  <c r="C3000" i="10"/>
  <c r="C3001" i="10"/>
  <c r="C3002" i="10"/>
  <c r="C3003" i="10"/>
  <c r="C3004" i="10"/>
  <c r="C3005" i="10"/>
  <c r="C3006" i="10"/>
  <c r="C3007" i="10"/>
  <c r="C3008" i="10"/>
  <c r="C3009" i="10"/>
  <c r="C3010" i="10"/>
  <c r="C3011" i="10"/>
  <c r="C3012" i="10"/>
  <c r="C3013" i="10"/>
  <c r="C3014" i="10"/>
  <c r="C3015" i="10"/>
  <c r="C3016" i="10"/>
  <c r="C3017" i="10"/>
  <c r="C3018" i="10"/>
  <c r="C3019" i="10"/>
  <c r="C3020" i="10"/>
  <c r="C3021" i="10"/>
  <c r="C3022" i="10"/>
  <c r="C3023" i="10"/>
  <c r="C3024" i="10"/>
  <c r="C3025" i="10"/>
  <c r="C3026" i="10"/>
  <c r="C3027" i="10"/>
  <c r="C3028" i="10"/>
  <c r="C3029" i="10"/>
  <c r="C3030" i="10"/>
  <c r="C3031" i="10"/>
  <c r="C3032" i="10"/>
  <c r="C3033" i="10"/>
  <c r="C3034" i="10"/>
  <c r="C3035" i="10"/>
  <c r="C3036" i="10"/>
  <c r="C3037" i="10"/>
  <c r="C3038" i="10"/>
  <c r="C3039" i="10"/>
  <c r="C3040" i="10"/>
  <c r="C3041" i="10"/>
  <c r="C3042" i="10"/>
  <c r="C3043" i="10"/>
  <c r="C3044" i="10"/>
  <c r="C3045" i="10"/>
  <c r="C3046" i="10"/>
  <c r="C3047" i="10"/>
  <c r="C3048" i="10"/>
  <c r="C3049" i="10"/>
  <c r="C3050" i="10"/>
  <c r="C3051" i="10"/>
  <c r="C3052" i="10"/>
  <c r="C3053" i="10"/>
  <c r="C3054" i="10"/>
  <c r="C3055" i="10"/>
  <c r="C3056" i="10"/>
  <c r="C3057" i="10"/>
  <c r="C3058" i="10"/>
  <c r="C3059" i="10"/>
  <c r="C3060" i="10"/>
  <c r="C3061" i="10"/>
  <c r="C3062" i="10"/>
  <c r="C3063" i="10"/>
  <c r="C3064" i="10"/>
  <c r="C3065" i="10"/>
  <c r="C3066" i="10"/>
  <c r="C3067" i="10"/>
  <c r="C3068" i="10"/>
  <c r="C3069" i="10"/>
  <c r="C3070" i="10"/>
  <c r="C3071" i="10"/>
  <c r="C3072" i="10"/>
  <c r="C3073" i="10"/>
  <c r="C3074" i="10"/>
  <c r="C3075" i="10"/>
  <c r="C3076" i="10"/>
  <c r="C3077" i="10"/>
  <c r="C3078" i="10"/>
  <c r="C3079" i="10"/>
  <c r="C3080" i="10"/>
  <c r="C3081" i="10"/>
  <c r="C3082" i="10"/>
  <c r="C3083" i="10"/>
  <c r="C3084" i="10"/>
  <c r="C3085" i="10"/>
  <c r="C3086" i="10"/>
  <c r="C3087" i="10"/>
  <c r="C3088" i="10"/>
  <c r="C3089" i="10"/>
  <c r="C3090" i="10"/>
  <c r="C3091" i="10"/>
  <c r="C3092" i="10"/>
  <c r="C3093" i="10"/>
  <c r="C3094" i="10"/>
  <c r="C3095" i="10"/>
  <c r="C3096" i="10"/>
  <c r="C3097" i="10"/>
  <c r="C3098" i="10"/>
  <c r="C3099" i="10"/>
  <c r="C3100" i="10"/>
  <c r="C3101" i="10"/>
  <c r="C3102" i="10"/>
  <c r="C3103" i="10"/>
  <c r="C3104" i="10"/>
  <c r="C3105" i="10"/>
  <c r="C3106" i="10"/>
  <c r="C3107" i="10"/>
  <c r="C3108" i="10"/>
  <c r="C3109" i="10"/>
  <c r="C3110" i="10"/>
  <c r="C3111" i="10"/>
  <c r="C3112" i="10"/>
  <c r="C3113" i="10"/>
  <c r="C3114" i="10"/>
  <c r="C3115" i="10"/>
  <c r="C3116" i="10"/>
  <c r="C3117" i="10"/>
  <c r="C3118" i="10"/>
  <c r="C3119" i="10"/>
  <c r="C3120" i="10"/>
  <c r="C3121" i="10"/>
  <c r="C3122" i="10"/>
  <c r="C3123" i="10"/>
  <c r="C3124" i="10"/>
  <c r="C3125" i="10"/>
  <c r="C3126" i="10"/>
  <c r="C3127" i="10"/>
  <c r="C3128" i="10"/>
  <c r="C3129" i="10"/>
  <c r="C3130" i="10"/>
  <c r="C3131" i="10"/>
  <c r="C3132" i="10"/>
  <c r="C3133" i="10"/>
  <c r="C3134" i="10"/>
  <c r="C3135" i="10"/>
  <c r="C3136" i="10"/>
  <c r="C3137" i="10"/>
  <c r="C3138" i="10"/>
  <c r="C3139" i="10"/>
  <c r="C3140" i="10"/>
  <c r="C3141" i="10"/>
  <c r="C3142" i="10"/>
  <c r="C3143" i="10"/>
  <c r="C3144" i="10"/>
  <c r="C3145" i="10"/>
  <c r="C3146" i="10"/>
  <c r="C3147" i="10"/>
  <c r="C3148" i="10"/>
  <c r="C3149" i="10"/>
  <c r="C3150" i="10"/>
  <c r="C3151" i="10"/>
  <c r="C3152" i="10"/>
  <c r="C3153" i="10"/>
  <c r="C3154" i="10"/>
  <c r="C3155" i="10"/>
  <c r="C3156" i="10"/>
  <c r="C3157" i="10"/>
  <c r="C3158" i="10"/>
  <c r="C3159" i="10"/>
  <c r="C3160" i="10"/>
  <c r="C3161" i="10"/>
  <c r="C3162" i="10"/>
  <c r="C3163" i="10"/>
  <c r="C3164" i="10"/>
  <c r="C3165" i="10"/>
  <c r="C3166" i="10"/>
  <c r="C3167" i="10"/>
  <c r="C3168" i="10"/>
  <c r="C3169" i="10"/>
  <c r="C3170" i="10"/>
  <c r="C3171" i="10"/>
  <c r="C3172" i="10"/>
  <c r="C3173" i="10"/>
  <c r="C3174" i="10"/>
  <c r="C3175" i="10"/>
  <c r="C3176" i="10"/>
  <c r="C3177" i="10"/>
  <c r="C3178" i="10"/>
  <c r="C3179" i="10"/>
  <c r="C3180" i="10"/>
  <c r="C3181" i="10"/>
  <c r="C3182" i="10"/>
  <c r="C3183" i="10"/>
  <c r="C3184" i="10"/>
  <c r="C3185" i="10"/>
  <c r="C3186" i="10"/>
  <c r="C3187" i="10"/>
  <c r="C3188" i="10"/>
  <c r="C3189" i="10"/>
  <c r="C3190" i="10"/>
  <c r="C3191" i="10"/>
  <c r="C3192" i="10"/>
  <c r="C3193" i="10"/>
  <c r="C3194" i="10"/>
  <c r="C3195" i="10"/>
  <c r="C3196" i="10"/>
  <c r="C3197" i="10"/>
  <c r="C3198" i="10"/>
  <c r="C3199" i="10"/>
  <c r="C3200" i="10"/>
  <c r="C3201" i="10"/>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1259" i="10"/>
  <c r="E1260" i="10"/>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G2" i="10"/>
  <c r="H2" i="10" s="1"/>
  <c r="G3" i="10"/>
  <c r="H3" i="10" s="1"/>
  <c r="G4" i="10"/>
  <c r="H4"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G54" i="10"/>
  <c r="H54" i="10" s="1"/>
  <c r="G55" i="10"/>
  <c r="H55" i="10" s="1"/>
  <c r="G56" i="10"/>
  <c r="H56" i="10" s="1"/>
  <c r="G57" i="10"/>
  <c r="H57" i="10" s="1"/>
  <c r="G58" i="10"/>
  <c r="H58" i="10" s="1"/>
  <c r="G59" i="10"/>
  <c r="H59" i="10" s="1"/>
  <c r="G60" i="10"/>
  <c r="H60" i="10" s="1"/>
  <c r="G61" i="10"/>
  <c r="H61" i="10" s="1"/>
  <c r="G62" i="10"/>
  <c r="H62" i="10" s="1"/>
  <c r="G63" i="10"/>
  <c r="H63" i="10" s="1"/>
  <c r="G64" i="10"/>
  <c r="H64" i="10" s="1"/>
  <c r="G65" i="10"/>
  <c r="H65" i="10" s="1"/>
  <c r="G66" i="10"/>
  <c r="H66" i="10" s="1"/>
  <c r="G67" i="10"/>
  <c r="H67" i="10" s="1"/>
  <c r="G68" i="10"/>
  <c r="H68" i="10" s="1"/>
  <c r="G69" i="10"/>
  <c r="H69" i="10" s="1"/>
  <c r="G70" i="10"/>
  <c r="H70" i="10" s="1"/>
  <c r="G71" i="10"/>
  <c r="H71" i="10" s="1"/>
  <c r="G72" i="10"/>
  <c r="H72" i="10" s="1"/>
  <c r="G73" i="10"/>
  <c r="H73" i="10" s="1"/>
  <c r="G74" i="10"/>
  <c r="H74" i="10" s="1"/>
  <c r="G75" i="10"/>
  <c r="H75" i="10" s="1"/>
  <c r="G76" i="10"/>
  <c r="H76" i="10" s="1"/>
  <c r="G77" i="10"/>
  <c r="H77" i="10" s="1"/>
  <c r="G78" i="10"/>
  <c r="H78" i="10" s="1"/>
  <c r="G79" i="10"/>
  <c r="H79" i="10" s="1"/>
  <c r="G80" i="10"/>
  <c r="H80" i="10" s="1"/>
  <c r="G81" i="10"/>
  <c r="H81" i="10" s="1"/>
  <c r="G82" i="10"/>
  <c r="H82" i="10" s="1"/>
  <c r="G83" i="10"/>
  <c r="H83" i="10" s="1"/>
  <c r="G84" i="10"/>
  <c r="H84" i="10" s="1"/>
  <c r="G85" i="10"/>
  <c r="H85" i="10" s="1"/>
  <c r="G86" i="10"/>
  <c r="H86" i="10" s="1"/>
  <c r="G87" i="10"/>
  <c r="H87" i="10" s="1"/>
  <c r="G88" i="10"/>
  <c r="H88" i="10" s="1"/>
  <c r="G89" i="10"/>
  <c r="H89" i="10" s="1"/>
  <c r="G90" i="10"/>
  <c r="H90" i="10" s="1"/>
  <c r="G91" i="10"/>
  <c r="H91" i="10" s="1"/>
  <c r="G92" i="10"/>
  <c r="H92" i="10" s="1"/>
  <c r="G93" i="10"/>
  <c r="H93" i="10" s="1"/>
  <c r="G94" i="10"/>
  <c r="H94" i="10" s="1"/>
  <c r="G95" i="10"/>
  <c r="H95" i="10" s="1"/>
  <c r="G96" i="10"/>
  <c r="H96" i="10" s="1"/>
  <c r="G97" i="10"/>
  <c r="H97" i="10" s="1"/>
  <c r="G98" i="10"/>
  <c r="H98" i="10" s="1"/>
  <c r="G99" i="10"/>
  <c r="H99" i="10" s="1"/>
  <c r="G100" i="10"/>
  <c r="H100" i="10" s="1"/>
  <c r="G101" i="10"/>
  <c r="H101" i="10" s="1"/>
  <c r="G102" i="10"/>
  <c r="H102" i="10" s="1"/>
  <c r="G103" i="10"/>
  <c r="H103" i="10" s="1"/>
  <c r="G104" i="10"/>
  <c r="H104" i="10" s="1"/>
  <c r="G105" i="10"/>
  <c r="H105" i="10" s="1"/>
  <c r="G106" i="10"/>
  <c r="H106" i="10" s="1"/>
  <c r="G107" i="10"/>
  <c r="H107" i="10" s="1"/>
  <c r="G108" i="10"/>
  <c r="H108" i="10" s="1"/>
  <c r="G109" i="10"/>
  <c r="H109" i="10" s="1"/>
  <c r="G110" i="10"/>
  <c r="H110" i="10" s="1"/>
  <c r="G111" i="10"/>
  <c r="H111" i="10" s="1"/>
  <c r="G112" i="10"/>
  <c r="H112" i="10" s="1"/>
  <c r="G113" i="10"/>
  <c r="H113" i="10" s="1"/>
  <c r="G114" i="10"/>
  <c r="H114" i="10" s="1"/>
  <c r="G115" i="10"/>
  <c r="H115" i="10" s="1"/>
  <c r="G116" i="10"/>
  <c r="H116" i="10" s="1"/>
  <c r="G117" i="10"/>
  <c r="H117" i="10" s="1"/>
  <c r="G118" i="10"/>
  <c r="H118" i="10" s="1"/>
  <c r="G119" i="10"/>
  <c r="H119" i="10" s="1"/>
  <c r="G120" i="10"/>
  <c r="H120" i="10" s="1"/>
  <c r="G121" i="10"/>
  <c r="H121" i="10" s="1"/>
  <c r="G122" i="10"/>
  <c r="H122" i="10" s="1"/>
  <c r="G123" i="10"/>
  <c r="H123" i="10" s="1"/>
  <c r="G124" i="10"/>
  <c r="H124" i="10" s="1"/>
  <c r="G125" i="10"/>
  <c r="H125" i="10" s="1"/>
  <c r="G126" i="10"/>
  <c r="H126" i="10" s="1"/>
  <c r="G127" i="10"/>
  <c r="H127" i="10" s="1"/>
  <c r="G128" i="10"/>
  <c r="H128" i="10" s="1"/>
  <c r="G129" i="10"/>
  <c r="H129" i="10" s="1"/>
  <c r="G130" i="10"/>
  <c r="H130" i="10" s="1"/>
  <c r="G131" i="10"/>
  <c r="H131" i="10" s="1"/>
  <c r="G132" i="10"/>
  <c r="H132" i="10" s="1"/>
  <c r="G133" i="10"/>
  <c r="H133" i="10" s="1"/>
  <c r="G134" i="10"/>
  <c r="H134" i="10" s="1"/>
  <c r="G135" i="10"/>
  <c r="H135" i="10" s="1"/>
  <c r="G136" i="10"/>
  <c r="H136" i="10" s="1"/>
  <c r="G137" i="10"/>
  <c r="H137" i="10" s="1"/>
  <c r="G138" i="10"/>
  <c r="H138" i="10" s="1"/>
  <c r="G139" i="10"/>
  <c r="H139" i="10" s="1"/>
  <c r="G140" i="10"/>
  <c r="H140" i="10" s="1"/>
  <c r="G141" i="10"/>
  <c r="H141" i="10" s="1"/>
  <c r="G142" i="10"/>
  <c r="H142" i="10" s="1"/>
  <c r="G143" i="10"/>
  <c r="H143" i="10" s="1"/>
  <c r="G144" i="10"/>
  <c r="H144" i="10" s="1"/>
  <c r="G145" i="10"/>
  <c r="H145" i="10" s="1"/>
  <c r="G146" i="10"/>
  <c r="H146" i="10" s="1"/>
  <c r="G147" i="10"/>
  <c r="H147" i="10" s="1"/>
  <c r="G148" i="10"/>
  <c r="H148" i="10" s="1"/>
  <c r="G149" i="10"/>
  <c r="H149" i="10" s="1"/>
  <c r="G150" i="10"/>
  <c r="H150" i="10" s="1"/>
  <c r="G151" i="10"/>
  <c r="H151" i="10" s="1"/>
  <c r="G152" i="10"/>
  <c r="H152" i="10" s="1"/>
  <c r="G153" i="10"/>
  <c r="H153" i="10" s="1"/>
  <c r="G154" i="10"/>
  <c r="H154" i="10" s="1"/>
  <c r="G155" i="10"/>
  <c r="H155" i="10" s="1"/>
  <c r="G156" i="10"/>
  <c r="H156" i="10" s="1"/>
  <c r="G157" i="10"/>
  <c r="H157" i="10" s="1"/>
  <c r="G158" i="10"/>
  <c r="H158" i="10" s="1"/>
  <c r="G159" i="10"/>
  <c r="H159" i="10" s="1"/>
  <c r="G160" i="10"/>
  <c r="H160" i="10" s="1"/>
  <c r="G161" i="10"/>
  <c r="H161" i="10" s="1"/>
  <c r="G162" i="10"/>
  <c r="H162" i="10" s="1"/>
  <c r="G163" i="10"/>
  <c r="H163" i="10" s="1"/>
  <c r="G164" i="10"/>
  <c r="H164" i="10" s="1"/>
  <c r="G165" i="10"/>
  <c r="H165" i="10" s="1"/>
  <c r="G166" i="10"/>
  <c r="H166" i="10" s="1"/>
  <c r="G167" i="10"/>
  <c r="H167" i="10" s="1"/>
  <c r="G168" i="10"/>
  <c r="H168" i="10" s="1"/>
  <c r="G169" i="10"/>
  <c r="H169" i="10" s="1"/>
  <c r="G170" i="10"/>
  <c r="H170" i="10" s="1"/>
  <c r="G171" i="10"/>
  <c r="H171" i="10" s="1"/>
  <c r="G172" i="10"/>
  <c r="H172" i="10" s="1"/>
  <c r="G173" i="10"/>
  <c r="H173" i="10" s="1"/>
  <c r="G174" i="10"/>
  <c r="H174" i="10" s="1"/>
  <c r="G175" i="10"/>
  <c r="H175" i="10" s="1"/>
  <c r="G176" i="10"/>
  <c r="H176" i="10" s="1"/>
  <c r="G177" i="10"/>
  <c r="H177" i="10" s="1"/>
  <c r="G178" i="10"/>
  <c r="H178" i="10" s="1"/>
  <c r="G179" i="10"/>
  <c r="H179" i="10" s="1"/>
  <c r="G180" i="10"/>
  <c r="H180" i="10" s="1"/>
  <c r="G181" i="10"/>
  <c r="H181" i="10" s="1"/>
  <c r="G182" i="10"/>
  <c r="H182" i="10" s="1"/>
  <c r="G183" i="10"/>
  <c r="H183" i="10" s="1"/>
  <c r="G184" i="10"/>
  <c r="H184" i="10" s="1"/>
  <c r="G185" i="10"/>
  <c r="H185" i="10" s="1"/>
  <c r="G186" i="10"/>
  <c r="H186" i="10" s="1"/>
  <c r="G187" i="10"/>
  <c r="H187" i="10" s="1"/>
  <c r="G188" i="10"/>
  <c r="H188" i="10" s="1"/>
  <c r="G189" i="10"/>
  <c r="H189" i="10" s="1"/>
  <c r="G190" i="10"/>
  <c r="H190" i="10" s="1"/>
  <c r="G191" i="10"/>
  <c r="H191" i="10" s="1"/>
  <c r="G192" i="10"/>
  <c r="H192" i="10" s="1"/>
  <c r="G193" i="10"/>
  <c r="H193" i="10" s="1"/>
  <c r="G194" i="10"/>
  <c r="H194" i="10" s="1"/>
  <c r="G195" i="10"/>
  <c r="H195" i="10" s="1"/>
  <c r="G196" i="10"/>
  <c r="H196" i="10" s="1"/>
  <c r="G197" i="10"/>
  <c r="H197" i="10" s="1"/>
  <c r="G198" i="10"/>
  <c r="H198" i="10" s="1"/>
  <c r="G199" i="10"/>
  <c r="H199" i="10" s="1"/>
  <c r="G200" i="10"/>
  <c r="H200" i="10" s="1"/>
  <c r="G201" i="10"/>
  <c r="H201" i="10" s="1"/>
  <c r="G202" i="10"/>
  <c r="H202" i="10" s="1"/>
  <c r="G203" i="10"/>
  <c r="H203" i="10" s="1"/>
  <c r="G204" i="10"/>
  <c r="H204" i="10" s="1"/>
  <c r="G205" i="10"/>
  <c r="H205" i="10" s="1"/>
  <c r="G206" i="10"/>
  <c r="H206" i="10" s="1"/>
  <c r="G207" i="10"/>
  <c r="H207" i="10" s="1"/>
  <c r="G208" i="10"/>
  <c r="H208" i="10" s="1"/>
  <c r="G209" i="10"/>
  <c r="H209" i="10" s="1"/>
  <c r="G210" i="10"/>
  <c r="H210" i="10" s="1"/>
  <c r="G211" i="10"/>
  <c r="H211" i="10" s="1"/>
  <c r="G212" i="10"/>
  <c r="H212" i="10" s="1"/>
  <c r="G213" i="10"/>
  <c r="H213" i="10" s="1"/>
  <c r="G214" i="10"/>
  <c r="H214" i="10" s="1"/>
  <c r="G215" i="10"/>
  <c r="H215" i="10" s="1"/>
  <c r="G216" i="10"/>
  <c r="H216" i="10" s="1"/>
  <c r="G217" i="10"/>
  <c r="H217" i="10" s="1"/>
  <c r="G218" i="10"/>
  <c r="H218" i="10" s="1"/>
  <c r="G219" i="10"/>
  <c r="H219" i="10" s="1"/>
  <c r="G220" i="10"/>
  <c r="H220" i="10" s="1"/>
  <c r="G221" i="10"/>
  <c r="H221" i="10" s="1"/>
  <c r="G222" i="10"/>
  <c r="H222" i="10" s="1"/>
  <c r="G223" i="10"/>
  <c r="H223" i="10" s="1"/>
  <c r="G224" i="10"/>
  <c r="H224" i="10" s="1"/>
  <c r="G225" i="10"/>
  <c r="H225" i="10" s="1"/>
  <c r="G226" i="10"/>
  <c r="H226" i="10" s="1"/>
  <c r="G227" i="10"/>
  <c r="H227" i="10" s="1"/>
  <c r="G228" i="10"/>
  <c r="H228" i="10" s="1"/>
  <c r="G229" i="10"/>
  <c r="H229" i="10" s="1"/>
  <c r="G230" i="10"/>
  <c r="H230" i="10" s="1"/>
  <c r="G231" i="10"/>
  <c r="H231" i="10" s="1"/>
  <c r="G232" i="10"/>
  <c r="H232" i="10" s="1"/>
  <c r="G233" i="10"/>
  <c r="H233" i="10" s="1"/>
  <c r="G234" i="10"/>
  <c r="H234" i="10" s="1"/>
  <c r="G235" i="10"/>
  <c r="H235" i="10" s="1"/>
  <c r="G236" i="10"/>
  <c r="H236" i="10" s="1"/>
  <c r="G237" i="10"/>
  <c r="H237" i="10" s="1"/>
  <c r="G238" i="10"/>
  <c r="H238" i="10" s="1"/>
  <c r="G239" i="10"/>
  <c r="H239" i="10" s="1"/>
  <c r="G240" i="10"/>
  <c r="H240" i="10" s="1"/>
  <c r="G241" i="10"/>
  <c r="H241" i="10" s="1"/>
  <c r="G242" i="10"/>
  <c r="H242" i="10" s="1"/>
  <c r="G243" i="10"/>
  <c r="H243" i="10" s="1"/>
  <c r="G244" i="10"/>
  <c r="H244" i="10" s="1"/>
  <c r="G245" i="10"/>
  <c r="H245" i="10" s="1"/>
  <c r="G246" i="10"/>
  <c r="H246" i="10" s="1"/>
  <c r="G247" i="10"/>
  <c r="H247" i="10" s="1"/>
  <c r="G248" i="10"/>
  <c r="H248" i="10" s="1"/>
  <c r="G249" i="10"/>
  <c r="H249" i="10" s="1"/>
  <c r="G250" i="10"/>
  <c r="H250" i="10" s="1"/>
  <c r="G251" i="10"/>
  <c r="H251" i="10" s="1"/>
  <c r="G252" i="10"/>
  <c r="H252" i="10" s="1"/>
  <c r="G253" i="10"/>
  <c r="H253" i="10" s="1"/>
  <c r="G254" i="10"/>
  <c r="H254" i="10" s="1"/>
  <c r="G255" i="10"/>
  <c r="H255" i="10" s="1"/>
  <c r="G256" i="10"/>
  <c r="H256" i="10" s="1"/>
  <c r="G257" i="10"/>
  <c r="H257" i="10" s="1"/>
  <c r="G258" i="10"/>
  <c r="H258" i="10" s="1"/>
  <c r="G259" i="10"/>
  <c r="H259" i="10" s="1"/>
  <c r="G260" i="10"/>
  <c r="H260" i="10" s="1"/>
  <c r="G261" i="10"/>
  <c r="H261" i="10" s="1"/>
  <c r="G262" i="10"/>
  <c r="H262" i="10" s="1"/>
  <c r="G263" i="10"/>
  <c r="H263" i="10" s="1"/>
  <c r="G264" i="10"/>
  <c r="H264" i="10" s="1"/>
  <c r="G265" i="10"/>
  <c r="H265" i="10" s="1"/>
  <c r="G266" i="10"/>
  <c r="H266" i="10" s="1"/>
  <c r="G267" i="10"/>
  <c r="H267" i="10" s="1"/>
  <c r="G268" i="10"/>
  <c r="H268" i="10" s="1"/>
  <c r="G269" i="10"/>
  <c r="H269" i="10" s="1"/>
  <c r="G270" i="10"/>
  <c r="H270" i="10" s="1"/>
  <c r="G271" i="10"/>
  <c r="H271" i="10" s="1"/>
  <c r="G272" i="10"/>
  <c r="H272" i="10" s="1"/>
  <c r="G273" i="10"/>
  <c r="H273" i="10" s="1"/>
  <c r="G274" i="10"/>
  <c r="H274" i="10" s="1"/>
  <c r="G275" i="10"/>
  <c r="H275" i="10" s="1"/>
  <c r="G276" i="10"/>
  <c r="H276" i="10" s="1"/>
  <c r="G277" i="10"/>
  <c r="H277" i="10" s="1"/>
  <c r="G278" i="10"/>
  <c r="H278" i="10" s="1"/>
  <c r="G279" i="10"/>
  <c r="H279" i="10" s="1"/>
  <c r="G280" i="10"/>
  <c r="H280" i="10" s="1"/>
  <c r="G281" i="10"/>
  <c r="H281" i="10" s="1"/>
  <c r="G282" i="10"/>
  <c r="H282" i="10" s="1"/>
  <c r="G283" i="10"/>
  <c r="H283" i="10" s="1"/>
  <c r="G284" i="10"/>
  <c r="H284" i="10" s="1"/>
  <c r="G285" i="10"/>
  <c r="H285" i="10" s="1"/>
  <c r="G286" i="10"/>
  <c r="H286" i="10" s="1"/>
  <c r="G287" i="10"/>
  <c r="H287" i="10" s="1"/>
  <c r="G288" i="10"/>
  <c r="H288" i="10" s="1"/>
  <c r="G289" i="10"/>
  <c r="H289" i="10" s="1"/>
  <c r="G290" i="10"/>
  <c r="H290" i="10" s="1"/>
  <c r="G291" i="10"/>
  <c r="H291" i="10" s="1"/>
  <c r="G292" i="10"/>
  <c r="H292" i="10" s="1"/>
  <c r="G293" i="10"/>
  <c r="H293" i="10" s="1"/>
  <c r="G294" i="10"/>
  <c r="H294" i="10" s="1"/>
  <c r="G295" i="10"/>
  <c r="H295" i="10" s="1"/>
  <c r="G296" i="10"/>
  <c r="H296" i="10" s="1"/>
  <c r="G297" i="10"/>
  <c r="H297" i="10" s="1"/>
  <c r="G298" i="10"/>
  <c r="H298" i="10" s="1"/>
  <c r="G299" i="10"/>
  <c r="H299" i="10" s="1"/>
  <c r="G300" i="10"/>
  <c r="H300" i="10" s="1"/>
  <c r="G301" i="10"/>
  <c r="H301" i="10" s="1"/>
  <c r="G302" i="10"/>
  <c r="H302" i="10" s="1"/>
  <c r="G303" i="10"/>
  <c r="H303" i="10" s="1"/>
  <c r="G304" i="10"/>
  <c r="H304" i="10" s="1"/>
  <c r="G305" i="10"/>
  <c r="H305" i="10" s="1"/>
  <c r="G306" i="10"/>
  <c r="H306" i="10" s="1"/>
  <c r="G307" i="10"/>
  <c r="H307" i="10" s="1"/>
  <c r="G308" i="10"/>
  <c r="H308" i="10" s="1"/>
  <c r="G309" i="10"/>
  <c r="H309" i="10" s="1"/>
  <c r="G310" i="10"/>
  <c r="H310" i="10" s="1"/>
  <c r="G311" i="10"/>
  <c r="H311" i="10" s="1"/>
  <c r="G312" i="10"/>
  <c r="H312" i="10" s="1"/>
  <c r="G313" i="10"/>
  <c r="H313" i="10" s="1"/>
  <c r="G314" i="10"/>
  <c r="H314" i="10" s="1"/>
  <c r="G315" i="10"/>
  <c r="H315" i="10" s="1"/>
  <c r="G316" i="10"/>
  <c r="H316" i="10" s="1"/>
  <c r="G317" i="10"/>
  <c r="H317" i="10" s="1"/>
  <c r="G318" i="10"/>
  <c r="H318" i="10" s="1"/>
  <c r="G319" i="10"/>
  <c r="H319" i="10" s="1"/>
  <c r="G320" i="10"/>
  <c r="H320" i="10" s="1"/>
  <c r="G321" i="10"/>
  <c r="H321" i="10" s="1"/>
  <c r="G322" i="10"/>
  <c r="H322" i="10" s="1"/>
  <c r="G323" i="10"/>
  <c r="H323" i="10" s="1"/>
  <c r="G324" i="10"/>
  <c r="H324" i="10" s="1"/>
  <c r="G325" i="10"/>
  <c r="H325" i="10" s="1"/>
  <c r="G326" i="10"/>
  <c r="H326" i="10" s="1"/>
  <c r="G327" i="10"/>
  <c r="H327" i="10" s="1"/>
  <c r="G328" i="10"/>
  <c r="H328" i="10" s="1"/>
  <c r="G329" i="10"/>
  <c r="H329" i="10" s="1"/>
  <c r="G330" i="10"/>
  <c r="H330" i="10" s="1"/>
  <c r="G331" i="10"/>
  <c r="H331" i="10" s="1"/>
  <c r="G332" i="10"/>
  <c r="H332" i="10" s="1"/>
  <c r="G333" i="10"/>
  <c r="H333" i="10" s="1"/>
  <c r="G334" i="10"/>
  <c r="H334" i="10" s="1"/>
  <c r="G335" i="10"/>
  <c r="H335" i="10" s="1"/>
  <c r="G336" i="10"/>
  <c r="H336" i="10" s="1"/>
  <c r="G337" i="10"/>
  <c r="H337" i="10" s="1"/>
  <c r="G338" i="10"/>
  <c r="H338" i="10" s="1"/>
  <c r="G339" i="10"/>
  <c r="H339" i="10" s="1"/>
  <c r="G340" i="10"/>
  <c r="H340" i="10" s="1"/>
  <c r="G341" i="10"/>
  <c r="H341" i="10" s="1"/>
  <c r="G342" i="10"/>
  <c r="H342" i="10" s="1"/>
  <c r="G343" i="10"/>
  <c r="H343" i="10" s="1"/>
  <c r="G344" i="10"/>
  <c r="H344" i="10" s="1"/>
  <c r="G345" i="10"/>
  <c r="H345" i="10" s="1"/>
  <c r="G346" i="10"/>
  <c r="H346" i="10" s="1"/>
  <c r="G347" i="10"/>
  <c r="H347" i="10" s="1"/>
  <c r="G348" i="10"/>
  <c r="H348" i="10" s="1"/>
  <c r="G349" i="10"/>
  <c r="H349" i="10" s="1"/>
  <c r="G350" i="10"/>
  <c r="H350" i="10" s="1"/>
  <c r="G351" i="10"/>
  <c r="H351" i="10" s="1"/>
  <c r="G352" i="10"/>
  <c r="H352" i="10" s="1"/>
  <c r="G353" i="10"/>
  <c r="H353" i="10" s="1"/>
  <c r="G354" i="10"/>
  <c r="H354" i="10" s="1"/>
  <c r="G355" i="10"/>
  <c r="H355" i="10" s="1"/>
  <c r="G356" i="10"/>
  <c r="H356" i="10" s="1"/>
  <c r="G357" i="10"/>
  <c r="H357" i="10" s="1"/>
  <c r="G358" i="10"/>
  <c r="H358" i="10" s="1"/>
  <c r="G359" i="10"/>
  <c r="H359" i="10" s="1"/>
  <c r="G360" i="10"/>
  <c r="H360" i="10" s="1"/>
  <c r="G361" i="10"/>
  <c r="H361" i="10" s="1"/>
  <c r="G362" i="10"/>
  <c r="H362" i="10" s="1"/>
  <c r="G363" i="10"/>
  <c r="H363" i="10" s="1"/>
  <c r="G364" i="10"/>
  <c r="H364" i="10" s="1"/>
  <c r="G365" i="10"/>
  <c r="H365" i="10" s="1"/>
  <c r="G366" i="10"/>
  <c r="H366" i="10" s="1"/>
  <c r="G367" i="10"/>
  <c r="H367" i="10" s="1"/>
  <c r="G368" i="10"/>
  <c r="H368" i="10" s="1"/>
  <c r="G369" i="10"/>
  <c r="H369" i="10" s="1"/>
  <c r="G370" i="10"/>
  <c r="H370" i="10" s="1"/>
  <c r="G371" i="10"/>
  <c r="H371" i="10" s="1"/>
  <c r="G372" i="10"/>
  <c r="H372" i="10" s="1"/>
  <c r="G373" i="10"/>
  <c r="H373" i="10" s="1"/>
  <c r="G374" i="10"/>
  <c r="H374" i="10" s="1"/>
  <c r="G375" i="10"/>
  <c r="H375" i="10" s="1"/>
  <c r="G376" i="10"/>
  <c r="H376" i="10" s="1"/>
  <c r="G377" i="10"/>
  <c r="H377" i="10" s="1"/>
  <c r="G378" i="10"/>
  <c r="H378" i="10" s="1"/>
  <c r="G379" i="10"/>
  <c r="H379" i="10" s="1"/>
  <c r="G380" i="10"/>
  <c r="H380" i="10" s="1"/>
  <c r="G381" i="10"/>
  <c r="H381" i="10" s="1"/>
  <c r="G382" i="10"/>
  <c r="H382" i="10" s="1"/>
  <c r="G383" i="10"/>
  <c r="H383" i="10" s="1"/>
  <c r="G384" i="10"/>
  <c r="H384" i="10" s="1"/>
  <c r="G385" i="10"/>
  <c r="H385" i="10" s="1"/>
  <c r="G386" i="10"/>
  <c r="H386" i="10" s="1"/>
  <c r="G387" i="10"/>
  <c r="H387" i="10" s="1"/>
  <c r="G388" i="10"/>
  <c r="H388" i="10" s="1"/>
  <c r="G389" i="10"/>
  <c r="H389" i="10" s="1"/>
  <c r="G390" i="10"/>
  <c r="H390" i="10" s="1"/>
  <c r="G391" i="10"/>
  <c r="H391" i="10" s="1"/>
  <c r="G392" i="10"/>
  <c r="H392" i="10" s="1"/>
  <c r="G393" i="10"/>
  <c r="H393" i="10" s="1"/>
  <c r="G394" i="10"/>
  <c r="H394" i="10" s="1"/>
  <c r="G395" i="10"/>
  <c r="H395" i="10" s="1"/>
  <c r="G396" i="10"/>
  <c r="H396" i="10" s="1"/>
  <c r="G397" i="10"/>
  <c r="H397" i="10" s="1"/>
  <c r="G398" i="10"/>
  <c r="H398" i="10" s="1"/>
  <c r="G399" i="10"/>
  <c r="H399" i="10" s="1"/>
  <c r="G400" i="10"/>
  <c r="H400" i="10" s="1"/>
  <c r="G401" i="10"/>
  <c r="H401" i="10" s="1"/>
  <c r="G402" i="10"/>
  <c r="H402" i="10" s="1"/>
  <c r="G403" i="10"/>
  <c r="H403" i="10" s="1"/>
  <c r="G404" i="10"/>
  <c r="H404" i="10" s="1"/>
  <c r="G405" i="10"/>
  <c r="H405" i="10" s="1"/>
  <c r="G406" i="10"/>
  <c r="H406" i="10" s="1"/>
  <c r="G407" i="10"/>
  <c r="H407" i="10" s="1"/>
  <c r="G408" i="10"/>
  <c r="H408" i="10" s="1"/>
  <c r="G409" i="10"/>
  <c r="H409" i="10" s="1"/>
  <c r="G410" i="10"/>
  <c r="H410" i="10" s="1"/>
  <c r="G411" i="10"/>
  <c r="H411" i="10" s="1"/>
  <c r="G412" i="10"/>
  <c r="H412" i="10" s="1"/>
  <c r="G413" i="10"/>
  <c r="H413" i="10" s="1"/>
  <c r="G414" i="10"/>
  <c r="H414" i="10" s="1"/>
  <c r="G415" i="10"/>
  <c r="H415" i="10" s="1"/>
  <c r="G416" i="10"/>
  <c r="H416" i="10" s="1"/>
  <c r="G417" i="10"/>
  <c r="H417" i="10" s="1"/>
  <c r="G418" i="10"/>
  <c r="H418" i="10" s="1"/>
  <c r="G419" i="10"/>
  <c r="H419" i="10" s="1"/>
  <c r="G420" i="10"/>
  <c r="H420" i="10" s="1"/>
  <c r="G421" i="10"/>
  <c r="H421" i="10" s="1"/>
  <c r="G422" i="10"/>
  <c r="H422" i="10" s="1"/>
  <c r="G423" i="10"/>
  <c r="H423" i="10" s="1"/>
  <c r="G424" i="10"/>
  <c r="H424" i="10" s="1"/>
  <c r="G425" i="10"/>
  <c r="H425" i="10" s="1"/>
  <c r="G426" i="10"/>
  <c r="H426" i="10" s="1"/>
  <c r="G427" i="10"/>
  <c r="H427" i="10" s="1"/>
  <c r="G428" i="10"/>
  <c r="H428" i="10" s="1"/>
  <c r="G429" i="10"/>
  <c r="H429" i="10" s="1"/>
  <c r="G430" i="10"/>
  <c r="H430" i="10" s="1"/>
  <c r="G431" i="10"/>
  <c r="H431" i="10" s="1"/>
  <c r="G432" i="10"/>
  <c r="H432" i="10" s="1"/>
  <c r="G433" i="10"/>
  <c r="H433" i="10" s="1"/>
  <c r="G434" i="10"/>
  <c r="H434" i="10" s="1"/>
  <c r="G435" i="10"/>
  <c r="H435" i="10" s="1"/>
  <c r="G436" i="10"/>
  <c r="H436" i="10" s="1"/>
  <c r="G437" i="10"/>
  <c r="H437" i="10" s="1"/>
  <c r="G438" i="10"/>
  <c r="H438" i="10" s="1"/>
  <c r="G439" i="10"/>
  <c r="H439" i="10" s="1"/>
  <c r="G440" i="10"/>
  <c r="H440" i="10" s="1"/>
  <c r="G441" i="10"/>
  <c r="H441" i="10" s="1"/>
  <c r="G442" i="10"/>
  <c r="H442" i="10" s="1"/>
  <c r="G443" i="10"/>
  <c r="H443" i="10" s="1"/>
  <c r="G444" i="10"/>
  <c r="H444" i="10" s="1"/>
  <c r="G445" i="10"/>
  <c r="H445" i="10" s="1"/>
  <c r="G446" i="10"/>
  <c r="H446" i="10" s="1"/>
  <c r="G447" i="10"/>
  <c r="H447" i="10" s="1"/>
  <c r="G448" i="10"/>
  <c r="H448" i="10" s="1"/>
  <c r="G449" i="10"/>
  <c r="H449" i="10" s="1"/>
  <c r="G450" i="10"/>
  <c r="H450" i="10" s="1"/>
  <c r="G451" i="10"/>
  <c r="H451" i="10" s="1"/>
  <c r="G452" i="10"/>
  <c r="H452" i="10" s="1"/>
  <c r="G453" i="10"/>
  <c r="H453" i="10" s="1"/>
  <c r="G454" i="10"/>
  <c r="H454" i="10" s="1"/>
  <c r="G455" i="10"/>
  <c r="H455" i="10" s="1"/>
  <c r="G456" i="10"/>
  <c r="H456" i="10" s="1"/>
  <c r="G457" i="10"/>
  <c r="H457" i="10" s="1"/>
  <c r="G458" i="10"/>
  <c r="H458" i="10" s="1"/>
  <c r="G459" i="10"/>
  <c r="H459" i="10" s="1"/>
  <c r="G460" i="10"/>
  <c r="H460" i="10" s="1"/>
  <c r="G461" i="10"/>
  <c r="H461" i="10" s="1"/>
  <c r="G462" i="10"/>
  <c r="H462" i="10" s="1"/>
  <c r="G463" i="10"/>
  <c r="H463" i="10" s="1"/>
  <c r="G464" i="10"/>
  <c r="H464" i="10" s="1"/>
  <c r="G465" i="10"/>
  <c r="H465" i="10" s="1"/>
  <c r="G466" i="10"/>
  <c r="H466" i="10" s="1"/>
  <c r="G467" i="10"/>
  <c r="H467" i="10" s="1"/>
  <c r="G468" i="10"/>
  <c r="H468" i="10" s="1"/>
  <c r="G469" i="10"/>
  <c r="H469" i="10" s="1"/>
  <c r="G470" i="10"/>
  <c r="H470" i="10" s="1"/>
  <c r="G471" i="10"/>
  <c r="H471" i="10" s="1"/>
  <c r="G472" i="10"/>
  <c r="H472" i="10" s="1"/>
  <c r="G473" i="10"/>
  <c r="H473" i="10" s="1"/>
  <c r="G474" i="10"/>
  <c r="H474" i="10" s="1"/>
  <c r="G475" i="10"/>
  <c r="H475" i="10" s="1"/>
  <c r="G476" i="10"/>
  <c r="H476" i="10" s="1"/>
  <c r="G477" i="10"/>
  <c r="H477" i="10" s="1"/>
  <c r="G478" i="10"/>
  <c r="H478" i="10" s="1"/>
  <c r="G479" i="10"/>
  <c r="H479" i="10" s="1"/>
  <c r="G480" i="10"/>
  <c r="H480" i="10" s="1"/>
  <c r="G481" i="10"/>
  <c r="H481" i="10" s="1"/>
  <c r="G482" i="10"/>
  <c r="H482" i="10" s="1"/>
  <c r="G483" i="10"/>
  <c r="H483" i="10" s="1"/>
  <c r="G484" i="10"/>
  <c r="H484" i="10" s="1"/>
  <c r="G485" i="10"/>
  <c r="H485" i="10" s="1"/>
  <c r="G486" i="10"/>
  <c r="H486" i="10" s="1"/>
  <c r="G487" i="10"/>
  <c r="H487" i="10" s="1"/>
  <c r="G488" i="10"/>
  <c r="H488" i="10" s="1"/>
  <c r="G489" i="10"/>
  <c r="H489" i="10" s="1"/>
  <c r="G490" i="10"/>
  <c r="H490" i="10" s="1"/>
  <c r="G491" i="10"/>
  <c r="H491" i="10" s="1"/>
  <c r="G492" i="10"/>
  <c r="H492" i="10" s="1"/>
  <c r="G493" i="10"/>
  <c r="H493" i="10" s="1"/>
  <c r="G494" i="10"/>
  <c r="H494" i="10" s="1"/>
  <c r="G495" i="10"/>
  <c r="H495" i="10" s="1"/>
  <c r="G496" i="10"/>
  <c r="H496" i="10" s="1"/>
  <c r="G497" i="10"/>
  <c r="H497" i="10" s="1"/>
  <c r="G498" i="10"/>
  <c r="H498" i="10" s="1"/>
  <c r="G499" i="10"/>
  <c r="H499" i="10" s="1"/>
  <c r="G500" i="10"/>
  <c r="H500" i="10" s="1"/>
  <c r="G501" i="10"/>
  <c r="H501" i="10" s="1"/>
  <c r="G502" i="10"/>
  <c r="H502" i="10" s="1"/>
  <c r="G503" i="10"/>
  <c r="H503" i="10" s="1"/>
  <c r="G504" i="10"/>
  <c r="H504" i="10" s="1"/>
  <c r="G505" i="10"/>
  <c r="H505" i="10" s="1"/>
  <c r="G506" i="10"/>
  <c r="H506" i="10" s="1"/>
  <c r="G507" i="10"/>
  <c r="H507" i="10" s="1"/>
  <c r="G508" i="10"/>
  <c r="H508" i="10" s="1"/>
  <c r="G509" i="10"/>
  <c r="H509" i="10" s="1"/>
  <c r="G510" i="10"/>
  <c r="H510" i="10" s="1"/>
  <c r="G511" i="10"/>
  <c r="H511" i="10" s="1"/>
  <c r="G512" i="10"/>
  <c r="H512" i="10" s="1"/>
  <c r="G513" i="10"/>
  <c r="H513" i="10" s="1"/>
  <c r="G514" i="10"/>
  <c r="H514" i="10" s="1"/>
  <c r="G515" i="10"/>
  <c r="H515" i="10" s="1"/>
  <c r="G516" i="10"/>
  <c r="H516" i="10" s="1"/>
  <c r="G517" i="10"/>
  <c r="H517" i="10" s="1"/>
  <c r="G518" i="10"/>
  <c r="H518" i="10" s="1"/>
  <c r="G519" i="10"/>
  <c r="H519" i="10" s="1"/>
  <c r="G520" i="10"/>
  <c r="H520" i="10" s="1"/>
  <c r="G521" i="10"/>
  <c r="H521" i="10" s="1"/>
  <c r="G522" i="10"/>
  <c r="H522" i="10" s="1"/>
  <c r="G523" i="10"/>
  <c r="H523" i="10" s="1"/>
  <c r="G524" i="10"/>
  <c r="H524" i="10" s="1"/>
  <c r="G525" i="10"/>
  <c r="H525" i="10" s="1"/>
  <c r="G526" i="10"/>
  <c r="H526" i="10" s="1"/>
  <c r="G527" i="10"/>
  <c r="H527" i="10" s="1"/>
  <c r="G528" i="10"/>
  <c r="H528" i="10" s="1"/>
  <c r="G529" i="10"/>
  <c r="H529" i="10" s="1"/>
  <c r="G530" i="10"/>
  <c r="H530" i="10" s="1"/>
  <c r="G531" i="10"/>
  <c r="H531" i="10" s="1"/>
  <c r="G532" i="10"/>
  <c r="H532" i="10" s="1"/>
  <c r="G533" i="10"/>
  <c r="H533" i="10" s="1"/>
  <c r="G534" i="10"/>
  <c r="H534" i="10" s="1"/>
  <c r="G535" i="10"/>
  <c r="H535" i="10" s="1"/>
  <c r="G536" i="10"/>
  <c r="H536" i="10" s="1"/>
  <c r="G537" i="10"/>
  <c r="H537" i="10" s="1"/>
  <c r="G538" i="10"/>
  <c r="H538" i="10" s="1"/>
  <c r="G539" i="10"/>
  <c r="H539" i="10" s="1"/>
  <c r="G540" i="10"/>
  <c r="H540" i="10" s="1"/>
  <c r="G541" i="10"/>
  <c r="H541" i="10" s="1"/>
  <c r="G542" i="10"/>
  <c r="H542" i="10" s="1"/>
  <c r="G543" i="10"/>
  <c r="H543" i="10" s="1"/>
  <c r="G544" i="10"/>
  <c r="H544" i="10" s="1"/>
  <c r="G545" i="10"/>
  <c r="H545" i="10" s="1"/>
  <c r="G546" i="10"/>
  <c r="H546" i="10" s="1"/>
  <c r="G547" i="10"/>
  <c r="H547" i="10" s="1"/>
  <c r="G548" i="10"/>
  <c r="H548" i="10" s="1"/>
  <c r="G549" i="10"/>
  <c r="H549" i="10" s="1"/>
  <c r="G550" i="10"/>
  <c r="H550" i="10" s="1"/>
  <c r="G551" i="10"/>
  <c r="H551" i="10" s="1"/>
  <c r="G552" i="10"/>
  <c r="H552" i="10" s="1"/>
  <c r="G553" i="10"/>
  <c r="H553" i="10" s="1"/>
  <c r="G554" i="10"/>
  <c r="H554" i="10" s="1"/>
  <c r="G555" i="10"/>
  <c r="H555" i="10" s="1"/>
  <c r="G556" i="10"/>
  <c r="H556" i="10" s="1"/>
  <c r="G557" i="10"/>
  <c r="H557" i="10" s="1"/>
  <c r="G558" i="10"/>
  <c r="H558" i="10" s="1"/>
  <c r="G559" i="10"/>
  <c r="H559" i="10" s="1"/>
  <c r="G560" i="10"/>
  <c r="H560" i="10" s="1"/>
  <c r="G561" i="10"/>
  <c r="H561" i="10" s="1"/>
  <c r="G562" i="10"/>
  <c r="H562" i="10" s="1"/>
  <c r="G563" i="10"/>
  <c r="H563" i="10" s="1"/>
  <c r="G564" i="10"/>
  <c r="H564" i="10" s="1"/>
  <c r="G565" i="10"/>
  <c r="H565" i="10" s="1"/>
  <c r="G566" i="10"/>
  <c r="H566" i="10" s="1"/>
  <c r="G567" i="10"/>
  <c r="H567" i="10" s="1"/>
  <c r="G568" i="10"/>
  <c r="H568" i="10" s="1"/>
  <c r="G569" i="10"/>
  <c r="H569" i="10" s="1"/>
  <c r="G570" i="10"/>
  <c r="H570" i="10" s="1"/>
  <c r="G571" i="10"/>
  <c r="H571" i="10" s="1"/>
  <c r="G572" i="10"/>
  <c r="H572" i="10" s="1"/>
  <c r="G573" i="10"/>
  <c r="H573" i="10" s="1"/>
  <c r="G574" i="10"/>
  <c r="H574" i="10" s="1"/>
  <c r="G575" i="10"/>
  <c r="H575" i="10" s="1"/>
  <c r="G576" i="10"/>
  <c r="H576" i="10" s="1"/>
  <c r="G577" i="10"/>
  <c r="H577" i="10" s="1"/>
  <c r="G578" i="10"/>
  <c r="H578" i="10" s="1"/>
  <c r="G579" i="10"/>
  <c r="H579" i="10" s="1"/>
  <c r="G580" i="10"/>
  <c r="H580" i="10" s="1"/>
  <c r="G581" i="10"/>
  <c r="H581" i="10" s="1"/>
  <c r="G582" i="10"/>
  <c r="H582" i="10" s="1"/>
  <c r="G583" i="10"/>
  <c r="H583" i="10" s="1"/>
  <c r="G584" i="10"/>
  <c r="H584" i="10" s="1"/>
  <c r="G585" i="10"/>
  <c r="H585" i="10" s="1"/>
  <c r="G586" i="10"/>
  <c r="H586" i="10" s="1"/>
  <c r="G587" i="10"/>
  <c r="H587" i="10" s="1"/>
  <c r="G588" i="10"/>
  <c r="H588" i="10" s="1"/>
  <c r="G589" i="10"/>
  <c r="H589" i="10" s="1"/>
  <c r="G590" i="10"/>
  <c r="H590" i="10" s="1"/>
  <c r="G591" i="10"/>
  <c r="H591" i="10" s="1"/>
  <c r="G592" i="10"/>
  <c r="H592" i="10" s="1"/>
  <c r="G593" i="10"/>
  <c r="H593" i="10" s="1"/>
  <c r="G594" i="10"/>
  <c r="H594" i="10" s="1"/>
  <c r="G595" i="10"/>
  <c r="H595" i="10" s="1"/>
  <c r="G596" i="10"/>
  <c r="H596" i="10" s="1"/>
  <c r="G597" i="10"/>
  <c r="H597" i="10" s="1"/>
  <c r="G598" i="10"/>
  <c r="H598" i="10" s="1"/>
  <c r="G599" i="10"/>
  <c r="H599" i="10" s="1"/>
  <c r="G600" i="10"/>
  <c r="H600" i="10" s="1"/>
  <c r="G601" i="10"/>
  <c r="H601" i="10" s="1"/>
  <c r="G602" i="10"/>
  <c r="H602" i="10" s="1"/>
  <c r="G603" i="10"/>
  <c r="H603" i="10" s="1"/>
  <c r="G604" i="10"/>
  <c r="H604" i="10" s="1"/>
  <c r="G605" i="10"/>
  <c r="H605" i="10" s="1"/>
  <c r="G606" i="10"/>
  <c r="H606" i="10" s="1"/>
  <c r="G607" i="10"/>
  <c r="H607" i="10" s="1"/>
  <c r="G608" i="10"/>
  <c r="H608" i="10" s="1"/>
  <c r="G609" i="10"/>
  <c r="H609" i="10" s="1"/>
  <c r="G610" i="10"/>
  <c r="H610" i="10" s="1"/>
  <c r="G611" i="10"/>
  <c r="H611" i="10" s="1"/>
  <c r="G612" i="10"/>
  <c r="H612" i="10" s="1"/>
  <c r="G613" i="10"/>
  <c r="H613" i="10" s="1"/>
  <c r="G614" i="10"/>
  <c r="H614" i="10" s="1"/>
  <c r="G615" i="10"/>
  <c r="H615" i="10" s="1"/>
  <c r="G616" i="10"/>
  <c r="H616" i="10" s="1"/>
  <c r="G617" i="10"/>
  <c r="H617" i="10" s="1"/>
  <c r="G618" i="10"/>
  <c r="H618" i="10" s="1"/>
  <c r="G619" i="10"/>
  <c r="H619" i="10" s="1"/>
  <c r="G620" i="10"/>
  <c r="H620" i="10" s="1"/>
  <c r="G621" i="10"/>
  <c r="H621" i="10" s="1"/>
  <c r="G622" i="10"/>
  <c r="H622" i="10" s="1"/>
  <c r="G623" i="10"/>
  <c r="H623" i="10" s="1"/>
  <c r="G624" i="10"/>
  <c r="H624" i="10" s="1"/>
  <c r="G625" i="10"/>
  <c r="H625" i="10" s="1"/>
  <c r="G626" i="10"/>
  <c r="H626" i="10" s="1"/>
  <c r="G627" i="10"/>
  <c r="H627" i="10" s="1"/>
  <c r="G628" i="10"/>
  <c r="H628" i="10" s="1"/>
  <c r="G629" i="10"/>
  <c r="H629" i="10" s="1"/>
  <c r="G630" i="10"/>
  <c r="H630" i="10" s="1"/>
  <c r="G631" i="10"/>
  <c r="H631" i="10" s="1"/>
  <c r="G632" i="10"/>
  <c r="H632" i="10" s="1"/>
  <c r="G633" i="10"/>
  <c r="H633" i="10" s="1"/>
  <c r="G634" i="10"/>
  <c r="H634" i="10" s="1"/>
  <c r="G635" i="10"/>
  <c r="H635" i="10" s="1"/>
  <c r="G636" i="10"/>
  <c r="H636" i="10" s="1"/>
  <c r="G637" i="10"/>
  <c r="H637" i="10" s="1"/>
  <c r="G638" i="10"/>
  <c r="H638" i="10" s="1"/>
  <c r="G639" i="10"/>
  <c r="H639" i="10" s="1"/>
  <c r="G640" i="10"/>
  <c r="H640" i="10" s="1"/>
  <c r="G641" i="10"/>
  <c r="H641" i="10" s="1"/>
  <c r="G642" i="10"/>
  <c r="H642" i="10" s="1"/>
  <c r="G643" i="10"/>
  <c r="H643" i="10" s="1"/>
  <c r="G644" i="10"/>
  <c r="H644" i="10" s="1"/>
  <c r="G645" i="10"/>
  <c r="H645" i="10" s="1"/>
  <c r="G646" i="10"/>
  <c r="H646" i="10" s="1"/>
  <c r="G647" i="10"/>
  <c r="H647" i="10" s="1"/>
  <c r="G648" i="10"/>
  <c r="H648" i="10" s="1"/>
  <c r="G649" i="10"/>
  <c r="H649" i="10" s="1"/>
  <c r="G650" i="10"/>
  <c r="H650" i="10" s="1"/>
  <c r="G651" i="10"/>
  <c r="H651" i="10" s="1"/>
  <c r="G652" i="10"/>
  <c r="H652" i="10" s="1"/>
  <c r="G653" i="10"/>
  <c r="H653" i="10" s="1"/>
  <c r="G654" i="10"/>
  <c r="H654" i="10" s="1"/>
  <c r="G655" i="10"/>
  <c r="H655" i="10" s="1"/>
  <c r="G656" i="10"/>
  <c r="H656" i="10" s="1"/>
  <c r="G657" i="10"/>
  <c r="H657" i="10" s="1"/>
  <c r="G658" i="10"/>
  <c r="H658" i="10" s="1"/>
  <c r="G659" i="10"/>
  <c r="H659" i="10" s="1"/>
  <c r="G660" i="10"/>
  <c r="H660" i="10" s="1"/>
  <c r="G661" i="10"/>
  <c r="H661" i="10" s="1"/>
  <c r="G662" i="10"/>
  <c r="H662" i="10" s="1"/>
  <c r="G663" i="10"/>
  <c r="H663" i="10" s="1"/>
  <c r="G664" i="10"/>
  <c r="H664" i="10" s="1"/>
  <c r="G665" i="10"/>
  <c r="H665" i="10" s="1"/>
  <c r="G666" i="10"/>
  <c r="H666" i="10" s="1"/>
  <c r="G667" i="10"/>
  <c r="H667" i="10" s="1"/>
  <c r="G668" i="10"/>
  <c r="H668" i="10" s="1"/>
  <c r="G669" i="10"/>
  <c r="H669" i="10" s="1"/>
  <c r="G670" i="10"/>
  <c r="H670" i="10" s="1"/>
  <c r="G671" i="10"/>
  <c r="H671" i="10" s="1"/>
  <c r="G672" i="10"/>
  <c r="H672" i="10" s="1"/>
  <c r="G673" i="10"/>
  <c r="H673" i="10" s="1"/>
  <c r="G674" i="10"/>
  <c r="H674" i="10" s="1"/>
  <c r="G675" i="10"/>
  <c r="H675" i="10" s="1"/>
  <c r="G676" i="10"/>
  <c r="H676" i="10" s="1"/>
  <c r="G677" i="10"/>
  <c r="H677" i="10" s="1"/>
  <c r="G678" i="10"/>
  <c r="H678" i="10" s="1"/>
  <c r="G679" i="10"/>
  <c r="H679" i="10" s="1"/>
  <c r="G680" i="10"/>
  <c r="H680" i="10" s="1"/>
  <c r="G681" i="10"/>
  <c r="H681" i="10" s="1"/>
  <c r="G682" i="10"/>
  <c r="H682" i="10" s="1"/>
  <c r="G683" i="10"/>
  <c r="H683" i="10" s="1"/>
  <c r="G684" i="10"/>
  <c r="H684" i="10" s="1"/>
  <c r="G685" i="10"/>
  <c r="H685" i="10" s="1"/>
  <c r="G686" i="10"/>
  <c r="H686" i="10" s="1"/>
  <c r="G687" i="10"/>
  <c r="H687" i="10" s="1"/>
  <c r="G688" i="10"/>
  <c r="H688" i="10" s="1"/>
  <c r="G689" i="10"/>
  <c r="H689" i="10" s="1"/>
  <c r="G690" i="10"/>
  <c r="H690" i="10" s="1"/>
  <c r="G691" i="10"/>
  <c r="H691" i="10" s="1"/>
  <c r="G692" i="10"/>
  <c r="H692" i="10" s="1"/>
  <c r="G693" i="10"/>
  <c r="H693" i="10" s="1"/>
  <c r="G694" i="10"/>
  <c r="H694" i="10" s="1"/>
  <c r="G695" i="10"/>
  <c r="H695" i="10" s="1"/>
  <c r="G696" i="10"/>
  <c r="H696" i="10" s="1"/>
  <c r="G697" i="10"/>
  <c r="H697" i="10" s="1"/>
  <c r="G698" i="10"/>
  <c r="H698" i="10" s="1"/>
  <c r="G699" i="10"/>
  <c r="H699" i="10" s="1"/>
  <c r="G700" i="10"/>
  <c r="H700" i="10" s="1"/>
  <c r="G701" i="10"/>
  <c r="H701" i="10" s="1"/>
  <c r="G702" i="10"/>
  <c r="H702" i="10" s="1"/>
  <c r="G703" i="10"/>
  <c r="H703" i="10" s="1"/>
  <c r="G704" i="10"/>
  <c r="H704" i="10" s="1"/>
  <c r="G705" i="10"/>
  <c r="H705" i="10" s="1"/>
  <c r="G706" i="10"/>
  <c r="H706" i="10" s="1"/>
  <c r="G707" i="10"/>
  <c r="H707" i="10" s="1"/>
  <c r="G708" i="10"/>
  <c r="H708" i="10" s="1"/>
  <c r="G709" i="10"/>
  <c r="H709" i="10" s="1"/>
  <c r="G710" i="10"/>
  <c r="H710" i="10" s="1"/>
  <c r="G711" i="10"/>
  <c r="H711" i="10" s="1"/>
  <c r="G712" i="10"/>
  <c r="H712" i="10" s="1"/>
  <c r="G713" i="10"/>
  <c r="H713" i="10" s="1"/>
  <c r="G714" i="10"/>
  <c r="H714" i="10" s="1"/>
  <c r="G715" i="10"/>
  <c r="H715" i="10" s="1"/>
  <c r="G716" i="10"/>
  <c r="H716" i="10" s="1"/>
  <c r="G717" i="10"/>
  <c r="H717" i="10" s="1"/>
  <c r="G718" i="10"/>
  <c r="H718" i="10" s="1"/>
  <c r="G719" i="10"/>
  <c r="H719" i="10" s="1"/>
  <c r="G720" i="10"/>
  <c r="H720" i="10" s="1"/>
  <c r="G721" i="10"/>
  <c r="H721" i="10" s="1"/>
  <c r="G722" i="10"/>
  <c r="H722" i="10" s="1"/>
  <c r="G723" i="10"/>
  <c r="H723" i="10" s="1"/>
  <c r="G724" i="10"/>
  <c r="H724" i="10" s="1"/>
  <c r="G725" i="10"/>
  <c r="H725" i="10" s="1"/>
  <c r="G726" i="10"/>
  <c r="H726" i="10" s="1"/>
  <c r="G727" i="10"/>
  <c r="H727" i="10" s="1"/>
  <c r="G728" i="10"/>
  <c r="H728" i="10" s="1"/>
  <c r="G729" i="10"/>
  <c r="H729" i="10" s="1"/>
  <c r="G730" i="10"/>
  <c r="H730" i="10" s="1"/>
  <c r="G731" i="10"/>
  <c r="H731" i="10" s="1"/>
  <c r="G732" i="10"/>
  <c r="H732" i="10" s="1"/>
  <c r="G733" i="10"/>
  <c r="H733" i="10" s="1"/>
  <c r="G734" i="10"/>
  <c r="H734" i="10" s="1"/>
  <c r="G735" i="10"/>
  <c r="H735" i="10" s="1"/>
  <c r="G736" i="10"/>
  <c r="H736" i="10" s="1"/>
  <c r="G737" i="10"/>
  <c r="H737" i="10" s="1"/>
  <c r="G738" i="10"/>
  <c r="H738" i="10" s="1"/>
  <c r="G739" i="10"/>
  <c r="H739" i="10" s="1"/>
  <c r="G740" i="10"/>
  <c r="H740" i="10" s="1"/>
  <c r="G741" i="10"/>
  <c r="H741" i="10" s="1"/>
  <c r="G742" i="10"/>
  <c r="H742" i="10" s="1"/>
  <c r="G743" i="10"/>
  <c r="H743" i="10" s="1"/>
  <c r="G744" i="10"/>
  <c r="H744" i="10" s="1"/>
  <c r="G745" i="10"/>
  <c r="H745" i="10" s="1"/>
  <c r="G746" i="10"/>
  <c r="H746" i="10" s="1"/>
  <c r="G747" i="10"/>
  <c r="H747" i="10" s="1"/>
  <c r="G748" i="10"/>
  <c r="H748" i="10" s="1"/>
  <c r="G749" i="10"/>
  <c r="H749" i="10" s="1"/>
  <c r="G750" i="10"/>
  <c r="H750" i="10" s="1"/>
  <c r="G751" i="10"/>
  <c r="H751" i="10" s="1"/>
  <c r="G752" i="10"/>
  <c r="H752" i="10" s="1"/>
  <c r="G753" i="10"/>
  <c r="H753" i="10" s="1"/>
  <c r="G754" i="10"/>
  <c r="H754" i="10" s="1"/>
  <c r="G755" i="10"/>
  <c r="H755" i="10" s="1"/>
  <c r="G756" i="10"/>
  <c r="H756" i="10" s="1"/>
  <c r="G757" i="10"/>
  <c r="H757" i="10" s="1"/>
  <c r="G758" i="10"/>
  <c r="H758" i="10" s="1"/>
  <c r="G759" i="10"/>
  <c r="H759" i="10" s="1"/>
  <c r="G760" i="10"/>
  <c r="H760" i="10" s="1"/>
  <c r="G761" i="10"/>
  <c r="H761" i="10" s="1"/>
  <c r="G762" i="10"/>
  <c r="H762" i="10" s="1"/>
  <c r="G763" i="10"/>
  <c r="H763" i="10" s="1"/>
  <c r="G764" i="10"/>
  <c r="H764" i="10" s="1"/>
  <c r="G765" i="10"/>
  <c r="H765" i="10" s="1"/>
  <c r="G766" i="10"/>
  <c r="H766" i="10" s="1"/>
  <c r="G767" i="10"/>
  <c r="H767" i="10" s="1"/>
  <c r="G768" i="10"/>
  <c r="H768" i="10" s="1"/>
  <c r="G769" i="10"/>
  <c r="H769" i="10" s="1"/>
  <c r="G770" i="10"/>
  <c r="H770" i="10" s="1"/>
  <c r="G771" i="10"/>
  <c r="H771" i="10" s="1"/>
  <c r="G772" i="10"/>
  <c r="H772" i="10" s="1"/>
  <c r="G773" i="10"/>
  <c r="H773" i="10" s="1"/>
  <c r="G774" i="10"/>
  <c r="H774" i="10" s="1"/>
  <c r="G775" i="10"/>
  <c r="H775" i="10" s="1"/>
  <c r="G776" i="10"/>
  <c r="H776" i="10" s="1"/>
  <c r="G777" i="10"/>
  <c r="H777" i="10" s="1"/>
  <c r="G778" i="10"/>
  <c r="H778" i="10" s="1"/>
  <c r="G779" i="10"/>
  <c r="H779" i="10" s="1"/>
  <c r="G780" i="10"/>
  <c r="H780" i="10" s="1"/>
  <c r="G781" i="10"/>
  <c r="H781" i="10" s="1"/>
  <c r="G782" i="10"/>
  <c r="H782" i="10" s="1"/>
  <c r="G783" i="10"/>
  <c r="H783" i="10" s="1"/>
  <c r="G784" i="10"/>
  <c r="H784" i="10" s="1"/>
  <c r="G785" i="10"/>
  <c r="H785" i="10" s="1"/>
  <c r="G786" i="10"/>
  <c r="H786" i="10" s="1"/>
  <c r="G787" i="10"/>
  <c r="H787" i="10" s="1"/>
  <c r="G788" i="10"/>
  <c r="H788" i="10" s="1"/>
  <c r="G789" i="10"/>
  <c r="H789" i="10" s="1"/>
  <c r="G790" i="10"/>
  <c r="H790" i="10" s="1"/>
  <c r="G791" i="10"/>
  <c r="H791" i="10" s="1"/>
  <c r="G792" i="10"/>
  <c r="H792" i="10" s="1"/>
  <c r="G793" i="10"/>
  <c r="H793" i="10" s="1"/>
  <c r="G794" i="10"/>
  <c r="H794" i="10" s="1"/>
  <c r="G795" i="10"/>
  <c r="H795" i="10" s="1"/>
  <c r="G796" i="10"/>
  <c r="H796" i="10" s="1"/>
  <c r="G797" i="10"/>
  <c r="H797" i="10" s="1"/>
  <c r="G798" i="10"/>
  <c r="H798" i="10" s="1"/>
  <c r="G799" i="10"/>
  <c r="H799" i="10" s="1"/>
  <c r="G800" i="10"/>
  <c r="H800" i="10" s="1"/>
  <c r="G801" i="10"/>
  <c r="H801" i="10" s="1"/>
  <c r="G802" i="10"/>
  <c r="H802" i="10" s="1"/>
  <c r="G803" i="10"/>
  <c r="H803" i="10" s="1"/>
  <c r="G804" i="10"/>
  <c r="H804" i="10" s="1"/>
  <c r="G805" i="10"/>
  <c r="H805" i="10" s="1"/>
  <c r="G806" i="10"/>
  <c r="H806" i="10" s="1"/>
  <c r="G807" i="10"/>
  <c r="H807" i="10" s="1"/>
  <c r="G808" i="10"/>
  <c r="H808" i="10" s="1"/>
  <c r="G809" i="10"/>
  <c r="H809" i="10" s="1"/>
  <c r="G810" i="10"/>
  <c r="H810" i="10" s="1"/>
  <c r="G811" i="10"/>
  <c r="H811" i="10" s="1"/>
  <c r="G812" i="10"/>
  <c r="H812" i="10" s="1"/>
  <c r="G813" i="10"/>
  <c r="H813" i="10" s="1"/>
  <c r="G814" i="10"/>
  <c r="H814" i="10" s="1"/>
  <c r="G815" i="10"/>
  <c r="H815" i="10" s="1"/>
  <c r="G816" i="10"/>
  <c r="H816" i="10" s="1"/>
  <c r="G817" i="10"/>
  <c r="H817" i="10" s="1"/>
  <c r="G818" i="10"/>
  <c r="H818" i="10" s="1"/>
  <c r="G819" i="10"/>
  <c r="H819" i="10" s="1"/>
  <c r="G820" i="10"/>
  <c r="H820" i="10" s="1"/>
  <c r="G821" i="10"/>
  <c r="H821" i="10" s="1"/>
  <c r="G822" i="10"/>
  <c r="H822" i="10" s="1"/>
  <c r="G823" i="10"/>
  <c r="H823" i="10" s="1"/>
  <c r="G824" i="10"/>
  <c r="H824" i="10" s="1"/>
  <c r="G825" i="10"/>
  <c r="H825" i="10" s="1"/>
  <c r="G826" i="10"/>
  <c r="H826" i="10" s="1"/>
  <c r="G827" i="10"/>
  <c r="H827" i="10" s="1"/>
  <c r="G828" i="10"/>
  <c r="H828" i="10" s="1"/>
  <c r="G829" i="10"/>
  <c r="H829" i="10" s="1"/>
  <c r="G830" i="10"/>
  <c r="H830" i="10" s="1"/>
  <c r="G831" i="10"/>
  <c r="H831" i="10" s="1"/>
  <c r="G832" i="10"/>
  <c r="H832" i="10" s="1"/>
  <c r="G833" i="10"/>
  <c r="H833" i="10" s="1"/>
  <c r="G834" i="10"/>
  <c r="H834" i="10" s="1"/>
  <c r="G835" i="10"/>
  <c r="H835" i="10" s="1"/>
  <c r="G836" i="10"/>
  <c r="H836" i="10" s="1"/>
  <c r="G837" i="10"/>
  <c r="H837" i="10" s="1"/>
  <c r="G838" i="10"/>
  <c r="H838" i="10" s="1"/>
  <c r="G839" i="10"/>
  <c r="H839" i="10" s="1"/>
  <c r="G840" i="10"/>
  <c r="H840" i="10" s="1"/>
  <c r="G841" i="10"/>
  <c r="H841" i="10" s="1"/>
  <c r="G842" i="10"/>
  <c r="H842" i="10" s="1"/>
  <c r="G843" i="10"/>
  <c r="H843" i="10" s="1"/>
  <c r="G844" i="10"/>
  <c r="H844" i="10" s="1"/>
  <c r="G845" i="10"/>
  <c r="H845" i="10" s="1"/>
  <c r="G846" i="10"/>
  <c r="H846" i="10" s="1"/>
  <c r="G847" i="10"/>
  <c r="H847" i="10" s="1"/>
  <c r="G848" i="10"/>
  <c r="H848" i="10" s="1"/>
  <c r="G849" i="10"/>
  <c r="H849" i="10" s="1"/>
  <c r="G850" i="10"/>
  <c r="H850" i="10" s="1"/>
  <c r="G851" i="10"/>
  <c r="H851" i="10" s="1"/>
  <c r="G852" i="10"/>
  <c r="H852" i="10" s="1"/>
  <c r="G853" i="10"/>
  <c r="H853" i="10" s="1"/>
  <c r="G854" i="10"/>
  <c r="H854" i="10" s="1"/>
  <c r="G855" i="10"/>
  <c r="H855" i="10" s="1"/>
  <c r="G856" i="10"/>
  <c r="H856" i="10" s="1"/>
  <c r="G857" i="10"/>
  <c r="H857" i="10" s="1"/>
  <c r="G858" i="10"/>
  <c r="H858" i="10" s="1"/>
  <c r="G859" i="10"/>
  <c r="H859" i="10" s="1"/>
  <c r="G860" i="10"/>
  <c r="H860" i="10" s="1"/>
  <c r="G861" i="10"/>
  <c r="H861" i="10" s="1"/>
  <c r="G862" i="10"/>
  <c r="H862" i="10" s="1"/>
  <c r="G863" i="10"/>
  <c r="H863" i="10" s="1"/>
  <c r="G864" i="10"/>
  <c r="H864" i="10" s="1"/>
  <c r="G865" i="10"/>
  <c r="H865" i="10" s="1"/>
  <c r="G866" i="10"/>
  <c r="H866" i="10" s="1"/>
  <c r="G867" i="10"/>
  <c r="H867" i="10" s="1"/>
  <c r="G868" i="10"/>
  <c r="H868" i="10" s="1"/>
  <c r="G869" i="10"/>
  <c r="H869" i="10" s="1"/>
  <c r="G870" i="10"/>
  <c r="H870" i="10" s="1"/>
  <c r="G871" i="10"/>
  <c r="H871" i="10" s="1"/>
  <c r="G872" i="10"/>
  <c r="H872" i="10" s="1"/>
  <c r="G873" i="10"/>
  <c r="H873" i="10" s="1"/>
  <c r="G874" i="10"/>
  <c r="H874" i="10" s="1"/>
  <c r="G875" i="10"/>
  <c r="H875" i="10" s="1"/>
  <c r="G876" i="10"/>
  <c r="H876" i="10" s="1"/>
  <c r="G877" i="10"/>
  <c r="H877" i="10" s="1"/>
  <c r="G878" i="10"/>
  <c r="H878" i="10" s="1"/>
  <c r="G879" i="10"/>
  <c r="H879" i="10" s="1"/>
  <c r="G880" i="10"/>
  <c r="H880" i="10" s="1"/>
  <c r="G881" i="10"/>
  <c r="H881" i="10" s="1"/>
  <c r="G882" i="10"/>
  <c r="H882" i="10" s="1"/>
  <c r="G883" i="10"/>
  <c r="H883" i="10" s="1"/>
  <c r="G884" i="10"/>
  <c r="H884" i="10" s="1"/>
  <c r="G885" i="10"/>
  <c r="H885" i="10" s="1"/>
  <c r="G886" i="10"/>
  <c r="H886" i="10" s="1"/>
  <c r="G887" i="10"/>
  <c r="H887" i="10" s="1"/>
  <c r="G888" i="10"/>
  <c r="H888" i="10" s="1"/>
  <c r="G889" i="10"/>
  <c r="H889" i="10" s="1"/>
  <c r="G890" i="10"/>
  <c r="H890" i="10" s="1"/>
  <c r="G891" i="10"/>
  <c r="H891" i="10" s="1"/>
  <c r="G892" i="10"/>
  <c r="H892" i="10" s="1"/>
  <c r="G893" i="10"/>
  <c r="H893" i="10" s="1"/>
  <c r="G894" i="10"/>
  <c r="H894" i="10" s="1"/>
  <c r="G895" i="10"/>
  <c r="H895" i="10" s="1"/>
  <c r="G896" i="10"/>
  <c r="H896" i="10" s="1"/>
  <c r="G897" i="10"/>
  <c r="H897" i="10" s="1"/>
  <c r="G898" i="10"/>
  <c r="H898" i="10" s="1"/>
  <c r="G899" i="10"/>
  <c r="H899" i="10" s="1"/>
  <c r="G900" i="10"/>
  <c r="H900" i="10" s="1"/>
  <c r="G901" i="10"/>
  <c r="H901" i="10" s="1"/>
  <c r="G902" i="10"/>
  <c r="H902" i="10" s="1"/>
  <c r="G903" i="10"/>
  <c r="H903" i="10" s="1"/>
  <c r="G904" i="10"/>
  <c r="H904" i="10" s="1"/>
  <c r="G905" i="10"/>
  <c r="H905" i="10" s="1"/>
  <c r="G906" i="10"/>
  <c r="H906" i="10" s="1"/>
  <c r="G907" i="10"/>
  <c r="H907" i="10" s="1"/>
  <c r="G908" i="10"/>
  <c r="H908" i="10" s="1"/>
  <c r="G909" i="10"/>
  <c r="H909" i="10" s="1"/>
  <c r="G910" i="10"/>
  <c r="H910" i="10" s="1"/>
  <c r="G911" i="10"/>
  <c r="H911" i="10" s="1"/>
  <c r="G912" i="10"/>
  <c r="H912" i="10" s="1"/>
  <c r="G913" i="10"/>
  <c r="H913" i="10" s="1"/>
  <c r="G914" i="10"/>
  <c r="H914" i="10" s="1"/>
  <c r="G915" i="10"/>
  <c r="H915" i="10" s="1"/>
  <c r="G916" i="10"/>
  <c r="H916" i="10" s="1"/>
  <c r="G917" i="10"/>
  <c r="H917" i="10" s="1"/>
  <c r="G918" i="10"/>
  <c r="H918" i="10" s="1"/>
  <c r="G919" i="10"/>
  <c r="H919" i="10" s="1"/>
  <c r="G920" i="10"/>
  <c r="H920" i="10" s="1"/>
  <c r="G921" i="10"/>
  <c r="H921" i="10" s="1"/>
  <c r="G922" i="10"/>
  <c r="H922" i="10" s="1"/>
  <c r="G923" i="10"/>
  <c r="H923" i="10" s="1"/>
  <c r="G924" i="10"/>
  <c r="H924" i="10" s="1"/>
  <c r="G925" i="10"/>
  <c r="H925" i="10" s="1"/>
  <c r="G926" i="10"/>
  <c r="H926" i="10" s="1"/>
  <c r="G927" i="10"/>
  <c r="H927" i="10" s="1"/>
  <c r="G928" i="10"/>
  <c r="H928" i="10" s="1"/>
  <c r="G929" i="10"/>
  <c r="H929" i="10" s="1"/>
  <c r="G930" i="10"/>
  <c r="H930" i="10" s="1"/>
  <c r="G931" i="10"/>
  <c r="H931" i="10" s="1"/>
  <c r="G932" i="10"/>
  <c r="H932" i="10" s="1"/>
  <c r="G933" i="10"/>
  <c r="H933" i="10" s="1"/>
  <c r="G934" i="10"/>
  <c r="H934" i="10" s="1"/>
  <c r="G935" i="10"/>
  <c r="H935" i="10" s="1"/>
  <c r="G936" i="10"/>
  <c r="H936" i="10" s="1"/>
  <c r="G937" i="10"/>
  <c r="H937" i="10" s="1"/>
  <c r="G938" i="10"/>
  <c r="H938" i="10" s="1"/>
  <c r="G939" i="10"/>
  <c r="H939" i="10" s="1"/>
  <c r="G940" i="10"/>
  <c r="H940" i="10" s="1"/>
  <c r="G941" i="10"/>
  <c r="H941" i="10" s="1"/>
  <c r="G942" i="10"/>
  <c r="H942" i="10" s="1"/>
  <c r="G943" i="10"/>
  <c r="H943" i="10" s="1"/>
  <c r="G944" i="10"/>
  <c r="H944" i="10" s="1"/>
  <c r="G945" i="10"/>
  <c r="H945" i="10" s="1"/>
  <c r="G946" i="10"/>
  <c r="H946" i="10" s="1"/>
  <c r="G947" i="10"/>
  <c r="H947" i="10" s="1"/>
  <c r="G948" i="10"/>
  <c r="H948" i="10" s="1"/>
  <c r="G949" i="10"/>
  <c r="H949" i="10" s="1"/>
  <c r="G950" i="10"/>
  <c r="H950" i="10" s="1"/>
  <c r="G951" i="10"/>
  <c r="H951" i="10" s="1"/>
  <c r="G952" i="10"/>
  <c r="H952" i="10" s="1"/>
  <c r="G953" i="10"/>
  <c r="H953" i="10" s="1"/>
  <c r="G954" i="10"/>
  <c r="H954" i="10" s="1"/>
  <c r="G955" i="10"/>
  <c r="H955" i="10" s="1"/>
  <c r="G956" i="10"/>
  <c r="H956" i="10" s="1"/>
  <c r="G957" i="10"/>
  <c r="H957" i="10" s="1"/>
  <c r="G958" i="10"/>
  <c r="H958" i="10" s="1"/>
  <c r="G959" i="10"/>
  <c r="H959" i="10" s="1"/>
  <c r="G960" i="10"/>
  <c r="H960" i="10" s="1"/>
  <c r="G961" i="10"/>
  <c r="H961" i="10" s="1"/>
  <c r="G962" i="10"/>
  <c r="H962" i="10" s="1"/>
  <c r="G963" i="10"/>
  <c r="H963" i="10" s="1"/>
  <c r="G964" i="10"/>
  <c r="H964" i="10" s="1"/>
  <c r="G965" i="10"/>
  <c r="H965" i="10" s="1"/>
  <c r="G966" i="10"/>
  <c r="H966" i="10" s="1"/>
  <c r="G967" i="10"/>
  <c r="H967" i="10" s="1"/>
  <c r="G968" i="10"/>
  <c r="H968" i="10" s="1"/>
  <c r="G969" i="10"/>
  <c r="H969" i="10" s="1"/>
  <c r="G970" i="10"/>
  <c r="H970" i="10" s="1"/>
  <c r="G971" i="10"/>
  <c r="H971" i="10" s="1"/>
  <c r="G972" i="10"/>
  <c r="H972" i="10" s="1"/>
  <c r="G973" i="10"/>
  <c r="H973" i="10" s="1"/>
  <c r="G974" i="10"/>
  <c r="H974" i="10" s="1"/>
  <c r="G975" i="10"/>
  <c r="H975" i="10" s="1"/>
  <c r="G976" i="10"/>
  <c r="H976" i="10" s="1"/>
  <c r="G977" i="10"/>
  <c r="H977" i="10" s="1"/>
  <c r="G978" i="10"/>
  <c r="H978" i="10" s="1"/>
  <c r="G979" i="10"/>
  <c r="H979" i="10" s="1"/>
  <c r="G980" i="10"/>
  <c r="H980" i="10" s="1"/>
  <c r="G981" i="10"/>
  <c r="H981" i="10" s="1"/>
  <c r="G982" i="10"/>
  <c r="H982" i="10" s="1"/>
  <c r="G983" i="10"/>
  <c r="H983" i="10" s="1"/>
  <c r="G984" i="10"/>
  <c r="H984" i="10" s="1"/>
  <c r="G985" i="10"/>
  <c r="H985" i="10" s="1"/>
  <c r="G986" i="10"/>
  <c r="H986" i="10" s="1"/>
  <c r="G987" i="10"/>
  <c r="H987" i="10" s="1"/>
  <c r="G988" i="10"/>
  <c r="H988" i="10" s="1"/>
  <c r="G989" i="10"/>
  <c r="H989" i="10" s="1"/>
  <c r="G990" i="10"/>
  <c r="H990" i="10" s="1"/>
  <c r="G991" i="10"/>
  <c r="H991" i="10" s="1"/>
  <c r="G992" i="10"/>
  <c r="H992" i="10" s="1"/>
  <c r="G993" i="10"/>
  <c r="H993" i="10" s="1"/>
  <c r="G994" i="10"/>
  <c r="H994" i="10" s="1"/>
  <c r="G995" i="10"/>
  <c r="H995" i="10" s="1"/>
  <c r="G996" i="10"/>
  <c r="H996" i="10" s="1"/>
  <c r="G997" i="10"/>
  <c r="H997" i="10" s="1"/>
  <c r="G998" i="10"/>
  <c r="H998" i="10" s="1"/>
  <c r="G999" i="10"/>
  <c r="H999" i="10" s="1"/>
  <c r="G1000" i="10"/>
  <c r="H1000" i="10" s="1"/>
  <c r="G1001" i="10"/>
  <c r="H1001" i="10" s="1"/>
  <c r="G1002" i="10"/>
  <c r="H1002" i="10" s="1"/>
  <c r="G1003" i="10"/>
  <c r="H1003" i="10" s="1"/>
  <c r="G1004" i="10"/>
  <c r="H1004" i="10" s="1"/>
  <c r="G1005" i="10"/>
  <c r="H1005" i="10" s="1"/>
  <c r="G1006" i="10"/>
  <c r="H1006" i="10" s="1"/>
  <c r="G1007" i="10"/>
  <c r="H1007" i="10" s="1"/>
  <c r="G1008" i="10"/>
  <c r="H1008" i="10" s="1"/>
  <c r="G1009" i="10"/>
  <c r="H1009" i="10" s="1"/>
  <c r="G1010" i="10"/>
  <c r="H1010" i="10" s="1"/>
  <c r="G1011" i="10"/>
  <c r="H1011" i="10" s="1"/>
  <c r="G1012" i="10"/>
  <c r="H1012" i="10" s="1"/>
  <c r="G1013" i="10"/>
  <c r="H1013" i="10" s="1"/>
  <c r="G1014" i="10"/>
  <c r="H1014" i="10" s="1"/>
  <c r="G1015" i="10"/>
  <c r="H1015" i="10" s="1"/>
  <c r="G1016" i="10"/>
  <c r="H1016" i="10" s="1"/>
  <c r="G1017" i="10"/>
  <c r="H1017" i="10" s="1"/>
  <c r="G1018" i="10"/>
  <c r="H1018" i="10" s="1"/>
  <c r="G1019" i="10"/>
  <c r="H1019" i="10" s="1"/>
  <c r="G1020" i="10"/>
  <c r="H1020" i="10" s="1"/>
  <c r="G1021" i="10"/>
  <c r="H1021" i="10" s="1"/>
  <c r="G1022" i="10"/>
  <c r="H1022" i="10" s="1"/>
  <c r="G1023" i="10"/>
  <c r="H1023" i="10" s="1"/>
  <c r="G1024" i="10"/>
  <c r="H1024" i="10" s="1"/>
  <c r="G1025" i="10"/>
  <c r="H1025" i="10" s="1"/>
  <c r="G1026" i="10"/>
  <c r="H1026" i="10" s="1"/>
  <c r="G1027" i="10"/>
  <c r="H1027" i="10" s="1"/>
  <c r="G1028" i="10"/>
  <c r="H1028" i="10" s="1"/>
  <c r="G1029" i="10"/>
  <c r="H1029" i="10" s="1"/>
  <c r="G1030" i="10"/>
  <c r="H1030" i="10" s="1"/>
  <c r="G1031" i="10"/>
  <c r="H1031" i="10" s="1"/>
  <c r="G1032" i="10"/>
  <c r="H1032" i="10" s="1"/>
  <c r="G1033" i="10"/>
  <c r="H1033" i="10" s="1"/>
  <c r="G1034" i="10"/>
  <c r="H1034" i="10" s="1"/>
  <c r="G1035" i="10"/>
  <c r="H1035" i="10" s="1"/>
  <c r="G1036" i="10"/>
  <c r="H1036" i="10" s="1"/>
  <c r="G1037" i="10"/>
  <c r="H1037" i="10" s="1"/>
  <c r="G1038" i="10"/>
  <c r="H1038" i="10" s="1"/>
  <c r="G1039" i="10"/>
  <c r="H1039" i="10" s="1"/>
  <c r="G1040" i="10"/>
  <c r="H1040" i="10" s="1"/>
  <c r="G1041" i="10"/>
  <c r="H1041" i="10" s="1"/>
  <c r="G1042" i="10"/>
  <c r="H1042" i="10" s="1"/>
  <c r="G1043" i="10"/>
  <c r="H1043" i="10" s="1"/>
  <c r="G1044" i="10"/>
  <c r="H1044" i="10" s="1"/>
  <c r="G1045" i="10"/>
  <c r="H1045" i="10" s="1"/>
  <c r="G1046" i="10"/>
  <c r="H1046" i="10" s="1"/>
  <c r="G1047" i="10"/>
  <c r="H1047" i="10" s="1"/>
  <c r="G1048" i="10"/>
  <c r="H1048" i="10" s="1"/>
  <c r="G1049" i="10"/>
  <c r="H1049" i="10" s="1"/>
  <c r="G1050" i="10"/>
  <c r="H1050" i="10" s="1"/>
  <c r="G1051" i="10"/>
  <c r="H1051" i="10" s="1"/>
  <c r="G1052" i="10"/>
  <c r="H1052" i="10" s="1"/>
  <c r="G1053" i="10"/>
  <c r="H1053" i="10" s="1"/>
  <c r="G1054" i="10"/>
  <c r="H1054" i="10" s="1"/>
  <c r="G1055" i="10"/>
  <c r="H1055" i="10" s="1"/>
  <c r="G1056" i="10"/>
  <c r="H1056" i="10" s="1"/>
  <c r="G1057" i="10"/>
  <c r="H1057" i="10" s="1"/>
  <c r="G1058" i="10"/>
  <c r="H1058" i="10" s="1"/>
  <c r="G1059" i="10"/>
  <c r="H1059" i="10" s="1"/>
  <c r="G1060" i="10"/>
  <c r="H1060" i="10" s="1"/>
  <c r="G1061" i="10"/>
  <c r="H1061" i="10" s="1"/>
  <c r="G1062" i="10"/>
  <c r="H1062" i="10" s="1"/>
  <c r="G1063" i="10"/>
  <c r="H1063" i="10" s="1"/>
  <c r="G1064" i="10"/>
  <c r="H1064" i="10" s="1"/>
  <c r="G1065" i="10"/>
  <c r="H1065" i="10" s="1"/>
  <c r="G1066" i="10"/>
  <c r="H1066" i="10" s="1"/>
  <c r="G1067" i="10"/>
  <c r="H1067" i="10" s="1"/>
  <c r="G1068" i="10"/>
  <c r="H1068" i="10" s="1"/>
  <c r="G1069" i="10"/>
  <c r="H1069" i="10" s="1"/>
  <c r="G1070" i="10"/>
  <c r="H1070" i="10" s="1"/>
  <c r="G1071" i="10"/>
  <c r="H1071" i="10" s="1"/>
  <c r="G1072" i="10"/>
  <c r="H1072" i="10" s="1"/>
  <c r="G1073" i="10"/>
  <c r="H1073" i="10" s="1"/>
  <c r="G1074" i="10"/>
  <c r="H1074" i="10" s="1"/>
  <c r="G1075" i="10"/>
  <c r="H1075" i="10" s="1"/>
  <c r="G1076" i="10"/>
  <c r="H1076" i="10" s="1"/>
  <c r="G1077" i="10"/>
  <c r="H1077" i="10" s="1"/>
  <c r="G1078" i="10"/>
  <c r="H1078" i="10" s="1"/>
  <c r="G1079" i="10"/>
  <c r="H1079" i="10" s="1"/>
  <c r="G1080" i="10"/>
  <c r="H1080" i="10" s="1"/>
  <c r="G1081" i="10"/>
  <c r="H1081" i="10" s="1"/>
  <c r="G1082" i="10"/>
  <c r="H1082" i="10" s="1"/>
  <c r="G1083" i="10"/>
  <c r="H1083" i="10" s="1"/>
  <c r="G1084" i="10"/>
  <c r="H1084" i="10" s="1"/>
  <c r="G1085" i="10"/>
  <c r="H1085" i="10" s="1"/>
  <c r="G1086" i="10"/>
  <c r="H1086" i="10" s="1"/>
  <c r="G1087" i="10"/>
  <c r="H1087" i="10" s="1"/>
  <c r="G1088" i="10"/>
  <c r="H1088" i="10" s="1"/>
  <c r="G1089" i="10"/>
  <c r="H1089" i="10" s="1"/>
  <c r="G1090" i="10"/>
  <c r="H1090" i="10" s="1"/>
  <c r="G1091" i="10"/>
  <c r="H1091" i="10" s="1"/>
  <c r="G1092" i="10"/>
  <c r="H1092" i="10" s="1"/>
  <c r="G1093" i="10"/>
  <c r="H1093" i="10" s="1"/>
  <c r="G1094" i="10"/>
  <c r="H1094" i="10" s="1"/>
  <c r="G1095" i="10"/>
  <c r="H1095" i="10" s="1"/>
  <c r="G1096" i="10"/>
  <c r="H1096" i="10" s="1"/>
  <c r="G1097" i="10"/>
  <c r="H1097" i="10" s="1"/>
  <c r="G1098" i="10"/>
  <c r="H1098" i="10" s="1"/>
  <c r="G1099" i="10"/>
  <c r="H1099" i="10" s="1"/>
  <c r="G1100" i="10"/>
  <c r="H1100" i="10" s="1"/>
  <c r="G1101" i="10"/>
  <c r="H1101" i="10" s="1"/>
  <c r="G1102" i="10"/>
  <c r="H1102" i="10" s="1"/>
  <c r="G1103" i="10"/>
  <c r="H1103" i="10" s="1"/>
  <c r="G1104" i="10"/>
  <c r="H1104" i="10" s="1"/>
  <c r="G1105" i="10"/>
  <c r="H1105" i="10" s="1"/>
  <c r="G1106" i="10"/>
  <c r="H1106" i="10" s="1"/>
  <c r="G1107" i="10"/>
  <c r="H1107" i="10" s="1"/>
  <c r="G1108" i="10"/>
  <c r="H1108" i="10" s="1"/>
  <c r="G1109" i="10"/>
  <c r="H1109" i="10" s="1"/>
  <c r="G1110" i="10"/>
  <c r="H1110" i="10" s="1"/>
  <c r="G1111" i="10"/>
  <c r="H1111" i="10" s="1"/>
  <c r="G1112" i="10"/>
  <c r="H1112" i="10" s="1"/>
  <c r="G1113" i="10"/>
  <c r="H1113" i="10" s="1"/>
  <c r="G1114" i="10"/>
  <c r="H1114" i="10" s="1"/>
  <c r="G1115" i="10"/>
  <c r="H1115" i="10" s="1"/>
  <c r="G1116" i="10"/>
  <c r="H1116" i="10" s="1"/>
  <c r="G1117" i="10"/>
  <c r="H1117" i="10" s="1"/>
  <c r="G1118" i="10"/>
  <c r="H1118" i="10" s="1"/>
  <c r="G1119" i="10"/>
  <c r="H1119" i="10" s="1"/>
  <c r="G1120" i="10"/>
  <c r="H1120" i="10" s="1"/>
  <c r="G1121" i="10"/>
  <c r="H1121" i="10" s="1"/>
  <c r="G1122" i="10"/>
  <c r="H1122" i="10" s="1"/>
  <c r="G1123" i="10"/>
  <c r="H1123" i="10" s="1"/>
  <c r="G1124" i="10"/>
  <c r="H1124" i="10" s="1"/>
  <c r="G1125" i="10"/>
  <c r="H1125" i="10" s="1"/>
  <c r="G1126" i="10"/>
  <c r="H1126" i="10" s="1"/>
  <c r="G1127" i="10"/>
  <c r="H1127" i="10" s="1"/>
  <c r="G1128" i="10"/>
  <c r="H1128" i="10" s="1"/>
  <c r="G1129" i="10"/>
  <c r="H1129" i="10" s="1"/>
  <c r="G1130" i="10"/>
  <c r="H1130" i="10" s="1"/>
  <c r="G1131" i="10"/>
  <c r="H1131" i="10" s="1"/>
  <c r="G1132" i="10"/>
  <c r="H1132" i="10" s="1"/>
  <c r="G1133" i="10"/>
  <c r="H1133" i="10" s="1"/>
  <c r="G1134" i="10"/>
  <c r="H1134" i="10" s="1"/>
  <c r="G1135" i="10"/>
  <c r="H1135" i="10" s="1"/>
  <c r="G1136" i="10"/>
  <c r="H1136" i="10" s="1"/>
  <c r="G1137" i="10"/>
  <c r="H1137" i="10" s="1"/>
  <c r="G1138" i="10"/>
  <c r="H1138" i="10" s="1"/>
  <c r="G1139" i="10"/>
  <c r="H1139" i="10" s="1"/>
  <c r="G1140" i="10"/>
  <c r="H1140" i="10" s="1"/>
  <c r="G1141" i="10"/>
  <c r="H1141" i="10" s="1"/>
  <c r="G1142" i="10"/>
  <c r="H1142" i="10" s="1"/>
  <c r="G1143" i="10"/>
  <c r="H1143" i="10" s="1"/>
  <c r="G1144" i="10"/>
  <c r="H1144" i="10" s="1"/>
  <c r="G1145" i="10"/>
  <c r="H1145" i="10" s="1"/>
  <c r="G1146" i="10"/>
  <c r="H1146" i="10" s="1"/>
  <c r="G1147" i="10"/>
  <c r="H1147" i="10" s="1"/>
  <c r="G1148" i="10"/>
  <c r="H1148" i="10" s="1"/>
  <c r="G1149" i="10"/>
  <c r="H1149" i="10" s="1"/>
  <c r="G1150" i="10"/>
  <c r="H1150" i="10" s="1"/>
  <c r="G1151" i="10"/>
  <c r="H1151" i="10" s="1"/>
  <c r="G1152" i="10"/>
  <c r="H1152" i="10" s="1"/>
  <c r="G1153" i="10"/>
  <c r="H1153" i="10" s="1"/>
  <c r="G1154" i="10"/>
  <c r="H1154" i="10" s="1"/>
  <c r="G1155" i="10"/>
  <c r="H1155" i="10" s="1"/>
  <c r="G1156" i="10"/>
  <c r="H1156" i="10" s="1"/>
  <c r="G1157" i="10"/>
  <c r="H1157" i="10" s="1"/>
  <c r="G1158" i="10"/>
  <c r="H1158" i="10" s="1"/>
  <c r="G1159" i="10"/>
  <c r="H1159" i="10" s="1"/>
  <c r="G1160" i="10"/>
  <c r="H1160" i="10" s="1"/>
  <c r="G1161" i="10"/>
  <c r="H1161" i="10" s="1"/>
  <c r="G1162" i="10"/>
  <c r="H1162" i="10" s="1"/>
  <c r="G1163" i="10"/>
  <c r="H1163" i="10" s="1"/>
  <c r="G1164" i="10"/>
  <c r="H1164" i="10" s="1"/>
  <c r="G1165" i="10"/>
  <c r="H1165" i="10" s="1"/>
  <c r="G1166" i="10"/>
  <c r="H1166" i="10" s="1"/>
  <c r="G1167" i="10"/>
  <c r="H1167" i="10" s="1"/>
  <c r="G1168" i="10"/>
  <c r="H1168" i="10" s="1"/>
  <c r="G1169" i="10"/>
  <c r="H1169" i="10" s="1"/>
  <c r="G1170" i="10"/>
  <c r="H1170" i="10" s="1"/>
  <c r="G1171" i="10"/>
  <c r="H1171" i="10" s="1"/>
  <c r="G1172" i="10"/>
  <c r="H1172" i="10" s="1"/>
  <c r="G1173" i="10"/>
  <c r="H1173" i="10" s="1"/>
  <c r="G1174" i="10"/>
  <c r="H1174" i="10" s="1"/>
  <c r="G1175" i="10"/>
  <c r="H1175" i="10" s="1"/>
  <c r="G1176" i="10"/>
  <c r="H1176" i="10" s="1"/>
  <c r="G1177" i="10"/>
  <c r="H1177" i="10" s="1"/>
  <c r="G1178" i="10"/>
  <c r="H1178" i="10" s="1"/>
  <c r="G1179" i="10"/>
  <c r="H1179" i="10" s="1"/>
  <c r="G1180" i="10"/>
  <c r="H1180" i="10" s="1"/>
  <c r="G1181" i="10"/>
  <c r="H1181" i="10" s="1"/>
  <c r="G1182" i="10"/>
  <c r="H1182" i="10" s="1"/>
  <c r="G1183" i="10"/>
  <c r="H1183" i="10" s="1"/>
  <c r="G1184" i="10"/>
  <c r="H1184" i="10" s="1"/>
  <c r="G1185" i="10"/>
  <c r="H1185" i="10" s="1"/>
  <c r="G1186" i="10"/>
  <c r="H1186" i="10" s="1"/>
  <c r="G1187" i="10"/>
  <c r="H1187" i="10" s="1"/>
  <c r="G1188" i="10"/>
  <c r="H1188" i="10" s="1"/>
  <c r="G1189" i="10"/>
  <c r="H1189" i="10" s="1"/>
  <c r="G1190" i="10"/>
  <c r="H1190" i="10" s="1"/>
  <c r="G1191" i="10"/>
  <c r="H1191" i="10" s="1"/>
  <c r="G1192" i="10"/>
  <c r="H1192" i="10" s="1"/>
  <c r="G1193" i="10"/>
  <c r="H1193" i="10" s="1"/>
  <c r="G1194" i="10"/>
  <c r="H1194" i="10" s="1"/>
  <c r="G1195" i="10"/>
  <c r="H1195" i="10" s="1"/>
  <c r="G1196" i="10"/>
  <c r="H1196" i="10" s="1"/>
  <c r="G1197" i="10"/>
  <c r="H1197" i="10" s="1"/>
  <c r="G1198" i="10"/>
  <c r="H1198" i="10" s="1"/>
  <c r="G1199" i="10"/>
  <c r="H1199" i="10" s="1"/>
  <c r="G1200" i="10"/>
  <c r="H1200" i="10" s="1"/>
  <c r="G1201" i="10"/>
  <c r="H1201" i="10" s="1"/>
  <c r="G1202" i="10"/>
  <c r="H1202" i="10" s="1"/>
  <c r="G1203" i="10"/>
  <c r="H1203" i="10" s="1"/>
  <c r="G1204" i="10"/>
  <c r="H1204" i="10" s="1"/>
  <c r="G1205" i="10"/>
  <c r="H1205" i="10" s="1"/>
  <c r="G1206" i="10"/>
  <c r="H1206" i="10" s="1"/>
  <c r="G1207" i="10"/>
  <c r="H1207" i="10" s="1"/>
  <c r="G1208" i="10"/>
  <c r="H1208" i="10" s="1"/>
  <c r="G1209" i="10"/>
  <c r="H1209" i="10" s="1"/>
  <c r="G1210" i="10"/>
  <c r="H1210" i="10" s="1"/>
  <c r="G1211" i="10"/>
  <c r="H1211" i="10" s="1"/>
  <c r="G1212" i="10"/>
  <c r="H1212" i="10" s="1"/>
  <c r="G1213" i="10"/>
  <c r="H1213" i="10" s="1"/>
  <c r="G1214" i="10"/>
  <c r="H1214" i="10" s="1"/>
  <c r="G1215" i="10"/>
  <c r="H1215" i="10" s="1"/>
  <c r="G1216" i="10"/>
  <c r="H1216" i="10" s="1"/>
  <c r="G1217" i="10"/>
  <c r="H1217" i="10" s="1"/>
  <c r="G1218" i="10"/>
  <c r="H1218" i="10" s="1"/>
  <c r="G1219" i="10"/>
  <c r="H1219" i="10" s="1"/>
  <c r="G1220" i="10"/>
  <c r="H1220" i="10" s="1"/>
  <c r="G1221" i="10"/>
  <c r="H1221" i="10" s="1"/>
  <c r="G1222" i="10"/>
  <c r="H1222" i="10" s="1"/>
  <c r="G1223" i="10"/>
  <c r="H1223" i="10" s="1"/>
  <c r="G1224" i="10"/>
  <c r="H1224" i="10" s="1"/>
  <c r="G1225" i="10"/>
  <c r="H1225" i="10" s="1"/>
  <c r="G1226" i="10"/>
  <c r="H1226" i="10" s="1"/>
  <c r="G1227" i="10"/>
  <c r="H1227" i="10" s="1"/>
  <c r="G1228" i="10"/>
  <c r="H1228" i="10" s="1"/>
  <c r="G1229" i="10"/>
  <c r="H1229" i="10" s="1"/>
  <c r="G1230" i="10"/>
  <c r="H1230" i="10" s="1"/>
  <c r="G1231" i="10"/>
  <c r="H1231" i="10" s="1"/>
  <c r="G1232" i="10"/>
  <c r="H1232" i="10" s="1"/>
  <c r="G1233" i="10"/>
  <c r="H1233" i="10" s="1"/>
  <c r="G1234" i="10"/>
  <c r="H1234" i="10" s="1"/>
  <c r="G1235" i="10"/>
  <c r="H1235" i="10" s="1"/>
  <c r="G1236" i="10"/>
  <c r="H1236" i="10" s="1"/>
  <c r="G1237" i="10"/>
  <c r="H1237" i="10" s="1"/>
  <c r="G1238" i="10"/>
  <c r="H1238" i="10" s="1"/>
  <c r="G1239" i="10"/>
  <c r="H1239" i="10" s="1"/>
  <c r="G1240" i="10"/>
  <c r="H1240" i="10" s="1"/>
  <c r="G1241" i="10"/>
  <c r="H1241" i="10" s="1"/>
  <c r="G1242" i="10"/>
  <c r="H1242" i="10" s="1"/>
  <c r="G1243" i="10"/>
  <c r="H1243" i="10" s="1"/>
  <c r="G1244" i="10"/>
  <c r="H1244" i="10" s="1"/>
  <c r="G1245" i="10"/>
  <c r="H1245" i="10" s="1"/>
  <c r="G1246" i="10"/>
  <c r="H1246" i="10" s="1"/>
  <c r="G1247" i="10"/>
  <c r="H1247" i="10" s="1"/>
  <c r="G1248" i="10"/>
  <c r="H1248" i="10" s="1"/>
  <c r="G1249" i="10"/>
  <c r="H1249" i="10" s="1"/>
  <c r="G1250" i="10"/>
  <c r="H1250" i="10" s="1"/>
  <c r="G1251" i="10"/>
  <c r="H1251" i="10" s="1"/>
  <c r="G1252" i="10"/>
  <c r="H1252" i="10" s="1"/>
  <c r="G1253" i="10"/>
  <c r="H1253" i="10" s="1"/>
  <c r="G1254" i="10"/>
  <c r="H1254" i="10" s="1"/>
  <c r="G1255" i="10"/>
  <c r="H1255" i="10" s="1"/>
  <c r="G1256" i="10"/>
  <c r="H1256" i="10" s="1"/>
  <c r="G1257" i="10"/>
  <c r="H1257" i="10" s="1"/>
  <c r="G1258" i="10"/>
  <c r="H1258" i="10" s="1"/>
  <c r="G1259" i="10"/>
  <c r="H1259" i="10" s="1"/>
  <c r="G1260" i="10"/>
  <c r="H1260" i="10" s="1"/>
  <c r="G1261" i="10"/>
  <c r="H1261" i="10" s="1"/>
  <c r="G1262" i="10"/>
  <c r="H1262" i="10" s="1"/>
  <c r="G1263" i="10"/>
  <c r="H1263" i="10" s="1"/>
  <c r="G1264" i="10"/>
  <c r="H1264" i="10" s="1"/>
  <c r="G1265" i="10"/>
  <c r="H1265" i="10" s="1"/>
  <c r="G1266" i="10"/>
  <c r="H1266" i="10" s="1"/>
  <c r="G1267" i="10"/>
  <c r="H1267" i="10" s="1"/>
  <c r="G1268" i="10"/>
  <c r="H1268" i="10" s="1"/>
  <c r="G1269" i="10"/>
  <c r="H1269" i="10" s="1"/>
  <c r="G1270" i="10"/>
  <c r="H1270" i="10" s="1"/>
  <c r="G1271" i="10"/>
  <c r="H1271" i="10" s="1"/>
  <c r="G1272" i="10"/>
  <c r="H1272" i="10" s="1"/>
  <c r="G1273" i="10"/>
  <c r="H1273" i="10" s="1"/>
  <c r="G1274" i="10"/>
  <c r="H1274" i="10" s="1"/>
  <c r="G1275" i="10"/>
  <c r="H1275" i="10" s="1"/>
  <c r="G1276" i="10"/>
  <c r="H1276" i="10" s="1"/>
  <c r="G1277" i="10"/>
  <c r="H1277" i="10" s="1"/>
  <c r="G1278" i="10"/>
  <c r="H1278" i="10" s="1"/>
  <c r="G1279" i="10"/>
  <c r="H1279" i="10" s="1"/>
  <c r="G1280" i="10"/>
  <c r="H1280" i="10" s="1"/>
  <c r="G1281" i="10"/>
  <c r="H1281" i="10" s="1"/>
  <c r="G1282" i="10"/>
  <c r="H1282" i="10" s="1"/>
  <c r="G1283" i="10"/>
  <c r="H1283" i="10" s="1"/>
  <c r="G1284" i="10"/>
  <c r="H1284" i="10" s="1"/>
  <c r="G1285" i="10"/>
  <c r="H1285" i="10" s="1"/>
  <c r="G1286" i="10"/>
  <c r="H1286" i="10" s="1"/>
  <c r="G1287" i="10"/>
  <c r="H1287" i="10" s="1"/>
  <c r="G1288" i="10"/>
  <c r="H1288" i="10" s="1"/>
  <c r="G1289" i="10"/>
  <c r="H1289" i="10" s="1"/>
  <c r="G1290" i="10"/>
  <c r="H1290" i="10" s="1"/>
  <c r="G1291" i="10"/>
  <c r="H1291" i="10" s="1"/>
  <c r="G1292" i="10"/>
  <c r="H1292" i="10" s="1"/>
  <c r="G1293" i="10"/>
  <c r="H1293" i="10" s="1"/>
  <c r="G1294" i="10"/>
  <c r="H1294" i="10" s="1"/>
  <c r="G1295" i="10"/>
  <c r="H1295" i="10" s="1"/>
  <c r="G1296" i="10"/>
  <c r="H1296" i="10" s="1"/>
  <c r="G1297" i="10"/>
  <c r="H1297" i="10" s="1"/>
  <c r="G1298" i="10"/>
  <c r="H1298" i="10" s="1"/>
  <c r="G1299" i="10"/>
  <c r="H1299" i="10" s="1"/>
  <c r="G1300" i="10"/>
  <c r="H1300" i="10" s="1"/>
  <c r="G1301" i="10"/>
  <c r="H1301" i="10" s="1"/>
  <c r="G1302" i="10"/>
  <c r="H1302" i="10" s="1"/>
  <c r="G1303" i="10"/>
  <c r="H1303" i="10" s="1"/>
  <c r="G1304" i="10"/>
  <c r="H1304" i="10" s="1"/>
  <c r="G1305" i="10"/>
  <c r="H1305" i="10" s="1"/>
  <c r="G1306" i="10"/>
  <c r="H1306" i="10" s="1"/>
  <c r="G1307" i="10"/>
  <c r="H1307" i="10" s="1"/>
  <c r="G1308" i="10"/>
  <c r="H1308" i="10" s="1"/>
  <c r="G1309" i="10"/>
  <c r="H1309" i="10" s="1"/>
  <c r="G1310" i="10"/>
  <c r="H1310" i="10" s="1"/>
  <c r="G1311" i="10"/>
  <c r="H1311" i="10" s="1"/>
  <c r="G1312" i="10"/>
  <c r="H1312" i="10" s="1"/>
  <c r="G1313" i="10"/>
  <c r="H1313" i="10" s="1"/>
  <c r="G1314" i="10"/>
  <c r="H1314" i="10" s="1"/>
  <c r="G1315" i="10"/>
  <c r="H1315" i="10" s="1"/>
  <c r="G1316" i="10"/>
  <c r="H1316" i="10" s="1"/>
  <c r="G1317" i="10"/>
  <c r="H1317" i="10" s="1"/>
  <c r="G1318" i="10"/>
  <c r="H1318" i="10" s="1"/>
  <c r="G1319" i="10"/>
  <c r="H1319" i="10" s="1"/>
  <c r="G1320" i="10"/>
  <c r="H1320" i="10" s="1"/>
  <c r="G1321" i="10"/>
  <c r="H1321" i="10" s="1"/>
  <c r="G1322" i="10"/>
  <c r="H1322" i="10" s="1"/>
  <c r="G1323" i="10"/>
  <c r="H1323" i="10" s="1"/>
  <c r="G1324" i="10"/>
  <c r="H1324" i="10" s="1"/>
  <c r="G1325" i="10"/>
  <c r="H1325" i="10" s="1"/>
  <c r="G1326" i="10"/>
  <c r="H1326" i="10" s="1"/>
  <c r="G1327" i="10"/>
  <c r="H1327" i="10" s="1"/>
  <c r="G1328" i="10"/>
  <c r="H1328" i="10" s="1"/>
  <c r="G1329" i="10"/>
  <c r="H1329" i="10" s="1"/>
  <c r="G1330" i="10"/>
  <c r="H1330" i="10" s="1"/>
  <c r="G1331" i="10"/>
  <c r="H1331" i="10" s="1"/>
  <c r="G1332" i="10"/>
  <c r="H1332" i="10" s="1"/>
  <c r="G1333" i="10"/>
  <c r="H1333" i="10" s="1"/>
  <c r="G1334" i="10"/>
  <c r="H1334" i="10" s="1"/>
  <c r="G1335" i="10"/>
  <c r="H1335" i="10" s="1"/>
  <c r="G1336" i="10"/>
  <c r="H1336" i="10" s="1"/>
  <c r="G1337" i="10"/>
  <c r="H1337" i="10" s="1"/>
  <c r="G1338" i="10"/>
  <c r="H1338" i="10" s="1"/>
  <c r="G1339" i="10"/>
  <c r="H1339" i="10" s="1"/>
  <c r="G1340" i="10"/>
  <c r="H1340" i="10" s="1"/>
  <c r="G1341" i="10"/>
  <c r="H1341" i="10" s="1"/>
  <c r="G1342" i="10"/>
  <c r="H1342" i="10" s="1"/>
  <c r="G1343" i="10"/>
  <c r="H1343" i="10" s="1"/>
  <c r="G1344" i="10"/>
  <c r="H1344" i="10" s="1"/>
  <c r="G1345" i="10"/>
  <c r="H1345" i="10" s="1"/>
  <c r="G1346" i="10"/>
  <c r="H1346" i="10" s="1"/>
  <c r="G1347" i="10"/>
  <c r="H1347" i="10" s="1"/>
  <c r="G1348" i="10"/>
  <c r="H1348" i="10" s="1"/>
  <c r="G1349" i="10"/>
  <c r="H1349" i="10" s="1"/>
  <c r="G1350" i="10"/>
  <c r="H1350" i="10" s="1"/>
  <c r="G1351" i="10"/>
  <c r="H1351" i="10" s="1"/>
  <c r="G1352" i="10"/>
  <c r="H1352" i="10" s="1"/>
  <c r="G1353" i="10"/>
  <c r="H1353" i="10" s="1"/>
  <c r="G1354" i="10"/>
  <c r="H1354" i="10" s="1"/>
  <c r="G1355" i="10"/>
  <c r="H1355" i="10" s="1"/>
  <c r="G1356" i="10"/>
  <c r="H1356" i="10" s="1"/>
  <c r="G1357" i="10"/>
  <c r="H1357" i="10" s="1"/>
  <c r="G1358" i="10"/>
  <c r="H1358" i="10" s="1"/>
  <c r="G1359" i="10"/>
  <c r="H1359" i="10" s="1"/>
  <c r="G1360" i="10"/>
  <c r="H1360" i="10" s="1"/>
  <c r="G1361" i="10"/>
  <c r="H1361" i="10" s="1"/>
  <c r="G1362" i="10"/>
  <c r="H1362" i="10" s="1"/>
  <c r="G1363" i="10"/>
  <c r="H1363" i="10" s="1"/>
  <c r="G1364" i="10"/>
  <c r="H1364" i="10" s="1"/>
  <c r="G1365" i="10"/>
  <c r="H1365" i="10" s="1"/>
  <c r="G1366" i="10"/>
  <c r="H1366" i="10" s="1"/>
  <c r="G1367" i="10"/>
  <c r="H1367" i="10" s="1"/>
  <c r="G1368" i="10"/>
  <c r="H1368" i="10" s="1"/>
  <c r="G1369" i="10"/>
  <c r="H1369" i="10" s="1"/>
  <c r="G1370" i="10"/>
  <c r="H1370" i="10" s="1"/>
  <c r="G1371" i="10"/>
  <c r="H1371" i="10" s="1"/>
  <c r="G1372" i="10"/>
  <c r="H1372" i="10" s="1"/>
  <c r="G1373" i="10"/>
  <c r="H1373" i="10" s="1"/>
  <c r="G1374" i="10"/>
  <c r="H1374" i="10" s="1"/>
  <c r="G1375" i="10"/>
  <c r="H1375" i="10" s="1"/>
  <c r="G1376" i="10"/>
  <c r="H1376" i="10" s="1"/>
  <c r="G1377" i="10"/>
  <c r="H1377" i="10" s="1"/>
  <c r="G1378" i="10"/>
  <c r="H1378" i="10" s="1"/>
  <c r="G1379" i="10"/>
  <c r="H1379" i="10" s="1"/>
  <c r="G1380" i="10"/>
  <c r="H1380" i="10" s="1"/>
  <c r="G1381" i="10"/>
  <c r="H1381" i="10" s="1"/>
  <c r="G1382" i="10"/>
  <c r="H1382" i="10" s="1"/>
  <c r="G1383" i="10"/>
  <c r="H1383" i="10" s="1"/>
  <c r="G1384" i="10"/>
  <c r="H1384" i="10" s="1"/>
  <c r="G1385" i="10"/>
  <c r="H1385" i="10" s="1"/>
  <c r="G1386" i="10"/>
  <c r="H1386" i="10" s="1"/>
  <c r="G1387" i="10"/>
  <c r="H1387" i="10" s="1"/>
  <c r="G1388" i="10"/>
  <c r="H1388" i="10" s="1"/>
  <c r="G1389" i="10"/>
  <c r="H1389" i="10" s="1"/>
  <c r="G1390" i="10"/>
  <c r="H1390" i="10" s="1"/>
  <c r="G1391" i="10"/>
  <c r="H1391" i="10" s="1"/>
  <c r="G1392" i="10"/>
  <c r="H1392" i="10" s="1"/>
  <c r="G1393" i="10"/>
  <c r="H1393" i="10" s="1"/>
  <c r="G1394" i="10"/>
  <c r="H1394" i="10" s="1"/>
  <c r="G1395" i="10"/>
  <c r="H1395" i="10" s="1"/>
  <c r="G1396" i="10"/>
  <c r="H1396" i="10" s="1"/>
  <c r="G1397" i="10"/>
  <c r="H1397" i="10" s="1"/>
  <c r="G1398" i="10"/>
  <c r="H1398" i="10" s="1"/>
  <c r="G1399" i="10"/>
  <c r="H1399" i="10" s="1"/>
  <c r="G1400" i="10"/>
  <c r="H1400" i="10" s="1"/>
  <c r="G1401" i="10"/>
  <c r="H1401" i="10" s="1"/>
  <c r="G1402" i="10"/>
  <c r="H1402" i="10" s="1"/>
  <c r="G1403" i="10"/>
  <c r="H1403" i="10" s="1"/>
  <c r="G1404" i="10"/>
  <c r="H1404" i="10" s="1"/>
  <c r="G1405" i="10"/>
  <c r="H1405" i="10" s="1"/>
  <c r="G1406" i="10"/>
  <c r="H1406" i="10" s="1"/>
  <c r="G1407" i="10"/>
  <c r="H1407" i="10" s="1"/>
  <c r="G1408" i="10"/>
  <c r="H1408" i="10" s="1"/>
  <c r="G1409" i="10"/>
  <c r="H1409" i="10" s="1"/>
  <c r="G1410" i="10"/>
  <c r="H1410" i="10" s="1"/>
  <c r="G1411" i="10"/>
  <c r="H1411" i="10" s="1"/>
  <c r="G1412" i="10"/>
  <c r="H1412" i="10" s="1"/>
  <c r="G1413" i="10"/>
  <c r="H1413" i="10" s="1"/>
  <c r="G1414" i="10"/>
  <c r="H1414" i="10" s="1"/>
  <c r="G1415" i="10"/>
  <c r="H1415" i="10" s="1"/>
  <c r="G1416" i="10"/>
  <c r="H1416" i="10" s="1"/>
  <c r="G1417" i="10"/>
  <c r="H1417" i="10" s="1"/>
  <c r="G1418" i="10"/>
  <c r="H1418" i="10" s="1"/>
  <c r="G1419" i="10"/>
  <c r="H1419" i="10" s="1"/>
  <c r="G1420" i="10"/>
  <c r="H1420" i="10" s="1"/>
  <c r="G1421" i="10"/>
  <c r="H1421" i="10" s="1"/>
  <c r="G1422" i="10"/>
  <c r="H1422" i="10" s="1"/>
  <c r="G1423" i="10"/>
  <c r="H1423" i="10" s="1"/>
  <c r="G1424" i="10"/>
  <c r="H1424" i="10" s="1"/>
  <c r="G1425" i="10"/>
  <c r="H1425" i="10" s="1"/>
  <c r="G1426" i="10"/>
  <c r="H1426" i="10" s="1"/>
  <c r="G1427" i="10"/>
  <c r="H1427" i="10" s="1"/>
  <c r="G1428" i="10"/>
  <c r="H1428" i="10" s="1"/>
  <c r="G1429" i="10"/>
  <c r="H1429" i="10" s="1"/>
  <c r="G1430" i="10"/>
  <c r="H1430" i="10" s="1"/>
  <c r="G1431" i="10"/>
  <c r="H1431" i="10" s="1"/>
  <c r="G1432" i="10"/>
  <c r="H1432" i="10" s="1"/>
  <c r="G1433" i="10"/>
  <c r="H1433" i="10" s="1"/>
  <c r="G1434" i="10"/>
  <c r="H1434" i="10" s="1"/>
  <c r="G1435" i="10"/>
  <c r="H1435" i="10" s="1"/>
  <c r="G1436" i="10"/>
  <c r="H1436" i="10" s="1"/>
  <c r="G1437" i="10"/>
  <c r="H1437" i="10" s="1"/>
  <c r="G1438" i="10"/>
  <c r="H1438" i="10" s="1"/>
  <c r="G1439" i="10"/>
  <c r="H1439" i="10" s="1"/>
  <c r="G1440" i="10"/>
  <c r="H1440" i="10" s="1"/>
  <c r="G1441" i="10"/>
  <c r="H1441" i="10" s="1"/>
  <c r="G1442" i="10"/>
  <c r="H1442" i="10" s="1"/>
  <c r="G1443" i="10"/>
  <c r="H1443" i="10" s="1"/>
  <c r="G1444" i="10"/>
  <c r="H1444" i="10" s="1"/>
  <c r="G1445" i="10"/>
  <c r="H1445" i="10" s="1"/>
  <c r="G1446" i="10"/>
  <c r="H1446" i="10" s="1"/>
  <c r="G1447" i="10"/>
  <c r="H1447" i="10" s="1"/>
  <c r="G1448" i="10"/>
  <c r="H1448" i="10" s="1"/>
  <c r="G1449" i="10"/>
  <c r="H1449" i="10" s="1"/>
  <c r="G1450" i="10"/>
  <c r="H1450" i="10" s="1"/>
  <c r="G1451" i="10"/>
  <c r="H1451" i="10" s="1"/>
  <c r="G1452" i="10"/>
  <c r="H1452" i="10" s="1"/>
  <c r="G1453" i="10"/>
  <c r="H1453" i="10" s="1"/>
  <c r="G1454" i="10"/>
  <c r="H1454" i="10" s="1"/>
  <c r="G1455" i="10"/>
  <c r="H1455" i="10" s="1"/>
  <c r="G1456" i="10"/>
  <c r="H1456" i="10" s="1"/>
  <c r="G1457" i="10"/>
  <c r="H1457" i="10" s="1"/>
  <c r="G1458" i="10"/>
  <c r="H1458" i="10" s="1"/>
  <c r="G1459" i="10"/>
  <c r="H1459" i="10" s="1"/>
  <c r="G1460" i="10"/>
  <c r="H1460" i="10" s="1"/>
  <c r="G1461" i="10"/>
  <c r="H1461" i="10" s="1"/>
  <c r="G1462" i="10"/>
  <c r="H1462" i="10" s="1"/>
  <c r="G1463" i="10"/>
  <c r="H1463" i="10" s="1"/>
  <c r="G1464" i="10"/>
  <c r="H1464" i="10" s="1"/>
  <c r="G1465" i="10"/>
  <c r="H1465" i="10" s="1"/>
  <c r="G1466" i="10"/>
  <c r="H1466" i="10" s="1"/>
  <c r="G1467" i="10"/>
  <c r="H1467" i="10" s="1"/>
  <c r="G1468" i="10"/>
  <c r="H1468" i="10" s="1"/>
  <c r="G1469" i="10"/>
  <c r="H1469" i="10" s="1"/>
  <c r="G1470" i="10"/>
  <c r="H1470" i="10" s="1"/>
  <c r="G1471" i="10"/>
  <c r="H1471" i="10" s="1"/>
  <c r="G1472" i="10"/>
  <c r="H1472" i="10" s="1"/>
  <c r="G1473" i="10"/>
  <c r="H1473" i="10" s="1"/>
  <c r="G1474" i="10"/>
  <c r="H1474" i="10" s="1"/>
  <c r="G1475" i="10"/>
  <c r="H1475" i="10" s="1"/>
  <c r="G1476" i="10"/>
  <c r="H1476" i="10" s="1"/>
  <c r="G1477" i="10"/>
  <c r="H1477" i="10" s="1"/>
  <c r="G1478" i="10"/>
  <c r="H1478" i="10" s="1"/>
  <c r="G1479" i="10"/>
  <c r="H1479" i="10" s="1"/>
  <c r="G1480" i="10"/>
  <c r="H1480" i="10" s="1"/>
  <c r="G1481" i="10"/>
  <c r="H1481" i="10" s="1"/>
  <c r="G1482" i="10"/>
  <c r="H1482" i="10" s="1"/>
  <c r="G1483" i="10"/>
  <c r="H1483" i="10" s="1"/>
  <c r="G1484" i="10"/>
  <c r="H1484" i="10" s="1"/>
  <c r="G1485" i="10"/>
  <c r="H1485" i="10" s="1"/>
  <c r="G1486" i="10"/>
  <c r="H1486" i="10" s="1"/>
  <c r="G1487" i="10"/>
  <c r="H1487" i="10" s="1"/>
  <c r="G1488" i="10"/>
  <c r="H1488" i="10" s="1"/>
  <c r="G1489" i="10"/>
  <c r="H1489" i="10" s="1"/>
  <c r="G1490" i="10"/>
  <c r="H1490" i="10" s="1"/>
  <c r="G1491" i="10"/>
  <c r="H1491" i="10" s="1"/>
  <c r="G1492" i="10"/>
  <c r="H1492" i="10" s="1"/>
  <c r="G1493" i="10"/>
  <c r="H1493" i="10" s="1"/>
  <c r="G1494" i="10"/>
  <c r="H1494" i="10" s="1"/>
  <c r="G1495" i="10"/>
  <c r="H1495" i="10" s="1"/>
  <c r="G1496" i="10"/>
  <c r="H1496" i="10" s="1"/>
  <c r="G1497" i="10"/>
  <c r="H1497" i="10" s="1"/>
  <c r="G1498" i="10"/>
  <c r="H1498" i="10" s="1"/>
  <c r="G1499" i="10"/>
  <c r="H1499" i="10" s="1"/>
  <c r="G1500" i="10"/>
  <c r="H1500" i="10" s="1"/>
  <c r="G1501" i="10"/>
  <c r="H1501" i="10" s="1"/>
  <c r="G1502" i="10"/>
  <c r="H1502" i="10" s="1"/>
  <c r="G1503" i="10"/>
  <c r="H1503" i="10" s="1"/>
  <c r="G1504" i="10"/>
  <c r="H1504" i="10" s="1"/>
  <c r="G1505" i="10"/>
  <c r="H1505" i="10" s="1"/>
  <c r="G1506" i="10"/>
  <c r="H1506" i="10" s="1"/>
  <c r="G1507" i="10"/>
  <c r="H1507" i="10" s="1"/>
  <c r="G1508" i="10"/>
  <c r="H1508" i="10" s="1"/>
  <c r="G1509" i="10"/>
  <c r="H1509" i="10" s="1"/>
  <c r="G1510" i="10"/>
  <c r="H1510" i="10" s="1"/>
  <c r="G1511" i="10"/>
  <c r="H1511" i="10" s="1"/>
  <c r="G1512" i="10"/>
  <c r="H1512" i="10" s="1"/>
  <c r="G1513" i="10"/>
  <c r="H1513" i="10" s="1"/>
  <c r="G1514" i="10"/>
  <c r="H1514" i="10" s="1"/>
  <c r="G1515" i="10"/>
  <c r="H1515" i="10" s="1"/>
  <c r="G1516" i="10"/>
  <c r="H1516" i="10" s="1"/>
  <c r="G1517" i="10"/>
  <c r="H1517" i="10" s="1"/>
  <c r="G1518" i="10"/>
  <c r="H1518" i="10" s="1"/>
  <c r="G1519" i="10"/>
  <c r="H1519" i="10" s="1"/>
  <c r="G1520" i="10"/>
  <c r="H1520" i="10" s="1"/>
  <c r="G1521" i="10"/>
  <c r="H1521" i="10" s="1"/>
  <c r="G1522" i="10"/>
  <c r="H1522" i="10" s="1"/>
  <c r="G1523" i="10"/>
  <c r="H1523" i="10" s="1"/>
  <c r="G1524" i="10"/>
  <c r="H1524" i="10" s="1"/>
  <c r="G1525" i="10"/>
  <c r="H1525" i="10" s="1"/>
  <c r="G1526" i="10"/>
  <c r="H1526" i="10" s="1"/>
  <c r="G1527" i="10"/>
  <c r="H1527" i="10" s="1"/>
  <c r="G1528" i="10"/>
  <c r="H1528" i="10" s="1"/>
  <c r="G1529" i="10"/>
  <c r="H1529" i="10" s="1"/>
  <c r="G1530" i="10"/>
  <c r="H1530" i="10" s="1"/>
  <c r="G1531" i="10"/>
  <c r="H1531" i="10" s="1"/>
  <c r="G1532" i="10"/>
  <c r="H1532" i="10" s="1"/>
  <c r="G1533" i="10"/>
  <c r="H1533" i="10" s="1"/>
  <c r="G1534" i="10"/>
  <c r="H1534" i="10" s="1"/>
  <c r="G1535" i="10"/>
  <c r="H1535" i="10" s="1"/>
  <c r="G1536" i="10"/>
  <c r="H1536" i="10" s="1"/>
  <c r="G1537" i="10"/>
  <c r="H1537" i="10" s="1"/>
  <c r="G1538" i="10"/>
  <c r="H1538" i="10" s="1"/>
  <c r="G1539" i="10"/>
  <c r="H1539" i="10" s="1"/>
  <c r="G1540" i="10"/>
  <c r="H1540" i="10" s="1"/>
  <c r="G1541" i="10"/>
  <c r="H1541" i="10" s="1"/>
  <c r="G1542" i="10"/>
  <c r="H1542" i="10" s="1"/>
  <c r="G1543" i="10"/>
  <c r="H1543" i="10" s="1"/>
  <c r="G1544" i="10"/>
  <c r="H1544" i="10" s="1"/>
  <c r="G1545" i="10"/>
  <c r="H1545" i="10" s="1"/>
  <c r="G1546" i="10"/>
  <c r="H1546" i="10" s="1"/>
  <c r="G1547" i="10"/>
  <c r="H1547" i="10" s="1"/>
  <c r="G1548" i="10"/>
  <c r="H1548" i="10" s="1"/>
  <c r="G1549" i="10"/>
  <c r="H1549" i="10" s="1"/>
  <c r="G1550" i="10"/>
  <c r="H1550" i="10" s="1"/>
  <c r="G1551" i="10"/>
  <c r="H1551" i="10" s="1"/>
  <c r="G1552" i="10"/>
  <c r="H1552" i="10" s="1"/>
  <c r="G1553" i="10"/>
  <c r="H1553" i="10" s="1"/>
  <c r="G1554" i="10"/>
  <c r="H1554" i="10" s="1"/>
  <c r="G1555" i="10"/>
  <c r="H1555" i="10" s="1"/>
  <c r="G1556" i="10"/>
  <c r="H1556" i="10" s="1"/>
  <c r="G1557" i="10"/>
  <c r="H1557" i="10" s="1"/>
  <c r="G1558" i="10"/>
  <c r="H1558" i="10" s="1"/>
  <c r="G1559" i="10"/>
  <c r="H1559" i="10" s="1"/>
  <c r="G1560" i="10"/>
  <c r="H1560" i="10" s="1"/>
  <c r="G1561" i="10"/>
  <c r="H1561" i="10" s="1"/>
  <c r="G1562" i="10"/>
  <c r="H1562" i="10" s="1"/>
  <c r="G1563" i="10"/>
  <c r="H1563" i="10" s="1"/>
  <c r="G1564" i="10"/>
  <c r="H1564" i="10" s="1"/>
  <c r="G1565" i="10"/>
  <c r="H1565" i="10" s="1"/>
  <c r="G1566" i="10"/>
  <c r="H1566" i="10" s="1"/>
  <c r="G1567" i="10"/>
  <c r="H1567" i="10" s="1"/>
  <c r="G1568" i="10"/>
  <c r="H1568" i="10" s="1"/>
  <c r="G1569" i="10"/>
  <c r="H1569" i="10" s="1"/>
  <c r="G1570" i="10"/>
  <c r="H1570" i="10" s="1"/>
  <c r="G1571" i="10"/>
  <c r="H1571" i="10" s="1"/>
  <c r="G1572" i="10"/>
  <c r="H1572" i="10" s="1"/>
  <c r="G1573" i="10"/>
  <c r="H1573" i="10" s="1"/>
  <c r="G1574" i="10"/>
  <c r="H1574" i="10" s="1"/>
  <c r="G1575" i="10"/>
  <c r="H1575" i="10" s="1"/>
  <c r="G1576" i="10"/>
  <c r="H1576" i="10" s="1"/>
  <c r="G1577" i="10"/>
  <c r="H1577" i="10" s="1"/>
  <c r="G1578" i="10"/>
  <c r="H1578" i="10" s="1"/>
  <c r="G1579" i="10"/>
  <c r="H1579" i="10" s="1"/>
  <c r="G1580" i="10"/>
  <c r="H1580" i="10" s="1"/>
  <c r="G1581" i="10"/>
  <c r="H1581" i="10" s="1"/>
  <c r="G1582" i="10"/>
  <c r="H1582" i="10" s="1"/>
  <c r="G1583" i="10"/>
  <c r="H1583" i="10" s="1"/>
  <c r="G1584" i="10"/>
  <c r="H1584" i="10" s="1"/>
  <c r="G1585" i="10"/>
  <c r="H1585" i="10" s="1"/>
  <c r="G1586" i="10"/>
  <c r="H1586" i="10" s="1"/>
  <c r="G1587" i="10"/>
  <c r="H1587" i="10" s="1"/>
  <c r="G1588" i="10"/>
  <c r="H1588" i="10" s="1"/>
  <c r="G1589" i="10"/>
  <c r="H1589" i="10" s="1"/>
  <c r="G1590" i="10"/>
  <c r="H1590" i="10" s="1"/>
  <c r="G1591" i="10"/>
  <c r="H1591" i="10" s="1"/>
  <c r="G1592" i="10"/>
  <c r="H1592" i="10" s="1"/>
  <c r="G1593" i="10"/>
  <c r="H1593" i="10" s="1"/>
  <c r="G1594" i="10"/>
  <c r="H1594" i="10" s="1"/>
  <c r="G1595" i="10"/>
  <c r="H1595" i="10" s="1"/>
  <c r="G1596" i="10"/>
  <c r="H1596" i="10" s="1"/>
  <c r="G1597" i="10"/>
  <c r="H1597" i="10" s="1"/>
  <c r="G1598" i="10"/>
  <c r="H1598" i="10" s="1"/>
  <c r="G1599" i="10"/>
  <c r="H1599" i="10" s="1"/>
  <c r="G1600" i="10"/>
  <c r="H1600" i="10" s="1"/>
  <c r="G1601" i="10"/>
  <c r="H1601" i="10" s="1"/>
  <c r="G1602" i="10"/>
  <c r="H1602" i="10" s="1"/>
  <c r="G1603" i="10"/>
  <c r="H1603" i="10" s="1"/>
  <c r="G1604" i="10"/>
  <c r="H1604" i="10" s="1"/>
  <c r="G1605" i="10"/>
  <c r="H1605" i="10" s="1"/>
  <c r="G1606" i="10"/>
  <c r="H1606" i="10" s="1"/>
  <c r="G1607" i="10"/>
  <c r="H1607" i="10" s="1"/>
  <c r="G1608" i="10"/>
  <c r="H1608" i="10" s="1"/>
  <c r="G1609" i="10"/>
  <c r="H1609" i="10" s="1"/>
  <c r="G1610" i="10"/>
  <c r="H1610" i="10" s="1"/>
  <c r="G1611" i="10"/>
  <c r="H1611" i="10" s="1"/>
  <c r="G1612" i="10"/>
  <c r="H1612" i="10" s="1"/>
  <c r="G1613" i="10"/>
  <c r="H1613" i="10" s="1"/>
  <c r="G1614" i="10"/>
  <c r="H1614" i="10" s="1"/>
  <c r="G1615" i="10"/>
  <c r="H1615" i="10" s="1"/>
  <c r="G1616" i="10"/>
  <c r="H1616" i="10" s="1"/>
  <c r="G1617" i="10"/>
  <c r="H1617" i="10" s="1"/>
  <c r="G1618" i="10"/>
  <c r="H1618" i="10" s="1"/>
  <c r="G1619" i="10"/>
  <c r="H1619" i="10" s="1"/>
  <c r="G1620" i="10"/>
  <c r="H1620" i="10" s="1"/>
  <c r="G1621" i="10"/>
  <c r="H1621" i="10" s="1"/>
  <c r="G1622" i="10"/>
  <c r="H1622" i="10" s="1"/>
  <c r="G1623" i="10"/>
  <c r="H1623" i="10" s="1"/>
  <c r="G1624" i="10"/>
  <c r="H1624" i="10" s="1"/>
  <c r="G1625" i="10"/>
  <c r="H1625" i="10" s="1"/>
  <c r="G1626" i="10"/>
  <c r="H1626" i="10" s="1"/>
  <c r="G1627" i="10"/>
  <c r="H1627" i="10" s="1"/>
  <c r="G1628" i="10"/>
  <c r="H1628" i="10" s="1"/>
  <c r="G1629" i="10"/>
  <c r="H1629" i="10" s="1"/>
  <c r="G1630" i="10"/>
  <c r="H1630" i="10" s="1"/>
  <c r="G1631" i="10"/>
  <c r="H1631" i="10" s="1"/>
  <c r="G1632" i="10"/>
  <c r="H1632" i="10" s="1"/>
  <c r="G1633" i="10"/>
  <c r="H1633" i="10" s="1"/>
  <c r="G1634" i="10"/>
  <c r="H1634" i="10" s="1"/>
  <c r="G1635" i="10"/>
  <c r="H1635" i="10" s="1"/>
  <c r="G1636" i="10"/>
  <c r="H1636" i="10" s="1"/>
  <c r="G1637" i="10"/>
  <c r="H1637" i="10" s="1"/>
  <c r="G1638" i="10"/>
  <c r="H1638" i="10" s="1"/>
  <c r="G1639" i="10"/>
  <c r="H1639" i="10" s="1"/>
  <c r="G1640" i="10"/>
  <c r="H1640" i="10" s="1"/>
  <c r="G1641" i="10"/>
  <c r="H1641" i="10" s="1"/>
  <c r="G1642" i="10"/>
  <c r="H1642" i="10" s="1"/>
  <c r="G1643" i="10"/>
  <c r="H1643" i="10" s="1"/>
  <c r="G1644" i="10"/>
  <c r="H1644" i="10" s="1"/>
  <c r="G1645" i="10"/>
  <c r="H1645" i="10" s="1"/>
  <c r="G1646" i="10"/>
  <c r="H1646" i="10" s="1"/>
  <c r="G1647" i="10"/>
  <c r="H1647" i="10" s="1"/>
  <c r="G1648" i="10"/>
  <c r="H1648" i="10" s="1"/>
  <c r="G1649" i="10"/>
  <c r="H1649" i="10" s="1"/>
  <c r="G1650" i="10"/>
  <c r="H1650" i="10" s="1"/>
  <c r="G1651" i="10"/>
  <c r="H1651" i="10" s="1"/>
  <c r="G1652" i="10"/>
  <c r="H1652" i="10" s="1"/>
  <c r="G1653" i="10"/>
  <c r="H1653" i="10" s="1"/>
  <c r="G1654" i="10"/>
  <c r="H1654" i="10" s="1"/>
  <c r="G1655" i="10"/>
  <c r="H1655" i="10" s="1"/>
  <c r="G1656" i="10"/>
  <c r="H1656" i="10" s="1"/>
  <c r="G1657" i="10"/>
  <c r="H1657" i="10" s="1"/>
  <c r="G1658" i="10"/>
  <c r="H1658" i="10" s="1"/>
  <c r="G1659" i="10"/>
  <c r="H1659" i="10" s="1"/>
  <c r="G1660" i="10"/>
  <c r="H1660" i="10" s="1"/>
  <c r="G1661" i="10"/>
  <c r="H1661" i="10" s="1"/>
  <c r="G1662" i="10"/>
  <c r="H1662" i="10" s="1"/>
  <c r="G1663" i="10"/>
  <c r="H1663" i="10" s="1"/>
  <c r="G1664" i="10"/>
  <c r="H1664" i="10" s="1"/>
  <c r="G1665" i="10"/>
  <c r="H1665" i="10" s="1"/>
  <c r="G1666" i="10"/>
  <c r="H1666" i="10" s="1"/>
  <c r="G1667" i="10"/>
  <c r="H1667" i="10" s="1"/>
  <c r="G1668" i="10"/>
  <c r="H1668" i="10" s="1"/>
  <c r="G1669" i="10"/>
  <c r="H1669" i="10" s="1"/>
  <c r="G1670" i="10"/>
  <c r="H1670" i="10" s="1"/>
  <c r="G1671" i="10"/>
  <c r="H1671" i="10" s="1"/>
  <c r="G1672" i="10"/>
  <c r="H1672" i="10" s="1"/>
  <c r="G1673" i="10"/>
  <c r="H1673" i="10" s="1"/>
  <c r="G1674" i="10"/>
  <c r="H1674" i="10" s="1"/>
  <c r="G1675" i="10"/>
  <c r="H1675" i="10" s="1"/>
  <c r="G1676" i="10"/>
  <c r="H1676" i="10" s="1"/>
  <c r="G1677" i="10"/>
  <c r="H1677" i="10" s="1"/>
  <c r="G1678" i="10"/>
  <c r="H1678" i="10" s="1"/>
  <c r="G1679" i="10"/>
  <c r="H1679" i="10" s="1"/>
  <c r="G1680" i="10"/>
  <c r="H1680" i="10" s="1"/>
  <c r="G1681" i="10"/>
  <c r="H1681" i="10" s="1"/>
  <c r="G1682" i="10"/>
  <c r="H1682" i="10" s="1"/>
  <c r="G1683" i="10"/>
  <c r="H1683" i="10" s="1"/>
  <c r="G1684" i="10"/>
  <c r="H1684" i="10" s="1"/>
  <c r="G1685" i="10"/>
  <c r="H1685" i="10" s="1"/>
  <c r="G1686" i="10"/>
  <c r="H1686" i="10" s="1"/>
  <c r="G1687" i="10"/>
  <c r="H1687" i="10" s="1"/>
  <c r="G1688" i="10"/>
  <c r="H1688" i="10" s="1"/>
  <c r="G1689" i="10"/>
  <c r="H1689" i="10" s="1"/>
  <c r="G1690" i="10"/>
  <c r="H1690" i="10" s="1"/>
  <c r="G1691" i="10"/>
  <c r="H1691" i="10" s="1"/>
  <c r="G1692" i="10"/>
  <c r="H1692" i="10" s="1"/>
  <c r="G1693" i="10"/>
  <c r="H1693" i="10" s="1"/>
  <c r="G1694" i="10"/>
  <c r="H1694" i="10" s="1"/>
  <c r="G1695" i="10"/>
  <c r="H1695" i="10" s="1"/>
  <c r="G1696" i="10"/>
  <c r="H1696" i="10" s="1"/>
  <c r="G1697" i="10"/>
  <c r="H1697" i="10" s="1"/>
  <c r="G1698" i="10"/>
  <c r="H1698" i="10" s="1"/>
  <c r="G1699" i="10"/>
  <c r="H1699" i="10" s="1"/>
  <c r="G1700" i="10"/>
  <c r="H1700" i="10" s="1"/>
  <c r="G1701" i="10"/>
  <c r="H1701" i="10" s="1"/>
  <c r="G1702" i="10"/>
  <c r="H1702" i="10" s="1"/>
  <c r="G1703" i="10"/>
  <c r="H1703" i="10" s="1"/>
  <c r="G1704" i="10"/>
  <c r="H1704" i="10" s="1"/>
  <c r="G1705" i="10"/>
  <c r="H1705" i="10" s="1"/>
  <c r="G1706" i="10"/>
  <c r="H1706" i="10" s="1"/>
  <c r="G1707" i="10"/>
  <c r="H1707" i="10" s="1"/>
  <c r="G1708" i="10"/>
  <c r="H1708" i="10" s="1"/>
  <c r="G1709" i="10"/>
  <c r="H1709" i="10" s="1"/>
  <c r="G1710" i="10"/>
  <c r="H1710" i="10" s="1"/>
  <c r="G1711" i="10"/>
  <c r="H1711" i="10" s="1"/>
  <c r="G1712" i="10"/>
  <c r="H1712" i="10" s="1"/>
  <c r="G1713" i="10"/>
  <c r="H1713" i="10" s="1"/>
  <c r="G1714" i="10"/>
  <c r="H1714" i="10" s="1"/>
  <c r="G1715" i="10"/>
  <c r="H1715" i="10" s="1"/>
  <c r="G1716" i="10"/>
  <c r="H1716" i="10" s="1"/>
  <c r="G1717" i="10"/>
  <c r="H1717" i="10" s="1"/>
  <c r="G1718" i="10"/>
  <c r="H1718" i="10" s="1"/>
  <c r="G1719" i="10"/>
  <c r="H1719" i="10" s="1"/>
  <c r="G1720" i="10"/>
  <c r="H1720" i="10" s="1"/>
  <c r="G1721" i="10"/>
  <c r="H1721" i="10" s="1"/>
  <c r="G1722" i="10"/>
  <c r="H1722" i="10" s="1"/>
  <c r="G1723" i="10"/>
  <c r="H1723" i="10" s="1"/>
  <c r="G1724" i="10"/>
  <c r="H1724" i="10" s="1"/>
  <c r="G1725" i="10"/>
  <c r="H1725" i="10" s="1"/>
  <c r="G1726" i="10"/>
  <c r="H1726" i="10" s="1"/>
  <c r="G1727" i="10"/>
  <c r="H1727" i="10" s="1"/>
  <c r="G1728" i="10"/>
  <c r="H1728" i="10" s="1"/>
  <c r="G1729" i="10"/>
  <c r="H1729" i="10" s="1"/>
  <c r="G1730" i="10"/>
  <c r="H1730" i="10" s="1"/>
  <c r="G1731" i="10"/>
  <c r="H1731" i="10" s="1"/>
  <c r="G1732" i="10"/>
  <c r="H1732" i="10" s="1"/>
  <c r="G1733" i="10"/>
  <c r="H1733" i="10" s="1"/>
  <c r="G1734" i="10"/>
  <c r="H1734" i="10" s="1"/>
  <c r="G1735" i="10"/>
  <c r="H1735" i="10" s="1"/>
  <c r="G1736" i="10"/>
  <c r="H1736" i="10" s="1"/>
  <c r="G1737" i="10"/>
  <c r="H1737" i="10" s="1"/>
  <c r="G1738" i="10"/>
  <c r="H1738" i="10" s="1"/>
  <c r="G1739" i="10"/>
  <c r="H1739" i="10" s="1"/>
  <c r="G1740" i="10"/>
  <c r="H1740" i="10" s="1"/>
  <c r="G1741" i="10"/>
  <c r="H1741" i="10" s="1"/>
  <c r="G1742" i="10"/>
  <c r="H1742" i="10" s="1"/>
  <c r="G1743" i="10"/>
  <c r="H1743" i="10" s="1"/>
  <c r="G1744" i="10"/>
  <c r="H1744" i="10" s="1"/>
  <c r="G1745" i="10"/>
  <c r="H1745" i="10" s="1"/>
  <c r="G1746" i="10"/>
  <c r="H1746" i="10" s="1"/>
  <c r="G1747" i="10"/>
  <c r="H1747" i="10" s="1"/>
  <c r="G1748" i="10"/>
  <c r="H1748" i="10" s="1"/>
  <c r="G1749" i="10"/>
  <c r="H1749" i="10" s="1"/>
  <c r="G1750" i="10"/>
  <c r="H1750" i="10" s="1"/>
  <c r="G1751" i="10"/>
  <c r="H1751" i="10" s="1"/>
  <c r="G1752" i="10"/>
  <c r="H1752" i="10" s="1"/>
  <c r="G1753" i="10"/>
  <c r="H1753" i="10" s="1"/>
  <c r="G1754" i="10"/>
  <c r="H1754" i="10" s="1"/>
  <c r="G1755" i="10"/>
  <c r="H1755" i="10" s="1"/>
  <c r="G1756" i="10"/>
  <c r="H1756" i="10" s="1"/>
  <c r="G1757" i="10"/>
  <c r="H1757" i="10" s="1"/>
  <c r="G1758" i="10"/>
  <c r="H1758" i="10" s="1"/>
  <c r="G1759" i="10"/>
  <c r="H1759" i="10" s="1"/>
  <c r="G1760" i="10"/>
  <c r="H1760" i="10" s="1"/>
  <c r="G1761" i="10"/>
  <c r="H1761" i="10" s="1"/>
  <c r="G1762" i="10"/>
  <c r="H1762" i="10" s="1"/>
  <c r="G1763" i="10"/>
  <c r="H1763" i="10" s="1"/>
  <c r="G1764" i="10"/>
  <c r="H1764" i="10" s="1"/>
  <c r="G1765" i="10"/>
  <c r="H1765" i="10" s="1"/>
  <c r="G1766" i="10"/>
  <c r="H1766" i="10" s="1"/>
  <c r="G1767" i="10"/>
  <c r="H1767" i="10" s="1"/>
  <c r="G1768" i="10"/>
  <c r="H1768" i="10" s="1"/>
  <c r="G1769" i="10"/>
  <c r="H1769" i="10" s="1"/>
  <c r="G1770" i="10"/>
  <c r="H1770" i="10" s="1"/>
  <c r="G1771" i="10"/>
  <c r="H1771" i="10" s="1"/>
  <c r="G1772" i="10"/>
  <c r="H1772" i="10" s="1"/>
  <c r="G1773" i="10"/>
  <c r="H1773" i="10" s="1"/>
  <c r="G1774" i="10"/>
  <c r="H1774" i="10" s="1"/>
  <c r="G1775" i="10"/>
  <c r="H1775" i="10" s="1"/>
  <c r="G1776" i="10"/>
  <c r="H1776" i="10" s="1"/>
  <c r="G1777" i="10"/>
  <c r="H1777" i="10" s="1"/>
  <c r="G1778" i="10"/>
  <c r="H1778" i="10" s="1"/>
  <c r="G1779" i="10"/>
  <c r="H1779" i="10" s="1"/>
  <c r="G1780" i="10"/>
  <c r="H1780" i="10" s="1"/>
  <c r="G1781" i="10"/>
  <c r="H1781" i="10" s="1"/>
  <c r="G1782" i="10"/>
  <c r="H1782" i="10" s="1"/>
  <c r="G1783" i="10"/>
  <c r="H1783" i="10" s="1"/>
  <c r="G1784" i="10"/>
  <c r="H1784" i="10" s="1"/>
  <c r="G1785" i="10"/>
  <c r="H1785" i="10" s="1"/>
  <c r="G1786" i="10"/>
  <c r="H1786" i="10" s="1"/>
  <c r="G1787" i="10"/>
  <c r="H1787" i="10" s="1"/>
  <c r="G1788" i="10"/>
  <c r="H1788" i="10" s="1"/>
  <c r="G1789" i="10"/>
  <c r="H1789" i="10" s="1"/>
  <c r="G1790" i="10"/>
  <c r="H1790" i="10" s="1"/>
  <c r="G1791" i="10"/>
  <c r="H1791" i="10" s="1"/>
  <c r="G1792" i="10"/>
  <c r="H1792" i="10" s="1"/>
  <c r="G1793" i="10"/>
  <c r="H1793" i="10" s="1"/>
  <c r="G1794" i="10"/>
  <c r="H1794" i="10" s="1"/>
  <c r="G1795" i="10"/>
  <c r="H1795" i="10" s="1"/>
  <c r="G1796" i="10"/>
  <c r="H1796" i="10" s="1"/>
  <c r="G1797" i="10"/>
  <c r="H1797" i="10" s="1"/>
  <c r="G1798" i="10"/>
  <c r="H1798" i="10" s="1"/>
  <c r="G1799" i="10"/>
  <c r="H1799" i="10" s="1"/>
  <c r="G1800" i="10"/>
  <c r="H1800" i="10" s="1"/>
  <c r="G1801" i="10"/>
  <c r="H1801" i="10" s="1"/>
  <c r="G1802" i="10"/>
  <c r="H1802" i="10" s="1"/>
  <c r="G1803" i="10"/>
  <c r="H1803" i="10" s="1"/>
  <c r="G1804" i="10"/>
  <c r="H1804" i="10" s="1"/>
  <c r="G1805" i="10"/>
  <c r="H1805" i="10" s="1"/>
  <c r="G1806" i="10"/>
  <c r="H1806" i="10" s="1"/>
  <c r="G1807" i="10"/>
  <c r="H1807" i="10" s="1"/>
  <c r="G1808" i="10"/>
  <c r="H1808" i="10" s="1"/>
  <c r="G1809" i="10"/>
  <c r="H1809" i="10" s="1"/>
  <c r="G1810" i="10"/>
  <c r="H1810" i="10" s="1"/>
  <c r="G1811" i="10"/>
  <c r="H1811" i="10" s="1"/>
  <c r="G1812" i="10"/>
  <c r="H1812" i="10" s="1"/>
  <c r="G1813" i="10"/>
  <c r="H1813" i="10" s="1"/>
  <c r="G1814" i="10"/>
  <c r="H1814" i="10" s="1"/>
  <c r="G1815" i="10"/>
  <c r="H1815" i="10" s="1"/>
  <c r="G1816" i="10"/>
  <c r="H1816" i="10" s="1"/>
  <c r="G1817" i="10"/>
  <c r="H1817" i="10" s="1"/>
  <c r="G1818" i="10"/>
  <c r="H1818" i="10" s="1"/>
  <c r="G1819" i="10"/>
  <c r="H1819" i="10" s="1"/>
  <c r="G1820" i="10"/>
  <c r="H1820" i="10" s="1"/>
  <c r="G1821" i="10"/>
  <c r="H1821" i="10" s="1"/>
  <c r="G1822" i="10"/>
  <c r="H1822" i="10" s="1"/>
  <c r="G1823" i="10"/>
  <c r="H1823" i="10" s="1"/>
  <c r="G1824" i="10"/>
  <c r="H1824" i="10" s="1"/>
  <c r="G1825" i="10"/>
  <c r="H1825" i="10" s="1"/>
  <c r="G1826" i="10"/>
  <c r="H1826" i="10" s="1"/>
  <c r="G1827" i="10"/>
  <c r="H1827" i="10" s="1"/>
  <c r="G1828" i="10"/>
  <c r="H1828" i="10" s="1"/>
  <c r="G1829" i="10"/>
  <c r="H1829" i="10" s="1"/>
  <c r="G1830" i="10"/>
  <c r="H1830" i="10" s="1"/>
  <c r="G1831" i="10"/>
  <c r="H1831" i="10" s="1"/>
  <c r="G1832" i="10"/>
  <c r="H1832" i="10" s="1"/>
  <c r="G1833" i="10"/>
  <c r="H1833" i="10" s="1"/>
  <c r="G1834" i="10"/>
  <c r="H1834" i="10" s="1"/>
  <c r="G1835" i="10"/>
  <c r="H1835" i="10" s="1"/>
  <c r="G1836" i="10"/>
  <c r="H1836" i="10" s="1"/>
  <c r="G1837" i="10"/>
  <c r="H1837" i="10" s="1"/>
  <c r="G1838" i="10"/>
  <c r="H1838" i="10" s="1"/>
  <c r="G1839" i="10"/>
  <c r="H1839" i="10" s="1"/>
  <c r="G1840" i="10"/>
  <c r="H1840" i="10" s="1"/>
  <c r="G1841" i="10"/>
  <c r="H1841" i="10" s="1"/>
  <c r="G1842" i="10"/>
  <c r="H1842" i="10" s="1"/>
  <c r="G1843" i="10"/>
  <c r="H1843" i="10" s="1"/>
  <c r="G1844" i="10"/>
  <c r="H1844" i="10" s="1"/>
  <c r="G1845" i="10"/>
  <c r="H1845" i="10" s="1"/>
  <c r="G1846" i="10"/>
  <c r="H1846" i="10" s="1"/>
  <c r="G1847" i="10"/>
  <c r="H1847" i="10" s="1"/>
  <c r="G1848" i="10"/>
  <c r="H1848" i="10" s="1"/>
  <c r="G1849" i="10"/>
  <c r="H1849" i="10" s="1"/>
  <c r="G1850" i="10"/>
  <c r="H1850" i="10" s="1"/>
  <c r="G1851" i="10"/>
  <c r="H1851" i="10" s="1"/>
  <c r="G1852" i="10"/>
  <c r="H1852" i="10" s="1"/>
  <c r="G1853" i="10"/>
  <c r="H1853" i="10" s="1"/>
  <c r="G1854" i="10"/>
  <c r="H1854" i="10" s="1"/>
  <c r="G1855" i="10"/>
  <c r="H1855" i="10" s="1"/>
  <c r="G1856" i="10"/>
  <c r="H1856" i="10" s="1"/>
  <c r="G1857" i="10"/>
  <c r="H1857" i="10" s="1"/>
  <c r="G1858" i="10"/>
  <c r="H1858" i="10" s="1"/>
  <c r="G1859" i="10"/>
  <c r="H1859" i="10" s="1"/>
  <c r="G1860" i="10"/>
  <c r="H1860" i="10" s="1"/>
  <c r="G1861" i="10"/>
  <c r="H1861" i="10" s="1"/>
  <c r="G1862" i="10"/>
  <c r="H1862" i="10" s="1"/>
  <c r="G1863" i="10"/>
  <c r="H1863" i="10" s="1"/>
  <c r="G1864" i="10"/>
  <c r="H1864" i="10" s="1"/>
  <c r="G1865" i="10"/>
  <c r="H1865" i="10" s="1"/>
  <c r="G1866" i="10"/>
  <c r="H1866" i="10" s="1"/>
  <c r="G1867" i="10"/>
  <c r="H1867" i="10" s="1"/>
  <c r="G1868" i="10"/>
  <c r="H1868" i="10" s="1"/>
  <c r="G1869" i="10"/>
  <c r="H1869" i="10" s="1"/>
  <c r="G1870" i="10"/>
  <c r="H1870" i="10" s="1"/>
  <c r="G1871" i="10"/>
  <c r="H1871" i="10" s="1"/>
  <c r="G1872" i="10"/>
  <c r="H1872" i="10" s="1"/>
  <c r="G1873" i="10"/>
  <c r="H1873" i="10" s="1"/>
  <c r="G1874" i="10"/>
  <c r="H1874" i="10" s="1"/>
  <c r="G1875" i="10"/>
  <c r="H1875" i="10" s="1"/>
  <c r="G1876" i="10"/>
  <c r="H1876" i="10" s="1"/>
  <c r="G1877" i="10"/>
  <c r="H1877" i="10" s="1"/>
  <c r="G1878" i="10"/>
  <c r="H1878" i="10" s="1"/>
  <c r="G1879" i="10"/>
  <c r="H1879" i="10" s="1"/>
  <c r="G1880" i="10"/>
  <c r="H1880" i="10" s="1"/>
  <c r="G1881" i="10"/>
  <c r="H1881" i="10" s="1"/>
  <c r="G1882" i="10"/>
  <c r="H1882" i="10" s="1"/>
  <c r="G1883" i="10"/>
  <c r="H1883" i="10" s="1"/>
  <c r="G1884" i="10"/>
  <c r="H1884" i="10" s="1"/>
  <c r="G1885" i="10"/>
  <c r="H1885" i="10" s="1"/>
  <c r="G1886" i="10"/>
  <c r="H1886" i="10" s="1"/>
  <c r="G1887" i="10"/>
  <c r="H1887" i="10" s="1"/>
  <c r="G1888" i="10"/>
  <c r="H1888" i="10" s="1"/>
  <c r="G1889" i="10"/>
  <c r="H1889" i="10" s="1"/>
  <c r="G1890" i="10"/>
  <c r="H1890" i="10" s="1"/>
  <c r="G1891" i="10"/>
  <c r="H1891" i="10" s="1"/>
  <c r="G1892" i="10"/>
  <c r="H1892" i="10" s="1"/>
  <c r="G1893" i="10"/>
  <c r="H1893" i="10" s="1"/>
  <c r="G1894" i="10"/>
  <c r="H1894" i="10" s="1"/>
  <c r="G1895" i="10"/>
  <c r="H1895" i="10" s="1"/>
  <c r="G1896" i="10"/>
  <c r="H1896" i="10" s="1"/>
  <c r="G1897" i="10"/>
  <c r="H1897" i="10" s="1"/>
  <c r="G1898" i="10"/>
  <c r="H1898" i="10" s="1"/>
  <c r="G1899" i="10"/>
  <c r="H1899" i="10" s="1"/>
  <c r="G1900" i="10"/>
  <c r="H1900" i="10" s="1"/>
  <c r="G1901" i="10"/>
  <c r="H1901" i="10" s="1"/>
  <c r="G1902" i="10"/>
  <c r="H1902" i="10" s="1"/>
  <c r="G1903" i="10"/>
  <c r="H1903" i="10" s="1"/>
  <c r="G1904" i="10"/>
  <c r="H1904" i="10" s="1"/>
  <c r="G1905" i="10"/>
  <c r="H1905" i="10" s="1"/>
  <c r="G1906" i="10"/>
  <c r="H1906" i="10" s="1"/>
  <c r="G1907" i="10"/>
  <c r="H1907" i="10" s="1"/>
  <c r="G1908" i="10"/>
  <c r="H1908" i="10" s="1"/>
  <c r="G1909" i="10"/>
  <c r="H1909" i="10" s="1"/>
  <c r="G1910" i="10"/>
  <c r="H1910" i="10" s="1"/>
  <c r="G1911" i="10"/>
  <c r="H1911" i="10" s="1"/>
  <c r="G1912" i="10"/>
  <c r="H1912" i="10" s="1"/>
  <c r="G1913" i="10"/>
  <c r="H1913" i="10" s="1"/>
  <c r="G1914" i="10"/>
  <c r="H1914" i="10" s="1"/>
  <c r="G1915" i="10"/>
  <c r="H1915" i="10" s="1"/>
  <c r="G1916" i="10"/>
  <c r="H1916" i="10" s="1"/>
  <c r="G1917" i="10"/>
  <c r="H1917" i="10" s="1"/>
  <c r="G1918" i="10"/>
  <c r="H1918" i="10" s="1"/>
  <c r="G1919" i="10"/>
  <c r="H1919" i="10" s="1"/>
  <c r="G1920" i="10"/>
  <c r="H1920" i="10" s="1"/>
  <c r="G1921" i="10"/>
  <c r="H1921" i="10" s="1"/>
  <c r="G1922" i="10"/>
  <c r="H1922" i="10" s="1"/>
  <c r="G1923" i="10"/>
  <c r="H1923" i="10" s="1"/>
  <c r="G1924" i="10"/>
  <c r="H1924" i="10" s="1"/>
  <c r="G1925" i="10"/>
  <c r="H1925" i="10" s="1"/>
  <c r="G1926" i="10"/>
  <c r="H1926" i="10" s="1"/>
  <c r="G1927" i="10"/>
  <c r="H1927" i="10" s="1"/>
  <c r="G1928" i="10"/>
  <c r="H1928" i="10" s="1"/>
  <c r="G1929" i="10"/>
  <c r="H1929" i="10" s="1"/>
  <c r="G1930" i="10"/>
  <c r="H1930" i="10" s="1"/>
  <c r="G1931" i="10"/>
  <c r="H1931" i="10" s="1"/>
  <c r="G1932" i="10"/>
  <c r="H1932" i="10" s="1"/>
  <c r="G1933" i="10"/>
  <c r="H1933" i="10" s="1"/>
  <c r="G1934" i="10"/>
  <c r="H1934" i="10" s="1"/>
  <c r="G1935" i="10"/>
  <c r="H1935" i="10" s="1"/>
  <c r="G1936" i="10"/>
  <c r="H1936" i="10" s="1"/>
  <c r="G1937" i="10"/>
  <c r="H1937" i="10" s="1"/>
  <c r="G1938" i="10"/>
  <c r="H1938" i="10" s="1"/>
  <c r="G1939" i="10"/>
  <c r="H1939" i="10" s="1"/>
  <c r="G1940" i="10"/>
  <c r="H1940" i="10" s="1"/>
  <c r="G1941" i="10"/>
  <c r="H1941" i="10" s="1"/>
  <c r="G1942" i="10"/>
  <c r="H1942" i="10" s="1"/>
  <c r="G1943" i="10"/>
  <c r="H1943" i="10" s="1"/>
  <c r="G1944" i="10"/>
  <c r="H1944" i="10" s="1"/>
  <c r="G1945" i="10"/>
  <c r="H1945" i="10" s="1"/>
  <c r="G1946" i="10"/>
  <c r="H1946" i="10" s="1"/>
  <c r="G1947" i="10"/>
  <c r="H1947" i="10" s="1"/>
  <c r="G1948" i="10"/>
  <c r="H1948" i="10" s="1"/>
  <c r="G1949" i="10"/>
  <c r="H1949" i="10" s="1"/>
  <c r="G1950" i="10"/>
  <c r="H1950" i="10" s="1"/>
  <c r="G1951" i="10"/>
  <c r="H1951" i="10" s="1"/>
  <c r="G1952" i="10"/>
  <c r="H1952" i="10" s="1"/>
  <c r="G1953" i="10"/>
  <c r="H1953" i="10" s="1"/>
  <c r="G1954" i="10"/>
  <c r="H1954" i="10" s="1"/>
  <c r="G1955" i="10"/>
  <c r="H1955" i="10" s="1"/>
  <c r="G1956" i="10"/>
  <c r="H1956" i="10" s="1"/>
  <c r="G1957" i="10"/>
  <c r="H1957" i="10" s="1"/>
  <c r="G1958" i="10"/>
  <c r="H1958" i="10" s="1"/>
  <c r="G1959" i="10"/>
  <c r="H1959" i="10" s="1"/>
  <c r="G1960" i="10"/>
  <c r="H1960" i="10" s="1"/>
  <c r="G1961" i="10"/>
  <c r="H1961" i="10" s="1"/>
  <c r="G1962" i="10"/>
  <c r="H1962" i="10" s="1"/>
  <c r="G1963" i="10"/>
  <c r="H1963" i="10" s="1"/>
  <c r="G1964" i="10"/>
  <c r="H1964" i="10" s="1"/>
  <c r="G1965" i="10"/>
  <c r="H1965" i="10" s="1"/>
  <c r="G1966" i="10"/>
  <c r="H1966" i="10" s="1"/>
  <c r="G1967" i="10"/>
  <c r="H1967" i="10" s="1"/>
  <c r="G1968" i="10"/>
  <c r="H1968" i="10" s="1"/>
  <c r="G1969" i="10"/>
  <c r="H1969" i="10" s="1"/>
  <c r="G1970" i="10"/>
  <c r="H1970" i="10" s="1"/>
  <c r="G1971" i="10"/>
  <c r="H1971" i="10" s="1"/>
  <c r="G1972" i="10"/>
  <c r="H1972" i="10" s="1"/>
  <c r="G1973" i="10"/>
  <c r="H1973" i="10" s="1"/>
  <c r="G1974" i="10"/>
  <c r="H1974" i="10" s="1"/>
  <c r="G1975" i="10"/>
  <c r="H1975" i="10" s="1"/>
  <c r="G1976" i="10"/>
  <c r="H1976" i="10" s="1"/>
  <c r="G1977" i="10"/>
  <c r="H1977" i="10" s="1"/>
  <c r="G1978" i="10"/>
  <c r="H1978" i="10" s="1"/>
  <c r="G1979" i="10"/>
  <c r="H1979" i="10" s="1"/>
  <c r="G1980" i="10"/>
  <c r="H1980" i="10" s="1"/>
  <c r="G1981" i="10"/>
  <c r="H1981" i="10" s="1"/>
  <c r="G1982" i="10"/>
  <c r="H1982" i="10" s="1"/>
  <c r="G1983" i="10"/>
  <c r="H1983" i="10" s="1"/>
  <c r="G1984" i="10"/>
  <c r="H1984" i="10" s="1"/>
  <c r="G1985" i="10"/>
  <c r="H1985" i="10" s="1"/>
  <c r="G1986" i="10"/>
  <c r="H1986" i="10" s="1"/>
  <c r="G1987" i="10"/>
  <c r="H1987" i="10" s="1"/>
  <c r="G1988" i="10"/>
  <c r="H1988" i="10" s="1"/>
  <c r="G1989" i="10"/>
  <c r="H1989" i="10" s="1"/>
  <c r="G1990" i="10"/>
  <c r="H1990" i="10" s="1"/>
  <c r="G1991" i="10"/>
  <c r="H1991" i="10" s="1"/>
  <c r="G1992" i="10"/>
  <c r="H1992" i="10" s="1"/>
  <c r="G1993" i="10"/>
  <c r="H1993" i="10" s="1"/>
  <c r="G1994" i="10"/>
  <c r="H1994" i="10" s="1"/>
  <c r="G1995" i="10"/>
  <c r="H1995" i="10" s="1"/>
  <c r="G1996" i="10"/>
  <c r="H1996" i="10" s="1"/>
  <c r="G1997" i="10"/>
  <c r="H1997" i="10" s="1"/>
  <c r="G1998" i="10"/>
  <c r="H1998" i="10" s="1"/>
  <c r="G1999" i="10"/>
  <c r="H1999" i="10" s="1"/>
  <c r="G2000" i="10"/>
  <c r="H2000" i="10" s="1"/>
  <c r="G2001" i="10"/>
  <c r="H2001" i="10" s="1"/>
  <c r="G2002" i="10"/>
  <c r="H2002" i="10" s="1"/>
  <c r="G2003" i="10"/>
  <c r="H2003" i="10" s="1"/>
  <c r="G2004" i="10"/>
  <c r="H2004" i="10" s="1"/>
  <c r="G2005" i="10"/>
  <c r="H2005" i="10" s="1"/>
  <c r="G2006" i="10"/>
  <c r="H2006" i="10" s="1"/>
  <c r="G2007" i="10"/>
  <c r="H2007" i="10" s="1"/>
  <c r="G2008" i="10"/>
  <c r="H2008" i="10" s="1"/>
  <c r="G2009" i="10"/>
  <c r="H2009" i="10" s="1"/>
  <c r="G2010" i="10"/>
  <c r="H2010" i="10" s="1"/>
  <c r="G2011" i="10"/>
  <c r="H2011" i="10" s="1"/>
  <c r="G2012" i="10"/>
  <c r="H2012" i="10" s="1"/>
  <c r="G2013" i="10"/>
  <c r="H2013" i="10" s="1"/>
  <c r="G2014" i="10"/>
  <c r="H2014" i="10" s="1"/>
  <c r="G2015" i="10"/>
  <c r="H2015" i="10" s="1"/>
  <c r="G2016" i="10"/>
  <c r="H2016" i="10" s="1"/>
  <c r="G2017" i="10"/>
  <c r="H2017" i="10" s="1"/>
  <c r="G2018" i="10"/>
  <c r="H2018" i="10" s="1"/>
  <c r="G2019" i="10"/>
  <c r="H2019" i="10" s="1"/>
  <c r="G2020" i="10"/>
  <c r="H2020" i="10" s="1"/>
  <c r="G2021" i="10"/>
  <c r="H2021" i="10" s="1"/>
  <c r="G2022" i="10"/>
  <c r="H2022" i="10" s="1"/>
  <c r="G2023" i="10"/>
  <c r="H2023" i="10" s="1"/>
  <c r="G2024" i="10"/>
  <c r="H2024" i="10" s="1"/>
  <c r="G2025" i="10"/>
  <c r="H2025" i="10" s="1"/>
  <c r="G2026" i="10"/>
  <c r="H2026" i="10" s="1"/>
  <c r="G2027" i="10"/>
  <c r="H2027" i="10" s="1"/>
  <c r="G2028" i="10"/>
  <c r="H2028" i="10" s="1"/>
  <c r="G2029" i="10"/>
  <c r="H2029" i="10" s="1"/>
  <c r="G2030" i="10"/>
  <c r="H2030" i="10" s="1"/>
  <c r="G2031" i="10"/>
  <c r="H2031" i="10" s="1"/>
  <c r="G2032" i="10"/>
  <c r="H2032" i="10" s="1"/>
  <c r="G2033" i="10"/>
  <c r="H2033" i="10" s="1"/>
  <c r="G2034" i="10"/>
  <c r="H2034" i="10" s="1"/>
  <c r="G2035" i="10"/>
  <c r="H2035" i="10" s="1"/>
  <c r="G2036" i="10"/>
  <c r="H2036" i="10" s="1"/>
  <c r="G2037" i="10"/>
  <c r="H2037" i="10" s="1"/>
  <c r="G2038" i="10"/>
  <c r="H2038" i="10" s="1"/>
  <c r="G2039" i="10"/>
  <c r="H2039" i="10" s="1"/>
  <c r="G2040" i="10"/>
  <c r="H2040" i="10" s="1"/>
  <c r="G2041" i="10"/>
  <c r="H2041" i="10" s="1"/>
  <c r="G2042" i="10"/>
  <c r="H2042" i="10" s="1"/>
  <c r="G2043" i="10"/>
  <c r="H2043" i="10" s="1"/>
  <c r="G2044" i="10"/>
  <c r="H2044" i="10" s="1"/>
  <c r="G2045" i="10"/>
  <c r="H2045" i="10" s="1"/>
  <c r="G2046" i="10"/>
  <c r="H2046" i="10" s="1"/>
  <c r="G2047" i="10"/>
  <c r="H2047" i="10" s="1"/>
  <c r="G2048" i="10"/>
  <c r="H2048" i="10" s="1"/>
  <c r="G2049" i="10"/>
  <c r="H2049" i="10" s="1"/>
  <c r="G2050" i="10"/>
  <c r="H2050" i="10" s="1"/>
  <c r="G2051" i="10"/>
  <c r="H2051" i="10" s="1"/>
  <c r="G2052" i="10"/>
  <c r="H2052" i="10" s="1"/>
  <c r="G2053" i="10"/>
  <c r="H2053" i="10" s="1"/>
  <c r="G2054" i="10"/>
  <c r="H2054" i="10" s="1"/>
  <c r="G2055" i="10"/>
  <c r="H2055" i="10" s="1"/>
  <c r="G2056" i="10"/>
  <c r="H2056" i="10" s="1"/>
  <c r="G2057" i="10"/>
  <c r="H2057" i="10" s="1"/>
  <c r="G2058" i="10"/>
  <c r="H2058" i="10" s="1"/>
  <c r="G2059" i="10"/>
  <c r="H2059" i="10" s="1"/>
  <c r="G2060" i="10"/>
  <c r="H2060" i="10" s="1"/>
  <c r="G2061" i="10"/>
  <c r="H2061" i="10" s="1"/>
  <c r="G2062" i="10"/>
  <c r="H2062" i="10" s="1"/>
  <c r="G2063" i="10"/>
  <c r="H2063" i="10" s="1"/>
  <c r="G2064" i="10"/>
  <c r="H2064" i="10" s="1"/>
  <c r="G2065" i="10"/>
  <c r="H2065" i="10" s="1"/>
  <c r="G2066" i="10"/>
  <c r="H2066" i="10" s="1"/>
  <c r="G2067" i="10"/>
  <c r="H2067" i="10" s="1"/>
  <c r="G2068" i="10"/>
  <c r="H2068" i="10" s="1"/>
  <c r="G2069" i="10"/>
  <c r="H2069" i="10" s="1"/>
  <c r="G2070" i="10"/>
  <c r="H2070" i="10" s="1"/>
  <c r="G2071" i="10"/>
  <c r="H2071" i="10" s="1"/>
  <c r="G2072" i="10"/>
  <c r="H2072" i="10" s="1"/>
  <c r="G2073" i="10"/>
  <c r="H2073" i="10" s="1"/>
  <c r="G2074" i="10"/>
  <c r="H2074" i="10" s="1"/>
  <c r="G2075" i="10"/>
  <c r="H2075" i="10" s="1"/>
  <c r="G2076" i="10"/>
  <c r="H2076" i="10" s="1"/>
  <c r="G2077" i="10"/>
  <c r="H2077" i="10" s="1"/>
  <c r="G2078" i="10"/>
  <c r="H2078" i="10" s="1"/>
  <c r="G2079" i="10"/>
  <c r="H2079" i="10" s="1"/>
  <c r="G2080" i="10"/>
  <c r="H2080" i="10" s="1"/>
  <c r="G2081" i="10"/>
  <c r="H2081" i="10" s="1"/>
  <c r="G2082" i="10"/>
  <c r="H2082" i="10" s="1"/>
  <c r="G2083" i="10"/>
  <c r="H2083" i="10" s="1"/>
  <c r="G2084" i="10"/>
  <c r="H2084" i="10" s="1"/>
  <c r="G2085" i="10"/>
  <c r="H2085" i="10" s="1"/>
  <c r="G2086" i="10"/>
  <c r="H2086" i="10" s="1"/>
  <c r="G2087" i="10"/>
  <c r="H2087" i="10" s="1"/>
  <c r="G2088" i="10"/>
  <c r="H2088" i="10" s="1"/>
  <c r="G2089" i="10"/>
  <c r="H2089" i="10" s="1"/>
  <c r="G2090" i="10"/>
  <c r="H2090" i="10" s="1"/>
  <c r="G2091" i="10"/>
  <c r="H2091" i="10" s="1"/>
  <c r="G2092" i="10"/>
  <c r="H2092" i="10" s="1"/>
  <c r="G2093" i="10"/>
  <c r="H2093" i="10" s="1"/>
  <c r="G2094" i="10"/>
  <c r="H2094" i="10" s="1"/>
  <c r="G2095" i="10"/>
  <c r="H2095" i="10" s="1"/>
  <c r="G2096" i="10"/>
  <c r="H2096" i="10" s="1"/>
  <c r="G2097" i="10"/>
  <c r="H2097" i="10" s="1"/>
  <c r="G2098" i="10"/>
  <c r="H2098" i="10" s="1"/>
  <c r="G2099" i="10"/>
  <c r="H2099" i="10" s="1"/>
  <c r="G2100" i="10"/>
  <c r="H2100" i="10" s="1"/>
  <c r="G2101" i="10"/>
  <c r="H2101" i="10" s="1"/>
  <c r="G2102" i="10"/>
  <c r="H2102" i="10" s="1"/>
  <c r="G2103" i="10"/>
  <c r="H2103" i="10" s="1"/>
  <c r="G2104" i="10"/>
  <c r="H2104" i="10" s="1"/>
  <c r="G2105" i="10"/>
  <c r="H2105" i="10" s="1"/>
  <c r="G2106" i="10"/>
  <c r="H2106" i="10" s="1"/>
  <c r="G2107" i="10"/>
  <c r="H2107" i="10" s="1"/>
  <c r="G2108" i="10"/>
  <c r="H2108" i="10" s="1"/>
  <c r="G2109" i="10"/>
  <c r="H2109" i="10" s="1"/>
  <c r="G2110" i="10"/>
  <c r="H2110" i="10" s="1"/>
  <c r="G2111" i="10"/>
  <c r="H2111" i="10" s="1"/>
  <c r="G2112" i="10"/>
  <c r="H2112" i="10" s="1"/>
  <c r="G2113" i="10"/>
  <c r="H2113" i="10" s="1"/>
  <c r="G2114" i="10"/>
  <c r="H2114" i="10" s="1"/>
  <c r="G2115" i="10"/>
  <c r="H2115" i="10" s="1"/>
  <c r="G2116" i="10"/>
  <c r="H2116" i="10" s="1"/>
  <c r="G2117" i="10"/>
  <c r="H2117" i="10" s="1"/>
  <c r="G2118" i="10"/>
  <c r="H2118" i="10" s="1"/>
  <c r="G2119" i="10"/>
  <c r="H2119" i="10" s="1"/>
  <c r="G2120" i="10"/>
  <c r="H2120" i="10" s="1"/>
  <c r="G2121" i="10"/>
  <c r="H2121" i="10" s="1"/>
  <c r="G2122" i="10"/>
  <c r="H2122" i="10" s="1"/>
  <c r="G2123" i="10"/>
  <c r="H2123" i="10" s="1"/>
  <c r="G2124" i="10"/>
  <c r="H2124" i="10" s="1"/>
  <c r="G2125" i="10"/>
  <c r="H2125" i="10" s="1"/>
  <c r="G2126" i="10"/>
  <c r="H2126" i="10" s="1"/>
  <c r="G2127" i="10"/>
  <c r="H2127" i="10" s="1"/>
  <c r="G2128" i="10"/>
  <c r="H2128" i="10" s="1"/>
  <c r="G2129" i="10"/>
  <c r="H2129" i="10" s="1"/>
  <c r="G2130" i="10"/>
  <c r="H2130" i="10" s="1"/>
  <c r="G2131" i="10"/>
  <c r="H2131" i="10" s="1"/>
  <c r="G2132" i="10"/>
  <c r="H2132" i="10" s="1"/>
  <c r="G2133" i="10"/>
  <c r="H2133" i="10" s="1"/>
  <c r="G2134" i="10"/>
  <c r="H2134" i="10" s="1"/>
  <c r="G2135" i="10"/>
  <c r="H2135" i="10" s="1"/>
  <c r="G2136" i="10"/>
  <c r="H2136" i="10" s="1"/>
  <c r="G2137" i="10"/>
  <c r="H2137" i="10" s="1"/>
  <c r="G2138" i="10"/>
  <c r="H2138" i="10" s="1"/>
  <c r="G2139" i="10"/>
  <c r="H2139" i="10" s="1"/>
  <c r="G2140" i="10"/>
  <c r="H2140" i="10" s="1"/>
  <c r="G2141" i="10"/>
  <c r="H2141" i="10" s="1"/>
  <c r="G2142" i="10"/>
  <c r="H2142" i="10" s="1"/>
  <c r="G2143" i="10"/>
  <c r="H2143" i="10" s="1"/>
  <c r="G2144" i="10"/>
  <c r="H2144" i="10" s="1"/>
  <c r="G2145" i="10"/>
  <c r="H2145" i="10" s="1"/>
  <c r="G2146" i="10"/>
  <c r="H2146" i="10" s="1"/>
  <c r="G2147" i="10"/>
  <c r="H2147" i="10" s="1"/>
  <c r="G2148" i="10"/>
  <c r="H2148" i="10" s="1"/>
  <c r="G2149" i="10"/>
  <c r="H2149" i="10" s="1"/>
  <c r="G2150" i="10"/>
  <c r="H2150" i="10" s="1"/>
  <c r="G2151" i="10"/>
  <c r="H2151" i="10" s="1"/>
  <c r="G2152" i="10"/>
  <c r="H2152" i="10" s="1"/>
  <c r="G2153" i="10"/>
  <c r="H2153" i="10" s="1"/>
  <c r="G2154" i="10"/>
  <c r="H2154" i="10" s="1"/>
  <c r="G2155" i="10"/>
  <c r="H2155" i="10" s="1"/>
  <c r="G2156" i="10"/>
  <c r="H2156" i="10" s="1"/>
  <c r="G2157" i="10"/>
  <c r="H2157" i="10" s="1"/>
  <c r="G2158" i="10"/>
  <c r="H2158" i="10" s="1"/>
  <c r="G2159" i="10"/>
  <c r="H2159" i="10" s="1"/>
  <c r="G2160" i="10"/>
  <c r="H2160" i="10" s="1"/>
  <c r="G2161" i="10"/>
  <c r="H2161" i="10" s="1"/>
  <c r="G2162" i="10"/>
  <c r="H2162" i="10" s="1"/>
  <c r="G2163" i="10"/>
  <c r="H2163" i="10" s="1"/>
  <c r="G2164" i="10"/>
  <c r="H2164" i="10" s="1"/>
  <c r="G2165" i="10"/>
  <c r="H2165" i="10" s="1"/>
  <c r="G2166" i="10"/>
  <c r="H2166" i="10" s="1"/>
  <c r="G2167" i="10"/>
  <c r="H2167" i="10" s="1"/>
  <c r="G2168" i="10"/>
  <c r="H2168" i="10" s="1"/>
  <c r="G2169" i="10"/>
  <c r="H2169" i="10" s="1"/>
  <c r="G2170" i="10"/>
  <c r="H2170" i="10" s="1"/>
  <c r="G2171" i="10"/>
  <c r="H2171" i="10" s="1"/>
  <c r="G2172" i="10"/>
  <c r="H2172" i="10" s="1"/>
  <c r="G2173" i="10"/>
  <c r="H2173" i="10" s="1"/>
  <c r="G2174" i="10"/>
  <c r="H2174" i="10" s="1"/>
  <c r="G2175" i="10"/>
  <c r="H2175" i="10" s="1"/>
  <c r="G2176" i="10"/>
  <c r="H2176" i="10" s="1"/>
  <c r="G2177" i="10"/>
  <c r="H2177" i="10" s="1"/>
  <c r="G2178" i="10"/>
  <c r="H2178" i="10" s="1"/>
  <c r="G2179" i="10"/>
  <c r="H2179" i="10" s="1"/>
  <c r="G2180" i="10"/>
  <c r="H2180" i="10" s="1"/>
  <c r="G2181" i="10"/>
  <c r="H2181" i="10" s="1"/>
  <c r="G2182" i="10"/>
  <c r="H2182" i="10" s="1"/>
  <c r="G2183" i="10"/>
  <c r="H2183" i="10" s="1"/>
  <c r="G2184" i="10"/>
  <c r="H2184" i="10" s="1"/>
  <c r="G2185" i="10"/>
  <c r="H2185" i="10" s="1"/>
  <c r="G2186" i="10"/>
  <c r="H2186" i="10" s="1"/>
  <c r="G2187" i="10"/>
  <c r="H2187" i="10" s="1"/>
  <c r="G2188" i="10"/>
  <c r="H2188" i="10" s="1"/>
  <c r="G2189" i="10"/>
  <c r="H2189" i="10" s="1"/>
  <c r="G2190" i="10"/>
  <c r="H2190" i="10" s="1"/>
  <c r="G2191" i="10"/>
  <c r="H2191" i="10" s="1"/>
  <c r="G2192" i="10"/>
  <c r="H2192" i="10" s="1"/>
  <c r="G2193" i="10"/>
  <c r="H2193" i="10" s="1"/>
  <c r="G2194" i="10"/>
  <c r="H2194" i="10" s="1"/>
  <c r="G2195" i="10"/>
  <c r="H2195" i="10" s="1"/>
  <c r="G2196" i="10"/>
  <c r="H2196" i="10" s="1"/>
  <c r="G2197" i="10"/>
  <c r="H2197" i="10" s="1"/>
  <c r="G2198" i="10"/>
  <c r="H2198" i="10" s="1"/>
  <c r="G2199" i="10"/>
  <c r="H2199" i="10" s="1"/>
  <c r="G2200" i="10"/>
  <c r="H2200" i="10" s="1"/>
  <c r="G2201" i="10"/>
  <c r="H2201" i="10" s="1"/>
  <c r="G2202" i="10"/>
  <c r="H2202" i="10" s="1"/>
  <c r="G2203" i="10"/>
  <c r="H2203" i="10" s="1"/>
  <c r="G2204" i="10"/>
  <c r="H2204" i="10" s="1"/>
  <c r="G2205" i="10"/>
  <c r="H2205" i="10" s="1"/>
  <c r="G2206" i="10"/>
  <c r="H2206" i="10" s="1"/>
  <c r="G2207" i="10"/>
  <c r="H2207" i="10" s="1"/>
  <c r="G2208" i="10"/>
  <c r="H2208" i="10" s="1"/>
  <c r="G2209" i="10"/>
  <c r="H2209" i="10" s="1"/>
  <c r="G2210" i="10"/>
  <c r="H2210" i="10" s="1"/>
  <c r="G2211" i="10"/>
  <c r="H2211" i="10" s="1"/>
  <c r="G2212" i="10"/>
  <c r="H2212" i="10" s="1"/>
  <c r="G2213" i="10"/>
  <c r="H2213" i="10" s="1"/>
  <c r="G2214" i="10"/>
  <c r="H2214" i="10" s="1"/>
  <c r="G2215" i="10"/>
  <c r="H2215" i="10" s="1"/>
  <c r="G2216" i="10"/>
  <c r="H2216" i="10" s="1"/>
  <c r="G2217" i="10"/>
  <c r="H2217" i="10" s="1"/>
  <c r="G2218" i="10"/>
  <c r="H2218" i="10" s="1"/>
  <c r="G2219" i="10"/>
  <c r="H2219" i="10" s="1"/>
  <c r="G2220" i="10"/>
  <c r="H2220" i="10" s="1"/>
  <c r="G2221" i="10"/>
  <c r="H2221" i="10" s="1"/>
  <c r="G2222" i="10"/>
  <c r="H2222" i="10" s="1"/>
  <c r="G2223" i="10"/>
  <c r="H2223" i="10" s="1"/>
  <c r="G2224" i="10"/>
  <c r="H2224" i="10" s="1"/>
  <c r="G2225" i="10"/>
  <c r="H2225" i="10" s="1"/>
  <c r="G2226" i="10"/>
  <c r="H2226" i="10" s="1"/>
  <c r="G2227" i="10"/>
  <c r="H2227" i="10" s="1"/>
  <c r="G2228" i="10"/>
  <c r="H2228" i="10" s="1"/>
  <c r="G2229" i="10"/>
  <c r="H2229" i="10" s="1"/>
  <c r="G2230" i="10"/>
  <c r="H2230" i="10" s="1"/>
  <c r="G2231" i="10"/>
  <c r="H2231" i="10" s="1"/>
  <c r="G2232" i="10"/>
  <c r="H2232" i="10" s="1"/>
  <c r="G2233" i="10"/>
  <c r="H2233" i="10" s="1"/>
  <c r="G2234" i="10"/>
  <c r="H2234" i="10" s="1"/>
  <c r="G2235" i="10"/>
  <c r="H2235" i="10" s="1"/>
  <c r="G2236" i="10"/>
  <c r="H2236" i="10" s="1"/>
  <c r="G2237" i="10"/>
  <c r="H2237" i="10" s="1"/>
  <c r="G2238" i="10"/>
  <c r="H2238" i="10" s="1"/>
  <c r="G2239" i="10"/>
  <c r="H2239" i="10" s="1"/>
  <c r="G2240" i="10"/>
  <c r="H2240" i="10" s="1"/>
  <c r="G2241" i="10"/>
  <c r="H2241" i="10" s="1"/>
  <c r="G2242" i="10"/>
  <c r="H2242" i="10" s="1"/>
  <c r="G2243" i="10"/>
  <c r="H2243" i="10" s="1"/>
  <c r="G2244" i="10"/>
  <c r="H2244" i="10" s="1"/>
  <c r="G2245" i="10"/>
  <c r="H2245" i="10" s="1"/>
  <c r="G2246" i="10"/>
  <c r="H2246" i="10" s="1"/>
  <c r="G2247" i="10"/>
  <c r="H2247" i="10" s="1"/>
  <c r="G2248" i="10"/>
  <c r="H2248" i="10" s="1"/>
  <c r="G2249" i="10"/>
  <c r="H2249" i="10" s="1"/>
  <c r="G2250" i="10"/>
  <c r="H2250" i="10" s="1"/>
  <c r="G2251" i="10"/>
  <c r="H2251" i="10" s="1"/>
  <c r="G2252" i="10"/>
  <c r="H2252" i="10" s="1"/>
  <c r="G2253" i="10"/>
  <c r="H2253" i="10" s="1"/>
  <c r="G2254" i="10"/>
  <c r="H2254" i="10" s="1"/>
  <c r="G2255" i="10"/>
  <c r="H2255" i="10" s="1"/>
  <c r="G2256" i="10"/>
  <c r="H2256" i="10" s="1"/>
  <c r="G2257" i="10"/>
  <c r="H2257" i="10" s="1"/>
  <c r="G2258" i="10"/>
  <c r="H2258" i="10" s="1"/>
  <c r="G2259" i="10"/>
  <c r="H2259" i="10" s="1"/>
  <c r="G2260" i="10"/>
  <c r="H2260" i="10" s="1"/>
  <c r="G2261" i="10"/>
  <c r="H2261" i="10" s="1"/>
  <c r="G2262" i="10"/>
  <c r="H2262" i="10" s="1"/>
  <c r="G2263" i="10"/>
  <c r="H2263" i="10" s="1"/>
  <c r="G2264" i="10"/>
  <c r="H2264" i="10" s="1"/>
  <c r="G2265" i="10"/>
  <c r="H2265" i="10" s="1"/>
  <c r="G2266" i="10"/>
  <c r="H2266" i="10" s="1"/>
  <c r="G2267" i="10"/>
  <c r="H2267" i="10" s="1"/>
  <c r="G2268" i="10"/>
  <c r="H2268" i="10" s="1"/>
  <c r="G2269" i="10"/>
  <c r="H2269" i="10" s="1"/>
  <c r="G2270" i="10"/>
  <c r="H2270" i="10" s="1"/>
  <c r="G2271" i="10"/>
  <c r="H2271" i="10" s="1"/>
  <c r="G2272" i="10"/>
  <c r="H2272" i="10" s="1"/>
  <c r="G2273" i="10"/>
  <c r="H2273" i="10" s="1"/>
  <c r="G2274" i="10"/>
  <c r="H2274" i="10" s="1"/>
  <c r="G2275" i="10"/>
  <c r="H2275" i="10" s="1"/>
  <c r="G2276" i="10"/>
  <c r="H2276" i="10" s="1"/>
  <c r="G2277" i="10"/>
  <c r="H2277" i="10" s="1"/>
  <c r="G2278" i="10"/>
  <c r="H2278" i="10" s="1"/>
  <c r="G2279" i="10"/>
  <c r="H2279" i="10" s="1"/>
  <c r="G2280" i="10"/>
  <c r="H2280" i="10" s="1"/>
  <c r="G2281" i="10"/>
  <c r="H2281" i="10" s="1"/>
  <c r="G2282" i="10"/>
  <c r="H2282" i="10" s="1"/>
  <c r="G2283" i="10"/>
  <c r="H2283" i="10" s="1"/>
  <c r="G2284" i="10"/>
  <c r="H2284" i="10" s="1"/>
  <c r="G2285" i="10"/>
  <c r="H2285" i="10" s="1"/>
  <c r="G2286" i="10"/>
  <c r="H2286" i="10" s="1"/>
  <c r="G2287" i="10"/>
  <c r="H2287" i="10" s="1"/>
  <c r="G2288" i="10"/>
  <c r="H2288" i="10" s="1"/>
  <c r="G2289" i="10"/>
  <c r="H2289" i="10" s="1"/>
  <c r="G2290" i="10"/>
  <c r="H2290" i="10" s="1"/>
  <c r="G2291" i="10"/>
  <c r="H2291" i="10" s="1"/>
  <c r="G2292" i="10"/>
  <c r="H2292" i="10" s="1"/>
  <c r="G2293" i="10"/>
  <c r="H2293" i="10" s="1"/>
  <c r="G2294" i="10"/>
  <c r="H2294" i="10" s="1"/>
  <c r="G2295" i="10"/>
  <c r="H2295" i="10" s="1"/>
  <c r="G2296" i="10"/>
  <c r="H2296" i="10" s="1"/>
  <c r="G2297" i="10"/>
  <c r="H2297" i="10" s="1"/>
  <c r="G2298" i="10"/>
  <c r="H2298" i="10" s="1"/>
  <c r="G2299" i="10"/>
  <c r="H2299" i="10" s="1"/>
  <c r="G2300" i="10"/>
  <c r="H2300" i="10" s="1"/>
  <c r="G2301" i="10"/>
  <c r="H2301" i="10" s="1"/>
  <c r="G2302" i="10"/>
  <c r="H2302" i="10" s="1"/>
  <c r="G2303" i="10"/>
  <c r="H2303" i="10" s="1"/>
  <c r="G2304" i="10"/>
  <c r="H2304" i="10" s="1"/>
  <c r="G2305" i="10"/>
  <c r="H2305" i="10" s="1"/>
  <c r="G2306" i="10"/>
  <c r="H2306" i="10" s="1"/>
  <c r="G2307" i="10"/>
  <c r="H2307" i="10" s="1"/>
  <c r="G2308" i="10"/>
  <c r="H2308" i="10" s="1"/>
  <c r="G2309" i="10"/>
  <c r="H2309" i="10" s="1"/>
  <c r="G2310" i="10"/>
  <c r="H2310" i="10" s="1"/>
  <c r="G2311" i="10"/>
  <c r="H2311" i="10" s="1"/>
  <c r="G2312" i="10"/>
  <c r="H2312" i="10" s="1"/>
  <c r="G2313" i="10"/>
  <c r="H2313" i="10" s="1"/>
  <c r="G2314" i="10"/>
  <c r="H2314" i="10" s="1"/>
  <c r="G2315" i="10"/>
  <c r="H2315" i="10" s="1"/>
  <c r="G2316" i="10"/>
  <c r="H2316" i="10" s="1"/>
  <c r="G2317" i="10"/>
  <c r="H2317" i="10" s="1"/>
  <c r="G2318" i="10"/>
  <c r="H2318" i="10" s="1"/>
  <c r="G2319" i="10"/>
  <c r="H2319" i="10" s="1"/>
  <c r="G2320" i="10"/>
  <c r="H2320" i="10" s="1"/>
  <c r="G2321" i="10"/>
  <c r="H2321" i="10" s="1"/>
  <c r="G2322" i="10"/>
  <c r="H2322" i="10" s="1"/>
  <c r="G2323" i="10"/>
  <c r="H2323" i="10" s="1"/>
  <c r="G2324" i="10"/>
  <c r="H2324" i="10" s="1"/>
  <c r="G2325" i="10"/>
  <c r="H2325" i="10" s="1"/>
  <c r="G2326" i="10"/>
  <c r="H2326" i="10" s="1"/>
  <c r="G2327" i="10"/>
  <c r="H2327" i="10" s="1"/>
  <c r="G2328" i="10"/>
  <c r="H2328" i="10" s="1"/>
  <c r="G2329" i="10"/>
  <c r="H2329" i="10" s="1"/>
  <c r="G2330" i="10"/>
  <c r="H2330" i="10" s="1"/>
  <c r="G2331" i="10"/>
  <c r="H2331" i="10" s="1"/>
  <c r="G2332" i="10"/>
  <c r="H2332" i="10" s="1"/>
  <c r="G2333" i="10"/>
  <c r="H2333" i="10" s="1"/>
  <c r="G2334" i="10"/>
  <c r="H2334" i="10" s="1"/>
  <c r="G2335" i="10"/>
  <c r="H2335" i="10" s="1"/>
  <c r="G2336" i="10"/>
  <c r="H2336" i="10" s="1"/>
  <c r="G2337" i="10"/>
  <c r="H2337" i="10" s="1"/>
  <c r="G2338" i="10"/>
  <c r="H2338" i="10" s="1"/>
  <c r="G2339" i="10"/>
  <c r="H2339" i="10" s="1"/>
  <c r="G2340" i="10"/>
  <c r="H2340" i="10" s="1"/>
  <c r="G2341" i="10"/>
  <c r="H2341" i="10" s="1"/>
  <c r="G2342" i="10"/>
  <c r="H2342" i="10" s="1"/>
  <c r="G2343" i="10"/>
  <c r="H2343" i="10" s="1"/>
  <c r="G2344" i="10"/>
  <c r="H2344" i="10" s="1"/>
  <c r="G2345" i="10"/>
  <c r="H2345" i="10" s="1"/>
  <c r="G2346" i="10"/>
  <c r="H2346" i="10" s="1"/>
  <c r="G2347" i="10"/>
  <c r="H2347" i="10" s="1"/>
  <c r="G2348" i="10"/>
  <c r="H2348" i="10" s="1"/>
  <c r="G2349" i="10"/>
  <c r="H2349" i="10" s="1"/>
  <c r="G2350" i="10"/>
  <c r="H2350" i="10" s="1"/>
  <c r="G2351" i="10"/>
  <c r="H2351" i="10" s="1"/>
  <c r="G2352" i="10"/>
  <c r="H2352" i="10" s="1"/>
  <c r="G2353" i="10"/>
  <c r="H2353" i="10" s="1"/>
  <c r="G2354" i="10"/>
  <c r="H2354" i="10" s="1"/>
  <c r="G2355" i="10"/>
  <c r="H2355" i="10" s="1"/>
  <c r="G2356" i="10"/>
  <c r="H2356" i="10" s="1"/>
  <c r="G2357" i="10"/>
  <c r="H2357" i="10" s="1"/>
  <c r="G2358" i="10"/>
  <c r="H2358" i="10" s="1"/>
  <c r="G2359" i="10"/>
  <c r="H2359" i="10" s="1"/>
  <c r="G2360" i="10"/>
  <c r="H2360" i="10" s="1"/>
  <c r="G2361" i="10"/>
  <c r="H2361" i="10" s="1"/>
  <c r="G2362" i="10"/>
  <c r="H2362" i="10" s="1"/>
  <c r="G2363" i="10"/>
  <c r="H2363" i="10" s="1"/>
  <c r="G2364" i="10"/>
  <c r="H2364" i="10" s="1"/>
  <c r="G2365" i="10"/>
  <c r="H2365" i="10" s="1"/>
  <c r="G2366" i="10"/>
  <c r="H2366" i="10" s="1"/>
  <c r="G2367" i="10"/>
  <c r="H2367" i="10" s="1"/>
  <c r="G2368" i="10"/>
  <c r="H2368" i="10" s="1"/>
  <c r="G2369" i="10"/>
  <c r="H2369" i="10" s="1"/>
  <c r="G2370" i="10"/>
  <c r="H2370" i="10" s="1"/>
  <c r="G2371" i="10"/>
  <c r="H2371" i="10" s="1"/>
  <c r="G2372" i="10"/>
  <c r="H2372" i="10" s="1"/>
  <c r="G2373" i="10"/>
  <c r="H2373" i="10" s="1"/>
  <c r="G2374" i="10"/>
  <c r="H2374" i="10" s="1"/>
  <c r="G2375" i="10"/>
  <c r="H2375" i="10" s="1"/>
  <c r="G2376" i="10"/>
  <c r="H2376" i="10" s="1"/>
  <c r="G2377" i="10"/>
  <c r="H2377" i="10" s="1"/>
  <c r="G2378" i="10"/>
  <c r="H2378" i="10" s="1"/>
  <c r="G2379" i="10"/>
  <c r="H2379" i="10" s="1"/>
  <c r="G2380" i="10"/>
  <c r="H2380" i="10" s="1"/>
  <c r="G2381" i="10"/>
  <c r="H2381" i="10" s="1"/>
  <c r="G2382" i="10"/>
  <c r="H2382" i="10" s="1"/>
  <c r="G2383" i="10"/>
  <c r="H2383" i="10" s="1"/>
  <c r="G2384" i="10"/>
  <c r="H2384" i="10" s="1"/>
  <c r="G2385" i="10"/>
  <c r="H2385" i="10" s="1"/>
  <c r="G2386" i="10"/>
  <c r="H2386" i="10" s="1"/>
  <c r="G2387" i="10"/>
  <c r="H2387" i="10" s="1"/>
  <c r="G2388" i="10"/>
  <c r="H2388" i="10" s="1"/>
  <c r="G2389" i="10"/>
  <c r="H2389" i="10" s="1"/>
  <c r="G2390" i="10"/>
  <c r="H2390" i="10" s="1"/>
  <c r="G2391" i="10"/>
  <c r="H2391" i="10" s="1"/>
  <c r="G2392" i="10"/>
  <c r="H2392" i="10" s="1"/>
  <c r="G2393" i="10"/>
  <c r="H2393" i="10" s="1"/>
  <c r="G2394" i="10"/>
  <c r="H2394" i="10" s="1"/>
  <c r="G2395" i="10"/>
  <c r="H2395" i="10" s="1"/>
  <c r="G2396" i="10"/>
  <c r="H2396" i="10" s="1"/>
  <c r="G2397" i="10"/>
  <c r="H2397" i="10" s="1"/>
  <c r="G2398" i="10"/>
  <c r="H2398" i="10" s="1"/>
  <c r="G2399" i="10"/>
  <c r="H2399" i="10" s="1"/>
  <c r="G2400" i="10"/>
  <c r="H2400" i="10" s="1"/>
  <c r="G2401" i="10"/>
  <c r="H2401" i="10" s="1"/>
  <c r="G2402" i="10"/>
  <c r="H2402" i="10" s="1"/>
  <c r="G2403" i="10"/>
  <c r="H2403" i="10" s="1"/>
  <c r="G2404" i="10"/>
  <c r="H2404" i="10" s="1"/>
  <c r="G2405" i="10"/>
  <c r="H2405" i="10" s="1"/>
  <c r="G2406" i="10"/>
  <c r="H2406" i="10" s="1"/>
  <c r="G2407" i="10"/>
  <c r="H2407" i="10" s="1"/>
  <c r="G2408" i="10"/>
  <c r="H2408" i="10" s="1"/>
  <c r="G2409" i="10"/>
  <c r="H2409" i="10" s="1"/>
  <c r="G2410" i="10"/>
  <c r="H2410" i="10" s="1"/>
  <c r="G2411" i="10"/>
  <c r="H2411" i="10" s="1"/>
  <c r="G2412" i="10"/>
  <c r="H2412" i="10" s="1"/>
  <c r="G2413" i="10"/>
  <c r="H2413" i="10" s="1"/>
  <c r="G2414" i="10"/>
  <c r="H2414" i="10" s="1"/>
  <c r="G2415" i="10"/>
  <c r="H2415" i="10" s="1"/>
  <c r="G2416" i="10"/>
  <c r="H2416" i="10" s="1"/>
  <c r="G2417" i="10"/>
  <c r="H2417" i="10" s="1"/>
  <c r="G2418" i="10"/>
  <c r="H2418" i="10" s="1"/>
  <c r="G2419" i="10"/>
  <c r="H2419" i="10" s="1"/>
  <c r="G2420" i="10"/>
  <c r="H2420" i="10" s="1"/>
  <c r="G2421" i="10"/>
  <c r="H2421" i="10" s="1"/>
  <c r="G2422" i="10"/>
  <c r="H2422" i="10" s="1"/>
  <c r="G2423" i="10"/>
  <c r="H2423" i="10" s="1"/>
  <c r="G2424" i="10"/>
  <c r="H2424" i="10" s="1"/>
  <c r="G2425" i="10"/>
  <c r="H2425" i="10" s="1"/>
  <c r="G2426" i="10"/>
  <c r="H2426" i="10" s="1"/>
  <c r="G2427" i="10"/>
  <c r="H2427" i="10" s="1"/>
  <c r="G2428" i="10"/>
  <c r="H2428" i="10" s="1"/>
  <c r="G2429" i="10"/>
  <c r="H2429" i="10" s="1"/>
  <c r="G2430" i="10"/>
  <c r="H2430" i="10" s="1"/>
  <c r="G2431" i="10"/>
  <c r="H2431" i="10" s="1"/>
  <c r="G2432" i="10"/>
  <c r="H2432" i="10" s="1"/>
  <c r="G2433" i="10"/>
  <c r="H2433" i="10" s="1"/>
  <c r="G2434" i="10"/>
  <c r="H2434" i="10" s="1"/>
  <c r="G2435" i="10"/>
  <c r="H2435" i="10" s="1"/>
  <c r="G2436" i="10"/>
  <c r="H2436" i="10" s="1"/>
  <c r="G2437" i="10"/>
  <c r="H2437" i="10" s="1"/>
  <c r="G2438" i="10"/>
  <c r="H2438" i="10" s="1"/>
  <c r="G2439" i="10"/>
  <c r="H2439" i="10" s="1"/>
  <c r="G2440" i="10"/>
  <c r="H2440" i="10" s="1"/>
  <c r="G2441" i="10"/>
  <c r="H2441" i="10" s="1"/>
  <c r="G2442" i="10"/>
  <c r="H2442" i="10" s="1"/>
  <c r="G2443" i="10"/>
  <c r="H2443" i="10" s="1"/>
  <c r="G2444" i="10"/>
  <c r="H2444" i="10" s="1"/>
  <c r="G2445" i="10"/>
  <c r="H2445" i="10" s="1"/>
  <c r="G2446" i="10"/>
  <c r="H2446" i="10" s="1"/>
  <c r="G2447" i="10"/>
  <c r="H2447" i="10" s="1"/>
  <c r="G2448" i="10"/>
  <c r="H2448" i="10" s="1"/>
  <c r="G2449" i="10"/>
  <c r="H2449" i="10" s="1"/>
  <c r="G2450" i="10"/>
  <c r="H2450" i="10" s="1"/>
  <c r="G2451" i="10"/>
  <c r="H2451" i="10" s="1"/>
  <c r="G2452" i="10"/>
  <c r="H2452" i="10" s="1"/>
  <c r="G2453" i="10"/>
  <c r="H2453" i="10" s="1"/>
  <c r="G2454" i="10"/>
  <c r="H2454" i="10" s="1"/>
  <c r="G2455" i="10"/>
  <c r="H2455" i="10" s="1"/>
  <c r="G2456" i="10"/>
  <c r="H2456" i="10" s="1"/>
  <c r="G2457" i="10"/>
  <c r="H2457" i="10" s="1"/>
  <c r="G2458" i="10"/>
  <c r="H2458" i="10" s="1"/>
  <c r="G2459" i="10"/>
  <c r="H2459" i="10" s="1"/>
  <c r="G2460" i="10"/>
  <c r="H2460" i="10" s="1"/>
  <c r="G2461" i="10"/>
  <c r="H2461" i="10" s="1"/>
  <c r="G2462" i="10"/>
  <c r="H2462" i="10" s="1"/>
  <c r="G2463" i="10"/>
  <c r="H2463" i="10" s="1"/>
  <c r="G2464" i="10"/>
  <c r="H2464" i="10" s="1"/>
  <c r="G2465" i="10"/>
  <c r="H2465" i="10" s="1"/>
  <c r="G2466" i="10"/>
  <c r="H2466" i="10" s="1"/>
  <c r="G2467" i="10"/>
  <c r="H2467" i="10" s="1"/>
  <c r="G2468" i="10"/>
  <c r="H2468" i="10" s="1"/>
  <c r="G2469" i="10"/>
  <c r="H2469" i="10" s="1"/>
  <c r="G2470" i="10"/>
  <c r="H2470" i="10" s="1"/>
  <c r="G2471" i="10"/>
  <c r="H2471" i="10" s="1"/>
  <c r="G2472" i="10"/>
  <c r="H2472" i="10" s="1"/>
  <c r="G2473" i="10"/>
  <c r="H2473" i="10" s="1"/>
  <c r="G2474" i="10"/>
  <c r="H2474" i="10" s="1"/>
  <c r="G2475" i="10"/>
  <c r="H2475" i="10" s="1"/>
  <c r="G2476" i="10"/>
  <c r="H2476" i="10" s="1"/>
  <c r="G2477" i="10"/>
  <c r="H2477" i="10" s="1"/>
  <c r="G2478" i="10"/>
  <c r="H2478" i="10" s="1"/>
  <c r="G2479" i="10"/>
  <c r="H2479" i="10" s="1"/>
  <c r="G2480" i="10"/>
  <c r="H2480" i="10" s="1"/>
  <c r="G2481" i="10"/>
  <c r="H2481" i="10" s="1"/>
  <c r="G2482" i="10"/>
  <c r="H2482" i="10" s="1"/>
  <c r="G2483" i="10"/>
  <c r="H2483" i="10" s="1"/>
  <c r="G2484" i="10"/>
  <c r="H2484" i="10" s="1"/>
  <c r="G2485" i="10"/>
  <c r="H2485" i="10" s="1"/>
  <c r="G2486" i="10"/>
  <c r="H2486" i="10" s="1"/>
  <c r="G2487" i="10"/>
  <c r="H2487" i="10" s="1"/>
  <c r="G2488" i="10"/>
  <c r="H2488" i="10" s="1"/>
  <c r="G2489" i="10"/>
  <c r="H2489" i="10" s="1"/>
  <c r="G2490" i="10"/>
  <c r="H2490" i="10" s="1"/>
  <c r="G2491" i="10"/>
  <c r="H2491" i="10" s="1"/>
  <c r="G2492" i="10"/>
  <c r="H2492" i="10" s="1"/>
  <c r="G2493" i="10"/>
  <c r="H2493" i="10" s="1"/>
  <c r="G2494" i="10"/>
  <c r="H2494" i="10" s="1"/>
  <c r="G2495" i="10"/>
  <c r="H2495" i="10" s="1"/>
  <c r="G2496" i="10"/>
  <c r="H2496" i="10" s="1"/>
  <c r="G2497" i="10"/>
  <c r="H2497" i="10" s="1"/>
  <c r="G2498" i="10"/>
  <c r="H2498" i="10" s="1"/>
  <c r="G2499" i="10"/>
  <c r="H2499" i="10" s="1"/>
  <c r="G2500" i="10"/>
  <c r="H2500" i="10" s="1"/>
  <c r="G2501" i="10"/>
  <c r="H2501" i="10" s="1"/>
  <c r="G2502" i="10"/>
  <c r="H2502" i="10" s="1"/>
  <c r="G2503" i="10"/>
  <c r="H2503" i="10" s="1"/>
  <c r="G2504" i="10"/>
  <c r="H2504" i="10" s="1"/>
  <c r="G2505" i="10"/>
  <c r="H2505" i="10" s="1"/>
  <c r="G2506" i="10"/>
  <c r="H2506" i="10" s="1"/>
  <c r="G2507" i="10"/>
  <c r="H2507" i="10" s="1"/>
  <c r="G2508" i="10"/>
  <c r="H2508" i="10" s="1"/>
  <c r="G2509" i="10"/>
  <c r="H2509" i="10" s="1"/>
  <c r="G2510" i="10"/>
  <c r="H2510" i="10" s="1"/>
  <c r="G2511" i="10"/>
  <c r="H2511" i="10" s="1"/>
  <c r="G2512" i="10"/>
  <c r="H2512" i="10" s="1"/>
  <c r="G2513" i="10"/>
  <c r="H2513" i="10" s="1"/>
  <c r="G2514" i="10"/>
  <c r="H2514" i="10" s="1"/>
  <c r="G2515" i="10"/>
  <c r="H2515" i="10" s="1"/>
  <c r="G2516" i="10"/>
  <c r="H2516" i="10" s="1"/>
  <c r="G2517" i="10"/>
  <c r="H2517" i="10" s="1"/>
  <c r="G2518" i="10"/>
  <c r="H2518" i="10" s="1"/>
  <c r="G2519" i="10"/>
  <c r="H2519" i="10" s="1"/>
  <c r="G2520" i="10"/>
  <c r="H2520" i="10" s="1"/>
  <c r="G2521" i="10"/>
  <c r="H2521" i="10" s="1"/>
  <c r="G2522" i="10"/>
  <c r="H2522" i="10" s="1"/>
  <c r="G2523" i="10"/>
  <c r="H2523" i="10" s="1"/>
  <c r="G2524" i="10"/>
  <c r="H2524" i="10" s="1"/>
  <c r="G2525" i="10"/>
  <c r="H2525" i="10" s="1"/>
  <c r="G2526" i="10"/>
  <c r="H2526" i="10" s="1"/>
  <c r="G2527" i="10"/>
  <c r="H2527" i="10" s="1"/>
  <c r="G2528" i="10"/>
  <c r="H2528" i="10" s="1"/>
  <c r="G2529" i="10"/>
  <c r="H2529" i="10" s="1"/>
  <c r="G2530" i="10"/>
  <c r="H2530" i="10" s="1"/>
  <c r="G2531" i="10"/>
  <c r="H2531" i="10" s="1"/>
  <c r="G2532" i="10"/>
  <c r="H2532" i="10" s="1"/>
  <c r="G2533" i="10"/>
  <c r="H2533" i="10" s="1"/>
  <c r="G2534" i="10"/>
  <c r="H2534" i="10" s="1"/>
  <c r="G2535" i="10"/>
  <c r="H2535" i="10" s="1"/>
  <c r="G2536" i="10"/>
  <c r="H2536" i="10" s="1"/>
  <c r="G2537" i="10"/>
  <c r="H2537" i="10" s="1"/>
  <c r="G2538" i="10"/>
  <c r="H2538" i="10" s="1"/>
  <c r="G2539" i="10"/>
  <c r="H2539" i="10" s="1"/>
  <c r="G2540" i="10"/>
  <c r="H2540" i="10" s="1"/>
  <c r="G2541" i="10"/>
  <c r="H2541" i="10" s="1"/>
  <c r="G2542" i="10"/>
  <c r="H2542" i="10" s="1"/>
  <c r="G2543" i="10"/>
  <c r="H2543" i="10" s="1"/>
  <c r="G2544" i="10"/>
  <c r="H2544" i="10" s="1"/>
  <c r="G2545" i="10"/>
  <c r="H2545" i="10" s="1"/>
  <c r="G2546" i="10"/>
  <c r="H2546" i="10" s="1"/>
  <c r="G2547" i="10"/>
  <c r="H2547" i="10" s="1"/>
  <c r="G2548" i="10"/>
  <c r="H2548" i="10" s="1"/>
  <c r="G2549" i="10"/>
  <c r="H2549" i="10" s="1"/>
  <c r="G2550" i="10"/>
  <c r="H2550" i="10" s="1"/>
  <c r="G2551" i="10"/>
  <c r="H2551" i="10" s="1"/>
  <c r="G2552" i="10"/>
  <c r="H2552" i="10" s="1"/>
  <c r="G2553" i="10"/>
  <c r="H2553" i="10" s="1"/>
  <c r="G2554" i="10"/>
  <c r="H2554" i="10" s="1"/>
  <c r="G2555" i="10"/>
  <c r="H2555" i="10" s="1"/>
  <c r="G2556" i="10"/>
  <c r="H2556" i="10" s="1"/>
  <c r="G2557" i="10"/>
  <c r="H2557" i="10" s="1"/>
  <c r="G2558" i="10"/>
  <c r="H2558" i="10" s="1"/>
  <c r="G2559" i="10"/>
  <c r="H2559" i="10" s="1"/>
  <c r="G2560" i="10"/>
  <c r="H2560" i="10" s="1"/>
  <c r="G2561" i="10"/>
  <c r="H2561" i="10" s="1"/>
  <c r="G2562" i="10"/>
  <c r="H2562" i="10" s="1"/>
  <c r="G2563" i="10"/>
  <c r="H2563" i="10" s="1"/>
  <c r="G2564" i="10"/>
  <c r="H2564" i="10" s="1"/>
  <c r="G2565" i="10"/>
  <c r="H2565" i="10" s="1"/>
  <c r="G2566" i="10"/>
  <c r="H2566" i="10" s="1"/>
  <c r="G2567" i="10"/>
  <c r="H2567" i="10" s="1"/>
  <c r="G2568" i="10"/>
  <c r="H2568" i="10" s="1"/>
  <c r="G2569" i="10"/>
  <c r="H2569" i="10" s="1"/>
  <c r="G2570" i="10"/>
  <c r="H2570" i="10" s="1"/>
  <c r="G2571" i="10"/>
  <c r="H2571" i="10" s="1"/>
  <c r="G2572" i="10"/>
  <c r="H2572" i="10" s="1"/>
  <c r="G2573" i="10"/>
  <c r="H2573" i="10" s="1"/>
  <c r="G2574" i="10"/>
  <c r="H2574" i="10" s="1"/>
  <c r="G2575" i="10"/>
  <c r="H2575" i="10" s="1"/>
  <c r="G2576" i="10"/>
  <c r="H2576" i="10" s="1"/>
  <c r="G2577" i="10"/>
  <c r="H2577" i="10" s="1"/>
  <c r="G2578" i="10"/>
  <c r="H2578" i="10" s="1"/>
  <c r="G2579" i="10"/>
  <c r="H2579" i="10" s="1"/>
  <c r="G2580" i="10"/>
  <c r="H2580" i="10" s="1"/>
  <c r="G2581" i="10"/>
  <c r="H2581" i="10" s="1"/>
  <c r="G2582" i="10"/>
  <c r="H2582" i="10" s="1"/>
  <c r="G2583" i="10"/>
  <c r="H2583" i="10" s="1"/>
  <c r="G2584" i="10"/>
  <c r="H2584" i="10" s="1"/>
  <c r="G2585" i="10"/>
  <c r="H2585" i="10" s="1"/>
  <c r="G2586" i="10"/>
  <c r="H2586" i="10" s="1"/>
  <c r="G2587" i="10"/>
  <c r="H2587" i="10" s="1"/>
  <c r="G2588" i="10"/>
  <c r="H2588" i="10" s="1"/>
  <c r="G2589" i="10"/>
  <c r="H2589" i="10" s="1"/>
  <c r="G2590" i="10"/>
  <c r="H2590" i="10" s="1"/>
  <c r="G2591" i="10"/>
  <c r="H2591" i="10" s="1"/>
  <c r="G2592" i="10"/>
  <c r="H2592" i="10" s="1"/>
  <c r="G2593" i="10"/>
  <c r="H2593" i="10" s="1"/>
  <c r="G2594" i="10"/>
  <c r="H2594" i="10" s="1"/>
  <c r="G2595" i="10"/>
  <c r="H2595" i="10" s="1"/>
  <c r="G2596" i="10"/>
  <c r="H2596" i="10" s="1"/>
  <c r="G2597" i="10"/>
  <c r="H2597" i="10" s="1"/>
  <c r="G2598" i="10"/>
  <c r="H2598" i="10" s="1"/>
  <c r="G2599" i="10"/>
  <c r="H2599" i="10" s="1"/>
  <c r="G2600" i="10"/>
  <c r="H2600" i="10" s="1"/>
  <c r="G2601" i="10"/>
  <c r="H2601" i="10" s="1"/>
  <c r="G2602" i="10"/>
  <c r="H2602" i="10" s="1"/>
  <c r="G2603" i="10"/>
  <c r="H2603" i="10" s="1"/>
  <c r="G2604" i="10"/>
  <c r="H2604" i="10" s="1"/>
  <c r="G2605" i="10"/>
  <c r="H2605" i="10" s="1"/>
  <c r="G2606" i="10"/>
  <c r="H2606" i="10" s="1"/>
  <c r="G2607" i="10"/>
  <c r="H2607" i="10" s="1"/>
  <c r="G2608" i="10"/>
  <c r="H2608" i="10" s="1"/>
  <c r="G2609" i="10"/>
  <c r="H2609" i="10" s="1"/>
  <c r="G2610" i="10"/>
  <c r="H2610" i="10" s="1"/>
  <c r="G2611" i="10"/>
  <c r="H2611" i="10" s="1"/>
  <c r="G2612" i="10"/>
  <c r="H2612" i="10" s="1"/>
  <c r="G2613" i="10"/>
  <c r="H2613" i="10" s="1"/>
  <c r="G2614" i="10"/>
  <c r="H2614" i="10" s="1"/>
  <c r="G2615" i="10"/>
  <c r="H2615" i="10" s="1"/>
  <c r="G2616" i="10"/>
  <c r="H2616" i="10" s="1"/>
  <c r="G2617" i="10"/>
  <c r="H2617" i="10" s="1"/>
  <c r="G2618" i="10"/>
  <c r="H2618" i="10" s="1"/>
  <c r="G2619" i="10"/>
  <c r="H2619" i="10" s="1"/>
  <c r="G2620" i="10"/>
  <c r="H2620" i="10" s="1"/>
  <c r="G2621" i="10"/>
  <c r="H2621" i="10" s="1"/>
  <c r="G2622" i="10"/>
  <c r="H2622" i="10" s="1"/>
  <c r="G2623" i="10"/>
  <c r="H2623" i="10" s="1"/>
  <c r="G2624" i="10"/>
  <c r="H2624" i="10" s="1"/>
  <c r="G2625" i="10"/>
  <c r="H2625" i="10" s="1"/>
  <c r="G2626" i="10"/>
  <c r="H2626" i="10" s="1"/>
  <c r="G2627" i="10"/>
  <c r="H2627" i="10" s="1"/>
  <c r="G2628" i="10"/>
  <c r="H2628" i="10" s="1"/>
  <c r="G2629" i="10"/>
  <c r="H2629" i="10" s="1"/>
  <c r="G2630" i="10"/>
  <c r="H2630" i="10" s="1"/>
  <c r="G2631" i="10"/>
  <c r="H2631" i="10" s="1"/>
  <c r="G2632" i="10"/>
  <c r="H2632" i="10" s="1"/>
  <c r="G2633" i="10"/>
  <c r="H2633" i="10" s="1"/>
  <c r="G2634" i="10"/>
  <c r="H2634" i="10" s="1"/>
  <c r="G2635" i="10"/>
  <c r="H2635" i="10" s="1"/>
  <c r="G2636" i="10"/>
  <c r="H2636" i="10" s="1"/>
  <c r="G2637" i="10"/>
  <c r="H2637" i="10" s="1"/>
  <c r="G2638" i="10"/>
  <c r="H2638" i="10" s="1"/>
  <c r="G2639" i="10"/>
  <c r="H2639" i="10" s="1"/>
  <c r="G2640" i="10"/>
  <c r="H2640" i="10" s="1"/>
  <c r="G2641" i="10"/>
  <c r="H2641" i="10" s="1"/>
  <c r="G2642" i="10"/>
  <c r="H2642" i="10" s="1"/>
  <c r="G2643" i="10"/>
  <c r="H2643" i="10" s="1"/>
  <c r="G2644" i="10"/>
  <c r="H2644" i="10" s="1"/>
  <c r="G2645" i="10"/>
  <c r="H2645" i="10" s="1"/>
  <c r="G2646" i="10"/>
  <c r="H2646" i="10" s="1"/>
  <c r="G2647" i="10"/>
  <c r="H2647" i="10" s="1"/>
  <c r="G2648" i="10"/>
  <c r="H2648" i="10" s="1"/>
  <c r="G2649" i="10"/>
  <c r="H2649" i="10" s="1"/>
  <c r="G2650" i="10"/>
  <c r="H2650" i="10" s="1"/>
  <c r="G2651" i="10"/>
  <c r="H2651" i="10" s="1"/>
  <c r="G2652" i="10"/>
  <c r="H2652" i="10" s="1"/>
  <c r="G2653" i="10"/>
  <c r="H2653" i="10" s="1"/>
  <c r="G2654" i="10"/>
  <c r="H2654" i="10" s="1"/>
  <c r="G2655" i="10"/>
  <c r="H2655" i="10" s="1"/>
  <c r="G2656" i="10"/>
  <c r="H2656" i="10" s="1"/>
  <c r="G2657" i="10"/>
  <c r="H2657" i="10" s="1"/>
  <c r="G2658" i="10"/>
  <c r="H2658" i="10" s="1"/>
  <c r="G2659" i="10"/>
  <c r="H2659" i="10" s="1"/>
  <c r="G2660" i="10"/>
  <c r="H2660" i="10" s="1"/>
  <c r="G2661" i="10"/>
  <c r="H2661" i="10" s="1"/>
  <c r="G2662" i="10"/>
  <c r="H2662" i="10" s="1"/>
  <c r="G2663" i="10"/>
  <c r="H2663" i="10" s="1"/>
  <c r="G2664" i="10"/>
  <c r="H2664" i="10" s="1"/>
  <c r="G2665" i="10"/>
  <c r="H2665" i="10" s="1"/>
  <c r="G2666" i="10"/>
  <c r="H2666" i="10" s="1"/>
  <c r="G2667" i="10"/>
  <c r="H2667" i="10" s="1"/>
  <c r="G2668" i="10"/>
  <c r="H2668" i="10" s="1"/>
  <c r="G2669" i="10"/>
  <c r="H2669" i="10" s="1"/>
  <c r="G2670" i="10"/>
  <c r="H2670" i="10" s="1"/>
  <c r="G2671" i="10"/>
  <c r="H2671" i="10" s="1"/>
  <c r="G2672" i="10"/>
  <c r="H2672" i="10" s="1"/>
  <c r="G2673" i="10"/>
  <c r="H2673" i="10" s="1"/>
  <c r="G2674" i="10"/>
  <c r="H2674" i="10" s="1"/>
  <c r="G2675" i="10"/>
  <c r="H2675" i="10" s="1"/>
  <c r="G2676" i="10"/>
  <c r="H2676" i="10" s="1"/>
  <c r="G2677" i="10"/>
  <c r="H2677" i="10" s="1"/>
  <c r="G2678" i="10"/>
  <c r="H2678" i="10" s="1"/>
  <c r="G2679" i="10"/>
  <c r="H2679" i="10" s="1"/>
  <c r="G2680" i="10"/>
  <c r="H2680" i="10" s="1"/>
  <c r="G2681" i="10"/>
  <c r="H2681" i="10" s="1"/>
  <c r="G2682" i="10"/>
  <c r="H2682" i="10" s="1"/>
  <c r="G2683" i="10"/>
  <c r="H2683" i="10" s="1"/>
  <c r="G2684" i="10"/>
  <c r="H2684" i="10" s="1"/>
  <c r="G2685" i="10"/>
  <c r="H2685" i="10" s="1"/>
  <c r="G2686" i="10"/>
  <c r="H2686" i="10" s="1"/>
  <c r="G2687" i="10"/>
  <c r="H2687" i="10" s="1"/>
  <c r="G2688" i="10"/>
  <c r="H2688" i="10" s="1"/>
  <c r="G2689" i="10"/>
  <c r="H2689" i="10" s="1"/>
  <c r="G2690" i="10"/>
  <c r="H2690" i="10" s="1"/>
  <c r="G2691" i="10"/>
  <c r="H2691" i="10" s="1"/>
  <c r="G2692" i="10"/>
  <c r="H2692" i="10" s="1"/>
  <c r="G2693" i="10"/>
  <c r="H2693" i="10" s="1"/>
  <c r="G2694" i="10"/>
  <c r="H2694" i="10" s="1"/>
  <c r="G2695" i="10"/>
  <c r="H2695" i="10" s="1"/>
  <c r="G2696" i="10"/>
  <c r="H2696" i="10" s="1"/>
  <c r="G2697" i="10"/>
  <c r="H2697" i="10" s="1"/>
  <c r="G2698" i="10"/>
  <c r="H2698" i="10" s="1"/>
  <c r="G2699" i="10"/>
  <c r="H2699" i="10" s="1"/>
  <c r="G2700" i="10"/>
  <c r="H2700" i="10" s="1"/>
  <c r="G2701" i="10"/>
  <c r="H2701" i="10" s="1"/>
  <c r="G2702" i="10"/>
  <c r="H2702" i="10" s="1"/>
  <c r="G2703" i="10"/>
  <c r="H2703" i="10" s="1"/>
  <c r="G2704" i="10"/>
  <c r="H2704" i="10" s="1"/>
  <c r="G2705" i="10"/>
  <c r="H2705" i="10" s="1"/>
  <c r="G2706" i="10"/>
  <c r="H2706" i="10" s="1"/>
  <c r="G2707" i="10"/>
  <c r="H2707" i="10" s="1"/>
  <c r="G2708" i="10"/>
  <c r="H2708" i="10" s="1"/>
  <c r="G2709" i="10"/>
  <c r="H2709" i="10" s="1"/>
  <c r="G2710" i="10"/>
  <c r="H2710" i="10" s="1"/>
  <c r="G2711" i="10"/>
  <c r="H2711" i="10" s="1"/>
  <c r="G2712" i="10"/>
  <c r="H2712" i="10" s="1"/>
  <c r="G2713" i="10"/>
  <c r="H2713" i="10" s="1"/>
  <c r="G2714" i="10"/>
  <c r="H2714" i="10" s="1"/>
  <c r="G2715" i="10"/>
  <c r="H2715" i="10" s="1"/>
  <c r="G2716" i="10"/>
  <c r="H2716" i="10" s="1"/>
  <c r="G2717" i="10"/>
  <c r="H2717" i="10" s="1"/>
  <c r="G2718" i="10"/>
  <c r="H2718" i="10" s="1"/>
  <c r="G2719" i="10"/>
  <c r="H2719" i="10" s="1"/>
  <c r="G2720" i="10"/>
  <c r="H2720" i="10" s="1"/>
  <c r="G2721" i="10"/>
  <c r="H2721" i="10" s="1"/>
  <c r="G2722" i="10"/>
  <c r="H2722" i="10" s="1"/>
  <c r="G2723" i="10"/>
  <c r="H2723" i="10" s="1"/>
  <c r="G2724" i="10"/>
  <c r="H2724" i="10" s="1"/>
  <c r="G2725" i="10"/>
  <c r="H2725" i="10" s="1"/>
  <c r="G2726" i="10"/>
  <c r="H2726" i="10" s="1"/>
  <c r="G2727" i="10"/>
  <c r="H2727" i="10" s="1"/>
  <c r="G2728" i="10"/>
  <c r="H2728" i="10" s="1"/>
  <c r="G2729" i="10"/>
  <c r="H2729" i="10" s="1"/>
  <c r="G2730" i="10"/>
  <c r="H2730" i="10" s="1"/>
  <c r="G2731" i="10"/>
  <c r="H2731" i="10" s="1"/>
  <c r="G2732" i="10"/>
  <c r="H2732" i="10" s="1"/>
  <c r="G2733" i="10"/>
  <c r="H2733" i="10" s="1"/>
  <c r="G2734" i="10"/>
  <c r="H2734" i="10" s="1"/>
  <c r="G2735" i="10"/>
  <c r="H2735" i="10" s="1"/>
  <c r="G2736" i="10"/>
  <c r="H2736" i="10" s="1"/>
  <c r="G2737" i="10"/>
  <c r="H2737" i="10" s="1"/>
  <c r="G2738" i="10"/>
  <c r="H2738" i="10" s="1"/>
  <c r="G2739" i="10"/>
  <c r="H2739" i="10" s="1"/>
  <c r="G2740" i="10"/>
  <c r="H2740" i="10" s="1"/>
  <c r="G2741" i="10"/>
  <c r="H2741" i="10" s="1"/>
  <c r="G2742" i="10"/>
  <c r="H2742" i="10" s="1"/>
  <c r="G2743" i="10"/>
  <c r="H2743" i="10" s="1"/>
  <c r="G2744" i="10"/>
  <c r="H2744" i="10" s="1"/>
  <c r="G2745" i="10"/>
  <c r="H2745" i="10" s="1"/>
  <c r="G2746" i="10"/>
  <c r="H2746" i="10" s="1"/>
  <c r="G2747" i="10"/>
  <c r="H2747" i="10" s="1"/>
  <c r="G2748" i="10"/>
  <c r="H2748" i="10" s="1"/>
  <c r="G2749" i="10"/>
  <c r="H2749" i="10" s="1"/>
  <c r="G2750" i="10"/>
  <c r="H2750" i="10" s="1"/>
  <c r="G2751" i="10"/>
  <c r="H2751" i="10" s="1"/>
  <c r="G2752" i="10"/>
  <c r="H2752" i="10" s="1"/>
  <c r="G2753" i="10"/>
  <c r="H2753" i="10" s="1"/>
  <c r="G2754" i="10"/>
  <c r="H2754" i="10" s="1"/>
  <c r="G2755" i="10"/>
  <c r="H2755" i="10" s="1"/>
  <c r="G2756" i="10"/>
  <c r="H2756" i="10" s="1"/>
  <c r="G2757" i="10"/>
  <c r="H2757" i="10" s="1"/>
  <c r="G2758" i="10"/>
  <c r="H2758" i="10" s="1"/>
  <c r="G2759" i="10"/>
  <c r="H2759" i="10" s="1"/>
  <c r="G2760" i="10"/>
  <c r="H2760" i="10" s="1"/>
  <c r="G2761" i="10"/>
  <c r="H2761" i="10" s="1"/>
  <c r="G2762" i="10"/>
  <c r="H2762" i="10" s="1"/>
  <c r="G2763" i="10"/>
  <c r="H2763" i="10" s="1"/>
  <c r="G2764" i="10"/>
  <c r="H2764" i="10" s="1"/>
  <c r="G2765" i="10"/>
  <c r="H2765" i="10" s="1"/>
  <c r="G2766" i="10"/>
  <c r="H2766" i="10" s="1"/>
  <c r="G2767" i="10"/>
  <c r="H2767" i="10" s="1"/>
  <c r="G2768" i="10"/>
  <c r="H2768" i="10" s="1"/>
  <c r="G2769" i="10"/>
  <c r="H2769" i="10" s="1"/>
  <c r="G2770" i="10"/>
  <c r="H2770" i="10" s="1"/>
  <c r="G2771" i="10"/>
  <c r="H2771" i="10" s="1"/>
  <c r="G2772" i="10"/>
  <c r="H2772" i="10" s="1"/>
  <c r="G2773" i="10"/>
  <c r="H2773" i="10" s="1"/>
  <c r="G2774" i="10"/>
  <c r="H2774" i="10" s="1"/>
  <c r="G2775" i="10"/>
  <c r="H2775" i="10" s="1"/>
  <c r="G2776" i="10"/>
  <c r="H2776" i="10" s="1"/>
  <c r="G2777" i="10"/>
  <c r="H2777" i="10" s="1"/>
  <c r="G2778" i="10"/>
  <c r="H2778" i="10" s="1"/>
  <c r="G2779" i="10"/>
  <c r="H2779" i="10" s="1"/>
  <c r="G2780" i="10"/>
  <c r="H2780" i="10" s="1"/>
  <c r="G2781" i="10"/>
  <c r="H2781" i="10" s="1"/>
  <c r="G2782" i="10"/>
  <c r="H2782" i="10" s="1"/>
  <c r="G2783" i="10"/>
  <c r="H2783" i="10" s="1"/>
  <c r="G2784" i="10"/>
  <c r="H2784" i="10" s="1"/>
  <c r="G2785" i="10"/>
  <c r="H2785" i="10" s="1"/>
  <c r="G2786" i="10"/>
  <c r="H2786" i="10" s="1"/>
  <c r="G2787" i="10"/>
  <c r="H2787" i="10" s="1"/>
  <c r="G2788" i="10"/>
  <c r="H2788" i="10" s="1"/>
  <c r="G2789" i="10"/>
  <c r="H2789" i="10" s="1"/>
  <c r="G2790" i="10"/>
  <c r="H2790" i="10" s="1"/>
  <c r="G2791" i="10"/>
  <c r="H2791" i="10" s="1"/>
  <c r="G2792" i="10"/>
  <c r="H2792" i="10" s="1"/>
  <c r="G2793" i="10"/>
  <c r="H2793" i="10" s="1"/>
  <c r="G2794" i="10"/>
  <c r="H2794" i="10" s="1"/>
  <c r="G2795" i="10"/>
  <c r="H2795" i="10" s="1"/>
  <c r="G2796" i="10"/>
  <c r="H2796" i="10" s="1"/>
  <c r="G2797" i="10"/>
  <c r="H2797" i="10" s="1"/>
  <c r="G2798" i="10"/>
  <c r="H2798" i="10" s="1"/>
  <c r="G2799" i="10"/>
  <c r="H2799" i="10" s="1"/>
  <c r="G2800" i="10"/>
  <c r="H2800" i="10" s="1"/>
  <c r="G2801" i="10"/>
  <c r="H2801" i="10" s="1"/>
  <c r="G2802" i="10"/>
  <c r="H2802" i="10" s="1"/>
  <c r="G2803" i="10"/>
  <c r="H2803" i="10" s="1"/>
  <c r="G2804" i="10"/>
  <c r="H2804" i="10" s="1"/>
  <c r="G2805" i="10"/>
  <c r="H2805" i="10" s="1"/>
  <c r="G2806" i="10"/>
  <c r="H2806" i="10" s="1"/>
  <c r="G2807" i="10"/>
  <c r="H2807" i="10" s="1"/>
  <c r="G2808" i="10"/>
  <c r="H2808" i="10" s="1"/>
  <c r="G2809" i="10"/>
  <c r="H2809" i="10" s="1"/>
  <c r="G2810" i="10"/>
  <c r="H2810" i="10" s="1"/>
  <c r="G2811" i="10"/>
  <c r="H2811" i="10" s="1"/>
  <c r="G2812" i="10"/>
  <c r="H2812" i="10" s="1"/>
  <c r="G2813" i="10"/>
  <c r="H2813" i="10" s="1"/>
  <c r="G2814" i="10"/>
  <c r="H2814" i="10" s="1"/>
  <c r="G2815" i="10"/>
  <c r="H2815" i="10" s="1"/>
  <c r="G2816" i="10"/>
  <c r="H2816" i="10" s="1"/>
  <c r="G2817" i="10"/>
  <c r="H2817" i="10" s="1"/>
  <c r="G2818" i="10"/>
  <c r="H2818" i="10" s="1"/>
  <c r="G2819" i="10"/>
  <c r="H2819" i="10" s="1"/>
  <c r="G2820" i="10"/>
  <c r="H2820" i="10" s="1"/>
  <c r="G2821" i="10"/>
  <c r="H2821" i="10" s="1"/>
  <c r="G2822" i="10"/>
  <c r="H2822" i="10" s="1"/>
  <c r="G2823" i="10"/>
  <c r="H2823" i="10" s="1"/>
  <c r="G2824" i="10"/>
  <c r="H2824" i="10" s="1"/>
  <c r="G2825" i="10"/>
  <c r="H2825" i="10" s="1"/>
  <c r="G2826" i="10"/>
  <c r="H2826" i="10" s="1"/>
  <c r="G2827" i="10"/>
  <c r="H2827" i="10" s="1"/>
  <c r="G2828" i="10"/>
  <c r="H2828" i="10" s="1"/>
  <c r="G2829" i="10"/>
  <c r="H2829" i="10" s="1"/>
  <c r="G2830" i="10"/>
  <c r="H2830" i="10" s="1"/>
  <c r="G2831" i="10"/>
  <c r="H2831" i="10" s="1"/>
  <c r="G2832" i="10"/>
  <c r="H2832" i="10" s="1"/>
  <c r="G2833" i="10"/>
  <c r="H2833" i="10" s="1"/>
  <c r="G2834" i="10"/>
  <c r="H2834" i="10" s="1"/>
  <c r="G2835" i="10"/>
  <c r="H2835" i="10" s="1"/>
  <c r="G2836" i="10"/>
  <c r="H2836" i="10" s="1"/>
  <c r="G2837" i="10"/>
  <c r="H2837" i="10" s="1"/>
  <c r="G2838" i="10"/>
  <c r="H2838" i="10" s="1"/>
  <c r="G2839" i="10"/>
  <c r="H2839" i="10" s="1"/>
  <c r="G2840" i="10"/>
  <c r="H2840" i="10" s="1"/>
  <c r="G2841" i="10"/>
  <c r="H2841" i="10" s="1"/>
  <c r="G2842" i="10"/>
  <c r="H2842" i="10" s="1"/>
  <c r="G2843" i="10"/>
  <c r="H2843" i="10" s="1"/>
  <c r="G2844" i="10"/>
  <c r="H2844" i="10" s="1"/>
  <c r="G2845" i="10"/>
  <c r="H2845" i="10" s="1"/>
  <c r="G2846" i="10"/>
  <c r="H2846" i="10" s="1"/>
  <c r="G2847" i="10"/>
  <c r="H2847" i="10" s="1"/>
  <c r="G2848" i="10"/>
  <c r="H2848" i="10" s="1"/>
  <c r="G2849" i="10"/>
  <c r="H2849" i="10" s="1"/>
  <c r="G2850" i="10"/>
  <c r="H2850" i="10" s="1"/>
  <c r="G2851" i="10"/>
  <c r="H2851" i="10" s="1"/>
  <c r="G2852" i="10"/>
  <c r="H2852" i="10" s="1"/>
  <c r="G2853" i="10"/>
  <c r="H2853" i="10" s="1"/>
  <c r="G2854" i="10"/>
  <c r="H2854" i="10" s="1"/>
  <c r="G2855" i="10"/>
  <c r="H2855" i="10" s="1"/>
  <c r="G2856" i="10"/>
  <c r="H2856" i="10" s="1"/>
  <c r="G2857" i="10"/>
  <c r="H2857" i="10" s="1"/>
  <c r="G2858" i="10"/>
  <c r="H2858" i="10" s="1"/>
  <c r="G2859" i="10"/>
  <c r="H2859" i="10" s="1"/>
  <c r="G2860" i="10"/>
  <c r="H2860" i="10" s="1"/>
  <c r="G2861" i="10"/>
  <c r="H2861" i="10" s="1"/>
  <c r="G2862" i="10"/>
  <c r="H2862" i="10" s="1"/>
  <c r="G2863" i="10"/>
  <c r="H2863" i="10" s="1"/>
  <c r="G2864" i="10"/>
  <c r="H2864" i="10" s="1"/>
  <c r="G2865" i="10"/>
  <c r="H2865" i="10" s="1"/>
  <c r="G2866" i="10"/>
  <c r="H2866" i="10" s="1"/>
  <c r="G2867" i="10"/>
  <c r="H2867" i="10" s="1"/>
  <c r="G2868" i="10"/>
  <c r="H2868" i="10" s="1"/>
  <c r="G2869" i="10"/>
  <c r="H2869" i="10" s="1"/>
  <c r="G2870" i="10"/>
  <c r="H2870" i="10" s="1"/>
  <c r="G2871" i="10"/>
  <c r="H2871" i="10" s="1"/>
  <c r="G2872" i="10"/>
  <c r="H2872" i="10" s="1"/>
  <c r="G2873" i="10"/>
  <c r="H2873" i="10" s="1"/>
  <c r="G2874" i="10"/>
  <c r="H2874" i="10" s="1"/>
  <c r="G2875" i="10"/>
  <c r="H2875" i="10" s="1"/>
  <c r="G2876" i="10"/>
  <c r="H2876" i="10" s="1"/>
  <c r="G2877" i="10"/>
  <c r="H2877" i="10" s="1"/>
  <c r="G2878" i="10"/>
  <c r="H2878" i="10" s="1"/>
  <c r="G2879" i="10"/>
  <c r="H2879" i="10" s="1"/>
  <c r="G2880" i="10"/>
  <c r="H2880" i="10" s="1"/>
  <c r="G2881" i="10"/>
  <c r="H2881" i="10" s="1"/>
  <c r="G2882" i="10"/>
  <c r="H2882" i="10" s="1"/>
  <c r="G2883" i="10"/>
  <c r="H2883" i="10" s="1"/>
  <c r="G2884" i="10"/>
  <c r="H2884" i="10" s="1"/>
  <c r="G2885" i="10"/>
  <c r="H2885" i="10" s="1"/>
  <c r="G2886" i="10"/>
  <c r="H2886" i="10" s="1"/>
  <c r="G2887" i="10"/>
  <c r="H2887" i="10" s="1"/>
  <c r="G2888" i="10"/>
  <c r="H2888" i="10" s="1"/>
  <c r="G2889" i="10"/>
  <c r="H2889" i="10" s="1"/>
  <c r="G2890" i="10"/>
  <c r="H2890" i="10" s="1"/>
  <c r="G2891" i="10"/>
  <c r="H2891" i="10" s="1"/>
  <c r="G2892" i="10"/>
  <c r="H2892" i="10" s="1"/>
  <c r="G2893" i="10"/>
  <c r="H2893" i="10" s="1"/>
  <c r="G2894" i="10"/>
  <c r="H2894" i="10" s="1"/>
  <c r="G2895" i="10"/>
  <c r="H2895" i="10" s="1"/>
  <c r="G2896" i="10"/>
  <c r="H2896" i="10" s="1"/>
  <c r="G2897" i="10"/>
  <c r="H2897" i="10" s="1"/>
  <c r="G2898" i="10"/>
  <c r="H2898" i="10" s="1"/>
  <c r="G2899" i="10"/>
  <c r="H2899" i="10" s="1"/>
  <c r="G2900" i="10"/>
  <c r="H2900" i="10" s="1"/>
  <c r="G2901" i="10"/>
  <c r="H2901" i="10" s="1"/>
  <c r="G2902" i="10"/>
  <c r="H2902" i="10" s="1"/>
  <c r="G2903" i="10"/>
  <c r="H2903" i="10" s="1"/>
  <c r="G2904" i="10"/>
  <c r="H2904" i="10" s="1"/>
  <c r="G2905" i="10"/>
  <c r="H2905" i="10" s="1"/>
  <c r="G2906" i="10"/>
  <c r="H2906" i="10" s="1"/>
  <c r="G2907" i="10"/>
  <c r="H2907" i="10" s="1"/>
  <c r="G2908" i="10"/>
  <c r="H2908" i="10" s="1"/>
  <c r="G2909" i="10"/>
  <c r="H2909" i="10" s="1"/>
  <c r="G2910" i="10"/>
  <c r="H2910" i="10" s="1"/>
  <c r="G2911" i="10"/>
  <c r="H2911" i="10" s="1"/>
  <c r="G2912" i="10"/>
  <c r="H2912" i="10" s="1"/>
  <c r="G2913" i="10"/>
  <c r="H2913" i="10" s="1"/>
  <c r="G2914" i="10"/>
  <c r="H2914" i="10" s="1"/>
  <c r="G2915" i="10"/>
  <c r="H2915" i="10" s="1"/>
  <c r="G2916" i="10"/>
  <c r="H2916" i="10" s="1"/>
  <c r="G2917" i="10"/>
  <c r="H2917" i="10" s="1"/>
  <c r="G2918" i="10"/>
  <c r="H2918" i="10" s="1"/>
  <c r="G2919" i="10"/>
  <c r="H2919" i="10" s="1"/>
  <c r="G2920" i="10"/>
  <c r="H2920" i="10" s="1"/>
  <c r="G2921" i="10"/>
  <c r="H2921" i="10" s="1"/>
  <c r="G2922" i="10"/>
  <c r="H2922" i="10" s="1"/>
  <c r="G2923" i="10"/>
  <c r="H2923" i="10" s="1"/>
  <c r="G2924" i="10"/>
  <c r="H2924" i="10" s="1"/>
  <c r="G2925" i="10"/>
  <c r="H2925" i="10" s="1"/>
  <c r="G2926" i="10"/>
  <c r="H2926" i="10" s="1"/>
  <c r="G2927" i="10"/>
  <c r="H2927" i="10" s="1"/>
  <c r="G2928" i="10"/>
  <c r="H2928" i="10" s="1"/>
  <c r="G2929" i="10"/>
  <c r="H2929" i="10" s="1"/>
  <c r="G2930" i="10"/>
  <c r="H2930" i="10" s="1"/>
  <c r="G2931" i="10"/>
  <c r="H2931" i="10" s="1"/>
  <c r="G2932" i="10"/>
  <c r="H2932" i="10" s="1"/>
  <c r="G2933" i="10"/>
  <c r="H2933" i="10" s="1"/>
  <c r="G2934" i="10"/>
  <c r="H2934" i="10" s="1"/>
  <c r="G2935" i="10"/>
  <c r="H2935" i="10" s="1"/>
  <c r="G2936" i="10"/>
  <c r="H2936" i="10" s="1"/>
  <c r="G2937" i="10"/>
  <c r="H2937" i="10" s="1"/>
  <c r="G2938" i="10"/>
  <c r="H2938" i="10" s="1"/>
  <c r="G2939" i="10"/>
  <c r="H2939" i="10" s="1"/>
  <c r="G2940" i="10"/>
  <c r="H2940" i="10" s="1"/>
  <c r="G2941" i="10"/>
  <c r="H2941" i="10" s="1"/>
  <c r="G2942" i="10"/>
  <c r="H2942" i="10" s="1"/>
  <c r="G2943" i="10"/>
  <c r="H2943" i="10" s="1"/>
  <c r="G2944" i="10"/>
  <c r="H2944" i="10" s="1"/>
  <c r="G2945" i="10"/>
  <c r="H2945" i="10" s="1"/>
  <c r="G2946" i="10"/>
  <c r="H2946" i="10" s="1"/>
  <c r="G2947" i="10"/>
  <c r="H2947" i="10" s="1"/>
  <c r="G2948" i="10"/>
  <c r="H2948" i="10" s="1"/>
  <c r="G2949" i="10"/>
  <c r="H2949" i="10" s="1"/>
  <c r="G2950" i="10"/>
  <c r="H2950" i="10" s="1"/>
  <c r="G2951" i="10"/>
  <c r="H2951" i="10" s="1"/>
  <c r="G2952" i="10"/>
  <c r="H2952" i="10" s="1"/>
  <c r="G2953" i="10"/>
  <c r="H2953" i="10" s="1"/>
  <c r="G2954" i="10"/>
  <c r="H2954" i="10" s="1"/>
  <c r="G2955" i="10"/>
  <c r="H2955" i="10" s="1"/>
  <c r="G2956" i="10"/>
  <c r="H2956" i="10" s="1"/>
  <c r="G2957" i="10"/>
  <c r="H2957" i="10" s="1"/>
  <c r="G2958" i="10"/>
  <c r="H2958" i="10" s="1"/>
  <c r="G2959" i="10"/>
  <c r="H2959" i="10" s="1"/>
  <c r="G2960" i="10"/>
  <c r="H2960" i="10" s="1"/>
  <c r="G2961" i="10"/>
  <c r="H2961" i="10" s="1"/>
  <c r="G2962" i="10"/>
  <c r="H2962" i="10" s="1"/>
  <c r="G2963" i="10"/>
  <c r="H2963" i="10" s="1"/>
  <c r="G2964" i="10"/>
  <c r="H2964" i="10" s="1"/>
  <c r="G2965" i="10"/>
  <c r="H2965" i="10" s="1"/>
  <c r="G2966" i="10"/>
  <c r="H2966" i="10" s="1"/>
  <c r="G2967" i="10"/>
  <c r="H2967" i="10" s="1"/>
  <c r="G2968" i="10"/>
  <c r="H2968" i="10" s="1"/>
  <c r="G2969" i="10"/>
  <c r="H2969" i="10" s="1"/>
  <c r="G2970" i="10"/>
  <c r="H2970" i="10" s="1"/>
  <c r="G2971" i="10"/>
  <c r="H2971" i="10" s="1"/>
  <c r="G2972" i="10"/>
  <c r="H2972" i="10" s="1"/>
  <c r="G2973" i="10"/>
  <c r="H2973" i="10" s="1"/>
  <c r="G2974" i="10"/>
  <c r="H2974" i="10" s="1"/>
  <c r="G2975" i="10"/>
  <c r="H2975" i="10" s="1"/>
  <c r="G2976" i="10"/>
  <c r="H2976" i="10" s="1"/>
  <c r="G2977" i="10"/>
  <c r="H2977" i="10" s="1"/>
  <c r="G2978" i="10"/>
  <c r="H2978" i="10" s="1"/>
  <c r="G2979" i="10"/>
  <c r="H2979" i="10" s="1"/>
  <c r="G2980" i="10"/>
  <c r="H2980" i="10" s="1"/>
  <c r="G2981" i="10"/>
  <c r="H2981" i="10" s="1"/>
  <c r="G2982" i="10"/>
  <c r="H2982" i="10" s="1"/>
  <c r="G2983" i="10"/>
  <c r="H2983" i="10" s="1"/>
  <c r="G2984" i="10"/>
  <c r="H2984" i="10" s="1"/>
  <c r="G2985" i="10"/>
  <c r="H2985" i="10" s="1"/>
  <c r="G2986" i="10"/>
  <c r="H2986" i="10" s="1"/>
  <c r="G2987" i="10"/>
  <c r="H2987" i="10" s="1"/>
  <c r="G2988" i="10"/>
  <c r="H2988" i="10" s="1"/>
  <c r="G2989" i="10"/>
  <c r="H2989" i="10" s="1"/>
  <c r="G2990" i="10"/>
  <c r="H2990" i="10" s="1"/>
  <c r="G2991" i="10"/>
  <c r="H2991" i="10" s="1"/>
  <c r="G2992" i="10"/>
  <c r="H2992" i="10" s="1"/>
  <c r="G2993" i="10"/>
  <c r="H2993" i="10" s="1"/>
  <c r="G2994" i="10"/>
  <c r="H2994" i="10" s="1"/>
  <c r="G2995" i="10"/>
  <c r="H2995" i="10" s="1"/>
  <c r="G2996" i="10"/>
  <c r="H2996" i="10" s="1"/>
  <c r="G2997" i="10"/>
  <c r="H2997" i="10" s="1"/>
  <c r="G2998" i="10"/>
  <c r="H2998" i="10" s="1"/>
  <c r="G2999" i="10"/>
  <c r="H2999" i="10" s="1"/>
  <c r="G3000" i="10"/>
  <c r="H3000" i="10" s="1"/>
  <c r="G3001" i="10"/>
  <c r="H3001" i="10" s="1"/>
  <c r="G3002" i="10"/>
  <c r="H3002" i="10" s="1"/>
  <c r="G3003" i="10"/>
  <c r="H3003" i="10" s="1"/>
  <c r="G3004" i="10"/>
  <c r="H3004" i="10" s="1"/>
  <c r="G3005" i="10"/>
  <c r="H3005" i="10" s="1"/>
  <c r="G3006" i="10"/>
  <c r="H3006" i="10" s="1"/>
  <c r="G3007" i="10"/>
  <c r="H3007" i="10" s="1"/>
  <c r="G3008" i="10"/>
  <c r="H3008" i="10" s="1"/>
  <c r="G3009" i="10"/>
  <c r="H3009" i="10" s="1"/>
  <c r="G3010" i="10"/>
  <c r="H3010" i="10" s="1"/>
  <c r="G3011" i="10"/>
  <c r="H3011" i="10" s="1"/>
  <c r="G3012" i="10"/>
  <c r="H3012" i="10" s="1"/>
  <c r="G3013" i="10"/>
  <c r="H3013" i="10" s="1"/>
  <c r="G3014" i="10"/>
  <c r="H3014" i="10" s="1"/>
  <c r="G3015" i="10"/>
  <c r="H3015" i="10" s="1"/>
  <c r="G3016" i="10"/>
  <c r="H3016" i="10" s="1"/>
  <c r="G3017" i="10"/>
  <c r="H3017" i="10" s="1"/>
  <c r="G3018" i="10"/>
  <c r="H3018" i="10" s="1"/>
  <c r="G3019" i="10"/>
  <c r="H3019" i="10" s="1"/>
  <c r="G3020" i="10"/>
  <c r="H3020" i="10" s="1"/>
  <c r="G3021" i="10"/>
  <c r="H3021" i="10" s="1"/>
  <c r="G3022" i="10"/>
  <c r="H3022" i="10" s="1"/>
  <c r="G3023" i="10"/>
  <c r="H3023" i="10" s="1"/>
  <c r="G3024" i="10"/>
  <c r="H3024" i="10" s="1"/>
  <c r="G3025" i="10"/>
  <c r="H3025" i="10" s="1"/>
  <c r="G3026" i="10"/>
  <c r="H3026" i="10" s="1"/>
  <c r="G3027" i="10"/>
  <c r="H3027" i="10" s="1"/>
  <c r="G3028" i="10"/>
  <c r="H3028" i="10" s="1"/>
  <c r="G3029" i="10"/>
  <c r="H3029" i="10" s="1"/>
  <c r="G3030" i="10"/>
  <c r="H3030" i="10" s="1"/>
  <c r="G3031" i="10"/>
  <c r="H3031" i="10" s="1"/>
  <c r="G3032" i="10"/>
  <c r="H3032" i="10" s="1"/>
  <c r="G3033" i="10"/>
  <c r="H3033" i="10" s="1"/>
  <c r="G3034" i="10"/>
  <c r="H3034" i="10" s="1"/>
  <c r="G3035" i="10"/>
  <c r="H3035" i="10" s="1"/>
  <c r="G3036" i="10"/>
  <c r="H3036" i="10" s="1"/>
  <c r="G3037" i="10"/>
  <c r="H3037" i="10" s="1"/>
  <c r="G3038" i="10"/>
  <c r="H3038" i="10" s="1"/>
  <c r="G3039" i="10"/>
  <c r="H3039" i="10" s="1"/>
  <c r="G3040" i="10"/>
  <c r="H3040" i="10" s="1"/>
  <c r="G3041" i="10"/>
  <c r="H3041" i="10" s="1"/>
  <c r="G3042" i="10"/>
  <c r="H3042" i="10" s="1"/>
  <c r="G3043" i="10"/>
  <c r="H3043" i="10" s="1"/>
  <c r="G3044" i="10"/>
  <c r="H3044" i="10" s="1"/>
  <c r="G3045" i="10"/>
  <c r="H3045" i="10" s="1"/>
  <c r="G3046" i="10"/>
  <c r="H3046" i="10" s="1"/>
  <c r="G3047" i="10"/>
  <c r="H3047" i="10" s="1"/>
  <c r="G3048" i="10"/>
  <c r="H3048" i="10" s="1"/>
  <c r="G3049" i="10"/>
  <c r="H3049" i="10" s="1"/>
  <c r="G3050" i="10"/>
  <c r="H3050" i="10" s="1"/>
  <c r="G3051" i="10"/>
  <c r="H3051" i="10" s="1"/>
  <c r="G3052" i="10"/>
  <c r="H3052" i="10" s="1"/>
  <c r="G3053" i="10"/>
  <c r="H3053" i="10" s="1"/>
  <c r="G3054" i="10"/>
  <c r="H3054" i="10" s="1"/>
  <c r="G3055" i="10"/>
  <c r="H3055" i="10" s="1"/>
  <c r="G3056" i="10"/>
  <c r="H3056" i="10" s="1"/>
  <c r="G3057" i="10"/>
  <c r="H3057" i="10" s="1"/>
  <c r="G3058" i="10"/>
  <c r="H3058" i="10" s="1"/>
  <c r="G3059" i="10"/>
  <c r="H3059" i="10" s="1"/>
  <c r="G3060" i="10"/>
  <c r="H3060" i="10" s="1"/>
  <c r="G3061" i="10"/>
  <c r="H3061" i="10" s="1"/>
  <c r="G3062" i="10"/>
  <c r="H3062" i="10" s="1"/>
  <c r="G3063" i="10"/>
  <c r="H3063" i="10" s="1"/>
  <c r="G3064" i="10"/>
  <c r="H3064" i="10" s="1"/>
  <c r="G3065" i="10"/>
  <c r="H3065" i="10" s="1"/>
  <c r="G3066" i="10"/>
  <c r="H3066" i="10" s="1"/>
  <c r="G3067" i="10"/>
  <c r="H3067" i="10" s="1"/>
  <c r="G3068" i="10"/>
  <c r="H3068" i="10" s="1"/>
  <c r="G3069" i="10"/>
  <c r="H3069" i="10" s="1"/>
  <c r="G3070" i="10"/>
  <c r="H3070" i="10" s="1"/>
  <c r="G3071" i="10"/>
  <c r="H3071" i="10" s="1"/>
  <c r="G3072" i="10"/>
  <c r="H3072" i="10" s="1"/>
  <c r="G3073" i="10"/>
  <c r="H3073" i="10" s="1"/>
  <c r="G3074" i="10"/>
  <c r="H3074" i="10" s="1"/>
  <c r="G3075" i="10"/>
  <c r="H3075" i="10" s="1"/>
  <c r="G3076" i="10"/>
  <c r="H3076" i="10" s="1"/>
  <c r="G3077" i="10"/>
  <c r="H3077" i="10" s="1"/>
  <c r="G3078" i="10"/>
  <c r="H3078" i="10" s="1"/>
  <c r="G3079" i="10"/>
  <c r="H3079" i="10" s="1"/>
  <c r="G3080" i="10"/>
  <c r="H3080" i="10" s="1"/>
  <c r="G3081" i="10"/>
  <c r="H3081" i="10" s="1"/>
  <c r="G3082" i="10"/>
  <c r="H3082" i="10" s="1"/>
  <c r="G3083" i="10"/>
  <c r="H3083" i="10" s="1"/>
  <c r="G3084" i="10"/>
  <c r="H3084" i="10" s="1"/>
  <c r="G3085" i="10"/>
  <c r="H3085" i="10" s="1"/>
  <c r="G3086" i="10"/>
  <c r="H3086" i="10" s="1"/>
  <c r="G3087" i="10"/>
  <c r="H3087" i="10" s="1"/>
  <c r="G3088" i="10"/>
  <c r="H3088" i="10" s="1"/>
  <c r="G3089" i="10"/>
  <c r="H3089" i="10" s="1"/>
  <c r="G3090" i="10"/>
  <c r="H3090" i="10" s="1"/>
  <c r="G3091" i="10"/>
  <c r="H3091" i="10" s="1"/>
  <c r="G3092" i="10"/>
  <c r="H3092" i="10" s="1"/>
  <c r="G3093" i="10"/>
  <c r="H3093" i="10" s="1"/>
  <c r="G3094" i="10"/>
  <c r="H3094" i="10" s="1"/>
  <c r="G3095" i="10"/>
  <c r="H3095" i="10" s="1"/>
  <c r="G3096" i="10"/>
  <c r="H3096" i="10" s="1"/>
  <c r="G3097" i="10"/>
  <c r="H3097" i="10" s="1"/>
  <c r="G3098" i="10"/>
  <c r="H3098" i="10" s="1"/>
  <c r="G3099" i="10"/>
  <c r="H3099" i="10" s="1"/>
  <c r="G3100" i="10"/>
  <c r="H3100" i="10" s="1"/>
  <c r="G3101" i="10"/>
  <c r="H3101" i="10" s="1"/>
  <c r="G3102" i="10"/>
  <c r="H3102" i="10" s="1"/>
  <c r="G3103" i="10"/>
  <c r="H3103" i="10" s="1"/>
  <c r="G3104" i="10"/>
  <c r="H3104" i="10" s="1"/>
  <c r="G3105" i="10"/>
  <c r="H3105" i="10" s="1"/>
  <c r="G3106" i="10"/>
  <c r="H3106" i="10" s="1"/>
  <c r="G3107" i="10"/>
  <c r="H3107" i="10" s="1"/>
  <c r="G3108" i="10"/>
  <c r="H3108" i="10" s="1"/>
  <c r="G3109" i="10"/>
  <c r="H3109" i="10" s="1"/>
  <c r="G3110" i="10"/>
  <c r="H3110" i="10" s="1"/>
  <c r="G3111" i="10"/>
  <c r="H3111" i="10" s="1"/>
  <c r="G3112" i="10"/>
  <c r="H3112" i="10" s="1"/>
  <c r="G3113" i="10"/>
  <c r="H3113" i="10" s="1"/>
  <c r="G3114" i="10"/>
  <c r="H3114" i="10" s="1"/>
  <c r="G3115" i="10"/>
  <c r="H3115" i="10" s="1"/>
  <c r="G3116" i="10"/>
  <c r="H3116" i="10" s="1"/>
  <c r="G3117" i="10"/>
  <c r="H3117" i="10" s="1"/>
  <c r="G3118" i="10"/>
  <c r="H3118" i="10" s="1"/>
  <c r="G3119" i="10"/>
  <c r="H3119" i="10" s="1"/>
  <c r="G3120" i="10"/>
  <c r="H3120" i="10" s="1"/>
  <c r="G3121" i="10"/>
  <c r="H3121" i="10" s="1"/>
  <c r="G3122" i="10"/>
  <c r="H3122" i="10" s="1"/>
  <c r="G3123" i="10"/>
  <c r="H3123" i="10" s="1"/>
  <c r="G3124" i="10"/>
  <c r="H3124" i="10" s="1"/>
  <c r="G3125" i="10"/>
  <c r="H3125" i="10" s="1"/>
  <c r="G3126" i="10"/>
  <c r="H3126" i="10" s="1"/>
  <c r="G3127" i="10"/>
  <c r="H3127" i="10" s="1"/>
  <c r="G3128" i="10"/>
  <c r="H3128" i="10" s="1"/>
  <c r="G3129" i="10"/>
  <c r="H3129" i="10" s="1"/>
  <c r="G3130" i="10"/>
  <c r="H3130" i="10" s="1"/>
  <c r="G3131" i="10"/>
  <c r="H3131" i="10" s="1"/>
  <c r="G3132" i="10"/>
  <c r="H3132" i="10" s="1"/>
  <c r="G3133" i="10"/>
  <c r="H3133" i="10" s="1"/>
  <c r="G3134" i="10"/>
  <c r="H3134" i="10" s="1"/>
  <c r="G3135" i="10"/>
  <c r="H3135" i="10" s="1"/>
  <c r="G3136" i="10"/>
  <c r="H3136" i="10" s="1"/>
  <c r="G3137" i="10"/>
  <c r="H3137" i="10" s="1"/>
  <c r="G3138" i="10"/>
  <c r="H3138" i="10" s="1"/>
  <c r="G3139" i="10"/>
  <c r="H3139" i="10" s="1"/>
  <c r="G3140" i="10"/>
  <c r="H3140" i="10" s="1"/>
  <c r="G3141" i="10"/>
  <c r="H3141" i="10" s="1"/>
  <c r="G3142" i="10"/>
  <c r="H3142" i="10" s="1"/>
  <c r="G3143" i="10"/>
  <c r="H3143" i="10" s="1"/>
  <c r="G3144" i="10"/>
  <c r="H3144" i="10" s="1"/>
  <c r="G3145" i="10"/>
  <c r="H3145" i="10" s="1"/>
  <c r="G3146" i="10"/>
  <c r="H3146" i="10" s="1"/>
  <c r="G3147" i="10"/>
  <c r="H3147" i="10" s="1"/>
  <c r="G3148" i="10"/>
  <c r="H3148" i="10" s="1"/>
  <c r="G3149" i="10"/>
  <c r="H3149" i="10" s="1"/>
  <c r="G3150" i="10"/>
  <c r="H3150" i="10" s="1"/>
  <c r="G3151" i="10"/>
  <c r="H3151" i="10" s="1"/>
  <c r="G3152" i="10"/>
  <c r="H3152" i="10" s="1"/>
  <c r="G3153" i="10"/>
  <c r="H3153" i="10" s="1"/>
  <c r="G3154" i="10"/>
  <c r="H3154" i="10" s="1"/>
  <c r="G3155" i="10"/>
  <c r="H3155" i="10" s="1"/>
  <c r="G3156" i="10"/>
  <c r="H3156" i="10" s="1"/>
  <c r="G3157" i="10"/>
  <c r="H3157" i="10" s="1"/>
  <c r="G3158" i="10"/>
  <c r="H3158" i="10" s="1"/>
  <c r="G3159" i="10"/>
  <c r="H3159" i="10" s="1"/>
  <c r="G3160" i="10"/>
  <c r="H3160" i="10" s="1"/>
  <c r="G3161" i="10"/>
  <c r="H3161" i="10" s="1"/>
  <c r="G3162" i="10"/>
  <c r="H3162" i="10" s="1"/>
  <c r="G3163" i="10"/>
  <c r="H3163" i="10" s="1"/>
  <c r="G3164" i="10"/>
  <c r="H3164" i="10" s="1"/>
  <c r="G3165" i="10"/>
  <c r="H3165" i="10" s="1"/>
  <c r="G3166" i="10"/>
  <c r="H3166" i="10" s="1"/>
  <c r="G3167" i="10"/>
  <c r="H3167" i="10" s="1"/>
  <c r="G3168" i="10"/>
  <c r="H3168" i="10" s="1"/>
  <c r="G3169" i="10"/>
  <c r="H3169" i="10" s="1"/>
  <c r="G3170" i="10"/>
  <c r="H3170" i="10" s="1"/>
  <c r="G3171" i="10"/>
  <c r="H3171" i="10" s="1"/>
  <c r="G3172" i="10"/>
  <c r="H3172" i="10" s="1"/>
  <c r="G3173" i="10"/>
  <c r="H3173" i="10" s="1"/>
  <c r="G3174" i="10"/>
  <c r="H3174" i="10" s="1"/>
  <c r="G3175" i="10"/>
  <c r="H3175" i="10" s="1"/>
  <c r="G3176" i="10"/>
  <c r="H3176" i="10" s="1"/>
  <c r="G3177" i="10"/>
  <c r="H3177" i="10" s="1"/>
  <c r="G3178" i="10"/>
  <c r="H3178" i="10" s="1"/>
  <c r="G3179" i="10"/>
  <c r="H3179" i="10" s="1"/>
  <c r="G3180" i="10"/>
  <c r="H3180" i="10" s="1"/>
  <c r="G3181" i="10"/>
  <c r="H3181" i="10" s="1"/>
  <c r="G3182" i="10"/>
  <c r="H3182" i="10" s="1"/>
  <c r="G3183" i="10"/>
  <c r="H3183" i="10" s="1"/>
  <c r="G3184" i="10"/>
  <c r="H3184" i="10" s="1"/>
  <c r="G3185" i="10"/>
  <c r="H3185" i="10" s="1"/>
  <c r="G3186" i="10"/>
  <c r="H3186" i="10" s="1"/>
  <c r="G3187" i="10"/>
  <c r="H3187" i="10" s="1"/>
  <c r="G3188" i="10"/>
  <c r="H3188" i="10" s="1"/>
  <c r="G3189" i="10"/>
  <c r="H3189" i="10" s="1"/>
  <c r="G3190" i="10"/>
  <c r="H3190" i="10" s="1"/>
  <c r="G3191" i="10"/>
  <c r="H3191" i="10" s="1"/>
  <c r="G3192" i="10"/>
  <c r="H3192" i="10" s="1"/>
  <c r="G3193" i="10"/>
  <c r="H3193" i="10" s="1"/>
  <c r="G3194" i="10"/>
  <c r="H3194" i="10" s="1"/>
  <c r="G3195" i="10"/>
  <c r="H3195" i="10" s="1"/>
  <c r="G3196" i="10"/>
  <c r="H3196" i="10" s="1"/>
  <c r="G3197" i="10"/>
  <c r="H3197" i="10" s="1"/>
  <c r="G3198" i="10"/>
  <c r="H3198" i="10" s="1"/>
  <c r="G3199" i="10"/>
  <c r="H3199" i="10" s="1"/>
  <c r="G3200" i="10"/>
  <c r="H3200" i="10" s="1"/>
  <c r="G3201" i="10"/>
  <c r="H3201" i="10" s="1"/>
  <c r="I2" i="10"/>
  <c r="S2" i="10" s="1"/>
  <c r="I3" i="10"/>
  <c r="S3" i="10" s="1"/>
  <c r="I4" i="10"/>
  <c r="S4" i="10" s="1"/>
  <c r="I5" i="10"/>
  <c r="S5" i="10" s="1"/>
  <c r="I6" i="10"/>
  <c r="S6" i="10" s="1"/>
  <c r="I7" i="10"/>
  <c r="S7" i="10" s="1"/>
  <c r="I8" i="10"/>
  <c r="S8" i="10" s="1"/>
  <c r="I9" i="10"/>
  <c r="S9" i="10" s="1"/>
  <c r="I10" i="10"/>
  <c r="S10" i="10" s="1"/>
  <c r="I11" i="10"/>
  <c r="S11" i="10" s="1"/>
  <c r="I12" i="10"/>
  <c r="S12" i="10" s="1"/>
  <c r="I13" i="10"/>
  <c r="S13" i="10" s="1"/>
  <c r="I14" i="10"/>
  <c r="S14" i="10" s="1"/>
  <c r="I15" i="10"/>
  <c r="S15" i="10" s="1"/>
  <c r="I16" i="10"/>
  <c r="S16" i="10" s="1"/>
  <c r="I17" i="10"/>
  <c r="S17" i="10" s="1"/>
  <c r="I18" i="10"/>
  <c r="S18" i="10" s="1"/>
  <c r="I19" i="10"/>
  <c r="S19" i="10" s="1"/>
  <c r="I20" i="10"/>
  <c r="S20" i="10" s="1"/>
  <c r="I21" i="10"/>
  <c r="S21" i="10" s="1"/>
  <c r="I22" i="10"/>
  <c r="S22" i="10" s="1"/>
  <c r="I23" i="10"/>
  <c r="S23" i="10" s="1"/>
  <c r="I24" i="10"/>
  <c r="S24" i="10" s="1"/>
  <c r="I25" i="10"/>
  <c r="S25" i="10" s="1"/>
  <c r="I26" i="10"/>
  <c r="S26" i="10" s="1"/>
  <c r="I27" i="10"/>
  <c r="S27" i="10" s="1"/>
  <c r="I28" i="10"/>
  <c r="S28" i="10" s="1"/>
  <c r="I29" i="10"/>
  <c r="S29" i="10" s="1"/>
  <c r="I30" i="10"/>
  <c r="S30" i="10" s="1"/>
  <c r="I31" i="10"/>
  <c r="S31" i="10" s="1"/>
  <c r="I32" i="10"/>
  <c r="S32" i="10" s="1"/>
  <c r="I33" i="10"/>
  <c r="S33" i="10" s="1"/>
  <c r="I34" i="10"/>
  <c r="S34" i="10" s="1"/>
  <c r="I35" i="10"/>
  <c r="S35" i="10" s="1"/>
  <c r="I36" i="10"/>
  <c r="S36" i="10" s="1"/>
  <c r="I37" i="10"/>
  <c r="S37" i="10" s="1"/>
  <c r="I38" i="10"/>
  <c r="S38" i="10" s="1"/>
  <c r="I39" i="10"/>
  <c r="S39" i="10" s="1"/>
  <c r="I40" i="10"/>
  <c r="S40" i="10" s="1"/>
  <c r="I41" i="10"/>
  <c r="S41" i="10" s="1"/>
  <c r="I42" i="10"/>
  <c r="S42" i="10" s="1"/>
  <c r="I43" i="10"/>
  <c r="S43" i="10" s="1"/>
  <c r="I44" i="10"/>
  <c r="S44" i="10" s="1"/>
  <c r="I45" i="10"/>
  <c r="S45" i="10" s="1"/>
  <c r="I46" i="10"/>
  <c r="S46" i="10" s="1"/>
  <c r="I47" i="10"/>
  <c r="S47" i="10" s="1"/>
  <c r="I48" i="10"/>
  <c r="S48" i="10" s="1"/>
  <c r="I49" i="10"/>
  <c r="S49" i="10" s="1"/>
  <c r="I50" i="10"/>
  <c r="S50" i="10" s="1"/>
  <c r="I51" i="10"/>
  <c r="S51" i="10" s="1"/>
  <c r="I52" i="10"/>
  <c r="S52" i="10" s="1"/>
  <c r="I53" i="10"/>
  <c r="S53" i="10" s="1"/>
  <c r="I54" i="10"/>
  <c r="S54" i="10" s="1"/>
  <c r="I55" i="10"/>
  <c r="S55" i="10" s="1"/>
  <c r="I56" i="10"/>
  <c r="S56" i="10" s="1"/>
  <c r="I57" i="10"/>
  <c r="S57" i="10" s="1"/>
  <c r="I58" i="10"/>
  <c r="S58" i="10" s="1"/>
  <c r="I59" i="10"/>
  <c r="S59" i="10" s="1"/>
  <c r="I60" i="10"/>
  <c r="S60" i="10" s="1"/>
  <c r="I61" i="10"/>
  <c r="S61" i="10" s="1"/>
  <c r="I62" i="10"/>
  <c r="S62" i="10" s="1"/>
  <c r="I63" i="10"/>
  <c r="S63" i="10" s="1"/>
  <c r="I64" i="10"/>
  <c r="S64" i="10" s="1"/>
  <c r="I65" i="10"/>
  <c r="S65" i="10" s="1"/>
  <c r="I66" i="10"/>
  <c r="S66" i="10" s="1"/>
  <c r="I67" i="10"/>
  <c r="S67" i="10" s="1"/>
  <c r="I68" i="10"/>
  <c r="S68" i="10" s="1"/>
  <c r="I69" i="10"/>
  <c r="S69" i="10" s="1"/>
  <c r="I70" i="10"/>
  <c r="S70" i="10" s="1"/>
  <c r="I71" i="10"/>
  <c r="S71" i="10" s="1"/>
  <c r="I72" i="10"/>
  <c r="S72" i="10" s="1"/>
  <c r="I73" i="10"/>
  <c r="S73" i="10" s="1"/>
  <c r="I74" i="10"/>
  <c r="S74" i="10" s="1"/>
  <c r="I75" i="10"/>
  <c r="S75" i="10" s="1"/>
  <c r="I76" i="10"/>
  <c r="S76" i="10" s="1"/>
  <c r="I77" i="10"/>
  <c r="S77" i="10" s="1"/>
  <c r="I78" i="10"/>
  <c r="S78" i="10" s="1"/>
  <c r="I79" i="10"/>
  <c r="S79" i="10" s="1"/>
  <c r="I80" i="10"/>
  <c r="S80" i="10" s="1"/>
  <c r="I81" i="10"/>
  <c r="S81" i="10" s="1"/>
  <c r="I82" i="10"/>
  <c r="S82" i="10" s="1"/>
  <c r="I83" i="10"/>
  <c r="S83" i="10" s="1"/>
  <c r="I84" i="10"/>
  <c r="S84" i="10" s="1"/>
  <c r="I85" i="10"/>
  <c r="S85" i="10" s="1"/>
  <c r="I86" i="10"/>
  <c r="S86" i="10" s="1"/>
  <c r="I87" i="10"/>
  <c r="S87" i="10" s="1"/>
  <c r="I88" i="10"/>
  <c r="S88" i="10" s="1"/>
  <c r="I89" i="10"/>
  <c r="S89" i="10" s="1"/>
  <c r="I90" i="10"/>
  <c r="S90" i="10" s="1"/>
  <c r="I91" i="10"/>
  <c r="S91" i="10" s="1"/>
  <c r="I92" i="10"/>
  <c r="S92" i="10" s="1"/>
  <c r="I93" i="10"/>
  <c r="S93" i="10" s="1"/>
  <c r="I94" i="10"/>
  <c r="S94" i="10" s="1"/>
  <c r="I95" i="10"/>
  <c r="S95" i="10" s="1"/>
  <c r="I96" i="10"/>
  <c r="S96" i="10" s="1"/>
  <c r="I97" i="10"/>
  <c r="S97" i="10" s="1"/>
  <c r="I98" i="10"/>
  <c r="S98" i="10" s="1"/>
  <c r="I99" i="10"/>
  <c r="S99" i="10" s="1"/>
  <c r="I100" i="10"/>
  <c r="S100" i="10" s="1"/>
  <c r="I101" i="10"/>
  <c r="S101" i="10" s="1"/>
  <c r="I102" i="10"/>
  <c r="S102" i="10" s="1"/>
  <c r="I103" i="10"/>
  <c r="S103" i="10" s="1"/>
  <c r="I104" i="10"/>
  <c r="S104" i="10" s="1"/>
  <c r="I105" i="10"/>
  <c r="S105" i="10" s="1"/>
  <c r="I106" i="10"/>
  <c r="S106" i="10" s="1"/>
  <c r="I107" i="10"/>
  <c r="S107" i="10" s="1"/>
  <c r="I108" i="10"/>
  <c r="S108" i="10" s="1"/>
  <c r="I109" i="10"/>
  <c r="S109" i="10" s="1"/>
  <c r="I110" i="10"/>
  <c r="S110" i="10" s="1"/>
  <c r="I111" i="10"/>
  <c r="S111" i="10" s="1"/>
  <c r="I112" i="10"/>
  <c r="S112" i="10" s="1"/>
  <c r="I113" i="10"/>
  <c r="S113" i="10" s="1"/>
  <c r="I114" i="10"/>
  <c r="S114" i="10" s="1"/>
  <c r="I115" i="10"/>
  <c r="S115" i="10" s="1"/>
  <c r="I116" i="10"/>
  <c r="S116" i="10" s="1"/>
  <c r="I117" i="10"/>
  <c r="S117" i="10" s="1"/>
  <c r="I118" i="10"/>
  <c r="S118" i="10" s="1"/>
  <c r="I119" i="10"/>
  <c r="S119" i="10" s="1"/>
  <c r="I120" i="10"/>
  <c r="S120" i="10" s="1"/>
  <c r="I121" i="10"/>
  <c r="S121" i="10" s="1"/>
  <c r="I122" i="10"/>
  <c r="S122" i="10" s="1"/>
  <c r="I123" i="10"/>
  <c r="S123" i="10" s="1"/>
  <c r="I124" i="10"/>
  <c r="S124" i="10" s="1"/>
  <c r="I125" i="10"/>
  <c r="S125" i="10" s="1"/>
  <c r="I126" i="10"/>
  <c r="S126" i="10" s="1"/>
  <c r="I127" i="10"/>
  <c r="S127" i="10" s="1"/>
  <c r="I128" i="10"/>
  <c r="S128" i="10" s="1"/>
  <c r="I129" i="10"/>
  <c r="S129" i="10" s="1"/>
  <c r="I130" i="10"/>
  <c r="S130" i="10" s="1"/>
  <c r="I131" i="10"/>
  <c r="S131" i="10" s="1"/>
  <c r="I132" i="10"/>
  <c r="S132" i="10" s="1"/>
  <c r="I133" i="10"/>
  <c r="S133" i="10" s="1"/>
  <c r="I134" i="10"/>
  <c r="S134" i="10" s="1"/>
  <c r="I135" i="10"/>
  <c r="S135" i="10" s="1"/>
  <c r="I136" i="10"/>
  <c r="S136" i="10" s="1"/>
  <c r="I137" i="10"/>
  <c r="S137" i="10" s="1"/>
  <c r="I138" i="10"/>
  <c r="S138" i="10" s="1"/>
  <c r="I139" i="10"/>
  <c r="S139" i="10" s="1"/>
  <c r="I140" i="10"/>
  <c r="S140" i="10" s="1"/>
  <c r="I141" i="10"/>
  <c r="S141" i="10" s="1"/>
  <c r="I142" i="10"/>
  <c r="S142" i="10" s="1"/>
  <c r="I143" i="10"/>
  <c r="S143" i="10" s="1"/>
  <c r="I144" i="10"/>
  <c r="S144" i="10" s="1"/>
  <c r="I145" i="10"/>
  <c r="S145" i="10" s="1"/>
  <c r="I146" i="10"/>
  <c r="S146" i="10" s="1"/>
  <c r="I147" i="10"/>
  <c r="S147" i="10" s="1"/>
  <c r="I148" i="10"/>
  <c r="S148" i="10" s="1"/>
  <c r="I149" i="10"/>
  <c r="S149" i="10" s="1"/>
  <c r="I150" i="10"/>
  <c r="S150" i="10" s="1"/>
  <c r="I151" i="10"/>
  <c r="S151" i="10" s="1"/>
  <c r="I152" i="10"/>
  <c r="S152" i="10" s="1"/>
  <c r="I153" i="10"/>
  <c r="S153" i="10" s="1"/>
  <c r="I154" i="10"/>
  <c r="S154" i="10" s="1"/>
  <c r="I155" i="10"/>
  <c r="S155" i="10" s="1"/>
  <c r="I156" i="10"/>
  <c r="S156" i="10" s="1"/>
  <c r="I157" i="10"/>
  <c r="S157" i="10" s="1"/>
  <c r="I158" i="10"/>
  <c r="S158" i="10" s="1"/>
  <c r="I159" i="10"/>
  <c r="S159" i="10" s="1"/>
  <c r="I160" i="10"/>
  <c r="S160" i="10" s="1"/>
  <c r="I161" i="10"/>
  <c r="S161" i="10" s="1"/>
  <c r="I162" i="10"/>
  <c r="S162" i="10" s="1"/>
  <c r="I163" i="10"/>
  <c r="S163" i="10" s="1"/>
  <c r="I164" i="10"/>
  <c r="S164" i="10" s="1"/>
  <c r="I165" i="10"/>
  <c r="S165" i="10" s="1"/>
  <c r="I166" i="10"/>
  <c r="S166" i="10" s="1"/>
  <c r="I167" i="10"/>
  <c r="S167" i="10" s="1"/>
  <c r="I168" i="10"/>
  <c r="S168" i="10" s="1"/>
  <c r="I169" i="10"/>
  <c r="S169" i="10" s="1"/>
  <c r="I170" i="10"/>
  <c r="S170" i="10" s="1"/>
  <c r="I171" i="10"/>
  <c r="S171" i="10" s="1"/>
  <c r="I172" i="10"/>
  <c r="S172" i="10" s="1"/>
  <c r="I173" i="10"/>
  <c r="S173" i="10" s="1"/>
  <c r="I174" i="10"/>
  <c r="S174" i="10" s="1"/>
  <c r="I175" i="10"/>
  <c r="S175" i="10" s="1"/>
  <c r="I176" i="10"/>
  <c r="S176" i="10" s="1"/>
  <c r="I177" i="10"/>
  <c r="S177" i="10" s="1"/>
  <c r="I178" i="10"/>
  <c r="S178" i="10" s="1"/>
  <c r="I179" i="10"/>
  <c r="S179" i="10" s="1"/>
  <c r="I180" i="10"/>
  <c r="S180" i="10" s="1"/>
  <c r="I181" i="10"/>
  <c r="S181" i="10" s="1"/>
  <c r="I182" i="10"/>
  <c r="S182" i="10" s="1"/>
  <c r="I183" i="10"/>
  <c r="S183" i="10" s="1"/>
  <c r="I184" i="10"/>
  <c r="S184" i="10" s="1"/>
  <c r="I185" i="10"/>
  <c r="S185" i="10" s="1"/>
  <c r="I186" i="10"/>
  <c r="S186" i="10" s="1"/>
  <c r="I187" i="10"/>
  <c r="S187" i="10" s="1"/>
  <c r="I188" i="10"/>
  <c r="S188" i="10" s="1"/>
  <c r="I189" i="10"/>
  <c r="S189" i="10" s="1"/>
  <c r="I190" i="10"/>
  <c r="S190" i="10" s="1"/>
  <c r="I191" i="10"/>
  <c r="S191" i="10" s="1"/>
  <c r="I192" i="10"/>
  <c r="S192" i="10" s="1"/>
  <c r="I193" i="10"/>
  <c r="S193" i="10" s="1"/>
  <c r="I194" i="10"/>
  <c r="S194" i="10" s="1"/>
  <c r="I195" i="10"/>
  <c r="S195" i="10" s="1"/>
  <c r="I196" i="10"/>
  <c r="S196" i="10" s="1"/>
  <c r="I197" i="10"/>
  <c r="S197" i="10" s="1"/>
  <c r="I198" i="10"/>
  <c r="S198" i="10" s="1"/>
  <c r="I199" i="10"/>
  <c r="S199" i="10" s="1"/>
  <c r="I200" i="10"/>
  <c r="S200" i="10" s="1"/>
  <c r="I201" i="10"/>
  <c r="S201" i="10" s="1"/>
  <c r="I202" i="10"/>
  <c r="S202" i="10" s="1"/>
  <c r="I203" i="10"/>
  <c r="S203" i="10" s="1"/>
  <c r="I204" i="10"/>
  <c r="S204" i="10" s="1"/>
  <c r="I205" i="10"/>
  <c r="S205" i="10" s="1"/>
  <c r="I206" i="10"/>
  <c r="S206" i="10" s="1"/>
  <c r="I207" i="10"/>
  <c r="S207" i="10" s="1"/>
  <c r="I208" i="10"/>
  <c r="S208" i="10" s="1"/>
  <c r="I209" i="10"/>
  <c r="S209" i="10" s="1"/>
  <c r="I210" i="10"/>
  <c r="S210" i="10" s="1"/>
  <c r="I211" i="10"/>
  <c r="S211" i="10" s="1"/>
  <c r="I212" i="10"/>
  <c r="S212" i="10" s="1"/>
  <c r="I213" i="10"/>
  <c r="S213" i="10" s="1"/>
  <c r="I214" i="10"/>
  <c r="S214" i="10" s="1"/>
  <c r="I215" i="10"/>
  <c r="S215" i="10" s="1"/>
  <c r="I216" i="10"/>
  <c r="S216" i="10" s="1"/>
  <c r="I217" i="10"/>
  <c r="S217" i="10" s="1"/>
  <c r="I218" i="10"/>
  <c r="S218" i="10" s="1"/>
  <c r="I219" i="10"/>
  <c r="S219" i="10" s="1"/>
  <c r="I220" i="10"/>
  <c r="S220" i="10" s="1"/>
  <c r="I221" i="10"/>
  <c r="S221" i="10" s="1"/>
  <c r="I222" i="10"/>
  <c r="S222" i="10" s="1"/>
  <c r="I223" i="10"/>
  <c r="S223" i="10" s="1"/>
  <c r="I224" i="10"/>
  <c r="S224" i="10" s="1"/>
  <c r="I225" i="10"/>
  <c r="S225" i="10" s="1"/>
  <c r="I226" i="10"/>
  <c r="S226" i="10" s="1"/>
  <c r="I227" i="10"/>
  <c r="S227" i="10" s="1"/>
  <c r="I228" i="10"/>
  <c r="S228" i="10" s="1"/>
  <c r="I229" i="10"/>
  <c r="S229" i="10" s="1"/>
  <c r="I230" i="10"/>
  <c r="S230" i="10" s="1"/>
  <c r="I231" i="10"/>
  <c r="S231" i="10" s="1"/>
  <c r="I232" i="10"/>
  <c r="S232" i="10" s="1"/>
  <c r="I233" i="10"/>
  <c r="S233" i="10" s="1"/>
  <c r="I234" i="10"/>
  <c r="S234" i="10" s="1"/>
  <c r="I235" i="10"/>
  <c r="S235" i="10" s="1"/>
  <c r="I236" i="10"/>
  <c r="S236" i="10" s="1"/>
  <c r="I237" i="10"/>
  <c r="S237" i="10" s="1"/>
  <c r="I238" i="10"/>
  <c r="S238" i="10" s="1"/>
  <c r="I239" i="10"/>
  <c r="S239" i="10" s="1"/>
  <c r="I240" i="10"/>
  <c r="S240" i="10" s="1"/>
  <c r="I241" i="10"/>
  <c r="S241" i="10" s="1"/>
  <c r="I242" i="10"/>
  <c r="S242" i="10" s="1"/>
  <c r="I243" i="10"/>
  <c r="S243" i="10" s="1"/>
  <c r="I244" i="10"/>
  <c r="S244" i="10" s="1"/>
  <c r="I245" i="10"/>
  <c r="S245" i="10" s="1"/>
  <c r="I246" i="10"/>
  <c r="S246" i="10" s="1"/>
  <c r="I247" i="10"/>
  <c r="S247" i="10" s="1"/>
  <c r="I248" i="10"/>
  <c r="S248" i="10" s="1"/>
  <c r="I249" i="10"/>
  <c r="S249" i="10" s="1"/>
  <c r="I250" i="10"/>
  <c r="S250" i="10" s="1"/>
  <c r="I251" i="10"/>
  <c r="S251" i="10" s="1"/>
  <c r="I252" i="10"/>
  <c r="S252" i="10" s="1"/>
  <c r="I253" i="10"/>
  <c r="S253" i="10" s="1"/>
  <c r="I254" i="10"/>
  <c r="S254" i="10" s="1"/>
  <c r="I255" i="10"/>
  <c r="S255" i="10" s="1"/>
  <c r="I256" i="10"/>
  <c r="S256" i="10" s="1"/>
  <c r="I257" i="10"/>
  <c r="S257" i="10" s="1"/>
  <c r="I258" i="10"/>
  <c r="S258" i="10" s="1"/>
  <c r="I259" i="10"/>
  <c r="S259" i="10" s="1"/>
  <c r="I260" i="10"/>
  <c r="S260" i="10" s="1"/>
  <c r="I261" i="10"/>
  <c r="S261" i="10" s="1"/>
  <c r="I262" i="10"/>
  <c r="S262" i="10" s="1"/>
  <c r="I263" i="10"/>
  <c r="S263" i="10" s="1"/>
  <c r="I264" i="10"/>
  <c r="S264" i="10" s="1"/>
  <c r="I265" i="10"/>
  <c r="S265" i="10" s="1"/>
  <c r="I266" i="10"/>
  <c r="S266" i="10" s="1"/>
  <c r="I267" i="10"/>
  <c r="S267" i="10" s="1"/>
  <c r="I268" i="10"/>
  <c r="S268" i="10" s="1"/>
  <c r="I269" i="10"/>
  <c r="S269" i="10" s="1"/>
  <c r="I270" i="10"/>
  <c r="S270" i="10" s="1"/>
  <c r="I271" i="10"/>
  <c r="S271" i="10" s="1"/>
  <c r="I272" i="10"/>
  <c r="S272" i="10" s="1"/>
  <c r="I273" i="10"/>
  <c r="S273" i="10" s="1"/>
  <c r="I274" i="10"/>
  <c r="S274" i="10" s="1"/>
  <c r="I275" i="10"/>
  <c r="S275" i="10" s="1"/>
  <c r="I276" i="10"/>
  <c r="S276" i="10" s="1"/>
  <c r="I277" i="10"/>
  <c r="S277" i="10" s="1"/>
  <c r="I278" i="10"/>
  <c r="S278" i="10" s="1"/>
  <c r="I279" i="10"/>
  <c r="S279" i="10" s="1"/>
  <c r="I280" i="10"/>
  <c r="S280" i="10" s="1"/>
  <c r="I281" i="10"/>
  <c r="S281" i="10" s="1"/>
  <c r="I282" i="10"/>
  <c r="S282" i="10" s="1"/>
  <c r="I283" i="10"/>
  <c r="S283" i="10" s="1"/>
  <c r="I284" i="10"/>
  <c r="S284" i="10" s="1"/>
  <c r="I285" i="10"/>
  <c r="S285" i="10" s="1"/>
  <c r="I286" i="10"/>
  <c r="S286" i="10" s="1"/>
  <c r="I287" i="10"/>
  <c r="S287" i="10" s="1"/>
  <c r="I288" i="10"/>
  <c r="S288" i="10" s="1"/>
  <c r="I289" i="10"/>
  <c r="S289" i="10" s="1"/>
  <c r="I290" i="10"/>
  <c r="S290" i="10" s="1"/>
  <c r="I291" i="10"/>
  <c r="S291" i="10" s="1"/>
  <c r="I292" i="10"/>
  <c r="S292" i="10" s="1"/>
  <c r="I293" i="10"/>
  <c r="S293" i="10" s="1"/>
  <c r="I294" i="10"/>
  <c r="S294" i="10" s="1"/>
  <c r="I295" i="10"/>
  <c r="S295" i="10" s="1"/>
  <c r="I296" i="10"/>
  <c r="S296" i="10" s="1"/>
  <c r="I297" i="10"/>
  <c r="S297" i="10" s="1"/>
  <c r="I298" i="10"/>
  <c r="S298" i="10" s="1"/>
  <c r="I299" i="10"/>
  <c r="S299" i="10" s="1"/>
  <c r="I300" i="10"/>
  <c r="S300" i="10" s="1"/>
  <c r="I301" i="10"/>
  <c r="S301" i="10" s="1"/>
  <c r="I302" i="10"/>
  <c r="S302" i="10" s="1"/>
  <c r="I303" i="10"/>
  <c r="S303" i="10" s="1"/>
  <c r="I304" i="10"/>
  <c r="S304" i="10" s="1"/>
  <c r="I305" i="10"/>
  <c r="S305" i="10" s="1"/>
  <c r="I306" i="10"/>
  <c r="S306" i="10" s="1"/>
  <c r="I307" i="10"/>
  <c r="S307" i="10" s="1"/>
  <c r="I308" i="10"/>
  <c r="S308" i="10" s="1"/>
  <c r="I309" i="10"/>
  <c r="S309" i="10" s="1"/>
  <c r="I310" i="10"/>
  <c r="S310" i="10" s="1"/>
  <c r="I311" i="10"/>
  <c r="S311" i="10" s="1"/>
  <c r="I312" i="10"/>
  <c r="S312" i="10" s="1"/>
  <c r="I313" i="10"/>
  <c r="S313" i="10" s="1"/>
  <c r="I314" i="10"/>
  <c r="S314" i="10" s="1"/>
  <c r="I315" i="10"/>
  <c r="S315" i="10" s="1"/>
  <c r="I316" i="10"/>
  <c r="S316" i="10" s="1"/>
  <c r="I317" i="10"/>
  <c r="S317" i="10" s="1"/>
  <c r="I318" i="10"/>
  <c r="S318" i="10" s="1"/>
  <c r="I319" i="10"/>
  <c r="S319" i="10" s="1"/>
  <c r="I320" i="10"/>
  <c r="S320" i="10" s="1"/>
  <c r="I321" i="10"/>
  <c r="S321" i="10" s="1"/>
  <c r="I322" i="10"/>
  <c r="S322" i="10" s="1"/>
  <c r="I323" i="10"/>
  <c r="S323" i="10" s="1"/>
  <c r="I324" i="10"/>
  <c r="S324" i="10" s="1"/>
  <c r="I325" i="10"/>
  <c r="S325" i="10" s="1"/>
  <c r="I326" i="10"/>
  <c r="S326" i="10" s="1"/>
  <c r="I327" i="10"/>
  <c r="S327" i="10" s="1"/>
  <c r="I328" i="10"/>
  <c r="S328" i="10" s="1"/>
  <c r="I329" i="10"/>
  <c r="S329" i="10" s="1"/>
  <c r="I330" i="10"/>
  <c r="S330" i="10" s="1"/>
  <c r="I331" i="10"/>
  <c r="S331" i="10" s="1"/>
  <c r="I332" i="10"/>
  <c r="S332" i="10" s="1"/>
  <c r="I333" i="10"/>
  <c r="S333" i="10" s="1"/>
  <c r="I334" i="10"/>
  <c r="S334" i="10" s="1"/>
  <c r="I335" i="10"/>
  <c r="S335" i="10" s="1"/>
  <c r="I336" i="10"/>
  <c r="S336" i="10" s="1"/>
  <c r="I337" i="10"/>
  <c r="S337" i="10" s="1"/>
  <c r="I338" i="10"/>
  <c r="S338" i="10" s="1"/>
  <c r="I339" i="10"/>
  <c r="S339" i="10" s="1"/>
  <c r="I340" i="10"/>
  <c r="S340" i="10" s="1"/>
  <c r="I341" i="10"/>
  <c r="S341" i="10" s="1"/>
  <c r="I342" i="10"/>
  <c r="S342" i="10" s="1"/>
  <c r="I343" i="10"/>
  <c r="S343" i="10" s="1"/>
  <c r="I344" i="10"/>
  <c r="S344" i="10" s="1"/>
  <c r="I345" i="10"/>
  <c r="S345" i="10" s="1"/>
  <c r="I346" i="10"/>
  <c r="S346" i="10" s="1"/>
  <c r="I347" i="10"/>
  <c r="S347" i="10" s="1"/>
  <c r="I348" i="10"/>
  <c r="S348" i="10" s="1"/>
  <c r="I349" i="10"/>
  <c r="S349" i="10" s="1"/>
  <c r="I350" i="10"/>
  <c r="S350" i="10" s="1"/>
  <c r="I351" i="10"/>
  <c r="S351" i="10" s="1"/>
  <c r="I352" i="10"/>
  <c r="S352" i="10" s="1"/>
  <c r="I353" i="10"/>
  <c r="S353" i="10" s="1"/>
  <c r="I354" i="10"/>
  <c r="S354" i="10" s="1"/>
  <c r="I355" i="10"/>
  <c r="S355" i="10" s="1"/>
  <c r="I356" i="10"/>
  <c r="S356" i="10" s="1"/>
  <c r="I357" i="10"/>
  <c r="S357" i="10" s="1"/>
  <c r="I358" i="10"/>
  <c r="S358" i="10" s="1"/>
  <c r="I359" i="10"/>
  <c r="S359" i="10" s="1"/>
  <c r="I360" i="10"/>
  <c r="S360" i="10" s="1"/>
  <c r="I361" i="10"/>
  <c r="S361" i="10" s="1"/>
  <c r="I362" i="10"/>
  <c r="S362" i="10" s="1"/>
  <c r="I363" i="10"/>
  <c r="S363" i="10" s="1"/>
  <c r="I364" i="10"/>
  <c r="S364" i="10" s="1"/>
  <c r="I365" i="10"/>
  <c r="S365" i="10" s="1"/>
  <c r="I366" i="10"/>
  <c r="S366" i="10" s="1"/>
  <c r="I367" i="10"/>
  <c r="S367" i="10" s="1"/>
  <c r="I368" i="10"/>
  <c r="S368" i="10" s="1"/>
  <c r="I369" i="10"/>
  <c r="S369" i="10" s="1"/>
  <c r="I370" i="10"/>
  <c r="S370" i="10" s="1"/>
  <c r="I371" i="10"/>
  <c r="S371" i="10" s="1"/>
  <c r="I372" i="10"/>
  <c r="S372" i="10" s="1"/>
  <c r="I373" i="10"/>
  <c r="S373" i="10" s="1"/>
  <c r="I374" i="10"/>
  <c r="S374" i="10" s="1"/>
  <c r="I375" i="10"/>
  <c r="S375" i="10" s="1"/>
  <c r="I376" i="10"/>
  <c r="S376" i="10" s="1"/>
  <c r="I377" i="10"/>
  <c r="S377" i="10" s="1"/>
  <c r="I378" i="10"/>
  <c r="S378" i="10" s="1"/>
  <c r="I379" i="10"/>
  <c r="S379" i="10" s="1"/>
  <c r="I380" i="10"/>
  <c r="S380" i="10" s="1"/>
  <c r="I381" i="10"/>
  <c r="S381" i="10" s="1"/>
  <c r="I382" i="10"/>
  <c r="S382" i="10" s="1"/>
  <c r="I383" i="10"/>
  <c r="S383" i="10" s="1"/>
  <c r="I384" i="10"/>
  <c r="S384" i="10" s="1"/>
  <c r="I385" i="10"/>
  <c r="S385" i="10" s="1"/>
  <c r="I386" i="10"/>
  <c r="S386" i="10" s="1"/>
  <c r="I387" i="10"/>
  <c r="S387" i="10" s="1"/>
  <c r="I388" i="10"/>
  <c r="S388" i="10" s="1"/>
  <c r="I389" i="10"/>
  <c r="S389" i="10" s="1"/>
  <c r="I390" i="10"/>
  <c r="S390" i="10" s="1"/>
  <c r="I391" i="10"/>
  <c r="S391" i="10" s="1"/>
  <c r="I392" i="10"/>
  <c r="S392" i="10" s="1"/>
  <c r="I393" i="10"/>
  <c r="S393" i="10" s="1"/>
  <c r="I394" i="10"/>
  <c r="S394" i="10" s="1"/>
  <c r="I395" i="10"/>
  <c r="S395" i="10" s="1"/>
  <c r="I396" i="10"/>
  <c r="S396" i="10" s="1"/>
  <c r="I397" i="10"/>
  <c r="S397" i="10" s="1"/>
  <c r="I398" i="10"/>
  <c r="S398" i="10" s="1"/>
  <c r="I399" i="10"/>
  <c r="S399" i="10" s="1"/>
  <c r="I400" i="10"/>
  <c r="S400" i="10" s="1"/>
  <c r="I401" i="10"/>
  <c r="S401" i="10" s="1"/>
  <c r="I402" i="10"/>
  <c r="S402" i="10" s="1"/>
  <c r="I403" i="10"/>
  <c r="S403" i="10" s="1"/>
  <c r="I404" i="10"/>
  <c r="S404" i="10" s="1"/>
  <c r="I405" i="10"/>
  <c r="S405" i="10" s="1"/>
  <c r="I406" i="10"/>
  <c r="S406" i="10" s="1"/>
  <c r="I407" i="10"/>
  <c r="S407" i="10" s="1"/>
  <c r="I408" i="10"/>
  <c r="S408" i="10" s="1"/>
  <c r="I409" i="10"/>
  <c r="S409" i="10" s="1"/>
  <c r="I410" i="10"/>
  <c r="S410" i="10" s="1"/>
  <c r="I411" i="10"/>
  <c r="S411" i="10" s="1"/>
  <c r="I412" i="10"/>
  <c r="S412" i="10" s="1"/>
  <c r="I413" i="10"/>
  <c r="S413" i="10" s="1"/>
  <c r="I414" i="10"/>
  <c r="S414" i="10" s="1"/>
  <c r="I415" i="10"/>
  <c r="S415" i="10" s="1"/>
  <c r="I416" i="10"/>
  <c r="S416" i="10" s="1"/>
  <c r="I417" i="10"/>
  <c r="S417" i="10" s="1"/>
  <c r="I418" i="10"/>
  <c r="S418" i="10" s="1"/>
  <c r="I419" i="10"/>
  <c r="S419" i="10" s="1"/>
  <c r="I420" i="10"/>
  <c r="S420" i="10" s="1"/>
  <c r="I421" i="10"/>
  <c r="S421" i="10" s="1"/>
  <c r="I422" i="10"/>
  <c r="S422" i="10" s="1"/>
  <c r="I423" i="10"/>
  <c r="S423" i="10" s="1"/>
  <c r="I424" i="10"/>
  <c r="S424" i="10" s="1"/>
  <c r="I425" i="10"/>
  <c r="S425" i="10" s="1"/>
  <c r="I426" i="10"/>
  <c r="S426" i="10" s="1"/>
  <c r="I427" i="10"/>
  <c r="S427" i="10" s="1"/>
  <c r="I428" i="10"/>
  <c r="S428" i="10" s="1"/>
  <c r="I429" i="10"/>
  <c r="S429" i="10" s="1"/>
  <c r="I430" i="10"/>
  <c r="S430" i="10" s="1"/>
  <c r="I431" i="10"/>
  <c r="S431" i="10" s="1"/>
  <c r="I432" i="10"/>
  <c r="S432" i="10" s="1"/>
  <c r="I433" i="10"/>
  <c r="S433" i="10" s="1"/>
  <c r="I434" i="10"/>
  <c r="S434" i="10" s="1"/>
  <c r="I435" i="10"/>
  <c r="S435" i="10" s="1"/>
  <c r="I436" i="10"/>
  <c r="S436" i="10" s="1"/>
  <c r="I437" i="10"/>
  <c r="S437" i="10" s="1"/>
  <c r="I438" i="10"/>
  <c r="S438" i="10" s="1"/>
  <c r="I439" i="10"/>
  <c r="S439" i="10" s="1"/>
  <c r="I440" i="10"/>
  <c r="S440" i="10" s="1"/>
  <c r="I441" i="10"/>
  <c r="S441" i="10" s="1"/>
  <c r="I442" i="10"/>
  <c r="S442" i="10" s="1"/>
  <c r="I443" i="10"/>
  <c r="S443" i="10" s="1"/>
  <c r="I444" i="10"/>
  <c r="S444" i="10" s="1"/>
  <c r="I445" i="10"/>
  <c r="S445" i="10" s="1"/>
  <c r="I446" i="10"/>
  <c r="S446" i="10" s="1"/>
  <c r="I447" i="10"/>
  <c r="S447" i="10" s="1"/>
  <c r="I448" i="10"/>
  <c r="S448" i="10" s="1"/>
  <c r="I449" i="10"/>
  <c r="S449" i="10" s="1"/>
  <c r="I450" i="10"/>
  <c r="S450" i="10" s="1"/>
  <c r="I451" i="10"/>
  <c r="S451" i="10" s="1"/>
  <c r="I452" i="10"/>
  <c r="S452" i="10" s="1"/>
  <c r="I453" i="10"/>
  <c r="S453" i="10" s="1"/>
  <c r="I454" i="10"/>
  <c r="S454" i="10" s="1"/>
  <c r="I455" i="10"/>
  <c r="S455" i="10" s="1"/>
  <c r="I456" i="10"/>
  <c r="S456" i="10" s="1"/>
  <c r="I457" i="10"/>
  <c r="S457" i="10" s="1"/>
  <c r="I458" i="10"/>
  <c r="S458" i="10" s="1"/>
  <c r="I459" i="10"/>
  <c r="S459" i="10" s="1"/>
  <c r="I460" i="10"/>
  <c r="S460" i="10" s="1"/>
  <c r="I461" i="10"/>
  <c r="S461" i="10" s="1"/>
  <c r="I462" i="10"/>
  <c r="S462" i="10" s="1"/>
  <c r="I463" i="10"/>
  <c r="S463" i="10" s="1"/>
  <c r="I464" i="10"/>
  <c r="S464" i="10" s="1"/>
  <c r="I465" i="10"/>
  <c r="S465" i="10" s="1"/>
  <c r="I466" i="10"/>
  <c r="S466" i="10" s="1"/>
  <c r="I467" i="10"/>
  <c r="S467" i="10" s="1"/>
  <c r="I468" i="10"/>
  <c r="S468" i="10" s="1"/>
  <c r="I469" i="10"/>
  <c r="S469" i="10" s="1"/>
  <c r="I470" i="10"/>
  <c r="S470" i="10" s="1"/>
  <c r="I471" i="10"/>
  <c r="S471" i="10" s="1"/>
  <c r="I472" i="10"/>
  <c r="S472" i="10" s="1"/>
  <c r="I473" i="10"/>
  <c r="S473" i="10" s="1"/>
  <c r="I474" i="10"/>
  <c r="S474" i="10" s="1"/>
  <c r="I475" i="10"/>
  <c r="S475" i="10" s="1"/>
  <c r="I476" i="10"/>
  <c r="S476" i="10" s="1"/>
  <c r="I477" i="10"/>
  <c r="S477" i="10" s="1"/>
  <c r="I478" i="10"/>
  <c r="S478" i="10" s="1"/>
  <c r="I479" i="10"/>
  <c r="S479" i="10" s="1"/>
  <c r="I480" i="10"/>
  <c r="S480" i="10" s="1"/>
  <c r="I481" i="10"/>
  <c r="S481" i="10" s="1"/>
  <c r="I482" i="10"/>
  <c r="S482" i="10" s="1"/>
  <c r="I483" i="10"/>
  <c r="S483" i="10" s="1"/>
  <c r="I484" i="10"/>
  <c r="S484" i="10" s="1"/>
  <c r="I485" i="10"/>
  <c r="S485" i="10" s="1"/>
  <c r="I486" i="10"/>
  <c r="S486" i="10" s="1"/>
  <c r="I487" i="10"/>
  <c r="S487" i="10" s="1"/>
  <c r="I488" i="10"/>
  <c r="S488" i="10" s="1"/>
  <c r="I489" i="10"/>
  <c r="S489" i="10" s="1"/>
  <c r="I490" i="10"/>
  <c r="S490" i="10" s="1"/>
  <c r="I491" i="10"/>
  <c r="S491" i="10" s="1"/>
  <c r="I492" i="10"/>
  <c r="S492" i="10" s="1"/>
  <c r="I493" i="10"/>
  <c r="S493" i="10" s="1"/>
  <c r="I494" i="10"/>
  <c r="S494" i="10" s="1"/>
  <c r="I495" i="10"/>
  <c r="S495" i="10" s="1"/>
  <c r="I496" i="10"/>
  <c r="S496" i="10" s="1"/>
  <c r="I497" i="10"/>
  <c r="S497" i="10" s="1"/>
  <c r="I498" i="10"/>
  <c r="S498" i="10" s="1"/>
  <c r="I499" i="10"/>
  <c r="S499" i="10" s="1"/>
  <c r="I500" i="10"/>
  <c r="S500" i="10" s="1"/>
  <c r="I501" i="10"/>
  <c r="S501" i="10" s="1"/>
  <c r="I502" i="10"/>
  <c r="S502" i="10" s="1"/>
  <c r="I503" i="10"/>
  <c r="S503" i="10" s="1"/>
  <c r="I504" i="10"/>
  <c r="S504" i="10" s="1"/>
  <c r="I505" i="10"/>
  <c r="S505" i="10" s="1"/>
  <c r="I506" i="10"/>
  <c r="S506" i="10" s="1"/>
  <c r="I507" i="10"/>
  <c r="S507" i="10" s="1"/>
  <c r="I508" i="10"/>
  <c r="S508" i="10" s="1"/>
  <c r="I509" i="10"/>
  <c r="S509" i="10" s="1"/>
  <c r="I510" i="10"/>
  <c r="S510" i="10" s="1"/>
  <c r="I511" i="10"/>
  <c r="S511" i="10" s="1"/>
  <c r="I512" i="10"/>
  <c r="S512" i="10" s="1"/>
  <c r="I513" i="10"/>
  <c r="S513" i="10" s="1"/>
  <c r="I514" i="10"/>
  <c r="S514" i="10" s="1"/>
  <c r="I515" i="10"/>
  <c r="S515" i="10" s="1"/>
  <c r="I516" i="10"/>
  <c r="S516" i="10" s="1"/>
  <c r="I517" i="10"/>
  <c r="S517" i="10" s="1"/>
  <c r="I518" i="10"/>
  <c r="S518" i="10" s="1"/>
  <c r="I519" i="10"/>
  <c r="S519" i="10" s="1"/>
  <c r="I520" i="10"/>
  <c r="S520" i="10" s="1"/>
  <c r="I521" i="10"/>
  <c r="S521" i="10" s="1"/>
  <c r="I522" i="10"/>
  <c r="S522" i="10" s="1"/>
  <c r="I523" i="10"/>
  <c r="S523" i="10" s="1"/>
  <c r="I524" i="10"/>
  <c r="S524" i="10" s="1"/>
  <c r="I525" i="10"/>
  <c r="S525" i="10" s="1"/>
  <c r="I526" i="10"/>
  <c r="S526" i="10" s="1"/>
  <c r="I527" i="10"/>
  <c r="S527" i="10" s="1"/>
  <c r="I528" i="10"/>
  <c r="S528" i="10" s="1"/>
  <c r="I529" i="10"/>
  <c r="S529" i="10" s="1"/>
  <c r="I530" i="10"/>
  <c r="S530" i="10" s="1"/>
  <c r="I531" i="10"/>
  <c r="S531" i="10" s="1"/>
  <c r="I532" i="10"/>
  <c r="S532" i="10" s="1"/>
  <c r="I533" i="10"/>
  <c r="S533" i="10" s="1"/>
  <c r="I534" i="10"/>
  <c r="S534" i="10" s="1"/>
  <c r="I535" i="10"/>
  <c r="S535" i="10" s="1"/>
  <c r="I536" i="10"/>
  <c r="S536" i="10" s="1"/>
  <c r="I537" i="10"/>
  <c r="S537" i="10" s="1"/>
  <c r="I538" i="10"/>
  <c r="S538" i="10" s="1"/>
  <c r="I539" i="10"/>
  <c r="S539" i="10" s="1"/>
  <c r="I540" i="10"/>
  <c r="S540" i="10" s="1"/>
  <c r="I541" i="10"/>
  <c r="S541" i="10" s="1"/>
  <c r="I542" i="10"/>
  <c r="S542" i="10" s="1"/>
  <c r="I543" i="10"/>
  <c r="S543" i="10" s="1"/>
  <c r="I544" i="10"/>
  <c r="S544" i="10" s="1"/>
  <c r="I545" i="10"/>
  <c r="S545" i="10" s="1"/>
  <c r="I546" i="10"/>
  <c r="S546" i="10" s="1"/>
  <c r="I547" i="10"/>
  <c r="S547" i="10" s="1"/>
  <c r="I548" i="10"/>
  <c r="S548" i="10" s="1"/>
  <c r="I549" i="10"/>
  <c r="S549" i="10" s="1"/>
  <c r="I550" i="10"/>
  <c r="S550" i="10" s="1"/>
  <c r="I551" i="10"/>
  <c r="S551" i="10" s="1"/>
  <c r="I552" i="10"/>
  <c r="S552" i="10" s="1"/>
  <c r="I553" i="10"/>
  <c r="S553" i="10" s="1"/>
  <c r="I554" i="10"/>
  <c r="S554" i="10" s="1"/>
  <c r="I555" i="10"/>
  <c r="S555" i="10" s="1"/>
  <c r="I556" i="10"/>
  <c r="S556" i="10" s="1"/>
  <c r="I557" i="10"/>
  <c r="S557" i="10" s="1"/>
  <c r="I558" i="10"/>
  <c r="S558" i="10" s="1"/>
  <c r="I559" i="10"/>
  <c r="S559" i="10" s="1"/>
  <c r="I560" i="10"/>
  <c r="S560" i="10" s="1"/>
  <c r="I561" i="10"/>
  <c r="S561" i="10" s="1"/>
  <c r="I562" i="10"/>
  <c r="S562" i="10" s="1"/>
  <c r="I563" i="10"/>
  <c r="S563" i="10" s="1"/>
  <c r="I564" i="10"/>
  <c r="S564" i="10" s="1"/>
  <c r="I565" i="10"/>
  <c r="S565" i="10" s="1"/>
  <c r="I566" i="10"/>
  <c r="S566" i="10" s="1"/>
  <c r="I567" i="10"/>
  <c r="S567" i="10" s="1"/>
  <c r="I568" i="10"/>
  <c r="S568" i="10" s="1"/>
  <c r="I569" i="10"/>
  <c r="S569" i="10" s="1"/>
  <c r="I570" i="10"/>
  <c r="S570" i="10" s="1"/>
  <c r="I571" i="10"/>
  <c r="S571" i="10" s="1"/>
  <c r="I572" i="10"/>
  <c r="S572" i="10" s="1"/>
  <c r="I573" i="10"/>
  <c r="S573" i="10" s="1"/>
  <c r="I574" i="10"/>
  <c r="S574" i="10" s="1"/>
  <c r="I575" i="10"/>
  <c r="S575" i="10" s="1"/>
  <c r="I576" i="10"/>
  <c r="S576" i="10" s="1"/>
  <c r="I577" i="10"/>
  <c r="S577" i="10" s="1"/>
  <c r="I578" i="10"/>
  <c r="S578" i="10" s="1"/>
  <c r="I579" i="10"/>
  <c r="S579" i="10" s="1"/>
  <c r="I580" i="10"/>
  <c r="S580" i="10" s="1"/>
  <c r="I581" i="10"/>
  <c r="S581" i="10" s="1"/>
  <c r="I582" i="10"/>
  <c r="S582" i="10" s="1"/>
  <c r="I583" i="10"/>
  <c r="S583" i="10" s="1"/>
  <c r="I584" i="10"/>
  <c r="S584" i="10" s="1"/>
  <c r="I585" i="10"/>
  <c r="S585" i="10" s="1"/>
  <c r="I586" i="10"/>
  <c r="S586" i="10" s="1"/>
  <c r="I587" i="10"/>
  <c r="S587" i="10" s="1"/>
  <c r="I588" i="10"/>
  <c r="S588" i="10" s="1"/>
  <c r="I589" i="10"/>
  <c r="S589" i="10" s="1"/>
  <c r="I590" i="10"/>
  <c r="S590" i="10" s="1"/>
  <c r="I591" i="10"/>
  <c r="S591" i="10" s="1"/>
  <c r="I592" i="10"/>
  <c r="S592" i="10" s="1"/>
  <c r="I593" i="10"/>
  <c r="S593" i="10" s="1"/>
  <c r="I594" i="10"/>
  <c r="S594" i="10" s="1"/>
  <c r="I595" i="10"/>
  <c r="S595" i="10" s="1"/>
  <c r="I596" i="10"/>
  <c r="S596" i="10" s="1"/>
  <c r="I597" i="10"/>
  <c r="S597" i="10" s="1"/>
  <c r="I598" i="10"/>
  <c r="S598" i="10" s="1"/>
  <c r="I599" i="10"/>
  <c r="S599" i="10" s="1"/>
  <c r="I600" i="10"/>
  <c r="S600" i="10" s="1"/>
  <c r="I601" i="10"/>
  <c r="S601" i="10" s="1"/>
  <c r="I602" i="10"/>
  <c r="S602" i="10" s="1"/>
  <c r="I603" i="10"/>
  <c r="S603" i="10" s="1"/>
  <c r="I604" i="10"/>
  <c r="S604" i="10" s="1"/>
  <c r="I605" i="10"/>
  <c r="S605" i="10" s="1"/>
  <c r="I606" i="10"/>
  <c r="S606" i="10" s="1"/>
  <c r="I607" i="10"/>
  <c r="S607" i="10" s="1"/>
  <c r="I608" i="10"/>
  <c r="S608" i="10" s="1"/>
  <c r="I609" i="10"/>
  <c r="S609" i="10" s="1"/>
  <c r="I610" i="10"/>
  <c r="S610" i="10" s="1"/>
  <c r="I611" i="10"/>
  <c r="S611" i="10" s="1"/>
  <c r="I612" i="10"/>
  <c r="S612" i="10" s="1"/>
  <c r="I613" i="10"/>
  <c r="S613" i="10" s="1"/>
  <c r="I614" i="10"/>
  <c r="S614" i="10" s="1"/>
  <c r="I615" i="10"/>
  <c r="S615" i="10" s="1"/>
  <c r="I616" i="10"/>
  <c r="S616" i="10" s="1"/>
  <c r="I617" i="10"/>
  <c r="S617" i="10" s="1"/>
  <c r="I618" i="10"/>
  <c r="S618" i="10" s="1"/>
  <c r="I619" i="10"/>
  <c r="S619" i="10" s="1"/>
  <c r="I620" i="10"/>
  <c r="S620" i="10" s="1"/>
  <c r="I621" i="10"/>
  <c r="S621" i="10" s="1"/>
  <c r="I622" i="10"/>
  <c r="S622" i="10" s="1"/>
  <c r="I623" i="10"/>
  <c r="S623" i="10" s="1"/>
  <c r="I624" i="10"/>
  <c r="S624" i="10" s="1"/>
  <c r="I625" i="10"/>
  <c r="S625" i="10" s="1"/>
  <c r="I626" i="10"/>
  <c r="S626" i="10" s="1"/>
  <c r="I627" i="10"/>
  <c r="S627" i="10" s="1"/>
  <c r="I628" i="10"/>
  <c r="S628" i="10" s="1"/>
  <c r="I629" i="10"/>
  <c r="S629" i="10" s="1"/>
  <c r="I630" i="10"/>
  <c r="S630" i="10" s="1"/>
  <c r="I631" i="10"/>
  <c r="S631" i="10" s="1"/>
  <c r="I632" i="10"/>
  <c r="S632" i="10" s="1"/>
  <c r="I633" i="10"/>
  <c r="S633" i="10" s="1"/>
  <c r="I634" i="10"/>
  <c r="S634" i="10" s="1"/>
  <c r="I635" i="10"/>
  <c r="S635" i="10" s="1"/>
  <c r="I636" i="10"/>
  <c r="S636" i="10" s="1"/>
  <c r="I637" i="10"/>
  <c r="S637" i="10" s="1"/>
  <c r="I638" i="10"/>
  <c r="S638" i="10" s="1"/>
  <c r="I639" i="10"/>
  <c r="S639" i="10" s="1"/>
  <c r="I640" i="10"/>
  <c r="S640" i="10" s="1"/>
  <c r="I641" i="10"/>
  <c r="S641" i="10" s="1"/>
  <c r="I642" i="10"/>
  <c r="S642" i="10" s="1"/>
  <c r="I643" i="10"/>
  <c r="S643" i="10" s="1"/>
  <c r="I644" i="10"/>
  <c r="S644" i="10" s="1"/>
  <c r="I645" i="10"/>
  <c r="S645" i="10" s="1"/>
  <c r="I646" i="10"/>
  <c r="S646" i="10" s="1"/>
  <c r="I647" i="10"/>
  <c r="S647" i="10" s="1"/>
  <c r="I648" i="10"/>
  <c r="S648" i="10" s="1"/>
  <c r="I649" i="10"/>
  <c r="S649" i="10" s="1"/>
  <c r="I650" i="10"/>
  <c r="S650" i="10" s="1"/>
  <c r="I651" i="10"/>
  <c r="S651" i="10" s="1"/>
  <c r="I652" i="10"/>
  <c r="S652" i="10" s="1"/>
  <c r="I653" i="10"/>
  <c r="S653" i="10" s="1"/>
  <c r="I654" i="10"/>
  <c r="S654" i="10" s="1"/>
  <c r="I655" i="10"/>
  <c r="S655" i="10" s="1"/>
  <c r="I656" i="10"/>
  <c r="S656" i="10" s="1"/>
  <c r="I657" i="10"/>
  <c r="S657" i="10" s="1"/>
  <c r="I658" i="10"/>
  <c r="S658" i="10" s="1"/>
  <c r="I659" i="10"/>
  <c r="S659" i="10" s="1"/>
  <c r="I660" i="10"/>
  <c r="S660" i="10" s="1"/>
  <c r="I661" i="10"/>
  <c r="S661" i="10" s="1"/>
  <c r="I662" i="10"/>
  <c r="S662" i="10" s="1"/>
  <c r="I663" i="10"/>
  <c r="S663" i="10" s="1"/>
  <c r="I664" i="10"/>
  <c r="S664" i="10" s="1"/>
  <c r="I665" i="10"/>
  <c r="S665" i="10" s="1"/>
  <c r="I666" i="10"/>
  <c r="S666" i="10" s="1"/>
  <c r="I667" i="10"/>
  <c r="S667" i="10" s="1"/>
  <c r="I668" i="10"/>
  <c r="S668" i="10" s="1"/>
  <c r="I669" i="10"/>
  <c r="S669" i="10" s="1"/>
  <c r="I670" i="10"/>
  <c r="S670" i="10" s="1"/>
  <c r="I671" i="10"/>
  <c r="S671" i="10" s="1"/>
  <c r="I672" i="10"/>
  <c r="S672" i="10" s="1"/>
  <c r="I673" i="10"/>
  <c r="S673" i="10" s="1"/>
  <c r="I674" i="10"/>
  <c r="S674" i="10" s="1"/>
  <c r="I675" i="10"/>
  <c r="S675" i="10" s="1"/>
  <c r="I676" i="10"/>
  <c r="S676" i="10" s="1"/>
  <c r="I677" i="10"/>
  <c r="S677" i="10" s="1"/>
  <c r="I678" i="10"/>
  <c r="S678" i="10" s="1"/>
  <c r="I679" i="10"/>
  <c r="S679" i="10" s="1"/>
  <c r="I680" i="10"/>
  <c r="S680" i="10" s="1"/>
  <c r="I681" i="10"/>
  <c r="S681" i="10" s="1"/>
  <c r="I682" i="10"/>
  <c r="S682" i="10" s="1"/>
  <c r="I683" i="10"/>
  <c r="S683" i="10" s="1"/>
  <c r="I684" i="10"/>
  <c r="S684" i="10" s="1"/>
  <c r="I685" i="10"/>
  <c r="S685" i="10" s="1"/>
  <c r="I686" i="10"/>
  <c r="S686" i="10" s="1"/>
  <c r="I687" i="10"/>
  <c r="S687" i="10" s="1"/>
  <c r="I688" i="10"/>
  <c r="S688" i="10" s="1"/>
  <c r="I689" i="10"/>
  <c r="S689" i="10" s="1"/>
  <c r="I690" i="10"/>
  <c r="S690" i="10" s="1"/>
  <c r="I691" i="10"/>
  <c r="S691" i="10" s="1"/>
  <c r="I692" i="10"/>
  <c r="S692" i="10" s="1"/>
  <c r="I693" i="10"/>
  <c r="S693" i="10" s="1"/>
  <c r="I694" i="10"/>
  <c r="S694" i="10" s="1"/>
  <c r="I695" i="10"/>
  <c r="S695" i="10" s="1"/>
  <c r="I696" i="10"/>
  <c r="S696" i="10" s="1"/>
  <c r="I697" i="10"/>
  <c r="S697" i="10" s="1"/>
  <c r="I698" i="10"/>
  <c r="S698" i="10" s="1"/>
  <c r="I699" i="10"/>
  <c r="S699" i="10" s="1"/>
  <c r="I700" i="10"/>
  <c r="S700" i="10" s="1"/>
  <c r="I701" i="10"/>
  <c r="S701" i="10" s="1"/>
  <c r="I702" i="10"/>
  <c r="S702" i="10" s="1"/>
  <c r="I703" i="10"/>
  <c r="S703" i="10" s="1"/>
  <c r="I704" i="10"/>
  <c r="S704" i="10" s="1"/>
  <c r="I705" i="10"/>
  <c r="S705" i="10" s="1"/>
  <c r="I706" i="10"/>
  <c r="S706" i="10" s="1"/>
  <c r="I707" i="10"/>
  <c r="S707" i="10" s="1"/>
  <c r="I708" i="10"/>
  <c r="S708" i="10" s="1"/>
  <c r="I709" i="10"/>
  <c r="S709" i="10" s="1"/>
  <c r="I710" i="10"/>
  <c r="S710" i="10" s="1"/>
  <c r="I711" i="10"/>
  <c r="S711" i="10" s="1"/>
  <c r="I712" i="10"/>
  <c r="S712" i="10" s="1"/>
  <c r="I713" i="10"/>
  <c r="S713" i="10" s="1"/>
  <c r="I714" i="10"/>
  <c r="S714" i="10" s="1"/>
  <c r="I715" i="10"/>
  <c r="S715" i="10" s="1"/>
  <c r="I716" i="10"/>
  <c r="S716" i="10" s="1"/>
  <c r="I717" i="10"/>
  <c r="S717" i="10" s="1"/>
  <c r="I718" i="10"/>
  <c r="S718" i="10" s="1"/>
  <c r="I719" i="10"/>
  <c r="S719" i="10" s="1"/>
  <c r="I720" i="10"/>
  <c r="S720" i="10" s="1"/>
  <c r="I721" i="10"/>
  <c r="S721" i="10" s="1"/>
  <c r="I722" i="10"/>
  <c r="S722" i="10" s="1"/>
  <c r="I723" i="10"/>
  <c r="S723" i="10" s="1"/>
  <c r="I724" i="10"/>
  <c r="S724" i="10" s="1"/>
  <c r="I725" i="10"/>
  <c r="S725" i="10" s="1"/>
  <c r="I726" i="10"/>
  <c r="S726" i="10" s="1"/>
  <c r="I727" i="10"/>
  <c r="S727" i="10" s="1"/>
  <c r="I728" i="10"/>
  <c r="S728" i="10" s="1"/>
  <c r="I729" i="10"/>
  <c r="S729" i="10" s="1"/>
  <c r="I730" i="10"/>
  <c r="S730" i="10" s="1"/>
  <c r="I731" i="10"/>
  <c r="S731" i="10" s="1"/>
  <c r="I732" i="10"/>
  <c r="S732" i="10" s="1"/>
  <c r="I733" i="10"/>
  <c r="S733" i="10" s="1"/>
  <c r="I734" i="10"/>
  <c r="S734" i="10" s="1"/>
  <c r="I735" i="10"/>
  <c r="S735" i="10" s="1"/>
  <c r="I736" i="10"/>
  <c r="S736" i="10" s="1"/>
  <c r="I737" i="10"/>
  <c r="S737" i="10" s="1"/>
  <c r="I738" i="10"/>
  <c r="S738" i="10" s="1"/>
  <c r="I739" i="10"/>
  <c r="S739" i="10" s="1"/>
  <c r="I740" i="10"/>
  <c r="S740" i="10" s="1"/>
  <c r="I741" i="10"/>
  <c r="S741" i="10" s="1"/>
  <c r="I742" i="10"/>
  <c r="S742" i="10" s="1"/>
  <c r="I743" i="10"/>
  <c r="S743" i="10" s="1"/>
  <c r="I744" i="10"/>
  <c r="S744" i="10" s="1"/>
  <c r="I745" i="10"/>
  <c r="S745" i="10" s="1"/>
  <c r="I746" i="10"/>
  <c r="S746" i="10" s="1"/>
  <c r="I747" i="10"/>
  <c r="S747" i="10" s="1"/>
  <c r="I748" i="10"/>
  <c r="S748" i="10" s="1"/>
  <c r="I749" i="10"/>
  <c r="S749" i="10" s="1"/>
  <c r="I750" i="10"/>
  <c r="S750" i="10" s="1"/>
  <c r="I751" i="10"/>
  <c r="S751" i="10" s="1"/>
  <c r="I752" i="10"/>
  <c r="S752" i="10" s="1"/>
  <c r="I753" i="10"/>
  <c r="S753" i="10" s="1"/>
  <c r="I754" i="10"/>
  <c r="S754" i="10" s="1"/>
  <c r="I755" i="10"/>
  <c r="S755" i="10" s="1"/>
  <c r="I756" i="10"/>
  <c r="S756" i="10" s="1"/>
  <c r="I757" i="10"/>
  <c r="S757" i="10" s="1"/>
  <c r="I758" i="10"/>
  <c r="S758" i="10" s="1"/>
  <c r="I759" i="10"/>
  <c r="S759" i="10" s="1"/>
  <c r="I760" i="10"/>
  <c r="S760" i="10" s="1"/>
  <c r="I761" i="10"/>
  <c r="S761" i="10" s="1"/>
  <c r="I762" i="10"/>
  <c r="S762" i="10" s="1"/>
  <c r="I763" i="10"/>
  <c r="S763" i="10" s="1"/>
  <c r="I764" i="10"/>
  <c r="S764" i="10" s="1"/>
  <c r="I765" i="10"/>
  <c r="S765" i="10" s="1"/>
  <c r="I766" i="10"/>
  <c r="S766" i="10" s="1"/>
  <c r="I767" i="10"/>
  <c r="S767" i="10" s="1"/>
  <c r="I768" i="10"/>
  <c r="S768" i="10" s="1"/>
  <c r="I769" i="10"/>
  <c r="S769" i="10" s="1"/>
  <c r="I770" i="10"/>
  <c r="S770" i="10" s="1"/>
  <c r="I771" i="10"/>
  <c r="S771" i="10" s="1"/>
  <c r="I772" i="10"/>
  <c r="S772" i="10" s="1"/>
  <c r="I773" i="10"/>
  <c r="S773" i="10" s="1"/>
  <c r="I774" i="10"/>
  <c r="S774" i="10" s="1"/>
  <c r="I775" i="10"/>
  <c r="S775" i="10" s="1"/>
  <c r="I776" i="10"/>
  <c r="S776" i="10" s="1"/>
  <c r="I777" i="10"/>
  <c r="S777" i="10" s="1"/>
  <c r="I778" i="10"/>
  <c r="S778" i="10" s="1"/>
  <c r="I779" i="10"/>
  <c r="S779" i="10" s="1"/>
  <c r="I780" i="10"/>
  <c r="S780" i="10" s="1"/>
  <c r="I781" i="10"/>
  <c r="S781" i="10" s="1"/>
  <c r="I782" i="10"/>
  <c r="S782" i="10" s="1"/>
  <c r="I783" i="10"/>
  <c r="S783" i="10" s="1"/>
  <c r="I784" i="10"/>
  <c r="S784" i="10" s="1"/>
  <c r="I785" i="10"/>
  <c r="S785" i="10" s="1"/>
  <c r="I786" i="10"/>
  <c r="S786" i="10" s="1"/>
  <c r="I787" i="10"/>
  <c r="S787" i="10" s="1"/>
  <c r="I788" i="10"/>
  <c r="S788" i="10" s="1"/>
  <c r="I789" i="10"/>
  <c r="S789" i="10" s="1"/>
  <c r="I790" i="10"/>
  <c r="S790" i="10" s="1"/>
  <c r="I791" i="10"/>
  <c r="S791" i="10" s="1"/>
  <c r="I792" i="10"/>
  <c r="S792" i="10" s="1"/>
  <c r="I793" i="10"/>
  <c r="S793" i="10" s="1"/>
  <c r="I794" i="10"/>
  <c r="S794" i="10" s="1"/>
  <c r="I795" i="10"/>
  <c r="S795" i="10" s="1"/>
  <c r="I796" i="10"/>
  <c r="S796" i="10" s="1"/>
  <c r="I797" i="10"/>
  <c r="S797" i="10" s="1"/>
  <c r="I798" i="10"/>
  <c r="S798" i="10" s="1"/>
  <c r="I799" i="10"/>
  <c r="S799" i="10" s="1"/>
  <c r="I800" i="10"/>
  <c r="S800" i="10" s="1"/>
  <c r="I801" i="10"/>
  <c r="S801" i="10" s="1"/>
  <c r="I802" i="10"/>
  <c r="S802" i="10" s="1"/>
  <c r="I803" i="10"/>
  <c r="S803" i="10" s="1"/>
  <c r="I804" i="10"/>
  <c r="S804" i="10" s="1"/>
  <c r="I805" i="10"/>
  <c r="S805" i="10" s="1"/>
  <c r="I806" i="10"/>
  <c r="S806" i="10" s="1"/>
  <c r="I807" i="10"/>
  <c r="S807" i="10" s="1"/>
  <c r="I808" i="10"/>
  <c r="S808" i="10" s="1"/>
  <c r="I809" i="10"/>
  <c r="S809" i="10" s="1"/>
  <c r="I810" i="10"/>
  <c r="S810" i="10" s="1"/>
  <c r="I811" i="10"/>
  <c r="S811" i="10" s="1"/>
  <c r="I812" i="10"/>
  <c r="S812" i="10" s="1"/>
  <c r="I813" i="10"/>
  <c r="S813" i="10" s="1"/>
  <c r="I814" i="10"/>
  <c r="S814" i="10" s="1"/>
  <c r="I815" i="10"/>
  <c r="S815" i="10" s="1"/>
  <c r="I816" i="10"/>
  <c r="S816" i="10" s="1"/>
  <c r="I817" i="10"/>
  <c r="S817" i="10" s="1"/>
  <c r="I818" i="10"/>
  <c r="S818" i="10" s="1"/>
  <c r="I819" i="10"/>
  <c r="S819" i="10" s="1"/>
  <c r="I820" i="10"/>
  <c r="S820" i="10" s="1"/>
  <c r="I821" i="10"/>
  <c r="S821" i="10" s="1"/>
  <c r="I822" i="10"/>
  <c r="S822" i="10" s="1"/>
  <c r="I823" i="10"/>
  <c r="S823" i="10" s="1"/>
  <c r="I824" i="10"/>
  <c r="S824" i="10" s="1"/>
  <c r="I825" i="10"/>
  <c r="S825" i="10" s="1"/>
  <c r="I826" i="10"/>
  <c r="S826" i="10" s="1"/>
  <c r="I827" i="10"/>
  <c r="S827" i="10" s="1"/>
  <c r="I828" i="10"/>
  <c r="S828" i="10" s="1"/>
  <c r="I829" i="10"/>
  <c r="S829" i="10" s="1"/>
  <c r="I830" i="10"/>
  <c r="S830" i="10" s="1"/>
  <c r="I831" i="10"/>
  <c r="S831" i="10" s="1"/>
  <c r="I832" i="10"/>
  <c r="S832" i="10" s="1"/>
  <c r="I833" i="10"/>
  <c r="S833" i="10" s="1"/>
  <c r="I834" i="10"/>
  <c r="S834" i="10" s="1"/>
  <c r="I835" i="10"/>
  <c r="S835" i="10" s="1"/>
  <c r="I836" i="10"/>
  <c r="S836" i="10" s="1"/>
  <c r="I837" i="10"/>
  <c r="S837" i="10" s="1"/>
  <c r="I838" i="10"/>
  <c r="S838" i="10" s="1"/>
  <c r="I839" i="10"/>
  <c r="S839" i="10" s="1"/>
  <c r="I840" i="10"/>
  <c r="S840" i="10" s="1"/>
  <c r="I841" i="10"/>
  <c r="S841" i="10" s="1"/>
  <c r="I842" i="10"/>
  <c r="S842" i="10" s="1"/>
  <c r="I843" i="10"/>
  <c r="S843" i="10" s="1"/>
  <c r="I844" i="10"/>
  <c r="S844" i="10" s="1"/>
  <c r="I845" i="10"/>
  <c r="S845" i="10" s="1"/>
  <c r="I846" i="10"/>
  <c r="S846" i="10" s="1"/>
  <c r="I847" i="10"/>
  <c r="S847" i="10" s="1"/>
  <c r="I848" i="10"/>
  <c r="S848" i="10" s="1"/>
  <c r="I849" i="10"/>
  <c r="S849" i="10" s="1"/>
  <c r="I850" i="10"/>
  <c r="S850" i="10" s="1"/>
  <c r="I851" i="10"/>
  <c r="S851" i="10" s="1"/>
  <c r="I852" i="10"/>
  <c r="S852" i="10" s="1"/>
  <c r="I853" i="10"/>
  <c r="S853" i="10" s="1"/>
  <c r="I854" i="10"/>
  <c r="S854" i="10" s="1"/>
  <c r="I855" i="10"/>
  <c r="S855" i="10" s="1"/>
  <c r="I856" i="10"/>
  <c r="S856" i="10" s="1"/>
  <c r="I857" i="10"/>
  <c r="S857" i="10" s="1"/>
  <c r="I858" i="10"/>
  <c r="S858" i="10" s="1"/>
  <c r="I859" i="10"/>
  <c r="S859" i="10" s="1"/>
  <c r="I860" i="10"/>
  <c r="S860" i="10" s="1"/>
  <c r="I861" i="10"/>
  <c r="S861" i="10" s="1"/>
  <c r="I862" i="10"/>
  <c r="S862" i="10" s="1"/>
  <c r="I863" i="10"/>
  <c r="S863" i="10" s="1"/>
  <c r="I864" i="10"/>
  <c r="S864" i="10" s="1"/>
  <c r="I865" i="10"/>
  <c r="S865" i="10" s="1"/>
  <c r="I866" i="10"/>
  <c r="S866" i="10" s="1"/>
  <c r="I867" i="10"/>
  <c r="S867" i="10" s="1"/>
  <c r="I868" i="10"/>
  <c r="S868" i="10" s="1"/>
  <c r="I869" i="10"/>
  <c r="S869" i="10" s="1"/>
  <c r="I870" i="10"/>
  <c r="S870" i="10" s="1"/>
  <c r="I871" i="10"/>
  <c r="S871" i="10" s="1"/>
  <c r="I872" i="10"/>
  <c r="S872" i="10" s="1"/>
  <c r="I873" i="10"/>
  <c r="S873" i="10" s="1"/>
  <c r="I874" i="10"/>
  <c r="S874" i="10" s="1"/>
  <c r="I875" i="10"/>
  <c r="S875" i="10" s="1"/>
  <c r="I876" i="10"/>
  <c r="S876" i="10" s="1"/>
  <c r="I877" i="10"/>
  <c r="S877" i="10" s="1"/>
  <c r="I878" i="10"/>
  <c r="S878" i="10" s="1"/>
  <c r="I879" i="10"/>
  <c r="S879" i="10" s="1"/>
  <c r="I880" i="10"/>
  <c r="S880" i="10" s="1"/>
  <c r="I881" i="10"/>
  <c r="S881" i="10" s="1"/>
  <c r="I882" i="10"/>
  <c r="S882" i="10" s="1"/>
  <c r="I883" i="10"/>
  <c r="S883" i="10" s="1"/>
  <c r="I884" i="10"/>
  <c r="S884" i="10" s="1"/>
  <c r="I885" i="10"/>
  <c r="S885" i="10" s="1"/>
  <c r="I886" i="10"/>
  <c r="S886" i="10" s="1"/>
  <c r="I887" i="10"/>
  <c r="S887" i="10" s="1"/>
  <c r="I888" i="10"/>
  <c r="S888" i="10" s="1"/>
  <c r="I889" i="10"/>
  <c r="S889" i="10" s="1"/>
  <c r="I890" i="10"/>
  <c r="S890" i="10" s="1"/>
  <c r="I891" i="10"/>
  <c r="S891" i="10" s="1"/>
  <c r="I892" i="10"/>
  <c r="S892" i="10" s="1"/>
  <c r="I893" i="10"/>
  <c r="S893" i="10" s="1"/>
  <c r="I894" i="10"/>
  <c r="S894" i="10" s="1"/>
  <c r="I895" i="10"/>
  <c r="S895" i="10" s="1"/>
  <c r="I896" i="10"/>
  <c r="S896" i="10" s="1"/>
  <c r="I897" i="10"/>
  <c r="S897" i="10" s="1"/>
  <c r="I898" i="10"/>
  <c r="S898" i="10" s="1"/>
  <c r="I899" i="10"/>
  <c r="S899" i="10" s="1"/>
  <c r="I900" i="10"/>
  <c r="S900" i="10" s="1"/>
  <c r="I901" i="10"/>
  <c r="S901" i="10" s="1"/>
  <c r="I902" i="10"/>
  <c r="S902" i="10" s="1"/>
  <c r="I903" i="10"/>
  <c r="S903" i="10" s="1"/>
  <c r="I904" i="10"/>
  <c r="S904" i="10" s="1"/>
  <c r="I905" i="10"/>
  <c r="S905" i="10" s="1"/>
  <c r="I906" i="10"/>
  <c r="S906" i="10" s="1"/>
  <c r="I907" i="10"/>
  <c r="S907" i="10" s="1"/>
  <c r="I908" i="10"/>
  <c r="S908" i="10" s="1"/>
  <c r="I909" i="10"/>
  <c r="S909" i="10" s="1"/>
  <c r="I910" i="10"/>
  <c r="S910" i="10" s="1"/>
  <c r="I911" i="10"/>
  <c r="S911" i="10" s="1"/>
  <c r="I912" i="10"/>
  <c r="S912" i="10" s="1"/>
  <c r="I913" i="10"/>
  <c r="S913" i="10" s="1"/>
  <c r="I914" i="10"/>
  <c r="S914" i="10" s="1"/>
  <c r="I915" i="10"/>
  <c r="S915" i="10" s="1"/>
  <c r="I916" i="10"/>
  <c r="S916" i="10" s="1"/>
  <c r="I917" i="10"/>
  <c r="S917" i="10" s="1"/>
  <c r="I918" i="10"/>
  <c r="S918" i="10" s="1"/>
  <c r="I919" i="10"/>
  <c r="S919" i="10" s="1"/>
  <c r="I920" i="10"/>
  <c r="S920" i="10" s="1"/>
  <c r="I921" i="10"/>
  <c r="S921" i="10" s="1"/>
  <c r="I922" i="10"/>
  <c r="S922" i="10" s="1"/>
  <c r="I923" i="10"/>
  <c r="S923" i="10" s="1"/>
  <c r="I924" i="10"/>
  <c r="S924" i="10" s="1"/>
  <c r="I925" i="10"/>
  <c r="S925" i="10" s="1"/>
  <c r="I926" i="10"/>
  <c r="S926" i="10" s="1"/>
  <c r="I927" i="10"/>
  <c r="S927" i="10" s="1"/>
  <c r="I928" i="10"/>
  <c r="S928" i="10" s="1"/>
  <c r="I929" i="10"/>
  <c r="S929" i="10" s="1"/>
  <c r="I930" i="10"/>
  <c r="S930" i="10" s="1"/>
  <c r="I931" i="10"/>
  <c r="S931" i="10" s="1"/>
  <c r="I932" i="10"/>
  <c r="S932" i="10" s="1"/>
  <c r="I933" i="10"/>
  <c r="S933" i="10" s="1"/>
  <c r="I934" i="10"/>
  <c r="S934" i="10" s="1"/>
  <c r="I935" i="10"/>
  <c r="S935" i="10" s="1"/>
  <c r="I936" i="10"/>
  <c r="S936" i="10" s="1"/>
  <c r="I937" i="10"/>
  <c r="S937" i="10" s="1"/>
  <c r="I938" i="10"/>
  <c r="S938" i="10" s="1"/>
  <c r="I939" i="10"/>
  <c r="S939" i="10" s="1"/>
  <c r="I940" i="10"/>
  <c r="S940" i="10" s="1"/>
  <c r="I941" i="10"/>
  <c r="S941" i="10" s="1"/>
  <c r="I942" i="10"/>
  <c r="S942" i="10" s="1"/>
  <c r="I943" i="10"/>
  <c r="S943" i="10" s="1"/>
  <c r="I944" i="10"/>
  <c r="S944" i="10" s="1"/>
  <c r="I945" i="10"/>
  <c r="S945" i="10" s="1"/>
  <c r="I946" i="10"/>
  <c r="S946" i="10" s="1"/>
  <c r="I947" i="10"/>
  <c r="S947" i="10" s="1"/>
  <c r="I948" i="10"/>
  <c r="S948" i="10" s="1"/>
  <c r="I949" i="10"/>
  <c r="S949" i="10" s="1"/>
  <c r="I950" i="10"/>
  <c r="S950" i="10" s="1"/>
  <c r="I951" i="10"/>
  <c r="S951" i="10" s="1"/>
  <c r="I952" i="10"/>
  <c r="S952" i="10" s="1"/>
  <c r="I953" i="10"/>
  <c r="S953" i="10" s="1"/>
  <c r="I954" i="10"/>
  <c r="S954" i="10" s="1"/>
  <c r="I955" i="10"/>
  <c r="S955" i="10" s="1"/>
  <c r="I956" i="10"/>
  <c r="S956" i="10" s="1"/>
  <c r="I957" i="10"/>
  <c r="S957" i="10" s="1"/>
  <c r="I958" i="10"/>
  <c r="S958" i="10" s="1"/>
  <c r="I959" i="10"/>
  <c r="S959" i="10" s="1"/>
  <c r="I960" i="10"/>
  <c r="S960" i="10" s="1"/>
  <c r="I961" i="10"/>
  <c r="S961" i="10" s="1"/>
  <c r="I962" i="10"/>
  <c r="S962" i="10" s="1"/>
  <c r="I963" i="10"/>
  <c r="S963" i="10" s="1"/>
  <c r="I964" i="10"/>
  <c r="S964" i="10" s="1"/>
  <c r="I965" i="10"/>
  <c r="S965" i="10" s="1"/>
  <c r="I966" i="10"/>
  <c r="S966" i="10" s="1"/>
  <c r="I967" i="10"/>
  <c r="S967" i="10" s="1"/>
  <c r="I968" i="10"/>
  <c r="S968" i="10" s="1"/>
  <c r="I969" i="10"/>
  <c r="S969" i="10" s="1"/>
  <c r="I970" i="10"/>
  <c r="S970" i="10" s="1"/>
  <c r="I971" i="10"/>
  <c r="S971" i="10" s="1"/>
  <c r="I972" i="10"/>
  <c r="S972" i="10" s="1"/>
  <c r="I973" i="10"/>
  <c r="S973" i="10" s="1"/>
  <c r="I974" i="10"/>
  <c r="S974" i="10" s="1"/>
  <c r="I975" i="10"/>
  <c r="S975" i="10" s="1"/>
  <c r="I976" i="10"/>
  <c r="S976" i="10" s="1"/>
  <c r="I977" i="10"/>
  <c r="S977" i="10" s="1"/>
  <c r="I978" i="10"/>
  <c r="S978" i="10" s="1"/>
  <c r="I979" i="10"/>
  <c r="S979" i="10" s="1"/>
  <c r="I980" i="10"/>
  <c r="S980" i="10" s="1"/>
  <c r="I981" i="10"/>
  <c r="S981" i="10" s="1"/>
  <c r="I982" i="10"/>
  <c r="S982" i="10" s="1"/>
  <c r="I983" i="10"/>
  <c r="S983" i="10" s="1"/>
  <c r="I984" i="10"/>
  <c r="S984" i="10" s="1"/>
  <c r="I985" i="10"/>
  <c r="S985" i="10" s="1"/>
  <c r="I986" i="10"/>
  <c r="S986" i="10" s="1"/>
  <c r="I987" i="10"/>
  <c r="S987" i="10" s="1"/>
  <c r="I988" i="10"/>
  <c r="S988" i="10" s="1"/>
  <c r="I989" i="10"/>
  <c r="S989" i="10" s="1"/>
  <c r="I990" i="10"/>
  <c r="S990" i="10" s="1"/>
  <c r="I991" i="10"/>
  <c r="S991" i="10" s="1"/>
  <c r="I992" i="10"/>
  <c r="S992" i="10" s="1"/>
  <c r="I993" i="10"/>
  <c r="S993" i="10" s="1"/>
  <c r="I994" i="10"/>
  <c r="S994" i="10" s="1"/>
  <c r="I995" i="10"/>
  <c r="S995" i="10" s="1"/>
  <c r="I996" i="10"/>
  <c r="S996" i="10" s="1"/>
  <c r="I997" i="10"/>
  <c r="S997" i="10" s="1"/>
  <c r="I998" i="10"/>
  <c r="S998" i="10" s="1"/>
  <c r="I999" i="10"/>
  <c r="S999" i="10" s="1"/>
  <c r="I1000" i="10"/>
  <c r="S1000" i="10" s="1"/>
  <c r="I1001" i="10"/>
  <c r="S1001" i="10" s="1"/>
  <c r="I1002" i="10"/>
  <c r="S1002" i="10" s="1"/>
  <c r="I1003" i="10"/>
  <c r="S1003" i="10" s="1"/>
  <c r="I1004" i="10"/>
  <c r="S1004" i="10" s="1"/>
  <c r="I1005" i="10"/>
  <c r="S1005" i="10" s="1"/>
  <c r="I1006" i="10"/>
  <c r="S1006" i="10" s="1"/>
  <c r="I1007" i="10"/>
  <c r="S1007" i="10" s="1"/>
  <c r="I1008" i="10"/>
  <c r="S1008" i="10" s="1"/>
  <c r="I1009" i="10"/>
  <c r="S1009" i="10" s="1"/>
  <c r="I1010" i="10"/>
  <c r="S1010" i="10" s="1"/>
  <c r="I1011" i="10"/>
  <c r="S1011" i="10" s="1"/>
  <c r="I1012" i="10"/>
  <c r="S1012" i="10" s="1"/>
  <c r="I1013" i="10"/>
  <c r="S1013" i="10" s="1"/>
  <c r="I1014" i="10"/>
  <c r="S1014" i="10" s="1"/>
  <c r="I1015" i="10"/>
  <c r="S1015" i="10" s="1"/>
  <c r="I1016" i="10"/>
  <c r="S1016" i="10" s="1"/>
  <c r="I1017" i="10"/>
  <c r="S1017" i="10" s="1"/>
  <c r="I1018" i="10"/>
  <c r="S1018" i="10" s="1"/>
  <c r="I1019" i="10"/>
  <c r="S1019" i="10" s="1"/>
  <c r="I1020" i="10"/>
  <c r="S1020" i="10" s="1"/>
  <c r="I1021" i="10"/>
  <c r="S1021" i="10" s="1"/>
  <c r="I1022" i="10"/>
  <c r="S1022" i="10" s="1"/>
  <c r="I1023" i="10"/>
  <c r="S1023" i="10" s="1"/>
  <c r="I1024" i="10"/>
  <c r="S1024" i="10" s="1"/>
  <c r="I1025" i="10"/>
  <c r="S1025" i="10" s="1"/>
  <c r="I1026" i="10"/>
  <c r="S1026" i="10" s="1"/>
  <c r="I1027" i="10"/>
  <c r="S1027" i="10" s="1"/>
  <c r="I1028" i="10"/>
  <c r="S1028" i="10" s="1"/>
  <c r="I1029" i="10"/>
  <c r="S1029" i="10" s="1"/>
  <c r="I1030" i="10"/>
  <c r="S1030" i="10" s="1"/>
  <c r="I1031" i="10"/>
  <c r="S1031" i="10" s="1"/>
  <c r="I1032" i="10"/>
  <c r="S1032" i="10" s="1"/>
  <c r="I1033" i="10"/>
  <c r="S1033" i="10" s="1"/>
  <c r="I1034" i="10"/>
  <c r="S1034" i="10" s="1"/>
  <c r="I1035" i="10"/>
  <c r="S1035" i="10" s="1"/>
  <c r="I1036" i="10"/>
  <c r="S1036" i="10" s="1"/>
  <c r="I1037" i="10"/>
  <c r="S1037" i="10" s="1"/>
  <c r="I1038" i="10"/>
  <c r="S1038" i="10" s="1"/>
  <c r="I1039" i="10"/>
  <c r="S1039" i="10" s="1"/>
  <c r="I1040" i="10"/>
  <c r="S1040" i="10" s="1"/>
  <c r="I1041" i="10"/>
  <c r="S1041" i="10" s="1"/>
  <c r="I1042" i="10"/>
  <c r="S1042" i="10" s="1"/>
  <c r="I1043" i="10"/>
  <c r="S1043" i="10" s="1"/>
  <c r="I1044" i="10"/>
  <c r="S1044" i="10" s="1"/>
  <c r="I1045" i="10"/>
  <c r="S1045" i="10" s="1"/>
  <c r="I1046" i="10"/>
  <c r="S1046" i="10" s="1"/>
  <c r="I1047" i="10"/>
  <c r="S1047" i="10" s="1"/>
  <c r="I1048" i="10"/>
  <c r="S1048" i="10" s="1"/>
  <c r="I1049" i="10"/>
  <c r="S1049" i="10" s="1"/>
  <c r="I1050" i="10"/>
  <c r="S1050" i="10" s="1"/>
  <c r="I1051" i="10"/>
  <c r="S1051" i="10" s="1"/>
  <c r="I1052" i="10"/>
  <c r="S1052" i="10" s="1"/>
  <c r="I1053" i="10"/>
  <c r="S1053" i="10" s="1"/>
  <c r="I1054" i="10"/>
  <c r="S1054" i="10" s="1"/>
  <c r="I1055" i="10"/>
  <c r="S1055" i="10" s="1"/>
  <c r="I1056" i="10"/>
  <c r="S1056" i="10" s="1"/>
  <c r="I1057" i="10"/>
  <c r="S1057" i="10" s="1"/>
  <c r="I1058" i="10"/>
  <c r="S1058" i="10" s="1"/>
  <c r="I1059" i="10"/>
  <c r="S1059" i="10" s="1"/>
  <c r="I1060" i="10"/>
  <c r="S1060" i="10" s="1"/>
  <c r="I1061" i="10"/>
  <c r="S1061" i="10" s="1"/>
  <c r="I1062" i="10"/>
  <c r="S1062" i="10" s="1"/>
  <c r="I1063" i="10"/>
  <c r="S1063" i="10" s="1"/>
  <c r="I1064" i="10"/>
  <c r="S1064" i="10" s="1"/>
  <c r="I1065" i="10"/>
  <c r="S1065" i="10" s="1"/>
  <c r="I1066" i="10"/>
  <c r="S1066" i="10" s="1"/>
  <c r="I1067" i="10"/>
  <c r="S1067" i="10" s="1"/>
  <c r="I1068" i="10"/>
  <c r="S1068" i="10" s="1"/>
  <c r="I1069" i="10"/>
  <c r="S1069" i="10" s="1"/>
  <c r="I1070" i="10"/>
  <c r="S1070" i="10" s="1"/>
  <c r="I1071" i="10"/>
  <c r="S1071" i="10" s="1"/>
  <c r="I1072" i="10"/>
  <c r="S1072" i="10" s="1"/>
  <c r="I1073" i="10"/>
  <c r="S1073" i="10" s="1"/>
  <c r="I1074" i="10"/>
  <c r="S1074" i="10" s="1"/>
  <c r="I1075" i="10"/>
  <c r="S1075" i="10" s="1"/>
  <c r="I1076" i="10"/>
  <c r="S1076" i="10" s="1"/>
  <c r="I1077" i="10"/>
  <c r="S1077" i="10" s="1"/>
  <c r="I1078" i="10"/>
  <c r="S1078" i="10" s="1"/>
  <c r="I1079" i="10"/>
  <c r="S1079" i="10" s="1"/>
  <c r="I1080" i="10"/>
  <c r="S1080" i="10" s="1"/>
  <c r="I1081" i="10"/>
  <c r="S1081" i="10" s="1"/>
  <c r="I1082" i="10"/>
  <c r="S1082" i="10" s="1"/>
  <c r="I1083" i="10"/>
  <c r="S1083" i="10" s="1"/>
  <c r="I1084" i="10"/>
  <c r="S1084" i="10" s="1"/>
  <c r="I1085" i="10"/>
  <c r="S1085" i="10" s="1"/>
  <c r="I1086" i="10"/>
  <c r="S1086" i="10" s="1"/>
  <c r="I1087" i="10"/>
  <c r="S1087" i="10" s="1"/>
  <c r="I1088" i="10"/>
  <c r="S1088" i="10" s="1"/>
  <c r="I1089" i="10"/>
  <c r="S1089" i="10" s="1"/>
  <c r="I1090" i="10"/>
  <c r="S1090" i="10" s="1"/>
  <c r="I1091" i="10"/>
  <c r="S1091" i="10" s="1"/>
  <c r="I1092" i="10"/>
  <c r="S1092" i="10" s="1"/>
  <c r="I1093" i="10"/>
  <c r="S1093" i="10" s="1"/>
  <c r="I1094" i="10"/>
  <c r="S1094" i="10" s="1"/>
  <c r="I1095" i="10"/>
  <c r="S1095" i="10" s="1"/>
  <c r="I1096" i="10"/>
  <c r="S1096" i="10" s="1"/>
  <c r="I1097" i="10"/>
  <c r="S1097" i="10" s="1"/>
  <c r="I1098" i="10"/>
  <c r="S1098" i="10" s="1"/>
  <c r="I1099" i="10"/>
  <c r="S1099" i="10" s="1"/>
  <c r="I1100" i="10"/>
  <c r="S1100" i="10" s="1"/>
  <c r="I1101" i="10"/>
  <c r="S1101" i="10" s="1"/>
  <c r="I1102" i="10"/>
  <c r="S1102" i="10" s="1"/>
  <c r="I1103" i="10"/>
  <c r="S1103" i="10" s="1"/>
  <c r="I1104" i="10"/>
  <c r="S1104" i="10" s="1"/>
  <c r="I1105" i="10"/>
  <c r="S1105" i="10" s="1"/>
  <c r="I1106" i="10"/>
  <c r="S1106" i="10" s="1"/>
  <c r="I1107" i="10"/>
  <c r="S1107" i="10" s="1"/>
  <c r="I1108" i="10"/>
  <c r="S1108" i="10" s="1"/>
  <c r="I1109" i="10"/>
  <c r="S1109" i="10" s="1"/>
  <c r="I1110" i="10"/>
  <c r="S1110" i="10" s="1"/>
  <c r="I1111" i="10"/>
  <c r="S1111" i="10" s="1"/>
  <c r="I1112" i="10"/>
  <c r="S1112" i="10" s="1"/>
  <c r="I1113" i="10"/>
  <c r="S1113" i="10" s="1"/>
  <c r="I1114" i="10"/>
  <c r="S1114" i="10" s="1"/>
  <c r="I1115" i="10"/>
  <c r="S1115" i="10" s="1"/>
  <c r="I1116" i="10"/>
  <c r="S1116" i="10" s="1"/>
  <c r="I1117" i="10"/>
  <c r="S1117" i="10" s="1"/>
  <c r="I1118" i="10"/>
  <c r="S1118" i="10" s="1"/>
  <c r="I1119" i="10"/>
  <c r="S1119" i="10" s="1"/>
  <c r="I1120" i="10"/>
  <c r="S1120" i="10" s="1"/>
  <c r="I1121" i="10"/>
  <c r="S1121" i="10" s="1"/>
  <c r="I1122" i="10"/>
  <c r="S1122" i="10" s="1"/>
  <c r="I1123" i="10"/>
  <c r="S1123" i="10" s="1"/>
  <c r="I1124" i="10"/>
  <c r="S1124" i="10" s="1"/>
  <c r="I1125" i="10"/>
  <c r="S1125" i="10" s="1"/>
  <c r="I1126" i="10"/>
  <c r="S1126" i="10" s="1"/>
  <c r="I1127" i="10"/>
  <c r="S1127" i="10" s="1"/>
  <c r="I1128" i="10"/>
  <c r="S1128" i="10" s="1"/>
  <c r="I1129" i="10"/>
  <c r="S1129" i="10" s="1"/>
  <c r="I1130" i="10"/>
  <c r="S1130" i="10" s="1"/>
  <c r="I1131" i="10"/>
  <c r="S1131" i="10" s="1"/>
  <c r="I1132" i="10"/>
  <c r="S1132" i="10" s="1"/>
  <c r="I1133" i="10"/>
  <c r="S1133" i="10" s="1"/>
  <c r="I1134" i="10"/>
  <c r="S1134" i="10" s="1"/>
  <c r="I1135" i="10"/>
  <c r="S1135" i="10" s="1"/>
  <c r="I1136" i="10"/>
  <c r="S1136" i="10" s="1"/>
  <c r="I1137" i="10"/>
  <c r="S1137" i="10" s="1"/>
  <c r="I1138" i="10"/>
  <c r="S1138" i="10" s="1"/>
  <c r="I1139" i="10"/>
  <c r="S1139" i="10" s="1"/>
  <c r="I1140" i="10"/>
  <c r="S1140" i="10" s="1"/>
  <c r="I1141" i="10"/>
  <c r="S1141" i="10" s="1"/>
  <c r="I1142" i="10"/>
  <c r="S1142" i="10" s="1"/>
  <c r="I1143" i="10"/>
  <c r="S1143" i="10" s="1"/>
  <c r="I1144" i="10"/>
  <c r="S1144" i="10" s="1"/>
  <c r="I1145" i="10"/>
  <c r="S1145" i="10" s="1"/>
  <c r="I1146" i="10"/>
  <c r="S1146" i="10" s="1"/>
  <c r="I1147" i="10"/>
  <c r="S1147" i="10" s="1"/>
  <c r="I1148" i="10"/>
  <c r="S1148" i="10" s="1"/>
  <c r="I1149" i="10"/>
  <c r="S1149" i="10" s="1"/>
  <c r="I1150" i="10"/>
  <c r="S1150" i="10" s="1"/>
  <c r="I1151" i="10"/>
  <c r="S1151" i="10" s="1"/>
  <c r="I1152" i="10"/>
  <c r="S1152" i="10" s="1"/>
  <c r="I1153" i="10"/>
  <c r="S1153" i="10" s="1"/>
  <c r="I1154" i="10"/>
  <c r="S1154" i="10" s="1"/>
  <c r="I1155" i="10"/>
  <c r="S1155" i="10" s="1"/>
  <c r="I1156" i="10"/>
  <c r="S1156" i="10" s="1"/>
  <c r="I1157" i="10"/>
  <c r="S1157" i="10" s="1"/>
  <c r="I1158" i="10"/>
  <c r="S1158" i="10" s="1"/>
  <c r="I1159" i="10"/>
  <c r="S1159" i="10" s="1"/>
  <c r="I1160" i="10"/>
  <c r="S1160" i="10" s="1"/>
  <c r="I1161" i="10"/>
  <c r="S1161" i="10" s="1"/>
  <c r="I1162" i="10"/>
  <c r="S1162" i="10" s="1"/>
  <c r="I1163" i="10"/>
  <c r="S1163" i="10" s="1"/>
  <c r="I1164" i="10"/>
  <c r="S1164" i="10" s="1"/>
  <c r="I1165" i="10"/>
  <c r="S1165" i="10" s="1"/>
  <c r="I1166" i="10"/>
  <c r="S1166" i="10" s="1"/>
  <c r="I1167" i="10"/>
  <c r="S1167" i="10" s="1"/>
  <c r="I1168" i="10"/>
  <c r="S1168" i="10" s="1"/>
  <c r="I1169" i="10"/>
  <c r="S1169" i="10" s="1"/>
  <c r="I1170" i="10"/>
  <c r="S1170" i="10" s="1"/>
  <c r="I1171" i="10"/>
  <c r="S1171" i="10" s="1"/>
  <c r="I1172" i="10"/>
  <c r="S1172" i="10" s="1"/>
  <c r="I1173" i="10"/>
  <c r="S1173" i="10" s="1"/>
  <c r="I1174" i="10"/>
  <c r="S1174" i="10" s="1"/>
  <c r="I1175" i="10"/>
  <c r="S1175" i="10" s="1"/>
  <c r="I1176" i="10"/>
  <c r="S1176" i="10" s="1"/>
  <c r="I1177" i="10"/>
  <c r="S1177" i="10" s="1"/>
  <c r="I1178" i="10"/>
  <c r="S1178" i="10" s="1"/>
  <c r="I1179" i="10"/>
  <c r="S1179" i="10" s="1"/>
  <c r="I1180" i="10"/>
  <c r="S1180" i="10" s="1"/>
  <c r="I1181" i="10"/>
  <c r="S1181" i="10" s="1"/>
  <c r="I1182" i="10"/>
  <c r="S1182" i="10" s="1"/>
  <c r="I1183" i="10"/>
  <c r="S1183" i="10" s="1"/>
  <c r="I1184" i="10"/>
  <c r="S1184" i="10" s="1"/>
  <c r="I1185" i="10"/>
  <c r="S1185" i="10" s="1"/>
  <c r="I1186" i="10"/>
  <c r="S1186" i="10" s="1"/>
  <c r="I1187" i="10"/>
  <c r="S1187" i="10" s="1"/>
  <c r="I1188" i="10"/>
  <c r="S1188" i="10" s="1"/>
  <c r="I1189" i="10"/>
  <c r="S1189" i="10" s="1"/>
  <c r="I1190" i="10"/>
  <c r="S1190" i="10" s="1"/>
  <c r="I1191" i="10"/>
  <c r="S1191" i="10" s="1"/>
  <c r="I1192" i="10"/>
  <c r="S1192" i="10" s="1"/>
  <c r="I1193" i="10"/>
  <c r="S1193" i="10" s="1"/>
  <c r="I1194" i="10"/>
  <c r="S1194" i="10" s="1"/>
  <c r="I1195" i="10"/>
  <c r="S1195" i="10" s="1"/>
  <c r="I1196" i="10"/>
  <c r="S1196" i="10" s="1"/>
  <c r="I1197" i="10"/>
  <c r="S1197" i="10" s="1"/>
  <c r="I1198" i="10"/>
  <c r="S1198" i="10" s="1"/>
  <c r="I1199" i="10"/>
  <c r="S1199" i="10" s="1"/>
  <c r="I1200" i="10"/>
  <c r="S1200" i="10" s="1"/>
  <c r="I1201" i="10"/>
  <c r="S1201" i="10" s="1"/>
  <c r="I1202" i="10"/>
  <c r="S1202" i="10" s="1"/>
  <c r="I1203" i="10"/>
  <c r="S1203" i="10" s="1"/>
  <c r="I1204" i="10"/>
  <c r="S1204" i="10" s="1"/>
  <c r="I1205" i="10"/>
  <c r="S1205" i="10" s="1"/>
  <c r="I1206" i="10"/>
  <c r="S1206" i="10" s="1"/>
  <c r="I1207" i="10"/>
  <c r="S1207" i="10" s="1"/>
  <c r="I1208" i="10"/>
  <c r="S1208" i="10" s="1"/>
  <c r="I1209" i="10"/>
  <c r="S1209" i="10" s="1"/>
  <c r="I1210" i="10"/>
  <c r="S1210" i="10" s="1"/>
  <c r="I1211" i="10"/>
  <c r="S1211" i="10" s="1"/>
  <c r="I1212" i="10"/>
  <c r="S1212" i="10" s="1"/>
  <c r="I1213" i="10"/>
  <c r="S1213" i="10" s="1"/>
  <c r="I1214" i="10"/>
  <c r="S1214" i="10" s="1"/>
  <c r="I1215" i="10"/>
  <c r="S1215" i="10" s="1"/>
  <c r="I1216" i="10"/>
  <c r="S1216" i="10" s="1"/>
  <c r="I1217" i="10"/>
  <c r="S1217" i="10" s="1"/>
  <c r="I1218" i="10"/>
  <c r="S1218" i="10" s="1"/>
  <c r="I1219" i="10"/>
  <c r="S1219" i="10" s="1"/>
  <c r="I1220" i="10"/>
  <c r="S1220" i="10" s="1"/>
  <c r="I1221" i="10"/>
  <c r="S1221" i="10" s="1"/>
  <c r="I1222" i="10"/>
  <c r="S1222" i="10" s="1"/>
  <c r="I1223" i="10"/>
  <c r="S1223" i="10" s="1"/>
  <c r="I1224" i="10"/>
  <c r="S1224" i="10" s="1"/>
  <c r="I1225" i="10"/>
  <c r="S1225" i="10" s="1"/>
  <c r="I1226" i="10"/>
  <c r="S1226" i="10" s="1"/>
  <c r="I1227" i="10"/>
  <c r="S1227" i="10" s="1"/>
  <c r="I1228" i="10"/>
  <c r="S1228" i="10" s="1"/>
  <c r="I1229" i="10"/>
  <c r="S1229" i="10" s="1"/>
  <c r="I1230" i="10"/>
  <c r="S1230" i="10" s="1"/>
  <c r="I1231" i="10"/>
  <c r="S1231" i="10" s="1"/>
  <c r="I1232" i="10"/>
  <c r="S1232" i="10" s="1"/>
  <c r="I1233" i="10"/>
  <c r="S1233" i="10" s="1"/>
  <c r="I1234" i="10"/>
  <c r="S1234" i="10" s="1"/>
  <c r="I1235" i="10"/>
  <c r="S1235" i="10" s="1"/>
  <c r="I1236" i="10"/>
  <c r="S1236" i="10" s="1"/>
  <c r="I1237" i="10"/>
  <c r="S1237" i="10" s="1"/>
  <c r="I1238" i="10"/>
  <c r="S1238" i="10" s="1"/>
  <c r="I1239" i="10"/>
  <c r="S1239" i="10" s="1"/>
  <c r="I1240" i="10"/>
  <c r="S1240" i="10" s="1"/>
  <c r="I1241" i="10"/>
  <c r="S1241" i="10" s="1"/>
  <c r="I1242" i="10"/>
  <c r="S1242" i="10" s="1"/>
  <c r="I1243" i="10"/>
  <c r="S1243" i="10" s="1"/>
  <c r="I1244" i="10"/>
  <c r="S1244" i="10" s="1"/>
  <c r="I1245" i="10"/>
  <c r="S1245" i="10" s="1"/>
  <c r="I1246" i="10"/>
  <c r="S1246" i="10" s="1"/>
  <c r="I1247" i="10"/>
  <c r="S1247" i="10" s="1"/>
  <c r="I1248" i="10"/>
  <c r="S1248" i="10" s="1"/>
  <c r="I1249" i="10"/>
  <c r="S1249" i="10" s="1"/>
  <c r="I1250" i="10"/>
  <c r="S1250" i="10" s="1"/>
  <c r="I1251" i="10"/>
  <c r="S1251" i="10" s="1"/>
  <c r="I1252" i="10"/>
  <c r="S1252" i="10" s="1"/>
  <c r="I1253" i="10"/>
  <c r="S1253" i="10" s="1"/>
  <c r="I1254" i="10"/>
  <c r="S1254" i="10" s="1"/>
  <c r="I1255" i="10"/>
  <c r="S1255" i="10" s="1"/>
  <c r="I1256" i="10"/>
  <c r="S1256" i="10" s="1"/>
  <c r="I1257" i="10"/>
  <c r="S1257" i="10" s="1"/>
  <c r="I1258" i="10"/>
  <c r="S1258" i="10" s="1"/>
  <c r="I1259" i="10"/>
  <c r="S1259" i="10" s="1"/>
  <c r="I1260" i="10"/>
  <c r="S1260" i="10" s="1"/>
  <c r="I1261" i="10"/>
  <c r="S1261" i="10" s="1"/>
  <c r="I1262" i="10"/>
  <c r="S1262" i="10" s="1"/>
  <c r="I1263" i="10"/>
  <c r="S1263" i="10" s="1"/>
  <c r="I1264" i="10"/>
  <c r="S1264" i="10" s="1"/>
  <c r="I1265" i="10"/>
  <c r="S1265" i="10" s="1"/>
  <c r="I1266" i="10"/>
  <c r="S1266" i="10" s="1"/>
  <c r="I1267" i="10"/>
  <c r="S1267" i="10" s="1"/>
  <c r="I1268" i="10"/>
  <c r="S1268" i="10" s="1"/>
  <c r="I1269" i="10"/>
  <c r="S1269" i="10" s="1"/>
  <c r="I1270" i="10"/>
  <c r="S1270" i="10" s="1"/>
  <c r="I1271" i="10"/>
  <c r="S1271" i="10" s="1"/>
  <c r="I1272" i="10"/>
  <c r="S1272" i="10" s="1"/>
  <c r="I1273" i="10"/>
  <c r="S1273" i="10" s="1"/>
  <c r="I1274" i="10"/>
  <c r="S1274" i="10" s="1"/>
  <c r="I1275" i="10"/>
  <c r="S1275" i="10" s="1"/>
  <c r="I1276" i="10"/>
  <c r="S1276" i="10" s="1"/>
  <c r="I1277" i="10"/>
  <c r="S1277" i="10" s="1"/>
  <c r="I1278" i="10"/>
  <c r="S1278" i="10" s="1"/>
  <c r="I1279" i="10"/>
  <c r="S1279" i="10" s="1"/>
  <c r="I1280" i="10"/>
  <c r="S1280" i="10" s="1"/>
  <c r="I1281" i="10"/>
  <c r="S1281" i="10" s="1"/>
  <c r="I1282" i="10"/>
  <c r="S1282" i="10" s="1"/>
  <c r="I1283" i="10"/>
  <c r="S1283" i="10" s="1"/>
  <c r="I1284" i="10"/>
  <c r="S1284" i="10" s="1"/>
  <c r="I1285" i="10"/>
  <c r="S1285" i="10" s="1"/>
  <c r="I1286" i="10"/>
  <c r="S1286" i="10" s="1"/>
  <c r="I1287" i="10"/>
  <c r="S1287" i="10" s="1"/>
  <c r="I1288" i="10"/>
  <c r="S1288" i="10" s="1"/>
  <c r="I1289" i="10"/>
  <c r="S1289" i="10" s="1"/>
  <c r="I1290" i="10"/>
  <c r="S1290" i="10" s="1"/>
  <c r="I1291" i="10"/>
  <c r="S1291" i="10" s="1"/>
  <c r="I1292" i="10"/>
  <c r="S1292" i="10" s="1"/>
  <c r="I1293" i="10"/>
  <c r="S1293" i="10" s="1"/>
  <c r="I1294" i="10"/>
  <c r="S1294" i="10" s="1"/>
  <c r="I1295" i="10"/>
  <c r="S1295" i="10" s="1"/>
  <c r="I1296" i="10"/>
  <c r="S1296" i="10" s="1"/>
  <c r="I1297" i="10"/>
  <c r="S1297" i="10" s="1"/>
  <c r="I1298" i="10"/>
  <c r="S1298" i="10" s="1"/>
  <c r="I1299" i="10"/>
  <c r="S1299" i="10" s="1"/>
  <c r="I1300" i="10"/>
  <c r="S1300" i="10" s="1"/>
  <c r="I1301" i="10"/>
  <c r="S1301" i="10" s="1"/>
  <c r="I1302" i="10"/>
  <c r="S1302" i="10" s="1"/>
  <c r="I1303" i="10"/>
  <c r="S1303" i="10" s="1"/>
  <c r="I1304" i="10"/>
  <c r="S1304" i="10" s="1"/>
  <c r="I1305" i="10"/>
  <c r="S1305" i="10" s="1"/>
  <c r="I1306" i="10"/>
  <c r="S1306" i="10" s="1"/>
  <c r="I1307" i="10"/>
  <c r="S1307" i="10" s="1"/>
  <c r="I1308" i="10"/>
  <c r="S1308" i="10" s="1"/>
  <c r="I1309" i="10"/>
  <c r="S1309" i="10" s="1"/>
  <c r="I1310" i="10"/>
  <c r="S1310" i="10" s="1"/>
  <c r="I1311" i="10"/>
  <c r="S1311" i="10" s="1"/>
  <c r="I1312" i="10"/>
  <c r="S1312" i="10" s="1"/>
  <c r="I1313" i="10"/>
  <c r="S1313" i="10" s="1"/>
  <c r="I1314" i="10"/>
  <c r="S1314" i="10" s="1"/>
  <c r="I1315" i="10"/>
  <c r="S1315" i="10" s="1"/>
  <c r="I1316" i="10"/>
  <c r="S1316" i="10" s="1"/>
  <c r="I1317" i="10"/>
  <c r="S1317" i="10" s="1"/>
  <c r="I1318" i="10"/>
  <c r="S1318" i="10" s="1"/>
  <c r="I1319" i="10"/>
  <c r="S1319" i="10" s="1"/>
  <c r="I1320" i="10"/>
  <c r="S1320" i="10" s="1"/>
  <c r="I1321" i="10"/>
  <c r="S1321" i="10" s="1"/>
  <c r="I1322" i="10"/>
  <c r="S1322" i="10" s="1"/>
  <c r="I1323" i="10"/>
  <c r="S1323" i="10" s="1"/>
  <c r="I1324" i="10"/>
  <c r="S1324" i="10" s="1"/>
  <c r="I1325" i="10"/>
  <c r="S1325" i="10" s="1"/>
  <c r="I1326" i="10"/>
  <c r="S1326" i="10" s="1"/>
  <c r="I1327" i="10"/>
  <c r="S1327" i="10" s="1"/>
  <c r="I1328" i="10"/>
  <c r="S1328" i="10" s="1"/>
  <c r="I1329" i="10"/>
  <c r="S1329" i="10" s="1"/>
  <c r="I1330" i="10"/>
  <c r="S1330" i="10" s="1"/>
  <c r="I1331" i="10"/>
  <c r="S1331" i="10" s="1"/>
  <c r="I1332" i="10"/>
  <c r="S1332" i="10" s="1"/>
  <c r="I1333" i="10"/>
  <c r="S1333" i="10" s="1"/>
  <c r="I1334" i="10"/>
  <c r="S1334" i="10" s="1"/>
  <c r="I1335" i="10"/>
  <c r="S1335" i="10" s="1"/>
  <c r="I1336" i="10"/>
  <c r="S1336" i="10" s="1"/>
  <c r="I1337" i="10"/>
  <c r="S1337" i="10" s="1"/>
  <c r="I1338" i="10"/>
  <c r="S1338" i="10" s="1"/>
  <c r="I1339" i="10"/>
  <c r="S1339" i="10" s="1"/>
  <c r="I1340" i="10"/>
  <c r="S1340" i="10" s="1"/>
  <c r="I1341" i="10"/>
  <c r="S1341" i="10" s="1"/>
  <c r="I1342" i="10"/>
  <c r="S1342" i="10" s="1"/>
  <c r="I1343" i="10"/>
  <c r="S1343" i="10" s="1"/>
  <c r="I1344" i="10"/>
  <c r="S1344" i="10" s="1"/>
  <c r="I1345" i="10"/>
  <c r="S1345" i="10" s="1"/>
  <c r="I1346" i="10"/>
  <c r="S1346" i="10" s="1"/>
  <c r="I1347" i="10"/>
  <c r="S1347" i="10" s="1"/>
  <c r="I1348" i="10"/>
  <c r="S1348" i="10" s="1"/>
  <c r="I1349" i="10"/>
  <c r="S1349" i="10" s="1"/>
  <c r="I1350" i="10"/>
  <c r="S1350" i="10" s="1"/>
  <c r="I1351" i="10"/>
  <c r="S1351" i="10" s="1"/>
  <c r="I1352" i="10"/>
  <c r="S1352" i="10" s="1"/>
  <c r="I1353" i="10"/>
  <c r="S1353" i="10" s="1"/>
  <c r="I1354" i="10"/>
  <c r="S1354" i="10" s="1"/>
  <c r="I1355" i="10"/>
  <c r="S1355" i="10" s="1"/>
  <c r="I1356" i="10"/>
  <c r="S1356" i="10" s="1"/>
  <c r="I1357" i="10"/>
  <c r="S1357" i="10" s="1"/>
  <c r="I1358" i="10"/>
  <c r="S1358" i="10" s="1"/>
  <c r="I1359" i="10"/>
  <c r="S1359" i="10" s="1"/>
  <c r="I1360" i="10"/>
  <c r="S1360" i="10" s="1"/>
  <c r="I1361" i="10"/>
  <c r="S1361" i="10" s="1"/>
  <c r="I1362" i="10"/>
  <c r="S1362" i="10" s="1"/>
  <c r="I1363" i="10"/>
  <c r="S1363" i="10" s="1"/>
  <c r="I1364" i="10"/>
  <c r="S1364" i="10" s="1"/>
  <c r="I1365" i="10"/>
  <c r="S1365" i="10" s="1"/>
  <c r="I1366" i="10"/>
  <c r="S1366" i="10" s="1"/>
  <c r="I1367" i="10"/>
  <c r="S1367" i="10" s="1"/>
  <c r="I1368" i="10"/>
  <c r="S1368" i="10" s="1"/>
  <c r="I1369" i="10"/>
  <c r="S1369" i="10" s="1"/>
  <c r="I1370" i="10"/>
  <c r="S1370" i="10" s="1"/>
  <c r="I1371" i="10"/>
  <c r="S1371" i="10" s="1"/>
  <c r="I1372" i="10"/>
  <c r="S1372" i="10" s="1"/>
  <c r="I1373" i="10"/>
  <c r="S1373" i="10" s="1"/>
  <c r="I1374" i="10"/>
  <c r="S1374" i="10" s="1"/>
  <c r="I1375" i="10"/>
  <c r="S1375" i="10" s="1"/>
  <c r="I1376" i="10"/>
  <c r="S1376" i="10" s="1"/>
  <c r="I1377" i="10"/>
  <c r="S1377" i="10" s="1"/>
  <c r="I1378" i="10"/>
  <c r="S1378" i="10" s="1"/>
  <c r="I1379" i="10"/>
  <c r="S1379" i="10" s="1"/>
  <c r="I1380" i="10"/>
  <c r="S1380" i="10" s="1"/>
  <c r="I1381" i="10"/>
  <c r="S1381" i="10" s="1"/>
  <c r="I1382" i="10"/>
  <c r="S1382" i="10" s="1"/>
  <c r="I1383" i="10"/>
  <c r="S1383" i="10" s="1"/>
  <c r="I1384" i="10"/>
  <c r="S1384" i="10" s="1"/>
  <c r="I1385" i="10"/>
  <c r="S1385" i="10" s="1"/>
  <c r="I1386" i="10"/>
  <c r="S1386" i="10" s="1"/>
  <c r="I1387" i="10"/>
  <c r="S1387" i="10" s="1"/>
  <c r="I1388" i="10"/>
  <c r="S1388" i="10" s="1"/>
  <c r="I1389" i="10"/>
  <c r="S1389" i="10" s="1"/>
  <c r="I1390" i="10"/>
  <c r="S1390" i="10" s="1"/>
  <c r="I1391" i="10"/>
  <c r="S1391" i="10" s="1"/>
  <c r="I1392" i="10"/>
  <c r="S1392" i="10" s="1"/>
  <c r="I1393" i="10"/>
  <c r="S1393" i="10" s="1"/>
  <c r="I1394" i="10"/>
  <c r="S1394" i="10" s="1"/>
  <c r="I1395" i="10"/>
  <c r="S1395" i="10" s="1"/>
  <c r="I1396" i="10"/>
  <c r="S1396" i="10" s="1"/>
  <c r="I1397" i="10"/>
  <c r="S1397" i="10" s="1"/>
  <c r="I1398" i="10"/>
  <c r="S1398" i="10" s="1"/>
  <c r="I1399" i="10"/>
  <c r="S1399" i="10" s="1"/>
  <c r="I1400" i="10"/>
  <c r="S1400" i="10" s="1"/>
  <c r="I1401" i="10"/>
  <c r="S1401" i="10" s="1"/>
  <c r="I1402" i="10"/>
  <c r="S1402" i="10" s="1"/>
  <c r="I1403" i="10"/>
  <c r="S1403" i="10" s="1"/>
  <c r="I1404" i="10"/>
  <c r="S1404" i="10" s="1"/>
  <c r="I1405" i="10"/>
  <c r="S1405" i="10" s="1"/>
  <c r="I1406" i="10"/>
  <c r="S1406" i="10" s="1"/>
  <c r="I1407" i="10"/>
  <c r="S1407" i="10" s="1"/>
  <c r="I1408" i="10"/>
  <c r="S1408" i="10" s="1"/>
  <c r="I1409" i="10"/>
  <c r="S1409" i="10" s="1"/>
  <c r="I1410" i="10"/>
  <c r="S1410" i="10" s="1"/>
  <c r="I1411" i="10"/>
  <c r="S1411" i="10" s="1"/>
  <c r="I1412" i="10"/>
  <c r="S1412" i="10" s="1"/>
  <c r="I1413" i="10"/>
  <c r="S1413" i="10" s="1"/>
  <c r="I1414" i="10"/>
  <c r="S1414" i="10" s="1"/>
  <c r="I1415" i="10"/>
  <c r="S1415" i="10" s="1"/>
  <c r="I1416" i="10"/>
  <c r="S1416" i="10" s="1"/>
  <c r="I1417" i="10"/>
  <c r="S1417" i="10" s="1"/>
  <c r="I1418" i="10"/>
  <c r="S1418" i="10" s="1"/>
  <c r="I1419" i="10"/>
  <c r="S1419" i="10" s="1"/>
  <c r="I1420" i="10"/>
  <c r="S1420" i="10" s="1"/>
  <c r="I1421" i="10"/>
  <c r="S1421" i="10" s="1"/>
  <c r="I1422" i="10"/>
  <c r="S1422" i="10" s="1"/>
  <c r="I1423" i="10"/>
  <c r="S1423" i="10" s="1"/>
  <c r="I1424" i="10"/>
  <c r="S1424" i="10" s="1"/>
  <c r="I1425" i="10"/>
  <c r="S1425" i="10" s="1"/>
  <c r="I1426" i="10"/>
  <c r="S1426" i="10" s="1"/>
  <c r="I1427" i="10"/>
  <c r="S1427" i="10" s="1"/>
  <c r="I1428" i="10"/>
  <c r="S1428" i="10" s="1"/>
  <c r="I1429" i="10"/>
  <c r="S1429" i="10" s="1"/>
  <c r="I1430" i="10"/>
  <c r="S1430" i="10" s="1"/>
  <c r="I1431" i="10"/>
  <c r="S1431" i="10" s="1"/>
  <c r="I1432" i="10"/>
  <c r="S1432" i="10" s="1"/>
  <c r="I1433" i="10"/>
  <c r="S1433" i="10" s="1"/>
  <c r="I1434" i="10"/>
  <c r="S1434" i="10" s="1"/>
  <c r="I1435" i="10"/>
  <c r="S1435" i="10" s="1"/>
  <c r="I1436" i="10"/>
  <c r="S1436" i="10" s="1"/>
  <c r="I1437" i="10"/>
  <c r="S1437" i="10" s="1"/>
  <c r="I1438" i="10"/>
  <c r="S1438" i="10" s="1"/>
  <c r="I1439" i="10"/>
  <c r="S1439" i="10" s="1"/>
  <c r="I1440" i="10"/>
  <c r="S1440" i="10" s="1"/>
  <c r="I1441" i="10"/>
  <c r="S1441" i="10" s="1"/>
  <c r="I1442" i="10"/>
  <c r="S1442" i="10" s="1"/>
  <c r="I1443" i="10"/>
  <c r="S1443" i="10" s="1"/>
  <c r="I1444" i="10"/>
  <c r="S1444" i="10" s="1"/>
  <c r="I1445" i="10"/>
  <c r="S1445" i="10" s="1"/>
  <c r="I1446" i="10"/>
  <c r="S1446" i="10" s="1"/>
  <c r="I1447" i="10"/>
  <c r="S1447" i="10" s="1"/>
  <c r="I1448" i="10"/>
  <c r="S1448" i="10" s="1"/>
  <c r="I1449" i="10"/>
  <c r="S1449" i="10" s="1"/>
  <c r="I1450" i="10"/>
  <c r="S1450" i="10" s="1"/>
  <c r="I1451" i="10"/>
  <c r="S1451" i="10" s="1"/>
  <c r="I1452" i="10"/>
  <c r="S1452" i="10" s="1"/>
  <c r="I1453" i="10"/>
  <c r="S1453" i="10" s="1"/>
  <c r="I1454" i="10"/>
  <c r="S1454" i="10" s="1"/>
  <c r="I1455" i="10"/>
  <c r="S1455" i="10" s="1"/>
  <c r="I1456" i="10"/>
  <c r="S1456" i="10" s="1"/>
  <c r="I1457" i="10"/>
  <c r="S1457" i="10" s="1"/>
  <c r="I1458" i="10"/>
  <c r="S1458" i="10" s="1"/>
  <c r="I1459" i="10"/>
  <c r="S1459" i="10" s="1"/>
  <c r="I1460" i="10"/>
  <c r="S1460" i="10" s="1"/>
  <c r="I1461" i="10"/>
  <c r="S1461" i="10" s="1"/>
  <c r="I1462" i="10"/>
  <c r="S1462" i="10" s="1"/>
  <c r="I1463" i="10"/>
  <c r="S1463" i="10" s="1"/>
  <c r="I1464" i="10"/>
  <c r="S1464" i="10" s="1"/>
  <c r="I1465" i="10"/>
  <c r="S1465" i="10" s="1"/>
  <c r="I1466" i="10"/>
  <c r="S1466" i="10" s="1"/>
  <c r="I1467" i="10"/>
  <c r="S1467" i="10" s="1"/>
  <c r="I1468" i="10"/>
  <c r="S1468" i="10" s="1"/>
  <c r="I1469" i="10"/>
  <c r="S1469" i="10" s="1"/>
  <c r="I1470" i="10"/>
  <c r="S1470" i="10" s="1"/>
  <c r="I1471" i="10"/>
  <c r="S1471" i="10" s="1"/>
  <c r="I1472" i="10"/>
  <c r="S1472" i="10" s="1"/>
  <c r="I1473" i="10"/>
  <c r="S1473" i="10" s="1"/>
  <c r="I1474" i="10"/>
  <c r="S1474" i="10" s="1"/>
  <c r="I1475" i="10"/>
  <c r="S1475" i="10" s="1"/>
  <c r="I1476" i="10"/>
  <c r="S1476" i="10" s="1"/>
  <c r="I1477" i="10"/>
  <c r="S1477" i="10" s="1"/>
  <c r="I1478" i="10"/>
  <c r="S1478" i="10" s="1"/>
  <c r="I1479" i="10"/>
  <c r="S1479" i="10" s="1"/>
  <c r="I1480" i="10"/>
  <c r="S1480" i="10" s="1"/>
  <c r="I1481" i="10"/>
  <c r="S1481" i="10" s="1"/>
  <c r="I1482" i="10"/>
  <c r="S1482" i="10" s="1"/>
  <c r="I1483" i="10"/>
  <c r="S1483" i="10" s="1"/>
  <c r="I1484" i="10"/>
  <c r="S1484" i="10" s="1"/>
  <c r="I1485" i="10"/>
  <c r="S1485" i="10" s="1"/>
  <c r="I1486" i="10"/>
  <c r="S1486" i="10" s="1"/>
  <c r="I1487" i="10"/>
  <c r="S1487" i="10" s="1"/>
  <c r="I1488" i="10"/>
  <c r="S1488" i="10" s="1"/>
  <c r="I1489" i="10"/>
  <c r="S1489" i="10" s="1"/>
  <c r="I1490" i="10"/>
  <c r="S1490" i="10" s="1"/>
  <c r="I1491" i="10"/>
  <c r="S1491" i="10" s="1"/>
  <c r="I1492" i="10"/>
  <c r="S1492" i="10" s="1"/>
  <c r="I1493" i="10"/>
  <c r="S1493" i="10" s="1"/>
  <c r="I1494" i="10"/>
  <c r="S1494" i="10" s="1"/>
  <c r="I1495" i="10"/>
  <c r="S1495" i="10" s="1"/>
  <c r="I1496" i="10"/>
  <c r="S1496" i="10" s="1"/>
  <c r="I1497" i="10"/>
  <c r="S1497" i="10" s="1"/>
  <c r="I1498" i="10"/>
  <c r="S1498" i="10" s="1"/>
  <c r="I1499" i="10"/>
  <c r="S1499" i="10" s="1"/>
  <c r="I1500" i="10"/>
  <c r="S1500" i="10" s="1"/>
  <c r="I1501" i="10"/>
  <c r="S1501" i="10" s="1"/>
  <c r="I1502" i="10"/>
  <c r="S1502" i="10" s="1"/>
  <c r="I1503" i="10"/>
  <c r="S1503" i="10" s="1"/>
  <c r="I1504" i="10"/>
  <c r="S1504" i="10" s="1"/>
  <c r="I1505" i="10"/>
  <c r="S1505" i="10" s="1"/>
  <c r="I1506" i="10"/>
  <c r="S1506" i="10" s="1"/>
  <c r="I1507" i="10"/>
  <c r="S1507" i="10" s="1"/>
  <c r="I1508" i="10"/>
  <c r="S1508" i="10" s="1"/>
  <c r="I1509" i="10"/>
  <c r="S1509" i="10" s="1"/>
  <c r="I1510" i="10"/>
  <c r="S1510" i="10" s="1"/>
  <c r="I1511" i="10"/>
  <c r="S1511" i="10" s="1"/>
  <c r="I1512" i="10"/>
  <c r="S1512" i="10" s="1"/>
  <c r="I1513" i="10"/>
  <c r="S1513" i="10" s="1"/>
  <c r="I1514" i="10"/>
  <c r="S1514" i="10" s="1"/>
  <c r="I1515" i="10"/>
  <c r="S1515" i="10" s="1"/>
  <c r="I1516" i="10"/>
  <c r="S1516" i="10" s="1"/>
  <c r="I1517" i="10"/>
  <c r="S1517" i="10" s="1"/>
  <c r="I1518" i="10"/>
  <c r="S1518" i="10" s="1"/>
  <c r="I1519" i="10"/>
  <c r="S1519" i="10" s="1"/>
  <c r="I1520" i="10"/>
  <c r="S1520" i="10" s="1"/>
  <c r="I1521" i="10"/>
  <c r="S1521" i="10" s="1"/>
  <c r="I1522" i="10"/>
  <c r="S1522" i="10" s="1"/>
  <c r="I1523" i="10"/>
  <c r="S1523" i="10" s="1"/>
  <c r="I1524" i="10"/>
  <c r="S1524" i="10" s="1"/>
  <c r="I1525" i="10"/>
  <c r="S1525" i="10" s="1"/>
  <c r="I1526" i="10"/>
  <c r="S1526" i="10" s="1"/>
  <c r="I1527" i="10"/>
  <c r="S1527" i="10" s="1"/>
  <c r="I1528" i="10"/>
  <c r="S1528" i="10" s="1"/>
  <c r="I1529" i="10"/>
  <c r="S1529" i="10" s="1"/>
  <c r="I1530" i="10"/>
  <c r="S1530" i="10" s="1"/>
  <c r="I1531" i="10"/>
  <c r="S1531" i="10" s="1"/>
  <c r="I1532" i="10"/>
  <c r="S1532" i="10" s="1"/>
  <c r="I1533" i="10"/>
  <c r="S1533" i="10" s="1"/>
  <c r="I1534" i="10"/>
  <c r="S1534" i="10" s="1"/>
  <c r="I1535" i="10"/>
  <c r="S1535" i="10" s="1"/>
  <c r="I1536" i="10"/>
  <c r="S1536" i="10" s="1"/>
  <c r="I1537" i="10"/>
  <c r="S1537" i="10" s="1"/>
  <c r="I1538" i="10"/>
  <c r="S1538" i="10" s="1"/>
  <c r="I1539" i="10"/>
  <c r="S1539" i="10" s="1"/>
  <c r="I1540" i="10"/>
  <c r="S1540" i="10" s="1"/>
  <c r="I1541" i="10"/>
  <c r="S1541" i="10" s="1"/>
  <c r="I1542" i="10"/>
  <c r="S1542" i="10" s="1"/>
  <c r="I1543" i="10"/>
  <c r="S1543" i="10" s="1"/>
  <c r="I1544" i="10"/>
  <c r="S1544" i="10" s="1"/>
  <c r="I1545" i="10"/>
  <c r="S1545" i="10" s="1"/>
  <c r="I1546" i="10"/>
  <c r="S1546" i="10" s="1"/>
  <c r="I1547" i="10"/>
  <c r="S1547" i="10" s="1"/>
  <c r="I1548" i="10"/>
  <c r="S1548" i="10" s="1"/>
  <c r="I1549" i="10"/>
  <c r="S1549" i="10" s="1"/>
  <c r="I1550" i="10"/>
  <c r="S1550" i="10" s="1"/>
  <c r="I1551" i="10"/>
  <c r="S1551" i="10" s="1"/>
  <c r="I1552" i="10"/>
  <c r="S1552" i="10" s="1"/>
  <c r="I1553" i="10"/>
  <c r="S1553" i="10" s="1"/>
  <c r="I1554" i="10"/>
  <c r="S1554" i="10" s="1"/>
  <c r="I1555" i="10"/>
  <c r="S1555" i="10" s="1"/>
  <c r="I1556" i="10"/>
  <c r="S1556" i="10" s="1"/>
  <c r="I1557" i="10"/>
  <c r="S1557" i="10" s="1"/>
  <c r="I1558" i="10"/>
  <c r="S1558" i="10" s="1"/>
  <c r="I1559" i="10"/>
  <c r="S1559" i="10" s="1"/>
  <c r="I1560" i="10"/>
  <c r="S1560" i="10" s="1"/>
  <c r="I1561" i="10"/>
  <c r="S1561" i="10" s="1"/>
  <c r="I1562" i="10"/>
  <c r="S1562" i="10" s="1"/>
  <c r="I1563" i="10"/>
  <c r="S1563" i="10" s="1"/>
  <c r="I1564" i="10"/>
  <c r="S1564" i="10" s="1"/>
  <c r="I1565" i="10"/>
  <c r="S1565" i="10" s="1"/>
  <c r="I1566" i="10"/>
  <c r="S1566" i="10" s="1"/>
  <c r="I1567" i="10"/>
  <c r="S1567" i="10" s="1"/>
  <c r="I1568" i="10"/>
  <c r="S1568" i="10" s="1"/>
  <c r="I1569" i="10"/>
  <c r="S1569" i="10" s="1"/>
  <c r="I1570" i="10"/>
  <c r="S1570" i="10" s="1"/>
  <c r="I1571" i="10"/>
  <c r="S1571" i="10" s="1"/>
  <c r="I1572" i="10"/>
  <c r="S1572" i="10" s="1"/>
  <c r="I1573" i="10"/>
  <c r="S1573" i="10" s="1"/>
  <c r="I1574" i="10"/>
  <c r="S1574" i="10" s="1"/>
  <c r="I1575" i="10"/>
  <c r="S1575" i="10" s="1"/>
  <c r="I1576" i="10"/>
  <c r="S1576" i="10" s="1"/>
  <c r="I1577" i="10"/>
  <c r="S1577" i="10" s="1"/>
  <c r="I1578" i="10"/>
  <c r="S1578" i="10" s="1"/>
  <c r="I1579" i="10"/>
  <c r="S1579" i="10" s="1"/>
  <c r="I1580" i="10"/>
  <c r="S1580" i="10" s="1"/>
  <c r="I1581" i="10"/>
  <c r="S1581" i="10" s="1"/>
  <c r="I1582" i="10"/>
  <c r="S1582" i="10" s="1"/>
  <c r="I1583" i="10"/>
  <c r="S1583" i="10" s="1"/>
  <c r="I1584" i="10"/>
  <c r="S1584" i="10" s="1"/>
  <c r="I1585" i="10"/>
  <c r="S1585" i="10" s="1"/>
  <c r="I1586" i="10"/>
  <c r="S1586" i="10" s="1"/>
  <c r="I1587" i="10"/>
  <c r="S1587" i="10" s="1"/>
  <c r="I1588" i="10"/>
  <c r="S1588" i="10" s="1"/>
  <c r="I1589" i="10"/>
  <c r="S1589" i="10" s="1"/>
  <c r="I1590" i="10"/>
  <c r="S1590" i="10" s="1"/>
  <c r="I1591" i="10"/>
  <c r="S1591" i="10" s="1"/>
  <c r="I1592" i="10"/>
  <c r="S1592" i="10" s="1"/>
  <c r="I1593" i="10"/>
  <c r="S1593" i="10" s="1"/>
  <c r="I1594" i="10"/>
  <c r="S1594" i="10" s="1"/>
  <c r="I1595" i="10"/>
  <c r="S1595" i="10" s="1"/>
  <c r="I1596" i="10"/>
  <c r="S1596" i="10" s="1"/>
  <c r="I1597" i="10"/>
  <c r="S1597" i="10" s="1"/>
  <c r="I1598" i="10"/>
  <c r="S1598" i="10" s="1"/>
  <c r="I1599" i="10"/>
  <c r="S1599" i="10" s="1"/>
  <c r="I1600" i="10"/>
  <c r="S1600" i="10" s="1"/>
  <c r="I1601" i="10"/>
  <c r="S1601" i="10" s="1"/>
  <c r="I1602" i="10"/>
  <c r="S1602" i="10" s="1"/>
  <c r="I1603" i="10"/>
  <c r="S1603" i="10" s="1"/>
  <c r="I1604" i="10"/>
  <c r="S1604" i="10" s="1"/>
  <c r="I1605" i="10"/>
  <c r="S1605" i="10" s="1"/>
  <c r="I1606" i="10"/>
  <c r="S1606" i="10" s="1"/>
  <c r="I1607" i="10"/>
  <c r="S1607" i="10" s="1"/>
  <c r="I1608" i="10"/>
  <c r="S1608" i="10" s="1"/>
  <c r="I1609" i="10"/>
  <c r="S1609" i="10" s="1"/>
  <c r="I1610" i="10"/>
  <c r="S1610" i="10" s="1"/>
  <c r="I1611" i="10"/>
  <c r="S1611" i="10" s="1"/>
  <c r="I1612" i="10"/>
  <c r="S1612" i="10" s="1"/>
  <c r="I1613" i="10"/>
  <c r="S1613" i="10" s="1"/>
  <c r="I1614" i="10"/>
  <c r="S1614" i="10" s="1"/>
  <c r="I1615" i="10"/>
  <c r="S1615" i="10" s="1"/>
  <c r="I1616" i="10"/>
  <c r="S1616" i="10" s="1"/>
  <c r="I1617" i="10"/>
  <c r="S1617" i="10" s="1"/>
  <c r="I1618" i="10"/>
  <c r="S1618" i="10" s="1"/>
  <c r="I1619" i="10"/>
  <c r="S1619" i="10" s="1"/>
  <c r="I1620" i="10"/>
  <c r="S1620" i="10" s="1"/>
  <c r="I1621" i="10"/>
  <c r="S1621" i="10" s="1"/>
  <c r="I1622" i="10"/>
  <c r="S1622" i="10" s="1"/>
  <c r="I1623" i="10"/>
  <c r="S1623" i="10" s="1"/>
  <c r="I1624" i="10"/>
  <c r="S1624" i="10" s="1"/>
  <c r="I1625" i="10"/>
  <c r="S1625" i="10" s="1"/>
  <c r="I1626" i="10"/>
  <c r="S1626" i="10" s="1"/>
  <c r="I1627" i="10"/>
  <c r="S1627" i="10" s="1"/>
  <c r="I1628" i="10"/>
  <c r="S1628" i="10" s="1"/>
  <c r="I1629" i="10"/>
  <c r="S1629" i="10" s="1"/>
  <c r="I1630" i="10"/>
  <c r="S1630" i="10" s="1"/>
  <c r="I1631" i="10"/>
  <c r="S1631" i="10" s="1"/>
  <c r="I1632" i="10"/>
  <c r="S1632" i="10" s="1"/>
  <c r="I1633" i="10"/>
  <c r="S1633" i="10" s="1"/>
  <c r="I1634" i="10"/>
  <c r="S1634" i="10" s="1"/>
  <c r="I1635" i="10"/>
  <c r="S1635" i="10" s="1"/>
  <c r="I1636" i="10"/>
  <c r="S1636" i="10" s="1"/>
  <c r="I1637" i="10"/>
  <c r="S1637" i="10" s="1"/>
  <c r="I1638" i="10"/>
  <c r="S1638" i="10" s="1"/>
  <c r="I1639" i="10"/>
  <c r="S1639" i="10" s="1"/>
  <c r="I1640" i="10"/>
  <c r="S1640" i="10" s="1"/>
  <c r="I1641" i="10"/>
  <c r="S1641" i="10" s="1"/>
  <c r="I1642" i="10"/>
  <c r="S1642" i="10" s="1"/>
  <c r="I1643" i="10"/>
  <c r="S1643" i="10" s="1"/>
  <c r="I1644" i="10"/>
  <c r="S1644" i="10" s="1"/>
  <c r="I1645" i="10"/>
  <c r="S1645" i="10" s="1"/>
  <c r="I1646" i="10"/>
  <c r="S1646" i="10" s="1"/>
  <c r="I1647" i="10"/>
  <c r="S1647" i="10" s="1"/>
  <c r="I1648" i="10"/>
  <c r="S1648" i="10" s="1"/>
  <c r="I1649" i="10"/>
  <c r="S1649" i="10" s="1"/>
  <c r="I1650" i="10"/>
  <c r="S1650" i="10" s="1"/>
  <c r="I1651" i="10"/>
  <c r="S1651" i="10" s="1"/>
  <c r="I1652" i="10"/>
  <c r="S1652" i="10" s="1"/>
  <c r="I1653" i="10"/>
  <c r="S1653" i="10" s="1"/>
  <c r="I1654" i="10"/>
  <c r="S1654" i="10" s="1"/>
  <c r="I1655" i="10"/>
  <c r="S1655" i="10" s="1"/>
  <c r="I1656" i="10"/>
  <c r="S1656" i="10" s="1"/>
  <c r="I1657" i="10"/>
  <c r="S1657" i="10" s="1"/>
  <c r="I1658" i="10"/>
  <c r="S1658" i="10" s="1"/>
  <c r="I1659" i="10"/>
  <c r="S1659" i="10" s="1"/>
  <c r="I1660" i="10"/>
  <c r="S1660" i="10" s="1"/>
  <c r="I1661" i="10"/>
  <c r="S1661" i="10" s="1"/>
  <c r="I1662" i="10"/>
  <c r="S1662" i="10" s="1"/>
  <c r="I1663" i="10"/>
  <c r="S1663" i="10" s="1"/>
  <c r="I1664" i="10"/>
  <c r="S1664" i="10" s="1"/>
  <c r="I1665" i="10"/>
  <c r="S1665" i="10" s="1"/>
  <c r="I1666" i="10"/>
  <c r="S1666" i="10" s="1"/>
  <c r="I1667" i="10"/>
  <c r="S1667" i="10" s="1"/>
  <c r="I1668" i="10"/>
  <c r="S1668" i="10" s="1"/>
  <c r="I1669" i="10"/>
  <c r="S1669" i="10" s="1"/>
  <c r="I1670" i="10"/>
  <c r="S1670" i="10" s="1"/>
  <c r="I1671" i="10"/>
  <c r="S1671" i="10" s="1"/>
  <c r="I1672" i="10"/>
  <c r="S1672" i="10" s="1"/>
  <c r="I1673" i="10"/>
  <c r="S1673" i="10" s="1"/>
  <c r="I1674" i="10"/>
  <c r="S1674" i="10" s="1"/>
  <c r="I1675" i="10"/>
  <c r="S1675" i="10" s="1"/>
  <c r="I1676" i="10"/>
  <c r="S1676" i="10" s="1"/>
  <c r="I1677" i="10"/>
  <c r="S1677" i="10" s="1"/>
  <c r="I1678" i="10"/>
  <c r="S1678" i="10" s="1"/>
  <c r="I1679" i="10"/>
  <c r="S1679" i="10" s="1"/>
  <c r="I1680" i="10"/>
  <c r="S1680" i="10" s="1"/>
  <c r="I1681" i="10"/>
  <c r="S1681" i="10" s="1"/>
  <c r="I1682" i="10"/>
  <c r="S1682" i="10" s="1"/>
  <c r="I1683" i="10"/>
  <c r="S1683" i="10" s="1"/>
  <c r="I1684" i="10"/>
  <c r="S1684" i="10" s="1"/>
  <c r="I1685" i="10"/>
  <c r="S1685" i="10" s="1"/>
  <c r="I1686" i="10"/>
  <c r="S1686" i="10" s="1"/>
  <c r="I1687" i="10"/>
  <c r="S1687" i="10" s="1"/>
  <c r="I1688" i="10"/>
  <c r="S1688" i="10" s="1"/>
  <c r="I1689" i="10"/>
  <c r="S1689" i="10" s="1"/>
  <c r="I1690" i="10"/>
  <c r="S1690" i="10" s="1"/>
  <c r="I1691" i="10"/>
  <c r="S1691" i="10" s="1"/>
  <c r="I1692" i="10"/>
  <c r="S1692" i="10" s="1"/>
  <c r="I1693" i="10"/>
  <c r="S1693" i="10" s="1"/>
  <c r="I1694" i="10"/>
  <c r="S1694" i="10" s="1"/>
  <c r="I1695" i="10"/>
  <c r="S1695" i="10" s="1"/>
  <c r="I1696" i="10"/>
  <c r="S1696" i="10" s="1"/>
  <c r="I1697" i="10"/>
  <c r="S1697" i="10" s="1"/>
  <c r="I1698" i="10"/>
  <c r="S1698" i="10" s="1"/>
  <c r="I1699" i="10"/>
  <c r="S1699" i="10" s="1"/>
  <c r="I1700" i="10"/>
  <c r="S1700" i="10" s="1"/>
  <c r="I1701" i="10"/>
  <c r="S1701" i="10" s="1"/>
  <c r="I1702" i="10"/>
  <c r="S1702" i="10" s="1"/>
  <c r="I1703" i="10"/>
  <c r="S1703" i="10" s="1"/>
  <c r="I1704" i="10"/>
  <c r="S1704" i="10" s="1"/>
  <c r="I1705" i="10"/>
  <c r="S1705" i="10" s="1"/>
  <c r="I1706" i="10"/>
  <c r="S1706" i="10" s="1"/>
  <c r="I1707" i="10"/>
  <c r="S1707" i="10" s="1"/>
  <c r="I1708" i="10"/>
  <c r="S1708" i="10" s="1"/>
  <c r="I1709" i="10"/>
  <c r="S1709" i="10" s="1"/>
  <c r="I1710" i="10"/>
  <c r="S1710" i="10" s="1"/>
  <c r="I1711" i="10"/>
  <c r="S1711" i="10" s="1"/>
  <c r="I1712" i="10"/>
  <c r="S1712" i="10" s="1"/>
  <c r="I1713" i="10"/>
  <c r="S1713" i="10" s="1"/>
  <c r="I1714" i="10"/>
  <c r="S1714" i="10" s="1"/>
  <c r="I1715" i="10"/>
  <c r="S1715" i="10" s="1"/>
  <c r="I1716" i="10"/>
  <c r="S1716" i="10" s="1"/>
  <c r="I1717" i="10"/>
  <c r="S1717" i="10" s="1"/>
  <c r="I1718" i="10"/>
  <c r="S1718" i="10" s="1"/>
  <c r="I1719" i="10"/>
  <c r="S1719" i="10" s="1"/>
  <c r="I1720" i="10"/>
  <c r="S1720" i="10" s="1"/>
  <c r="I1721" i="10"/>
  <c r="S1721" i="10" s="1"/>
  <c r="I1722" i="10"/>
  <c r="S1722" i="10" s="1"/>
  <c r="I1723" i="10"/>
  <c r="S1723" i="10" s="1"/>
  <c r="I1724" i="10"/>
  <c r="S1724" i="10" s="1"/>
  <c r="I1725" i="10"/>
  <c r="S1725" i="10" s="1"/>
  <c r="I1726" i="10"/>
  <c r="S1726" i="10" s="1"/>
  <c r="I1727" i="10"/>
  <c r="S1727" i="10" s="1"/>
  <c r="I1728" i="10"/>
  <c r="S1728" i="10" s="1"/>
  <c r="I1729" i="10"/>
  <c r="S1729" i="10" s="1"/>
  <c r="I1730" i="10"/>
  <c r="S1730" i="10" s="1"/>
  <c r="I1731" i="10"/>
  <c r="S1731" i="10" s="1"/>
  <c r="I1732" i="10"/>
  <c r="S1732" i="10" s="1"/>
  <c r="I1733" i="10"/>
  <c r="S1733" i="10" s="1"/>
  <c r="I1734" i="10"/>
  <c r="S1734" i="10" s="1"/>
  <c r="I1735" i="10"/>
  <c r="S1735" i="10" s="1"/>
  <c r="I1736" i="10"/>
  <c r="S1736" i="10" s="1"/>
  <c r="I1737" i="10"/>
  <c r="S1737" i="10" s="1"/>
  <c r="I1738" i="10"/>
  <c r="S1738" i="10" s="1"/>
  <c r="I1739" i="10"/>
  <c r="S1739" i="10" s="1"/>
  <c r="I1740" i="10"/>
  <c r="S1740" i="10" s="1"/>
  <c r="I1741" i="10"/>
  <c r="S1741" i="10" s="1"/>
  <c r="I1742" i="10"/>
  <c r="S1742" i="10" s="1"/>
  <c r="I1743" i="10"/>
  <c r="S1743" i="10" s="1"/>
  <c r="I1744" i="10"/>
  <c r="S1744" i="10" s="1"/>
  <c r="I1745" i="10"/>
  <c r="S1745" i="10" s="1"/>
  <c r="I1746" i="10"/>
  <c r="S1746" i="10" s="1"/>
  <c r="I1747" i="10"/>
  <c r="S1747" i="10" s="1"/>
  <c r="I1748" i="10"/>
  <c r="S1748" i="10" s="1"/>
  <c r="I1749" i="10"/>
  <c r="S1749" i="10" s="1"/>
  <c r="I1750" i="10"/>
  <c r="S1750" i="10" s="1"/>
  <c r="I1751" i="10"/>
  <c r="S1751" i="10" s="1"/>
  <c r="I1752" i="10"/>
  <c r="S1752" i="10" s="1"/>
  <c r="I1753" i="10"/>
  <c r="S1753" i="10" s="1"/>
  <c r="I1754" i="10"/>
  <c r="S1754" i="10" s="1"/>
  <c r="I1755" i="10"/>
  <c r="S1755" i="10" s="1"/>
  <c r="I1756" i="10"/>
  <c r="S1756" i="10" s="1"/>
  <c r="I1757" i="10"/>
  <c r="S1757" i="10" s="1"/>
  <c r="I1758" i="10"/>
  <c r="S1758" i="10" s="1"/>
  <c r="I1759" i="10"/>
  <c r="S1759" i="10" s="1"/>
  <c r="I1760" i="10"/>
  <c r="S1760" i="10" s="1"/>
  <c r="I1761" i="10"/>
  <c r="S1761" i="10" s="1"/>
  <c r="I1762" i="10"/>
  <c r="S1762" i="10" s="1"/>
  <c r="I1763" i="10"/>
  <c r="S1763" i="10" s="1"/>
  <c r="I1764" i="10"/>
  <c r="S1764" i="10" s="1"/>
  <c r="I1765" i="10"/>
  <c r="S1765" i="10" s="1"/>
  <c r="I1766" i="10"/>
  <c r="S1766" i="10" s="1"/>
  <c r="I1767" i="10"/>
  <c r="S1767" i="10" s="1"/>
  <c r="I1768" i="10"/>
  <c r="S1768" i="10" s="1"/>
  <c r="I1769" i="10"/>
  <c r="S1769" i="10" s="1"/>
  <c r="I1770" i="10"/>
  <c r="S1770" i="10" s="1"/>
  <c r="I1771" i="10"/>
  <c r="S1771" i="10" s="1"/>
  <c r="I1772" i="10"/>
  <c r="S1772" i="10" s="1"/>
  <c r="I1773" i="10"/>
  <c r="S1773" i="10" s="1"/>
  <c r="I1774" i="10"/>
  <c r="S1774" i="10" s="1"/>
  <c r="I1775" i="10"/>
  <c r="S1775" i="10" s="1"/>
  <c r="I1776" i="10"/>
  <c r="S1776" i="10" s="1"/>
  <c r="I1777" i="10"/>
  <c r="S1777" i="10" s="1"/>
  <c r="I1778" i="10"/>
  <c r="S1778" i="10" s="1"/>
  <c r="I1779" i="10"/>
  <c r="S1779" i="10" s="1"/>
  <c r="I1780" i="10"/>
  <c r="S1780" i="10" s="1"/>
  <c r="I1781" i="10"/>
  <c r="S1781" i="10" s="1"/>
  <c r="I1782" i="10"/>
  <c r="S1782" i="10" s="1"/>
  <c r="I1783" i="10"/>
  <c r="S1783" i="10" s="1"/>
  <c r="I1784" i="10"/>
  <c r="S1784" i="10" s="1"/>
  <c r="I1785" i="10"/>
  <c r="S1785" i="10" s="1"/>
  <c r="I1786" i="10"/>
  <c r="S1786" i="10" s="1"/>
  <c r="I1787" i="10"/>
  <c r="S1787" i="10" s="1"/>
  <c r="I1788" i="10"/>
  <c r="S1788" i="10" s="1"/>
  <c r="I1789" i="10"/>
  <c r="S1789" i="10" s="1"/>
  <c r="I1790" i="10"/>
  <c r="S1790" i="10" s="1"/>
  <c r="I1791" i="10"/>
  <c r="S1791" i="10" s="1"/>
  <c r="I1792" i="10"/>
  <c r="S1792" i="10" s="1"/>
  <c r="I1793" i="10"/>
  <c r="S1793" i="10" s="1"/>
  <c r="I1794" i="10"/>
  <c r="S1794" i="10" s="1"/>
  <c r="I1795" i="10"/>
  <c r="S1795" i="10" s="1"/>
  <c r="I1796" i="10"/>
  <c r="S1796" i="10" s="1"/>
  <c r="I1797" i="10"/>
  <c r="S1797" i="10" s="1"/>
  <c r="I1798" i="10"/>
  <c r="S1798" i="10" s="1"/>
  <c r="I1799" i="10"/>
  <c r="S1799" i="10" s="1"/>
  <c r="I1800" i="10"/>
  <c r="S1800" i="10" s="1"/>
  <c r="I1801" i="10"/>
  <c r="S1801" i="10" s="1"/>
  <c r="I1802" i="10"/>
  <c r="S1802" i="10" s="1"/>
  <c r="I1803" i="10"/>
  <c r="S1803" i="10" s="1"/>
  <c r="I1804" i="10"/>
  <c r="S1804" i="10" s="1"/>
  <c r="I1805" i="10"/>
  <c r="S1805" i="10" s="1"/>
  <c r="I1806" i="10"/>
  <c r="S1806" i="10" s="1"/>
  <c r="I1807" i="10"/>
  <c r="S1807" i="10" s="1"/>
  <c r="I1808" i="10"/>
  <c r="S1808" i="10" s="1"/>
  <c r="I1809" i="10"/>
  <c r="S1809" i="10" s="1"/>
  <c r="I1810" i="10"/>
  <c r="S1810" i="10" s="1"/>
  <c r="I1811" i="10"/>
  <c r="S1811" i="10" s="1"/>
  <c r="I1812" i="10"/>
  <c r="S1812" i="10" s="1"/>
  <c r="I1813" i="10"/>
  <c r="S1813" i="10" s="1"/>
  <c r="I1814" i="10"/>
  <c r="S1814" i="10" s="1"/>
  <c r="I1815" i="10"/>
  <c r="S1815" i="10" s="1"/>
  <c r="I1816" i="10"/>
  <c r="S1816" i="10" s="1"/>
  <c r="I1817" i="10"/>
  <c r="S1817" i="10" s="1"/>
  <c r="I1818" i="10"/>
  <c r="S1818" i="10" s="1"/>
  <c r="I1819" i="10"/>
  <c r="S1819" i="10" s="1"/>
  <c r="I1820" i="10"/>
  <c r="S1820" i="10" s="1"/>
  <c r="I1821" i="10"/>
  <c r="S1821" i="10" s="1"/>
  <c r="I1822" i="10"/>
  <c r="S1822" i="10" s="1"/>
  <c r="I1823" i="10"/>
  <c r="S1823" i="10" s="1"/>
  <c r="I1824" i="10"/>
  <c r="S1824" i="10" s="1"/>
  <c r="I1825" i="10"/>
  <c r="S1825" i="10" s="1"/>
  <c r="I1826" i="10"/>
  <c r="S1826" i="10" s="1"/>
  <c r="I1827" i="10"/>
  <c r="S1827" i="10" s="1"/>
  <c r="I1828" i="10"/>
  <c r="S1828" i="10" s="1"/>
  <c r="I1829" i="10"/>
  <c r="S1829" i="10" s="1"/>
  <c r="I1830" i="10"/>
  <c r="S1830" i="10" s="1"/>
  <c r="I1831" i="10"/>
  <c r="S1831" i="10" s="1"/>
  <c r="I1832" i="10"/>
  <c r="S1832" i="10" s="1"/>
  <c r="I1833" i="10"/>
  <c r="S1833" i="10" s="1"/>
  <c r="I1834" i="10"/>
  <c r="S1834" i="10" s="1"/>
  <c r="I1835" i="10"/>
  <c r="S1835" i="10" s="1"/>
  <c r="I1836" i="10"/>
  <c r="S1836" i="10" s="1"/>
  <c r="I1837" i="10"/>
  <c r="S1837" i="10" s="1"/>
  <c r="I1838" i="10"/>
  <c r="S1838" i="10" s="1"/>
  <c r="I1839" i="10"/>
  <c r="S1839" i="10" s="1"/>
  <c r="I1840" i="10"/>
  <c r="S1840" i="10" s="1"/>
  <c r="I1841" i="10"/>
  <c r="S1841" i="10" s="1"/>
  <c r="I1842" i="10"/>
  <c r="S1842" i="10" s="1"/>
  <c r="I1843" i="10"/>
  <c r="S1843" i="10" s="1"/>
  <c r="I1844" i="10"/>
  <c r="S1844" i="10" s="1"/>
  <c r="I1845" i="10"/>
  <c r="S1845" i="10" s="1"/>
  <c r="I1846" i="10"/>
  <c r="S1846" i="10" s="1"/>
  <c r="I1847" i="10"/>
  <c r="S1847" i="10" s="1"/>
  <c r="I1848" i="10"/>
  <c r="S1848" i="10" s="1"/>
  <c r="I1849" i="10"/>
  <c r="S1849" i="10" s="1"/>
  <c r="I1850" i="10"/>
  <c r="S1850" i="10" s="1"/>
  <c r="I1851" i="10"/>
  <c r="S1851" i="10" s="1"/>
  <c r="I1852" i="10"/>
  <c r="S1852" i="10" s="1"/>
  <c r="I1853" i="10"/>
  <c r="S1853" i="10" s="1"/>
  <c r="I1854" i="10"/>
  <c r="S1854" i="10" s="1"/>
  <c r="I1855" i="10"/>
  <c r="S1855" i="10" s="1"/>
  <c r="I1856" i="10"/>
  <c r="S1856" i="10" s="1"/>
  <c r="I1857" i="10"/>
  <c r="S1857" i="10" s="1"/>
  <c r="I1858" i="10"/>
  <c r="S1858" i="10" s="1"/>
  <c r="I1859" i="10"/>
  <c r="S1859" i="10" s="1"/>
  <c r="I1860" i="10"/>
  <c r="S1860" i="10" s="1"/>
  <c r="I1861" i="10"/>
  <c r="S1861" i="10" s="1"/>
  <c r="I1862" i="10"/>
  <c r="S1862" i="10" s="1"/>
  <c r="I1863" i="10"/>
  <c r="S1863" i="10" s="1"/>
  <c r="I1864" i="10"/>
  <c r="S1864" i="10" s="1"/>
  <c r="I1865" i="10"/>
  <c r="S1865" i="10" s="1"/>
  <c r="I1866" i="10"/>
  <c r="S1866" i="10" s="1"/>
  <c r="I1867" i="10"/>
  <c r="S1867" i="10" s="1"/>
  <c r="I1868" i="10"/>
  <c r="S1868" i="10" s="1"/>
  <c r="I1869" i="10"/>
  <c r="S1869" i="10" s="1"/>
  <c r="I1870" i="10"/>
  <c r="S1870" i="10" s="1"/>
  <c r="I1871" i="10"/>
  <c r="S1871" i="10" s="1"/>
  <c r="I1872" i="10"/>
  <c r="S1872" i="10" s="1"/>
  <c r="I1873" i="10"/>
  <c r="S1873" i="10" s="1"/>
  <c r="I1874" i="10"/>
  <c r="S1874" i="10" s="1"/>
  <c r="I1875" i="10"/>
  <c r="S1875" i="10" s="1"/>
  <c r="I1876" i="10"/>
  <c r="S1876" i="10" s="1"/>
  <c r="I1877" i="10"/>
  <c r="S1877" i="10" s="1"/>
  <c r="I1878" i="10"/>
  <c r="S1878" i="10" s="1"/>
  <c r="I1879" i="10"/>
  <c r="S1879" i="10" s="1"/>
  <c r="I1880" i="10"/>
  <c r="S1880" i="10" s="1"/>
  <c r="I1881" i="10"/>
  <c r="S1881" i="10" s="1"/>
  <c r="I1882" i="10"/>
  <c r="S1882" i="10" s="1"/>
  <c r="I1883" i="10"/>
  <c r="S1883" i="10" s="1"/>
  <c r="I1884" i="10"/>
  <c r="S1884" i="10" s="1"/>
  <c r="I1885" i="10"/>
  <c r="S1885" i="10" s="1"/>
  <c r="I1886" i="10"/>
  <c r="S1886" i="10" s="1"/>
  <c r="I1887" i="10"/>
  <c r="S1887" i="10" s="1"/>
  <c r="I1888" i="10"/>
  <c r="S1888" i="10" s="1"/>
  <c r="I1889" i="10"/>
  <c r="S1889" i="10" s="1"/>
  <c r="I1890" i="10"/>
  <c r="S1890" i="10" s="1"/>
  <c r="I1891" i="10"/>
  <c r="S1891" i="10" s="1"/>
  <c r="I1892" i="10"/>
  <c r="S1892" i="10" s="1"/>
  <c r="I1893" i="10"/>
  <c r="S1893" i="10" s="1"/>
  <c r="I1894" i="10"/>
  <c r="S1894" i="10" s="1"/>
  <c r="I1895" i="10"/>
  <c r="S1895" i="10" s="1"/>
  <c r="I1896" i="10"/>
  <c r="S1896" i="10" s="1"/>
  <c r="I1897" i="10"/>
  <c r="S1897" i="10" s="1"/>
  <c r="I1898" i="10"/>
  <c r="S1898" i="10" s="1"/>
  <c r="I1899" i="10"/>
  <c r="S1899" i="10" s="1"/>
  <c r="I1900" i="10"/>
  <c r="S1900" i="10" s="1"/>
  <c r="I1901" i="10"/>
  <c r="S1901" i="10" s="1"/>
  <c r="I1902" i="10"/>
  <c r="S1902" i="10" s="1"/>
  <c r="I1903" i="10"/>
  <c r="S1903" i="10" s="1"/>
  <c r="I1904" i="10"/>
  <c r="S1904" i="10" s="1"/>
  <c r="I1905" i="10"/>
  <c r="S1905" i="10" s="1"/>
  <c r="I1906" i="10"/>
  <c r="S1906" i="10" s="1"/>
  <c r="I1907" i="10"/>
  <c r="S1907" i="10" s="1"/>
  <c r="I1908" i="10"/>
  <c r="S1908" i="10" s="1"/>
  <c r="I1909" i="10"/>
  <c r="S1909" i="10" s="1"/>
  <c r="I1910" i="10"/>
  <c r="S1910" i="10" s="1"/>
  <c r="I1911" i="10"/>
  <c r="S1911" i="10" s="1"/>
  <c r="I1912" i="10"/>
  <c r="S1912" i="10" s="1"/>
  <c r="I1913" i="10"/>
  <c r="S1913" i="10" s="1"/>
  <c r="I1914" i="10"/>
  <c r="S1914" i="10" s="1"/>
  <c r="I1915" i="10"/>
  <c r="S1915" i="10" s="1"/>
  <c r="I1916" i="10"/>
  <c r="S1916" i="10" s="1"/>
  <c r="I1917" i="10"/>
  <c r="S1917" i="10" s="1"/>
  <c r="I1918" i="10"/>
  <c r="S1918" i="10" s="1"/>
  <c r="I1919" i="10"/>
  <c r="S1919" i="10" s="1"/>
  <c r="I1920" i="10"/>
  <c r="S1920" i="10" s="1"/>
  <c r="I1921" i="10"/>
  <c r="S1921" i="10" s="1"/>
  <c r="I1922" i="10"/>
  <c r="S1922" i="10" s="1"/>
  <c r="I1923" i="10"/>
  <c r="S1923" i="10" s="1"/>
  <c r="I1924" i="10"/>
  <c r="S1924" i="10" s="1"/>
  <c r="I1925" i="10"/>
  <c r="S1925" i="10" s="1"/>
  <c r="I1926" i="10"/>
  <c r="S1926" i="10" s="1"/>
  <c r="I1927" i="10"/>
  <c r="S1927" i="10" s="1"/>
  <c r="I1928" i="10"/>
  <c r="S1928" i="10" s="1"/>
  <c r="I1929" i="10"/>
  <c r="S1929" i="10" s="1"/>
  <c r="I1930" i="10"/>
  <c r="S1930" i="10" s="1"/>
  <c r="I1931" i="10"/>
  <c r="S1931" i="10" s="1"/>
  <c r="I1932" i="10"/>
  <c r="S1932" i="10" s="1"/>
  <c r="I1933" i="10"/>
  <c r="S1933" i="10" s="1"/>
  <c r="I1934" i="10"/>
  <c r="S1934" i="10" s="1"/>
  <c r="I1935" i="10"/>
  <c r="S1935" i="10" s="1"/>
  <c r="I1936" i="10"/>
  <c r="S1936" i="10" s="1"/>
  <c r="I1937" i="10"/>
  <c r="S1937" i="10" s="1"/>
  <c r="I1938" i="10"/>
  <c r="S1938" i="10" s="1"/>
  <c r="I1939" i="10"/>
  <c r="S1939" i="10" s="1"/>
  <c r="I1940" i="10"/>
  <c r="S1940" i="10" s="1"/>
  <c r="I1941" i="10"/>
  <c r="S1941" i="10" s="1"/>
  <c r="I1942" i="10"/>
  <c r="S1942" i="10" s="1"/>
  <c r="I1943" i="10"/>
  <c r="S1943" i="10" s="1"/>
  <c r="I1944" i="10"/>
  <c r="S1944" i="10" s="1"/>
  <c r="I1945" i="10"/>
  <c r="S1945" i="10" s="1"/>
  <c r="I1946" i="10"/>
  <c r="S1946" i="10" s="1"/>
  <c r="I1947" i="10"/>
  <c r="S1947" i="10" s="1"/>
  <c r="I1948" i="10"/>
  <c r="S1948" i="10" s="1"/>
  <c r="I1949" i="10"/>
  <c r="S1949" i="10" s="1"/>
  <c r="I1950" i="10"/>
  <c r="S1950" i="10" s="1"/>
  <c r="I1951" i="10"/>
  <c r="S1951" i="10" s="1"/>
  <c r="I1952" i="10"/>
  <c r="S1952" i="10" s="1"/>
  <c r="I1953" i="10"/>
  <c r="S1953" i="10" s="1"/>
  <c r="I1954" i="10"/>
  <c r="S1954" i="10" s="1"/>
  <c r="I1955" i="10"/>
  <c r="S1955" i="10" s="1"/>
  <c r="I1956" i="10"/>
  <c r="S1956" i="10" s="1"/>
  <c r="I1957" i="10"/>
  <c r="S1957" i="10" s="1"/>
  <c r="I1958" i="10"/>
  <c r="S1958" i="10" s="1"/>
  <c r="I1959" i="10"/>
  <c r="S1959" i="10" s="1"/>
  <c r="I1960" i="10"/>
  <c r="S1960" i="10" s="1"/>
  <c r="I1961" i="10"/>
  <c r="S1961" i="10" s="1"/>
  <c r="I1962" i="10"/>
  <c r="S1962" i="10" s="1"/>
  <c r="I1963" i="10"/>
  <c r="S1963" i="10" s="1"/>
  <c r="I1964" i="10"/>
  <c r="S1964" i="10" s="1"/>
  <c r="I1965" i="10"/>
  <c r="S1965" i="10" s="1"/>
  <c r="I1966" i="10"/>
  <c r="S1966" i="10" s="1"/>
  <c r="I1967" i="10"/>
  <c r="S1967" i="10" s="1"/>
  <c r="I1968" i="10"/>
  <c r="S1968" i="10" s="1"/>
  <c r="I1969" i="10"/>
  <c r="S1969" i="10" s="1"/>
  <c r="I1970" i="10"/>
  <c r="S1970" i="10" s="1"/>
  <c r="I1971" i="10"/>
  <c r="S1971" i="10" s="1"/>
  <c r="I1972" i="10"/>
  <c r="S1972" i="10" s="1"/>
  <c r="I1973" i="10"/>
  <c r="S1973" i="10" s="1"/>
  <c r="I1974" i="10"/>
  <c r="S1974" i="10" s="1"/>
  <c r="I1975" i="10"/>
  <c r="S1975" i="10" s="1"/>
  <c r="I1976" i="10"/>
  <c r="S1976" i="10" s="1"/>
  <c r="I1977" i="10"/>
  <c r="S1977" i="10" s="1"/>
  <c r="I1978" i="10"/>
  <c r="S1978" i="10" s="1"/>
  <c r="I1979" i="10"/>
  <c r="S1979" i="10" s="1"/>
  <c r="I1980" i="10"/>
  <c r="S1980" i="10" s="1"/>
  <c r="I1981" i="10"/>
  <c r="S1981" i="10" s="1"/>
  <c r="I1982" i="10"/>
  <c r="S1982" i="10" s="1"/>
  <c r="I1983" i="10"/>
  <c r="S1983" i="10" s="1"/>
  <c r="I1984" i="10"/>
  <c r="S1984" i="10" s="1"/>
  <c r="I1985" i="10"/>
  <c r="S1985" i="10" s="1"/>
  <c r="I1986" i="10"/>
  <c r="S1986" i="10" s="1"/>
  <c r="I1987" i="10"/>
  <c r="S1987" i="10" s="1"/>
  <c r="I1988" i="10"/>
  <c r="S1988" i="10" s="1"/>
  <c r="I1989" i="10"/>
  <c r="S1989" i="10" s="1"/>
  <c r="I1990" i="10"/>
  <c r="S1990" i="10" s="1"/>
  <c r="I1991" i="10"/>
  <c r="S1991" i="10" s="1"/>
  <c r="I1992" i="10"/>
  <c r="S1992" i="10" s="1"/>
  <c r="I1993" i="10"/>
  <c r="S1993" i="10" s="1"/>
  <c r="I1994" i="10"/>
  <c r="S1994" i="10" s="1"/>
  <c r="I1995" i="10"/>
  <c r="S1995" i="10" s="1"/>
  <c r="I1996" i="10"/>
  <c r="S1996" i="10" s="1"/>
  <c r="I1997" i="10"/>
  <c r="S1997" i="10" s="1"/>
  <c r="I1998" i="10"/>
  <c r="S1998" i="10" s="1"/>
  <c r="I1999" i="10"/>
  <c r="S1999" i="10" s="1"/>
  <c r="I2000" i="10"/>
  <c r="S2000" i="10" s="1"/>
  <c r="I2001" i="10"/>
  <c r="S2001" i="10" s="1"/>
  <c r="I2002" i="10"/>
  <c r="S2002" i="10" s="1"/>
  <c r="I2003" i="10"/>
  <c r="S2003" i="10" s="1"/>
  <c r="I2004" i="10"/>
  <c r="S2004" i="10" s="1"/>
  <c r="I2005" i="10"/>
  <c r="S2005" i="10" s="1"/>
  <c r="I2006" i="10"/>
  <c r="S2006" i="10" s="1"/>
  <c r="I2007" i="10"/>
  <c r="S2007" i="10" s="1"/>
  <c r="I2008" i="10"/>
  <c r="S2008" i="10" s="1"/>
  <c r="I2009" i="10"/>
  <c r="S2009" i="10" s="1"/>
  <c r="I2010" i="10"/>
  <c r="S2010" i="10" s="1"/>
  <c r="I2011" i="10"/>
  <c r="S2011" i="10" s="1"/>
  <c r="I2012" i="10"/>
  <c r="S2012" i="10" s="1"/>
  <c r="I2013" i="10"/>
  <c r="S2013" i="10" s="1"/>
  <c r="I2014" i="10"/>
  <c r="S2014" i="10" s="1"/>
  <c r="I2015" i="10"/>
  <c r="S2015" i="10" s="1"/>
  <c r="I2016" i="10"/>
  <c r="S2016" i="10" s="1"/>
  <c r="I2017" i="10"/>
  <c r="S2017" i="10" s="1"/>
  <c r="I2018" i="10"/>
  <c r="S2018" i="10" s="1"/>
  <c r="I2019" i="10"/>
  <c r="S2019" i="10" s="1"/>
  <c r="I2020" i="10"/>
  <c r="S2020" i="10" s="1"/>
  <c r="I2021" i="10"/>
  <c r="S2021" i="10" s="1"/>
  <c r="I2022" i="10"/>
  <c r="S2022" i="10" s="1"/>
  <c r="I2023" i="10"/>
  <c r="S2023" i="10" s="1"/>
  <c r="I2024" i="10"/>
  <c r="S2024" i="10" s="1"/>
  <c r="I2025" i="10"/>
  <c r="S2025" i="10" s="1"/>
  <c r="I2026" i="10"/>
  <c r="S2026" i="10" s="1"/>
  <c r="I2027" i="10"/>
  <c r="S2027" i="10" s="1"/>
  <c r="I2028" i="10"/>
  <c r="S2028" i="10" s="1"/>
  <c r="I2029" i="10"/>
  <c r="S2029" i="10" s="1"/>
  <c r="I2030" i="10"/>
  <c r="S2030" i="10" s="1"/>
  <c r="I2031" i="10"/>
  <c r="S2031" i="10" s="1"/>
  <c r="I2032" i="10"/>
  <c r="S2032" i="10" s="1"/>
  <c r="I2033" i="10"/>
  <c r="S2033" i="10" s="1"/>
  <c r="I2034" i="10"/>
  <c r="S2034" i="10" s="1"/>
  <c r="I2035" i="10"/>
  <c r="S2035" i="10" s="1"/>
  <c r="I2036" i="10"/>
  <c r="S2036" i="10" s="1"/>
  <c r="I2037" i="10"/>
  <c r="S2037" i="10" s="1"/>
  <c r="I2038" i="10"/>
  <c r="S2038" i="10" s="1"/>
  <c r="I2039" i="10"/>
  <c r="S2039" i="10" s="1"/>
  <c r="I2040" i="10"/>
  <c r="S2040" i="10" s="1"/>
  <c r="I2041" i="10"/>
  <c r="S2041" i="10" s="1"/>
  <c r="I2042" i="10"/>
  <c r="S2042" i="10" s="1"/>
  <c r="I2043" i="10"/>
  <c r="S2043" i="10" s="1"/>
  <c r="I2044" i="10"/>
  <c r="S2044" i="10" s="1"/>
  <c r="I2045" i="10"/>
  <c r="S2045" i="10" s="1"/>
  <c r="I2046" i="10"/>
  <c r="S2046" i="10" s="1"/>
  <c r="I2047" i="10"/>
  <c r="S2047" i="10" s="1"/>
  <c r="I2048" i="10"/>
  <c r="S2048" i="10" s="1"/>
  <c r="I2049" i="10"/>
  <c r="S2049" i="10" s="1"/>
  <c r="I2050" i="10"/>
  <c r="S2050" i="10" s="1"/>
  <c r="I2051" i="10"/>
  <c r="S2051" i="10" s="1"/>
  <c r="I2052" i="10"/>
  <c r="S2052" i="10" s="1"/>
  <c r="I2053" i="10"/>
  <c r="S2053" i="10" s="1"/>
  <c r="I2054" i="10"/>
  <c r="S2054" i="10" s="1"/>
  <c r="I2055" i="10"/>
  <c r="S2055" i="10" s="1"/>
  <c r="I2056" i="10"/>
  <c r="S2056" i="10" s="1"/>
  <c r="I2057" i="10"/>
  <c r="S2057" i="10" s="1"/>
  <c r="I2058" i="10"/>
  <c r="S2058" i="10" s="1"/>
  <c r="I2059" i="10"/>
  <c r="S2059" i="10" s="1"/>
  <c r="I2060" i="10"/>
  <c r="S2060" i="10" s="1"/>
  <c r="I2061" i="10"/>
  <c r="S2061" i="10" s="1"/>
  <c r="I2062" i="10"/>
  <c r="S2062" i="10" s="1"/>
  <c r="I2063" i="10"/>
  <c r="S2063" i="10" s="1"/>
  <c r="I2064" i="10"/>
  <c r="S2064" i="10" s="1"/>
  <c r="I2065" i="10"/>
  <c r="S2065" i="10" s="1"/>
  <c r="I2066" i="10"/>
  <c r="S2066" i="10" s="1"/>
  <c r="I2067" i="10"/>
  <c r="S2067" i="10" s="1"/>
  <c r="I2068" i="10"/>
  <c r="S2068" i="10" s="1"/>
  <c r="I2069" i="10"/>
  <c r="S2069" i="10" s="1"/>
  <c r="I2070" i="10"/>
  <c r="S2070" i="10" s="1"/>
  <c r="I2071" i="10"/>
  <c r="S2071" i="10" s="1"/>
  <c r="I2072" i="10"/>
  <c r="S2072" i="10" s="1"/>
  <c r="I2073" i="10"/>
  <c r="S2073" i="10" s="1"/>
  <c r="I2074" i="10"/>
  <c r="S2074" i="10" s="1"/>
  <c r="I2075" i="10"/>
  <c r="S2075" i="10" s="1"/>
  <c r="I2076" i="10"/>
  <c r="S2076" i="10" s="1"/>
  <c r="I2077" i="10"/>
  <c r="S2077" i="10" s="1"/>
  <c r="I2078" i="10"/>
  <c r="S2078" i="10" s="1"/>
  <c r="I2079" i="10"/>
  <c r="S2079" i="10" s="1"/>
  <c r="I2080" i="10"/>
  <c r="S2080" i="10" s="1"/>
  <c r="I2081" i="10"/>
  <c r="S2081" i="10" s="1"/>
  <c r="I2082" i="10"/>
  <c r="S2082" i="10" s="1"/>
  <c r="I2083" i="10"/>
  <c r="S2083" i="10" s="1"/>
  <c r="I2084" i="10"/>
  <c r="S2084" i="10" s="1"/>
  <c r="I2085" i="10"/>
  <c r="S2085" i="10" s="1"/>
  <c r="I2086" i="10"/>
  <c r="S2086" i="10" s="1"/>
  <c r="I2087" i="10"/>
  <c r="S2087" i="10" s="1"/>
  <c r="I2088" i="10"/>
  <c r="S2088" i="10" s="1"/>
  <c r="I2089" i="10"/>
  <c r="S2089" i="10" s="1"/>
  <c r="I2090" i="10"/>
  <c r="S2090" i="10" s="1"/>
  <c r="I2091" i="10"/>
  <c r="S2091" i="10" s="1"/>
  <c r="I2092" i="10"/>
  <c r="S2092" i="10" s="1"/>
  <c r="I2093" i="10"/>
  <c r="S2093" i="10" s="1"/>
  <c r="I2094" i="10"/>
  <c r="S2094" i="10" s="1"/>
  <c r="I2095" i="10"/>
  <c r="S2095" i="10" s="1"/>
  <c r="I2096" i="10"/>
  <c r="S2096" i="10" s="1"/>
  <c r="I2097" i="10"/>
  <c r="S2097" i="10" s="1"/>
  <c r="I2098" i="10"/>
  <c r="S2098" i="10" s="1"/>
  <c r="I2099" i="10"/>
  <c r="S2099" i="10" s="1"/>
  <c r="I2100" i="10"/>
  <c r="S2100" i="10" s="1"/>
  <c r="I2101" i="10"/>
  <c r="S2101" i="10" s="1"/>
  <c r="I2102" i="10"/>
  <c r="S2102" i="10" s="1"/>
  <c r="I2103" i="10"/>
  <c r="S2103" i="10" s="1"/>
  <c r="I2104" i="10"/>
  <c r="S2104" i="10" s="1"/>
  <c r="I2105" i="10"/>
  <c r="S2105" i="10" s="1"/>
  <c r="I2106" i="10"/>
  <c r="S2106" i="10" s="1"/>
  <c r="I2107" i="10"/>
  <c r="S2107" i="10" s="1"/>
  <c r="I2108" i="10"/>
  <c r="S2108" i="10" s="1"/>
  <c r="I2109" i="10"/>
  <c r="S2109" i="10" s="1"/>
  <c r="I2110" i="10"/>
  <c r="S2110" i="10" s="1"/>
  <c r="I2111" i="10"/>
  <c r="S2111" i="10" s="1"/>
  <c r="I2112" i="10"/>
  <c r="S2112" i="10" s="1"/>
  <c r="I2113" i="10"/>
  <c r="S2113" i="10" s="1"/>
  <c r="I2114" i="10"/>
  <c r="S2114" i="10" s="1"/>
  <c r="I2115" i="10"/>
  <c r="S2115" i="10" s="1"/>
  <c r="I2116" i="10"/>
  <c r="S2116" i="10" s="1"/>
  <c r="I2117" i="10"/>
  <c r="S2117" i="10" s="1"/>
  <c r="I2118" i="10"/>
  <c r="S2118" i="10" s="1"/>
  <c r="I2119" i="10"/>
  <c r="S2119" i="10" s="1"/>
  <c r="I2120" i="10"/>
  <c r="S2120" i="10" s="1"/>
  <c r="I2121" i="10"/>
  <c r="S2121" i="10" s="1"/>
  <c r="I2122" i="10"/>
  <c r="S2122" i="10" s="1"/>
  <c r="I2123" i="10"/>
  <c r="S2123" i="10" s="1"/>
  <c r="I2124" i="10"/>
  <c r="S2124" i="10" s="1"/>
  <c r="I2125" i="10"/>
  <c r="S2125" i="10" s="1"/>
  <c r="I2126" i="10"/>
  <c r="S2126" i="10" s="1"/>
  <c r="I2127" i="10"/>
  <c r="S2127" i="10" s="1"/>
  <c r="I2128" i="10"/>
  <c r="S2128" i="10" s="1"/>
  <c r="I2129" i="10"/>
  <c r="S2129" i="10" s="1"/>
  <c r="I2130" i="10"/>
  <c r="S2130" i="10" s="1"/>
  <c r="I2131" i="10"/>
  <c r="S2131" i="10" s="1"/>
  <c r="I2132" i="10"/>
  <c r="S2132" i="10" s="1"/>
  <c r="I2133" i="10"/>
  <c r="S2133" i="10" s="1"/>
  <c r="I2134" i="10"/>
  <c r="S2134" i="10" s="1"/>
  <c r="I2135" i="10"/>
  <c r="S2135" i="10" s="1"/>
  <c r="I2136" i="10"/>
  <c r="S2136" i="10" s="1"/>
  <c r="I2137" i="10"/>
  <c r="S2137" i="10" s="1"/>
  <c r="I2138" i="10"/>
  <c r="S2138" i="10" s="1"/>
  <c r="I2139" i="10"/>
  <c r="S2139" i="10" s="1"/>
  <c r="I2140" i="10"/>
  <c r="S2140" i="10" s="1"/>
  <c r="I2141" i="10"/>
  <c r="S2141" i="10" s="1"/>
  <c r="I2142" i="10"/>
  <c r="S2142" i="10" s="1"/>
  <c r="I2143" i="10"/>
  <c r="S2143" i="10" s="1"/>
  <c r="I2144" i="10"/>
  <c r="S2144" i="10" s="1"/>
  <c r="I2145" i="10"/>
  <c r="S2145" i="10" s="1"/>
  <c r="I2146" i="10"/>
  <c r="S2146" i="10" s="1"/>
  <c r="I2147" i="10"/>
  <c r="S2147" i="10" s="1"/>
  <c r="I2148" i="10"/>
  <c r="S2148" i="10" s="1"/>
  <c r="I2149" i="10"/>
  <c r="S2149" i="10" s="1"/>
  <c r="I2150" i="10"/>
  <c r="S2150" i="10" s="1"/>
  <c r="I2151" i="10"/>
  <c r="S2151" i="10" s="1"/>
  <c r="I2152" i="10"/>
  <c r="S2152" i="10" s="1"/>
  <c r="I2153" i="10"/>
  <c r="S2153" i="10" s="1"/>
  <c r="I2154" i="10"/>
  <c r="S2154" i="10" s="1"/>
  <c r="I2155" i="10"/>
  <c r="S2155" i="10" s="1"/>
  <c r="I2156" i="10"/>
  <c r="S2156" i="10" s="1"/>
  <c r="I2157" i="10"/>
  <c r="S2157" i="10" s="1"/>
  <c r="I2158" i="10"/>
  <c r="S2158" i="10" s="1"/>
  <c r="I2159" i="10"/>
  <c r="S2159" i="10" s="1"/>
  <c r="I2160" i="10"/>
  <c r="S2160" i="10" s="1"/>
  <c r="I2161" i="10"/>
  <c r="S2161" i="10" s="1"/>
  <c r="I2162" i="10"/>
  <c r="S2162" i="10" s="1"/>
  <c r="I2163" i="10"/>
  <c r="S2163" i="10" s="1"/>
  <c r="I2164" i="10"/>
  <c r="S2164" i="10" s="1"/>
  <c r="I2165" i="10"/>
  <c r="S2165" i="10" s="1"/>
  <c r="I2166" i="10"/>
  <c r="S2166" i="10" s="1"/>
  <c r="I2167" i="10"/>
  <c r="S2167" i="10" s="1"/>
  <c r="I2168" i="10"/>
  <c r="S2168" i="10" s="1"/>
  <c r="I2169" i="10"/>
  <c r="S2169" i="10" s="1"/>
  <c r="I2170" i="10"/>
  <c r="S2170" i="10" s="1"/>
  <c r="I2171" i="10"/>
  <c r="S2171" i="10" s="1"/>
  <c r="I2172" i="10"/>
  <c r="S2172" i="10" s="1"/>
  <c r="I2173" i="10"/>
  <c r="S2173" i="10" s="1"/>
  <c r="I2174" i="10"/>
  <c r="S2174" i="10" s="1"/>
  <c r="I2175" i="10"/>
  <c r="S2175" i="10" s="1"/>
  <c r="I2176" i="10"/>
  <c r="S2176" i="10" s="1"/>
  <c r="I2177" i="10"/>
  <c r="S2177" i="10" s="1"/>
  <c r="I2178" i="10"/>
  <c r="S2178" i="10" s="1"/>
  <c r="I2179" i="10"/>
  <c r="S2179" i="10" s="1"/>
  <c r="I2180" i="10"/>
  <c r="S2180" i="10" s="1"/>
  <c r="I2181" i="10"/>
  <c r="S2181" i="10" s="1"/>
  <c r="I2182" i="10"/>
  <c r="S2182" i="10" s="1"/>
  <c r="I2183" i="10"/>
  <c r="S2183" i="10" s="1"/>
  <c r="I2184" i="10"/>
  <c r="S2184" i="10" s="1"/>
  <c r="I2185" i="10"/>
  <c r="S2185" i="10" s="1"/>
  <c r="I2186" i="10"/>
  <c r="S2186" i="10" s="1"/>
  <c r="I2187" i="10"/>
  <c r="S2187" i="10" s="1"/>
  <c r="I2188" i="10"/>
  <c r="S2188" i="10" s="1"/>
  <c r="I2189" i="10"/>
  <c r="S2189" i="10" s="1"/>
  <c r="I2190" i="10"/>
  <c r="S2190" i="10" s="1"/>
  <c r="I2191" i="10"/>
  <c r="S2191" i="10" s="1"/>
  <c r="I2192" i="10"/>
  <c r="S2192" i="10" s="1"/>
  <c r="I2193" i="10"/>
  <c r="S2193" i="10" s="1"/>
  <c r="I2194" i="10"/>
  <c r="S2194" i="10" s="1"/>
  <c r="I2195" i="10"/>
  <c r="S2195" i="10" s="1"/>
  <c r="I2196" i="10"/>
  <c r="S2196" i="10" s="1"/>
  <c r="I2197" i="10"/>
  <c r="S2197" i="10" s="1"/>
  <c r="I2198" i="10"/>
  <c r="S2198" i="10" s="1"/>
  <c r="I2199" i="10"/>
  <c r="S2199" i="10" s="1"/>
  <c r="I2200" i="10"/>
  <c r="S2200" i="10" s="1"/>
  <c r="I2201" i="10"/>
  <c r="S2201" i="10" s="1"/>
  <c r="I2202" i="10"/>
  <c r="S2202" i="10" s="1"/>
  <c r="I2203" i="10"/>
  <c r="S2203" i="10" s="1"/>
  <c r="I2204" i="10"/>
  <c r="S2204" i="10" s="1"/>
  <c r="I2205" i="10"/>
  <c r="S2205" i="10" s="1"/>
  <c r="I2206" i="10"/>
  <c r="S2206" i="10" s="1"/>
  <c r="I2207" i="10"/>
  <c r="S2207" i="10" s="1"/>
  <c r="I2208" i="10"/>
  <c r="S2208" i="10" s="1"/>
  <c r="I2209" i="10"/>
  <c r="S2209" i="10" s="1"/>
  <c r="I2210" i="10"/>
  <c r="S2210" i="10" s="1"/>
  <c r="I2211" i="10"/>
  <c r="S2211" i="10" s="1"/>
  <c r="I2212" i="10"/>
  <c r="S2212" i="10" s="1"/>
  <c r="I2213" i="10"/>
  <c r="S2213" i="10" s="1"/>
  <c r="I2214" i="10"/>
  <c r="S2214" i="10" s="1"/>
  <c r="I2215" i="10"/>
  <c r="S2215" i="10" s="1"/>
  <c r="I2216" i="10"/>
  <c r="S2216" i="10" s="1"/>
  <c r="I2217" i="10"/>
  <c r="S2217" i="10" s="1"/>
  <c r="I2218" i="10"/>
  <c r="S2218" i="10" s="1"/>
  <c r="I2219" i="10"/>
  <c r="S2219" i="10" s="1"/>
  <c r="I2220" i="10"/>
  <c r="S2220" i="10" s="1"/>
  <c r="I2221" i="10"/>
  <c r="S2221" i="10" s="1"/>
  <c r="I2222" i="10"/>
  <c r="S2222" i="10" s="1"/>
  <c r="I2223" i="10"/>
  <c r="S2223" i="10" s="1"/>
  <c r="I2224" i="10"/>
  <c r="S2224" i="10" s="1"/>
  <c r="I2225" i="10"/>
  <c r="S2225" i="10" s="1"/>
  <c r="I2226" i="10"/>
  <c r="S2226" i="10" s="1"/>
  <c r="I2227" i="10"/>
  <c r="S2227" i="10" s="1"/>
  <c r="I2228" i="10"/>
  <c r="S2228" i="10" s="1"/>
  <c r="I2229" i="10"/>
  <c r="S2229" i="10" s="1"/>
  <c r="I2230" i="10"/>
  <c r="S2230" i="10" s="1"/>
  <c r="I2231" i="10"/>
  <c r="S2231" i="10" s="1"/>
  <c r="I2232" i="10"/>
  <c r="S2232" i="10" s="1"/>
  <c r="I2233" i="10"/>
  <c r="S2233" i="10" s="1"/>
  <c r="I2234" i="10"/>
  <c r="S2234" i="10" s="1"/>
  <c r="I2235" i="10"/>
  <c r="S2235" i="10" s="1"/>
  <c r="I2236" i="10"/>
  <c r="S2236" i="10" s="1"/>
  <c r="I2237" i="10"/>
  <c r="S2237" i="10" s="1"/>
  <c r="I2238" i="10"/>
  <c r="S2238" i="10" s="1"/>
  <c r="I2239" i="10"/>
  <c r="S2239" i="10" s="1"/>
  <c r="I2240" i="10"/>
  <c r="S2240" i="10" s="1"/>
  <c r="I2241" i="10"/>
  <c r="S2241" i="10" s="1"/>
  <c r="I2242" i="10"/>
  <c r="S2242" i="10" s="1"/>
  <c r="I2243" i="10"/>
  <c r="S2243" i="10" s="1"/>
  <c r="I2244" i="10"/>
  <c r="S2244" i="10" s="1"/>
  <c r="I2245" i="10"/>
  <c r="S2245" i="10" s="1"/>
  <c r="I2246" i="10"/>
  <c r="S2246" i="10" s="1"/>
  <c r="I2247" i="10"/>
  <c r="S2247" i="10" s="1"/>
  <c r="I2248" i="10"/>
  <c r="S2248" i="10" s="1"/>
  <c r="I2249" i="10"/>
  <c r="S2249" i="10" s="1"/>
  <c r="I2250" i="10"/>
  <c r="S2250" i="10" s="1"/>
  <c r="I2251" i="10"/>
  <c r="S2251" i="10" s="1"/>
  <c r="I2252" i="10"/>
  <c r="S2252" i="10" s="1"/>
  <c r="I2253" i="10"/>
  <c r="S2253" i="10" s="1"/>
  <c r="I2254" i="10"/>
  <c r="S2254" i="10" s="1"/>
  <c r="I2255" i="10"/>
  <c r="S2255" i="10" s="1"/>
  <c r="I2256" i="10"/>
  <c r="S2256" i="10" s="1"/>
  <c r="I2257" i="10"/>
  <c r="S2257" i="10" s="1"/>
  <c r="I2258" i="10"/>
  <c r="S2258" i="10" s="1"/>
  <c r="I2259" i="10"/>
  <c r="S2259" i="10" s="1"/>
  <c r="I2260" i="10"/>
  <c r="S2260" i="10" s="1"/>
  <c r="I2261" i="10"/>
  <c r="S2261" i="10" s="1"/>
  <c r="I2262" i="10"/>
  <c r="S2262" i="10" s="1"/>
  <c r="I2263" i="10"/>
  <c r="S2263" i="10" s="1"/>
  <c r="I2264" i="10"/>
  <c r="S2264" i="10" s="1"/>
  <c r="I2265" i="10"/>
  <c r="S2265" i="10" s="1"/>
  <c r="I2266" i="10"/>
  <c r="S2266" i="10" s="1"/>
  <c r="I2267" i="10"/>
  <c r="S2267" i="10" s="1"/>
  <c r="I2268" i="10"/>
  <c r="S2268" i="10" s="1"/>
  <c r="I2269" i="10"/>
  <c r="S2269" i="10" s="1"/>
  <c r="I2270" i="10"/>
  <c r="S2270" i="10" s="1"/>
  <c r="I2271" i="10"/>
  <c r="S2271" i="10" s="1"/>
  <c r="I2272" i="10"/>
  <c r="S2272" i="10" s="1"/>
  <c r="I2273" i="10"/>
  <c r="S2273" i="10" s="1"/>
  <c r="I2274" i="10"/>
  <c r="S2274" i="10" s="1"/>
  <c r="I2275" i="10"/>
  <c r="S2275" i="10" s="1"/>
  <c r="I2276" i="10"/>
  <c r="S2276" i="10" s="1"/>
  <c r="I2277" i="10"/>
  <c r="S2277" i="10" s="1"/>
  <c r="I2278" i="10"/>
  <c r="S2278" i="10" s="1"/>
  <c r="I2279" i="10"/>
  <c r="S2279" i="10" s="1"/>
  <c r="I2280" i="10"/>
  <c r="S2280" i="10" s="1"/>
  <c r="I2281" i="10"/>
  <c r="S2281" i="10" s="1"/>
  <c r="I2282" i="10"/>
  <c r="S2282" i="10" s="1"/>
  <c r="I2283" i="10"/>
  <c r="S2283" i="10" s="1"/>
  <c r="I2284" i="10"/>
  <c r="S2284" i="10" s="1"/>
  <c r="I2285" i="10"/>
  <c r="S2285" i="10" s="1"/>
  <c r="I2286" i="10"/>
  <c r="S2286" i="10" s="1"/>
  <c r="I2287" i="10"/>
  <c r="S2287" i="10" s="1"/>
  <c r="I2288" i="10"/>
  <c r="S2288" i="10" s="1"/>
  <c r="I2289" i="10"/>
  <c r="S2289" i="10" s="1"/>
  <c r="I2290" i="10"/>
  <c r="S2290" i="10" s="1"/>
  <c r="I2291" i="10"/>
  <c r="S2291" i="10" s="1"/>
  <c r="I2292" i="10"/>
  <c r="S2292" i="10" s="1"/>
  <c r="I2293" i="10"/>
  <c r="S2293" i="10" s="1"/>
  <c r="I2294" i="10"/>
  <c r="S2294" i="10" s="1"/>
  <c r="I2295" i="10"/>
  <c r="S2295" i="10" s="1"/>
  <c r="I2296" i="10"/>
  <c r="S2296" i="10" s="1"/>
  <c r="I2297" i="10"/>
  <c r="S2297" i="10" s="1"/>
  <c r="I2298" i="10"/>
  <c r="S2298" i="10" s="1"/>
  <c r="I2299" i="10"/>
  <c r="S2299" i="10" s="1"/>
  <c r="I2300" i="10"/>
  <c r="S2300" i="10" s="1"/>
  <c r="I2301" i="10"/>
  <c r="S2301" i="10" s="1"/>
  <c r="I2302" i="10"/>
  <c r="S2302" i="10" s="1"/>
  <c r="I2303" i="10"/>
  <c r="S2303" i="10" s="1"/>
  <c r="I2304" i="10"/>
  <c r="S2304" i="10" s="1"/>
  <c r="I2305" i="10"/>
  <c r="S2305" i="10" s="1"/>
  <c r="I2306" i="10"/>
  <c r="S2306" i="10" s="1"/>
  <c r="I2307" i="10"/>
  <c r="S2307" i="10" s="1"/>
  <c r="I2308" i="10"/>
  <c r="S2308" i="10" s="1"/>
  <c r="I2309" i="10"/>
  <c r="S2309" i="10" s="1"/>
  <c r="I2310" i="10"/>
  <c r="S2310" i="10" s="1"/>
  <c r="I2311" i="10"/>
  <c r="S2311" i="10" s="1"/>
  <c r="I2312" i="10"/>
  <c r="S2312" i="10" s="1"/>
  <c r="I2313" i="10"/>
  <c r="S2313" i="10" s="1"/>
  <c r="I2314" i="10"/>
  <c r="S2314" i="10" s="1"/>
  <c r="I2315" i="10"/>
  <c r="S2315" i="10" s="1"/>
  <c r="I2316" i="10"/>
  <c r="S2316" i="10" s="1"/>
  <c r="I2317" i="10"/>
  <c r="S2317" i="10" s="1"/>
  <c r="I2318" i="10"/>
  <c r="S2318" i="10" s="1"/>
  <c r="I2319" i="10"/>
  <c r="S2319" i="10" s="1"/>
  <c r="I2320" i="10"/>
  <c r="S2320" i="10" s="1"/>
  <c r="I2321" i="10"/>
  <c r="S2321" i="10" s="1"/>
  <c r="I2322" i="10"/>
  <c r="S2322" i="10" s="1"/>
  <c r="I2323" i="10"/>
  <c r="S2323" i="10" s="1"/>
  <c r="I2324" i="10"/>
  <c r="S2324" i="10" s="1"/>
  <c r="I2325" i="10"/>
  <c r="S2325" i="10" s="1"/>
  <c r="I2326" i="10"/>
  <c r="S2326" i="10" s="1"/>
  <c r="I2327" i="10"/>
  <c r="S2327" i="10" s="1"/>
  <c r="I2328" i="10"/>
  <c r="S2328" i="10" s="1"/>
  <c r="I2329" i="10"/>
  <c r="S2329" i="10" s="1"/>
  <c r="I2330" i="10"/>
  <c r="S2330" i="10" s="1"/>
  <c r="I2331" i="10"/>
  <c r="S2331" i="10" s="1"/>
  <c r="I2332" i="10"/>
  <c r="S2332" i="10" s="1"/>
  <c r="I2333" i="10"/>
  <c r="S2333" i="10" s="1"/>
  <c r="I2334" i="10"/>
  <c r="S2334" i="10" s="1"/>
  <c r="I2335" i="10"/>
  <c r="S2335" i="10" s="1"/>
  <c r="I2336" i="10"/>
  <c r="S2336" i="10" s="1"/>
  <c r="I2337" i="10"/>
  <c r="S2337" i="10" s="1"/>
  <c r="I2338" i="10"/>
  <c r="S2338" i="10" s="1"/>
  <c r="I2339" i="10"/>
  <c r="S2339" i="10" s="1"/>
  <c r="I2340" i="10"/>
  <c r="S2340" i="10" s="1"/>
  <c r="I2341" i="10"/>
  <c r="S2341" i="10" s="1"/>
  <c r="I2342" i="10"/>
  <c r="S2342" i="10" s="1"/>
  <c r="I2343" i="10"/>
  <c r="S2343" i="10" s="1"/>
  <c r="I2344" i="10"/>
  <c r="S2344" i="10" s="1"/>
  <c r="I2345" i="10"/>
  <c r="S2345" i="10" s="1"/>
  <c r="I2346" i="10"/>
  <c r="S2346" i="10" s="1"/>
  <c r="I2347" i="10"/>
  <c r="S2347" i="10" s="1"/>
  <c r="I2348" i="10"/>
  <c r="S2348" i="10" s="1"/>
  <c r="I2349" i="10"/>
  <c r="S2349" i="10" s="1"/>
  <c r="I2350" i="10"/>
  <c r="S2350" i="10" s="1"/>
  <c r="I2351" i="10"/>
  <c r="S2351" i="10" s="1"/>
  <c r="I2352" i="10"/>
  <c r="S2352" i="10" s="1"/>
  <c r="I2353" i="10"/>
  <c r="S2353" i="10" s="1"/>
  <c r="I2354" i="10"/>
  <c r="S2354" i="10" s="1"/>
  <c r="I2355" i="10"/>
  <c r="S2355" i="10" s="1"/>
  <c r="I2356" i="10"/>
  <c r="S2356" i="10" s="1"/>
  <c r="I2357" i="10"/>
  <c r="S2357" i="10" s="1"/>
  <c r="I2358" i="10"/>
  <c r="S2358" i="10" s="1"/>
  <c r="I2359" i="10"/>
  <c r="S2359" i="10" s="1"/>
  <c r="I2360" i="10"/>
  <c r="S2360" i="10" s="1"/>
  <c r="I2361" i="10"/>
  <c r="S2361" i="10" s="1"/>
  <c r="I2362" i="10"/>
  <c r="S2362" i="10" s="1"/>
  <c r="I2363" i="10"/>
  <c r="S2363" i="10" s="1"/>
  <c r="I2364" i="10"/>
  <c r="S2364" i="10" s="1"/>
  <c r="I2365" i="10"/>
  <c r="S2365" i="10" s="1"/>
  <c r="I2366" i="10"/>
  <c r="S2366" i="10" s="1"/>
  <c r="I2367" i="10"/>
  <c r="S2367" i="10" s="1"/>
  <c r="I2368" i="10"/>
  <c r="S2368" i="10" s="1"/>
  <c r="I2369" i="10"/>
  <c r="S2369" i="10" s="1"/>
  <c r="I2370" i="10"/>
  <c r="S2370" i="10" s="1"/>
  <c r="I2371" i="10"/>
  <c r="S2371" i="10" s="1"/>
  <c r="I2372" i="10"/>
  <c r="S2372" i="10" s="1"/>
  <c r="I2373" i="10"/>
  <c r="S2373" i="10" s="1"/>
  <c r="I2374" i="10"/>
  <c r="S2374" i="10" s="1"/>
  <c r="I2375" i="10"/>
  <c r="S2375" i="10" s="1"/>
  <c r="I2376" i="10"/>
  <c r="S2376" i="10" s="1"/>
  <c r="I2377" i="10"/>
  <c r="S2377" i="10" s="1"/>
  <c r="I2378" i="10"/>
  <c r="S2378" i="10" s="1"/>
  <c r="I2379" i="10"/>
  <c r="S2379" i="10" s="1"/>
  <c r="I2380" i="10"/>
  <c r="S2380" i="10" s="1"/>
  <c r="I2381" i="10"/>
  <c r="S2381" i="10" s="1"/>
  <c r="I2382" i="10"/>
  <c r="S2382" i="10" s="1"/>
  <c r="I2383" i="10"/>
  <c r="S2383" i="10" s="1"/>
  <c r="I2384" i="10"/>
  <c r="S2384" i="10" s="1"/>
  <c r="I2385" i="10"/>
  <c r="S2385" i="10" s="1"/>
  <c r="I2386" i="10"/>
  <c r="S2386" i="10" s="1"/>
  <c r="I2387" i="10"/>
  <c r="S2387" i="10" s="1"/>
  <c r="I2388" i="10"/>
  <c r="S2388" i="10" s="1"/>
  <c r="I2389" i="10"/>
  <c r="S2389" i="10" s="1"/>
  <c r="I2390" i="10"/>
  <c r="S2390" i="10" s="1"/>
  <c r="I2391" i="10"/>
  <c r="S2391" i="10" s="1"/>
  <c r="I2392" i="10"/>
  <c r="S2392" i="10" s="1"/>
  <c r="I2393" i="10"/>
  <c r="S2393" i="10" s="1"/>
  <c r="I2394" i="10"/>
  <c r="S2394" i="10" s="1"/>
  <c r="I2395" i="10"/>
  <c r="S2395" i="10" s="1"/>
  <c r="I2396" i="10"/>
  <c r="S2396" i="10" s="1"/>
  <c r="I2397" i="10"/>
  <c r="S2397" i="10" s="1"/>
  <c r="I2398" i="10"/>
  <c r="S2398" i="10" s="1"/>
  <c r="I2399" i="10"/>
  <c r="S2399" i="10" s="1"/>
  <c r="I2400" i="10"/>
  <c r="S2400" i="10" s="1"/>
  <c r="I2401" i="10"/>
  <c r="S2401" i="10" s="1"/>
  <c r="I2402" i="10"/>
  <c r="S2402" i="10" s="1"/>
  <c r="I2403" i="10"/>
  <c r="S2403" i="10" s="1"/>
  <c r="I2404" i="10"/>
  <c r="S2404" i="10" s="1"/>
  <c r="I2405" i="10"/>
  <c r="S2405" i="10" s="1"/>
  <c r="I2406" i="10"/>
  <c r="S2406" i="10" s="1"/>
  <c r="I2407" i="10"/>
  <c r="S2407" i="10" s="1"/>
  <c r="I2408" i="10"/>
  <c r="S2408" i="10" s="1"/>
  <c r="I2409" i="10"/>
  <c r="S2409" i="10" s="1"/>
  <c r="I2410" i="10"/>
  <c r="S2410" i="10" s="1"/>
  <c r="I2411" i="10"/>
  <c r="S2411" i="10" s="1"/>
  <c r="I2412" i="10"/>
  <c r="S2412" i="10" s="1"/>
  <c r="I2413" i="10"/>
  <c r="S2413" i="10" s="1"/>
  <c r="I2414" i="10"/>
  <c r="S2414" i="10" s="1"/>
  <c r="I2415" i="10"/>
  <c r="S2415" i="10" s="1"/>
  <c r="I2416" i="10"/>
  <c r="S2416" i="10" s="1"/>
  <c r="I2417" i="10"/>
  <c r="S2417" i="10" s="1"/>
  <c r="I2418" i="10"/>
  <c r="S2418" i="10" s="1"/>
  <c r="I2419" i="10"/>
  <c r="S2419" i="10" s="1"/>
  <c r="I2420" i="10"/>
  <c r="S2420" i="10" s="1"/>
  <c r="I2421" i="10"/>
  <c r="S2421" i="10" s="1"/>
  <c r="I2422" i="10"/>
  <c r="S2422" i="10" s="1"/>
  <c r="I2423" i="10"/>
  <c r="S2423" i="10" s="1"/>
  <c r="I2424" i="10"/>
  <c r="S2424" i="10" s="1"/>
  <c r="I2425" i="10"/>
  <c r="S2425" i="10" s="1"/>
  <c r="I2426" i="10"/>
  <c r="S2426" i="10" s="1"/>
  <c r="I2427" i="10"/>
  <c r="S2427" i="10" s="1"/>
  <c r="I2428" i="10"/>
  <c r="S2428" i="10" s="1"/>
  <c r="I2429" i="10"/>
  <c r="S2429" i="10" s="1"/>
  <c r="I2430" i="10"/>
  <c r="S2430" i="10" s="1"/>
  <c r="I2431" i="10"/>
  <c r="S2431" i="10" s="1"/>
  <c r="I2432" i="10"/>
  <c r="S2432" i="10" s="1"/>
  <c r="I2433" i="10"/>
  <c r="S2433" i="10" s="1"/>
  <c r="I2434" i="10"/>
  <c r="S2434" i="10" s="1"/>
  <c r="I2435" i="10"/>
  <c r="S2435" i="10" s="1"/>
  <c r="I2436" i="10"/>
  <c r="S2436" i="10" s="1"/>
  <c r="I2437" i="10"/>
  <c r="S2437" i="10" s="1"/>
  <c r="I2438" i="10"/>
  <c r="S2438" i="10" s="1"/>
  <c r="I2439" i="10"/>
  <c r="S2439" i="10" s="1"/>
  <c r="I2440" i="10"/>
  <c r="S2440" i="10" s="1"/>
  <c r="I2441" i="10"/>
  <c r="S2441" i="10" s="1"/>
  <c r="I2442" i="10"/>
  <c r="S2442" i="10" s="1"/>
  <c r="I2443" i="10"/>
  <c r="S2443" i="10" s="1"/>
  <c r="I2444" i="10"/>
  <c r="S2444" i="10" s="1"/>
  <c r="I2445" i="10"/>
  <c r="S2445" i="10" s="1"/>
  <c r="I2446" i="10"/>
  <c r="S2446" i="10" s="1"/>
  <c r="I2447" i="10"/>
  <c r="S2447" i="10" s="1"/>
  <c r="I2448" i="10"/>
  <c r="S2448" i="10" s="1"/>
  <c r="I2449" i="10"/>
  <c r="S2449" i="10" s="1"/>
  <c r="I2450" i="10"/>
  <c r="S2450" i="10" s="1"/>
  <c r="I2451" i="10"/>
  <c r="S2451" i="10" s="1"/>
  <c r="I2452" i="10"/>
  <c r="S2452" i="10" s="1"/>
  <c r="I2453" i="10"/>
  <c r="S2453" i="10" s="1"/>
  <c r="I2454" i="10"/>
  <c r="S2454" i="10" s="1"/>
  <c r="I2455" i="10"/>
  <c r="S2455" i="10" s="1"/>
  <c r="I2456" i="10"/>
  <c r="S2456" i="10" s="1"/>
  <c r="I2457" i="10"/>
  <c r="S2457" i="10" s="1"/>
  <c r="I2458" i="10"/>
  <c r="S2458" i="10" s="1"/>
  <c r="I2459" i="10"/>
  <c r="S2459" i="10" s="1"/>
  <c r="I2460" i="10"/>
  <c r="S2460" i="10" s="1"/>
  <c r="I2461" i="10"/>
  <c r="S2461" i="10" s="1"/>
  <c r="I2462" i="10"/>
  <c r="S2462" i="10" s="1"/>
  <c r="I2463" i="10"/>
  <c r="S2463" i="10" s="1"/>
  <c r="I2464" i="10"/>
  <c r="S2464" i="10" s="1"/>
  <c r="I2465" i="10"/>
  <c r="S2465" i="10" s="1"/>
  <c r="I2466" i="10"/>
  <c r="S2466" i="10" s="1"/>
  <c r="I2467" i="10"/>
  <c r="S2467" i="10" s="1"/>
  <c r="I2468" i="10"/>
  <c r="S2468" i="10" s="1"/>
  <c r="I2469" i="10"/>
  <c r="S2469" i="10" s="1"/>
  <c r="I2470" i="10"/>
  <c r="S2470" i="10" s="1"/>
  <c r="I2471" i="10"/>
  <c r="S2471" i="10" s="1"/>
  <c r="I2472" i="10"/>
  <c r="S2472" i="10" s="1"/>
  <c r="I2473" i="10"/>
  <c r="S2473" i="10" s="1"/>
  <c r="I2474" i="10"/>
  <c r="S2474" i="10" s="1"/>
  <c r="I2475" i="10"/>
  <c r="S2475" i="10" s="1"/>
  <c r="I2476" i="10"/>
  <c r="S2476" i="10" s="1"/>
  <c r="I2477" i="10"/>
  <c r="S2477" i="10" s="1"/>
  <c r="I2478" i="10"/>
  <c r="S2478" i="10" s="1"/>
  <c r="I2479" i="10"/>
  <c r="S2479" i="10" s="1"/>
  <c r="I2480" i="10"/>
  <c r="S2480" i="10" s="1"/>
  <c r="I2481" i="10"/>
  <c r="S2481" i="10" s="1"/>
  <c r="I2482" i="10"/>
  <c r="S2482" i="10" s="1"/>
  <c r="I2483" i="10"/>
  <c r="S2483" i="10" s="1"/>
  <c r="I2484" i="10"/>
  <c r="S2484" i="10" s="1"/>
  <c r="I2485" i="10"/>
  <c r="S2485" i="10" s="1"/>
  <c r="I2486" i="10"/>
  <c r="S2486" i="10" s="1"/>
  <c r="I2487" i="10"/>
  <c r="S2487" i="10" s="1"/>
  <c r="I2488" i="10"/>
  <c r="S2488" i="10" s="1"/>
  <c r="I2489" i="10"/>
  <c r="S2489" i="10" s="1"/>
  <c r="I2490" i="10"/>
  <c r="S2490" i="10" s="1"/>
  <c r="I2491" i="10"/>
  <c r="S2491" i="10" s="1"/>
  <c r="I2492" i="10"/>
  <c r="S2492" i="10" s="1"/>
  <c r="I2493" i="10"/>
  <c r="S2493" i="10" s="1"/>
  <c r="I2494" i="10"/>
  <c r="S2494" i="10" s="1"/>
  <c r="I2495" i="10"/>
  <c r="S2495" i="10" s="1"/>
  <c r="I2496" i="10"/>
  <c r="S2496" i="10" s="1"/>
  <c r="I2497" i="10"/>
  <c r="S2497" i="10" s="1"/>
  <c r="I2498" i="10"/>
  <c r="S2498" i="10" s="1"/>
  <c r="I2499" i="10"/>
  <c r="S2499" i="10" s="1"/>
  <c r="I2500" i="10"/>
  <c r="S2500" i="10" s="1"/>
  <c r="I2501" i="10"/>
  <c r="S2501" i="10" s="1"/>
  <c r="I2502" i="10"/>
  <c r="S2502" i="10" s="1"/>
  <c r="I2503" i="10"/>
  <c r="S2503" i="10" s="1"/>
  <c r="I2504" i="10"/>
  <c r="S2504" i="10" s="1"/>
  <c r="I2505" i="10"/>
  <c r="S2505" i="10" s="1"/>
  <c r="I2506" i="10"/>
  <c r="S2506" i="10" s="1"/>
  <c r="I2507" i="10"/>
  <c r="S2507" i="10" s="1"/>
  <c r="I2508" i="10"/>
  <c r="S2508" i="10" s="1"/>
  <c r="I2509" i="10"/>
  <c r="S2509" i="10" s="1"/>
  <c r="I2510" i="10"/>
  <c r="S2510" i="10" s="1"/>
  <c r="I2511" i="10"/>
  <c r="S2511" i="10" s="1"/>
  <c r="I2512" i="10"/>
  <c r="S2512" i="10" s="1"/>
  <c r="I2513" i="10"/>
  <c r="S2513" i="10" s="1"/>
  <c r="I2514" i="10"/>
  <c r="S2514" i="10" s="1"/>
  <c r="I2515" i="10"/>
  <c r="S2515" i="10" s="1"/>
  <c r="I2516" i="10"/>
  <c r="S2516" i="10" s="1"/>
  <c r="I2517" i="10"/>
  <c r="S2517" i="10" s="1"/>
  <c r="I2518" i="10"/>
  <c r="S2518" i="10" s="1"/>
  <c r="I2519" i="10"/>
  <c r="S2519" i="10" s="1"/>
  <c r="I2520" i="10"/>
  <c r="S2520" i="10" s="1"/>
  <c r="I2521" i="10"/>
  <c r="S2521" i="10" s="1"/>
  <c r="I2522" i="10"/>
  <c r="S2522" i="10" s="1"/>
  <c r="I2523" i="10"/>
  <c r="S2523" i="10" s="1"/>
  <c r="I2524" i="10"/>
  <c r="S2524" i="10" s="1"/>
  <c r="I2525" i="10"/>
  <c r="S2525" i="10" s="1"/>
  <c r="I2526" i="10"/>
  <c r="S2526" i="10" s="1"/>
  <c r="I2527" i="10"/>
  <c r="S2527" i="10" s="1"/>
  <c r="I2528" i="10"/>
  <c r="S2528" i="10" s="1"/>
  <c r="I2529" i="10"/>
  <c r="S2529" i="10" s="1"/>
  <c r="I2530" i="10"/>
  <c r="S2530" i="10" s="1"/>
  <c r="I2531" i="10"/>
  <c r="S2531" i="10" s="1"/>
  <c r="I2532" i="10"/>
  <c r="S2532" i="10" s="1"/>
  <c r="I2533" i="10"/>
  <c r="S2533" i="10" s="1"/>
  <c r="I2534" i="10"/>
  <c r="S2534" i="10" s="1"/>
  <c r="I2535" i="10"/>
  <c r="S2535" i="10" s="1"/>
  <c r="I2536" i="10"/>
  <c r="S2536" i="10" s="1"/>
  <c r="I2537" i="10"/>
  <c r="S2537" i="10" s="1"/>
  <c r="I2538" i="10"/>
  <c r="S2538" i="10" s="1"/>
  <c r="I2539" i="10"/>
  <c r="S2539" i="10" s="1"/>
  <c r="I2540" i="10"/>
  <c r="S2540" i="10" s="1"/>
  <c r="I2541" i="10"/>
  <c r="S2541" i="10" s="1"/>
  <c r="I2542" i="10"/>
  <c r="S2542" i="10" s="1"/>
  <c r="I2543" i="10"/>
  <c r="S2543" i="10" s="1"/>
  <c r="I2544" i="10"/>
  <c r="S2544" i="10" s="1"/>
  <c r="I2545" i="10"/>
  <c r="S2545" i="10" s="1"/>
  <c r="I2546" i="10"/>
  <c r="S2546" i="10" s="1"/>
  <c r="I2547" i="10"/>
  <c r="S2547" i="10" s="1"/>
  <c r="I2548" i="10"/>
  <c r="S2548" i="10" s="1"/>
  <c r="I2549" i="10"/>
  <c r="S2549" i="10" s="1"/>
  <c r="I2550" i="10"/>
  <c r="S2550" i="10" s="1"/>
  <c r="I2551" i="10"/>
  <c r="S2551" i="10" s="1"/>
  <c r="I2552" i="10"/>
  <c r="S2552" i="10" s="1"/>
  <c r="I2553" i="10"/>
  <c r="S2553" i="10" s="1"/>
  <c r="I2554" i="10"/>
  <c r="S2554" i="10" s="1"/>
  <c r="I2555" i="10"/>
  <c r="S2555" i="10" s="1"/>
  <c r="I2556" i="10"/>
  <c r="S2556" i="10" s="1"/>
  <c r="I2557" i="10"/>
  <c r="S2557" i="10" s="1"/>
  <c r="I2558" i="10"/>
  <c r="S2558" i="10" s="1"/>
  <c r="I2559" i="10"/>
  <c r="S2559" i="10" s="1"/>
  <c r="I2560" i="10"/>
  <c r="S2560" i="10" s="1"/>
  <c r="I2561" i="10"/>
  <c r="S2561" i="10" s="1"/>
  <c r="I2562" i="10"/>
  <c r="S2562" i="10" s="1"/>
  <c r="I2563" i="10"/>
  <c r="S2563" i="10" s="1"/>
  <c r="I2564" i="10"/>
  <c r="S2564" i="10" s="1"/>
  <c r="I2565" i="10"/>
  <c r="S2565" i="10" s="1"/>
  <c r="I2566" i="10"/>
  <c r="S2566" i="10" s="1"/>
  <c r="I2567" i="10"/>
  <c r="S2567" i="10" s="1"/>
  <c r="I2568" i="10"/>
  <c r="S2568" i="10" s="1"/>
  <c r="I2569" i="10"/>
  <c r="S2569" i="10" s="1"/>
  <c r="I2570" i="10"/>
  <c r="S2570" i="10" s="1"/>
  <c r="I2571" i="10"/>
  <c r="S2571" i="10" s="1"/>
  <c r="I2572" i="10"/>
  <c r="S2572" i="10" s="1"/>
  <c r="I2573" i="10"/>
  <c r="S2573" i="10" s="1"/>
  <c r="I2574" i="10"/>
  <c r="S2574" i="10" s="1"/>
  <c r="I2575" i="10"/>
  <c r="S2575" i="10" s="1"/>
  <c r="I2576" i="10"/>
  <c r="S2576" i="10" s="1"/>
  <c r="I2577" i="10"/>
  <c r="S2577" i="10" s="1"/>
  <c r="I2578" i="10"/>
  <c r="S2578" i="10" s="1"/>
  <c r="I2579" i="10"/>
  <c r="S2579" i="10" s="1"/>
  <c r="I2580" i="10"/>
  <c r="S2580" i="10" s="1"/>
  <c r="I2581" i="10"/>
  <c r="S2581" i="10" s="1"/>
  <c r="I2582" i="10"/>
  <c r="S2582" i="10" s="1"/>
  <c r="I2583" i="10"/>
  <c r="S2583" i="10" s="1"/>
  <c r="I2584" i="10"/>
  <c r="S2584" i="10" s="1"/>
  <c r="I2585" i="10"/>
  <c r="S2585" i="10" s="1"/>
  <c r="I2586" i="10"/>
  <c r="S2586" i="10" s="1"/>
  <c r="I2587" i="10"/>
  <c r="S2587" i="10" s="1"/>
  <c r="I2588" i="10"/>
  <c r="S2588" i="10" s="1"/>
  <c r="I2589" i="10"/>
  <c r="S2589" i="10" s="1"/>
  <c r="I2590" i="10"/>
  <c r="S2590" i="10" s="1"/>
  <c r="I2591" i="10"/>
  <c r="S2591" i="10" s="1"/>
  <c r="I2592" i="10"/>
  <c r="S2592" i="10" s="1"/>
  <c r="I2593" i="10"/>
  <c r="S2593" i="10" s="1"/>
  <c r="I2594" i="10"/>
  <c r="S2594" i="10" s="1"/>
  <c r="I2595" i="10"/>
  <c r="S2595" i="10" s="1"/>
  <c r="I2596" i="10"/>
  <c r="S2596" i="10" s="1"/>
  <c r="I2597" i="10"/>
  <c r="S2597" i="10" s="1"/>
  <c r="I2598" i="10"/>
  <c r="S2598" i="10" s="1"/>
  <c r="I2599" i="10"/>
  <c r="S2599" i="10" s="1"/>
  <c r="I2600" i="10"/>
  <c r="S2600" i="10" s="1"/>
  <c r="I2601" i="10"/>
  <c r="S2601" i="10" s="1"/>
  <c r="I2602" i="10"/>
  <c r="S2602" i="10" s="1"/>
  <c r="I2603" i="10"/>
  <c r="S2603" i="10" s="1"/>
  <c r="I2604" i="10"/>
  <c r="S2604" i="10" s="1"/>
  <c r="I2605" i="10"/>
  <c r="S2605" i="10" s="1"/>
  <c r="I2606" i="10"/>
  <c r="S2606" i="10" s="1"/>
  <c r="I2607" i="10"/>
  <c r="S2607" i="10" s="1"/>
  <c r="I2608" i="10"/>
  <c r="S2608" i="10" s="1"/>
  <c r="I2609" i="10"/>
  <c r="S2609" i="10" s="1"/>
  <c r="I2610" i="10"/>
  <c r="S2610" i="10" s="1"/>
  <c r="I2611" i="10"/>
  <c r="S2611" i="10" s="1"/>
  <c r="I2612" i="10"/>
  <c r="S2612" i="10" s="1"/>
  <c r="I2613" i="10"/>
  <c r="S2613" i="10" s="1"/>
  <c r="I2614" i="10"/>
  <c r="S2614" i="10" s="1"/>
  <c r="I2615" i="10"/>
  <c r="S2615" i="10" s="1"/>
  <c r="I2616" i="10"/>
  <c r="S2616" i="10" s="1"/>
  <c r="I2617" i="10"/>
  <c r="S2617" i="10" s="1"/>
  <c r="I2618" i="10"/>
  <c r="S2618" i="10" s="1"/>
  <c r="I2619" i="10"/>
  <c r="S2619" i="10" s="1"/>
  <c r="I2620" i="10"/>
  <c r="S2620" i="10" s="1"/>
  <c r="I2621" i="10"/>
  <c r="S2621" i="10" s="1"/>
  <c r="I2622" i="10"/>
  <c r="S2622" i="10" s="1"/>
  <c r="I2623" i="10"/>
  <c r="S2623" i="10" s="1"/>
  <c r="I2624" i="10"/>
  <c r="S2624" i="10" s="1"/>
  <c r="I2625" i="10"/>
  <c r="S2625" i="10" s="1"/>
  <c r="I2626" i="10"/>
  <c r="S2626" i="10" s="1"/>
  <c r="I2627" i="10"/>
  <c r="S2627" i="10" s="1"/>
  <c r="I2628" i="10"/>
  <c r="S2628" i="10" s="1"/>
  <c r="I2629" i="10"/>
  <c r="S2629" i="10" s="1"/>
  <c r="I2630" i="10"/>
  <c r="S2630" i="10" s="1"/>
  <c r="I2631" i="10"/>
  <c r="S2631" i="10" s="1"/>
  <c r="I2632" i="10"/>
  <c r="S2632" i="10" s="1"/>
  <c r="I2633" i="10"/>
  <c r="S2633" i="10" s="1"/>
  <c r="I2634" i="10"/>
  <c r="S2634" i="10" s="1"/>
  <c r="I2635" i="10"/>
  <c r="S2635" i="10" s="1"/>
  <c r="I2636" i="10"/>
  <c r="S2636" i="10" s="1"/>
  <c r="I2637" i="10"/>
  <c r="S2637" i="10" s="1"/>
  <c r="I2638" i="10"/>
  <c r="S2638" i="10" s="1"/>
  <c r="I2639" i="10"/>
  <c r="S2639" i="10" s="1"/>
  <c r="I2640" i="10"/>
  <c r="S2640" i="10" s="1"/>
  <c r="I2641" i="10"/>
  <c r="S2641" i="10" s="1"/>
  <c r="I2642" i="10"/>
  <c r="S2642" i="10" s="1"/>
  <c r="I2643" i="10"/>
  <c r="S2643" i="10" s="1"/>
  <c r="I2644" i="10"/>
  <c r="S2644" i="10" s="1"/>
  <c r="I2645" i="10"/>
  <c r="S2645" i="10" s="1"/>
  <c r="I2646" i="10"/>
  <c r="S2646" i="10" s="1"/>
  <c r="I2647" i="10"/>
  <c r="S2647" i="10" s="1"/>
  <c r="I2648" i="10"/>
  <c r="S2648" i="10" s="1"/>
  <c r="I2649" i="10"/>
  <c r="S2649" i="10" s="1"/>
  <c r="I2650" i="10"/>
  <c r="S2650" i="10" s="1"/>
  <c r="I2651" i="10"/>
  <c r="S2651" i="10" s="1"/>
  <c r="I2652" i="10"/>
  <c r="S2652" i="10" s="1"/>
  <c r="I2653" i="10"/>
  <c r="S2653" i="10" s="1"/>
  <c r="I2654" i="10"/>
  <c r="S2654" i="10" s="1"/>
  <c r="I2655" i="10"/>
  <c r="S2655" i="10" s="1"/>
  <c r="I2656" i="10"/>
  <c r="S2656" i="10" s="1"/>
  <c r="I2657" i="10"/>
  <c r="S2657" i="10" s="1"/>
  <c r="I2658" i="10"/>
  <c r="S2658" i="10" s="1"/>
  <c r="I2659" i="10"/>
  <c r="S2659" i="10" s="1"/>
  <c r="I2660" i="10"/>
  <c r="S2660" i="10" s="1"/>
  <c r="I2661" i="10"/>
  <c r="S2661" i="10" s="1"/>
  <c r="I2662" i="10"/>
  <c r="S2662" i="10" s="1"/>
  <c r="I2663" i="10"/>
  <c r="S2663" i="10" s="1"/>
  <c r="I2664" i="10"/>
  <c r="S2664" i="10" s="1"/>
  <c r="I2665" i="10"/>
  <c r="S2665" i="10" s="1"/>
  <c r="I2666" i="10"/>
  <c r="S2666" i="10" s="1"/>
  <c r="I2667" i="10"/>
  <c r="S2667" i="10" s="1"/>
  <c r="I2668" i="10"/>
  <c r="S2668" i="10" s="1"/>
  <c r="I2669" i="10"/>
  <c r="S2669" i="10" s="1"/>
  <c r="I2670" i="10"/>
  <c r="S2670" i="10" s="1"/>
  <c r="I2671" i="10"/>
  <c r="S2671" i="10" s="1"/>
  <c r="I2672" i="10"/>
  <c r="S2672" i="10" s="1"/>
  <c r="I2673" i="10"/>
  <c r="S2673" i="10" s="1"/>
  <c r="I2674" i="10"/>
  <c r="S2674" i="10" s="1"/>
  <c r="I2675" i="10"/>
  <c r="S2675" i="10" s="1"/>
  <c r="I2676" i="10"/>
  <c r="S2676" i="10" s="1"/>
  <c r="I2677" i="10"/>
  <c r="S2677" i="10" s="1"/>
  <c r="I2678" i="10"/>
  <c r="S2678" i="10" s="1"/>
  <c r="I2679" i="10"/>
  <c r="S2679" i="10" s="1"/>
  <c r="I2680" i="10"/>
  <c r="S2680" i="10" s="1"/>
  <c r="I2681" i="10"/>
  <c r="S2681" i="10" s="1"/>
  <c r="I2682" i="10"/>
  <c r="S2682" i="10" s="1"/>
  <c r="I2683" i="10"/>
  <c r="S2683" i="10" s="1"/>
  <c r="I2684" i="10"/>
  <c r="S2684" i="10" s="1"/>
  <c r="I2685" i="10"/>
  <c r="S2685" i="10" s="1"/>
  <c r="I2686" i="10"/>
  <c r="S2686" i="10" s="1"/>
  <c r="I2687" i="10"/>
  <c r="S2687" i="10" s="1"/>
  <c r="I2688" i="10"/>
  <c r="S2688" i="10" s="1"/>
  <c r="I2689" i="10"/>
  <c r="S2689" i="10" s="1"/>
  <c r="I2690" i="10"/>
  <c r="S2690" i="10" s="1"/>
  <c r="I2691" i="10"/>
  <c r="S2691" i="10" s="1"/>
  <c r="I2692" i="10"/>
  <c r="S2692" i="10" s="1"/>
  <c r="I2693" i="10"/>
  <c r="S2693" i="10" s="1"/>
  <c r="I2694" i="10"/>
  <c r="S2694" i="10" s="1"/>
  <c r="I2695" i="10"/>
  <c r="S2695" i="10" s="1"/>
  <c r="I2696" i="10"/>
  <c r="S2696" i="10" s="1"/>
  <c r="I2697" i="10"/>
  <c r="S2697" i="10" s="1"/>
  <c r="I2698" i="10"/>
  <c r="S2698" i="10" s="1"/>
  <c r="I2699" i="10"/>
  <c r="S2699" i="10" s="1"/>
  <c r="I2700" i="10"/>
  <c r="S2700" i="10" s="1"/>
  <c r="I2701" i="10"/>
  <c r="S2701" i="10" s="1"/>
  <c r="I2702" i="10"/>
  <c r="S2702" i="10" s="1"/>
  <c r="I2703" i="10"/>
  <c r="S2703" i="10" s="1"/>
  <c r="I2704" i="10"/>
  <c r="S2704" i="10" s="1"/>
  <c r="I2705" i="10"/>
  <c r="S2705" i="10" s="1"/>
  <c r="I2706" i="10"/>
  <c r="S2706" i="10" s="1"/>
  <c r="I2707" i="10"/>
  <c r="S2707" i="10" s="1"/>
  <c r="I2708" i="10"/>
  <c r="S2708" i="10" s="1"/>
  <c r="I2709" i="10"/>
  <c r="S2709" i="10" s="1"/>
  <c r="I2710" i="10"/>
  <c r="S2710" i="10" s="1"/>
  <c r="I2711" i="10"/>
  <c r="S2711" i="10" s="1"/>
  <c r="I2712" i="10"/>
  <c r="S2712" i="10" s="1"/>
  <c r="I2713" i="10"/>
  <c r="S2713" i="10" s="1"/>
  <c r="I2714" i="10"/>
  <c r="S2714" i="10" s="1"/>
  <c r="I2715" i="10"/>
  <c r="S2715" i="10" s="1"/>
  <c r="I2716" i="10"/>
  <c r="S2716" i="10" s="1"/>
  <c r="I2717" i="10"/>
  <c r="S2717" i="10" s="1"/>
  <c r="I2718" i="10"/>
  <c r="S2718" i="10" s="1"/>
  <c r="I2719" i="10"/>
  <c r="S2719" i="10" s="1"/>
  <c r="I2720" i="10"/>
  <c r="S2720" i="10" s="1"/>
  <c r="I2721" i="10"/>
  <c r="S2721" i="10" s="1"/>
  <c r="I2722" i="10"/>
  <c r="S2722" i="10" s="1"/>
  <c r="I2723" i="10"/>
  <c r="S2723" i="10" s="1"/>
  <c r="I2724" i="10"/>
  <c r="S2724" i="10" s="1"/>
  <c r="I2725" i="10"/>
  <c r="S2725" i="10" s="1"/>
  <c r="I2726" i="10"/>
  <c r="S2726" i="10" s="1"/>
  <c r="I2727" i="10"/>
  <c r="S2727" i="10" s="1"/>
  <c r="I2728" i="10"/>
  <c r="S2728" i="10" s="1"/>
  <c r="I2729" i="10"/>
  <c r="S2729" i="10" s="1"/>
  <c r="I2730" i="10"/>
  <c r="S2730" i="10" s="1"/>
  <c r="I2731" i="10"/>
  <c r="S2731" i="10" s="1"/>
  <c r="I2732" i="10"/>
  <c r="S2732" i="10" s="1"/>
  <c r="I2733" i="10"/>
  <c r="S2733" i="10" s="1"/>
  <c r="I2734" i="10"/>
  <c r="S2734" i="10" s="1"/>
  <c r="I2735" i="10"/>
  <c r="S2735" i="10" s="1"/>
  <c r="I2736" i="10"/>
  <c r="S2736" i="10" s="1"/>
  <c r="I2737" i="10"/>
  <c r="S2737" i="10" s="1"/>
  <c r="I2738" i="10"/>
  <c r="S2738" i="10" s="1"/>
  <c r="I2739" i="10"/>
  <c r="S2739" i="10" s="1"/>
  <c r="I2740" i="10"/>
  <c r="S2740" i="10" s="1"/>
  <c r="I2741" i="10"/>
  <c r="S2741" i="10" s="1"/>
  <c r="I2742" i="10"/>
  <c r="S2742" i="10" s="1"/>
  <c r="I2743" i="10"/>
  <c r="S2743" i="10" s="1"/>
  <c r="I2744" i="10"/>
  <c r="S2744" i="10" s="1"/>
  <c r="I2745" i="10"/>
  <c r="S2745" i="10" s="1"/>
  <c r="I2746" i="10"/>
  <c r="S2746" i="10" s="1"/>
  <c r="I2747" i="10"/>
  <c r="S2747" i="10" s="1"/>
  <c r="I2748" i="10"/>
  <c r="S2748" i="10" s="1"/>
  <c r="I2749" i="10"/>
  <c r="S2749" i="10" s="1"/>
  <c r="I2750" i="10"/>
  <c r="S2750" i="10" s="1"/>
  <c r="I2751" i="10"/>
  <c r="S2751" i="10" s="1"/>
  <c r="I2752" i="10"/>
  <c r="S2752" i="10" s="1"/>
  <c r="I2753" i="10"/>
  <c r="S2753" i="10" s="1"/>
  <c r="I2754" i="10"/>
  <c r="S2754" i="10" s="1"/>
  <c r="I2755" i="10"/>
  <c r="S2755" i="10" s="1"/>
  <c r="I2756" i="10"/>
  <c r="S2756" i="10" s="1"/>
  <c r="I2757" i="10"/>
  <c r="S2757" i="10" s="1"/>
  <c r="I2758" i="10"/>
  <c r="S2758" i="10" s="1"/>
  <c r="I2759" i="10"/>
  <c r="S2759" i="10" s="1"/>
  <c r="I2760" i="10"/>
  <c r="S2760" i="10" s="1"/>
  <c r="I2761" i="10"/>
  <c r="S2761" i="10" s="1"/>
  <c r="I2762" i="10"/>
  <c r="S2762" i="10" s="1"/>
  <c r="I2763" i="10"/>
  <c r="S2763" i="10" s="1"/>
  <c r="I2764" i="10"/>
  <c r="S2764" i="10" s="1"/>
  <c r="I2765" i="10"/>
  <c r="S2765" i="10" s="1"/>
  <c r="I2766" i="10"/>
  <c r="S2766" i="10" s="1"/>
  <c r="I2767" i="10"/>
  <c r="S2767" i="10" s="1"/>
  <c r="I2768" i="10"/>
  <c r="S2768" i="10" s="1"/>
  <c r="I2769" i="10"/>
  <c r="S2769" i="10" s="1"/>
  <c r="I2770" i="10"/>
  <c r="S2770" i="10" s="1"/>
  <c r="I2771" i="10"/>
  <c r="S2771" i="10" s="1"/>
  <c r="I2772" i="10"/>
  <c r="S2772" i="10" s="1"/>
  <c r="I2773" i="10"/>
  <c r="S2773" i="10" s="1"/>
  <c r="I2774" i="10"/>
  <c r="S2774" i="10" s="1"/>
  <c r="I2775" i="10"/>
  <c r="S2775" i="10" s="1"/>
  <c r="I2776" i="10"/>
  <c r="S2776" i="10" s="1"/>
  <c r="I2777" i="10"/>
  <c r="S2777" i="10" s="1"/>
  <c r="I2778" i="10"/>
  <c r="S2778" i="10" s="1"/>
  <c r="I2779" i="10"/>
  <c r="S2779" i="10" s="1"/>
  <c r="I2780" i="10"/>
  <c r="S2780" i="10" s="1"/>
  <c r="I2781" i="10"/>
  <c r="S2781" i="10" s="1"/>
  <c r="I2782" i="10"/>
  <c r="S2782" i="10" s="1"/>
  <c r="I2783" i="10"/>
  <c r="S2783" i="10" s="1"/>
  <c r="I2784" i="10"/>
  <c r="S2784" i="10" s="1"/>
  <c r="I2785" i="10"/>
  <c r="S2785" i="10" s="1"/>
  <c r="I2786" i="10"/>
  <c r="S2786" i="10" s="1"/>
  <c r="I2787" i="10"/>
  <c r="S2787" i="10" s="1"/>
  <c r="I2788" i="10"/>
  <c r="S2788" i="10" s="1"/>
  <c r="I2789" i="10"/>
  <c r="S2789" i="10" s="1"/>
  <c r="I2790" i="10"/>
  <c r="S2790" i="10" s="1"/>
  <c r="I2791" i="10"/>
  <c r="S2791" i="10" s="1"/>
  <c r="I2792" i="10"/>
  <c r="S2792" i="10" s="1"/>
  <c r="I2793" i="10"/>
  <c r="S2793" i="10" s="1"/>
  <c r="I2794" i="10"/>
  <c r="S2794" i="10" s="1"/>
  <c r="I2795" i="10"/>
  <c r="S2795" i="10" s="1"/>
  <c r="I2796" i="10"/>
  <c r="S2796" i="10" s="1"/>
  <c r="I2797" i="10"/>
  <c r="S2797" i="10" s="1"/>
  <c r="I2798" i="10"/>
  <c r="S2798" i="10" s="1"/>
  <c r="I2799" i="10"/>
  <c r="S2799" i="10" s="1"/>
  <c r="I2800" i="10"/>
  <c r="S2800" i="10" s="1"/>
  <c r="I2801" i="10"/>
  <c r="S2801" i="10" s="1"/>
  <c r="I2802" i="10"/>
  <c r="S2802" i="10" s="1"/>
  <c r="I2803" i="10"/>
  <c r="S2803" i="10" s="1"/>
  <c r="I2804" i="10"/>
  <c r="S2804" i="10" s="1"/>
  <c r="I2805" i="10"/>
  <c r="S2805" i="10" s="1"/>
  <c r="I2806" i="10"/>
  <c r="S2806" i="10" s="1"/>
  <c r="I2807" i="10"/>
  <c r="S2807" i="10" s="1"/>
  <c r="I2808" i="10"/>
  <c r="S2808" i="10" s="1"/>
  <c r="I2809" i="10"/>
  <c r="S2809" i="10" s="1"/>
  <c r="I2810" i="10"/>
  <c r="S2810" i="10" s="1"/>
  <c r="I2811" i="10"/>
  <c r="S2811" i="10" s="1"/>
  <c r="I2812" i="10"/>
  <c r="S2812" i="10" s="1"/>
  <c r="I2813" i="10"/>
  <c r="S2813" i="10" s="1"/>
  <c r="I2814" i="10"/>
  <c r="S2814" i="10" s="1"/>
  <c r="I2815" i="10"/>
  <c r="S2815" i="10" s="1"/>
  <c r="I2816" i="10"/>
  <c r="S2816" i="10" s="1"/>
  <c r="I2817" i="10"/>
  <c r="S2817" i="10" s="1"/>
  <c r="I2818" i="10"/>
  <c r="S2818" i="10" s="1"/>
  <c r="I2819" i="10"/>
  <c r="S2819" i="10" s="1"/>
  <c r="I2820" i="10"/>
  <c r="S2820" i="10" s="1"/>
  <c r="I2821" i="10"/>
  <c r="S2821" i="10" s="1"/>
  <c r="I2822" i="10"/>
  <c r="S2822" i="10" s="1"/>
  <c r="I2823" i="10"/>
  <c r="S2823" i="10" s="1"/>
  <c r="I2824" i="10"/>
  <c r="S2824" i="10" s="1"/>
  <c r="I2825" i="10"/>
  <c r="S2825" i="10" s="1"/>
  <c r="I2826" i="10"/>
  <c r="S2826" i="10" s="1"/>
  <c r="I2827" i="10"/>
  <c r="S2827" i="10" s="1"/>
  <c r="I2828" i="10"/>
  <c r="S2828" i="10" s="1"/>
  <c r="I2829" i="10"/>
  <c r="S2829" i="10" s="1"/>
  <c r="I2830" i="10"/>
  <c r="S2830" i="10" s="1"/>
  <c r="I2831" i="10"/>
  <c r="S2831" i="10" s="1"/>
  <c r="I2832" i="10"/>
  <c r="S2832" i="10" s="1"/>
  <c r="I2833" i="10"/>
  <c r="S2833" i="10" s="1"/>
  <c r="I2834" i="10"/>
  <c r="S2834" i="10" s="1"/>
  <c r="I2835" i="10"/>
  <c r="S2835" i="10" s="1"/>
  <c r="I2836" i="10"/>
  <c r="S2836" i="10" s="1"/>
  <c r="I2837" i="10"/>
  <c r="S2837" i="10" s="1"/>
  <c r="I2838" i="10"/>
  <c r="S2838" i="10" s="1"/>
  <c r="I2839" i="10"/>
  <c r="S2839" i="10" s="1"/>
  <c r="I2840" i="10"/>
  <c r="S2840" i="10" s="1"/>
  <c r="I2841" i="10"/>
  <c r="S2841" i="10" s="1"/>
  <c r="I2842" i="10"/>
  <c r="S2842" i="10" s="1"/>
  <c r="I2843" i="10"/>
  <c r="S2843" i="10" s="1"/>
  <c r="I2844" i="10"/>
  <c r="S2844" i="10" s="1"/>
  <c r="I2845" i="10"/>
  <c r="S2845" i="10" s="1"/>
  <c r="I2846" i="10"/>
  <c r="S2846" i="10" s="1"/>
  <c r="I2847" i="10"/>
  <c r="S2847" i="10" s="1"/>
  <c r="I2848" i="10"/>
  <c r="S2848" i="10" s="1"/>
  <c r="I2849" i="10"/>
  <c r="S2849" i="10" s="1"/>
  <c r="I2850" i="10"/>
  <c r="S2850" i="10" s="1"/>
  <c r="I2851" i="10"/>
  <c r="S2851" i="10" s="1"/>
  <c r="I2852" i="10"/>
  <c r="S2852" i="10" s="1"/>
  <c r="I2853" i="10"/>
  <c r="S2853" i="10" s="1"/>
  <c r="I2854" i="10"/>
  <c r="S2854" i="10" s="1"/>
  <c r="I2855" i="10"/>
  <c r="S2855" i="10" s="1"/>
  <c r="I2856" i="10"/>
  <c r="S2856" i="10" s="1"/>
  <c r="I2857" i="10"/>
  <c r="S2857" i="10" s="1"/>
  <c r="I2858" i="10"/>
  <c r="S2858" i="10" s="1"/>
  <c r="I2859" i="10"/>
  <c r="S2859" i="10" s="1"/>
  <c r="I2860" i="10"/>
  <c r="S2860" i="10" s="1"/>
  <c r="I2861" i="10"/>
  <c r="S2861" i="10" s="1"/>
  <c r="I2862" i="10"/>
  <c r="S2862" i="10" s="1"/>
  <c r="I2863" i="10"/>
  <c r="S2863" i="10" s="1"/>
  <c r="I2864" i="10"/>
  <c r="S2864" i="10" s="1"/>
  <c r="I2865" i="10"/>
  <c r="S2865" i="10" s="1"/>
  <c r="I2866" i="10"/>
  <c r="S2866" i="10" s="1"/>
  <c r="I2867" i="10"/>
  <c r="S2867" i="10" s="1"/>
  <c r="I2868" i="10"/>
  <c r="S2868" i="10" s="1"/>
  <c r="I2869" i="10"/>
  <c r="S2869" i="10" s="1"/>
  <c r="I2870" i="10"/>
  <c r="S2870" i="10" s="1"/>
  <c r="I2871" i="10"/>
  <c r="S2871" i="10" s="1"/>
  <c r="I2872" i="10"/>
  <c r="S2872" i="10" s="1"/>
  <c r="I2873" i="10"/>
  <c r="S2873" i="10" s="1"/>
  <c r="I2874" i="10"/>
  <c r="S2874" i="10" s="1"/>
  <c r="I2875" i="10"/>
  <c r="S2875" i="10" s="1"/>
  <c r="I2876" i="10"/>
  <c r="S2876" i="10" s="1"/>
  <c r="I2877" i="10"/>
  <c r="S2877" i="10" s="1"/>
  <c r="I2878" i="10"/>
  <c r="S2878" i="10" s="1"/>
  <c r="I2879" i="10"/>
  <c r="S2879" i="10" s="1"/>
  <c r="I2880" i="10"/>
  <c r="S2880" i="10" s="1"/>
  <c r="I2881" i="10"/>
  <c r="S2881" i="10" s="1"/>
  <c r="I2882" i="10"/>
  <c r="S2882" i="10" s="1"/>
  <c r="I2883" i="10"/>
  <c r="S2883" i="10" s="1"/>
  <c r="I2884" i="10"/>
  <c r="S2884" i="10" s="1"/>
  <c r="I2885" i="10"/>
  <c r="S2885" i="10" s="1"/>
  <c r="I2886" i="10"/>
  <c r="S2886" i="10" s="1"/>
  <c r="I2887" i="10"/>
  <c r="S2887" i="10" s="1"/>
  <c r="I2888" i="10"/>
  <c r="S2888" i="10" s="1"/>
  <c r="I2889" i="10"/>
  <c r="S2889" i="10" s="1"/>
  <c r="I2890" i="10"/>
  <c r="S2890" i="10" s="1"/>
  <c r="I2891" i="10"/>
  <c r="S2891" i="10" s="1"/>
  <c r="I2892" i="10"/>
  <c r="S2892" i="10" s="1"/>
  <c r="I2893" i="10"/>
  <c r="S2893" i="10" s="1"/>
  <c r="I2894" i="10"/>
  <c r="S2894" i="10" s="1"/>
  <c r="I2895" i="10"/>
  <c r="S2895" i="10" s="1"/>
  <c r="I2896" i="10"/>
  <c r="S2896" i="10" s="1"/>
  <c r="I2897" i="10"/>
  <c r="S2897" i="10" s="1"/>
  <c r="I2898" i="10"/>
  <c r="S2898" i="10" s="1"/>
  <c r="I2899" i="10"/>
  <c r="S2899" i="10" s="1"/>
  <c r="I2900" i="10"/>
  <c r="S2900" i="10" s="1"/>
  <c r="I2901" i="10"/>
  <c r="S2901" i="10" s="1"/>
  <c r="I2902" i="10"/>
  <c r="S2902" i="10" s="1"/>
  <c r="I2903" i="10"/>
  <c r="S2903" i="10" s="1"/>
  <c r="I2904" i="10"/>
  <c r="S2904" i="10" s="1"/>
  <c r="I2905" i="10"/>
  <c r="S2905" i="10" s="1"/>
  <c r="I2906" i="10"/>
  <c r="S2906" i="10" s="1"/>
  <c r="I2907" i="10"/>
  <c r="S2907" i="10" s="1"/>
  <c r="I2908" i="10"/>
  <c r="S2908" i="10" s="1"/>
  <c r="I2909" i="10"/>
  <c r="S2909" i="10" s="1"/>
  <c r="I2910" i="10"/>
  <c r="S2910" i="10" s="1"/>
  <c r="I2911" i="10"/>
  <c r="S2911" i="10" s="1"/>
  <c r="I2912" i="10"/>
  <c r="S2912" i="10" s="1"/>
  <c r="I2913" i="10"/>
  <c r="S2913" i="10" s="1"/>
  <c r="I2914" i="10"/>
  <c r="S2914" i="10" s="1"/>
  <c r="I2915" i="10"/>
  <c r="S2915" i="10" s="1"/>
  <c r="I2916" i="10"/>
  <c r="S2916" i="10" s="1"/>
  <c r="I2917" i="10"/>
  <c r="S2917" i="10" s="1"/>
  <c r="I2918" i="10"/>
  <c r="S2918" i="10" s="1"/>
  <c r="I2919" i="10"/>
  <c r="S2919" i="10" s="1"/>
  <c r="I2920" i="10"/>
  <c r="S2920" i="10" s="1"/>
  <c r="I2921" i="10"/>
  <c r="S2921" i="10" s="1"/>
  <c r="I2922" i="10"/>
  <c r="S2922" i="10" s="1"/>
  <c r="I2923" i="10"/>
  <c r="S2923" i="10" s="1"/>
  <c r="I2924" i="10"/>
  <c r="S2924" i="10" s="1"/>
  <c r="I2925" i="10"/>
  <c r="S2925" i="10" s="1"/>
  <c r="I2926" i="10"/>
  <c r="S2926" i="10" s="1"/>
  <c r="I2927" i="10"/>
  <c r="S2927" i="10" s="1"/>
  <c r="I2928" i="10"/>
  <c r="S2928" i="10" s="1"/>
  <c r="I2929" i="10"/>
  <c r="S2929" i="10" s="1"/>
  <c r="I2930" i="10"/>
  <c r="S2930" i="10" s="1"/>
  <c r="I2931" i="10"/>
  <c r="S2931" i="10" s="1"/>
  <c r="I2932" i="10"/>
  <c r="S2932" i="10" s="1"/>
  <c r="I2933" i="10"/>
  <c r="S2933" i="10" s="1"/>
  <c r="I2934" i="10"/>
  <c r="S2934" i="10" s="1"/>
  <c r="I2935" i="10"/>
  <c r="S2935" i="10" s="1"/>
  <c r="I2936" i="10"/>
  <c r="S2936" i="10" s="1"/>
  <c r="I2937" i="10"/>
  <c r="S2937" i="10" s="1"/>
  <c r="I2938" i="10"/>
  <c r="S2938" i="10" s="1"/>
  <c r="I2939" i="10"/>
  <c r="S2939" i="10" s="1"/>
  <c r="I2940" i="10"/>
  <c r="S2940" i="10" s="1"/>
  <c r="I2941" i="10"/>
  <c r="S2941" i="10" s="1"/>
  <c r="I2942" i="10"/>
  <c r="S2942" i="10" s="1"/>
  <c r="I2943" i="10"/>
  <c r="S2943" i="10" s="1"/>
  <c r="I2944" i="10"/>
  <c r="S2944" i="10" s="1"/>
  <c r="I2945" i="10"/>
  <c r="S2945" i="10" s="1"/>
  <c r="I2946" i="10"/>
  <c r="S2946" i="10" s="1"/>
  <c r="I2947" i="10"/>
  <c r="S2947" i="10" s="1"/>
  <c r="I2948" i="10"/>
  <c r="S2948" i="10" s="1"/>
  <c r="I2949" i="10"/>
  <c r="S2949" i="10" s="1"/>
  <c r="I2950" i="10"/>
  <c r="S2950" i="10" s="1"/>
  <c r="I2951" i="10"/>
  <c r="S2951" i="10" s="1"/>
  <c r="I2952" i="10"/>
  <c r="S2952" i="10" s="1"/>
  <c r="I2953" i="10"/>
  <c r="S2953" i="10" s="1"/>
  <c r="I2954" i="10"/>
  <c r="S2954" i="10" s="1"/>
  <c r="I2955" i="10"/>
  <c r="S2955" i="10" s="1"/>
  <c r="I2956" i="10"/>
  <c r="S2956" i="10" s="1"/>
  <c r="I2957" i="10"/>
  <c r="S2957" i="10" s="1"/>
  <c r="I2958" i="10"/>
  <c r="S2958" i="10" s="1"/>
  <c r="I2959" i="10"/>
  <c r="S2959" i="10" s="1"/>
  <c r="I2960" i="10"/>
  <c r="S2960" i="10" s="1"/>
  <c r="I2961" i="10"/>
  <c r="S2961" i="10" s="1"/>
  <c r="I2962" i="10"/>
  <c r="S2962" i="10" s="1"/>
  <c r="I2963" i="10"/>
  <c r="S2963" i="10" s="1"/>
  <c r="I2964" i="10"/>
  <c r="S2964" i="10" s="1"/>
  <c r="I2965" i="10"/>
  <c r="S2965" i="10" s="1"/>
  <c r="I2966" i="10"/>
  <c r="S2966" i="10" s="1"/>
  <c r="I2967" i="10"/>
  <c r="S2967" i="10" s="1"/>
  <c r="I2968" i="10"/>
  <c r="S2968" i="10" s="1"/>
  <c r="I2969" i="10"/>
  <c r="S2969" i="10" s="1"/>
  <c r="I2970" i="10"/>
  <c r="S2970" i="10" s="1"/>
  <c r="I2971" i="10"/>
  <c r="S2971" i="10" s="1"/>
  <c r="I2972" i="10"/>
  <c r="S2972" i="10" s="1"/>
  <c r="I2973" i="10"/>
  <c r="S2973" i="10" s="1"/>
  <c r="I2974" i="10"/>
  <c r="S2974" i="10" s="1"/>
  <c r="I2975" i="10"/>
  <c r="S2975" i="10" s="1"/>
  <c r="I2976" i="10"/>
  <c r="S2976" i="10" s="1"/>
  <c r="I2977" i="10"/>
  <c r="S2977" i="10" s="1"/>
  <c r="I2978" i="10"/>
  <c r="S2978" i="10" s="1"/>
  <c r="I2979" i="10"/>
  <c r="S2979" i="10" s="1"/>
  <c r="I2980" i="10"/>
  <c r="S2980" i="10" s="1"/>
  <c r="I2981" i="10"/>
  <c r="S2981" i="10" s="1"/>
  <c r="I2982" i="10"/>
  <c r="S2982" i="10" s="1"/>
  <c r="I2983" i="10"/>
  <c r="S2983" i="10" s="1"/>
  <c r="I2984" i="10"/>
  <c r="S2984" i="10" s="1"/>
  <c r="I2985" i="10"/>
  <c r="S2985" i="10" s="1"/>
  <c r="I2986" i="10"/>
  <c r="S2986" i="10" s="1"/>
  <c r="I2987" i="10"/>
  <c r="S2987" i="10" s="1"/>
  <c r="I2988" i="10"/>
  <c r="S2988" i="10" s="1"/>
  <c r="I2989" i="10"/>
  <c r="S2989" i="10" s="1"/>
  <c r="I2990" i="10"/>
  <c r="S2990" i="10" s="1"/>
  <c r="I2991" i="10"/>
  <c r="S2991" i="10" s="1"/>
  <c r="I2992" i="10"/>
  <c r="S2992" i="10" s="1"/>
  <c r="I2993" i="10"/>
  <c r="S2993" i="10" s="1"/>
  <c r="I2994" i="10"/>
  <c r="S2994" i="10" s="1"/>
  <c r="I2995" i="10"/>
  <c r="S2995" i="10" s="1"/>
  <c r="I2996" i="10"/>
  <c r="S2996" i="10" s="1"/>
  <c r="I2997" i="10"/>
  <c r="S2997" i="10" s="1"/>
  <c r="I2998" i="10"/>
  <c r="S2998" i="10" s="1"/>
  <c r="I2999" i="10"/>
  <c r="S2999" i="10" s="1"/>
  <c r="I3000" i="10"/>
  <c r="S3000" i="10" s="1"/>
  <c r="I3001" i="10"/>
  <c r="S3001" i="10" s="1"/>
  <c r="I3002" i="10"/>
  <c r="S3002" i="10" s="1"/>
  <c r="I3003" i="10"/>
  <c r="S3003" i="10" s="1"/>
  <c r="I3004" i="10"/>
  <c r="S3004" i="10" s="1"/>
  <c r="I3005" i="10"/>
  <c r="S3005" i="10" s="1"/>
  <c r="I3006" i="10"/>
  <c r="S3006" i="10" s="1"/>
  <c r="I3007" i="10"/>
  <c r="S3007" i="10" s="1"/>
  <c r="I3008" i="10"/>
  <c r="S3008" i="10" s="1"/>
  <c r="I3009" i="10"/>
  <c r="S3009" i="10" s="1"/>
  <c r="I3010" i="10"/>
  <c r="S3010" i="10" s="1"/>
  <c r="I3011" i="10"/>
  <c r="S3011" i="10" s="1"/>
  <c r="I3012" i="10"/>
  <c r="S3012" i="10" s="1"/>
  <c r="I3013" i="10"/>
  <c r="S3013" i="10" s="1"/>
  <c r="I3014" i="10"/>
  <c r="S3014" i="10" s="1"/>
  <c r="I3015" i="10"/>
  <c r="S3015" i="10" s="1"/>
  <c r="I3016" i="10"/>
  <c r="S3016" i="10" s="1"/>
  <c r="I3017" i="10"/>
  <c r="S3017" i="10" s="1"/>
  <c r="I3018" i="10"/>
  <c r="S3018" i="10" s="1"/>
  <c r="I3019" i="10"/>
  <c r="S3019" i="10" s="1"/>
  <c r="I3020" i="10"/>
  <c r="S3020" i="10" s="1"/>
  <c r="I3021" i="10"/>
  <c r="S3021" i="10" s="1"/>
  <c r="I3022" i="10"/>
  <c r="S3022" i="10" s="1"/>
  <c r="I3023" i="10"/>
  <c r="S3023" i="10" s="1"/>
  <c r="I3024" i="10"/>
  <c r="S3024" i="10" s="1"/>
  <c r="I3025" i="10"/>
  <c r="S3025" i="10" s="1"/>
  <c r="I3026" i="10"/>
  <c r="S3026" i="10" s="1"/>
  <c r="I3027" i="10"/>
  <c r="S3027" i="10" s="1"/>
  <c r="I3028" i="10"/>
  <c r="S3028" i="10" s="1"/>
  <c r="I3029" i="10"/>
  <c r="S3029" i="10" s="1"/>
  <c r="I3030" i="10"/>
  <c r="S3030" i="10" s="1"/>
  <c r="I3031" i="10"/>
  <c r="S3031" i="10" s="1"/>
  <c r="I3032" i="10"/>
  <c r="S3032" i="10" s="1"/>
  <c r="I3033" i="10"/>
  <c r="S3033" i="10" s="1"/>
  <c r="I3034" i="10"/>
  <c r="S3034" i="10" s="1"/>
  <c r="I3035" i="10"/>
  <c r="S3035" i="10" s="1"/>
  <c r="I3036" i="10"/>
  <c r="S3036" i="10" s="1"/>
  <c r="I3037" i="10"/>
  <c r="S3037" i="10" s="1"/>
  <c r="I3038" i="10"/>
  <c r="S3038" i="10" s="1"/>
  <c r="I3039" i="10"/>
  <c r="S3039" i="10" s="1"/>
  <c r="I3040" i="10"/>
  <c r="S3040" i="10" s="1"/>
  <c r="I3041" i="10"/>
  <c r="S3041" i="10" s="1"/>
  <c r="I3042" i="10"/>
  <c r="S3042" i="10" s="1"/>
  <c r="I3043" i="10"/>
  <c r="S3043" i="10" s="1"/>
  <c r="I3044" i="10"/>
  <c r="S3044" i="10" s="1"/>
  <c r="I3045" i="10"/>
  <c r="S3045" i="10" s="1"/>
  <c r="I3046" i="10"/>
  <c r="S3046" i="10" s="1"/>
  <c r="I3047" i="10"/>
  <c r="S3047" i="10" s="1"/>
  <c r="I3048" i="10"/>
  <c r="S3048" i="10" s="1"/>
  <c r="I3049" i="10"/>
  <c r="S3049" i="10" s="1"/>
  <c r="I3050" i="10"/>
  <c r="S3050" i="10" s="1"/>
  <c r="I3051" i="10"/>
  <c r="S3051" i="10" s="1"/>
  <c r="I3052" i="10"/>
  <c r="S3052" i="10" s="1"/>
  <c r="I3053" i="10"/>
  <c r="S3053" i="10" s="1"/>
  <c r="I3054" i="10"/>
  <c r="S3054" i="10" s="1"/>
  <c r="I3055" i="10"/>
  <c r="S3055" i="10" s="1"/>
  <c r="I3056" i="10"/>
  <c r="S3056" i="10" s="1"/>
  <c r="I3057" i="10"/>
  <c r="S3057" i="10" s="1"/>
  <c r="I3058" i="10"/>
  <c r="S3058" i="10" s="1"/>
  <c r="I3059" i="10"/>
  <c r="S3059" i="10" s="1"/>
  <c r="I3060" i="10"/>
  <c r="S3060" i="10" s="1"/>
  <c r="I3061" i="10"/>
  <c r="S3061" i="10" s="1"/>
  <c r="I3062" i="10"/>
  <c r="S3062" i="10" s="1"/>
  <c r="I3063" i="10"/>
  <c r="S3063" i="10" s="1"/>
  <c r="I3064" i="10"/>
  <c r="S3064" i="10" s="1"/>
  <c r="I3065" i="10"/>
  <c r="S3065" i="10" s="1"/>
  <c r="I3066" i="10"/>
  <c r="S3066" i="10" s="1"/>
  <c r="I3067" i="10"/>
  <c r="S3067" i="10" s="1"/>
  <c r="I3068" i="10"/>
  <c r="S3068" i="10" s="1"/>
  <c r="I3069" i="10"/>
  <c r="S3069" i="10" s="1"/>
  <c r="I3070" i="10"/>
  <c r="S3070" i="10" s="1"/>
  <c r="I3071" i="10"/>
  <c r="S3071" i="10" s="1"/>
  <c r="I3072" i="10"/>
  <c r="S3072" i="10" s="1"/>
  <c r="I3073" i="10"/>
  <c r="S3073" i="10" s="1"/>
  <c r="I3074" i="10"/>
  <c r="S3074" i="10" s="1"/>
  <c r="I3075" i="10"/>
  <c r="S3075" i="10" s="1"/>
  <c r="I3076" i="10"/>
  <c r="S3076" i="10" s="1"/>
  <c r="I3077" i="10"/>
  <c r="S3077" i="10" s="1"/>
  <c r="I3078" i="10"/>
  <c r="S3078" i="10" s="1"/>
  <c r="I3079" i="10"/>
  <c r="S3079" i="10" s="1"/>
  <c r="I3080" i="10"/>
  <c r="S3080" i="10" s="1"/>
  <c r="I3081" i="10"/>
  <c r="S3081" i="10" s="1"/>
  <c r="I3082" i="10"/>
  <c r="S3082" i="10" s="1"/>
  <c r="I3083" i="10"/>
  <c r="S3083" i="10" s="1"/>
  <c r="I3084" i="10"/>
  <c r="S3084" i="10" s="1"/>
  <c r="I3085" i="10"/>
  <c r="S3085" i="10" s="1"/>
  <c r="I3086" i="10"/>
  <c r="S3086" i="10" s="1"/>
  <c r="I3087" i="10"/>
  <c r="S3087" i="10" s="1"/>
  <c r="I3088" i="10"/>
  <c r="S3088" i="10" s="1"/>
  <c r="I3089" i="10"/>
  <c r="S3089" i="10" s="1"/>
  <c r="I3090" i="10"/>
  <c r="S3090" i="10" s="1"/>
  <c r="I3091" i="10"/>
  <c r="S3091" i="10" s="1"/>
  <c r="I3092" i="10"/>
  <c r="S3092" i="10" s="1"/>
  <c r="I3093" i="10"/>
  <c r="S3093" i="10" s="1"/>
  <c r="I3094" i="10"/>
  <c r="S3094" i="10" s="1"/>
  <c r="I3095" i="10"/>
  <c r="S3095" i="10" s="1"/>
  <c r="I3096" i="10"/>
  <c r="S3096" i="10" s="1"/>
  <c r="I3097" i="10"/>
  <c r="S3097" i="10" s="1"/>
  <c r="I3098" i="10"/>
  <c r="S3098" i="10" s="1"/>
  <c r="I3099" i="10"/>
  <c r="S3099" i="10" s="1"/>
  <c r="I3100" i="10"/>
  <c r="S3100" i="10" s="1"/>
  <c r="I3101" i="10"/>
  <c r="S3101" i="10" s="1"/>
  <c r="I3102" i="10"/>
  <c r="S3102" i="10" s="1"/>
  <c r="I3103" i="10"/>
  <c r="S3103" i="10" s="1"/>
  <c r="I3104" i="10"/>
  <c r="S3104" i="10" s="1"/>
  <c r="I3105" i="10"/>
  <c r="S3105" i="10" s="1"/>
  <c r="I3106" i="10"/>
  <c r="S3106" i="10" s="1"/>
  <c r="I3107" i="10"/>
  <c r="S3107" i="10" s="1"/>
  <c r="I3108" i="10"/>
  <c r="S3108" i="10" s="1"/>
  <c r="I3109" i="10"/>
  <c r="S3109" i="10" s="1"/>
  <c r="I3110" i="10"/>
  <c r="S3110" i="10" s="1"/>
  <c r="I3111" i="10"/>
  <c r="S3111" i="10" s="1"/>
  <c r="I3112" i="10"/>
  <c r="S3112" i="10" s="1"/>
  <c r="I3113" i="10"/>
  <c r="S3113" i="10" s="1"/>
  <c r="I3114" i="10"/>
  <c r="S3114" i="10" s="1"/>
  <c r="I3115" i="10"/>
  <c r="S3115" i="10" s="1"/>
  <c r="I3116" i="10"/>
  <c r="S3116" i="10" s="1"/>
  <c r="I3117" i="10"/>
  <c r="S3117" i="10" s="1"/>
  <c r="I3118" i="10"/>
  <c r="S3118" i="10" s="1"/>
  <c r="I3119" i="10"/>
  <c r="S3119" i="10" s="1"/>
  <c r="I3120" i="10"/>
  <c r="S3120" i="10" s="1"/>
  <c r="I3121" i="10"/>
  <c r="S3121" i="10" s="1"/>
  <c r="I3122" i="10"/>
  <c r="S3122" i="10" s="1"/>
  <c r="I3123" i="10"/>
  <c r="S3123" i="10" s="1"/>
  <c r="I3124" i="10"/>
  <c r="S3124" i="10" s="1"/>
  <c r="I3125" i="10"/>
  <c r="S3125" i="10" s="1"/>
  <c r="I3126" i="10"/>
  <c r="S3126" i="10" s="1"/>
  <c r="I3127" i="10"/>
  <c r="S3127" i="10" s="1"/>
  <c r="I3128" i="10"/>
  <c r="S3128" i="10" s="1"/>
  <c r="I3129" i="10"/>
  <c r="S3129" i="10" s="1"/>
  <c r="I3130" i="10"/>
  <c r="S3130" i="10" s="1"/>
  <c r="I3131" i="10"/>
  <c r="S3131" i="10" s="1"/>
  <c r="I3132" i="10"/>
  <c r="S3132" i="10" s="1"/>
  <c r="I3133" i="10"/>
  <c r="S3133" i="10" s="1"/>
  <c r="I3134" i="10"/>
  <c r="S3134" i="10" s="1"/>
  <c r="I3135" i="10"/>
  <c r="S3135" i="10" s="1"/>
  <c r="I3136" i="10"/>
  <c r="S3136" i="10" s="1"/>
  <c r="I3137" i="10"/>
  <c r="S3137" i="10" s="1"/>
  <c r="I3138" i="10"/>
  <c r="S3138" i="10" s="1"/>
  <c r="I3139" i="10"/>
  <c r="S3139" i="10" s="1"/>
  <c r="I3140" i="10"/>
  <c r="S3140" i="10" s="1"/>
  <c r="I3141" i="10"/>
  <c r="S3141" i="10" s="1"/>
  <c r="I3142" i="10"/>
  <c r="S3142" i="10" s="1"/>
  <c r="I3143" i="10"/>
  <c r="S3143" i="10" s="1"/>
  <c r="I3144" i="10"/>
  <c r="S3144" i="10" s="1"/>
  <c r="I3145" i="10"/>
  <c r="S3145" i="10" s="1"/>
  <c r="I3146" i="10"/>
  <c r="S3146" i="10" s="1"/>
  <c r="I3147" i="10"/>
  <c r="S3147" i="10" s="1"/>
  <c r="I3148" i="10"/>
  <c r="S3148" i="10" s="1"/>
  <c r="I3149" i="10"/>
  <c r="S3149" i="10" s="1"/>
  <c r="I3150" i="10"/>
  <c r="S3150" i="10" s="1"/>
  <c r="I3151" i="10"/>
  <c r="S3151" i="10" s="1"/>
  <c r="I3152" i="10"/>
  <c r="S3152" i="10" s="1"/>
  <c r="I3153" i="10"/>
  <c r="S3153" i="10" s="1"/>
  <c r="I3154" i="10"/>
  <c r="S3154" i="10" s="1"/>
  <c r="I3155" i="10"/>
  <c r="S3155" i="10" s="1"/>
  <c r="I3156" i="10"/>
  <c r="S3156" i="10" s="1"/>
  <c r="I3157" i="10"/>
  <c r="S3157" i="10" s="1"/>
  <c r="I3158" i="10"/>
  <c r="S3158" i="10" s="1"/>
  <c r="I3159" i="10"/>
  <c r="S3159" i="10" s="1"/>
  <c r="I3160" i="10"/>
  <c r="S3160" i="10" s="1"/>
  <c r="I3161" i="10"/>
  <c r="S3161" i="10" s="1"/>
  <c r="I3162" i="10"/>
  <c r="S3162" i="10" s="1"/>
  <c r="I3163" i="10"/>
  <c r="S3163" i="10" s="1"/>
  <c r="I3164" i="10"/>
  <c r="S3164" i="10" s="1"/>
  <c r="I3165" i="10"/>
  <c r="S3165" i="10" s="1"/>
  <c r="I3166" i="10"/>
  <c r="S3166" i="10" s="1"/>
  <c r="I3167" i="10"/>
  <c r="S3167" i="10" s="1"/>
  <c r="I3168" i="10"/>
  <c r="S3168" i="10" s="1"/>
  <c r="I3169" i="10"/>
  <c r="S3169" i="10" s="1"/>
  <c r="I3170" i="10"/>
  <c r="S3170" i="10" s="1"/>
  <c r="I3171" i="10"/>
  <c r="S3171" i="10" s="1"/>
  <c r="I3172" i="10"/>
  <c r="S3172" i="10" s="1"/>
  <c r="I3173" i="10"/>
  <c r="S3173" i="10" s="1"/>
  <c r="I3174" i="10"/>
  <c r="S3174" i="10" s="1"/>
  <c r="I3175" i="10"/>
  <c r="S3175" i="10" s="1"/>
  <c r="I3176" i="10"/>
  <c r="S3176" i="10" s="1"/>
  <c r="I3177" i="10"/>
  <c r="S3177" i="10" s="1"/>
  <c r="I3178" i="10"/>
  <c r="S3178" i="10" s="1"/>
  <c r="I3179" i="10"/>
  <c r="S3179" i="10" s="1"/>
  <c r="I3180" i="10"/>
  <c r="S3180" i="10" s="1"/>
  <c r="I3181" i="10"/>
  <c r="S3181" i="10" s="1"/>
  <c r="I3182" i="10"/>
  <c r="S3182" i="10" s="1"/>
  <c r="I3183" i="10"/>
  <c r="S3183" i="10" s="1"/>
  <c r="I3184" i="10"/>
  <c r="S3184" i="10" s="1"/>
  <c r="I3185" i="10"/>
  <c r="S3185" i="10" s="1"/>
  <c r="I3186" i="10"/>
  <c r="S3186" i="10" s="1"/>
  <c r="I3187" i="10"/>
  <c r="S3187" i="10" s="1"/>
  <c r="I3188" i="10"/>
  <c r="S3188" i="10" s="1"/>
  <c r="I3189" i="10"/>
  <c r="S3189" i="10" s="1"/>
  <c r="I3190" i="10"/>
  <c r="S3190" i="10" s="1"/>
  <c r="I3191" i="10"/>
  <c r="S3191" i="10" s="1"/>
  <c r="I3192" i="10"/>
  <c r="S3192" i="10" s="1"/>
  <c r="I3193" i="10"/>
  <c r="S3193" i="10" s="1"/>
  <c r="I3194" i="10"/>
  <c r="S3194" i="10" s="1"/>
  <c r="I3195" i="10"/>
  <c r="S3195" i="10" s="1"/>
  <c r="I3196" i="10"/>
  <c r="S3196" i="10" s="1"/>
  <c r="I3197" i="10"/>
  <c r="S3197" i="10" s="1"/>
  <c r="I3198" i="10"/>
  <c r="S3198" i="10" s="1"/>
  <c r="I3199" i="10"/>
  <c r="S3199" i="10" s="1"/>
  <c r="I3200" i="10"/>
  <c r="S3200" i="10" s="1"/>
  <c r="I3201" i="10"/>
  <c r="S3201" i="10" s="1"/>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Q2" i="10"/>
  <c r="Q3" i="10"/>
  <c r="Q4"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2" i="10"/>
  <c r="Q53" i="10"/>
  <c r="Q54" i="10"/>
  <c r="Q55" i="10"/>
  <c r="Q56" i="10"/>
  <c r="Q57" i="10"/>
  <c r="Q58" i="10"/>
  <c r="Q59" i="10"/>
  <c r="Q60" i="10"/>
  <c r="Q61" i="10"/>
  <c r="Q62" i="10"/>
  <c r="Q63" i="10"/>
  <c r="Q64" i="10"/>
  <c r="Q65" i="10"/>
  <c r="Q66" i="10"/>
  <c r="Q67" i="10"/>
  <c r="Q68" i="10"/>
  <c r="Q69" i="10"/>
  <c r="Q70" i="10"/>
  <c r="Q71" i="10"/>
  <c r="Q72" i="10"/>
  <c r="Q73" i="10"/>
  <c r="Q74" i="10"/>
  <c r="Q75" i="10"/>
  <c r="Q76" i="10"/>
  <c r="Q77" i="10"/>
  <c r="Q78" i="10"/>
  <c r="Q79" i="10"/>
  <c r="Q80" i="10"/>
  <c r="Q81" i="10"/>
  <c r="Q82" i="10"/>
  <c r="Q83" i="10"/>
  <c r="Q84" i="10"/>
  <c r="Q85" i="10"/>
  <c r="Q86" i="10"/>
  <c r="Q87" i="10"/>
  <c r="Q88" i="10"/>
  <c r="Q89" i="10"/>
  <c r="Q90" i="10"/>
  <c r="Q91" i="10"/>
  <c r="Q92" i="10"/>
  <c r="Q93" i="10"/>
  <c r="Q94" i="10"/>
  <c r="Q95" i="10"/>
  <c r="Q96" i="10"/>
  <c r="Q97" i="10"/>
  <c r="Q98" i="10"/>
  <c r="Q99" i="10"/>
  <c r="Q100" i="10"/>
  <c r="Q101" i="10"/>
  <c r="Q102" i="10"/>
  <c r="Q103" i="10"/>
  <c r="Q104" i="10"/>
  <c r="Q105" i="10"/>
  <c r="Q106" i="10"/>
  <c r="Q107" i="10"/>
  <c r="Q108" i="10"/>
  <c r="Q109" i="10"/>
  <c r="Q110" i="10"/>
  <c r="Q111" i="10"/>
  <c r="Q112" i="10"/>
  <c r="Q113" i="10"/>
  <c r="Q114" i="10"/>
  <c r="Q115" i="10"/>
  <c r="Q116" i="10"/>
  <c r="Q117" i="10"/>
  <c r="Q118" i="10"/>
  <c r="Q119" i="10"/>
  <c r="Q120" i="10"/>
  <c r="Q121" i="10"/>
  <c r="Q122" i="10"/>
  <c r="Q123" i="10"/>
  <c r="Q124" i="10"/>
  <c r="Q125" i="10"/>
  <c r="Q126" i="10"/>
  <c r="Q127" i="10"/>
  <c r="Q128" i="10"/>
  <c r="Q129" i="10"/>
  <c r="Q130" i="10"/>
  <c r="Q131" i="10"/>
  <c r="Q132" i="10"/>
  <c r="Q133" i="10"/>
  <c r="Q134" i="10"/>
  <c r="Q135" i="10"/>
  <c r="Q136" i="10"/>
  <c r="Q137" i="10"/>
  <c r="Q138" i="10"/>
  <c r="Q139" i="10"/>
  <c r="Q140" i="10"/>
  <c r="Q141" i="10"/>
  <c r="Q142" i="10"/>
  <c r="Q143" i="10"/>
  <c r="Q144" i="10"/>
  <c r="Q145" i="10"/>
  <c r="Q146" i="10"/>
  <c r="Q147" i="10"/>
  <c r="Q148" i="10"/>
  <c r="Q149" i="10"/>
  <c r="Q150" i="10"/>
  <c r="Q151" i="10"/>
  <c r="Q152" i="10"/>
  <c r="Q153" i="10"/>
  <c r="Q154" i="10"/>
  <c r="Q155" i="10"/>
  <c r="Q156" i="10"/>
  <c r="Q157" i="10"/>
  <c r="Q158" i="10"/>
  <c r="Q159" i="10"/>
  <c r="Q160" i="10"/>
  <c r="Q161" i="10"/>
  <c r="Q162" i="10"/>
  <c r="Q163" i="10"/>
  <c r="Q164" i="10"/>
  <c r="Q165" i="10"/>
  <c r="Q166" i="10"/>
  <c r="Q167" i="10"/>
  <c r="Q168" i="10"/>
  <c r="Q169" i="10"/>
  <c r="Q170" i="10"/>
  <c r="Q171" i="10"/>
  <c r="Q172" i="10"/>
  <c r="Q173" i="10"/>
  <c r="Q174" i="10"/>
  <c r="Q175" i="10"/>
  <c r="Q176" i="10"/>
  <c r="Q177" i="10"/>
  <c r="Q178" i="10"/>
  <c r="Q179" i="10"/>
  <c r="Q180" i="10"/>
  <c r="Q181" i="10"/>
  <c r="Q182" i="10"/>
  <c r="Q183" i="10"/>
  <c r="Q184" i="10"/>
  <c r="Q185" i="10"/>
  <c r="Q186" i="10"/>
  <c r="Q187" i="10"/>
  <c r="Q188" i="10"/>
  <c r="Q189" i="10"/>
  <c r="Q190" i="10"/>
  <c r="Q191" i="10"/>
  <c r="Q192" i="10"/>
  <c r="Q193" i="10"/>
  <c r="Q194" i="10"/>
  <c r="Q195" i="10"/>
  <c r="Q196" i="10"/>
  <c r="Q197" i="10"/>
  <c r="Q198" i="10"/>
  <c r="Q199" i="10"/>
  <c r="Q200" i="10"/>
  <c r="Q201" i="10"/>
  <c r="Q202" i="10"/>
  <c r="Q203" i="10"/>
  <c r="Q204" i="10"/>
  <c r="Q205" i="10"/>
  <c r="Q206" i="10"/>
  <c r="Q207" i="10"/>
  <c r="Q208" i="10"/>
  <c r="Q209" i="10"/>
  <c r="Q210" i="10"/>
  <c r="Q211" i="10"/>
  <c r="Q212" i="10"/>
  <c r="Q213" i="10"/>
  <c r="Q214" i="10"/>
  <c r="Q215" i="10"/>
  <c r="Q216" i="10"/>
  <c r="Q217" i="10"/>
  <c r="Q218" i="10"/>
  <c r="Q219" i="10"/>
  <c r="Q220" i="10"/>
  <c r="Q221" i="10"/>
  <c r="Q222" i="10"/>
  <c r="Q223" i="10"/>
  <c r="Q224" i="10"/>
  <c r="Q225" i="10"/>
  <c r="Q226" i="10"/>
  <c r="Q227" i="10"/>
  <c r="Q228" i="10"/>
  <c r="Q229" i="10"/>
  <c r="Q230" i="10"/>
  <c r="Q231" i="10"/>
  <c r="Q232" i="10"/>
  <c r="Q233" i="10"/>
  <c r="Q234" i="10"/>
  <c r="Q235" i="10"/>
  <c r="Q236" i="10"/>
  <c r="Q237" i="10"/>
  <c r="Q238" i="10"/>
  <c r="Q239" i="10"/>
  <c r="Q240" i="10"/>
  <c r="Q241" i="10"/>
  <c r="Q242" i="10"/>
  <c r="Q243" i="10"/>
  <c r="Q244" i="10"/>
  <c r="Q245" i="10"/>
  <c r="Q246" i="10"/>
  <c r="Q247" i="10"/>
  <c r="Q248" i="10"/>
  <c r="Q249" i="10"/>
  <c r="Q250" i="10"/>
  <c r="Q251" i="10"/>
  <c r="Q252" i="10"/>
  <c r="Q253" i="10"/>
  <c r="Q254" i="10"/>
  <c r="Q255" i="10"/>
  <c r="Q256" i="10"/>
  <c r="Q257" i="10"/>
  <c r="Q258" i="10"/>
  <c r="Q259" i="10"/>
  <c r="Q260" i="10"/>
  <c r="Q261" i="10"/>
  <c r="Q262" i="10"/>
  <c r="Q263" i="10"/>
  <c r="Q264" i="10"/>
  <c r="Q265" i="10"/>
  <c r="Q266" i="10"/>
  <c r="Q267" i="10"/>
  <c r="Q268" i="10"/>
  <c r="Q269" i="10"/>
  <c r="Q270" i="10"/>
  <c r="Q271" i="10"/>
  <c r="Q272" i="10"/>
  <c r="Q273" i="10"/>
  <c r="Q274" i="10"/>
  <c r="Q275" i="10"/>
  <c r="Q276" i="10"/>
  <c r="Q277" i="10"/>
  <c r="Q278" i="10"/>
  <c r="Q279" i="10"/>
  <c r="Q280" i="10"/>
  <c r="Q281" i="10"/>
  <c r="Q282" i="10"/>
  <c r="Q283" i="10"/>
  <c r="Q284" i="10"/>
  <c r="Q285" i="10"/>
  <c r="Q286" i="10"/>
  <c r="Q287" i="10"/>
  <c r="Q288" i="10"/>
  <c r="Q289" i="10"/>
  <c r="Q290" i="10"/>
  <c r="Q291" i="10"/>
  <c r="Q292" i="10"/>
  <c r="Q293" i="10"/>
  <c r="Q294" i="10"/>
  <c r="Q295" i="10"/>
  <c r="Q296" i="10"/>
  <c r="Q297" i="10"/>
  <c r="Q298" i="10"/>
  <c r="Q299" i="10"/>
  <c r="Q300" i="10"/>
  <c r="Q301" i="10"/>
  <c r="Q302" i="10"/>
  <c r="Q303" i="10"/>
  <c r="Q304" i="10"/>
  <c r="Q305" i="10"/>
  <c r="Q306" i="10"/>
  <c r="Q307" i="10"/>
  <c r="Q308" i="10"/>
  <c r="Q309" i="10"/>
  <c r="Q310" i="10"/>
  <c r="Q311" i="10"/>
  <c r="Q312" i="10"/>
  <c r="Q313" i="10"/>
  <c r="Q314" i="10"/>
  <c r="Q315" i="10"/>
  <c r="Q316" i="10"/>
  <c r="Q317" i="10"/>
  <c r="Q318" i="10"/>
  <c r="Q319" i="10"/>
  <c r="Q320" i="10"/>
  <c r="Q321" i="10"/>
  <c r="Q322" i="10"/>
  <c r="Q323" i="10"/>
  <c r="Q324" i="10"/>
  <c r="Q325" i="10"/>
  <c r="Q326" i="10"/>
  <c r="Q327" i="10"/>
  <c r="Q328" i="10"/>
  <c r="Q329" i="10"/>
  <c r="Q330" i="10"/>
  <c r="Q331" i="10"/>
  <c r="Q332" i="10"/>
  <c r="Q333" i="10"/>
  <c r="Q334" i="10"/>
  <c r="Q335" i="10"/>
  <c r="Q336" i="10"/>
  <c r="Q337" i="10"/>
  <c r="Q338" i="10"/>
  <c r="Q339" i="10"/>
  <c r="Q340" i="10"/>
  <c r="Q341" i="10"/>
  <c r="Q342" i="10"/>
  <c r="Q343" i="10"/>
  <c r="Q344" i="10"/>
  <c r="Q345" i="10"/>
  <c r="Q346" i="10"/>
  <c r="Q347" i="10"/>
  <c r="Q348" i="10"/>
  <c r="Q349" i="10"/>
  <c r="Q350" i="10"/>
  <c r="Q351" i="10"/>
  <c r="Q352" i="10"/>
  <c r="Q353" i="10"/>
  <c r="Q354" i="10"/>
  <c r="Q355" i="10"/>
  <c r="Q356" i="10"/>
  <c r="Q357" i="10"/>
  <c r="Q358" i="10"/>
  <c r="Q359" i="10"/>
  <c r="Q360" i="10"/>
  <c r="Q361" i="10"/>
  <c r="Q362" i="10"/>
  <c r="Q363" i="10"/>
  <c r="Q364" i="10"/>
  <c r="Q365" i="10"/>
  <c r="Q366" i="10"/>
  <c r="Q367" i="10"/>
  <c r="Q368" i="10"/>
  <c r="Q369" i="10"/>
  <c r="Q370" i="10"/>
  <c r="Q371" i="10"/>
  <c r="Q372" i="10"/>
  <c r="Q373" i="10"/>
  <c r="Q374" i="10"/>
  <c r="Q375" i="10"/>
  <c r="Q376" i="10"/>
  <c r="Q377" i="10"/>
  <c r="Q378" i="10"/>
  <c r="Q379" i="10"/>
  <c r="Q380" i="10"/>
  <c r="Q381" i="10"/>
  <c r="Q382" i="10"/>
  <c r="Q383" i="10"/>
  <c r="Q384" i="10"/>
  <c r="Q385" i="10"/>
  <c r="Q386" i="10"/>
  <c r="Q387" i="10"/>
  <c r="Q388" i="10"/>
  <c r="Q389" i="10"/>
  <c r="Q390" i="10"/>
  <c r="Q391" i="10"/>
  <c r="Q392" i="10"/>
  <c r="Q393" i="10"/>
  <c r="Q394" i="10"/>
  <c r="Q395" i="10"/>
  <c r="Q396" i="10"/>
  <c r="Q397" i="10"/>
  <c r="Q398" i="10"/>
  <c r="Q399" i="10"/>
  <c r="Q400" i="10"/>
  <c r="Q401" i="10"/>
  <c r="Q402" i="10"/>
  <c r="Q403" i="10"/>
  <c r="Q404" i="10"/>
  <c r="Q405" i="10"/>
  <c r="Q406" i="10"/>
  <c r="Q407" i="10"/>
  <c r="Q408" i="10"/>
  <c r="Q409" i="10"/>
  <c r="Q410" i="10"/>
  <c r="Q411" i="10"/>
  <c r="Q412" i="10"/>
  <c r="Q413" i="10"/>
  <c r="Q414" i="10"/>
  <c r="Q415" i="10"/>
  <c r="Q416" i="10"/>
  <c r="Q417" i="10"/>
  <c r="Q418" i="10"/>
  <c r="Q419" i="10"/>
  <c r="Q420" i="10"/>
  <c r="Q421" i="10"/>
  <c r="Q422" i="10"/>
  <c r="Q423" i="10"/>
  <c r="Q424" i="10"/>
  <c r="Q425" i="10"/>
  <c r="Q426" i="10"/>
  <c r="Q427" i="10"/>
  <c r="Q428" i="10"/>
  <c r="Q429" i="10"/>
  <c r="Q430" i="10"/>
  <c r="Q431" i="10"/>
  <c r="Q432" i="10"/>
  <c r="Q433" i="10"/>
  <c r="Q434" i="10"/>
  <c r="Q435" i="10"/>
  <c r="Q436" i="10"/>
  <c r="Q437" i="10"/>
  <c r="Q438" i="10"/>
  <c r="Q439" i="10"/>
  <c r="Q440" i="10"/>
  <c r="Q441" i="10"/>
  <c r="Q442" i="10"/>
  <c r="Q443" i="10"/>
  <c r="Q444" i="10"/>
  <c r="Q445" i="10"/>
  <c r="Q446" i="10"/>
  <c r="Q447" i="10"/>
  <c r="Q448" i="10"/>
  <c r="Q449" i="10"/>
  <c r="Q450" i="10"/>
  <c r="Q451" i="10"/>
  <c r="Q452" i="10"/>
  <c r="Q453" i="10"/>
  <c r="Q454" i="10"/>
  <c r="Q455" i="10"/>
  <c r="Q456" i="10"/>
  <c r="Q457" i="10"/>
  <c r="Q458" i="10"/>
  <c r="Q459" i="10"/>
  <c r="Q460" i="10"/>
  <c r="Q461" i="10"/>
  <c r="Q462" i="10"/>
  <c r="Q463" i="10"/>
  <c r="Q464" i="10"/>
  <c r="Q465" i="10"/>
  <c r="Q466" i="10"/>
  <c r="Q467" i="10"/>
  <c r="Q468" i="10"/>
  <c r="Q469" i="10"/>
  <c r="Q470" i="10"/>
  <c r="Q471" i="10"/>
  <c r="Q472" i="10"/>
  <c r="Q473" i="10"/>
  <c r="Q474" i="10"/>
  <c r="Q475" i="10"/>
  <c r="Q476" i="10"/>
  <c r="Q477" i="10"/>
  <c r="Q478" i="10"/>
  <c r="Q479" i="10"/>
  <c r="Q480" i="10"/>
  <c r="Q481" i="10"/>
  <c r="Q482" i="10"/>
  <c r="Q483" i="10"/>
  <c r="Q484" i="10"/>
  <c r="Q485" i="10"/>
  <c r="Q486" i="10"/>
  <c r="Q487" i="10"/>
  <c r="Q488" i="10"/>
  <c r="Q489" i="10"/>
  <c r="Q490" i="10"/>
  <c r="Q491" i="10"/>
  <c r="Q492" i="10"/>
  <c r="Q493" i="10"/>
  <c r="Q494" i="10"/>
  <c r="Q495" i="10"/>
  <c r="Q496" i="10"/>
  <c r="Q497" i="10"/>
  <c r="Q498" i="10"/>
  <c r="Q499" i="10"/>
  <c r="Q500" i="10"/>
  <c r="Q501" i="10"/>
  <c r="Q502" i="10"/>
  <c r="Q503" i="10"/>
  <c r="Q504" i="10"/>
  <c r="Q505" i="10"/>
  <c r="Q506" i="10"/>
  <c r="Q507" i="10"/>
  <c r="Q508" i="10"/>
  <c r="Q509" i="10"/>
  <c r="Q510" i="10"/>
  <c r="Q511" i="10"/>
  <c r="Q512" i="10"/>
  <c r="Q513" i="10"/>
  <c r="Q514" i="10"/>
  <c r="Q515" i="10"/>
  <c r="Q516" i="10"/>
  <c r="Q517" i="10"/>
  <c r="Q518" i="10"/>
  <c r="Q519" i="10"/>
  <c r="Q520" i="10"/>
  <c r="Q521" i="10"/>
  <c r="Q522" i="10"/>
  <c r="Q523" i="10"/>
  <c r="Q524" i="10"/>
  <c r="Q525" i="10"/>
  <c r="Q526" i="10"/>
  <c r="Q527" i="10"/>
  <c r="Q528" i="10"/>
  <c r="Q529" i="10"/>
  <c r="Q530" i="10"/>
  <c r="Q531" i="10"/>
  <c r="Q532" i="10"/>
  <c r="Q533" i="10"/>
  <c r="Q534" i="10"/>
  <c r="Q535" i="10"/>
  <c r="Q536" i="10"/>
  <c r="Q537" i="10"/>
  <c r="Q538" i="10"/>
  <c r="Q539" i="10"/>
  <c r="Q540" i="10"/>
  <c r="Q541" i="10"/>
  <c r="Q542" i="10"/>
  <c r="Q543" i="10"/>
  <c r="Q544" i="10"/>
  <c r="Q545" i="10"/>
  <c r="Q546" i="10"/>
  <c r="Q547" i="10"/>
  <c r="Q548" i="10"/>
  <c r="Q549" i="10"/>
  <c r="Q550" i="10"/>
  <c r="Q551" i="10"/>
  <c r="Q552" i="10"/>
  <c r="Q553" i="10"/>
  <c r="Q554" i="10"/>
  <c r="Q555" i="10"/>
  <c r="Q556" i="10"/>
  <c r="Q557" i="10"/>
  <c r="Q558" i="10"/>
  <c r="Q559" i="10"/>
  <c r="Q560" i="10"/>
  <c r="Q561" i="10"/>
  <c r="Q562" i="10"/>
  <c r="Q563" i="10"/>
  <c r="Q564" i="10"/>
  <c r="Q565" i="10"/>
  <c r="Q566" i="10"/>
  <c r="Q567" i="10"/>
  <c r="Q568" i="10"/>
  <c r="Q569" i="10"/>
  <c r="Q570" i="10"/>
  <c r="Q571" i="10"/>
  <c r="Q572" i="10"/>
  <c r="Q573" i="10"/>
  <c r="Q574" i="10"/>
  <c r="Q575" i="10"/>
  <c r="Q576" i="10"/>
  <c r="Q577" i="10"/>
  <c r="Q578" i="10"/>
  <c r="Q579" i="10"/>
  <c r="Q580" i="10"/>
  <c r="Q581" i="10"/>
  <c r="Q582" i="10"/>
  <c r="Q583" i="10"/>
  <c r="Q584" i="10"/>
  <c r="Q585" i="10"/>
  <c r="Q586" i="10"/>
  <c r="Q587" i="10"/>
  <c r="Q588" i="10"/>
  <c r="Q589" i="10"/>
  <c r="Q590" i="10"/>
  <c r="Q591" i="10"/>
  <c r="Q592" i="10"/>
  <c r="Q593" i="10"/>
  <c r="Q594" i="10"/>
  <c r="Q595" i="10"/>
  <c r="Q596" i="10"/>
  <c r="Q597" i="10"/>
  <c r="Q598" i="10"/>
  <c r="Q599" i="10"/>
  <c r="Q600" i="10"/>
  <c r="Q601" i="10"/>
  <c r="Q602" i="10"/>
  <c r="Q603" i="10"/>
  <c r="Q604" i="10"/>
  <c r="Q605" i="10"/>
  <c r="Q606" i="10"/>
  <c r="Q607" i="10"/>
  <c r="Q608" i="10"/>
  <c r="Q609" i="10"/>
  <c r="Q610" i="10"/>
  <c r="Q611" i="10"/>
  <c r="Q612" i="10"/>
  <c r="Q613" i="10"/>
  <c r="Q614" i="10"/>
  <c r="Q615" i="10"/>
  <c r="Q616" i="10"/>
  <c r="Q617" i="10"/>
  <c r="Q618" i="10"/>
  <c r="Q619" i="10"/>
  <c r="Q620" i="10"/>
  <c r="Q621" i="10"/>
  <c r="Q622" i="10"/>
  <c r="Q623" i="10"/>
  <c r="Q624" i="10"/>
  <c r="Q625" i="10"/>
  <c r="Q626" i="10"/>
  <c r="Q627" i="10"/>
  <c r="Q628" i="10"/>
  <c r="Q629" i="10"/>
  <c r="Q630" i="10"/>
  <c r="Q631" i="10"/>
  <c r="Q632" i="10"/>
  <c r="Q633" i="10"/>
  <c r="Q634" i="10"/>
  <c r="Q635" i="10"/>
  <c r="Q636" i="10"/>
  <c r="Q637" i="10"/>
  <c r="Q638" i="10"/>
  <c r="Q639" i="10"/>
  <c r="Q640" i="10"/>
  <c r="Q641" i="10"/>
  <c r="Q642" i="10"/>
  <c r="Q643" i="10"/>
  <c r="Q644" i="10"/>
  <c r="Q645" i="10"/>
  <c r="Q646" i="10"/>
  <c r="Q647" i="10"/>
  <c r="Q648" i="10"/>
  <c r="Q649" i="10"/>
  <c r="Q650" i="10"/>
  <c r="Q651" i="10"/>
  <c r="Q652" i="10"/>
  <c r="Q653" i="10"/>
  <c r="Q654" i="10"/>
  <c r="Q655" i="10"/>
  <c r="Q656" i="10"/>
  <c r="Q657" i="10"/>
  <c r="Q658" i="10"/>
  <c r="Q659" i="10"/>
  <c r="Q660" i="10"/>
  <c r="Q661" i="10"/>
  <c r="Q662" i="10"/>
  <c r="Q663" i="10"/>
  <c r="Q664" i="10"/>
  <c r="Q665" i="10"/>
  <c r="Q666" i="10"/>
  <c r="Q667" i="10"/>
  <c r="Q668" i="10"/>
  <c r="Q669" i="10"/>
  <c r="Q670" i="10"/>
  <c r="Q671" i="10"/>
  <c r="Q672" i="10"/>
  <c r="Q673" i="10"/>
  <c r="Q674" i="10"/>
  <c r="Q675" i="10"/>
  <c r="Q676" i="10"/>
  <c r="Q677" i="10"/>
  <c r="Q678" i="10"/>
  <c r="Q679" i="10"/>
  <c r="Q680" i="10"/>
  <c r="Q681" i="10"/>
  <c r="Q682" i="10"/>
  <c r="Q683" i="10"/>
  <c r="Q684" i="10"/>
  <c r="Q685" i="10"/>
  <c r="Q686" i="10"/>
  <c r="Q687" i="10"/>
  <c r="Q688" i="10"/>
  <c r="Q689" i="10"/>
  <c r="Q690" i="10"/>
  <c r="Q691" i="10"/>
  <c r="Q692" i="10"/>
  <c r="Q693" i="10"/>
  <c r="Q694" i="10"/>
  <c r="Q695" i="10"/>
  <c r="Q696" i="10"/>
  <c r="Q697" i="10"/>
  <c r="Q698" i="10"/>
  <c r="Q699" i="10"/>
  <c r="Q700" i="10"/>
  <c r="Q701" i="10"/>
  <c r="Q702" i="10"/>
  <c r="Q703" i="10"/>
  <c r="Q704" i="10"/>
  <c r="Q705" i="10"/>
  <c r="Q706" i="10"/>
  <c r="Q707" i="10"/>
  <c r="Q708" i="10"/>
  <c r="Q709" i="10"/>
  <c r="Q710" i="10"/>
  <c r="Q711" i="10"/>
  <c r="Q712" i="10"/>
  <c r="Q713" i="10"/>
  <c r="Q714" i="10"/>
  <c r="Q715" i="10"/>
  <c r="Q716" i="10"/>
  <c r="Q717" i="10"/>
  <c r="Q718" i="10"/>
  <c r="Q719" i="10"/>
  <c r="Q720" i="10"/>
  <c r="Q721" i="10"/>
  <c r="Q722" i="10"/>
  <c r="Q723" i="10"/>
  <c r="Q724" i="10"/>
  <c r="Q725" i="10"/>
  <c r="Q726" i="10"/>
  <c r="Q727" i="10"/>
  <c r="Q728" i="10"/>
  <c r="Q729" i="10"/>
  <c r="Q730" i="10"/>
  <c r="Q731" i="10"/>
  <c r="Q732" i="10"/>
  <c r="Q733" i="10"/>
  <c r="Q734" i="10"/>
  <c r="Q735" i="10"/>
  <c r="Q736" i="10"/>
  <c r="Q737" i="10"/>
  <c r="Q738" i="10"/>
  <c r="Q739" i="10"/>
  <c r="Q740" i="10"/>
  <c r="Q741" i="10"/>
  <c r="Q742" i="10"/>
  <c r="Q743" i="10"/>
  <c r="Q744" i="10"/>
  <c r="Q745" i="10"/>
  <c r="Q746" i="10"/>
  <c r="Q747" i="10"/>
  <c r="Q748" i="10"/>
  <c r="Q749" i="10"/>
  <c r="Q750" i="10"/>
  <c r="Q751" i="10"/>
  <c r="Q752" i="10"/>
  <c r="Q753" i="10"/>
  <c r="Q754" i="10"/>
  <c r="Q755" i="10"/>
  <c r="Q756" i="10"/>
  <c r="Q757" i="10"/>
  <c r="Q758" i="10"/>
  <c r="Q759" i="10"/>
  <c r="Q760" i="10"/>
  <c r="Q761" i="10"/>
  <c r="Q762" i="10"/>
  <c r="Q763" i="10"/>
  <c r="Q764" i="10"/>
  <c r="Q765" i="10"/>
  <c r="Q766" i="10"/>
  <c r="Q767" i="10"/>
  <c r="Q768" i="10"/>
  <c r="Q769" i="10"/>
  <c r="Q770" i="10"/>
  <c r="Q771" i="10"/>
  <c r="Q772" i="10"/>
  <c r="Q773" i="10"/>
  <c r="Q774" i="10"/>
  <c r="Q775" i="10"/>
  <c r="Q776" i="10"/>
  <c r="Q777" i="10"/>
  <c r="Q778" i="10"/>
  <c r="Q779" i="10"/>
  <c r="Q780" i="10"/>
  <c r="Q781" i="10"/>
  <c r="Q782" i="10"/>
  <c r="Q783" i="10"/>
  <c r="Q784" i="10"/>
  <c r="Q785" i="10"/>
  <c r="Q786" i="10"/>
  <c r="Q787" i="10"/>
  <c r="Q788" i="10"/>
  <c r="Q789" i="10"/>
  <c r="Q790" i="10"/>
  <c r="Q791" i="10"/>
  <c r="Q792" i="10"/>
  <c r="Q793" i="10"/>
  <c r="Q794" i="10"/>
  <c r="Q795" i="10"/>
  <c r="Q796" i="10"/>
  <c r="Q797" i="10"/>
  <c r="Q798" i="10"/>
  <c r="Q799" i="10"/>
  <c r="Q800" i="10"/>
  <c r="Q801" i="10"/>
  <c r="Q802" i="10"/>
  <c r="Q803" i="10"/>
  <c r="Q804" i="10"/>
  <c r="Q805" i="10"/>
  <c r="Q806" i="10"/>
  <c r="Q807" i="10"/>
  <c r="Q808" i="10"/>
  <c r="Q809" i="10"/>
  <c r="Q810" i="10"/>
  <c r="Q811" i="10"/>
  <c r="Q812" i="10"/>
  <c r="Q813" i="10"/>
  <c r="Q814" i="10"/>
  <c r="Q815" i="10"/>
  <c r="Q816" i="10"/>
  <c r="Q817" i="10"/>
  <c r="Q818" i="10"/>
  <c r="Q819" i="10"/>
  <c r="Q820" i="10"/>
  <c r="Q821" i="10"/>
  <c r="Q822" i="10"/>
  <c r="Q823" i="10"/>
  <c r="Q824" i="10"/>
  <c r="Q825" i="10"/>
  <c r="Q826" i="10"/>
  <c r="Q827" i="10"/>
  <c r="Q828" i="10"/>
  <c r="Q829" i="10"/>
  <c r="Q830" i="10"/>
  <c r="Q831" i="10"/>
  <c r="Q832" i="10"/>
  <c r="Q833" i="10"/>
  <c r="Q834" i="10"/>
  <c r="Q835" i="10"/>
  <c r="Q836" i="10"/>
  <c r="Q837" i="10"/>
  <c r="Q838" i="10"/>
  <c r="Q839" i="10"/>
  <c r="Q840" i="10"/>
  <c r="Q841" i="10"/>
  <c r="Q842" i="10"/>
  <c r="Q843" i="10"/>
  <c r="Q844" i="10"/>
  <c r="Q845" i="10"/>
  <c r="Q846" i="10"/>
  <c r="Q847" i="10"/>
  <c r="Q848" i="10"/>
  <c r="Q849" i="10"/>
  <c r="Q850" i="10"/>
  <c r="Q851" i="10"/>
  <c r="Q852" i="10"/>
  <c r="Q853" i="10"/>
  <c r="Q854" i="10"/>
  <c r="Q855" i="10"/>
  <c r="Q856" i="10"/>
  <c r="Q857" i="10"/>
  <c r="Q858" i="10"/>
  <c r="Q859" i="10"/>
  <c r="Q860" i="10"/>
  <c r="Q861" i="10"/>
  <c r="Q862" i="10"/>
  <c r="Q863" i="10"/>
  <c r="Q864" i="10"/>
  <c r="Q865" i="10"/>
  <c r="Q866" i="10"/>
  <c r="Q867" i="10"/>
  <c r="Q868" i="10"/>
  <c r="Q869" i="10"/>
  <c r="Q870" i="10"/>
  <c r="Q871" i="10"/>
  <c r="Q872" i="10"/>
  <c r="Q873" i="10"/>
  <c r="Q874" i="10"/>
  <c r="Q875" i="10"/>
  <c r="Q876" i="10"/>
  <c r="Q877" i="10"/>
  <c r="Q878" i="10"/>
  <c r="Q879" i="10"/>
  <c r="Q880" i="10"/>
  <c r="Q881" i="10"/>
  <c r="Q882" i="10"/>
  <c r="Q883" i="10"/>
  <c r="Q884" i="10"/>
  <c r="Q885" i="10"/>
  <c r="Q886" i="10"/>
  <c r="Q887" i="10"/>
  <c r="Q888" i="10"/>
  <c r="Q889" i="10"/>
  <c r="Q890" i="10"/>
  <c r="Q891" i="10"/>
  <c r="Q892" i="10"/>
  <c r="Q893" i="10"/>
  <c r="Q894" i="10"/>
  <c r="Q895" i="10"/>
  <c r="Q896" i="10"/>
  <c r="Q897" i="10"/>
  <c r="Q898" i="10"/>
  <c r="Q899" i="10"/>
  <c r="Q900" i="10"/>
  <c r="Q901" i="10"/>
  <c r="Q902" i="10"/>
  <c r="Q903" i="10"/>
  <c r="Q904" i="10"/>
  <c r="Q905" i="10"/>
  <c r="Q906" i="10"/>
  <c r="Q907" i="10"/>
  <c r="Q908" i="10"/>
  <c r="Q909" i="10"/>
  <c r="Q910" i="10"/>
  <c r="Q911" i="10"/>
  <c r="Q912" i="10"/>
  <c r="Q913" i="10"/>
  <c r="Q914" i="10"/>
  <c r="Q915" i="10"/>
  <c r="Q916" i="10"/>
  <c r="Q917" i="10"/>
  <c r="Q918" i="10"/>
  <c r="Q919" i="10"/>
  <c r="Q920" i="10"/>
  <c r="Q921" i="10"/>
  <c r="Q922" i="10"/>
  <c r="Q923" i="10"/>
  <c r="Q924" i="10"/>
  <c r="Q925" i="10"/>
  <c r="Q926" i="10"/>
  <c r="Q927" i="10"/>
  <c r="Q928" i="10"/>
  <c r="Q929" i="10"/>
  <c r="Q930" i="10"/>
  <c r="Q931" i="10"/>
  <c r="Q932" i="10"/>
  <c r="Q933" i="10"/>
  <c r="Q934" i="10"/>
  <c r="Q935" i="10"/>
  <c r="Q936" i="10"/>
  <c r="Q937" i="10"/>
  <c r="Q938" i="10"/>
  <c r="Q939" i="10"/>
  <c r="Q940" i="10"/>
  <c r="Q941" i="10"/>
  <c r="Q942" i="10"/>
  <c r="Q943" i="10"/>
  <c r="Q944" i="10"/>
  <c r="Q945" i="10"/>
  <c r="Q946" i="10"/>
  <c r="Q947" i="10"/>
  <c r="Q948" i="10"/>
  <c r="Q949" i="10"/>
  <c r="Q950" i="10"/>
  <c r="Q951" i="10"/>
  <c r="Q952" i="10"/>
  <c r="Q953" i="10"/>
  <c r="Q954" i="10"/>
  <c r="Q955" i="10"/>
  <c r="Q956" i="10"/>
  <c r="Q957" i="10"/>
  <c r="Q958" i="10"/>
  <c r="Q959" i="10"/>
  <c r="Q960" i="10"/>
  <c r="Q961" i="10"/>
  <c r="Q962" i="10"/>
  <c r="Q963" i="10"/>
  <c r="Q964" i="10"/>
  <c r="Q965" i="10"/>
  <c r="Q966" i="10"/>
  <c r="Q967" i="10"/>
  <c r="Q968" i="10"/>
  <c r="Q969" i="10"/>
  <c r="Q970" i="10"/>
  <c r="Q971" i="10"/>
  <c r="Q972" i="10"/>
  <c r="Q973" i="10"/>
  <c r="Q974" i="10"/>
  <c r="Q975" i="10"/>
  <c r="Q976" i="10"/>
  <c r="Q977" i="10"/>
  <c r="Q978" i="10"/>
  <c r="Q979" i="10"/>
  <c r="Q980" i="10"/>
  <c r="Q981" i="10"/>
  <c r="Q982" i="10"/>
  <c r="Q983" i="10"/>
  <c r="Q984" i="10"/>
  <c r="Q985" i="10"/>
  <c r="Q986" i="10"/>
  <c r="Q987" i="10"/>
  <c r="Q988" i="10"/>
  <c r="Q989" i="10"/>
  <c r="Q990" i="10"/>
  <c r="Q991" i="10"/>
  <c r="Q992" i="10"/>
  <c r="Q993" i="10"/>
  <c r="Q994" i="10"/>
  <c r="Q995" i="10"/>
  <c r="Q996" i="10"/>
  <c r="Q997" i="10"/>
  <c r="Q998" i="10"/>
  <c r="Q999" i="10"/>
  <c r="Q1000" i="10"/>
  <c r="Q1001" i="10"/>
  <c r="Q1002" i="10"/>
  <c r="Q1003" i="10"/>
  <c r="Q1004" i="10"/>
  <c r="Q1005" i="10"/>
  <c r="Q1006" i="10"/>
  <c r="Q1007" i="10"/>
  <c r="Q1008" i="10"/>
  <c r="Q1009" i="10"/>
  <c r="Q1010" i="10"/>
  <c r="Q1011" i="10"/>
  <c r="Q1012" i="10"/>
  <c r="Q1013" i="10"/>
  <c r="Q1014" i="10"/>
  <c r="Q1015" i="10"/>
  <c r="Q1016" i="10"/>
  <c r="Q1017" i="10"/>
  <c r="Q1018" i="10"/>
  <c r="Q1019" i="10"/>
  <c r="Q1020" i="10"/>
  <c r="Q1021" i="10"/>
  <c r="Q1022" i="10"/>
  <c r="Q1023" i="10"/>
  <c r="Q1024" i="10"/>
  <c r="Q1025" i="10"/>
  <c r="Q1026" i="10"/>
  <c r="Q1027" i="10"/>
  <c r="Q1028" i="10"/>
  <c r="Q1029" i="10"/>
  <c r="Q1030" i="10"/>
  <c r="Q1031" i="10"/>
  <c r="Q1032" i="10"/>
  <c r="Q1033" i="10"/>
  <c r="Q1034" i="10"/>
  <c r="Q1035" i="10"/>
  <c r="Q1036" i="10"/>
  <c r="Q1037" i="10"/>
  <c r="Q1038" i="10"/>
  <c r="Q1039" i="10"/>
  <c r="Q1040" i="10"/>
  <c r="Q1041" i="10"/>
  <c r="Q1042" i="10"/>
  <c r="Q1043" i="10"/>
  <c r="Q1044" i="10"/>
  <c r="Q1045" i="10"/>
  <c r="Q1046" i="10"/>
  <c r="Q1047" i="10"/>
  <c r="Q1048" i="10"/>
  <c r="Q1049" i="10"/>
  <c r="Q1050" i="10"/>
  <c r="Q1051" i="10"/>
  <c r="Q1052" i="10"/>
  <c r="Q1053" i="10"/>
  <c r="Q1054" i="10"/>
  <c r="Q1055" i="10"/>
  <c r="Q1056" i="10"/>
  <c r="Q1057" i="10"/>
  <c r="Q1058" i="10"/>
  <c r="Q1059" i="10"/>
  <c r="Q1060" i="10"/>
  <c r="Q1061" i="10"/>
  <c r="Q1062" i="10"/>
  <c r="Q1063" i="10"/>
  <c r="Q1064" i="10"/>
  <c r="Q1065" i="10"/>
  <c r="Q1066" i="10"/>
  <c r="Q1067" i="10"/>
  <c r="Q1068" i="10"/>
  <c r="Q1069" i="10"/>
  <c r="Q1070" i="10"/>
  <c r="Q1071" i="10"/>
  <c r="Q1072" i="10"/>
  <c r="Q1073" i="10"/>
  <c r="Q1074" i="10"/>
  <c r="Q1075" i="10"/>
  <c r="Q1076" i="10"/>
  <c r="Q1077" i="10"/>
  <c r="Q1078" i="10"/>
  <c r="Q1079" i="10"/>
  <c r="Q1080" i="10"/>
  <c r="Q1081" i="10"/>
  <c r="Q1082" i="10"/>
  <c r="Q1083" i="10"/>
  <c r="Q1084" i="10"/>
  <c r="Q1085" i="10"/>
  <c r="Q1086" i="10"/>
  <c r="Q1087" i="10"/>
  <c r="Q1088" i="10"/>
  <c r="Q1089" i="10"/>
  <c r="Q1090" i="10"/>
  <c r="Q1091" i="10"/>
  <c r="Q1092" i="10"/>
  <c r="Q1093" i="10"/>
  <c r="Q1094" i="10"/>
  <c r="Q1095" i="10"/>
  <c r="Q1096" i="10"/>
  <c r="Q1097" i="10"/>
  <c r="Q1098" i="10"/>
  <c r="Q1099" i="10"/>
  <c r="Q1100" i="10"/>
  <c r="Q1101" i="10"/>
  <c r="Q1102" i="10"/>
  <c r="Q1103" i="10"/>
  <c r="Q1104" i="10"/>
  <c r="Q1105" i="10"/>
  <c r="Q1106" i="10"/>
  <c r="Q1107" i="10"/>
  <c r="Q1108" i="10"/>
  <c r="Q1109" i="10"/>
  <c r="Q1110" i="10"/>
  <c r="Q1111" i="10"/>
  <c r="Q1112" i="10"/>
  <c r="Q1113" i="10"/>
  <c r="Q1114" i="10"/>
  <c r="Q1115" i="10"/>
  <c r="Q1116" i="10"/>
  <c r="Q1117" i="10"/>
  <c r="Q1118" i="10"/>
  <c r="Q1119" i="10"/>
  <c r="Q1120" i="10"/>
  <c r="Q1121" i="10"/>
  <c r="Q1122" i="10"/>
  <c r="Q1123" i="10"/>
  <c r="Q1124" i="10"/>
  <c r="Q1125" i="10"/>
  <c r="Q1126" i="10"/>
  <c r="Q1127" i="10"/>
  <c r="Q1128" i="10"/>
  <c r="Q1129" i="10"/>
  <c r="Q1130" i="10"/>
  <c r="Q1131" i="10"/>
  <c r="Q1132" i="10"/>
  <c r="Q1133" i="10"/>
  <c r="Q1134" i="10"/>
  <c r="Q1135" i="10"/>
  <c r="Q1136" i="10"/>
  <c r="Q1137" i="10"/>
  <c r="Q1138" i="10"/>
  <c r="Q1139" i="10"/>
  <c r="Q1140" i="10"/>
  <c r="Q1141" i="10"/>
  <c r="Q1142" i="10"/>
  <c r="Q1143" i="10"/>
  <c r="Q1144" i="10"/>
  <c r="Q1145" i="10"/>
  <c r="Q1146" i="10"/>
  <c r="Q1147" i="10"/>
  <c r="Q1148" i="10"/>
  <c r="Q1149" i="10"/>
  <c r="Q1150" i="10"/>
  <c r="Q1151" i="10"/>
  <c r="Q1152" i="10"/>
  <c r="Q1153" i="10"/>
  <c r="Q1154" i="10"/>
  <c r="Q1155" i="10"/>
  <c r="Q1156" i="10"/>
  <c r="Q1157" i="10"/>
  <c r="Q1158" i="10"/>
  <c r="Q1159" i="10"/>
  <c r="Q1160" i="10"/>
  <c r="Q1161" i="10"/>
  <c r="Q1162" i="10"/>
  <c r="Q1163" i="10"/>
  <c r="Q1164" i="10"/>
  <c r="Q1165" i="10"/>
  <c r="Q1166" i="10"/>
  <c r="Q1167" i="10"/>
  <c r="Q1168" i="10"/>
  <c r="Q1169" i="10"/>
  <c r="Q1170" i="10"/>
  <c r="Q1171" i="10"/>
  <c r="Q1172" i="10"/>
  <c r="Q1173" i="10"/>
  <c r="Q1174" i="10"/>
  <c r="Q1175" i="10"/>
  <c r="Q1176" i="10"/>
  <c r="Q1177" i="10"/>
  <c r="Q1178" i="10"/>
  <c r="Q1179" i="10"/>
  <c r="Q1180" i="10"/>
  <c r="Q1181" i="10"/>
  <c r="Q1182" i="10"/>
  <c r="Q1183" i="10"/>
  <c r="Q1184" i="10"/>
  <c r="Q1185" i="10"/>
  <c r="Q1186" i="10"/>
  <c r="Q1187" i="10"/>
  <c r="Q1188" i="10"/>
  <c r="Q1189" i="10"/>
  <c r="Q1190" i="10"/>
  <c r="Q1191" i="10"/>
  <c r="Q1192" i="10"/>
  <c r="Q1193" i="10"/>
  <c r="Q1194" i="10"/>
  <c r="Q1195" i="10"/>
  <c r="Q1196" i="10"/>
  <c r="Q1197" i="10"/>
  <c r="Q1198" i="10"/>
  <c r="Q1199" i="10"/>
  <c r="Q1200" i="10"/>
  <c r="Q1201" i="10"/>
  <c r="Q1202" i="10"/>
  <c r="Q1203" i="10"/>
  <c r="Q1204" i="10"/>
  <c r="Q1205" i="10"/>
  <c r="Q1206" i="10"/>
  <c r="Q1207" i="10"/>
  <c r="Q1208" i="10"/>
  <c r="Q1209" i="10"/>
  <c r="Q1210" i="10"/>
  <c r="Q1211" i="10"/>
  <c r="Q1212" i="10"/>
  <c r="Q1213" i="10"/>
  <c r="Q1214" i="10"/>
  <c r="Q1215" i="10"/>
  <c r="Q1216" i="10"/>
  <c r="Q1217" i="10"/>
  <c r="Q1218" i="10"/>
  <c r="Q1219" i="10"/>
  <c r="Q1220" i="10"/>
  <c r="Q1221" i="10"/>
  <c r="Q1222" i="10"/>
  <c r="Q1223" i="10"/>
  <c r="Q1224" i="10"/>
  <c r="Q1225" i="10"/>
  <c r="Q1226" i="10"/>
  <c r="Q1227" i="10"/>
  <c r="Q1228" i="10"/>
  <c r="Q1229" i="10"/>
  <c r="Q1230" i="10"/>
  <c r="Q1231" i="10"/>
  <c r="Q1232" i="10"/>
  <c r="Q1233" i="10"/>
  <c r="Q1234" i="10"/>
  <c r="Q1235" i="10"/>
  <c r="Q1236" i="10"/>
  <c r="Q1237" i="10"/>
  <c r="Q1238" i="10"/>
  <c r="Q1239" i="10"/>
  <c r="Q1240" i="10"/>
  <c r="Q1241" i="10"/>
  <c r="Q1242" i="10"/>
  <c r="Q1243" i="10"/>
  <c r="Q1244" i="10"/>
  <c r="Q1245" i="10"/>
  <c r="Q1246" i="10"/>
  <c r="Q1247" i="10"/>
  <c r="Q1248" i="10"/>
  <c r="Q1249" i="10"/>
  <c r="Q1250" i="10"/>
  <c r="Q1251" i="10"/>
  <c r="Q1252" i="10"/>
  <c r="Q1253" i="10"/>
  <c r="Q1254" i="10"/>
  <c r="Q1255" i="10"/>
  <c r="Q1256" i="10"/>
  <c r="Q1257" i="10"/>
  <c r="Q1258" i="10"/>
  <c r="Q1259" i="10"/>
  <c r="Q1260" i="10"/>
  <c r="Q1261" i="10"/>
  <c r="Q1262" i="10"/>
  <c r="Q1263" i="10"/>
  <c r="Q1264" i="10"/>
  <c r="Q1265" i="10"/>
  <c r="Q1266" i="10"/>
  <c r="Q1267" i="10"/>
  <c r="Q1268" i="10"/>
  <c r="Q1269" i="10"/>
  <c r="Q1270" i="10"/>
  <c r="Q1271" i="10"/>
  <c r="Q1272" i="10"/>
  <c r="Q1273" i="10"/>
  <c r="Q1274" i="10"/>
  <c r="Q1275" i="10"/>
  <c r="Q1276" i="10"/>
  <c r="Q1277" i="10"/>
  <c r="Q1278" i="10"/>
  <c r="Q1279" i="10"/>
  <c r="Q1280" i="10"/>
  <c r="Q1281" i="10"/>
  <c r="Q1282" i="10"/>
  <c r="Q1283" i="10"/>
  <c r="Q1284" i="10"/>
  <c r="Q1285" i="10"/>
  <c r="Q1286" i="10"/>
  <c r="Q1287" i="10"/>
  <c r="Q1288" i="10"/>
  <c r="Q1289" i="10"/>
  <c r="Q1290" i="10"/>
  <c r="Q1291" i="10"/>
  <c r="Q1292" i="10"/>
  <c r="Q1293" i="10"/>
  <c r="Q1294" i="10"/>
  <c r="Q1295" i="10"/>
  <c r="Q1296" i="10"/>
  <c r="Q1297" i="10"/>
  <c r="Q1298" i="10"/>
  <c r="Q1299" i="10"/>
  <c r="Q1300" i="10"/>
  <c r="Q1301" i="10"/>
  <c r="Q1302" i="10"/>
  <c r="Q1303" i="10"/>
  <c r="Q1304" i="10"/>
  <c r="Q1305" i="10"/>
  <c r="Q1306" i="10"/>
  <c r="Q1307" i="10"/>
  <c r="Q1308" i="10"/>
  <c r="Q1309" i="10"/>
  <c r="Q1310" i="10"/>
  <c r="Q1311" i="10"/>
  <c r="Q1312" i="10"/>
  <c r="Q1313" i="10"/>
  <c r="Q1314" i="10"/>
  <c r="Q1315" i="10"/>
  <c r="Q1316" i="10"/>
  <c r="Q1317" i="10"/>
  <c r="Q1318" i="10"/>
  <c r="Q1319" i="10"/>
  <c r="Q1320" i="10"/>
  <c r="Q1321" i="10"/>
  <c r="Q1322" i="10"/>
  <c r="Q1323" i="10"/>
  <c r="Q1324" i="10"/>
  <c r="Q1325" i="10"/>
  <c r="Q1326" i="10"/>
  <c r="Q1327" i="10"/>
  <c r="Q1328" i="10"/>
  <c r="Q1329" i="10"/>
  <c r="Q1330" i="10"/>
  <c r="Q1331" i="10"/>
  <c r="Q1332" i="10"/>
  <c r="Q1333" i="10"/>
  <c r="Q1334" i="10"/>
  <c r="Q1335" i="10"/>
  <c r="Q1336" i="10"/>
  <c r="Q1337" i="10"/>
  <c r="Q1338" i="10"/>
  <c r="Q1339" i="10"/>
  <c r="Q1340" i="10"/>
  <c r="Q1341" i="10"/>
  <c r="Q1342" i="10"/>
  <c r="Q1343" i="10"/>
  <c r="Q1344" i="10"/>
  <c r="Q1345" i="10"/>
  <c r="Q1346" i="10"/>
  <c r="Q1347" i="10"/>
  <c r="Q1348" i="10"/>
  <c r="Q1349" i="10"/>
  <c r="Q1350" i="10"/>
  <c r="Q1351" i="10"/>
  <c r="Q1352" i="10"/>
  <c r="Q1353" i="10"/>
  <c r="Q1354" i="10"/>
  <c r="Q1355" i="10"/>
  <c r="Q1356" i="10"/>
  <c r="Q1357" i="10"/>
  <c r="Q1358" i="10"/>
  <c r="Q1359" i="10"/>
  <c r="Q1360" i="10"/>
  <c r="Q1361" i="10"/>
  <c r="Q1362" i="10"/>
  <c r="Q1363" i="10"/>
  <c r="Q1364" i="10"/>
  <c r="Q1365" i="10"/>
  <c r="Q1366" i="10"/>
  <c r="Q1367" i="10"/>
  <c r="Q1368" i="10"/>
  <c r="Q1369" i="10"/>
  <c r="Q1370" i="10"/>
  <c r="Q1371" i="10"/>
  <c r="Q1372" i="10"/>
  <c r="Q1373" i="10"/>
  <c r="Q1374" i="10"/>
  <c r="Q1375" i="10"/>
  <c r="Q1376" i="10"/>
  <c r="Q1377" i="10"/>
  <c r="Q1378" i="10"/>
  <c r="Q1379" i="10"/>
  <c r="Q1380" i="10"/>
  <c r="Q1381" i="10"/>
  <c r="Q1382" i="10"/>
  <c r="Q1383" i="10"/>
  <c r="Q1384" i="10"/>
  <c r="Q1385" i="10"/>
  <c r="Q1386" i="10"/>
  <c r="Q1387" i="10"/>
  <c r="Q1388" i="10"/>
  <c r="Q1389" i="10"/>
  <c r="Q1390" i="10"/>
  <c r="Q1391" i="10"/>
  <c r="Q1392" i="10"/>
  <c r="Q1393" i="10"/>
  <c r="Q1394" i="10"/>
  <c r="Q1395" i="10"/>
  <c r="Q1396" i="10"/>
  <c r="Q1397" i="10"/>
  <c r="Q1398" i="10"/>
  <c r="Q1399" i="10"/>
  <c r="Q1400" i="10"/>
  <c r="Q1401" i="10"/>
  <c r="Q1402" i="10"/>
  <c r="Q1403" i="10"/>
  <c r="Q1404" i="10"/>
  <c r="Q1405" i="10"/>
  <c r="Q1406" i="10"/>
  <c r="Q1407" i="10"/>
  <c r="Q1408" i="10"/>
  <c r="Q1409" i="10"/>
  <c r="Q1410" i="10"/>
  <c r="Q1411" i="10"/>
  <c r="Q1412" i="10"/>
  <c r="Q1413" i="10"/>
  <c r="Q1414" i="10"/>
  <c r="Q1415" i="10"/>
  <c r="Q1416" i="10"/>
  <c r="Q1417" i="10"/>
  <c r="Q1418" i="10"/>
  <c r="Q1419" i="10"/>
  <c r="Q1420" i="10"/>
  <c r="Q1421" i="10"/>
  <c r="Q1422" i="10"/>
  <c r="Q1423" i="10"/>
  <c r="Q1424" i="10"/>
  <c r="Q1425" i="10"/>
  <c r="Q1426" i="10"/>
  <c r="Q1427" i="10"/>
  <c r="Q1428" i="10"/>
  <c r="Q1429" i="10"/>
  <c r="Q1430" i="10"/>
  <c r="Q1431" i="10"/>
  <c r="Q1432" i="10"/>
  <c r="Q1433" i="10"/>
  <c r="Q1434" i="10"/>
  <c r="Q1435" i="10"/>
  <c r="Q1436" i="10"/>
  <c r="Q1437" i="10"/>
  <c r="Q1438" i="10"/>
  <c r="Q1439" i="10"/>
  <c r="Q1440" i="10"/>
  <c r="Q1441" i="10"/>
  <c r="Q1442" i="10"/>
  <c r="Q1443" i="10"/>
  <c r="Q1444" i="10"/>
  <c r="Q1445" i="10"/>
  <c r="Q1446" i="10"/>
  <c r="Q1447" i="10"/>
  <c r="Q1448" i="10"/>
  <c r="Q1449" i="10"/>
  <c r="Q1450" i="10"/>
  <c r="Q1451" i="10"/>
  <c r="Q1452" i="10"/>
  <c r="Q1453" i="10"/>
  <c r="Q1454" i="10"/>
  <c r="Q1455" i="10"/>
  <c r="Q1456" i="10"/>
  <c r="Q1457" i="10"/>
  <c r="Q1458" i="10"/>
  <c r="Q1459" i="10"/>
  <c r="Q1460" i="10"/>
  <c r="Q1461" i="10"/>
  <c r="Q1462" i="10"/>
  <c r="Q1463" i="10"/>
  <c r="Q1464" i="10"/>
  <c r="Q1465" i="10"/>
  <c r="Q1466" i="10"/>
  <c r="Q1467" i="10"/>
  <c r="Q1468" i="10"/>
  <c r="Q1469" i="10"/>
  <c r="Q1470" i="10"/>
  <c r="Q1471" i="10"/>
  <c r="Q1472" i="10"/>
  <c r="Q1473" i="10"/>
  <c r="Q1474" i="10"/>
  <c r="Q1475" i="10"/>
  <c r="Q1476" i="10"/>
  <c r="Q1477" i="10"/>
  <c r="Q1478" i="10"/>
  <c r="Q1479" i="10"/>
  <c r="Q1480" i="10"/>
  <c r="Q1481" i="10"/>
  <c r="Q1482" i="10"/>
  <c r="Q1483" i="10"/>
  <c r="Q1484" i="10"/>
  <c r="Q1485" i="10"/>
  <c r="Q1486" i="10"/>
  <c r="Q1487" i="10"/>
  <c r="Q1488" i="10"/>
  <c r="Q1489" i="10"/>
  <c r="Q1490" i="10"/>
  <c r="Q1491" i="10"/>
  <c r="Q1492" i="10"/>
  <c r="Q1493" i="10"/>
  <c r="Q1494" i="10"/>
  <c r="Q1495" i="10"/>
  <c r="Q1496" i="10"/>
  <c r="Q1497" i="10"/>
  <c r="Q1498" i="10"/>
  <c r="Q1499" i="10"/>
  <c r="Q1500" i="10"/>
  <c r="Q1501" i="10"/>
  <c r="Q1502" i="10"/>
  <c r="Q1503" i="10"/>
  <c r="Q1504" i="10"/>
  <c r="Q1505" i="10"/>
  <c r="Q1506" i="10"/>
  <c r="Q1507" i="10"/>
  <c r="Q1508" i="10"/>
  <c r="Q1509" i="10"/>
  <c r="Q1510" i="10"/>
  <c r="Q1511" i="10"/>
  <c r="Q1512" i="10"/>
  <c r="Q1513" i="10"/>
  <c r="Q1514" i="10"/>
  <c r="Q1515" i="10"/>
  <c r="Q1516" i="10"/>
  <c r="Q1517" i="10"/>
  <c r="Q1518" i="10"/>
  <c r="Q1519" i="10"/>
  <c r="Q1520" i="10"/>
  <c r="Q1521" i="10"/>
  <c r="Q1522" i="10"/>
  <c r="Q1523" i="10"/>
  <c r="Q1524" i="10"/>
  <c r="Q1525" i="10"/>
  <c r="Q1526" i="10"/>
  <c r="Q1527" i="10"/>
  <c r="Q1528" i="10"/>
  <c r="Q1529" i="10"/>
  <c r="Q1530" i="10"/>
  <c r="Q1531" i="10"/>
  <c r="Q1532" i="10"/>
  <c r="Q1533" i="10"/>
  <c r="Q1534" i="10"/>
  <c r="Q1535" i="10"/>
  <c r="Q1536" i="10"/>
  <c r="Q1537" i="10"/>
  <c r="Q1538" i="10"/>
  <c r="Q1539" i="10"/>
  <c r="Q1540" i="10"/>
  <c r="Q1541" i="10"/>
  <c r="Q1542" i="10"/>
  <c r="Q1543" i="10"/>
  <c r="Q1544" i="10"/>
  <c r="Q1545" i="10"/>
  <c r="Q1546" i="10"/>
  <c r="Q1547" i="10"/>
  <c r="Q1548" i="10"/>
  <c r="Q1549" i="10"/>
  <c r="Q1550" i="10"/>
  <c r="Q1551" i="10"/>
  <c r="Q1552" i="10"/>
  <c r="Q1553" i="10"/>
  <c r="Q1554" i="10"/>
  <c r="Q1555" i="10"/>
  <c r="Q1556" i="10"/>
  <c r="Q1557" i="10"/>
  <c r="Q1558" i="10"/>
  <c r="Q1559" i="10"/>
  <c r="Q1560" i="10"/>
  <c r="Q1561" i="10"/>
  <c r="Q1562" i="10"/>
  <c r="Q1563" i="10"/>
  <c r="Q1564" i="10"/>
  <c r="Q1565" i="10"/>
  <c r="Q1566" i="10"/>
  <c r="Q1567" i="10"/>
  <c r="Q1568" i="10"/>
  <c r="Q1569" i="10"/>
  <c r="Q1570" i="10"/>
  <c r="Q1571" i="10"/>
  <c r="Q1572" i="10"/>
  <c r="Q1573" i="10"/>
  <c r="Q1574" i="10"/>
  <c r="Q1575" i="10"/>
  <c r="Q1576" i="10"/>
  <c r="Q1577" i="10"/>
  <c r="Q1578" i="10"/>
  <c r="Q1579" i="10"/>
  <c r="Q1580" i="10"/>
  <c r="Q1581" i="10"/>
  <c r="Q1582" i="10"/>
  <c r="Q1583" i="10"/>
  <c r="Q1584" i="10"/>
  <c r="Q1585" i="10"/>
  <c r="Q1586" i="10"/>
  <c r="Q1587" i="10"/>
  <c r="Q1588" i="10"/>
  <c r="Q1589" i="10"/>
  <c r="Q1590" i="10"/>
  <c r="Q1591" i="10"/>
  <c r="Q1592" i="10"/>
  <c r="Q1593" i="10"/>
  <c r="Q1594" i="10"/>
  <c r="Q1595" i="10"/>
  <c r="Q1596" i="10"/>
  <c r="Q1597" i="10"/>
  <c r="Q1598" i="10"/>
  <c r="Q1599" i="10"/>
  <c r="Q1600" i="10"/>
  <c r="Q1601" i="10"/>
  <c r="Q1602" i="10"/>
  <c r="Q1603" i="10"/>
  <c r="Q1604" i="10"/>
  <c r="Q1605" i="10"/>
  <c r="Q1606" i="10"/>
  <c r="Q1607" i="10"/>
  <c r="Q1608" i="10"/>
  <c r="Q1609" i="10"/>
  <c r="Q1610" i="10"/>
  <c r="Q1611" i="10"/>
  <c r="Q1612" i="10"/>
  <c r="Q1613" i="10"/>
  <c r="Q1614" i="10"/>
  <c r="Q1615" i="10"/>
  <c r="Q1616" i="10"/>
  <c r="Q1617" i="10"/>
  <c r="Q1618" i="10"/>
  <c r="Q1619" i="10"/>
  <c r="Q1620" i="10"/>
  <c r="Q1621" i="10"/>
  <c r="Q1622" i="10"/>
  <c r="Q1623" i="10"/>
  <c r="Q1624" i="10"/>
  <c r="Q1625" i="10"/>
  <c r="Q1626" i="10"/>
  <c r="Q1627" i="10"/>
  <c r="Q1628" i="10"/>
  <c r="Q1629" i="10"/>
  <c r="Q1630" i="10"/>
  <c r="Q1631" i="10"/>
  <c r="Q1632" i="10"/>
  <c r="Q1633" i="10"/>
  <c r="Q1634" i="10"/>
  <c r="Q1635" i="10"/>
  <c r="Q1636" i="10"/>
  <c r="Q1637" i="10"/>
  <c r="Q1638" i="10"/>
  <c r="Q1639" i="10"/>
  <c r="Q1640" i="10"/>
  <c r="Q1641" i="10"/>
  <c r="Q1642" i="10"/>
  <c r="Q1643" i="10"/>
  <c r="Q1644" i="10"/>
  <c r="Q1645" i="10"/>
  <c r="Q1646" i="10"/>
  <c r="Q1647" i="10"/>
  <c r="Q1648" i="10"/>
  <c r="Q1649" i="10"/>
  <c r="Q1650" i="10"/>
  <c r="Q1651" i="10"/>
  <c r="Q1652" i="10"/>
  <c r="Q1653" i="10"/>
  <c r="Q1654" i="10"/>
  <c r="Q1655" i="10"/>
  <c r="Q1656" i="10"/>
  <c r="Q1657" i="10"/>
  <c r="Q1658" i="10"/>
  <c r="Q1659" i="10"/>
  <c r="Q1660" i="10"/>
  <c r="Q1661" i="10"/>
  <c r="Q1662" i="10"/>
  <c r="Q1663" i="10"/>
  <c r="Q1664" i="10"/>
  <c r="Q1665" i="10"/>
  <c r="Q1666" i="10"/>
  <c r="Q1667" i="10"/>
  <c r="Q1668" i="10"/>
  <c r="Q1669" i="10"/>
  <c r="Q1670" i="10"/>
  <c r="Q1671" i="10"/>
  <c r="Q1672" i="10"/>
  <c r="Q1673" i="10"/>
  <c r="Q1674" i="10"/>
  <c r="Q1675" i="10"/>
  <c r="Q1676" i="10"/>
  <c r="Q1677" i="10"/>
  <c r="Q1678" i="10"/>
  <c r="Q1679" i="10"/>
  <c r="Q1680" i="10"/>
  <c r="Q1681" i="10"/>
  <c r="Q1682" i="10"/>
  <c r="Q1683" i="10"/>
  <c r="Q1684" i="10"/>
  <c r="Q1685" i="10"/>
  <c r="Q1686" i="10"/>
  <c r="Q1687" i="10"/>
  <c r="Q1688" i="10"/>
  <c r="Q1689" i="10"/>
  <c r="Q1690" i="10"/>
  <c r="Q1691" i="10"/>
  <c r="Q1692" i="10"/>
  <c r="Q1693" i="10"/>
  <c r="Q1694" i="10"/>
  <c r="Q1695" i="10"/>
  <c r="Q1696" i="10"/>
  <c r="Q1697" i="10"/>
  <c r="Q1698" i="10"/>
  <c r="Q1699" i="10"/>
  <c r="Q1700" i="10"/>
  <c r="Q1701" i="10"/>
  <c r="Q1702" i="10"/>
  <c r="Q1703" i="10"/>
  <c r="Q1704" i="10"/>
  <c r="Q1705" i="10"/>
  <c r="Q1706" i="10"/>
  <c r="Q1707" i="10"/>
  <c r="Q1708" i="10"/>
  <c r="Q1709" i="10"/>
  <c r="Q1710" i="10"/>
  <c r="Q1711" i="10"/>
  <c r="Q1712" i="10"/>
  <c r="Q1713" i="10"/>
  <c r="Q1714" i="10"/>
  <c r="Q1715" i="10"/>
  <c r="Q1716" i="10"/>
  <c r="Q1717" i="10"/>
  <c r="Q1718" i="10"/>
  <c r="Q1719" i="10"/>
  <c r="Q1720" i="10"/>
  <c r="Q1721" i="10"/>
  <c r="Q1722" i="10"/>
  <c r="Q1723" i="10"/>
  <c r="Q1724" i="10"/>
  <c r="Q1725" i="10"/>
  <c r="Q1726" i="10"/>
  <c r="Q1727" i="10"/>
  <c r="Q1728" i="10"/>
  <c r="Q1729" i="10"/>
  <c r="Q1730" i="10"/>
  <c r="Q1731" i="10"/>
  <c r="Q1732" i="10"/>
  <c r="Q1733" i="10"/>
  <c r="Q1734" i="10"/>
  <c r="Q1735" i="10"/>
  <c r="Q1736" i="10"/>
  <c r="Q1737" i="10"/>
  <c r="Q1738" i="10"/>
  <c r="Q1739" i="10"/>
  <c r="Q1740" i="10"/>
  <c r="Q1741" i="10"/>
  <c r="Q1742" i="10"/>
  <c r="Q1743" i="10"/>
  <c r="Q1744" i="10"/>
  <c r="Q1745" i="10"/>
  <c r="Q1746" i="10"/>
  <c r="Q1747" i="10"/>
  <c r="Q1748" i="10"/>
  <c r="Q1749" i="10"/>
  <c r="Q1750" i="10"/>
  <c r="Q1751" i="10"/>
  <c r="Q1752" i="10"/>
  <c r="Q1753" i="10"/>
  <c r="Q1754" i="10"/>
  <c r="Q1755" i="10"/>
  <c r="Q1756" i="10"/>
  <c r="Q1757" i="10"/>
  <c r="Q1758" i="10"/>
  <c r="Q1759" i="10"/>
  <c r="Q1760" i="10"/>
  <c r="Q1761" i="10"/>
  <c r="Q1762" i="10"/>
  <c r="Q1763" i="10"/>
  <c r="Q1764" i="10"/>
  <c r="Q1765" i="10"/>
  <c r="Q1766" i="10"/>
  <c r="Q1767" i="10"/>
  <c r="Q1768" i="10"/>
  <c r="Q1769" i="10"/>
  <c r="Q1770" i="10"/>
  <c r="Q1771" i="10"/>
  <c r="Q1772" i="10"/>
  <c r="Q1773" i="10"/>
  <c r="Q1774" i="10"/>
  <c r="Q1775" i="10"/>
  <c r="Q1776" i="10"/>
  <c r="Q1777" i="10"/>
  <c r="Q1778" i="10"/>
  <c r="Q1779" i="10"/>
  <c r="Q1780" i="10"/>
  <c r="Q1781" i="10"/>
  <c r="Q1782" i="10"/>
  <c r="Q1783" i="10"/>
  <c r="Q1784" i="10"/>
  <c r="Q1785" i="10"/>
  <c r="Q1786" i="10"/>
  <c r="Q1787" i="10"/>
  <c r="Q1788" i="10"/>
  <c r="Q1789" i="10"/>
  <c r="Q1790" i="10"/>
  <c r="Q1791" i="10"/>
  <c r="Q1792" i="10"/>
  <c r="Q1793" i="10"/>
  <c r="Q1794" i="10"/>
  <c r="Q1795" i="10"/>
  <c r="Q1796" i="10"/>
  <c r="Q1797" i="10"/>
  <c r="Q1798" i="10"/>
  <c r="Q1799" i="10"/>
  <c r="Q1800" i="10"/>
  <c r="Q1801" i="10"/>
  <c r="Q1802" i="10"/>
  <c r="Q1803" i="10"/>
  <c r="Q1804" i="10"/>
  <c r="Q1805" i="10"/>
  <c r="Q1806" i="10"/>
  <c r="Q1807" i="10"/>
  <c r="Q1808" i="10"/>
  <c r="Q1809" i="10"/>
  <c r="Q1810" i="10"/>
  <c r="Q1811" i="10"/>
  <c r="Q1812" i="10"/>
  <c r="Q1813" i="10"/>
  <c r="Q1814" i="10"/>
  <c r="Q1815" i="10"/>
  <c r="Q1816" i="10"/>
  <c r="Q1817" i="10"/>
  <c r="Q1818" i="10"/>
  <c r="Q1819" i="10"/>
  <c r="Q1820" i="10"/>
  <c r="Q1821" i="10"/>
  <c r="Q1822" i="10"/>
  <c r="Q1823" i="10"/>
  <c r="Q1824" i="10"/>
  <c r="Q1825" i="10"/>
  <c r="Q1826" i="10"/>
  <c r="Q1827" i="10"/>
  <c r="Q1828" i="10"/>
  <c r="Q1829" i="10"/>
  <c r="Q1830" i="10"/>
  <c r="Q1831" i="10"/>
  <c r="Q1832" i="10"/>
  <c r="Q1833" i="10"/>
  <c r="Q1834" i="10"/>
  <c r="Q1835" i="10"/>
  <c r="Q1836" i="10"/>
  <c r="Q1837" i="10"/>
  <c r="Q1838" i="10"/>
  <c r="Q1839" i="10"/>
  <c r="Q1840" i="10"/>
  <c r="Q1841" i="10"/>
  <c r="Q1842" i="10"/>
  <c r="Q1843" i="10"/>
  <c r="Q1844" i="10"/>
  <c r="Q1845" i="10"/>
  <c r="Q1846" i="10"/>
  <c r="Q1847" i="10"/>
  <c r="Q1848" i="10"/>
  <c r="Q1849" i="10"/>
  <c r="Q1850" i="10"/>
  <c r="Q1851" i="10"/>
  <c r="Q1852" i="10"/>
  <c r="Q1853" i="10"/>
  <c r="Q1854" i="10"/>
  <c r="Q1855" i="10"/>
  <c r="Q1856" i="10"/>
  <c r="Q1857" i="10"/>
  <c r="Q1858" i="10"/>
  <c r="Q1859" i="10"/>
  <c r="Q1860" i="10"/>
  <c r="Q1861" i="10"/>
  <c r="Q1862" i="10"/>
  <c r="Q1863" i="10"/>
  <c r="Q1864" i="10"/>
  <c r="Q1865" i="10"/>
  <c r="Q1866" i="10"/>
  <c r="Q1867" i="10"/>
  <c r="Q1868" i="10"/>
  <c r="Q1869" i="10"/>
  <c r="Q1870" i="10"/>
  <c r="Q1871" i="10"/>
  <c r="Q1872" i="10"/>
  <c r="Q1873" i="10"/>
  <c r="Q1874" i="10"/>
  <c r="Q1875" i="10"/>
  <c r="Q1876" i="10"/>
  <c r="Q1877" i="10"/>
  <c r="Q1878" i="10"/>
  <c r="Q1879" i="10"/>
  <c r="Q1880" i="10"/>
  <c r="Q1881" i="10"/>
  <c r="Q1882" i="10"/>
  <c r="Q1883" i="10"/>
  <c r="Q1884" i="10"/>
  <c r="Q1885" i="10"/>
  <c r="Q1886" i="10"/>
  <c r="Q1887" i="10"/>
  <c r="Q1888" i="10"/>
  <c r="Q1889" i="10"/>
  <c r="Q1890" i="10"/>
  <c r="Q1891" i="10"/>
  <c r="Q1892" i="10"/>
  <c r="Q1893" i="10"/>
  <c r="Q1894" i="10"/>
  <c r="Q1895" i="10"/>
  <c r="Q1896" i="10"/>
  <c r="Q1897" i="10"/>
  <c r="Q1898" i="10"/>
  <c r="Q1899" i="10"/>
  <c r="Q1900" i="10"/>
  <c r="Q1901" i="10"/>
  <c r="Q1902" i="10"/>
  <c r="Q1903" i="10"/>
  <c r="Q1904" i="10"/>
  <c r="Q1905" i="10"/>
  <c r="Q1906" i="10"/>
  <c r="Q1907" i="10"/>
  <c r="Q1908" i="10"/>
  <c r="Q1909" i="10"/>
  <c r="Q1910" i="10"/>
  <c r="Q1911" i="10"/>
  <c r="Q1912" i="10"/>
  <c r="Q1913" i="10"/>
  <c r="Q1914" i="10"/>
  <c r="Q1915" i="10"/>
  <c r="Q1916" i="10"/>
  <c r="Q1917" i="10"/>
  <c r="Q1918" i="10"/>
  <c r="Q1919" i="10"/>
  <c r="Q1920" i="10"/>
  <c r="Q1921" i="10"/>
  <c r="Q1922" i="10"/>
  <c r="Q1923" i="10"/>
  <c r="Q1924" i="10"/>
  <c r="Q1925" i="10"/>
  <c r="Q1926" i="10"/>
  <c r="Q1927" i="10"/>
  <c r="Q1928" i="10"/>
  <c r="Q1929" i="10"/>
  <c r="Q1930" i="10"/>
  <c r="Q1931" i="10"/>
  <c r="Q1932" i="10"/>
  <c r="Q1933" i="10"/>
  <c r="Q1934" i="10"/>
  <c r="Q1935" i="10"/>
  <c r="Q1936" i="10"/>
  <c r="Q1937" i="10"/>
  <c r="Q1938" i="10"/>
  <c r="Q1939" i="10"/>
  <c r="Q1940" i="10"/>
  <c r="Q1941" i="10"/>
  <c r="Q1942" i="10"/>
  <c r="Q1943" i="10"/>
  <c r="Q1944" i="10"/>
  <c r="Q1945" i="10"/>
  <c r="Q1946" i="10"/>
  <c r="Q1947" i="10"/>
  <c r="Q1948" i="10"/>
  <c r="Q1949" i="10"/>
  <c r="Q1950" i="10"/>
  <c r="Q1951" i="10"/>
  <c r="Q1952" i="10"/>
  <c r="Q1953" i="10"/>
  <c r="Q1954" i="10"/>
  <c r="Q1955" i="10"/>
  <c r="Q1956" i="10"/>
  <c r="Q1957" i="10"/>
  <c r="Q1958" i="10"/>
  <c r="Q1959" i="10"/>
  <c r="Q1960" i="10"/>
  <c r="Q1961" i="10"/>
  <c r="Q1962" i="10"/>
  <c r="Q1963" i="10"/>
  <c r="Q1964" i="10"/>
  <c r="Q1965" i="10"/>
  <c r="Q1966" i="10"/>
  <c r="Q1967" i="10"/>
  <c r="Q1968" i="10"/>
  <c r="Q1969" i="10"/>
  <c r="Q1970" i="10"/>
  <c r="Q1971" i="10"/>
  <c r="Q1972" i="10"/>
  <c r="Q1973" i="10"/>
  <c r="Q1974" i="10"/>
  <c r="Q1975" i="10"/>
  <c r="Q1976" i="10"/>
  <c r="Q1977" i="10"/>
  <c r="Q1978" i="10"/>
  <c r="Q1979" i="10"/>
  <c r="Q1980" i="10"/>
  <c r="Q1981" i="10"/>
  <c r="Q1982" i="10"/>
  <c r="Q1983" i="10"/>
  <c r="Q1984" i="10"/>
  <c r="Q1985" i="10"/>
  <c r="Q1986" i="10"/>
  <c r="Q1987" i="10"/>
  <c r="Q1988" i="10"/>
  <c r="Q1989" i="10"/>
  <c r="Q1990" i="10"/>
  <c r="Q1991" i="10"/>
  <c r="Q1992" i="10"/>
  <c r="Q1993" i="10"/>
  <c r="Q1994" i="10"/>
  <c r="Q1995" i="10"/>
  <c r="Q1996" i="10"/>
  <c r="Q1997" i="10"/>
  <c r="Q1998" i="10"/>
  <c r="Q1999" i="10"/>
  <c r="Q2000" i="10"/>
  <c r="Q2001" i="10"/>
  <c r="Q2002" i="10"/>
  <c r="Q2003" i="10"/>
  <c r="Q2004" i="10"/>
  <c r="Q2005" i="10"/>
  <c r="Q2006" i="10"/>
  <c r="Q2007" i="10"/>
  <c r="Q2008" i="10"/>
  <c r="Q2009" i="10"/>
  <c r="Q2010" i="10"/>
  <c r="Q2011" i="10"/>
  <c r="Q2012" i="10"/>
  <c r="Q2013" i="10"/>
  <c r="Q2014" i="10"/>
  <c r="Q2015" i="10"/>
  <c r="Q2016" i="10"/>
  <c r="Q2017" i="10"/>
  <c r="Q2018" i="10"/>
  <c r="Q2019" i="10"/>
  <c r="Q2020" i="10"/>
  <c r="Q2021" i="10"/>
  <c r="Q2022" i="10"/>
  <c r="Q2023" i="10"/>
  <c r="Q2024" i="10"/>
  <c r="Q2025" i="10"/>
  <c r="Q2026" i="10"/>
  <c r="Q2027" i="10"/>
  <c r="Q2028" i="10"/>
  <c r="Q2029" i="10"/>
  <c r="Q2030" i="10"/>
  <c r="Q2031" i="10"/>
  <c r="Q2032" i="10"/>
  <c r="Q2033" i="10"/>
  <c r="Q2034" i="10"/>
  <c r="Q2035" i="10"/>
  <c r="Q2036" i="10"/>
  <c r="Q2037" i="10"/>
  <c r="Q2038" i="10"/>
  <c r="Q2039" i="10"/>
  <c r="Q2040" i="10"/>
  <c r="Q2041" i="10"/>
  <c r="Q2042" i="10"/>
  <c r="Q2043" i="10"/>
  <c r="Q2044" i="10"/>
  <c r="Q2045" i="10"/>
  <c r="Q2046" i="10"/>
  <c r="Q2047" i="10"/>
  <c r="Q2048" i="10"/>
  <c r="Q2049" i="10"/>
  <c r="Q2050" i="10"/>
  <c r="Q2051" i="10"/>
  <c r="Q2052" i="10"/>
  <c r="Q2053" i="10"/>
  <c r="Q2054" i="10"/>
  <c r="Q2055" i="10"/>
  <c r="Q2056" i="10"/>
  <c r="Q2057" i="10"/>
  <c r="Q2058" i="10"/>
  <c r="Q2059" i="10"/>
  <c r="Q2060" i="10"/>
  <c r="Q2061" i="10"/>
  <c r="Q2062" i="10"/>
  <c r="Q2063" i="10"/>
  <c r="Q2064" i="10"/>
  <c r="Q2065" i="10"/>
  <c r="Q2066" i="10"/>
  <c r="Q2067" i="10"/>
  <c r="Q2068" i="10"/>
  <c r="Q2069" i="10"/>
  <c r="Q2070" i="10"/>
  <c r="Q2071" i="10"/>
  <c r="Q2072" i="10"/>
  <c r="Q2073" i="10"/>
  <c r="Q2074" i="10"/>
  <c r="Q2075" i="10"/>
  <c r="Q2076" i="10"/>
  <c r="Q2077" i="10"/>
  <c r="Q2078" i="10"/>
  <c r="Q2079" i="10"/>
  <c r="Q2080" i="10"/>
  <c r="Q2081" i="10"/>
  <c r="Q2082" i="10"/>
  <c r="Q2083" i="10"/>
  <c r="Q2084" i="10"/>
  <c r="Q2085" i="10"/>
  <c r="Q2086" i="10"/>
  <c r="Q2087" i="10"/>
  <c r="Q2088" i="10"/>
  <c r="Q2089" i="10"/>
  <c r="Q2090" i="10"/>
  <c r="Q2091" i="10"/>
  <c r="Q2092" i="10"/>
  <c r="Q2093" i="10"/>
  <c r="Q2094" i="10"/>
  <c r="Q2095" i="10"/>
  <c r="Q2096" i="10"/>
  <c r="Q2097" i="10"/>
  <c r="Q2098" i="10"/>
  <c r="Q2099" i="10"/>
  <c r="Q2100" i="10"/>
  <c r="Q2101" i="10"/>
  <c r="Q2102" i="10"/>
  <c r="Q2103" i="10"/>
  <c r="Q2104" i="10"/>
  <c r="Q2105" i="10"/>
  <c r="Q2106" i="10"/>
  <c r="Q2107" i="10"/>
  <c r="Q2108" i="10"/>
  <c r="Q2109" i="10"/>
  <c r="Q2110" i="10"/>
  <c r="Q2111" i="10"/>
  <c r="Q2112" i="10"/>
  <c r="Q2113" i="10"/>
  <c r="Q2114" i="10"/>
  <c r="Q2115" i="10"/>
  <c r="Q2116" i="10"/>
  <c r="Q2117" i="10"/>
  <c r="Q2118" i="10"/>
  <c r="Q2119" i="10"/>
  <c r="Q2120" i="10"/>
  <c r="Q2121" i="10"/>
  <c r="Q2122" i="10"/>
  <c r="Q2123" i="10"/>
  <c r="Q2124" i="10"/>
  <c r="Q2125" i="10"/>
  <c r="Q2126" i="10"/>
  <c r="Q2127" i="10"/>
  <c r="Q2128" i="10"/>
  <c r="Q2129" i="10"/>
  <c r="Q2130" i="10"/>
  <c r="Q2131" i="10"/>
  <c r="Q2132" i="10"/>
  <c r="Q2133" i="10"/>
  <c r="Q2134" i="10"/>
  <c r="Q2135" i="10"/>
  <c r="Q2136" i="10"/>
  <c r="Q2137" i="10"/>
  <c r="Q2138" i="10"/>
  <c r="Q2139" i="10"/>
  <c r="Q2140" i="10"/>
  <c r="Q2141" i="10"/>
  <c r="Q2142" i="10"/>
  <c r="Q2143" i="10"/>
  <c r="Q2144" i="10"/>
  <c r="Q2145" i="10"/>
  <c r="Q2146" i="10"/>
  <c r="Q2147" i="10"/>
  <c r="Q2148" i="10"/>
  <c r="Q2149" i="10"/>
  <c r="Q2150" i="10"/>
  <c r="Q2151" i="10"/>
  <c r="Q2152" i="10"/>
  <c r="Q2153" i="10"/>
  <c r="Q2154" i="10"/>
  <c r="Q2155" i="10"/>
  <c r="Q2156" i="10"/>
  <c r="Q2157" i="10"/>
  <c r="Q2158" i="10"/>
  <c r="Q2159" i="10"/>
  <c r="Q2160" i="10"/>
  <c r="Q2161" i="10"/>
  <c r="Q2162" i="10"/>
  <c r="Q2163" i="10"/>
  <c r="Q2164" i="10"/>
  <c r="Q2165" i="10"/>
  <c r="Q2166" i="10"/>
  <c r="Q2167" i="10"/>
  <c r="Q2168" i="10"/>
  <c r="Q2169" i="10"/>
  <c r="Q2170" i="10"/>
  <c r="Q2171" i="10"/>
  <c r="Q2172" i="10"/>
  <c r="Q2173" i="10"/>
  <c r="Q2174" i="10"/>
  <c r="Q2175" i="10"/>
  <c r="Q2176" i="10"/>
  <c r="Q2177" i="10"/>
  <c r="Q2178" i="10"/>
  <c r="Q2179" i="10"/>
  <c r="Q2180" i="10"/>
  <c r="Q2181" i="10"/>
  <c r="Q2182" i="10"/>
  <c r="Q2183" i="10"/>
  <c r="Q2184" i="10"/>
  <c r="Q2185" i="10"/>
  <c r="Q2186" i="10"/>
  <c r="Q2187" i="10"/>
  <c r="Q2188" i="10"/>
  <c r="Q2189" i="10"/>
  <c r="Q2190" i="10"/>
  <c r="Q2191" i="10"/>
  <c r="Q2192" i="10"/>
  <c r="Q2193" i="10"/>
  <c r="Q2194" i="10"/>
  <c r="Q2195" i="10"/>
  <c r="Q2196" i="10"/>
  <c r="Q2197" i="10"/>
  <c r="Q2198" i="10"/>
  <c r="Q2199" i="10"/>
  <c r="Q2200" i="10"/>
  <c r="Q2201" i="10"/>
  <c r="Q2202" i="10"/>
  <c r="Q2203" i="10"/>
  <c r="Q2204" i="10"/>
  <c r="Q2205" i="10"/>
  <c r="Q2206" i="10"/>
  <c r="Q2207" i="10"/>
  <c r="Q2208" i="10"/>
  <c r="Q2209" i="10"/>
  <c r="Q2210" i="10"/>
  <c r="Q2211" i="10"/>
  <c r="Q2212" i="10"/>
  <c r="Q2213" i="10"/>
  <c r="Q2214" i="10"/>
  <c r="Q2215" i="10"/>
  <c r="Q2216" i="10"/>
  <c r="Q2217" i="10"/>
  <c r="Q2218" i="10"/>
  <c r="Q2219" i="10"/>
  <c r="Q2220" i="10"/>
  <c r="Q2221" i="10"/>
  <c r="Q2222" i="10"/>
  <c r="Q2223" i="10"/>
  <c r="Q2224" i="10"/>
  <c r="Q2225" i="10"/>
  <c r="Q2226" i="10"/>
  <c r="Q2227" i="10"/>
  <c r="Q2228" i="10"/>
  <c r="Q2229" i="10"/>
  <c r="Q2230" i="10"/>
  <c r="Q2231" i="10"/>
  <c r="Q2232" i="10"/>
  <c r="Q2233" i="10"/>
  <c r="Q2234" i="10"/>
  <c r="Q2235" i="10"/>
  <c r="Q2236" i="10"/>
  <c r="Q2237" i="10"/>
  <c r="Q2238" i="10"/>
  <c r="Q2239" i="10"/>
  <c r="Q2240" i="10"/>
  <c r="Q2241" i="10"/>
  <c r="Q2242" i="10"/>
  <c r="Q2243" i="10"/>
  <c r="Q2244" i="10"/>
  <c r="Q2245" i="10"/>
  <c r="Q2246" i="10"/>
  <c r="Q2247" i="10"/>
  <c r="Q2248" i="10"/>
  <c r="Q2249" i="10"/>
  <c r="Q2250" i="10"/>
  <c r="Q2251" i="10"/>
  <c r="Q2252" i="10"/>
  <c r="Q2253" i="10"/>
  <c r="Q2254" i="10"/>
  <c r="Q2255" i="10"/>
  <c r="Q2256" i="10"/>
  <c r="Q2257" i="10"/>
  <c r="Q2258" i="10"/>
  <c r="Q2259" i="10"/>
  <c r="Q2260" i="10"/>
  <c r="Q2261" i="10"/>
  <c r="Q2262" i="10"/>
  <c r="Q2263" i="10"/>
  <c r="Q2264" i="10"/>
  <c r="Q2265" i="10"/>
  <c r="Q2266" i="10"/>
  <c r="Q2267" i="10"/>
  <c r="Q2268" i="10"/>
  <c r="Q2269" i="10"/>
  <c r="Q2270" i="10"/>
  <c r="Q2271" i="10"/>
  <c r="Q2272" i="10"/>
  <c r="Q2273" i="10"/>
  <c r="Q2274" i="10"/>
  <c r="Q2275" i="10"/>
  <c r="Q2276" i="10"/>
  <c r="Q2277" i="10"/>
  <c r="Q2278" i="10"/>
  <c r="Q2279" i="10"/>
  <c r="Q2280" i="10"/>
  <c r="Q2281" i="10"/>
  <c r="Q2282" i="10"/>
  <c r="Q2283" i="10"/>
  <c r="Q2284" i="10"/>
  <c r="Q2285" i="10"/>
  <c r="Q2286" i="10"/>
  <c r="Q2287" i="10"/>
  <c r="Q2288" i="10"/>
  <c r="Q2289" i="10"/>
  <c r="Q2290" i="10"/>
  <c r="Q2291" i="10"/>
  <c r="Q2292" i="10"/>
  <c r="Q2293" i="10"/>
  <c r="Q2294" i="10"/>
  <c r="Q2295" i="10"/>
  <c r="Q2296" i="10"/>
  <c r="Q2297" i="10"/>
  <c r="Q2298" i="10"/>
  <c r="Q2299" i="10"/>
  <c r="Q2300" i="10"/>
  <c r="Q2301" i="10"/>
  <c r="Q2302" i="10"/>
  <c r="Q2303" i="10"/>
  <c r="Q2304" i="10"/>
  <c r="Q2305" i="10"/>
  <c r="Q2306" i="10"/>
  <c r="Q2307" i="10"/>
  <c r="Q2308" i="10"/>
  <c r="Q2309" i="10"/>
  <c r="Q2310" i="10"/>
  <c r="Q2311" i="10"/>
  <c r="Q2312" i="10"/>
  <c r="Q2313" i="10"/>
  <c r="Q2314" i="10"/>
  <c r="Q2315" i="10"/>
  <c r="Q2316" i="10"/>
  <c r="Q2317" i="10"/>
  <c r="Q2318" i="10"/>
  <c r="Q2319" i="10"/>
  <c r="Q2320" i="10"/>
  <c r="Q2321" i="10"/>
  <c r="Q2322" i="10"/>
  <c r="Q2323" i="10"/>
  <c r="Q2324" i="10"/>
  <c r="Q2325" i="10"/>
  <c r="Q2326" i="10"/>
  <c r="Q2327" i="10"/>
  <c r="Q2328" i="10"/>
  <c r="Q2329" i="10"/>
  <c r="Q2330" i="10"/>
  <c r="Q2331" i="10"/>
  <c r="Q2332" i="10"/>
  <c r="Q2333" i="10"/>
  <c r="Q2334" i="10"/>
  <c r="Q2335" i="10"/>
  <c r="Q2336" i="10"/>
  <c r="Q2337" i="10"/>
  <c r="Q2338" i="10"/>
  <c r="Q2339" i="10"/>
  <c r="Q2340" i="10"/>
  <c r="Q2341" i="10"/>
  <c r="Q2342" i="10"/>
  <c r="Q2343" i="10"/>
  <c r="Q2344" i="10"/>
  <c r="Q2345" i="10"/>
  <c r="Q2346" i="10"/>
  <c r="Q2347" i="10"/>
  <c r="Q2348" i="10"/>
  <c r="Q2349" i="10"/>
  <c r="Q2350" i="10"/>
  <c r="Q2351" i="10"/>
  <c r="Q2352" i="10"/>
  <c r="Q2353" i="10"/>
  <c r="Q2354" i="10"/>
  <c r="Q2355" i="10"/>
  <c r="Q2356" i="10"/>
  <c r="Q2357" i="10"/>
  <c r="Q2358" i="10"/>
  <c r="Q2359" i="10"/>
  <c r="Q2360" i="10"/>
  <c r="Q2361" i="10"/>
  <c r="Q2362" i="10"/>
  <c r="Q2363" i="10"/>
  <c r="Q2364" i="10"/>
  <c r="Q2365" i="10"/>
  <c r="Q2366" i="10"/>
  <c r="Q2367" i="10"/>
  <c r="Q2368" i="10"/>
  <c r="Q2369" i="10"/>
  <c r="Q2370" i="10"/>
  <c r="Q2371" i="10"/>
  <c r="Q2372" i="10"/>
  <c r="Q2373" i="10"/>
  <c r="Q2374" i="10"/>
  <c r="Q2375" i="10"/>
  <c r="Q2376" i="10"/>
  <c r="Q2377" i="10"/>
  <c r="Q2378" i="10"/>
  <c r="Q2379" i="10"/>
  <c r="Q2380" i="10"/>
  <c r="Q2381" i="10"/>
  <c r="Q2382" i="10"/>
  <c r="Q2383" i="10"/>
  <c r="Q2384" i="10"/>
  <c r="Q2385" i="10"/>
  <c r="Q2386" i="10"/>
  <c r="Q2387" i="10"/>
  <c r="Q2388" i="10"/>
  <c r="Q2389" i="10"/>
  <c r="Q2390" i="10"/>
  <c r="Q2391" i="10"/>
  <c r="Q2392" i="10"/>
  <c r="Q2393" i="10"/>
  <c r="Q2394" i="10"/>
  <c r="Q2395" i="10"/>
  <c r="Q2396" i="10"/>
  <c r="Q2397" i="10"/>
  <c r="Q2398" i="10"/>
  <c r="Q2399" i="10"/>
  <c r="Q2400" i="10"/>
  <c r="Q2401" i="10"/>
  <c r="Q2402" i="10"/>
  <c r="Q2403" i="10"/>
  <c r="Q2404" i="10"/>
  <c r="Q2405" i="10"/>
  <c r="Q2406" i="10"/>
  <c r="Q2407" i="10"/>
  <c r="Q2408" i="10"/>
  <c r="Q2409" i="10"/>
  <c r="Q2410" i="10"/>
  <c r="Q2411" i="10"/>
  <c r="Q2412" i="10"/>
  <c r="Q2413" i="10"/>
  <c r="Q2414" i="10"/>
  <c r="Q2415" i="10"/>
  <c r="Q2416" i="10"/>
  <c r="Q2417" i="10"/>
  <c r="Q2418" i="10"/>
  <c r="Q2419" i="10"/>
  <c r="Q2420" i="10"/>
  <c r="Q2421" i="10"/>
  <c r="Q2422" i="10"/>
  <c r="Q2423" i="10"/>
  <c r="Q2424" i="10"/>
  <c r="Q2425" i="10"/>
  <c r="Q2426" i="10"/>
  <c r="Q2427" i="10"/>
  <c r="Q2428" i="10"/>
  <c r="Q2429" i="10"/>
  <c r="Q2430" i="10"/>
  <c r="Q2431" i="10"/>
  <c r="Q2432" i="10"/>
  <c r="Q2433" i="10"/>
  <c r="Q2434" i="10"/>
  <c r="Q2435" i="10"/>
  <c r="Q2436" i="10"/>
  <c r="Q2437" i="10"/>
  <c r="Q2438" i="10"/>
  <c r="Q2439" i="10"/>
  <c r="Q2440" i="10"/>
  <c r="Q2441" i="10"/>
  <c r="Q2442" i="10"/>
  <c r="Q2443" i="10"/>
  <c r="Q2444" i="10"/>
  <c r="Q2445" i="10"/>
  <c r="Q2446" i="10"/>
  <c r="Q2447" i="10"/>
  <c r="Q2448" i="10"/>
  <c r="Q2449" i="10"/>
  <c r="Q2450" i="10"/>
  <c r="Q2451" i="10"/>
  <c r="Q2452" i="10"/>
  <c r="Q2453" i="10"/>
  <c r="Q2454" i="10"/>
  <c r="Q2455" i="10"/>
  <c r="Q2456" i="10"/>
  <c r="Q2457" i="10"/>
  <c r="Q2458" i="10"/>
  <c r="Q2459" i="10"/>
  <c r="Q2460" i="10"/>
  <c r="Q2461" i="10"/>
  <c r="Q2462" i="10"/>
  <c r="Q2463" i="10"/>
  <c r="Q2464" i="10"/>
  <c r="Q2465" i="10"/>
  <c r="Q2466" i="10"/>
  <c r="Q2467" i="10"/>
  <c r="Q2468" i="10"/>
  <c r="Q2469" i="10"/>
  <c r="Q2470" i="10"/>
  <c r="Q2471" i="10"/>
  <c r="Q2472" i="10"/>
  <c r="Q2473" i="10"/>
  <c r="Q2474" i="10"/>
  <c r="Q2475" i="10"/>
  <c r="Q2476" i="10"/>
  <c r="Q2477" i="10"/>
  <c r="Q2478" i="10"/>
  <c r="Q2479" i="10"/>
  <c r="Q2480" i="10"/>
  <c r="Q2481" i="10"/>
  <c r="Q2482" i="10"/>
  <c r="Q2483" i="10"/>
  <c r="Q2484" i="10"/>
  <c r="Q2485" i="10"/>
  <c r="Q2486" i="10"/>
  <c r="Q2487" i="10"/>
  <c r="Q2488" i="10"/>
  <c r="Q2489" i="10"/>
  <c r="Q2490" i="10"/>
  <c r="Q2491" i="10"/>
  <c r="Q2492" i="10"/>
  <c r="Q2493" i="10"/>
  <c r="Q2494" i="10"/>
  <c r="Q2495" i="10"/>
  <c r="Q2496" i="10"/>
  <c r="Q2497" i="10"/>
  <c r="Q2498" i="10"/>
  <c r="Q2499" i="10"/>
  <c r="Q2500" i="10"/>
  <c r="Q2501" i="10"/>
  <c r="Q2502" i="10"/>
  <c r="Q2503" i="10"/>
  <c r="Q2504" i="10"/>
  <c r="Q2505" i="10"/>
  <c r="Q2506" i="10"/>
  <c r="Q2507" i="10"/>
  <c r="Q2508" i="10"/>
  <c r="Q2509" i="10"/>
  <c r="Q2510" i="10"/>
  <c r="Q2511" i="10"/>
  <c r="Q2512" i="10"/>
  <c r="Q2513" i="10"/>
  <c r="Q2514" i="10"/>
  <c r="Q2515" i="10"/>
  <c r="Q2516" i="10"/>
  <c r="Q2517" i="10"/>
  <c r="Q2518" i="10"/>
  <c r="Q2519" i="10"/>
  <c r="Q2520" i="10"/>
  <c r="Q2521" i="10"/>
  <c r="Q2522" i="10"/>
  <c r="Q2523" i="10"/>
  <c r="Q2524" i="10"/>
  <c r="Q2525" i="10"/>
  <c r="Q2526" i="10"/>
  <c r="Q2527" i="10"/>
  <c r="Q2528" i="10"/>
  <c r="Q2529" i="10"/>
  <c r="Q2530" i="10"/>
  <c r="Q2531" i="10"/>
  <c r="Q2532" i="10"/>
  <c r="Q2533" i="10"/>
  <c r="Q2534" i="10"/>
  <c r="Q2535" i="10"/>
  <c r="Q2536" i="10"/>
  <c r="Q2537" i="10"/>
  <c r="Q2538" i="10"/>
  <c r="Q2539" i="10"/>
  <c r="Q2540" i="10"/>
  <c r="Q2541" i="10"/>
  <c r="Q2542" i="10"/>
  <c r="Q2543" i="10"/>
  <c r="Q2544" i="10"/>
  <c r="Q2545" i="10"/>
  <c r="Q2546" i="10"/>
  <c r="Q2547" i="10"/>
  <c r="Q2548" i="10"/>
  <c r="Q2549" i="10"/>
  <c r="Q2550" i="10"/>
  <c r="Q2551" i="10"/>
  <c r="Q2552" i="10"/>
  <c r="Q2553" i="10"/>
  <c r="Q2554" i="10"/>
  <c r="Q2555" i="10"/>
  <c r="Q2556" i="10"/>
  <c r="Q2557" i="10"/>
  <c r="Q2558" i="10"/>
  <c r="Q2559" i="10"/>
  <c r="Q2560" i="10"/>
  <c r="Q2561" i="10"/>
  <c r="Q2562" i="10"/>
  <c r="Q2563" i="10"/>
  <c r="Q2564" i="10"/>
  <c r="Q2565" i="10"/>
  <c r="Q2566" i="10"/>
  <c r="Q2567" i="10"/>
  <c r="Q2568" i="10"/>
  <c r="Q2569" i="10"/>
  <c r="Q2570" i="10"/>
  <c r="Q2571" i="10"/>
  <c r="Q2572" i="10"/>
  <c r="Q2573" i="10"/>
  <c r="Q2574" i="10"/>
  <c r="Q2575" i="10"/>
  <c r="Q2576" i="10"/>
  <c r="Q2577" i="10"/>
  <c r="Q2578" i="10"/>
  <c r="Q2579" i="10"/>
  <c r="Q2580" i="10"/>
  <c r="Q2581" i="10"/>
  <c r="Q2582" i="10"/>
  <c r="Q2583" i="10"/>
  <c r="Q2584" i="10"/>
  <c r="Q2585" i="10"/>
  <c r="Q2586" i="10"/>
  <c r="Q2587" i="10"/>
  <c r="Q2588" i="10"/>
  <c r="Q2589" i="10"/>
  <c r="Q2590" i="10"/>
  <c r="Q2591" i="10"/>
  <c r="Q2592" i="10"/>
  <c r="Q2593" i="10"/>
  <c r="Q2594" i="10"/>
  <c r="Q2595" i="10"/>
  <c r="Q2596" i="10"/>
  <c r="Q2597" i="10"/>
  <c r="Q2598" i="10"/>
  <c r="Q2599" i="10"/>
  <c r="Q2600" i="10"/>
  <c r="Q2601" i="10"/>
  <c r="Q2602" i="10"/>
  <c r="Q2603" i="10"/>
  <c r="Q2604" i="10"/>
  <c r="Q2605" i="10"/>
  <c r="Q2606" i="10"/>
  <c r="Q2607" i="10"/>
  <c r="Q2608" i="10"/>
  <c r="Q2609" i="10"/>
  <c r="Q2610" i="10"/>
  <c r="Q2611" i="10"/>
  <c r="Q2612" i="10"/>
  <c r="Q2613" i="10"/>
  <c r="Q2614" i="10"/>
  <c r="Q2615" i="10"/>
  <c r="Q2616" i="10"/>
  <c r="Q2617" i="10"/>
  <c r="Q2618" i="10"/>
  <c r="Q2619" i="10"/>
  <c r="Q2620" i="10"/>
  <c r="Q2621" i="10"/>
  <c r="Q2622" i="10"/>
  <c r="Q2623" i="10"/>
  <c r="Q2624" i="10"/>
  <c r="Q2625" i="10"/>
  <c r="Q2626" i="10"/>
  <c r="Q2627" i="10"/>
  <c r="Q2628" i="10"/>
  <c r="Q2629" i="10"/>
  <c r="Q2630" i="10"/>
  <c r="Q2631" i="10"/>
  <c r="Q2632" i="10"/>
  <c r="Q2633" i="10"/>
  <c r="Q2634" i="10"/>
  <c r="Q2635" i="10"/>
  <c r="Q2636" i="10"/>
  <c r="Q2637" i="10"/>
  <c r="Q2638" i="10"/>
  <c r="Q2639" i="10"/>
  <c r="Q2640" i="10"/>
  <c r="Q2641" i="10"/>
  <c r="Q2642" i="10"/>
  <c r="Q2643" i="10"/>
  <c r="Q2644" i="10"/>
  <c r="Q2645" i="10"/>
  <c r="Q2646" i="10"/>
  <c r="Q2647" i="10"/>
  <c r="Q2648" i="10"/>
  <c r="Q2649" i="10"/>
  <c r="Q2650" i="10"/>
  <c r="Q2651" i="10"/>
  <c r="Q2652" i="10"/>
  <c r="Q2653" i="10"/>
  <c r="Q2654" i="10"/>
  <c r="Q2655" i="10"/>
  <c r="Q2656" i="10"/>
  <c r="Q2657" i="10"/>
  <c r="Q2658" i="10"/>
  <c r="Q2659" i="10"/>
  <c r="Q2660" i="10"/>
  <c r="Q2661" i="10"/>
  <c r="Q2662" i="10"/>
  <c r="Q2663" i="10"/>
  <c r="Q2664" i="10"/>
  <c r="Q2665" i="10"/>
  <c r="Q2666" i="10"/>
  <c r="Q2667" i="10"/>
  <c r="Q2668" i="10"/>
  <c r="Q2669" i="10"/>
  <c r="Q2670" i="10"/>
  <c r="Q2671" i="10"/>
  <c r="Q2672" i="10"/>
  <c r="Q2673" i="10"/>
  <c r="Q2674" i="10"/>
  <c r="Q2675" i="10"/>
  <c r="Q2676" i="10"/>
  <c r="Q2677" i="10"/>
  <c r="Q2678" i="10"/>
  <c r="Q2679" i="10"/>
  <c r="Q2680" i="10"/>
  <c r="Q2681" i="10"/>
  <c r="Q2682" i="10"/>
  <c r="Q2683" i="10"/>
  <c r="Q2684" i="10"/>
  <c r="Q2685" i="10"/>
  <c r="Q2686" i="10"/>
  <c r="Q2687" i="10"/>
  <c r="Q2688" i="10"/>
  <c r="Q2689" i="10"/>
  <c r="Q2690" i="10"/>
  <c r="Q2691" i="10"/>
  <c r="Q2692" i="10"/>
  <c r="Q2693" i="10"/>
  <c r="Q2694" i="10"/>
  <c r="Q2695" i="10"/>
  <c r="Q2696" i="10"/>
  <c r="Q2697" i="10"/>
  <c r="Q2698" i="10"/>
  <c r="Q2699" i="10"/>
  <c r="Q2700" i="10"/>
  <c r="Q2701" i="10"/>
  <c r="Q2702" i="10"/>
  <c r="Q2703" i="10"/>
  <c r="Q2704" i="10"/>
  <c r="Q2705" i="10"/>
  <c r="Q2706" i="10"/>
  <c r="Q2707" i="10"/>
  <c r="Q2708" i="10"/>
  <c r="Q2709" i="10"/>
  <c r="Q2710" i="10"/>
  <c r="Q2711" i="10"/>
  <c r="Q2712" i="10"/>
  <c r="Q2713" i="10"/>
  <c r="Q2714" i="10"/>
  <c r="Q2715" i="10"/>
  <c r="Q2716" i="10"/>
  <c r="Q2717" i="10"/>
  <c r="Q2718" i="10"/>
  <c r="Q2719" i="10"/>
  <c r="Q2720" i="10"/>
  <c r="Q2721" i="10"/>
  <c r="Q2722" i="10"/>
  <c r="Q2723" i="10"/>
  <c r="Q2724" i="10"/>
  <c r="Q2725" i="10"/>
  <c r="Q2726" i="10"/>
  <c r="Q2727" i="10"/>
  <c r="Q2728" i="10"/>
  <c r="Q2729" i="10"/>
  <c r="Q2730" i="10"/>
  <c r="Q2731" i="10"/>
  <c r="Q2732" i="10"/>
  <c r="Q2733" i="10"/>
  <c r="Q2734" i="10"/>
  <c r="Q2735" i="10"/>
  <c r="Q2736" i="10"/>
  <c r="Q2737" i="10"/>
  <c r="Q2738" i="10"/>
  <c r="Q2739" i="10"/>
  <c r="Q2740" i="10"/>
  <c r="Q2741" i="10"/>
  <c r="Q2742" i="10"/>
  <c r="Q2743" i="10"/>
  <c r="Q2744" i="10"/>
  <c r="Q2745" i="10"/>
  <c r="Q2746" i="10"/>
  <c r="Q2747" i="10"/>
  <c r="Q2748" i="10"/>
  <c r="Q2749" i="10"/>
  <c r="Q2750" i="10"/>
  <c r="Q2751" i="10"/>
  <c r="Q2752" i="10"/>
  <c r="Q2753" i="10"/>
  <c r="Q2754" i="10"/>
  <c r="Q2755" i="10"/>
  <c r="Q2756" i="10"/>
  <c r="Q2757" i="10"/>
  <c r="Q2758" i="10"/>
  <c r="Q2759" i="10"/>
  <c r="Q2760" i="10"/>
  <c r="Q2761" i="10"/>
  <c r="Q2762" i="10"/>
  <c r="Q2763" i="10"/>
  <c r="Q2764" i="10"/>
  <c r="Q2765" i="10"/>
  <c r="Q2766" i="10"/>
  <c r="Q2767" i="10"/>
  <c r="Q2768" i="10"/>
  <c r="Q2769" i="10"/>
  <c r="Q2770" i="10"/>
  <c r="Q2771" i="10"/>
  <c r="Q2772" i="10"/>
  <c r="Q2773" i="10"/>
  <c r="Q2774" i="10"/>
  <c r="Q2775" i="10"/>
  <c r="Q2776" i="10"/>
  <c r="Q2777" i="10"/>
  <c r="Q2778" i="10"/>
  <c r="Q2779" i="10"/>
  <c r="Q2780" i="10"/>
  <c r="Q2781" i="10"/>
  <c r="Q2782" i="10"/>
  <c r="Q2783" i="10"/>
  <c r="Q2784" i="10"/>
  <c r="Q2785" i="10"/>
  <c r="Q2786" i="10"/>
  <c r="Q2787" i="10"/>
  <c r="Q2788" i="10"/>
  <c r="Q2789" i="10"/>
  <c r="Q2790" i="10"/>
  <c r="Q2791" i="10"/>
  <c r="Q2792" i="10"/>
  <c r="Q2793" i="10"/>
  <c r="Q2794" i="10"/>
  <c r="Q2795" i="10"/>
  <c r="Q2796" i="10"/>
  <c r="Q2797" i="10"/>
  <c r="Q2798" i="10"/>
  <c r="Q2799" i="10"/>
  <c r="Q2800" i="10"/>
  <c r="Q2801" i="10"/>
  <c r="Q2802" i="10"/>
  <c r="Q2803" i="10"/>
  <c r="Q2804" i="10"/>
  <c r="Q2805" i="10"/>
  <c r="Q2806" i="10"/>
  <c r="Q2807" i="10"/>
  <c r="Q2808" i="10"/>
  <c r="Q2809" i="10"/>
  <c r="Q2810" i="10"/>
  <c r="Q2811" i="10"/>
  <c r="Q2812" i="10"/>
  <c r="Q2813" i="10"/>
  <c r="Q2814" i="10"/>
  <c r="Q2815" i="10"/>
  <c r="Q2816" i="10"/>
  <c r="Q2817" i="10"/>
  <c r="Q2818" i="10"/>
  <c r="Q2819" i="10"/>
  <c r="Q2820" i="10"/>
  <c r="Q2821" i="10"/>
  <c r="Q2822" i="10"/>
  <c r="Q2823" i="10"/>
  <c r="Q2824" i="10"/>
  <c r="Q2825" i="10"/>
  <c r="Q2826" i="10"/>
  <c r="Q2827" i="10"/>
  <c r="Q2828" i="10"/>
  <c r="Q2829" i="10"/>
  <c r="Q2830" i="10"/>
  <c r="Q2831" i="10"/>
  <c r="Q2832" i="10"/>
  <c r="Q2833" i="10"/>
  <c r="Q2834" i="10"/>
  <c r="Q2835" i="10"/>
  <c r="Q2836" i="10"/>
  <c r="Q2837" i="10"/>
  <c r="Q2838" i="10"/>
  <c r="Q2839" i="10"/>
  <c r="Q2840" i="10"/>
  <c r="Q2841" i="10"/>
  <c r="Q2842" i="10"/>
  <c r="Q2843" i="10"/>
  <c r="Q2844" i="10"/>
  <c r="Q2845" i="10"/>
  <c r="Q2846" i="10"/>
  <c r="Q2847" i="10"/>
  <c r="Q2848" i="10"/>
  <c r="Q2849" i="10"/>
  <c r="Q2850" i="10"/>
  <c r="Q2851" i="10"/>
  <c r="Q2852" i="10"/>
  <c r="Q2853" i="10"/>
  <c r="Q2854" i="10"/>
  <c r="Q2855" i="10"/>
  <c r="Q2856" i="10"/>
  <c r="Q2857" i="10"/>
  <c r="Q2858" i="10"/>
  <c r="Q2859" i="10"/>
  <c r="Q2860" i="10"/>
  <c r="Q2861" i="10"/>
  <c r="Q2862" i="10"/>
  <c r="Q2863" i="10"/>
  <c r="Q2864" i="10"/>
  <c r="Q2865" i="10"/>
  <c r="Q2866" i="10"/>
  <c r="Q2867" i="10"/>
  <c r="Q2868" i="10"/>
  <c r="Q2869" i="10"/>
  <c r="Q2870" i="10"/>
  <c r="Q2871" i="10"/>
  <c r="Q2872" i="10"/>
  <c r="Q2873" i="10"/>
  <c r="Q2874" i="10"/>
  <c r="Q2875" i="10"/>
  <c r="Q2876" i="10"/>
  <c r="Q2877" i="10"/>
  <c r="Q2878" i="10"/>
  <c r="Q2879" i="10"/>
  <c r="Q2880" i="10"/>
  <c r="Q2881" i="10"/>
  <c r="Q2882" i="10"/>
  <c r="Q2883" i="10"/>
  <c r="Q2884" i="10"/>
  <c r="Q2885" i="10"/>
  <c r="Q2886" i="10"/>
  <c r="Q2887" i="10"/>
  <c r="Q2888" i="10"/>
  <c r="Q2889" i="10"/>
  <c r="Q2890" i="10"/>
  <c r="Q2891" i="10"/>
  <c r="Q2892" i="10"/>
  <c r="Q2893" i="10"/>
  <c r="Q2894" i="10"/>
  <c r="Q2895" i="10"/>
  <c r="Q2896" i="10"/>
  <c r="Q2897" i="10"/>
  <c r="Q2898" i="10"/>
  <c r="Q2899" i="10"/>
  <c r="Q2900" i="10"/>
  <c r="Q2901" i="10"/>
  <c r="Q2902" i="10"/>
  <c r="Q2903" i="10"/>
  <c r="Q2904" i="10"/>
  <c r="Q2905" i="10"/>
  <c r="Q2906" i="10"/>
  <c r="Q2907" i="10"/>
  <c r="Q2908" i="10"/>
  <c r="Q2909" i="10"/>
  <c r="Q2910" i="10"/>
  <c r="Q2911" i="10"/>
  <c r="Q2912" i="10"/>
  <c r="Q2913" i="10"/>
  <c r="Q2914" i="10"/>
  <c r="Q2915" i="10"/>
  <c r="Q2916" i="10"/>
  <c r="Q2917" i="10"/>
  <c r="Q2918" i="10"/>
  <c r="Q2919" i="10"/>
  <c r="Q2920" i="10"/>
  <c r="Q2921" i="10"/>
  <c r="Q2922" i="10"/>
  <c r="Q2923" i="10"/>
  <c r="Q2924" i="10"/>
  <c r="Q2925" i="10"/>
  <c r="Q2926" i="10"/>
  <c r="Q2927" i="10"/>
  <c r="Q2928" i="10"/>
  <c r="Q2929" i="10"/>
  <c r="Q2930" i="10"/>
  <c r="Q2931" i="10"/>
  <c r="Q2932" i="10"/>
  <c r="Q2933" i="10"/>
  <c r="Q2934" i="10"/>
  <c r="Q2935" i="10"/>
  <c r="Q2936" i="10"/>
  <c r="Q2937" i="10"/>
  <c r="Q2938" i="10"/>
  <c r="Q2939" i="10"/>
  <c r="Q2940" i="10"/>
  <c r="Q2941" i="10"/>
  <c r="Q2942" i="10"/>
  <c r="Q2943" i="10"/>
  <c r="Q2944" i="10"/>
  <c r="Q2945" i="10"/>
  <c r="Q2946" i="10"/>
  <c r="Q2947" i="10"/>
  <c r="Q2948" i="10"/>
  <c r="Q2949" i="10"/>
  <c r="Q2950" i="10"/>
  <c r="Q2951" i="10"/>
  <c r="Q2952" i="10"/>
  <c r="Q2953" i="10"/>
  <c r="Q2954" i="10"/>
  <c r="Q2955" i="10"/>
  <c r="Q2956" i="10"/>
  <c r="Q2957" i="10"/>
  <c r="Q2958" i="10"/>
  <c r="Q2959" i="10"/>
  <c r="Q2960" i="10"/>
  <c r="Q2961" i="10"/>
  <c r="Q2962" i="10"/>
  <c r="Q2963" i="10"/>
  <c r="Q2964" i="10"/>
  <c r="Q2965" i="10"/>
  <c r="Q2966" i="10"/>
  <c r="Q2967" i="10"/>
  <c r="Q2968" i="10"/>
  <c r="Q2969" i="10"/>
  <c r="Q2970" i="10"/>
  <c r="Q2971" i="10"/>
  <c r="Q2972" i="10"/>
  <c r="Q2973" i="10"/>
  <c r="Q2974" i="10"/>
  <c r="Q2975" i="10"/>
  <c r="Q2976" i="10"/>
  <c r="Q2977" i="10"/>
  <c r="Q2978" i="10"/>
  <c r="Q2979" i="10"/>
  <c r="Q2980" i="10"/>
  <c r="Q2981" i="10"/>
  <c r="Q2982" i="10"/>
  <c r="Q2983" i="10"/>
  <c r="Q2984" i="10"/>
  <c r="Q2985" i="10"/>
  <c r="Q2986" i="10"/>
  <c r="Q2987" i="10"/>
  <c r="Q2988" i="10"/>
  <c r="Q2989" i="10"/>
  <c r="Q2990" i="10"/>
  <c r="Q2991" i="10"/>
  <c r="Q2992" i="10"/>
  <c r="Q2993" i="10"/>
  <c r="Q2994" i="10"/>
  <c r="Q2995" i="10"/>
  <c r="Q2996" i="10"/>
  <c r="Q2997" i="10"/>
  <c r="Q2998" i="10"/>
  <c r="Q2999" i="10"/>
  <c r="Q3000" i="10"/>
  <c r="Q3001" i="10"/>
  <c r="Q3002" i="10"/>
  <c r="Q3003" i="10"/>
  <c r="Q3004" i="10"/>
  <c r="Q3005" i="10"/>
  <c r="Q3006" i="10"/>
  <c r="Q3007" i="10"/>
  <c r="Q3008" i="10"/>
  <c r="Q3009" i="10"/>
  <c r="Q3010" i="10"/>
  <c r="Q3011" i="10"/>
  <c r="Q3012" i="10"/>
  <c r="Q3013" i="10"/>
  <c r="Q3014" i="10"/>
  <c r="Q3015" i="10"/>
  <c r="Q3016" i="10"/>
  <c r="Q3017" i="10"/>
  <c r="Q3018" i="10"/>
  <c r="Q3019" i="10"/>
  <c r="Q3020" i="10"/>
  <c r="Q3021" i="10"/>
  <c r="Q3022" i="10"/>
  <c r="Q3023" i="10"/>
  <c r="Q3024" i="10"/>
  <c r="Q3025" i="10"/>
  <c r="Q3026" i="10"/>
  <c r="Q3027" i="10"/>
  <c r="Q3028" i="10"/>
  <c r="Q3029" i="10"/>
  <c r="Q3030" i="10"/>
  <c r="Q3031" i="10"/>
  <c r="Q3032" i="10"/>
  <c r="Q3033" i="10"/>
  <c r="Q3034" i="10"/>
  <c r="Q3035" i="10"/>
  <c r="Q3036" i="10"/>
  <c r="Q3037" i="10"/>
  <c r="Q3038" i="10"/>
  <c r="Q3039" i="10"/>
  <c r="Q3040" i="10"/>
  <c r="Q3041" i="10"/>
  <c r="Q3042" i="10"/>
  <c r="Q3043" i="10"/>
  <c r="Q3044" i="10"/>
  <c r="Q3045" i="10"/>
  <c r="Q3046" i="10"/>
  <c r="Q3047" i="10"/>
  <c r="Q3048" i="10"/>
  <c r="Q3049" i="10"/>
  <c r="Q3050" i="10"/>
  <c r="Q3051" i="10"/>
  <c r="Q3052" i="10"/>
  <c r="Q3053" i="10"/>
  <c r="Q3054" i="10"/>
  <c r="Q3055" i="10"/>
  <c r="Q3056" i="10"/>
  <c r="Q3057" i="10"/>
  <c r="Q3058" i="10"/>
  <c r="Q3059" i="10"/>
  <c r="Q3060" i="10"/>
  <c r="Q3061" i="10"/>
  <c r="Q3062" i="10"/>
  <c r="Q3063" i="10"/>
  <c r="Q3064" i="10"/>
  <c r="Q3065" i="10"/>
  <c r="Q3066" i="10"/>
  <c r="Q3067" i="10"/>
  <c r="Q3068" i="10"/>
  <c r="Q3069" i="10"/>
  <c r="Q3070" i="10"/>
  <c r="Q3071" i="10"/>
  <c r="Q3072" i="10"/>
  <c r="Q3073" i="10"/>
  <c r="Q3074" i="10"/>
  <c r="Q3075" i="10"/>
  <c r="Q3076" i="10"/>
  <c r="Q3077" i="10"/>
  <c r="Q3078" i="10"/>
  <c r="Q3079" i="10"/>
  <c r="Q3080" i="10"/>
  <c r="Q3081" i="10"/>
  <c r="Q3082" i="10"/>
  <c r="Q3083" i="10"/>
  <c r="Q3084" i="10"/>
  <c r="Q3085" i="10"/>
  <c r="Q3086" i="10"/>
  <c r="Q3087" i="10"/>
  <c r="Q3088" i="10"/>
  <c r="Q3089" i="10"/>
  <c r="Q3090" i="10"/>
  <c r="Q3091" i="10"/>
  <c r="Q3092" i="10"/>
  <c r="Q3093" i="10"/>
  <c r="Q3094" i="10"/>
  <c r="Q3095" i="10"/>
  <c r="Q3096" i="10"/>
  <c r="Q3097" i="10"/>
  <c r="Q3098" i="10"/>
  <c r="Q3099" i="10"/>
  <c r="Q3100" i="10"/>
  <c r="Q3101" i="10"/>
  <c r="Q3102" i="10"/>
  <c r="Q3103" i="10"/>
  <c r="Q3104" i="10"/>
  <c r="Q3105" i="10"/>
  <c r="Q3106" i="10"/>
  <c r="Q3107" i="10"/>
  <c r="Q3108" i="10"/>
  <c r="Q3109" i="10"/>
  <c r="Q3110" i="10"/>
  <c r="Q3111" i="10"/>
  <c r="Q3112" i="10"/>
  <c r="Q3113" i="10"/>
  <c r="Q3114" i="10"/>
  <c r="Q3115" i="10"/>
  <c r="Q3116" i="10"/>
  <c r="Q3117" i="10"/>
  <c r="Q3118" i="10"/>
  <c r="Q3119" i="10"/>
  <c r="Q3120" i="10"/>
  <c r="Q3121" i="10"/>
  <c r="Q3122" i="10"/>
  <c r="Q3123" i="10"/>
  <c r="Q3124" i="10"/>
  <c r="Q3125" i="10"/>
  <c r="Q3126" i="10"/>
  <c r="Q3127" i="10"/>
  <c r="Q3128" i="10"/>
  <c r="Q3129" i="10"/>
  <c r="Q3130" i="10"/>
  <c r="Q3131" i="10"/>
  <c r="Q3132" i="10"/>
  <c r="Q3133" i="10"/>
  <c r="Q3134" i="10"/>
  <c r="Q3135" i="10"/>
  <c r="Q3136" i="10"/>
  <c r="Q3137" i="10"/>
  <c r="Q3138" i="10"/>
  <c r="Q3139" i="10"/>
  <c r="Q3140" i="10"/>
  <c r="Q3141" i="10"/>
  <c r="Q3142" i="10"/>
  <c r="Q3143" i="10"/>
  <c r="Q3144" i="10"/>
  <c r="Q3145" i="10"/>
  <c r="Q3146" i="10"/>
  <c r="Q3147" i="10"/>
  <c r="Q3148" i="10"/>
  <c r="Q3149" i="10"/>
  <c r="Q3150" i="10"/>
  <c r="Q3151" i="10"/>
  <c r="Q3152" i="10"/>
  <c r="Q3153" i="10"/>
  <c r="Q3154" i="10"/>
  <c r="Q3155" i="10"/>
  <c r="Q3156" i="10"/>
  <c r="Q3157" i="10"/>
  <c r="Q3158" i="10"/>
  <c r="Q3159" i="10"/>
  <c r="Q3160" i="10"/>
  <c r="Q3161" i="10"/>
  <c r="Q3162" i="10"/>
  <c r="Q3163" i="10"/>
  <c r="Q3164" i="10"/>
  <c r="Q3165" i="10"/>
  <c r="Q3166" i="10"/>
  <c r="Q3167" i="10"/>
  <c r="Q3168" i="10"/>
  <c r="Q3169" i="10"/>
  <c r="Q3170" i="10"/>
  <c r="Q3171" i="10"/>
  <c r="Q3172" i="10"/>
  <c r="Q3173" i="10"/>
  <c r="Q3174" i="10"/>
  <c r="Q3175" i="10"/>
  <c r="Q3176" i="10"/>
  <c r="Q3177" i="10"/>
  <c r="Q3178" i="10"/>
  <c r="Q3179" i="10"/>
  <c r="Q3180" i="10"/>
  <c r="Q3181" i="10"/>
  <c r="Q3182" i="10"/>
  <c r="Q3183" i="10"/>
  <c r="Q3184" i="10"/>
  <c r="Q3185" i="10"/>
  <c r="Q3186" i="10"/>
  <c r="Q3187" i="10"/>
  <c r="Q3188" i="10"/>
  <c r="Q3189" i="10"/>
  <c r="Q3190" i="10"/>
  <c r="Q3191" i="10"/>
  <c r="Q3192" i="10"/>
  <c r="Q3193" i="10"/>
  <c r="Q3194" i="10"/>
  <c r="Q3195" i="10"/>
  <c r="Q3196" i="10"/>
  <c r="Q3197" i="10"/>
  <c r="Q3198" i="10"/>
  <c r="Q3199" i="10"/>
  <c r="Q3200" i="10"/>
  <c r="Q3201" i="10"/>
  <c r="R2" i="10"/>
  <c r="R3" i="10"/>
  <c r="R4" i="10"/>
  <c r="R5" i="10"/>
  <c r="R6" i="10"/>
  <c r="R7" i="10"/>
  <c r="R8"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R102" i="10"/>
  <c r="R103" i="10"/>
  <c r="R104" i="10"/>
  <c r="R105" i="10"/>
  <c r="R106" i="10"/>
  <c r="R107" i="10"/>
  <c r="R108" i="10"/>
  <c r="R109" i="10"/>
  <c r="R110" i="10"/>
  <c r="R111" i="10"/>
  <c r="R112" i="10"/>
  <c r="R113" i="10"/>
  <c r="R114" i="10"/>
  <c r="R115" i="10"/>
  <c r="R116" i="10"/>
  <c r="R117" i="10"/>
  <c r="R118" i="10"/>
  <c r="R119" i="10"/>
  <c r="R120" i="10"/>
  <c r="R121" i="10"/>
  <c r="R122" i="10"/>
  <c r="R123" i="10"/>
  <c r="R124" i="10"/>
  <c r="R125" i="10"/>
  <c r="R126" i="10"/>
  <c r="R127" i="10"/>
  <c r="R128" i="10"/>
  <c r="R129" i="10"/>
  <c r="R130" i="10"/>
  <c r="R131" i="10"/>
  <c r="R132" i="10"/>
  <c r="R133" i="10"/>
  <c r="R134" i="10"/>
  <c r="R135" i="10"/>
  <c r="R136" i="10"/>
  <c r="R137" i="10"/>
  <c r="R138" i="10"/>
  <c r="R139" i="10"/>
  <c r="R140" i="10"/>
  <c r="R141" i="10"/>
  <c r="R142" i="10"/>
  <c r="R143" i="10"/>
  <c r="R144" i="10"/>
  <c r="R145" i="10"/>
  <c r="R146" i="10"/>
  <c r="R147" i="10"/>
  <c r="R148" i="10"/>
  <c r="R149" i="10"/>
  <c r="R150" i="10"/>
  <c r="R151" i="10"/>
  <c r="R152" i="10"/>
  <c r="R153" i="10"/>
  <c r="R154" i="10"/>
  <c r="R155" i="10"/>
  <c r="R156" i="10"/>
  <c r="R157" i="10"/>
  <c r="R158" i="10"/>
  <c r="R159" i="10"/>
  <c r="R160" i="10"/>
  <c r="R161" i="10"/>
  <c r="R162" i="10"/>
  <c r="R163" i="10"/>
  <c r="R164" i="10"/>
  <c r="R165" i="10"/>
  <c r="R166" i="10"/>
  <c r="R167" i="10"/>
  <c r="R168" i="10"/>
  <c r="R169" i="10"/>
  <c r="R170" i="10"/>
  <c r="R171" i="10"/>
  <c r="R172" i="10"/>
  <c r="R173" i="10"/>
  <c r="R174" i="10"/>
  <c r="R175" i="10"/>
  <c r="R176" i="10"/>
  <c r="R177" i="10"/>
  <c r="R178" i="10"/>
  <c r="R179" i="10"/>
  <c r="R180" i="10"/>
  <c r="R181" i="10"/>
  <c r="R182" i="10"/>
  <c r="R183" i="10"/>
  <c r="R184" i="10"/>
  <c r="R185" i="10"/>
  <c r="R186" i="10"/>
  <c r="R187" i="10"/>
  <c r="R188" i="10"/>
  <c r="R189" i="10"/>
  <c r="R190" i="10"/>
  <c r="R191" i="10"/>
  <c r="R192" i="10"/>
  <c r="R193" i="10"/>
  <c r="R194" i="10"/>
  <c r="R195" i="10"/>
  <c r="R196" i="10"/>
  <c r="R197" i="10"/>
  <c r="R198" i="10"/>
  <c r="R199" i="10"/>
  <c r="R200" i="10"/>
  <c r="R201" i="10"/>
  <c r="R202" i="10"/>
  <c r="R203" i="10"/>
  <c r="R204" i="10"/>
  <c r="R205" i="10"/>
  <c r="R206" i="10"/>
  <c r="R207" i="10"/>
  <c r="R208" i="10"/>
  <c r="R209" i="10"/>
  <c r="R210" i="10"/>
  <c r="R211" i="10"/>
  <c r="R212" i="10"/>
  <c r="R213" i="10"/>
  <c r="R214" i="10"/>
  <c r="R215" i="10"/>
  <c r="R216" i="10"/>
  <c r="R217" i="10"/>
  <c r="R218" i="10"/>
  <c r="R219" i="10"/>
  <c r="R220" i="10"/>
  <c r="R221" i="10"/>
  <c r="R222" i="10"/>
  <c r="R223" i="10"/>
  <c r="R224" i="10"/>
  <c r="R225" i="10"/>
  <c r="R226" i="10"/>
  <c r="R227" i="10"/>
  <c r="R228" i="10"/>
  <c r="R229" i="10"/>
  <c r="R230" i="10"/>
  <c r="R231" i="10"/>
  <c r="R232" i="10"/>
  <c r="R233" i="10"/>
  <c r="R234" i="10"/>
  <c r="R235" i="10"/>
  <c r="R236" i="10"/>
  <c r="R237" i="10"/>
  <c r="R238" i="10"/>
  <c r="R239" i="10"/>
  <c r="R240" i="10"/>
  <c r="R241" i="10"/>
  <c r="R242" i="10"/>
  <c r="R243" i="10"/>
  <c r="R244" i="10"/>
  <c r="R245" i="10"/>
  <c r="R246" i="10"/>
  <c r="R247" i="10"/>
  <c r="R248" i="10"/>
  <c r="R249" i="10"/>
  <c r="R250" i="10"/>
  <c r="R251" i="10"/>
  <c r="R252" i="10"/>
  <c r="R253" i="10"/>
  <c r="R254" i="10"/>
  <c r="R255" i="10"/>
  <c r="R256" i="10"/>
  <c r="R257" i="10"/>
  <c r="R258" i="10"/>
  <c r="R259" i="10"/>
  <c r="R260" i="10"/>
  <c r="R261" i="10"/>
  <c r="R262" i="10"/>
  <c r="R263" i="10"/>
  <c r="R264" i="10"/>
  <c r="R265" i="10"/>
  <c r="R266" i="10"/>
  <c r="R267" i="10"/>
  <c r="R268" i="10"/>
  <c r="R269" i="10"/>
  <c r="R270" i="10"/>
  <c r="R271" i="10"/>
  <c r="R272" i="10"/>
  <c r="R273" i="10"/>
  <c r="R274" i="10"/>
  <c r="R275" i="10"/>
  <c r="R276" i="10"/>
  <c r="R277" i="10"/>
  <c r="R278" i="10"/>
  <c r="R279" i="10"/>
  <c r="R280" i="10"/>
  <c r="R281" i="10"/>
  <c r="R282" i="10"/>
  <c r="R283" i="10"/>
  <c r="R284" i="10"/>
  <c r="R285" i="10"/>
  <c r="R286" i="10"/>
  <c r="R287" i="10"/>
  <c r="R288" i="10"/>
  <c r="R289" i="10"/>
  <c r="R290" i="10"/>
  <c r="R291" i="10"/>
  <c r="R292" i="10"/>
  <c r="R293" i="10"/>
  <c r="R294" i="10"/>
  <c r="R295" i="10"/>
  <c r="R296" i="10"/>
  <c r="R297" i="10"/>
  <c r="R298" i="10"/>
  <c r="R299" i="10"/>
  <c r="R300" i="10"/>
  <c r="R301" i="10"/>
  <c r="R302" i="10"/>
  <c r="R303" i="10"/>
  <c r="R304" i="10"/>
  <c r="R305" i="10"/>
  <c r="R306" i="10"/>
  <c r="R307" i="10"/>
  <c r="R308" i="10"/>
  <c r="R309" i="10"/>
  <c r="R310" i="10"/>
  <c r="R311" i="10"/>
  <c r="R312" i="10"/>
  <c r="R313" i="10"/>
  <c r="R314" i="10"/>
  <c r="R315" i="10"/>
  <c r="R316" i="10"/>
  <c r="R317" i="10"/>
  <c r="R318" i="10"/>
  <c r="R319" i="10"/>
  <c r="R320" i="10"/>
  <c r="R321" i="10"/>
  <c r="R322" i="10"/>
  <c r="R323" i="10"/>
  <c r="R324" i="10"/>
  <c r="R325" i="10"/>
  <c r="R326" i="10"/>
  <c r="R327" i="10"/>
  <c r="R328" i="10"/>
  <c r="R329" i="10"/>
  <c r="R330" i="10"/>
  <c r="R331" i="10"/>
  <c r="R332" i="10"/>
  <c r="R333" i="10"/>
  <c r="R334" i="10"/>
  <c r="R335" i="10"/>
  <c r="R336" i="10"/>
  <c r="R337" i="10"/>
  <c r="R338" i="10"/>
  <c r="R339" i="10"/>
  <c r="R340" i="10"/>
  <c r="R341" i="10"/>
  <c r="R342" i="10"/>
  <c r="R343" i="10"/>
  <c r="R344" i="10"/>
  <c r="R345" i="10"/>
  <c r="R346" i="10"/>
  <c r="R347" i="10"/>
  <c r="R348" i="10"/>
  <c r="R349" i="10"/>
  <c r="R350" i="10"/>
  <c r="R351" i="10"/>
  <c r="R352" i="10"/>
  <c r="R353" i="10"/>
  <c r="R354" i="10"/>
  <c r="R355" i="10"/>
  <c r="R356" i="10"/>
  <c r="R357" i="10"/>
  <c r="R358" i="10"/>
  <c r="R359" i="10"/>
  <c r="R360" i="10"/>
  <c r="R361" i="10"/>
  <c r="R362" i="10"/>
  <c r="R363" i="10"/>
  <c r="R364" i="10"/>
  <c r="R365" i="10"/>
  <c r="R366" i="10"/>
  <c r="R367" i="10"/>
  <c r="R368" i="10"/>
  <c r="R369" i="10"/>
  <c r="R370" i="10"/>
  <c r="R371" i="10"/>
  <c r="R372" i="10"/>
  <c r="R373" i="10"/>
  <c r="R374" i="10"/>
  <c r="R375" i="10"/>
  <c r="R376" i="10"/>
  <c r="R377" i="10"/>
  <c r="R378" i="10"/>
  <c r="R379" i="10"/>
  <c r="R380" i="10"/>
  <c r="R381" i="10"/>
  <c r="R382" i="10"/>
  <c r="R383" i="10"/>
  <c r="R384" i="10"/>
  <c r="R385" i="10"/>
  <c r="R386" i="10"/>
  <c r="R387" i="10"/>
  <c r="R388" i="10"/>
  <c r="R389" i="10"/>
  <c r="R390" i="10"/>
  <c r="R391" i="10"/>
  <c r="R392" i="10"/>
  <c r="R393" i="10"/>
  <c r="R394" i="10"/>
  <c r="R395" i="10"/>
  <c r="R396" i="10"/>
  <c r="R397" i="10"/>
  <c r="R398" i="10"/>
  <c r="R399" i="10"/>
  <c r="R400" i="10"/>
  <c r="R401" i="10"/>
  <c r="R402" i="10"/>
  <c r="R403" i="10"/>
  <c r="R404" i="10"/>
  <c r="R405" i="10"/>
  <c r="R406" i="10"/>
  <c r="R407" i="10"/>
  <c r="R408" i="10"/>
  <c r="R409" i="10"/>
  <c r="R410" i="10"/>
  <c r="R411" i="10"/>
  <c r="R412" i="10"/>
  <c r="R413" i="10"/>
  <c r="R414" i="10"/>
  <c r="R415" i="10"/>
  <c r="R416" i="10"/>
  <c r="R417" i="10"/>
  <c r="R418" i="10"/>
  <c r="R419" i="10"/>
  <c r="R420" i="10"/>
  <c r="R421" i="10"/>
  <c r="R422" i="10"/>
  <c r="R423" i="10"/>
  <c r="R424" i="10"/>
  <c r="R425" i="10"/>
  <c r="R426" i="10"/>
  <c r="R427" i="10"/>
  <c r="R428" i="10"/>
  <c r="R429" i="10"/>
  <c r="R430" i="10"/>
  <c r="R431" i="10"/>
  <c r="R432" i="10"/>
  <c r="R433" i="10"/>
  <c r="R434" i="10"/>
  <c r="R435" i="10"/>
  <c r="R436" i="10"/>
  <c r="R437" i="10"/>
  <c r="R438" i="10"/>
  <c r="R439" i="10"/>
  <c r="R440" i="10"/>
  <c r="R441" i="10"/>
  <c r="R442" i="10"/>
  <c r="R443" i="10"/>
  <c r="R444" i="10"/>
  <c r="R445" i="10"/>
  <c r="R446" i="10"/>
  <c r="R447" i="10"/>
  <c r="R448" i="10"/>
  <c r="R449" i="10"/>
  <c r="R450" i="10"/>
  <c r="R451" i="10"/>
  <c r="R452" i="10"/>
  <c r="R453" i="10"/>
  <c r="R454" i="10"/>
  <c r="R455" i="10"/>
  <c r="R456" i="10"/>
  <c r="R457" i="10"/>
  <c r="R458" i="10"/>
  <c r="R459" i="10"/>
  <c r="R460" i="10"/>
  <c r="R461" i="10"/>
  <c r="R462" i="10"/>
  <c r="R463" i="10"/>
  <c r="R464" i="10"/>
  <c r="R465" i="10"/>
  <c r="R466" i="10"/>
  <c r="R467" i="10"/>
  <c r="R468" i="10"/>
  <c r="R469" i="10"/>
  <c r="R470" i="10"/>
  <c r="R471" i="10"/>
  <c r="R472" i="10"/>
  <c r="R473" i="10"/>
  <c r="R474" i="10"/>
  <c r="R475" i="10"/>
  <c r="R476" i="10"/>
  <c r="R477" i="10"/>
  <c r="R478" i="10"/>
  <c r="R479" i="10"/>
  <c r="R480" i="10"/>
  <c r="R481" i="10"/>
  <c r="R482" i="10"/>
  <c r="R483" i="10"/>
  <c r="R484" i="10"/>
  <c r="R485" i="10"/>
  <c r="R486" i="10"/>
  <c r="R487" i="10"/>
  <c r="R488" i="10"/>
  <c r="R489" i="10"/>
  <c r="R490" i="10"/>
  <c r="R491" i="10"/>
  <c r="R492" i="10"/>
  <c r="R493" i="10"/>
  <c r="R494" i="10"/>
  <c r="R495" i="10"/>
  <c r="R496" i="10"/>
  <c r="R497" i="10"/>
  <c r="R498" i="10"/>
  <c r="R499" i="10"/>
  <c r="R500" i="10"/>
  <c r="R501" i="10"/>
  <c r="R502" i="10"/>
  <c r="R503" i="10"/>
  <c r="R504" i="10"/>
  <c r="R505" i="10"/>
  <c r="R506" i="10"/>
  <c r="R507" i="10"/>
  <c r="R508" i="10"/>
  <c r="R509" i="10"/>
  <c r="R510" i="10"/>
  <c r="R511" i="10"/>
  <c r="R512" i="10"/>
  <c r="R513" i="10"/>
  <c r="R514" i="10"/>
  <c r="R515" i="10"/>
  <c r="R516" i="10"/>
  <c r="R517" i="10"/>
  <c r="R518" i="10"/>
  <c r="R519" i="10"/>
  <c r="R520" i="10"/>
  <c r="R521" i="10"/>
  <c r="R522" i="10"/>
  <c r="R523" i="10"/>
  <c r="R524" i="10"/>
  <c r="R525" i="10"/>
  <c r="R526" i="10"/>
  <c r="R527" i="10"/>
  <c r="R528" i="10"/>
  <c r="R529" i="10"/>
  <c r="R530" i="10"/>
  <c r="R531" i="10"/>
  <c r="R532" i="10"/>
  <c r="R533" i="10"/>
  <c r="R534" i="10"/>
  <c r="R535" i="10"/>
  <c r="R536" i="10"/>
  <c r="R537" i="10"/>
  <c r="R538" i="10"/>
  <c r="R539" i="10"/>
  <c r="R540" i="10"/>
  <c r="R541" i="10"/>
  <c r="R542" i="10"/>
  <c r="R543" i="10"/>
  <c r="R544" i="10"/>
  <c r="R545" i="10"/>
  <c r="R546" i="10"/>
  <c r="R547" i="10"/>
  <c r="R548" i="10"/>
  <c r="R549" i="10"/>
  <c r="R550" i="10"/>
  <c r="R551" i="10"/>
  <c r="R552" i="10"/>
  <c r="R553" i="10"/>
  <c r="R554" i="10"/>
  <c r="R555" i="10"/>
  <c r="R556" i="10"/>
  <c r="R557" i="10"/>
  <c r="R558" i="10"/>
  <c r="R559" i="10"/>
  <c r="R560" i="10"/>
  <c r="R561" i="10"/>
  <c r="R562" i="10"/>
  <c r="R563" i="10"/>
  <c r="R564" i="10"/>
  <c r="R565" i="10"/>
  <c r="R566" i="10"/>
  <c r="R567" i="10"/>
  <c r="R568" i="10"/>
  <c r="R569" i="10"/>
  <c r="R570" i="10"/>
  <c r="R571" i="10"/>
  <c r="R572" i="10"/>
  <c r="R573" i="10"/>
  <c r="R574" i="10"/>
  <c r="R575" i="10"/>
  <c r="R576" i="10"/>
  <c r="R577" i="10"/>
  <c r="R578" i="10"/>
  <c r="R579" i="10"/>
  <c r="R580" i="10"/>
  <c r="R581" i="10"/>
  <c r="R582" i="10"/>
  <c r="R583" i="10"/>
  <c r="R584" i="10"/>
  <c r="R585" i="10"/>
  <c r="R586" i="10"/>
  <c r="R587" i="10"/>
  <c r="R588" i="10"/>
  <c r="R589" i="10"/>
  <c r="R590" i="10"/>
  <c r="R591" i="10"/>
  <c r="R592" i="10"/>
  <c r="R593" i="10"/>
  <c r="R594" i="10"/>
  <c r="R595" i="10"/>
  <c r="R596" i="10"/>
  <c r="R597" i="10"/>
  <c r="R598" i="10"/>
  <c r="R599" i="10"/>
  <c r="R600" i="10"/>
  <c r="R601" i="10"/>
  <c r="R602" i="10"/>
  <c r="R603" i="10"/>
  <c r="R604" i="10"/>
  <c r="R605" i="10"/>
  <c r="R606" i="10"/>
  <c r="R607" i="10"/>
  <c r="R608" i="10"/>
  <c r="R609" i="10"/>
  <c r="R610" i="10"/>
  <c r="R611" i="10"/>
  <c r="R612" i="10"/>
  <c r="R613" i="10"/>
  <c r="R614" i="10"/>
  <c r="R615" i="10"/>
  <c r="R616" i="10"/>
  <c r="R617" i="10"/>
  <c r="R618" i="10"/>
  <c r="R619" i="10"/>
  <c r="R620" i="10"/>
  <c r="R621" i="10"/>
  <c r="R622" i="10"/>
  <c r="R623" i="10"/>
  <c r="R624" i="10"/>
  <c r="R625" i="10"/>
  <c r="R626" i="10"/>
  <c r="R627" i="10"/>
  <c r="R628" i="10"/>
  <c r="R629" i="10"/>
  <c r="R630" i="10"/>
  <c r="R631" i="10"/>
  <c r="R632" i="10"/>
  <c r="R633" i="10"/>
  <c r="R634" i="10"/>
  <c r="R635" i="10"/>
  <c r="R636" i="10"/>
  <c r="R637" i="10"/>
  <c r="R638" i="10"/>
  <c r="R639" i="10"/>
  <c r="R640" i="10"/>
  <c r="R641" i="10"/>
  <c r="R642" i="10"/>
  <c r="R643" i="10"/>
  <c r="R644" i="10"/>
  <c r="R645" i="10"/>
  <c r="R646" i="10"/>
  <c r="R647" i="10"/>
  <c r="R648" i="10"/>
  <c r="R649" i="10"/>
  <c r="R650" i="10"/>
  <c r="R651" i="10"/>
  <c r="R652" i="10"/>
  <c r="R653" i="10"/>
  <c r="R654" i="10"/>
  <c r="R655" i="10"/>
  <c r="R656" i="10"/>
  <c r="R657" i="10"/>
  <c r="R658" i="10"/>
  <c r="R659" i="10"/>
  <c r="R660" i="10"/>
  <c r="R661" i="10"/>
  <c r="R662" i="10"/>
  <c r="R663" i="10"/>
  <c r="R664" i="10"/>
  <c r="R665" i="10"/>
  <c r="R666" i="10"/>
  <c r="R667" i="10"/>
  <c r="R668" i="10"/>
  <c r="R669" i="10"/>
  <c r="R670" i="10"/>
  <c r="R671" i="10"/>
  <c r="R672" i="10"/>
  <c r="R673" i="10"/>
  <c r="R674" i="10"/>
  <c r="R675" i="10"/>
  <c r="R676" i="10"/>
  <c r="R677" i="10"/>
  <c r="R678" i="10"/>
  <c r="R679" i="10"/>
  <c r="R680" i="10"/>
  <c r="R681" i="10"/>
  <c r="R682" i="10"/>
  <c r="R683" i="10"/>
  <c r="R684" i="10"/>
  <c r="R685" i="10"/>
  <c r="R686" i="10"/>
  <c r="R687" i="10"/>
  <c r="R688" i="10"/>
  <c r="R689" i="10"/>
  <c r="R690" i="10"/>
  <c r="R691" i="10"/>
  <c r="R692" i="10"/>
  <c r="R693" i="10"/>
  <c r="R694" i="10"/>
  <c r="R695" i="10"/>
  <c r="R696" i="10"/>
  <c r="R697" i="10"/>
  <c r="R698" i="10"/>
  <c r="R699" i="10"/>
  <c r="R700" i="10"/>
  <c r="R701" i="10"/>
  <c r="R702" i="10"/>
  <c r="R703" i="10"/>
  <c r="R704" i="10"/>
  <c r="R705" i="10"/>
  <c r="R706" i="10"/>
  <c r="R707" i="10"/>
  <c r="R708" i="10"/>
  <c r="R709" i="10"/>
  <c r="R710" i="10"/>
  <c r="R711" i="10"/>
  <c r="R712" i="10"/>
  <c r="R713" i="10"/>
  <c r="R714" i="10"/>
  <c r="R715" i="10"/>
  <c r="R716" i="10"/>
  <c r="R717" i="10"/>
  <c r="R718" i="10"/>
  <c r="R719" i="10"/>
  <c r="R720" i="10"/>
  <c r="R721" i="10"/>
  <c r="R722" i="10"/>
  <c r="R723" i="10"/>
  <c r="R724" i="10"/>
  <c r="R725" i="10"/>
  <c r="R726" i="10"/>
  <c r="R727" i="10"/>
  <c r="R728" i="10"/>
  <c r="R729" i="10"/>
  <c r="R730" i="10"/>
  <c r="R731" i="10"/>
  <c r="R732" i="10"/>
  <c r="R733" i="10"/>
  <c r="R734" i="10"/>
  <c r="R735" i="10"/>
  <c r="R736" i="10"/>
  <c r="R737" i="10"/>
  <c r="R738" i="10"/>
  <c r="R739" i="10"/>
  <c r="R740" i="10"/>
  <c r="R741" i="10"/>
  <c r="R742" i="10"/>
  <c r="R743" i="10"/>
  <c r="R744" i="10"/>
  <c r="R745" i="10"/>
  <c r="R746" i="10"/>
  <c r="R747" i="10"/>
  <c r="R748" i="10"/>
  <c r="R749" i="10"/>
  <c r="R750" i="10"/>
  <c r="R751" i="10"/>
  <c r="R752" i="10"/>
  <c r="R753" i="10"/>
  <c r="R754" i="10"/>
  <c r="R755" i="10"/>
  <c r="R756" i="10"/>
  <c r="R757" i="10"/>
  <c r="R758" i="10"/>
  <c r="R759" i="10"/>
  <c r="R760" i="10"/>
  <c r="R761" i="10"/>
  <c r="R762" i="10"/>
  <c r="R763" i="10"/>
  <c r="R764" i="10"/>
  <c r="R765" i="10"/>
  <c r="R766" i="10"/>
  <c r="R767" i="10"/>
  <c r="R768" i="10"/>
  <c r="R769" i="10"/>
  <c r="R770" i="10"/>
  <c r="R771" i="10"/>
  <c r="R772" i="10"/>
  <c r="R773" i="10"/>
  <c r="R774" i="10"/>
  <c r="R775" i="10"/>
  <c r="R776" i="10"/>
  <c r="R777" i="10"/>
  <c r="R778" i="10"/>
  <c r="R779" i="10"/>
  <c r="R780" i="10"/>
  <c r="R781" i="10"/>
  <c r="R782" i="10"/>
  <c r="R783" i="10"/>
  <c r="R784" i="10"/>
  <c r="R785" i="10"/>
  <c r="R786" i="10"/>
  <c r="R787" i="10"/>
  <c r="R788" i="10"/>
  <c r="R789" i="10"/>
  <c r="R790" i="10"/>
  <c r="R791" i="10"/>
  <c r="R792" i="10"/>
  <c r="R793" i="10"/>
  <c r="R794" i="10"/>
  <c r="R795" i="10"/>
  <c r="R796" i="10"/>
  <c r="R797" i="10"/>
  <c r="R798" i="10"/>
  <c r="R799" i="10"/>
  <c r="R800" i="10"/>
  <c r="R801" i="10"/>
  <c r="R802" i="10"/>
  <c r="R803" i="10"/>
  <c r="R804" i="10"/>
  <c r="R805" i="10"/>
  <c r="R806" i="10"/>
  <c r="R807" i="10"/>
  <c r="R808" i="10"/>
  <c r="R809" i="10"/>
  <c r="R810" i="10"/>
  <c r="R811" i="10"/>
  <c r="R812" i="10"/>
  <c r="R813" i="10"/>
  <c r="R814" i="10"/>
  <c r="R815" i="10"/>
  <c r="R816" i="10"/>
  <c r="R817" i="10"/>
  <c r="R818" i="10"/>
  <c r="R819" i="10"/>
  <c r="R820" i="10"/>
  <c r="R821" i="10"/>
  <c r="R822" i="10"/>
  <c r="R823" i="10"/>
  <c r="R824" i="10"/>
  <c r="R825" i="10"/>
  <c r="R826" i="10"/>
  <c r="R827" i="10"/>
  <c r="R828" i="10"/>
  <c r="R829" i="10"/>
  <c r="R830" i="10"/>
  <c r="R831" i="10"/>
  <c r="R832" i="10"/>
  <c r="R833" i="10"/>
  <c r="R834" i="10"/>
  <c r="R835" i="10"/>
  <c r="R836" i="10"/>
  <c r="R837" i="10"/>
  <c r="R838" i="10"/>
  <c r="R839" i="10"/>
  <c r="R840" i="10"/>
  <c r="R841" i="10"/>
  <c r="R842" i="10"/>
  <c r="R843" i="10"/>
  <c r="R844" i="10"/>
  <c r="R845" i="10"/>
  <c r="R846" i="10"/>
  <c r="R847" i="10"/>
  <c r="R848" i="10"/>
  <c r="R849" i="10"/>
  <c r="R850" i="10"/>
  <c r="R851" i="10"/>
  <c r="R852" i="10"/>
  <c r="R853" i="10"/>
  <c r="R854" i="10"/>
  <c r="R855" i="10"/>
  <c r="R856" i="10"/>
  <c r="R857" i="10"/>
  <c r="R858" i="10"/>
  <c r="R859" i="10"/>
  <c r="R860" i="10"/>
  <c r="R861" i="10"/>
  <c r="R862" i="10"/>
  <c r="R863" i="10"/>
  <c r="R864" i="10"/>
  <c r="R865" i="10"/>
  <c r="R866" i="10"/>
  <c r="R867" i="10"/>
  <c r="R868" i="10"/>
  <c r="R869" i="10"/>
  <c r="R870" i="10"/>
  <c r="R871" i="10"/>
  <c r="R872" i="10"/>
  <c r="R873" i="10"/>
  <c r="R874" i="10"/>
  <c r="R875" i="10"/>
  <c r="R876" i="10"/>
  <c r="R877" i="10"/>
  <c r="R878" i="10"/>
  <c r="R879" i="10"/>
  <c r="R880" i="10"/>
  <c r="R881" i="10"/>
  <c r="R882" i="10"/>
  <c r="R883" i="10"/>
  <c r="R884" i="10"/>
  <c r="R885" i="10"/>
  <c r="R886" i="10"/>
  <c r="R887" i="10"/>
  <c r="R888" i="10"/>
  <c r="R889" i="10"/>
  <c r="R890" i="10"/>
  <c r="R891" i="10"/>
  <c r="R892" i="10"/>
  <c r="R893" i="10"/>
  <c r="R894" i="10"/>
  <c r="R895" i="10"/>
  <c r="R896" i="10"/>
  <c r="R897" i="10"/>
  <c r="R898" i="10"/>
  <c r="R899" i="10"/>
  <c r="R900" i="10"/>
  <c r="R901" i="10"/>
  <c r="R902" i="10"/>
  <c r="R903" i="10"/>
  <c r="R904" i="10"/>
  <c r="R905" i="10"/>
  <c r="R906" i="10"/>
  <c r="R907" i="10"/>
  <c r="R908" i="10"/>
  <c r="R909" i="10"/>
  <c r="R910" i="10"/>
  <c r="R911" i="10"/>
  <c r="R912" i="10"/>
  <c r="R913" i="10"/>
  <c r="R914" i="10"/>
  <c r="R915" i="10"/>
  <c r="R916" i="10"/>
  <c r="R917" i="10"/>
  <c r="R918" i="10"/>
  <c r="R919" i="10"/>
  <c r="R920" i="10"/>
  <c r="R921" i="10"/>
  <c r="R922" i="10"/>
  <c r="R923" i="10"/>
  <c r="R924" i="10"/>
  <c r="R925" i="10"/>
  <c r="R926" i="10"/>
  <c r="R927" i="10"/>
  <c r="R928" i="10"/>
  <c r="R929" i="10"/>
  <c r="R930" i="10"/>
  <c r="R931" i="10"/>
  <c r="R932" i="10"/>
  <c r="R933" i="10"/>
  <c r="R934" i="10"/>
  <c r="R935" i="10"/>
  <c r="R936" i="10"/>
  <c r="R937" i="10"/>
  <c r="R938" i="10"/>
  <c r="R939" i="10"/>
  <c r="R940" i="10"/>
  <c r="R941" i="10"/>
  <c r="R942" i="10"/>
  <c r="R943" i="10"/>
  <c r="R944" i="10"/>
  <c r="R945" i="10"/>
  <c r="R946" i="10"/>
  <c r="R947" i="10"/>
  <c r="R948" i="10"/>
  <c r="R949" i="10"/>
  <c r="R950" i="10"/>
  <c r="R951" i="10"/>
  <c r="R952" i="10"/>
  <c r="R953" i="10"/>
  <c r="R954" i="10"/>
  <c r="R955" i="10"/>
  <c r="R956" i="10"/>
  <c r="R957" i="10"/>
  <c r="R958" i="10"/>
  <c r="R959" i="10"/>
  <c r="R960" i="10"/>
  <c r="R961" i="10"/>
  <c r="R962" i="10"/>
  <c r="R963" i="10"/>
  <c r="R964" i="10"/>
  <c r="R965" i="10"/>
  <c r="R966" i="10"/>
  <c r="R967" i="10"/>
  <c r="R968" i="10"/>
  <c r="R969" i="10"/>
  <c r="R970" i="10"/>
  <c r="R971" i="10"/>
  <c r="R972" i="10"/>
  <c r="R973" i="10"/>
  <c r="R974" i="10"/>
  <c r="R975" i="10"/>
  <c r="R976" i="10"/>
  <c r="R977" i="10"/>
  <c r="R978" i="10"/>
  <c r="R979" i="10"/>
  <c r="R980" i="10"/>
  <c r="R981" i="10"/>
  <c r="R982" i="10"/>
  <c r="R983" i="10"/>
  <c r="R984" i="10"/>
  <c r="R985" i="10"/>
  <c r="R986" i="10"/>
  <c r="R987" i="10"/>
  <c r="R988" i="10"/>
  <c r="R989" i="10"/>
  <c r="R990" i="10"/>
  <c r="R991" i="10"/>
  <c r="R992" i="10"/>
  <c r="R993" i="10"/>
  <c r="R994" i="10"/>
  <c r="R995" i="10"/>
  <c r="R996" i="10"/>
  <c r="R997" i="10"/>
  <c r="R998" i="10"/>
  <c r="R999" i="10"/>
  <c r="R1000" i="10"/>
  <c r="R1001" i="10"/>
  <c r="R1002" i="10"/>
  <c r="R1003" i="10"/>
  <c r="R1004" i="10"/>
  <c r="R1005" i="10"/>
  <c r="R1006" i="10"/>
  <c r="R1007" i="10"/>
  <c r="R1008" i="10"/>
  <c r="R1009" i="10"/>
  <c r="R1010" i="10"/>
  <c r="R1011" i="10"/>
  <c r="R1012" i="10"/>
  <c r="R1013" i="10"/>
  <c r="R1014" i="10"/>
  <c r="R1015" i="10"/>
  <c r="R1016" i="10"/>
  <c r="R1017" i="10"/>
  <c r="R1018" i="10"/>
  <c r="R1019" i="10"/>
  <c r="R1020" i="10"/>
  <c r="R1021" i="10"/>
  <c r="R1022" i="10"/>
  <c r="R1023" i="10"/>
  <c r="R1024" i="10"/>
  <c r="R1025" i="10"/>
  <c r="R1026" i="10"/>
  <c r="R1027" i="10"/>
  <c r="R1028" i="10"/>
  <c r="R1029" i="10"/>
  <c r="R1030" i="10"/>
  <c r="R1031" i="10"/>
  <c r="R1032" i="10"/>
  <c r="R1033" i="10"/>
  <c r="R1034" i="10"/>
  <c r="R1035" i="10"/>
  <c r="R1036" i="10"/>
  <c r="R1037" i="10"/>
  <c r="R1038" i="10"/>
  <c r="R1039" i="10"/>
  <c r="R1040" i="10"/>
  <c r="R1041" i="10"/>
  <c r="R1042" i="10"/>
  <c r="R1043" i="10"/>
  <c r="R1044" i="10"/>
  <c r="R1045" i="10"/>
  <c r="R1046" i="10"/>
  <c r="R1047" i="10"/>
  <c r="R1048" i="10"/>
  <c r="R1049" i="10"/>
  <c r="R1050" i="10"/>
  <c r="R1051" i="10"/>
  <c r="R1052" i="10"/>
  <c r="R1053" i="10"/>
  <c r="R1054" i="10"/>
  <c r="R1055" i="10"/>
  <c r="R1056" i="10"/>
  <c r="R1057" i="10"/>
  <c r="R1058" i="10"/>
  <c r="R1059" i="10"/>
  <c r="R1060" i="10"/>
  <c r="R1061" i="10"/>
  <c r="R1062" i="10"/>
  <c r="R1063" i="10"/>
  <c r="R1064" i="10"/>
  <c r="R1065" i="10"/>
  <c r="R1066" i="10"/>
  <c r="R1067" i="10"/>
  <c r="R1068" i="10"/>
  <c r="R1069" i="10"/>
  <c r="R1070" i="10"/>
  <c r="R1071" i="10"/>
  <c r="R1072" i="10"/>
  <c r="R1073" i="10"/>
  <c r="R1074" i="10"/>
  <c r="R1075" i="10"/>
  <c r="R1076" i="10"/>
  <c r="R1077" i="10"/>
  <c r="R1078" i="10"/>
  <c r="R1079" i="10"/>
  <c r="R1080" i="10"/>
  <c r="R1081" i="10"/>
  <c r="R1082" i="10"/>
  <c r="R1083" i="10"/>
  <c r="R1084" i="10"/>
  <c r="R1085" i="10"/>
  <c r="R1086" i="10"/>
  <c r="R1087" i="10"/>
  <c r="R1088" i="10"/>
  <c r="R1089" i="10"/>
  <c r="R1090" i="10"/>
  <c r="R1091" i="10"/>
  <c r="R1092" i="10"/>
  <c r="R1093" i="10"/>
  <c r="R1094" i="10"/>
  <c r="R1095" i="10"/>
  <c r="R1096" i="10"/>
  <c r="R1097" i="10"/>
  <c r="R1098" i="10"/>
  <c r="R1099" i="10"/>
  <c r="R1100" i="10"/>
  <c r="R1101" i="10"/>
  <c r="R1102" i="10"/>
  <c r="R1103" i="10"/>
  <c r="R1104" i="10"/>
  <c r="R1105" i="10"/>
  <c r="R1106" i="10"/>
  <c r="R1107" i="10"/>
  <c r="R1108" i="10"/>
  <c r="R1109" i="10"/>
  <c r="R1110" i="10"/>
  <c r="R1111" i="10"/>
  <c r="R1112" i="10"/>
  <c r="R1113" i="10"/>
  <c r="R1114" i="10"/>
  <c r="R1115" i="10"/>
  <c r="R1116" i="10"/>
  <c r="R1117" i="10"/>
  <c r="R1118" i="10"/>
  <c r="R1119" i="10"/>
  <c r="R1120" i="10"/>
  <c r="R1121" i="10"/>
  <c r="R1122" i="10"/>
  <c r="R1123" i="10"/>
  <c r="R1124" i="10"/>
  <c r="R1125" i="10"/>
  <c r="R1126" i="10"/>
  <c r="R1127" i="10"/>
  <c r="R1128" i="10"/>
  <c r="R1129" i="10"/>
  <c r="R1130" i="10"/>
  <c r="R1131" i="10"/>
  <c r="R1132" i="10"/>
  <c r="R1133" i="10"/>
  <c r="R1134" i="10"/>
  <c r="R1135" i="10"/>
  <c r="R1136" i="10"/>
  <c r="R1137" i="10"/>
  <c r="R1138" i="10"/>
  <c r="R1139" i="10"/>
  <c r="R1140" i="10"/>
  <c r="R1141" i="10"/>
  <c r="R1142" i="10"/>
  <c r="R1143" i="10"/>
  <c r="R1144" i="10"/>
  <c r="R1145" i="10"/>
  <c r="R1146" i="10"/>
  <c r="R1147" i="10"/>
  <c r="R1148" i="10"/>
  <c r="R1149" i="10"/>
  <c r="R1150" i="10"/>
  <c r="R1151" i="10"/>
  <c r="R1152" i="10"/>
  <c r="R1153" i="10"/>
  <c r="R1154" i="10"/>
  <c r="R1155" i="10"/>
  <c r="R1156" i="10"/>
  <c r="R1157" i="10"/>
  <c r="R1158" i="10"/>
  <c r="R1159" i="10"/>
  <c r="R1160" i="10"/>
  <c r="R1161" i="10"/>
  <c r="R1162" i="10"/>
  <c r="R1163" i="10"/>
  <c r="R1164" i="10"/>
  <c r="R1165" i="10"/>
  <c r="R1166" i="10"/>
  <c r="R1167" i="10"/>
  <c r="R1168" i="10"/>
  <c r="R1169" i="10"/>
  <c r="R1170" i="10"/>
  <c r="R1171" i="10"/>
  <c r="R1172" i="10"/>
  <c r="R1173" i="10"/>
  <c r="R1174" i="10"/>
  <c r="R1175" i="10"/>
  <c r="R1176" i="10"/>
  <c r="R1177" i="10"/>
  <c r="R1178" i="10"/>
  <c r="R1179" i="10"/>
  <c r="R1180" i="10"/>
  <c r="R1181" i="10"/>
  <c r="R1182" i="10"/>
  <c r="R1183" i="10"/>
  <c r="R1184" i="10"/>
  <c r="R1185" i="10"/>
  <c r="R1186" i="10"/>
  <c r="R1187" i="10"/>
  <c r="R1188" i="10"/>
  <c r="R1189" i="10"/>
  <c r="R1190" i="10"/>
  <c r="R1191" i="10"/>
  <c r="R1192" i="10"/>
  <c r="R1193" i="10"/>
  <c r="R1194" i="10"/>
  <c r="R1195" i="10"/>
  <c r="R1196" i="10"/>
  <c r="R1197" i="10"/>
  <c r="R1198" i="10"/>
  <c r="R1199" i="10"/>
  <c r="R1200" i="10"/>
  <c r="R1201" i="10"/>
  <c r="R1202" i="10"/>
  <c r="R1203" i="10"/>
  <c r="R1204" i="10"/>
  <c r="R1205" i="10"/>
  <c r="R1206" i="10"/>
  <c r="R1207" i="10"/>
  <c r="R1208" i="10"/>
  <c r="R1209" i="10"/>
  <c r="R1210" i="10"/>
  <c r="R1211" i="10"/>
  <c r="R1212" i="10"/>
  <c r="R1213" i="10"/>
  <c r="R1214" i="10"/>
  <c r="R1215" i="10"/>
  <c r="R1216" i="10"/>
  <c r="R1217" i="10"/>
  <c r="R1218" i="10"/>
  <c r="R1219" i="10"/>
  <c r="R1220" i="10"/>
  <c r="R1221" i="10"/>
  <c r="R1222" i="10"/>
  <c r="R1223" i="10"/>
  <c r="R1224" i="10"/>
  <c r="R1225" i="10"/>
  <c r="R1226" i="10"/>
  <c r="R1227" i="10"/>
  <c r="R1228" i="10"/>
  <c r="R1229" i="10"/>
  <c r="R1230" i="10"/>
  <c r="R1231" i="10"/>
  <c r="R1232" i="10"/>
  <c r="R1233" i="10"/>
  <c r="R1234" i="10"/>
  <c r="R1235" i="10"/>
  <c r="R1236" i="10"/>
  <c r="R1237" i="10"/>
  <c r="R1238" i="10"/>
  <c r="R1239" i="10"/>
  <c r="R1240" i="10"/>
  <c r="R1241" i="10"/>
  <c r="R1242" i="10"/>
  <c r="R1243" i="10"/>
  <c r="R1244" i="10"/>
  <c r="R1245" i="10"/>
  <c r="R1246" i="10"/>
  <c r="R1247" i="10"/>
  <c r="R1248" i="10"/>
  <c r="R1249" i="10"/>
  <c r="R1250" i="10"/>
  <c r="R1251" i="10"/>
  <c r="R1252" i="10"/>
  <c r="R1253" i="10"/>
  <c r="R1254" i="10"/>
  <c r="R1255" i="10"/>
  <c r="R1256" i="10"/>
  <c r="R1257" i="10"/>
  <c r="R1258" i="10"/>
  <c r="R1259" i="10"/>
  <c r="R1260" i="10"/>
  <c r="R1261" i="10"/>
  <c r="R1262" i="10"/>
  <c r="R1263" i="10"/>
  <c r="R1264" i="10"/>
  <c r="R1265" i="10"/>
  <c r="R1266" i="10"/>
  <c r="R1267" i="10"/>
  <c r="R1268" i="10"/>
  <c r="R1269" i="10"/>
  <c r="R1270" i="10"/>
  <c r="R1271" i="10"/>
  <c r="R1272" i="10"/>
  <c r="R1273" i="10"/>
  <c r="R1274" i="10"/>
  <c r="R1275" i="10"/>
  <c r="R1276" i="10"/>
  <c r="R1277" i="10"/>
  <c r="R1278" i="10"/>
  <c r="R1279" i="10"/>
  <c r="R1280" i="10"/>
  <c r="R1281" i="10"/>
  <c r="R1282" i="10"/>
  <c r="R1283" i="10"/>
  <c r="R1284" i="10"/>
  <c r="R1285" i="10"/>
  <c r="R1286" i="10"/>
  <c r="R1287" i="10"/>
  <c r="R1288" i="10"/>
  <c r="R1289" i="10"/>
  <c r="R1290" i="10"/>
  <c r="R1291" i="10"/>
  <c r="R1292" i="10"/>
  <c r="R1293" i="10"/>
  <c r="R1294" i="10"/>
  <c r="R1295" i="10"/>
  <c r="R1296" i="10"/>
  <c r="R1297" i="10"/>
  <c r="R1298" i="10"/>
  <c r="R1299" i="10"/>
  <c r="R1300" i="10"/>
  <c r="R1301" i="10"/>
  <c r="R1302" i="10"/>
  <c r="R1303" i="10"/>
  <c r="R1304" i="10"/>
  <c r="R1305" i="10"/>
  <c r="R1306" i="10"/>
  <c r="R1307" i="10"/>
  <c r="R1308" i="10"/>
  <c r="R1309" i="10"/>
  <c r="R1310" i="10"/>
  <c r="R1311" i="10"/>
  <c r="R1312" i="10"/>
  <c r="R1313" i="10"/>
  <c r="R1314" i="10"/>
  <c r="R1315" i="10"/>
  <c r="R1316" i="10"/>
  <c r="R1317" i="10"/>
  <c r="R1318" i="10"/>
  <c r="R1319" i="10"/>
  <c r="R1320" i="10"/>
  <c r="R1321" i="10"/>
  <c r="R1322" i="10"/>
  <c r="R1323" i="10"/>
  <c r="R1324" i="10"/>
  <c r="R1325" i="10"/>
  <c r="R1326" i="10"/>
  <c r="R1327" i="10"/>
  <c r="R1328" i="10"/>
  <c r="R1329" i="10"/>
  <c r="R1330" i="10"/>
  <c r="R1331" i="10"/>
  <c r="R1332" i="10"/>
  <c r="R1333" i="10"/>
  <c r="R1334" i="10"/>
  <c r="R1335" i="10"/>
  <c r="R1336" i="10"/>
  <c r="R1337" i="10"/>
  <c r="R1338" i="10"/>
  <c r="R1339" i="10"/>
  <c r="R1340" i="10"/>
  <c r="R1341" i="10"/>
  <c r="R1342" i="10"/>
  <c r="R1343" i="10"/>
  <c r="R1344" i="10"/>
  <c r="R1345" i="10"/>
  <c r="R1346" i="10"/>
  <c r="R1347" i="10"/>
  <c r="R1348" i="10"/>
  <c r="R1349" i="10"/>
  <c r="R1350" i="10"/>
  <c r="R1351" i="10"/>
  <c r="R1352" i="10"/>
  <c r="R1353" i="10"/>
  <c r="R1354" i="10"/>
  <c r="R1355" i="10"/>
  <c r="R1356" i="10"/>
  <c r="R1357" i="10"/>
  <c r="R1358" i="10"/>
  <c r="R1359" i="10"/>
  <c r="R1360" i="10"/>
  <c r="R1361" i="10"/>
  <c r="R1362" i="10"/>
  <c r="R1363" i="10"/>
  <c r="R1364" i="10"/>
  <c r="R1365" i="10"/>
  <c r="R1366" i="10"/>
  <c r="R1367" i="10"/>
  <c r="R1368" i="10"/>
  <c r="R1369" i="10"/>
  <c r="R1370" i="10"/>
  <c r="R1371" i="10"/>
  <c r="R1372" i="10"/>
  <c r="R1373" i="10"/>
  <c r="R1374" i="10"/>
  <c r="R1375" i="10"/>
  <c r="R1376" i="10"/>
  <c r="R1377" i="10"/>
  <c r="R1378" i="10"/>
  <c r="R1379" i="10"/>
  <c r="R1380" i="10"/>
  <c r="R1381" i="10"/>
  <c r="R1382" i="10"/>
  <c r="R1383" i="10"/>
  <c r="R1384" i="10"/>
  <c r="R1385" i="10"/>
  <c r="R1386" i="10"/>
  <c r="R1387" i="10"/>
  <c r="R1388" i="10"/>
  <c r="R1389" i="10"/>
  <c r="R1390" i="10"/>
  <c r="R1391" i="10"/>
  <c r="R1392" i="10"/>
  <c r="R1393" i="10"/>
  <c r="R1394" i="10"/>
  <c r="R1395" i="10"/>
  <c r="R1396" i="10"/>
  <c r="R1397" i="10"/>
  <c r="R1398" i="10"/>
  <c r="R1399" i="10"/>
  <c r="R1400" i="10"/>
  <c r="R1401" i="10"/>
  <c r="R1402" i="10"/>
  <c r="R1403" i="10"/>
  <c r="R1404" i="10"/>
  <c r="R1405" i="10"/>
  <c r="R1406" i="10"/>
  <c r="R1407" i="10"/>
  <c r="R1408" i="10"/>
  <c r="R1409" i="10"/>
  <c r="R1410" i="10"/>
  <c r="R1411" i="10"/>
  <c r="R1412" i="10"/>
  <c r="R1413" i="10"/>
  <c r="R1414" i="10"/>
  <c r="R1415" i="10"/>
  <c r="R1416" i="10"/>
  <c r="R1417" i="10"/>
  <c r="R1418" i="10"/>
  <c r="R1419" i="10"/>
  <c r="R1420" i="10"/>
  <c r="R1421" i="10"/>
  <c r="R1422" i="10"/>
  <c r="R1423" i="10"/>
  <c r="R1424" i="10"/>
  <c r="R1425" i="10"/>
  <c r="R1426" i="10"/>
  <c r="R1427" i="10"/>
  <c r="R1428" i="10"/>
  <c r="R1429" i="10"/>
  <c r="R1430" i="10"/>
  <c r="R1431" i="10"/>
  <c r="R1432" i="10"/>
  <c r="R1433" i="10"/>
  <c r="R1434" i="10"/>
  <c r="R1435" i="10"/>
  <c r="R1436" i="10"/>
  <c r="R1437" i="10"/>
  <c r="R1438" i="10"/>
  <c r="R1439" i="10"/>
  <c r="R1440" i="10"/>
  <c r="R1441" i="10"/>
  <c r="R1442" i="10"/>
  <c r="R1443" i="10"/>
  <c r="R1444" i="10"/>
  <c r="R1445" i="10"/>
  <c r="R1446" i="10"/>
  <c r="R1447" i="10"/>
  <c r="R1448" i="10"/>
  <c r="R1449" i="10"/>
  <c r="R1450" i="10"/>
  <c r="R1451" i="10"/>
  <c r="R1452" i="10"/>
  <c r="R1453" i="10"/>
  <c r="R1454" i="10"/>
  <c r="R1455" i="10"/>
  <c r="R1456" i="10"/>
  <c r="R1457" i="10"/>
  <c r="R1458" i="10"/>
  <c r="R1459" i="10"/>
  <c r="R1460" i="10"/>
  <c r="R1461" i="10"/>
  <c r="R1462" i="10"/>
  <c r="R1463" i="10"/>
  <c r="R1464" i="10"/>
  <c r="R1465" i="10"/>
  <c r="R1466" i="10"/>
  <c r="R1467" i="10"/>
  <c r="R1468" i="10"/>
  <c r="R1469" i="10"/>
  <c r="R1470" i="10"/>
  <c r="R1471" i="10"/>
  <c r="R1472" i="10"/>
  <c r="R1473" i="10"/>
  <c r="R1474" i="10"/>
  <c r="R1475" i="10"/>
  <c r="R1476" i="10"/>
  <c r="R1477" i="10"/>
  <c r="R1478" i="10"/>
  <c r="R1479" i="10"/>
  <c r="R1480" i="10"/>
  <c r="R1481" i="10"/>
  <c r="R1482" i="10"/>
  <c r="R1483" i="10"/>
  <c r="R1484" i="10"/>
  <c r="R1485" i="10"/>
  <c r="R1486" i="10"/>
  <c r="R1487" i="10"/>
  <c r="R1488" i="10"/>
  <c r="R1489" i="10"/>
  <c r="R1490" i="10"/>
  <c r="R1491" i="10"/>
  <c r="R1492" i="10"/>
  <c r="R1493" i="10"/>
  <c r="R1494" i="10"/>
  <c r="R1495" i="10"/>
  <c r="R1496" i="10"/>
  <c r="R1497" i="10"/>
  <c r="R1498" i="10"/>
  <c r="R1499" i="10"/>
  <c r="R1500" i="10"/>
  <c r="R1501" i="10"/>
  <c r="R1502" i="10"/>
  <c r="R1503" i="10"/>
  <c r="R1504" i="10"/>
  <c r="R1505" i="10"/>
  <c r="R1506" i="10"/>
  <c r="R1507" i="10"/>
  <c r="R1508" i="10"/>
  <c r="R1509" i="10"/>
  <c r="R1510" i="10"/>
  <c r="R1511" i="10"/>
  <c r="R1512" i="10"/>
  <c r="R1513" i="10"/>
  <c r="R1514" i="10"/>
  <c r="R1515" i="10"/>
  <c r="R1516" i="10"/>
  <c r="R1517" i="10"/>
  <c r="R1518" i="10"/>
  <c r="R1519" i="10"/>
  <c r="R1520" i="10"/>
  <c r="R1521" i="10"/>
  <c r="R1522" i="10"/>
  <c r="R1523" i="10"/>
  <c r="R1524" i="10"/>
  <c r="R1525" i="10"/>
  <c r="R1526" i="10"/>
  <c r="R1527" i="10"/>
  <c r="R1528" i="10"/>
  <c r="R1529" i="10"/>
  <c r="R1530" i="10"/>
  <c r="R1531" i="10"/>
  <c r="R1532" i="10"/>
  <c r="R1533" i="10"/>
  <c r="R1534" i="10"/>
  <c r="R1535" i="10"/>
  <c r="R1536" i="10"/>
  <c r="R1537" i="10"/>
  <c r="R1538" i="10"/>
  <c r="R1539" i="10"/>
  <c r="R1540" i="10"/>
  <c r="R1541" i="10"/>
  <c r="R1542" i="10"/>
  <c r="R1543" i="10"/>
  <c r="R1544" i="10"/>
  <c r="R1545" i="10"/>
  <c r="R1546" i="10"/>
  <c r="R1547" i="10"/>
  <c r="R1548" i="10"/>
  <c r="R1549" i="10"/>
  <c r="R1550" i="10"/>
  <c r="R1551" i="10"/>
  <c r="R1552" i="10"/>
  <c r="R1553" i="10"/>
  <c r="R1554" i="10"/>
  <c r="R1555" i="10"/>
  <c r="R1556" i="10"/>
  <c r="R1557" i="10"/>
  <c r="R1558" i="10"/>
  <c r="R1559" i="10"/>
  <c r="R1560" i="10"/>
  <c r="R1561" i="10"/>
  <c r="R1562" i="10"/>
  <c r="R1563" i="10"/>
  <c r="R1564" i="10"/>
  <c r="R1565" i="10"/>
  <c r="R1566" i="10"/>
  <c r="R1567" i="10"/>
  <c r="R1568" i="10"/>
  <c r="R1569" i="10"/>
  <c r="R1570" i="10"/>
  <c r="R1571" i="10"/>
  <c r="R1572" i="10"/>
  <c r="R1573" i="10"/>
  <c r="R1574" i="10"/>
  <c r="R1575" i="10"/>
  <c r="R1576" i="10"/>
  <c r="R1577" i="10"/>
  <c r="R1578" i="10"/>
  <c r="R1579" i="10"/>
  <c r="R1580" i="10"/>
  <c r="R1581" i="10"/>
  <c r="R1582" i="10"/>
  <c r="R1583" i="10"/>
  <c r="R1584" i="10"/>
  <c r="R1585" i="10"/>
  <c r="R1586" i="10"/>
  <c r="R1587" i="10"/>
  <c r="R1588" i="10"/>
  <c r="R1589" i="10"/>
  <c r="R1590" i="10"/>
  <c r="R1591" i="10"/>
  <c r="R1592" i="10"/>
  <c r="R1593" i="10"/>
  <c r="R1594" i="10"/>
  <c r="R1595" i="10"/>
  <c r="R1596" i="10"/>
  <c r="R1597" i="10"/>
  <c r="R1598" i="10"/>
  <c r="R1599" i="10"/>
  <c r="R1600" i="10"/>
  <c r="R1601" i="10"/>
  <c r="R1602" i="10"/>
  <c r="R1603" i="10"/>
  <c r="R1604" i="10"/>
  <c r="R1605" i="10"/>
  <c r="R1606" i="10"/>
  <c r="R1607" i="10"/>
  <c r="R1608" i="10"/>
  <c r="R1609" i="10"/>
  <c r="R1610" i="10"/>
  <c r="R1611" i="10"/>
  <c r="R1612" i="10"/>
  <c r="R1613" i="10"/>
  <c r="R1614" i="10"/>
  <c r="R1615" i="10"/>
  <c r="R1616" i="10"/>
  <c r="R1617" i="10"/>
  <c r="R1618" i="10"/>
  <c r="R1619" i="10"/>
  <c r="R1620" i="10"/>
  <c r="R1621" i="10"/>
  <c r="R1622" i="10"/>
  <c r="R1623" i="10"/>
  <c r="R1624" i="10"/>
  <c r="R1625" i="10"/>
  <c r="R1626" i="10"/>
  <c r="R1627" i="10"/>
  <c r="R1628" i="10"/>
  <c r="R1629" i="10"/>
  <c r="R1630" i="10"/>
  <c r="R1631" i="10"/>
  <c r="R1632" i="10"/>
  <c r="R1633" i="10"/>
  <c r="R1634" i="10"/>
  <c r="R1635" i="10"/>
  <c r="R1636" i="10"/>
  <c r="R1637" i="10"/>
  <c r="R1638" i="10"/>
  <c r="R1639" i="10"/>
  <c r="R1640" i="10"/>
  <c r="R1641" i="10"/>
  <c r="R1642" i="10"/>
  <c r="R1643" i="10"/>
  <c r="R1644" i="10"/>
  <c r="R1645" i="10"/>
  <c r="R1646" i="10"/>
  <c r="R1647" i="10"/>
  <c r="R1648" i="10"/>
  <c r="R1649" i="10"/>
  <c r="R1650" i="10"/>
  <c r="R1651" i="10"/>
  <c r="R1652" i="10"/>
  <c r="R1653" i="10"/>
  <c r="R1654" i="10"/>
  <c r="R1655" i="10"/>
  <c r="R1656" i="10"/>
  <c r="R1657" i="10"/>
  <c r="R1658" i="10"/>
  <c r="R1659" i="10"/>
  <c r="R1660" i="10"/>
  <c r="R1661" i="10"/>
  <c r="R1662" i="10"/>
  <c r="R1663" i="10"/>
  <c r="R1664" i="10"/>
  <c r="R1665" i="10"/>
  <c r="R1666" i="10"/>
  <c r="R1667" i="10"/>
  <c r="R1668" i="10"/>
  <c r="R1669" i="10"/>
  <c r="R1670" i="10"/>
  <c r="R1671" i="10"/>
  <c r="R1672" i="10"/>
  <c r="R1673" i="10"/>
  <c r="R1674" i="10"/>
  <c r="R1675" i="10"/>
  <c r="R1676" i="10"/>
  <c r="R1677" i="10"/>
  <c r="R1678" i="10"/>
  <c r="R1679" i="10"/>
  <c r="R1680" i="10"/>
  <c r="R1681" i="10"/>
  <c r="R1682" i="10"/>
  <c r="R1683" i="10"/>
  <c r="R1684" i="10"/>
  <c r="R1685" i="10"/>
  <c r="R1686" i="10"/>
  <c r="R1687" i="10"/>
  <c r="R1688" i="10"/>
  <c r="R1689" i="10"/>
  <c r="R1690" i="10"/>
  <c r="R1691" i="10"/>
  <c r="R1692" i="10"/>
  <c r="R1693" i="10"/>
  <c r="R1694" i="10"/>
  <c r="R1695" i="10"/>
  <c r="R1696" i="10"/>
  <c r="R1697" i="10"/>
  <c r="R1698" i="10"/>
  <c r="R1699" i="10"/>
  <c r="R1700" i="10"/>
  <c r="R1701" i="10"/>
  <c r="R1702" i="10"/>
  <c r="R1703" i="10"/>
  <c r="R1704" i="10"/>
  <c r="R1705" i="10"/>
  <c r="R1706" i="10"/>
  <c r="R1707" i="10"/>
  <c r="R1708" i="10"/>
  <c r="R1709" i="10"/>
  <c r="R1710" i="10"/>
  <c r="R1711" i="10"/>
  <c r="R1712" i="10"/>
  <c r="R1713" i="10"/>
  <c r="R1714" i="10"/>
  <c r="R1715" i="10"/>
  <c r="R1716" i="10"/>
  <c r="R1717" i="10"/>
  <c r="R1718" i="10"/>
  <c r="R1719" i="10"/>
  <c r="R1720" i="10"/>
  <c r="R1721" i="10"/>
  <c r="R1722" i="10"/>
  <c r="R1723" i="10"/>
  <c r="R1724" i="10"/>
  <c r="R1725" i="10"/>
  <c r="R1726" i="10"/>
  <c r="R1727" i="10"/>
  <c r="R1728" i="10"/>
  <c r="R1729" i="10"/>
  <c r="R1730" i="10"/>
  <c r="R1731" i="10"/>
  <c r="R1732" i="10"/>
  <c r="R1733" i="10"/>
  <c r="R1734" i="10"/>
  <c r="R1735" i="10"/>
  <c r="R1736" i="10"/>
  <c r="R1737" i="10"/>
  <c r="R1738" i="10"/>
  <c r="R1739" i="10"/>
  <c r="R1740" i="10"/>
  <c r="R1741" i="10"/>
  <c r="R1742" i="10"/>
  <c r="R1743" i="10"/>
  <c r="R1744" i="10"/>
  <c r="R1745" i="10"/>
  <c r="R1746" i="10"/>
  <c r="R1747" i="10"/>
  <c r="R1748" i="10"/>
  <c r="R1749" i="10"/>
  <c r="R1750" i="10"/>
  <c r="R1751" i="10"/>
  <c r="R1752" i="10"/>
  <c r="R1753" i="10"/>
  <c r="R1754" i="10"/>
  <c r="R1755" i="10"/>
  <c r="R1756" i="10"/>
  <c r="R1757" i="10"/>
  <c r="R1758" i="10"/>
  <c r="R1759" i="10"/>
  <c r="R1760" i="10"/>
  <c r="R1761" i="10"/>
  <c r="R1762" i="10"/>
  <c r="R1763" i="10"/>
  <c r="R1764" i="10"/>
  <c r="R1765" i="10"/>
  <c r="R1766" i="10"/>
  <c r="R1767" i="10"/>
  <c r="R1768" i="10"/>
  <c r="R1769" i="10"/>
  <c r="R1770" i="10"/>
  <c r="R1771" i="10"/>
  <c r="R1772" i="10"/>
  <c r="R1773" i="10"/>
  <c r="R1774" i="10"/>
  <c r="R1775" i="10"/>
  <c r="R1776" i="10"/>
  <c r="R1777" i="10"/>
  <c r="R1778" i="10"/>
  <c r="R1779" i="10"/>
  <c r="R1780" i="10"/>
  <c r="R1781" i="10"/>
  <c r="R1782" i="10"/>
  <c r="R1783" i="10"/>
  <c r="R1784" i="10"/>
  <c r="R1785" i="10"/>
  <c r="R1786" i="10"/>
  <c r="R1787" i="10"/>
  <c r="R1788" i="10"/>
  <c r="R1789" i="10"/>
  <c r="R1790" i="10"/>
  <c r="R1791" i="10"/>
  <c r="R1792" i="10"/>
  <c r="R1793" i="10"/>
  <c r="R1794" i="10"/>
  <c r="R1795" i="10"/>
  <c r="R1796" i="10"/>
  <c r="R1797" i="10"/>
  <c r="R1798" i="10"/>
  <c r="R1799" i="10"/>
  <c r="R1800" i="10"/>
  <c r="R1801" i="10"/>
  <c r="R1802" i="10"/>
  <c r="R1803" i="10"/>
  <c r="R1804" i="10"/>
  <c r="R1805" i="10"/>
  <c r="R1806" i="10"/>
  <c r="R1807" i="10"/>
  <c r="R1808" i="10"/>
  <c r="R1809" i="10"/>
  <c r="R1810" i="10"/>
  <c r="R1811" i="10"/>
  <c r="R1812" i="10"/>
  <c r="R1813" i="10"/>
  <c r="R1814" i="10"/>
  <c r="R1815" i="10"/>
  <c r="R1816" i="10"/>
  <c r="R1817" i="10"/>
  <c r="R1818" i="10"/>
  <c r="R1819" i="10"/>
  <c r="R1820" i="10"/>
  <c r="R1821" i="10"/>
  <c r="R1822" i="10"/>
  <c r="R1823" i="10"/>
  <c r="R1824" i="10"/>
  <c r="R1825" i="10"/>
  <c r="R1826" i="10"/>
  <c r="R1827" i="10"/>
  <c r="R1828" i="10"/>
  <c r="R1829" i="10"/>
  <c r="R1830" i="10"/>
  <c r="R1831" i="10"/>
  <c r="R1832" i="10"/>
  <c r="R1833" i="10"/>
  <c r="R1834" i="10"/>
  <c r="R1835" i="10"/>
  <c r="R1836" i="10"/>
  <c r="R1837" i="10"/>
  <c r="R1838" i="10"/>
  <c r="R1839" i="10"/>
  <c r="R1840" i="10"/>
  <c r="R1841" i="10"/>
  <c r="R1842" i="10"/>
  <c r="R1843" i="10"/>
  <c r="R1844" i="10"/>
  <c r="R1845" i="10"/>
  <c r="R1846" i="10"/>
  <c r="R1847" i="10"/>
  <c r="R1848" i="10"/>
  <c r="R1849" i="10"/>
  <c r="R1850" i="10"/>
  <c r="R1851" i="10"/>
  <c r="R1852" i="10"/>
  <c r="R1853" i="10"/>
  <c r="R1854" i="10"/>
  <c r="R1855" i="10"/>
  <c r="R1856" i="10"/>
  <c r="R1857" i="10"/>
  <c r="R1858" i="10"/>
  <c r="R1859" i="10"/>
  <c r="R1860" i="10"/>
  <c r="R1861" i="10"/>
  <c r="R1862" i="10"/>
  <c r="R1863" i="10"/>
  <c r="R1864" i="10"/>
  <c r="R1865" i="10"/>
  <c r="R1866" i="10"/>
  <c r="R1867" i="10"/>
  <c r="R1868" i="10"/>
  <c r="R1869" i="10"/>
  <c r="R1870" i="10"/>
  <c r="R1871" i="10"/>
  <c r="R1872" i="10"/>
  <c r="R1873" i="10"/>
  <c r="R1874" i="10"/>
  <c r="R1875" i="10"/>
  <c r="R1876" i="10"/>
  <c r="R1877" i="10"/>
  <c r="R1878" i="10"/>
  <c r="R1879" i="10"/>
  <c r="R1880" i="10"/>
  <c r="R1881" i="10"/>
  <c r="R1882" i="10"/>
  <c r="R1883" i="10"/>
  <c r="R1884" i="10"/>
  <c r="R1885" i="10"/>
  <c r="R1886" i="10"/>
  <c r="R1887" i="10"/>
  <c r="R1888" i="10"/>
  <c r="R1889" i="10"/>
  <c r="R1890" i="10"/>
  <c r="R1891" i="10"/>
  <c r="R1892" i="10"/>
  <c r="R1893" i="10"/>
  <c r="R1894" i="10"/>
  <c r="R1895" i="10"/>
  <c r="R1896" i="10"/>
  <c r="R1897" i="10"/>
  <c r="R1898" i="10"/>
  <c r="R1899" i="10"/>
  <c r="R1900" i="10"/>
  <c r="R1901" i="10"/>
  <c r="R1902" i="10"/>
  <c r="R1903" i="10"/>
  <c r="R1904" i="10"/>
  <c r="R1905" i="10"/>
  <c r="R1906" i="10"/>
  <c r="R1907" i="10"/>
  <c r="R1908" i="10"/>
  <c r="R1909" i="10"/>
  <c r="R1910" i="10"/>
  <c r="R1911" i="10"/>
  <c r="R1912" i="10"/>
  <c r="R1913" i="10"/>
  <c r="R1914" i="10"/>
  <c r="R1915" i="10"/>
  <c r="R1916" i="10"/>
  <c r="R1917" i="10"/>
  <c r="R1918" i="10"/>
  <c r="R1919" i="10"/>
  <c r="R1920" i="10"/>
  <c r="R1921" i="10"/>
  <c r="R1922" i="10"/>
  <c r="R1923" i="10"/>
  <c r="R1924" i="10"/>
  <c r="R1925" i="10"/>
  <c r="R1926" i="10"/>
  <c r="R1927" i="10"/>
  <c r="R1928" i="10"/>
  <c r="R1929" i="10"/>
  <c r="R1930" i="10"/>
  <c r="R1931" i="10"/>
  <c r="R1932" i="10"/>
  <c r="R1933" i="10"/>
  <c r="R1934" i="10"/>
  <c r="R1935" i="10"/>
  <c r="R1936" i="10"/>
  <c r="R1937" i="10"/>
  <c r="R1938" i="10"/>
  <c r="R1939" i="10"/>
  <c r="R1940" i="10"/>
  <c r="R1941" i="10"/>
  <c r="R1942" i="10"/>
  <c r="R1943" i="10"/>
  <c r="R1944" i="10"/>
  <c r="R1945" i="10"/>
  <c r="R1946" i="10"/>
  <c r="R1947" i="10"/>
  <c r="R1948" i="10"/>
  <c r="R1949" i="10"/>
  <c r="R1950" i="10"/>
  <c r="R1951" i="10"/>
  <c r="R1952" i="10"/>
  <c r="R1953" i="10"/>
  <c r="R1954" i="10"/>
  <c r="R1955" i="10"/>
  <c r="R1956" i="10"/>
  <c r="R1957" i="10"/>
  <c r="R1958" i="10"/>
  <c r="R1959" i="10"/>
  <c r="R1960" i="10"/>
  <c r="R1961" i="10"/>
  <c r="R1962" i="10"/>
  <c r="R1963" i="10"/>
  <c r="R1964" i="10"/>
  <c r="R1965" i="10"/>
  <c r="R1966" i="10"/>
  <c r="R1967" i="10"/>
  <c r="R1968" i="10"/>
  <c r="R1969" i="10"/>
  <c r="R1970" i="10"/>
  <c r="R1971" i="10"/>
  <c r="R1972" i="10"/>
  <c r="R1973" i="10"/>
  <c r="R1974" i="10"/>
  <c r="R1975" i="10"/>
  <c r="R1976" i="10"/>
  <c r="R1977" i="10"/>
  <c r="R1978" i="10"/>
  <c r="R1979" i="10"/>
  <c r="R1980" i="10"/>
  <c r="R1981" i="10"/>
  <c r="R1982" i="10"/>
  <c r="R1983" i="10"/>
  <c r="R1984" i="10"/>
  <c r="R1985" i="10"/>
  <c r="R1986" i="10"/>
  <c r="R1987" i="10"/>
  <c r="R1988" i="10"/>
  <c r="R1989" i="10"/>
  <c r="R1990" i="10"/>
  <c r="R1991" i="10"/>
  <c r="R1992" i="10"/>
  <c r="R1993" i="10"/>
  <c r="R1994" i="10"/>
  <c r="R1995" i="10"/>
  <c r="R1996" i="10"/>
  <c r="R1997" i="10"/>
  <c r="R1998" i="10"/>
  <c r="R1999" i="10"/>
  <c r="R2000" i="10"/>
  <c r="R2001" i="10"/>
  <c r="R2002" i="10"/>
  <c r="R2003" i="10"/>
  <c r="R2004" i="10"/>
  <c r="R2005" i="10"/>
  <c r="R2006" i="10"/>
  <c r="R2007" i="10"/>
  <c r="R2008" i="10"/>
  <c r="R2009" i="10"/>
  <c r="R2010" i="10"/>
  <c r="R2011" i="10"/>
  <c r="R2012" i="10"/>
  <c r="R2013" i="10"/>
  <c r="R2014" i="10"/>
  <c r="R2015" i="10"/>
  <c r="R2016" i="10"/>
  <c r="R2017" i="10"/>
  <c r="R2018" i="10"/>
  <c r="R2019" i="10"/>
  <c r="R2020" i="10"/>
  <c r="R2021" i="10"/>
  <c r="R2022" i="10"/>
  <c r="R2023" i="10"/>
  <c r="R2024" i="10"/>
  <c r="R2025" i="10"/>
  <c r="R2026" i="10"/>
  <c r="R2027" i="10"/>
  <c r="R2028" i="10"/>
  <c r="R2029" i="10"/>
  <c r="R2030" i="10"/>
  <c r="R2031" i="10"/>
  <c r="R2032" i="10"/>
  <c r="R2033" i="10"/>
  <c r="R2034" i="10"/>
  <c r="R2035" i="10"/>
  <c r="R2036" i="10"/>
  <c r="R2037" i="10"/>
  <c r="R2038" i="10"/>
  <c r="R2039" i="10"/>
  <c r="R2040" i="10"/>
  <c r="R2041" i="10"/>
  <c r="R2042" i="10"/>
  <c r="R2043" i="10"/>
  <c r="R2044" i="10"/>
  <c r="R2045" i="10"/>
  <c r="R2046" i="10"/>
  <c r="R2047" i="10"/>
  <c r="R2048" i="10"/>
  <c r="R2049" i="10"/>
  <c r="R2050" i="10"/>
  <c r="R2051" i="10"/>
  <c r="R2052" i="10"/>
  <c r="R2053" i="10"/>
  <c r="R2054" i="10"/>
  <c r="R2055" i="10"/>
  <c r="R2056" i="10"/>
  <c r="R2057" i="10"/>
  <c r="R2058" i="10"/>
  <c r="R2059" i="10"/>
  <c r="R2060" i="10"/>
  <c r="R2061" i="10"/>
  <c r="R2062" i="10"/>
  <c r="R2063" i="10"/>
  <c r="R2064" i="10"/>
  <c r="R2065" i="10"/>
  <c r="R2066" i="10"/>
  <c r="R2067" i="10"/>
  <c r="R2068" i="10"/>
  <c r="R2069" i="10"/>
  <c r="R2070" i="10"/>
  <c r="R2071" i="10"/>
  <c r="R2072" i="10"/>
  <c r="R2073" i="10"/>
  <c r="R2074" i="10"/>
  <c r="R2075" i="10"/>
  <c r="R2076" i="10"/>
  <c r="R2077" i="10"/>
  <c r="R2078" i="10"/>
  <c r="R2079" i="10"/>
  <c r="R2080" i="10"/>
  <c r="R2081" i="10"/>
  <c r="R2082" i="10"/>
  <c r="R2083" i="10"/>
  <c r="R2084" i="10"/>
  <c r="R2085" i="10"/>
  <c r="R2086" i="10"/>
  <c r="R2087" i="10"/>
  <c r="R2088" i="10"/>
  <c r="R2089" i="10"/>
  <c r="R2090" i="10"/>
  <c r="R2091" i="10"/>
  <c r="R2092" i="10"/>
  <c r="R2093" i="10"/>
  <c r="R2094" i="10"/>
  <c r="R2095" i="10"/>
  <c r="R2096" i="10"/>
  <c r="R2097" i="10"/>
  <c r="R2098" i="10"/>
  <c r="R2099" i="10"/>
  <c r="R2100" i="10"/>
  <c r="R2101" i="10"/>
  <c r="R2102" i="10"/>
  <c r="R2103" i="10"/>
  <c r="R2104" i="10"/>
  <c r="R2105" i="10"/>
  <c r="R2106" i="10"/>
  <c r="R2107" i="10"/>
  <c r="R2108" i="10"/>
  <c r="R2109" i="10"/>
  <c r="R2110" i="10"/>
  <c r="R2111" i="10"/>
  <c r="R2112" i="10"/>
  <c r="R2113" i="10"/>
  <c r="R2114" i="10"/>
  <c r="R2115" i="10"/>
  <c r="R2116" i="10"/>
  <c r="R2117" i="10"/>
  <c r="R2118" i="10"/>
  <c r="R2119" i="10"/>
  <c r="R2120" i="10"/>
  <c r="R2121" i="10"/>
  <c r="R2122" i="10"/>
  <c r="R2123" i="10"/>
  <c r="R2124" i="10"/>
  <c r="R2125" i="10"/>
  <c r="R2126" i="10"/>
  <c r="R2127" i="10"/>
  <c r="R2128" i="10"/>
  <c r="R2129" i="10"/>
  <c r="R2130" i="10"/>
  <c r="R2131" i="10"/>
  <c r="R2132" i="10"/>
  <c r="R2133" i="10"/>
  <c r="R2134" i="10"/>
  <c r="R2135" i="10"/>
  <c r="R2136" i="10"/>
  <c r="R2137" i="10"/>
  <c r="R2138" i="10"/>
  <c r="R2139" i="10"/>
  <c r="R2140" i="10"/>
  <c r="R2141" i="10"/>
  <c r="R2142" i="10"/>
  <c r="R2143" i="10"/>
  <c r="R2144" i="10"/>
  <c r="R2145" i="10"/>
  <c r="R2146" i="10"/>
  <c r="R2147" i="10"/>
  <c r="R2148" i="10"/>
  <c r="R2149" i="10"/>
  <c r="R2150" i="10"/>
  <c r="R2151" i="10"/>
  <c r="R2152" i="10"/>
  <c r="R2153" i="10"/>
  <c r="R2154" i="10"/>
  <c r="R2155" i="10"/>
  <c r="R2156" i="10"/>
  <c r="R2157" i="10"/>
  <c r="R2158" i="10"/>
  <c r="R2159" i="10"/>
  <c r="R2160" i="10"/>
  <c r="R2161" i="10"/>
  <c r="R2162" i="10"/>
  <c r="R2163" i="10"/>
  <c r="R2164" i="10"/>
  <c r="R2165" i="10"/>
  <c r="R2166" i="10"/>
  <c r="R2167" i="10"/>
  <c r="R2168" i="10"/>
  <c r="R2169" i="10"/>
  <c r="R2170" i="10"/>
  <c r="R2171" i="10"/>
  <c r="R2172" i="10"/>
  <c r="R2173" i="10"/>
  <c r="R2174" i="10"/>
  <c r="R2175" i="10"/>
  <c r="R2176" i="10"/>
  <c r="R2177" i="10"/>
  <c r="R2178" i="10"/>
  <c r="R2179" i="10"/>
  <c r="R2180" i="10"/>
  <c r="R2181" i="10"/>
  <c r="R2182" i="10"/>
  <c r="R2183" i="10"/>
  <c r="R2184" i="10"/>
  <c r="R2185" i="10"/>
  <c r="R2186" i="10"/>
  <c r="R2187" i="10"/>
  <c r="R2188" i="10"/>
  <c r="R2189" i="10"/>
  <c r="R2190" i="10"/>
  <c r="R2191" i="10"/>
  <c r="R2192" i="10"/>
  <c r="R2193" i="10"/>
  <c r="R2194" i="10"/>
  <c r="R2195" i="10"/>
  <c r="R2196" i="10"/>
  <c r="R2197" i="10"/>
  <c r="R2198" i="10"/>
  <c r="R2199" i="10"/>
  <c r="R2200" i="10"/>
  <c r="R2201" i="10"/>
  <c r="R2202" i="10"/>
  <c r="R2203" i="10"/>
  <c r="R2204" i="10"/>
  <c r="R2205" i="10"/>
  <c r="R2206" i="10"/>
  <c r="R2207" i="10"/>
  <c r="R2208" i="10"/>
  <c r="R2209" i="10"/>
  <c r="R2210" i="10"/>
  <c r="R2211" i="10"/>
  <c r="R2212" i="10"/>
  <c r="R2213" i="10"/>
  <c r="R2214" i="10"/>
  <c r="R2215" i="10"/>
  <c r="R2216" i="10"/>
  <c r="R2217" i="10"/>
  <c r="R2218" i="10"/>
  <c r="R2219" i="10"/>
  <c r="R2220" i="10"/>
  <c r="R2221" i="10"/>
  <c r="R2222" i="10"/>
  <c r="R2223" i="10"/>
  <c r="R2224" i="10"/>
  <c r="R2225" i="10"/>
  <c r="R2226" i="10"/>
  <c r="R2227" i="10"/>
  <c r="R2228" i="10"/>
  <c r="R2229" i="10"/>
  <c r="R2230" i="10"/>
  <c r="R2231" i="10"/>
  <c r="R2232" i="10"/>
  <c r="R2233" i="10"/>
  <c r="R2234" i="10"/>
  <c r="R2235" i="10"/>
  <c r="R2236" i="10"/>
  <c r="R2237" i="10"/>
  <c r="R2238" i="10"/>
  <c r="R2239" i="10"/>
  <c r="R2240" i="10"/>
  <c r="R2241" i="10"/>
  <c r="R2242" i="10"/>
  <c r="R2243" i="10"/>
  <c r="R2244" i="10"/>
  <c r="R2245" i="10"/>
  <c r="R2246" i="10"/>
  <c r="R2247" i="10"/>
  <c r="R2248" i="10"/>
  <c r="R2249" i="10"/>
  <c r="R2250" i="10"/>
  <c r="R2251" i="10"/>
  <c r="R2252" i="10"/>
  <c r="R2253" i="10"/>
  <c r="R2254" i="10"/>
  <c r="R2255" i="10"/>
  <c r="R2256" i="10"/>
  <c r="R2257" i="10"/>
  <c r="R2258" i="10"/>
  <c r="R2259" i="10"/>
  <c r="R2260" i="10"/>
  <c r="R2261" i="10"/>
  <c r="R2262" i="10"/>
  <c r="R2263" i="10"/>
  <c r="R2264" i="10"/>
  <c r="R2265" i="10"/>
  <c r="R2266" i="10"/>
  <c r="R2267" i="10"/>
  <c r="R2268" i="10"/>
  <c r="R2269" i="10"/>
  <c r="R2270" i="10"/>
  <c r="R2271" i="10"/>
  <c r="R2272" i="10"/>
  <c r="R2273" i="10"/>
  <c r="R2274" i="10"/>
  <c r="R2275" i="10"/>
  <c r="R2276" i="10"/>
  <c r="R2277" i="10"/>
  <c r="R2278" i="10"/>
  <c r="R2279" i="10"/>
  <c r="R2280" i="10"/>
  <c r="R2281" i="10"/>
  <c r="R2282" i="10"/>
  <c r="R2283" i="10"/>
  <c r="R2284" i="10"/>
  <c r="R2285" i="10"/>
  <c r="R2286" i="10"/>
  <c r="R2287" i="10"/>
  <c r="R2288" i="10"/>
  <c r="R2289" i="10"/>
  <c r="R2290" i="10"/>
  <c r="R2291" i="10"/>
  <c r="R2292" i="10"/>
  <c r="R2293" i="10"/>
  <c r="R2294" i="10"/>
  <c r="R2295" i="10"/>
  <c r="R2296" i="10"/>
  <c r="R2297" i="10"/>
  <c r="R2298" i="10"/>
  <c r="R2299" i="10"/>
  <c r="R2300" i="10"/>
  <c r="R2301" i="10"/>
  <c r="R2302" i="10"/>
  <c r="R2303" i="10"/>
  <c r="R2304" i="10"/>
  <c r="R2305" i="10"/>
  <c r="R2306" i="10"/>
  <c r="R2307" i="10"/>
  <c r="R2308" i="10"/>
  <c r="R2309" i="10"/>
  <c r="R2310" i="10"/>
  <c r="R2311" i="10"/>
  <c r="R2312" i="10"/>
  <c r="R2313" i="10"/>
  <c r="R2314" i="10"/>
  <c r="R2315" i="10"/>
  <c r="R2316" i="10"/>
  <c r="R2317" i="10"/>
  <c r="R2318" i="10"/>
  <c r="R2319" i="10"/>
  <c r="R2320" i="10"/>
  <c r="R2321" i="10"/>
  <c r="R2322" i="10"/>
  <c r="R2323" i="10"/>
  <c r="R2324" i="10"/>
  <c r="R2325" i="10"/>
  <c r="R2326" i="10"/>
  <c r="R2327" i="10"/>
  <c r="R2328" i="10"/>
  <c r="R2329" i="10"/>
  <c r="R2330" i="10"/>
  <c r="R2331" i="10"/>
  <c r="R2332" i="10"/>
  <c r="R2333" i="10"/>
  <c r="R2334" i="10"/>
  <c r="R2335" i="10"/>
  <c r="R2336" i="10"/>
  <c r="R2337" i="10"/>
  <c r="R2338" i="10"/>
  <c r="R2339" i="10"/>
  <c r="R2340" i="10"/>
  <c r="R2341" i="10"/>
  <c r="R2342" i="10"/>
  <c r="R2343" i="10"/>
  <c r="R2344" i="10"/>
  <c r="R2345" i="10"/>
  <c r="R2346" i="10"/>
  <c r="R2347" i="10"/>
  <c r="R2348" i="10"/>
  <c r="R2349" i="10"/>
  <c r="R2350" i="10"/>
  <c r="R2351" i="10"/>
  <c r="R2352" i="10"/>
  <c r="R2353" i="10"/>
  <c r="R2354" i="10"/>
  <c r="R2355" i="10"/>
  <c r="R2356" i="10"/>
  <c r="R2357" i="10"/>
  <c r="R2358" i="10"/>
  <c r="R2359" i="10"/>
  <c r="R2360" i="10"/>
  <c r="R2361" i="10"/>
  <c r="R2362" i="10"/>
  <c r="R2363" i="10"/>
  <c r="R2364" i="10"/>
  <c r="R2365" i="10"/>
  <c r="R2366" i="10"/>
  <c r="R2367" i="10"/>
  <c r="R2368" i="10"/>
  <c r="R2369" i="10"/>
  <c r="R2370" i="10"/>
  <c r="R2371" i="10"/>
  <c r="R2372" i="10"/>
  <c r="R2373" i="10"/>
  <c r="R2374" i="10"/>
  <c r="R2375" i="10"/>
  <c r="R2376" i="10"/>
  <c r="R2377" i="10"/>
  <c r="R2378" i="10"/>
  <c r="R2379" i="10"/>
  <c r="R2380" i="10"/>
  <c r="R2381" i="10"/>
  <c r="R2382" i="10"/>
  <c r="R2383" i="10"/>
  <c r="R2384" i="10"/>
  <c r="R2385" i="10"/>
  <c r="R2386" i="10"/>
  <c r="R2387" i="10"/>
  <c r="R2388" i="10"/>
  <c r="R2389" i="10"/>
  <c r="R2390" i="10"/>
  <c r="R2391" i="10"/>
  <c r="R2392" i="10"/>
  <c r="R2393" i="10"/>
  <c r="R2394" i="10"/>
  <c r="R2395" i="10"/>
  <c r="R2396" i="10"/>
  <c r="R2397" i="10"/>
  <c r="R2398" i="10"/>
  <c r="R2399" i="10"/>
  <c r="R2400" i="10"/>
  <c r="R2401" i="10"/>
  <c r="R2402" i="10"/>
  <c r="R2403" i="10"/>
  <c r="R2404" i="10"/>
  <c r="R2405" i="10"/>
  <c r="R2406" i="10"/>
  <c r="R2407" i="10"/>
  <c r="R2408" i="10"/>
  <c r="R2409" i="10"/>
  <c r="R2410" i="10"/>
  <c r="R2411" i="10"/>
  <c r="R2412" i="10"/>
  <c r="R2413" i="10"/>
  <c r="R2414" i="10"/>
  <c r="R2415" i="10"/>
  <c r="R2416" i="10"/>
  <c r="R2417" i="10"/>
  <c r="R2418" i="10"/>
  <c r="R2419" i="10"/>
  <c r="R2420" i="10"/>
  <c r="R2421" i="10"/>
  <c r="R2422" i="10"/>
  <c r="R2423" i="10"/>
  <c r="R2424" i="10"/>
  <c r="R2425" i="10"/>
  <c r="R2426" i="10"/>
  <c r="R2427" i="10"/>
  <c r="R2428" i="10"/>
  <c r="R2429" i="10"/>
  <c r="R2430" i="10"/>
  <c r="R2431" i="10"/>
  <c r="R2432" i="10"/>
  <c r="R2433" i="10"/>
  <c r="R2434" i="10"/>
  <c r="R2435" i="10"/>
  <c r="R2436" i="10"/>
  <c r="R2437" i="10"/>
  <c r="R2438" i="10"/>
  <c r="R2439" i="10"/>
  <c r="R2440" i="10"/>
  <c r="R2441" i="10"/>
  <c r="R2442" i="10"/>
  <c r="R2443" i="10"/>
  <c r="R2444" i="10"/>
  <c r="R2445" i="10"/>
  <c r="R2446" i="10"/>
  <c r="R2447" i="10"/>
  <c r="R2448" i="10"/>
  <c r="R2449" i="10"/>
  <c r="R2450" i="10"/>
  <c r="R2451" i="10"/>
  <c r="R2452" i="10"/>
  <c r="R2453" i="10"/>
  <c r="R2454" i="10"/>
  <c r="R2455" i="10"/>
  <c r="R2456" i="10"/>
  <c r="R2457" i="10"/>
  <c r="R2458" i="10"/>
  <c r="R2459" i="10"/>
  <c r="R2460" i="10"/>
  <c r="R2461" i="10"/>
  <c r="R2462" i="10"/>
  <c r="R2463" i="10"/>
  <c r="R2464" i="10"/>
  <c r="R2465" i="10"/>
  <c r="R2466" i="10"/>
  <c r="R2467" i="10"/>
  <c r="R2468" i="10"/>
  <c r="R2469" i="10"/>
  <c r="R2470" i="10"/>
  <c r="R2471" i="10"/>
  <c r="R2472" i="10"/>
  <c r="R2473" i="10"/>
  <c r="R2474" i="10"/>
  <c r="R2475" i="10"/>
  <c r="R2476" i="10"/>
  <c r="R2477" i="10"/>
  <c r="R2478" i="10"/>
  <c r="R2479" i="10"/>
  <c r="R2480" i="10"/>
  <c r="R2481" i="10"/>
  <c r="R2482" i="10"/>
  <c r="R2483" i="10"/>
  <c r="R2484" i="10"/>
  <c r="R2485" i="10"/>
  <c r="R2486" i="10"/>
  <c r="R2487" i="10"/>
  <c r="R2488" i="10"/>
  <c r="R2489" i="10"/>
  <c r="R2490" i="10"/>
  <c r="R2491" i="10"/>
  <c r="R2492" i="10"/>
  <c r="R2493" i="10"/>
  <c r="R2494" i="10"/>
  <c r="R2495" i="10"/>
  <c r="R2496" i="10"/>
  <c r="R2497" i="10"/>
  <c r="R2498" i="10"/>
  <c r="R2499" i="10"/>
  <c r="R2500" i="10"/>
  <c r="R2501" i="10"/>
  <c r="R2502" i="10"/>
  <c r="R2503" i="10"/>
  <c r="R2504" i="10"/>
  <c r="R2505" i="10"/>
  <c r="R2506" i="10"/>
  <c r="R2507" i="10"/>
  <c r="R2508" i="10"/>
  <c r="R2509" i="10"/>
  <c r="R2510" i="10"/>
  <c r="R2511" i="10"/>
  <c r="R2512" i="10"/>
  <c r="R2513" i="10"/>
  <c r="R2514" i="10"/>
  <c r="R2515" i="10"/>
  <c r="R2516" i="10"/>
  <c r="R2517" i="10"/>
  <c r="R2518" i="10"/>
  <c r="R2519" i="10"/>
  <c r="R2520" i="10"/>
  <c r="R2521" i="10"/>
  <c r="R2522" i="10"/>
  <c r="R2523" i="10"/>
  <c r="R2524" i="10"/>
  <c r="R2525" i="10"/>
  <c r="R2526" i="10"/>
  <c r="R2527" i="10"/>
  <c r="R2528" i="10"/>
  <c r="R2529" i="10"/>
  <c r="R2530" i="10"/>
  <c r="R2531" i="10"/>
  <c r="R2532" i="10"/>
  <c r="R2533" i="10"/>
  <c r="R2534" i="10"/>
  <c r="R2535" i="10"/>
  <c r="R2536" i="10"/>
  <c r="R2537" i="10"/>
  <c r="R2538" i="10"/>
  <c r="R2539" i="10"/>
  <c r="R2540" i="10"/>
  <c r="R2541" i="10"/>
  <c r="R2542" i="10"/>
  <c r="R2543" i="10"/>
  <c r="R2544" i="10"/>
  <c r="R2545" i="10"/>
  <c r="R2546" i="10"/>
  <c r="R2547" i="10"/>
  <c r="R2548" i="10"/>
  <c r="R2549" i="10"/>
  <c r="R2550" i="10"/>
  <c r="R2551" i="10"/>
  <c r="R2552" i="10"/>
  <c r="R2553" i="10"/>
  <c r="R2554" i="10"/>
  <c r="R2555" i="10"/>
  <c r="R2556" i="10"/>
  <c r="R2557" i="10"/>
  <c r="R2558" i="10"/>
  <c r="R2559" i="10"/>
  <c r="R2560" i="10"/>
  <c r="R2561" i="10"/>
  <c r="R2562" i="10"/>
  <c r="R2563" i="10"/>
  <c r="R2564" i="10"/>
  <c r="R2565" i="10"/>
  <c r="R2566" i="10"/>
  <c r="R2567" i="10"/>
  <c r="R2568" i="10"/>
  <c r="R2569" i="10"/>
  <c r="R2570" i="10"/>
  <c r="R2571" i="10"/>
  <c r="R2572" i="10"/>
  <c r="R2573" i="10"/>
  <c r="R2574" i="10"/>
  <c r="R2575" i="10"/>
  <c r="R2576" i="10"/>
  <c r="R2577" i="10"/>
  <c r="R2578" i="10"/>
  <c r="R2579" i="10"/>
  <c r="R2580" i="10"/>
  <c r="R2581" i="10"/>
  <c r="R2582" i="10"/>
  <c r="R2583" i="10"/>
  <c r="R2584" i="10"/>
  <c r="R2585" i="10"/>
  <c r="R2586" i="10"/>
  <c r="R2587" i="10"/>
  <c r="R2588" i="10"/>
  <c r="R2589" i="10"/>
  <c r="R2590" i="10"/>
  <c r="R2591" i="10"/>
  <c r="R2592" i="10"/>
  <c r="R2593" i="10"/>
  <c r="R2594" i="10"/>
  <c r="R2595" i="10"/>
  <c r="R2596" i="10"/>
  <c r="R2597" i="10"/>
  <c r="R2598" i="10"/>
  <c r="R2599" i="10"/>
  <c r="R2600" i="10"/>
  <c r="R2601" i="10"/>
  <c r="R2602" i="10"/>
  <c r="R2603" i="10"/>
  <c r="R2604" i="10"/>
  <c r="R2605" i="10"/>
  <c r="R2606" i="10"/>
  <c r="R2607" i="10"/>
  <c r="R2608" i="10"/>
  <c r="R2609" i="10"/>
  <c r="R2610" i="10"/>
  <c r="R2611" i="10"/>
  <c r="R2612" i="10"/>
  <c r="R2613" i="10"/>
  <c r="R2614" i="10"/>
  <c r="R2615" i="10"/>
  <c r="R2616" i="10"/>
  <c r="R2617" i="10"/>
  <c r="R2618" i="10"/>
  <c r="R2619" i="10"/>
  <c r="R2620" i="10"/>
  <c r="R2621" i="10"/>
  <c r="R2622" i="10"/>
  <c r="R2623" i="10"/>
  <c r="R2624" i="10"/>
  <c r="R2625" i="10"/>
  <c r="R2626" i="10"/>
  <c r="R2627" i="10"/>
  <c r="R2628" i="10"/>
  <c r="R2629" i="10"/>
  <c r="R2630" i="10"/>
  <c r="R2631" i="10"/>
  <c r="R2632" i="10"/>
  <c r="R2633" i="10"/>
  <c r="R2634" i="10"/>
  <c r="R2635" i="10"/>
  <c r="R2636" i="10"/>
  <c r="R2637" i="10"/>
  <c r="R2638" i="10"/>
  <c r="R2639" i="10"/>
  <c r="R2640" i="10"/>
  <c r="R2641" i="10"/>
  <c r="R2642" i="10"/>
  <c r="R2643" i="10"/>
  <c r="R2644" i="10"/>
  <c r="R2645" i="10"/>
  <c r="R2646" i="10"/>
  <c r="R2647" i="10"/>
  <c r="R2648" i="10"/>
  <c r="R2649" i="10"/>
  <c r="R2650" i="10"/>
  <c r="R2651" i="10"/>
  <c r="R2652" i="10"/>
  <c r="R2653" i="10"/>
  <c r="R2654" i="10"/>
  <c r="R2655" i="10"/>
  <c r="R2656" i="10"/>
  <c r="R2657" i="10"/>
  <c r="R2658" i="10"/>
  <c r="R2659" i="10"/>
  <c r="R2660" i="10"/>
  <c r="R2661" i="10"/>
  <c r="R2662" i="10"/>
  <c r="R2663" i="10"/>
  <c r="R2664" i="10"/>
  <c r="R2665" i="10"/>
  <c r="R2666" i="10"/>
  <c r="R2667" i="10"/>
  <c r="R2668" i="10"/>
  <c r="R2669" i="10"/>
  <c r="R2670" i="10"/>
  <c r="R2671" i="10"/>
  <c r="R2672" i="10"/>
  <c r="R2673" i="10"/>
  <c r="R2674" i="10"/>
  <c r="R2675" i="10"/>
  <c r="R2676" i="10"/>
  <c r="R2677" i="10"/>
  <c r="R2678" i="10"/>
  <c r="R2679" i="10"/>
  <c r="R2680" i="10"/>
  <c r="R2681" i="10"/>
  <c r="R2682" i="10"/>
  <c r="R2683" i="10"/>
  <c r="R2684" i="10"/>
  <c r="R2685" i="10"/>
  <c r="R2686" i="10"/>
  <c r="R2687" i="10"/>
  <c r="R2688" i="10"/>
  <c r="R2689" i="10"/>
  <c r="R2690" i="10"/>
  <c r="R2691" i="10"/>
  <c r="R2692" i="10"/>
  <c r="R2693" i="10"/>
  <c r="R2694" i="10"/>
  <c r="R2695" i="10"/>
  <c r="R2696" i="10"/>
  <c r="R2697" i="10"/>
  <c r="R2698" i="10"/>
  <c r="R2699" i="10"/>
  <c r="R2700" i="10"/>
  <c r="R2701" i="10"/>
  <c r="R2702" i="10"/>
  <c r="R2703" i="10"/>
  <c r="R2704" i="10"/>
  <c r="R2705" i="10"/>
  <c r="R2706" i="10"/>
  <c r="R2707" i="10"/>
  <c r="R2708" i="10"/>
  <c r="R2709" i="10"/>
  <c r="R2710" i="10"/>
  <c r="R2711" i="10"/>
  <c r="R2712" i="10"/>
  <c r="R2713" i="10"/>
  <c r="R2714" i="10"/>
  <c r="R2715" i="10"/>
  <c r="R2716" i="10"/>
  <c r="R2717" i="10"/>
  <c r="R2718" i="10"/>
  <c r="R2719" i="10"/>
  <c r="R2720" i="10"/>
  <c r="R2721" i="10"/>
  <c r="R2722" i="10"/>
  <c r="R2723" i="10"/>
  <c r="R2724" i="10"/>
  <c r="R2725" i="10"/>
  <c r="R2726" i="10"/>
  <c r="R2727" i="10"/>
  <c r="R2728" i="10"/>
  <c r="R2729" i="10"/>
  <c r="R2730" i="10"/>
  <c r="R2731" i="10"/>
  <c r="R2732" i="10"/>
  <c r="R2733" i="10"/>
  <c r="R2734" i="10"/>
  <c r="R2735" i="10"/>
  <c r="R2736" i="10"/>
  <c r="R2737" i="10"/>
  <c r="R2738" i="10"/>
  <c r="R2739" i="10"/>
  <c r="R2740" i="10"/>
  <c r="R2741" i="10"/>
  <c r="R2742" i="10"/>
  <c r="R2743" i="10"/>
  <c r="R2744" i="10"/>
  <c r="R2745" i="10"/>
  <c r="R2746" i="10"/>
  <c r="R2747" i="10"/>
  <c r="R2748" i="10"/>
  <c r="R2749" i="10"/>
  <c r="R2750" i="10"/>
  <c r="R2751" i="10"/>
  <c r="R2752" i="10"/>
  <c r="R2753" i="10"/>
  <c r="R2754" i="10"/>
  <c r="R2755" i="10"/>
  <c r="R2756" i="10"/>
  <c r="R2757" i="10"/>
  <c r="R2758" i="10"/>
  <c r="R2759" i="10"/>
  <c r="R2760" i="10"/>
  <c r="R2761" i="10"/>
  <c r="R2762" i="10"/>
  <c r="R2763" i="10"/>
  <c r="R2764" i="10"/>
  <c r="R2765" i="10"/>
  <c r="R2766" i="10"/>
  <c r="R2767" i="10"/>
  <c r="R2768" i="10"/>
  <c r="R2769" i="10"/>
  <c r="R2770" i="10"/>
  <c r="R2771" i="10"/>
  <c r="R2772" i="10"/>
  <c r="R2773" i="10"/>
  <c r="R2774" i="10"/>
  <c r="R2775" i="10"/>
  <c r="R2776" i="10"/>
  <c r="R2777" i="10"/>
  <c r="R2778" i="10"/>
  <c r="R2779" i="10"/>
  <c r="R2780" i="10"/>
  <c r="R2781" i="10"/>
  <c r="R2782" i="10"/>
  <c r="R2783" i="10"/>
  <c r="R2784" i="10"/>
  <c r="R2785" i="10"/>
  <c r="R2786" i="10"/>
  <c r="R2787" i="10"/>
  <c r="R2788" i="10"/>
  <c r="R2789" i="10"/>
  <c r="R2790" i="10"/>
  <c r="R2791" i="10"/>
  <c r="R2792" i="10"/>
  <c r="R2793" i="10"/>
  <c r="R2794" i="10"/>
  <c r="R2795" i="10"/>
  <c r="R2796" i="10"/>
  <c r="R2797" i="10"/>
  <c r="R2798" i="10"/>
  <c r="R2799" i="10"/>
  <c r="R2800" i="10"/>
  <c r="R2801" i="10"/>
  <c r="R2802" i="10"/>
  <c r="R2803" i="10"/>
  <c r="R2804" i="10"/>
  <c r="R2805" i="10"/>
  <c r="R2806" i="10"/>
  <c r="R2807" i="10"/>
  <c r="R2808" i="10"/>
  <c r="R2809" i="10"/>
  <c r="R2810" i="10"/>
  <c r="R2811" i="10"/>
  <c r="R2812" i="10"/>
  <c r="R2813" i="10"/>
  <c r="R2814" i="10"/>
  <c r="R2815" i="10"/>
  <c r="R2816" i="10"/>
  <c r="R2817" i="10"/>
  <c r="R2818" i="10"/>
  <c r="R2819" i="10"/>
  <c r="R2820" i="10"/>
  <c r="R2821" i="10"/>
  <c r="R2822" i="10"/>
  <c r="R2823" i="10"/>
  <c r="R2824" i="10"/>
  <c r="R2825" i="10"/>
  <c r="R2826" i="10"/>
  <c r="R2827" i="10"/>
  <c r="R2828" i="10"/>
  <c r="R2829" i="10"/>
  <c r="R2830" i="10"/>
  <c r="R2831" i="10"/>
  <c r="R2832" i="10"/>
  <c r="R2833" i="10"/>
  <c r="R2834" i="10"/>
  <c r="R2835" i="10"/>
  <c r="R2836" i="10"/>
  <c r="R2837" i="10"/>
  <c r="R2838" i="10"/>
  <c r="R2839" i="10"/>
  <c r="R2840" i="10"/>
  <c r="R2841" i="10"/>
  <c r="R2842" i="10"/>
  <c r="R2843" i="10"/>
  <c r="R2844" i="10"/>
  <c r="R2845" i="10"/>
  <c r="R2846" i="10"/>
  <c r="R2847" i="10"/>
  <c r="R2848" i="10"/>
  <c r="R2849" i="10"/>
  <c r="R2850" i="10"/>
  <c r="R2851" i="10"/>
  <c r="R2852" i="10"/>
  <c r="R2853" i="10"/>
  <c r="R2854" i="10"/>
  <c r="R2855" i="10"/>
  <c r="R2856" i="10"/>
  <c r="R2857" i="10"/>
  <c r="R2858" i="10"/>
  <c r="R2859" i="10"/>
  <c r="R2860" i="10"/>
  <c r="R2861" i="10"/>
  <c r="R2862" i="10"/>
  <c r="R2863" i="10"/>
  <c r="R2864" i="10"/>
  <c r="R2865" i="10"/>
  <c r="R2866" i="10"/>
  <c r="R2867" i="10"/>
  <c r="R2868" i="10"/>
  <c r="R2869" i="10"/>
  <c r="R2870" i="10"/>
  <c r="R2871" i="10"/>
  <c r="R2872" i="10"/>
  <c r="R2873" i="10"/>
  <c r="R2874" i="10"/>
  <c r="R2875" i="10"/>
  <c r="R2876" i="10"/>
  <c r="R2877" i="10"/>
  <c r="R2878" i="10"/>
  <c r="R2879" i="10"/>
  <c r="R2880" i="10"/>
  <c r="R2881" i="10"/>
  <c r="R2882" i="10"/>
  <c r="R2883" i="10"/>
  <c r="R2884" i="10"/>
  <c r="R2885" i="10"/>
  <c r="R2886" i="10"/>
  <c r="R2887" i="10"/>
  <c r="R2888" i="10"/>
  <c r="R2889" i="10"/>
  <c r="R2890" i="10"/>
  <c r="R2891" i="10"/>
  <c r="R2892" i="10"/>
  <c r="R2893" i="10"/>
  <c r="R2894" i="10"/>
  <c r="R2895" i="10"/>
  <c r="R2896" i="10"/>
  <c r="R2897" i="10"/>
  <c r="R2898" i="10"/>
  <c r="R2899" i="10"/>
  <c r="R2900" i="10"/>
  <c r="R2901" i="10"/>
  <c r="R2902" i="10"/>
  <c r="R2903" i="10"/>
  <c r="R2904" i="10"/>
  <c r="R2905" i="10"/>
  <c r="R2906" i="10"/>
  <c r="R2907" i="10"/>
  <c r="R2908" i="10"/>
  <c r="R2909" i="10"/>
  <c r="R2910" i="10"/>
  <c r="R2911" i="10"/>
  <c r="R2912" i="10"/>
  <c r="R2913" i="10"/>
  <c r="R2914" i="10"/>
  <c r="R2915" i="10"/>
  <c r="R2916" i="10"/>
  <c r="R2917" i="10"/>
  <c r="R2918" i="10"/>
  <c r="R2919" i="10"/>
  <c r="R2920" i="10"/>
  <c r="R2921" i="10"/>
  <c r="R2922" i="10"/>
  <c r="R2923" i="10"/>
  <c r="R2924" i="10"/>
  <c r="R2925" i="10"/>
  <c r="R2926" i="10"/>
  <c r="R2927" i="10"/>
  <c r="R2928" i="10"/>
  <c r="R2929" i="10"/>
  <c r="R2930" i="10"/>
  <c r="R2931" i="10"/>
  <c r="R2932" i="10"/>
  <c r="R2933" i="10"/>
  <c r="R2934" i="10"/>
  <c r="R2935" i="10"/>
  <c r="R2936" i="10"/>
  <c r="R2937" i="10"/>
  <c r="R2938" i="10"/>
  <c r="R2939" i="10"/>
  <c r="R2940" i="10"/>
  <c r="R2941" i="10"/>
  <c r="R2942" i="10"/>
  <c r="R2943" i="10"/>
  <c r="R2944" i="10"/>
  <c r="R2945" i="10"/>
  <c r="R2946" i="10"/>
  <c r="R2947" i="10"/>
  <c r="R2948" i="10"/>
  <c r="R2949" i="10"/>
  <c r="R2950" i="10"/>
  <c r="R2951" i="10"/>
  <c r="R2952" i="10"/>
  <c r="R2953" i="10"/>
  <c r="R2954" i="10"/>
  <c r="R2955" i="10"/>
  <c r="R2956" i="10"/>
  <c r="R2957" i="10"/>
  <c r="R2958" i="10"/>
  <c r="R2959" i="10"/>
  <c r="R2960" i="10"/>
  <c r="R2961" i="10"/>
  <c r="R2962" i="10"/>
  <c r="R2963" i="10"/>
  <c r="R2964" i="10"/>
  <c r="R2965" i="10"/>
  <c r="R2966" i="10"/>
  <c r="R2967" i="10"/>
  <c r="R2968" i="10"/>
  <c r="R2969" i="10"/>
  <c r="R2970" i="10"/>
  <c r="R2971" i="10"/>
  <c r="R2972" i="10"/>
  <c r="R2973" i="10"/>
  <c r="R2974" i="10"/>
  <c r="R2975" i="10"/>
  <c r="R2976" i="10"/>
  <c r="R2977" i="10"/>
  <c r="R2978" i="10"/>
  <c r="R2979" i="10"/>
  <c r="R2980" i="10"/>
  <c r="R2981" i="10"/>
  <c r="R2982" i="10"/>
  <c r="R2983" i="10"/>
  <c r="R2984" i="10"/>
  <c r="R2985" i="10"/>
  <c r="R2986" i="10"/>
  <c r="R2987" i="10"/>
  <c r="R2988" i="10"/>
  <c r="R2989" i="10"/>
  <c r="R2990" i="10"/>
  <c r="R2991" i="10"/>
  <c r="R2992" i="10"/>
  <c r="R2993" i="10"/>
  <c r="R2994" i="10"/>
  <c r="R2995" i="10"/>
  <c r="R2996" i="10"/>
  <c r="R2997" i="10"/>
  <c r="R2998" i="10"/>
  <c r="R2999" i="10"/>
  <c r="R3000" i="10"/>
  <c r="R3001" i="10"/>
  <c r="R3002" i="10"/>
  <c r="R3003" i="10"/>
  <c r="R3004" i="10"/>
  <c r="R3005" i="10"/>
  <c r="R3006" i="10"/>
  <c r="R3007" i="10"/>
  <c r="R3008" i="10"/>
  <c r="R3009" i="10"/>
  <c r="R3010" i="10"/>
  <c r="R3011" i="10"/>
  <c r="R3012" i="10"/>
  <c r="R3013" i="10"/>
  <c r="R3014" i="10"/>
  <c r="R3015" i="10"/>
  <c r="R3016" i="10"/>
  <c r="R3017" i="10"/>
  <c r="R3018" i="10"/>
  <c r="R3019" i="10"/>
  <c r="R3020" i="10"/>
  <c r="R3021" i="10"/>
  <c r="R3022" i="10"/>
  <c r="R3023" i="10"/>
  <c r="R3024" i="10"/>
  <c r="R3025" i="10"/>
  <c r="R3026" i="10"/>
  <c r="R3027" i="10"/>
  <c r="R3028" i="10"/>
  <c r="R3029" i="10"/>
  <c r="R3030" i="10"/>
  <c r="R3031" i="10"/>
  <c r="R3032" i="10"/>
  <c r="R3033" i="10"/>
  <c r="R3034" i="10"/>
  <c r="R3035" i="10"/>
  <c r="R3036" i="10"/>
  <c r="R3037" i="10"/>
  <c r="R3038" i="10"/>
  <c r="R3039" i="10"/>
  <c r="R3040" i="10"/>
  <c r="R3041" i="10"/>
  <c r="R3042" i="10"/>
  <c r="R3043" i="10"/>
  <c r="R3044" i="10"/>
  <c r="R3045" i="10"/>
  <c r="R3046" i="10"/>
  <c r="R3047" i="10"/>
  <c r="R3048" i="10"/>
  <c r="R3049" i="10"/>
  <c r="R3050" i="10"/>
  <c r="R3051" i="10"/>
  <c r="R3052" i="10"/>
  <c r="R3053" i="10"/>
  <c r="R3054" i="10"/>
  <c r="R3055" i="10"/>
  <c r="R3056" i="10"/>
  <c r="R3057" i="10"/>
  <c r="R3058" i="10"/>
  <c r="R3059" i="10"/>
  <c r="R3060" i="10"/>
  <c r="R3061" i="10"/>
  <c r="R3062" i="10"/>
  <c r="R3063" i="10"/>
  <c r="R3064" i="10"/>
  <c r="R3065" i="10"/>
  <c r="R3066" i="10"/>
  <c r="R3067" i="10"/>
  <c r="R3068" i="10"/>
  <c r="R3069" i="10"/>
  <c r="R3070" i="10"/>
  <c r="R3071" i="10"/>
  <c r="R3072" i="10"/>
  <c r="R3073" i="10"/>
  <c r="R3074" i="10"/>
  <c r="R3075" i="10"/>
  <c r="R3076" i="10"/>
  <c r="R3077" i="10"/>
  <c r="R3078" i="10"/>
  <c r="R3079" i="10"/>
  <c r="R3080" i="10"/>
  <c r="R3081" i="10"/>
  <c r="R3082" i="10"/>
  <c r="R3083" i="10"/>
  <c r="R3084" i="10"/>
  <c r="R3085" i="10"/>
  <c r="R3086" i="10"/>
  <c r="R3087" i="10"/>
  <c r="R3088" i="10"/>
  <c r="R3089" i="10"/>
  <c r="R3090" i="10"/>
  <c r="R3091" i="10"/>
  <c r="R3092" i="10"/>
  <c r="R3093" i="10"/>
  <c r="R3094" i="10"/>
  <c r="R3095" i="10"/>
  <c r="R3096" i="10"/>
  <c r="R3097" i="10"/>
  <c r="R3098" i="10"/>
  <c r="R3099" i="10"/>
  <c r="R3100" i="10"/>
  <c r="R3101" i="10"/>
  <c r="R3102" i="10"/>
  <c r="R3103" i="10"/>
  <c r="R3104" i="10"/>
  <c r="R3105" i="10"/>
  <c r="R3106" i="10"/>
  <c r="R3107" i="10"/>
  <c r="R3108" i="10"/>
  <c r="R3109" i="10"/>
  <c r="R3110" i="10"/>
  <c r="R3111" i="10"/>
  <c r="R3112" i="10"/>
  <c r="R3113" i="10"/>
  <c r="R3114" i="10"/>
  <c r="R3115" i="10"/>
  <c r="R3116" i="10"/>
  <c r="R3117" i="10"/>
  <c r="R3118" i="10"/>
  <c r="R3119" i="10"/>
  <c r="R3120" i="10"/>
  <c r="R3121" i="10"/>
  <c r="R3122" i="10"/>
  <c r="R3123" i="10"/>
  <c r="R3124" i="10"/>
  <c r="R3125" i="10"/>
  <c r="R3126" i="10"/>
  <c r="R3127" i="10"/>
  <c r="R3128" i="10"/>
  <c r="R3129" i="10"/>
  <c r="R3130" i="10"/>
  <c r="R3131" i="10"/>
  <c r="R3132" i="10"/>
  <c r="R3133" i="10"/>
  <c r="R3134" i="10"/>
  <c r="R3135" i="10"/>
  <c r="R3136" i="10"/>
  <c r="R3137" i="10"/>
  <c r="R3138" i="10"/>
  <c r="R3139" i="10"/>
  <c r="R3140" i="10"/>
  <c r="R3141" i="10"/>
  <c r="R3142" i="10"/>
  <c r="R3143" i="10"/>
  <c r="R3144" i="10"/>
  <c r="R3145" i="10"/>
  <c r="R3146" i="10"/>
  <c r="R3147" i="10"/>
  <c r="R3148" i="10"/>
  <c r="R3149" i="10"/>
  <c r="R3150" i="10"/>
  <c r="R3151" i="10"/>
  <c r="R3152" i="10"/>
  <c r="R3153" i="10"/>
  <c r="R3154" i="10"/>
  <c r="R3155" i="10"/>
  <c r="R3156" i="10"/>
  <c r="R3157" i="10"/>
  <c r="R3158" i="10"/>
  <c r="R3159" i="10"/>
  <c r="R3160" i="10"/>
  <c r="R3161" i="10"/>
  <c r="R3162" i="10"/>
  <c r="R3163" i="10"/>
  <c r="R3164" i="10"/>
  <c r="R3165" i="10"/>
  <c r="R3166" i="10"/>
  <c r="R3167" i="10"/>
  <c r="R3168" i="10"/>
  <c r="R3169" i="10"/>
  <c r="R3170" i="10"/>
  <c r="R3171" i="10"/>
  <c r="R3172" i="10"/>
  <c r="R3173" i="10"/>
  <c r="R3174" i="10"/>
  <c r="R3175" i="10"/>
  <c r="R3176" i="10"/>
  <c r="R3177" i="10"/>
  <c r="R3178" i="10"/>
  <c r="R3179" i="10"/>
  <c r="R3180" i="10"/>
  <c r="R3181" i="10"/>
  <c r="R3182" i="10"/>
  <c r="R3183" i="10"/>
  <c r="R3184" i="10"/>
  <c r="R3185" i="10"/>
  <c r="R3186" i="10"/>
  <c r="R3187" i="10"/>
  <c r="R3188" i="10"/>
  <c r="R3189" i="10"/>
  <c r="R3190" i="10"/>
  <c r="R3191" i="10"/>
  <c r="R3192" i="10"/>
  <c r="R3193" i="10"/>
  <c r="R3194" i="10"/>
  <c r="R3195" i="10"/>
  <c r="R3196" i="10"/>
  <c r="R3197" i="10"/>
  <c r="R3198" i="10"/>
  <c r="R3199" i="10"/>
  <c r="R3200" i="10"/>
  <c r="R3201" i="10"/>
  <c r="V2" i="10"/>
  <c r="V3" i="10"/>
  <c r="V4" i="10"/>
  <c r="V5" i="10"/>
  <c r="V6" i="10"/>
  <c r="V7" i="10"/>
  <c r="V8" i="10"/>
  <c r="V9" i="10"/>
  <c r="V10" i="10"/>
  <c r="V11" i="10"/>
  <c r="V12" i="10"/>
  <c r="V13" i="10"/>
  <c r="V14" i="10"/>
  <c r="V15" i="10"/>
  <c r="V16" i="10"/>
  <c r="V17" i="10"/>
  <c r="V18" i="10"/>
  <c r="V19" i="10"/>
  <c r="V20" i="10"/>
  <c r="V21" i="10"/>
  <c r="V22" i="10"/>
  <c r="V23" i="10"/>
  <c r="V24" i="10"/>
  <c r="V25" i="10"/>
  <c r="V26" i="10"/>
  <c r="V27" i="10"/>
  <c r="V28" i="10"/>
  <c r="V29" i="10"/>
  <c r="V30" i="10"/>
  <c r="V31" i="10"/>
  <c r="V32" i="10"/>
  <c r="V33" i="10"/>
  <c r="V34" i="10"/>
  <c r="V35" i="10"/>
  <c r="V36" i="10"/>
  <c r="V37" i="10"/>
  <c r="V38" i="10"/>
  <c r="V39" i="10"/>
  <c r="V40" i="10"/>
  <c r="V41" i="10"/>
  <c r="V42" i="10"/>
  <c r="V43" i="10"/>
  <c r="V44" i="10"/>
  <c r="V45" i="10"/>
  <c r="V46" i="10"/>
  <c r="V47" i="10"/>
  <c r="V48" i="10"/>
  <c r="V49" i="10"/>
  <c r="V50" i="10"/>
  <c r="V51" i="10"/>
  <c r="V52" i="10"/>
  <c r="V53" i="10"/>
  <c r="V54" i="10"/>
  <c r="V55" i="10"/>
  <c r="V56" i="10"/>
  <c r="V57" i="10"/>
  <c r="V58" i="10"/>
  <c r="V59" i="10"/>
  <c r="V60" i="10"/>
  <c r="V61" i="10"/>
  <c r="V62" i="10"/>
  <c r="V63" i="10"/>
  <c r="V64" i="10"/>
  <c r="V65" i="10"/>
  <c r="V66" i="10"/>
  <c r="V67" i="10"/>
  <c r="V68" i="10"/>
  <c r="V69" i="10"/>
  <c r="V70" i="10"/>
  <c r="V71" i="10"/>
  <c r="V72" i="10"/>
  <c r="V73" i="10"/>
  <c r="V74" i="10"/>
  <c r="V75" i="10"/>
  <c r="V76" i="10"/>
  <c r="V77" i="10"/>
  <c r="V78" i="10"/>
  <c r="V79" i="10"/>
  <c r="V80" i="10"/>
  <c r="V81" i="10"/>
  <c r="V82" i="10"/>
  <c r="V83" i="10"/>
  <c r="V84" i="10"/>
  <c r="V85" i="10"/>
  <c r="V86" i="10"/>
  <c r="V87" i="10"/>
  <c r="V88" i="10"/>
  <c r="V89" i="10"/>
  <c r="V90" i="10"/>
  <c r="V91" i="10"/>
  <c r="V92" i="10"/>
  <c r="V93" i="10"/>
  <c r="V94" i="10"/>
  <c r="V95" i="10"/>
  <c r="V96" i="10"/>
  <c r="V97" i="10"/>
  <c r="V98" i="10"/>
  <c r="V99" i="10"/>
  <c r="V100" i="10"/>
  <c r="V101" i="10"/>
  <c r="V102" i="10"/>
  <c r="V103" i="10"/>
  <c r="V104" i="10"/>
  <c r="V105" i="10"/>
  <c r="V106" i="10"/>
  <c r="V107" i="10"/>
  <c r="V108" i="10"/>
  <c r="V109" i="10"/>
  <c r="V110" i="10"/>
  <c r="V111" i="10"/>
  <c r="V112" i="10"/>
  <c r="V113" i="10"/>
  <c r="V114" i="10"/>
  <c r="V115" i="10"/>
  <c r="V116" i="10"/>
  <c r="V117" i="10"/>
  <c r="V118" i="10"/>
  <c r="V119" i="10"/>
  <c r="V120" i="10"/>
  <c r="V121" i="10"/>
  <c r="V122" i="10"/>
  <c r="V123" i="10"/>
  <c r="V124" i="10"/>
  <c r="V125" i="10"/>
  <c r="V126" i="10"/>
  <c r="V127" i="10"/>
  <c r="V128" i="10"/>
  <c r="V129" i="10"/>
  <c r="V130" i="10"/>
  <c r="V131" i="10"/>
  <c r="V132" i="10"/>
  <c r="V133" i="10"/>
  <c r="V134" i="10"/>
  <c r="V135" i="10"/>
  <c r="V136" i="10"/>
  <c r="V137" i="10"/>
  <c r="V138" i="10"/>
  <c r="V139" i="10"/>
  <c r="V140" i="10"/>
  <c r="V141" i="10"/>
  <c r="V142" i="10"/>
  <c r="V143" i="10"/>
  <c r="V144" i="10"/>
  <c r="V145" i="10"/>
  <c r="V146" i="10"/>
  <c r="V147" i="10"/>
  <c r="V148" i="10"/>
  <c r="V149" i="10"/>
  <c r="V150" i="10"/>
  <c r="V151" i="10"/>
  <c r="V152" i="10"/>
  <c r="V153" i="10"/>
  <c r="V154" i="10"/>
  <c r="V155" i="10"/>
  <c r="V156" i="10"/>
  <c r="V157" i="10"/>
  <c r="V158" i="10"/>
  <c r="V159" i="10"/>
  <c r="V160" i="10"/>
  <c r="V161" i="10"/>
  <c r="V162" i="10"/>
  <c r="V163" i="10"/>
  <c r="V164" i="10"/>
  <c r="V165" i="10"/>
  <c r="V166" i="10"/>
  <c r="V167" i="10"/>
  <c r="V168" i="10"/>
  <c r="V169" i="10"/>
  <c r="V170" i="10"/>
  <c r="V171" i="10"/>
  <c r="V172" i="10"/>
  <c r="V173" i="10"/>
  <c r="V174" i="10"/>
  <c r="V175" i="10"/>
  <c r="V176" i="10"/>
  <c r="V177" i="10"/>
  <c r="V178" i="10"/>
  <c r="V179" i="10"/>
  <c r="V180" i="10"/>
  <c r="V181" i="10"/>
  <c r="V182" i="10"/>
  <c r="V183" i="10"/>
  <c r="V184" i="10"/>
  <c r="V185" i="10"/>
  <c r="V186" i="10"/>
  <c r="V187" i="10"/>
  <c r="V188" i="10"/>
  <c r="V189" i="10"/>
  <c r="V190" i="10"/>
  <c r="V191" i="10"/>
  <c r="V192" i="10"/>
  <c r="V193" i="10"/>
  <c r="V194" i="10"/>
  <c r="V195" i="10"/>
  <c r="V196" i="10"/>
  <c r="V197" i="10"/>
  <c r="V198" i="10"/>
  <c r="V199" i="10"/>
  <c r="V200" i="10"/>
  <c r="V201" i="10"/>
  <c r="V202" i="10"/>
  <c r="V203" i="10"/>
  <c r="V204" i="10"/>
  <c r="V205" i="10"/>
  <c r="V206" i="10"/>
  <c r="V207" i="10"/>
  <c r="V208" i="10"/>
  <c r="V209" i="10"/>
  <c r="V210" i="10"/>
  <c r="V211" i="10"/>
  <c r="V212" i="10"/>
  <c r="V213" i="10"/>
  <c r="V214" i="10"/>
  <c r="V215" i="10"/>
  <c r="V216" i="10"/>
  <c r="V217" i="10"/>
  <c r="V218" i="10"/>
  <c r="V219" i="10"/>
  <c r="V220" i="10"/>
  <c r="V221" i="10"/>
  <c r="V222" i="10"/>
  <c r="V223" i="10"/>
  <c r="V224" i="10"/>
  <c r="V225" i="10"/>
  <c r="V226" i="10"/>
  <c r="V227" i="10"/>
  <c r="V228" i="10"/>
  <c r="V229" i="10"/>
  <c r="V230" i="10"/>
  <c r="V231" i="10"/>
  <c r="V232" i="10"/>
  <c r="V233" i="10"/>
  <c r="V234" i="10"/>
  <c r="V235" i="10"/>
  <c r="V236" i="10"/>
  <c r="V237" i="10"/>
  <c r="V238" i="10"/>
  <c r="V239" i="10"/>
  <c r="V240" i="10"/>
  <c r="V241" i="10"/>
  <c r="V242" i="10"/>
  <c r="V243" i="10"/>
  <c r="V244" i="10"/>
  <c r="V245" i="10"/>
  <c r="V246" i="10"/>
  <c r="V247" i="10"/>
  <c r="V248" i="10"/>
  <c r="V249" i="10"/>
  <c r="V250" i="10"/>
  <c r="V251" i="10"/>
  <c r="V252" i="10"/>
  <c r="V253" i="10"/>
  <c r="V254" i="10"/>
  <c r="V255" i="10"/>
  <c r="V256" i="10"/>
  <c r="V257" i="10"/>
  <c r="V258" i="10"/>
  <c r="V259" i="10"/>
  <c r="V260" i="10"/>
  <c r="V261" i="10"/>
  <c r="V262" i="10"/>
  <c r="V263" i="10"/>
  <c r="V264" i="10"/>
  <c r="V265" i="10"/>
  <c r="V266" i="10"/>
  <c r="V267" i="10"/>
  <c r="V268" i="10"/>
  <c r="V269" i="10"/>
  <c r="V270" i="10"/>
  <c r="V271" i="10"/>
  <c r="V272" i="10"/>
  <c r="V273" i="10"/>
  <c r="V274" i="10"/>
  <c r="V275" i="10"/>
  <c r="V276" i="10"/>
  <c r="V277" i="10"/>
  <c r="V278" i="10"/>
  <c r="V279" i="10"/>
  <c r="V280" i="10"/>
  <c r="V281" i="10"/>
  <c r="V282" i="10"/>
  <c r="V283" i="10"/>
  <c r="V284" i="10"/>
  <c r="V285" i="10"/>
  <c r="V286" i="10"/>
  <c r="V287" i="10"/>
  <c r="V288" i="10"/>
  <c r="V289" i="10"/>
  <c r="V290" i="10"/>
  <c r="V291" i="10"/>
  <c r="V292" i="10"/>
  <c r="V293" i="10"/>
  <c r="V294" i="10"/>
  <c r="V295" i="10"/>
  <c r="V296" i="10"/>
  <c r="V297" i="10"/>
  <c r="V298" i="10"/>
  <c r="V299" i="10"/>
  <c r="V300" i="10"/>
  <c r="V301" i="10"/>
  <c r="V302" i="10"/>
  <c r="V303" i="10"/>
  <c r="V304" i="10"/>
  <c r="V305" i="10"/>
  <c r="V306" i="10"/>
  <c r="V307" i="10"/>
  <c r="V308" i="10"/>
  <c r="V309" i="10"/>
  <c r="V310" i="10"/>
  <c r="V311" i="10"/>
  <c r="V312" i="10"/>
  <c r="V313" i="10"/>
  <c r="V314" i="10"/>
  <c r="V315" i="10"/>
  <c r="V316" i="10"/>
  <c r="V317" i="10"/>
  <c r="V318" i="10"/>
  <c r="V319" i="10"/>
  <c r="V320" i="10"/>
  <c r="V321" i="10"/>
  <c r="V322" i="10"/>
  <c r="V323" i="10"/>
  <c r="V324" i="10"/>
  <c r="V325" i="10"/>
  <c r="V326" i="10"/>
  <c r="V327" i="10"/>
  <c r="V328" i="10"/>
  <c r="V329" i="10"/>
  <c r="V330" i="10"/>
  <c r="V331" i="10"/>
  <c r="V332" i="10"/>
  <c r="V333" i="10"/>
  <c r="V334" i="10"/>
  <c r="V335" i="10"/>
  <c r="V336" i="10"/>
  <c r="V337" i="10"/>
  <c r="V338" i="10"/>
  <c r="V339" i="10"/>
  <c r="V340" i="10"/>
  <c r="V341" i="10"/>
  <c r="V342" i="10"/>
  <c r="V343" i="10"/>
  <c r="V344" i="10"/>
  <c r="V345" i="10"/>
  <c r="V346" i="10"/>
  <c r="V347" i="10"/>
  <c r="V348" i="10"/>
  <c r="V349" i="10"/>
  <c r="V350" i="10"/>
  <c r="V351" i="10"/>
  <c r="V352" i="10"/>
  <c r="V353" i="10"/>
  <c r="V354" i="10"/>
  <c r="V355" i="10"/>
  <c r="V356" i="10"/>
  <c r="V357" i="10"/>
  <c r="V358" i="10"/>
  <c r="V359" i="10"/>
  <c r="V360" i="10"/>
  <c r="V361" i="10"/>
  <c r="V362" i="10"/>
  <c r="V363" i="10"/>
  <c r="V364" i="10"/>
  <c r="V365" i="10"/>
  <c r="V366" i="10"/>
  <c r="V367" i="10"/>
  <c r="V368" i="10"/>
  <c r="V369" i="10"/>
  <c r="V370" i="10"/>
  <c r="V371" i="10"/>
  <c r="V372" i="10"/>
  <c r="V373" i="10"/>
  <c r="V374" i="10"/>
  <c r="V375" i="10"/>
  <c r="V376" i="10"/>
  <c r="V377" i="10"/>
  <c r="V378" i="10"/>
  <c r="V379" i="10"/>
  <c r="V380" i="10"/>
  <c r="V381" i="10"/>
  <c r="V382" i="10"/>
  <c r="V383" i="10"/>
  <c r="V384" i="10"/>
  <c r="V385" i="10"/>
  <c r="V386" i="10"/>
  <c r="V387" i="10"/>
  <c r="V388" i="10"/>
  <c r="V389" i="10"/>
  <c r="V390" i="10"/>
  <c r="V391" i="10"/>
  <c r="V392" i="10"/>
  <c r="V393" i="10"/>
  <c r="V394" i="10"/>
  <c r="V395" i="10"/>
  <c r="V396" i="10"/>
  <c r="V397" i="10"/>
  <c r="V398" i="10"/>
  <c r="V399" i="10"/>
  <c r="V400" i="10"/>
  <c r="V401" i="10"/>
  <c r="V402" i="10"/>
  <c r="V403" i="10"/>
  <c r="V404" i="10"/>
  <c r="V405" i="10"/>
  <c r="V406" i="10"/>
  <c r="V407" i="10"/>
  <c r="V408" i="10"/>
  <c r="V409" i="10"/>
  <c r="V410" i="10"/>
  <c r="V411" i="10"/>
  <c r="V412" i="10"/>
  <c r="V413" i="10"/>
  <c r="V414" i="10"/>
  <c r="V415" i="10"/>
  <c r="V416" i="10"/>
  <c r="V417" i="10"/>
  <c r="V418" i="10"/>
  <c r="V419" i="10"/>
  <c r="V420" i="10"/>
  <c r="V421" i="10"/>
  <c r="V422" i="10"/>
  <c r="V423" i="10"/>
  <c r="V424" i="10"/>
  <c r="V425" i="10"/>
  <c r="V426" i="10"/>
  <c r="V427" i="10"/>
  <c r="V428" i="10"/>
  <c r="V429" i="10"/>
  <c r="V430" i="10"/>
  <c r="V431" i="10"/>
  <c r="V432" i="10"/>
  <c r="V433" i="10"/>
  <c r="V434" i="10"/>
  <c r="V435" i="10"/>
  <c r="V436" i="10"/>
  <c r="V437" i="10"/>
  <c r="V438" i="10"/>
  <c r="V439" i="10"/>
  <c r="V440" i="10"/>
  <c r="V441" i="10"/>
  <c r="V442" i="10"/>
  <c r="V443" i="10"/>
  <c r="V444" i="10"/>
  <c r="V445" i="10"/>
  <c r="V446" i="10"/>
  <c r="V447" i="10"/>
  <c r="V448" i="10"/>
  <c r="V449" i="10"/>
  <c r="V450" i="10"/>
  <c r="V451" i="10"/>
  <c r="V452" i="10"/>
  <c r="V453" i="10"/>
  <c r="V454" i="10"/>
  <c r="V455" i="10"/>
  <c r="V456" i="10"/>
  <c r="V457" i="10"/>
  <c r="V458" i="10"/>
  <c r="V459" i="10"/>
  <c r="V460" i="10"/>
  <c r="V461" i="10"/>
  <c r="V462" i="10"/>
  <c r="V463" i="10"/>
  <c r="V464" i="10"/>
  <c r="V465" i="10"/>
  <c r="V466" i="10"/>
  <c r="V467" i="10"/>
  <c r="V468" i="10"/>
  <c r="V469" i="10"/>
  <c r="V470" i="10"/>
  <c r="V471" i="10"/>
  <c r="V472" i="10"/>
  <c r="V473" i="10"/>
  <c r="V474" i="10"/>
  <c r="V475" i="10"/>
  <c r="V476" i="10"/>
  <c r="V477" i="10"/>
  <c r="V478" i="10"/>
  <c r="V479" i="10"/>
  <c r="V480" i="10"/>
  <c r="V481" i="10"/>
  <c r="V482" i="10"/>
  <c r="V483" i="10"/>
  <c r="V484" i="10"/>
  <c r="V485" i="10"/>
  <c r="V486" i="10"/>
  <c r="V487" i="10"/>
  <c r="V488" i="10"/>
  <c r="V489" i="10"/>
  <c r="V490" i="10"/>
  <c r="V491" i="10"/>
  <c r="V492" i="10"/>
  <c r="V493" i="10"/>
  <c r="V494" i="10"/>
  <c r="V495" i="10"/>
  <c r="V496" i="10"/>
  <c r="V497" i="10"/>
  <c r="V498" i="10"/>
  <c r="V499" i="10"/>
  <c r="V500" i="10"/>
  <c r="V501" i="10"/>
  <c r="V502" i="10"/>
  <c r="V503" i="10"/>
  <c r="V504" i="10"/>
  <c r="V505" i="10"/>
  <c r="V506" i="10"/>
  <c r="V507" i="10"/>
  <c r="V508" i="10"/>
  <c r="V509" i="10"/>
  <c r="V510" i="10"/>
  <c r="V511" i="10"/>
  <c r="V512" i="10"/>
  <c r="V513" i="10"/>
  <c r="V514" i="10"/>
  <c r="V515" i="10"/>
  <c r="V516" i="10"/>
  <c r="V517" i="10"/>
  <c r="V518" i="10"/>
  <c r="V519" i="10"/>
  <c r="V520" i="10"/>
  <c r="V521" i="10"/>
  <c r="V522" i="10"/>
  <c r="V523" i="10"/>
  <c r="V524" i="10"/>
  <c r="V525" i="10"/>
  <c r="V526" i="10"/>
  <c r="V527" i="10"/>
  <c r="V528" i="10"/>
  <c r="V529" i="10"/>
  <c r="V530" i="10"/>
  <c r="V531" i="10"/>
  <c r="V532" i="10"/>
  <c r="V533" i="10"/>
  <c r="V534" i="10"/>
  <c r="V535" i="10"/>
  <c r="V536" i="10"/>
  <c r="V537" i="10"/>
  <c r="V538" i="10"/>
  <c r="V539" i="10"/>
  <c r="V540" i="10"/>
  <c r="V541" i="10"/>
  <c r="V542" i="10"/>
  <c r="V543" i="10"/>
  <c r="V544" i="10"/>
  <c r="V545" i="10"/>
  <c r="V546" i="10"/>
  <c r="V547" i="10"/>
  <c r="V548" i="10"/>
  <c r="V549" i="10"/>
  <c r="V550" i="10"/>
  <c r="V551" i="10"/>
  <c r="V552" i="10"/>
  <c r="V553" i="10"/>
  <c r="V554" i="10"/>
  <c r="V555" i="10"/>
  <c r="V556" i="10"/>
  <c r="V557" i="10"/>
  <c r="V558" i="10"/>
  <c r="V559" i="10"/>
  <c r="V560" i="10"/>
  <c r="V561" i="10"/>
  <c r="V562" i="10"/>
  <c r="V563" i="10"/>
  <c r="V564" i="10"/>
  <c r="V565" i="10"/>
  <c r="V566" i="10"/>
  <c r="V567" i="10"/>
  <c r="V568" i="10"/>
  <c r="V569" i="10"/>
  <c r="V570" i="10"/>
  <c r="V571" i="10"/>
  <c r="V572" i="10"/>
  <c r="V573" i="10"/>
  <c r="V574" i="10"/>
  <c r="V575" i="10"/>
  <c r="V576" i="10"/>
  <c r="V577" i="10"/>
  <c r="V578" i="10"/>
  <c r="V579" i="10"/>
  <c r="V580" i="10"/>
  <c r="V581" i="10"/>
  <c r="V582" i="10"/>
  <c r="V583" i="10"/>
  <c r="V584" i="10"/>
  <c r="V585" i="10"/>
  <c r="V586" i="10"/>
  <c r="V587" i="10"/>
  <c r="V588" i="10"/>
  <c r="V589" i="10"/>
  <c r="V590" i="10"/>
  <c r="V591" i="10"/>
  <c r="V592" i="10"/>
  <c r="V593" i="10"/>
  <c r="V594" i="10"/>
  <c r="V595" i="10"/>
  <c r="V596" i="10"/>
  <c r="V597" i="10"/>
  <c r="V598" i="10"/>
  <c r="V599" i="10"/>
  <c r="V600" i="10"/>
  <c r="V601" i="10"/>
  <c r="V602" i="10"/>
  <c r="V603" i="10"/>
  <c r="V604" i="10"/>
  <c r="V605" i="10"/>
  <c r="V606" i="10"/>
  <c r="V607" i="10"/>
  <c r="V608" i="10"/>
  <c r="V609" i="10"/>
  <c r="V610" i="10"/>
  <c r="V611" i="10"/>
  <c r="V612" i="10"/>
  <c r="V613" i="10"/>
  <c r="V614" i="10"/>
  <c r="V615" i="10"/>
  <c r="V616" i="10"/>
  <c r="V617" i="10"/>
  <c r="V618" i="10"/>
  <c r="V619" i="10"/>
  <c r="V620" i="10"/>
  <c r="V621" i="10"/>
  <c r="V622" i="10"/>
  <c r="V623" i="10"/>
  <c r="V624" i="10"/>
  <c r="V625" i="10"/>
  <c r="V626" i="10"/>
  <c r="V627" i="10"/>
  <c r="V628" i="10"/>
  <c r="V629" i="10"/>
  <c r="V630" i="10"/>
  <c r="V631" i="10"/>
  <c r="V632" i="10"/>
  <c r="V633" i="10"/>
  <c r="V634" i="10"/>
  <c r="V635" i="10"/>
  <c r="V636" i="10"/>
  <c r="V637" i="10"/>
  <c r="V638" i="10"/>
  <c r="V639" i="10"/>
  <c r="V640" i="10"/>
  <c r="V641" i="10"/>
  <c r="V642" i="10"/>
  <c r="V643" i="10"/>
  <c r="V644" i="10"/>
  <c r="V645" i="10"/>
  <c r="V646" i="10"/>
  <c r="V647" i="10"/>
  <c r="V648" i="10"/>
  <c r="V649" i="10"/>
  <c r="V650" i="10"/>
  <c r="V651" i="10"/>
  <c r="V652" i="10"/>
  <c r="V653" i="10"/>
  <c r="V654" i="10"/>
  <c r="V655" i="10"/>
  <c r="V656" i="10"/>
  <c r="V657" i="10"/>
  <c r="V658" i="10"/>
  <c r="V659" i="10"/>
  <c r="V660" i="10"/>
  <c r="V661" i="10"/>
  <c r="V662" i="10"/>
  <c r="V663" i="10"/>
  <c r="V664" i="10"/>
  <c r="V665" i="10"/>
  <c r="V666" i="10"/>
  <c r="V667" i="10"/>
  <c r="V668" i="10"/>
  <c r="V669" i="10"/>
  <c r="V670" i="10"/>
  <c r="V671" i="10"/>
  <c r="V672" i="10"/>
  <c r="V673" i="10"/>
  <c r="V674" i="10"/>
  <c r="V675" i="10"/>
  <c r="V676" i="10"/>
  <c r="V677" i="10"/>
  <c r="V678" i="10"/>
  <c r="V679" i="10"/>
  <c r="V680" i="10"/>
  <c r="V681" i="10"/>
  <c r="V682" i="10"/>
  <c r="V683" i="10"/>
  <c r="V684" i="10"/>
  <c r="V685" i="10"/>
  <c r="V686" i="10"/>
  <c r="V687" i="10"/>
  <c r="V688" i="10"/>
  <c r="V689" i="10"/>
  <c r="V690" i="10"/>
  <c r="V691" i="10"/>
  <c r="V692" i="10"/>
  <c r="V693" i="10"/>
  <c r="V694" i="10"/>
  <c r="V695" i="10"/>
  <c r="V696" i="10"/>
  <c r="V697" i="10"/>
  <c r="V698" i="10"/>
  <c r="V699" i="10"/>
  <c r="V700" i="10"/>
  <c r="V701" i="10"/>
  <c r="V702" i="10"/>
  <c r="V703" i="10"/>
  <c r="V704" i="10"/>
  <c r="V705" i="10"/>
  <c r="V706" i="10"/>
  <c r="V707" i="10"/>
  <c r="V708" i="10"/>
  <c r="V709" i="10"/>
  <c r="V710" i="10"/>
  <c r="V711" i="10"/>
  <c r="V712" i="10"/>
  <c r="V713" i="10"/>
  <c r="V714" i="10"/>
  <c r="V715" i="10"/>
  <c r="V716" i="10"/>
  <c r="V717" i="10"/>
  <c r="V718" i="10"/>
  <c r="V719" i="10"/>
  <c r="V720" i="10"/>
  <c r="V721" i="10"/>
  <c r="V722" i="10"/>
  <c r="V723" i="10"/>
  <c r="V724" i="10"/>
  <c r="V725" i="10"/>
  <c r="V726" i="10"/>
  <c r="V727" i="10"/>
  <c r="V728" i="10"/>
  <c r="V729" i="10"/>
  <c r="V730" i="10"/>
  <c r="V731" i="10"/>
  <c r="V732" i="10"/>
  <c r="V733" i="10"/>
  <c r="V734" i="10"/>
  <c r="V735" i="10"/>
  <c r="V736" i="10"/>
  <c r="V737" i="10"/>
  <c r="V738" i="10"/>
  <c r="V739" i="10"/>
  <c r="V740" i="10"/>
  <c r="V741" i="10"/>
  <c r="V742" i="10"/>
  <c r="V743" i="10"/>
  <c r="V744" i="10"/>
  <c r="V745" i="10"/>
  <c r="V746" i="10"/>
  <c r="V747" i="10"/>
  <c r="V748" i="10"/>
  <c r="V749" i="10"/>
  <c r="V750" i="10"/>
  <c r="V751" i="10"/>
  <c r="V752" i="10"/>
  <c r="V753" i="10"/>
  <c r="V754" i="10"/>
  <c r="V755" i="10"/>
  <c r="V756" i="10"/>
  <c r="V757" i="10"/>
  <c r="V758" i="10"/>
  <c r="V759" i="10"/>
  <c r="V760" i="10"/>
  <c r="V761" i="10"/>
  <c r="V762" i="10"/>
  <c r="V763" i="10"/>
  <c r="V764" i="10"/>
  <c r="V765" i="10"/>
  <c r="V766" i="10"/>
  <c r="V767" i="10"/>
  <c r="V768" i="10"/>
  <c r="V769" i="10"/>
  <c r="V770" i="10"/>
  <c r="V771" i="10"/>
  <c r="V772" i="10"/>
  <c r="V773" i="10"/>
  <c r="V774" i="10"/>
  <c r="V775" i="10"/>
  <c r="V776" i="10"/>
  <c r="V777" i="10"/>
  <c r="V778" i="10"/>
  <c r="V779" i="10"/>
  <c r="V780" i="10"/>
  <c r="V781" i="10"/>
  <c r="V782" i="10"/>
  <c r="V783" i="10"/>
  <c r="V784" i="10"/>
  <c r="V785" i="10"/>
  <c r="V786" i="10"/>
  <c r="V787" i="10"/>
  <c r="V788" i="10"/>
  <c r="V789" i="10"/>
  <c r="V790" i="10"/>
  <c r="V791" i="10"/>
  <c r="V792" i="10"/>
  <c r="V793" i="10"/>
  <c r="V794" i="10"/>
  <c r="V795" i="10"/>
  <c r="V796" i="10"/>
  <c r="V797" i="10"/>
  <c r="V798" i="10"/>
  <c r="V799" i="10"/>
  <c r="V800" i="10"/>
  <c r="V801" i="10"/>
  <c r="V802" i="10"/>
  <c r="V803" i="10"/>
  <c r="V804" i="10"/>
  <c r="V805" i="10"/>
  <c r="V806" i="10"/>
  <c r="V807" i="10"/>
  <c r="V808" i="10"/>
  <c r="V809" i="10"/>
  <c r="V810" i="10"/>
  <c r="V811" i="10"/>
  <c r="V812" i="10"/>
  <c r="V813" i="10"/>
  <c r="V814" i="10"/>
  <c r="V815" i="10"/>
  <c r="V816" i="10"/>
  <c r="V817" i="10"/>
  <c r="V818" i="10"/>
  <c r="V819" i="10"/>
  <c r="V820" i="10"/>
  <c r="V821" i="10"/>
  <c r="V822" i="10"/>
  <c r="V823" i="10"/>
  <c r="V824" i="10"/>
  <c r="V825" i="10"/>
  <c r="V826" i="10"/>
  <c r="V827" i="10"/>
  <c r="V828" i="10"/>
  <c r="V829" i="10"/>
  <c r="V830" i="10"/>
  <c r="V831" i="10"/>
  <c r="V832" i="10"/>
  <c r="V833" i="10"/>
  <c r="V834" i="10"/>
  <c r="V835" i="10"/>
  <c r="V836" i="10"/>
  <c r="V837" i="10"/>
  <c r="V838" i="10"/>
  <c r="V839" i="10"/>
  <c r="V840" i="10"/>
  <c r="V841" i="10"/>
  <c r="V842" i="10"/>
  <c r="V843" i="10"/>
  <c r="V844" i="10"/>
  <c r="V845" i="10"/>
  <c r="V846" i="10"/>
  <c r="V847" i="10"/>
  <c r="V848" i="10"/>
  <c r="V849" i="10"/>
  <c r="V850" i="10"/>
  <c r="V851" i="10"/>
  <c r="V852" i="10"/>
  <c r="V853" i="10"/>
  <c r="V854" i="10"/>
  <c r="V855" i="10"/>
  <c r="V856" i="10"/>
  <c r="V857" i="10"/>
  <c r="V858" i="10"/>
  <c r="V859" i="10"/>
  <c r="V860" i="10"/>
  <c r="V861" i="10"/>
  <c r="V862" i="10"/>
  <c r="V863" i="10"/>
  <c r="V864" i="10"/>
  <c r="V865" i="10"/>
  <c r="V866" i="10"/>
  <c r="V867" i="10"/>
  <c r="V868" i="10"/>
  <c r="V869" i="10"/>
  <c r="V870" i="10"/>
  <c r="V871" i="10"/>
  <c r="V872" i="10"/>
  <c r="V873" i="10"/>
  <c r="V874" i="10"/>
  <c r="V875" i="10"/>
  <c r="V876" i="10"/>
  <c r="V877" i="10"/>
  <c r="V878" i="10"/>
  <c r="V879" i="10"/>
  <c r="V880" i="10"/>
  <c r="V881" i="10"/>
  <c r="V882" i="10"/>
  <c r="V883" i="10"/>
  <c r="V884" i="10"/>
  <c r="V885" i="10"/>
  <c r="V886" i="10"/>
  <c r="V887" i="10"/>
  <c r="V888" i="10"/>
  <c r="V889" i="10"/>
  <c r="V890" i="10"/>
  <c r="V891" i="10"/>
  <c r="V892" i="10"/>
  <c r="V893" i="10"/>
  <c r="V894" i="10"/>
  <c r="V895" i="10"/>
  <c r="V896" i="10"/>
  <c r="V897" i="10"/>
  <c r="V898" i="10"/>
  <c r="V899" i="10"/>
  <c r="V900" i="10"/>
  <c r="V901" i="10"/>
  <c r="V902" i="10"/>
  <c r="V903" i="10"/>
  <c r="V904" i="10"/>
  <c r="V905" i="10"/>
  <c r="V906" i="10"/>
  <c r="V907" i="10"/>
  <c r="V908" i="10"/>
  <c r="V909" i="10"/>
  <c r="V910" i="10"/>
  <c r="V911" i="10"/>
  <c r="V912" i="10"/>
  <c r="V913" i="10"/>
  <c r="V914" i="10"/>
  <c r="V915" i="10"/>
  <c r="V916" i="10"/>
  <c r="V917" i="10"/>
  <c r="V918" i="10"/>
  <c r="V919" i="10"/>
  <c r="V920" i="10"/>
  <c r="V921" i="10"/>
  <c r="V922" i="10"/>
  <c r="V923" i="10"/>
  <c r="V924" i="10"/>
  <c r="V925" i="10"/>
  <c r="V926" i="10"/>
  <c r="V927" i="10"/>
  <c r="V928" i="10"/>
  <c r="V929" i="10"/>
  <c r="V930" i="10"/>
  <c r="V931" i="10"/>
  <c r="V932" i="10"/>
  <c r="V933" i="10"/>
  <c r="V934" i="10"/>
  <c r="V935" i="10"/>
  <c r="V936" i="10"/>
  <c r="V937" i="10"/>
  <c r="V938" i="10"/>
  <c r="V939" i="10"/>
  <c r="V940" i="10"/>
  <c r="V941" i="10"/>
  <c r="V942" i="10"/>
  <c r="V943" i="10"/>
  <c r="V944" i="10"/>
  <c r="V945" i="10"/>
  <c r="V946" i="10"/>
  <c r="V947" i="10"/>
  <c r="V948" i="10"/>
  <c r="V949" i="10"/>
  <c r="V950" i="10"/>
  <c r="V951" i="10"/>
  <c r="V952" i="10"/>
  <c r="V953" i="10"/>
  <c r="V954" i="10"/>
  <c r="V955" i="10"/>
  <c r="V956" i="10"/>
  <c r="V957" i="10"/>
  <c r="V958" i="10"/>
  <c r="V959" i="10"/>
  <c r="V960" i="10"/>
  <c r="V961" i="10"/>
  <c r="V962" i="10"/>
  <c r="V963" i="10"/>
  <c r="V964" i="10"/>
  <c r="V965" i="10"/>
  <c r="V966" i="10"/>
  <c r="V967" i="10"/>
  <c r="V968" i="10"/>
  <c r="V969" i="10"/>
  <c r="V970" i="10"/>
  <c r="V971" i="10"/>
  <c r="V972" i="10"/>
  <c r="V973" i="10"/>
  <c r="V974" i="10"/>
  <c r="V975" i="10"/>
  <c r="V976" i="10"/>
  <c r="V977" i="10"/>
  <c r="V978" i="10"/>
  <c r="V979" i="10"/>
  <c r="V980" i="10"/>
  <c r="V981" i="10"/>
  <c r="V982" i="10"/>
  <c r="V983" i="10"/>
  <c r="V984" i="10"/>
  <c r="V985" i="10"/>
  <c r="V986" i="10"/>
  <c r="V987" i="10"/>
  <c r="V988" i="10"/>
  <c r="V989" i="10"/>
  <c r="V990" i="10"/>
  <c r="V991" i="10"/>
  <c r="V992" i="10"/>
  <c r="V993" i="10"/>
  <c r="V994" i="10"/>
  <c r="V995" i="10"/>
  <c r="V996" i="10"/>
  <c r="V997" i="10"/>
  <c r="V998" i="10"/>
  <c r="V999" i="10"/>
  <c r="V1000" i="10"/>
  <c r="V1001" i="10"/>
  <c r="V1002" i="10"/>
  <c r="V1003" i="10"/>
  <c r="V1004" i="10"/>
  <c r="V1005" i="10"/>
  <c r="V1006" i="10"/>
  <c r="V1007" i="10"/>
  <c r="V1008" i="10"/>
  <c r="V1009" i="10"/>
  <c r="V1010" i="10"/>
  <c r="V1011" i="10"/>
  <c r="V1012" i="10"/>
  <c r="V1013" i="10"/>
  <c r="V1014" i="10"/>
  <c r="V1015" i="10"/>
  <c r="V1016" i="10"/>
  <c r="V1017" i="10"/>
  <c r="V1018" i="10"/>
  <c r="V1019" i="10"/>
  <c r="V1020" i="10"/>
  <c r="V1021" i="10"/>
  <c r="V1022" i="10"/>
  <c r="V1023" i="10"/>
  <c r="V1024" i="10"/>
  <c r="V1025" i="10"/>
  <c r="V1026" i="10"/>
  <c r="V1027" i="10"/>
  <c r="V1028" i="10"/>
  <c r="V1029" i="10"/>
  <c r="V1030" i="10"/>
  <c r="V1031" i="10"/>
  <c r="V1032" i="10"/>
  <c r="V1033" i="10"/>
  <c r="V1034" i="10"/>
  <c r="V1035" i="10"/>
  <c r="V1036" i="10"/>
  <c r="V1037" i="10"/>
  <c r="V1038" i="10"/>
  <c r="V1039" i="10"/>
  <c r="V1040" i="10"/>
  <c r="V1041" i="10"/>
  <c r="V1042" i="10"/>
  <c r="V1043" i="10"/>
  <c r="V1044" i="10"/>
  <c r="V1045" i="10"/>
  <c r="V1046" i="10"/>
  <c r="V1047" i="10"/>
  <c r="V1048" i="10"/>
  <c r="V1049" i="10"/>
  <c r="V1050" i="10"/>
  <c r="V1051" i="10"/>
  <c r="V1052" i="10"/>
  <c r="V1053" i="10"/>
  <c r="V1054" i="10"/>
  <c r="V1055" i="10"/>
  <c r="V1056" i="10"/>
  <c r="V1057" i="10"/>
  <c r="V1058" i="10"/>
  <c r="V1059" i="10"/>
  <c r="V1060" i="10"/>
  <c r="V1061" i="10"/>
  <c r="V1062" i="10"/>
  <c r="V1063" i="10"/>
  <c r="V1064" i="10"/>
  <c r="V1065" i="10"/>
  <c r="V1066" i="10"/>
  <c r="V1067" i="10"/>
  <c r="V1068" i="10"/>
  <c r="V1069" i="10"/>
  <c r="V1070" i="10"/>
  <c r="V1071" i="10"/>
  <c r="V1072" i="10"/>
  <c r="V1073" i="10"/>
  <c r="V1074" i="10"/>
  <c r="V1075" i="10"/>
  <c r="V1076" i="10"/>
  <c r="V1077" i="10"/>
  <c r="V1078" i="10"/>
  <c r="V1079" i="10"/>
  <c r="V1080" i="10"/>
  <c r="V1081" i="10"/>
  <c r="V1082" i="10"/>
  <c r="V1083" i="10"/>
  <c r="V1084" i="10"/>
  <c r="V1085" i="10"/>
  <c r="V1086" i="10"/>
  <c r="V1087" i="10"/>
  <c r="V1088" i="10"/>
  <c r="V1089" i="10"/>
  <c r="V1090" i="10"/>
  <c r="V1091" i="10"/>
  <c r="V1092" i="10"/>
  <c r="V1093" i="10"/>
  <c r="V1094" i="10"/>
  <c r="V1095" i="10"/>
  <c r="V1096" i="10"/>
  <c r="V1097" i="10"/>
  <c r="V1098" i="10"/>
  <c r="V1099" i="10"/>
  <c r="V1100" i="10"/>
  <c r="V1101" i="10"/>
  <c r="V1102" i="10"/>
  <c r="V1103" i="10"/>
  <c r="V1104" i="10"/>
  <c r="V1105" i="10"/>
  <c r="V1106" i="10"/>
  <c r="V1107" i="10"/>
  <c r="V1108" i="10"/>
  <c r="V1109" i="10"/>
  <c r="V1110" i="10"/>
  <c r="V1111" i="10"/>
  <c r="V1112" i="10"/>
  <c r="V1113" i="10"/>
  <c r="V1114" i="10"/>
  <c r="V1115" i="10"/>
  <c r="V1116" i="10"/>
  <c r="V1117" i="10"/>
  <c r="V1118" i="10"/>
  <c r="V1119" i="10"/>
  <c r="V1120" i="10"/>
  <c r="V1121" i="10"/>
  <c r="V1122" i="10"/>
  <c r="V1123" i="10"/>
  <c r="V1124" i="10"/>
  <c r="V1125" i="10"/>
  <c r="V1126" i="10"/>
  <c r="V1127" i="10"/>
  <c r="V1128" i="10"/>
  <c r="V1129" i="10"/>
  <c r="V1130" i="10"/>
  <c r="V1131" i="10"/>
  <c r="V1132" i="10"/>
  <c r="V1133" i="10"/>
  <c r="V1134" i="10"/>
  <c r="V1135" i="10"/>
  <c r="V1136" i="10"/>
  <c r="V1137" i="10"/>
  <c r="V1138" i="10"/>
  <c r="V1139" i="10"/>
  <c r="V1140" i="10"/>
  <c r="V1141" i="10"/>
  <c r="V1142" i="10"/>
  <c r="V1143" i="10"/>
  <c r="V1144" i="10"/>
  <c r="V1145" i="10"/>
  <c r="V1146" i="10"/>
  <c r="V1147" i="10"/>
  <c r="V1148" i="10"/>
  <c r="V1149" i="10"/>
  <c r="V1150" i="10"/>
  <c r="V1151" i="10"/>
  <c r="V1152" i="10"/>
  <c r="V1153" i="10"/>
  <c r="V1154" i="10"/>
  <c r="V1155" i="10"/>
  <c r="V1156" i="10"/>
  <c r="V1157" i="10"/>
  <c r="V1158" i="10"/>
  <c r="V1159" i="10"/>
  <c r="V1160" i="10"/>
  <c r="V1161" i="10"/>
  <c r="V1162" i="10"/>
  <c r="V1163" i="10"/>
  <c r="V1164" i="10"/>
  <c r="V1165" i="10"/>
  <c r="V1166" i="10"/>
  <c r="V1167" i="10"/>
  <c r="V1168" i="10"/>
  <c r="V1169" i="10"/>
  <c r="V1170" i="10"/>
  <c r="V1171" i="10"/>
  <c r="V1172" i="10"/>
  <c r="V1173" i="10"/>
  <c r="V1174" i="10"/>
  <c r="V1175" i="10"/>
  <c r="V1176" i="10"/>
  <c r="V1177" i="10"/>
  <c r="V1178" i="10"/>
  <c r="V1179" i="10"/>
  <c r="V1180" i="10"/>
  <c r="V1181" i="10"/>
  <c r="V1182" i="10"/>
  <c r="V1183" i="10"/>
  <c r="V1184" i="10"/>
  <c r="V1185" i="10"/>
  <c r="V1186" i="10"/>
  <c r="V1187" i="10"/>
  <c r="V1188" i="10"/>
  <c r="V1189" i="10"/>
  <c r="V1190" i="10"/>
  <c r="V1191" i="10"/>
  <c r="V1192" i="10"/>
  <c r="V1193" i="10"/>
  <c r="V1194" i="10"/>
  <c r="V1195" i="10"/>
  <c r="V1196" i="10"/>
  <c r="V1197" i="10"/>
  <c r="V1198" i="10"/>
  <c r="V1199" i="10"/>
  <c r="V1200" i="10"/>
  <c r="V1201" i="10"/>
  <c r="V1202" i="10"/>
  <c r="V1203" i="10"/>
  <c r="V1204" i="10"/>
  <c r="V1205" i="10"/>
  <c r="V1206" i="10"/>
  <c r="V1207" i="10"/>
  <c r="V1208" i="10"/>
  <c r="V1209" i="10"/>
  <c r="V1210" i="10"/>
  <c r="V1211" i="10"/>
  <c r="V1212" i="10"/>
  <c r="V1213" i="10"/>
  <c r="V1214" i="10"/>
  <c r="V1215" i="10"/>
  <c r="V1216" i="10"/>
  <c r="V1217" i="10"/>
  <c r="V1218" i="10"/>
  <c r="V1219" i="10"/>
  <c r="V1220" i="10"/>
  <c r="V1221" i="10"/>
  <c r="V1222" i="10"/>
  <c r="V1223" i="10"/>
  <c r="V1224" i="10"/>
  <c r="V1225" i="10"/>
  <c r="V1226" i="10"/>
  <c r="V1227" i="10"/>
  <c r="V1228" i="10"/>
  <c r="V1229" i="10"/>
  <c r="V1230" i="10"/>
  <c r="V1231" i="10"/>
  <c r="V1232" i="10"/>
  <c r="V1233" i="10"/>
  <c r="V1234" i="10"/>
  <c r="V1235" i="10"/>
  <c r="V1236" i="10"/>
  <c r="V1237" i="10"/>
  <c r="V1238" i="10"/>
  <c r="V1239" i="10"/>
  <c r="V1240" i="10"/>
  <c r="V1241" i="10"/>
  <c r="V1242" i="10"/>
  <c r="V1243" i="10"/>
  <c r="V1244" i="10"/>
  <c r="V1245" i="10"/>
  <c r="V1246" i="10"/>
  <c r="V1247" i="10"/>
  <c r="V1248" i="10"/>
  <c r="V1249" i="10"/>
  <c r="V1250" i="10"/>
  <c r="V1251" i="10"/>
  <c r="V1252" i="10"/>
  <c r="V1253" i="10"/>
  <c r="V1254" i="10"/>
  <c r="V1255" i="10"/>
  <c r="V1256" i="10"/>
  <c r="V1257" i="10"/>
  <c r="V1258" i="10"/>
  <c r="V1259" i="10"/>
  <c r="V1260" i="10"/>
  <c r="V1261" i="10"/>
  <c r="V1262" i="10"/>
  <c r="V1263" i="10"/>
  <c r="V1264" i="10"/>
  <c r="V1265" i="10"/>
  <c r="V1266" i="10"/>
  <c r="V1267" i="10"/>
  <c r="V1268" i="10"/>
  <c r="V1269" i="10"/>
  <c r="V1270" i="10"/>
  <c r="V1271" i="10"/>
  <c r="V1272" i="10"/>
  <c r="V1273" i="10"/>
  <c r="V1274" i="10"/>
  <c r="V1275" i="10"/>
  <c r="V1276" i="10"/>
  <c r="V1277" i="10"/>
  <c r="V1278" i="10"/>
  <c r="V1279" i="10"/>
  <c r="V1280" i="10"/>
  <c r="V1281" i="10"/>
  <c r="V1282" i="10"/>
  <c r="V1283" i="10"/>
  <c r="V1284" i="10"/>
  <c r="V1285" i="10"/>
  <c r="V1286" i="10"/>
  <c r="V1287" i="10"/>
  <c r="V1288" i="10"/>
  <c r="V1289" i="10"/>
  <c r="V1290" i="10"/>
  <c r="V1291" i="10"/>
  <c r="V1292" i="10"/>
  <c r="V1293" i="10"/>
  <c r="V1294" i="10"/>
  <c r="V1295" i="10"/>
  <c r="V1296" i="10"/>
  <c r="V1297" i="10"/>
  <c r="V1298" i="10"/>
  <c r="V1299" i="10"/>
  <c r="V1300" i="10"/>
  <c r="V1301" i="10"/>
  <c r="V1302" i="10"/>
  <c r="V1303" i="10"/>
  <c r="V1304" i="10"/>
  <c r="V1305" i="10"/>
  <c r="V1306" i="10"/>
  <c r="V1307" i="10"/>
  <c r="V1308" i="10"/>
  <c r="V1309" i="10"/>
  <c r="V1310" i="10"/>
  <c r="V1311" i="10"/>
  <c r="V1312" i="10"/>
  <c r="V1313" i="10"/>
  <c r="V1314" i="10"/>
  <c r="V1315" i="10"/>
  <c r="V1316" i="10"/>
  <c r="V1317" i="10"/>
  <c r="V1318" i="10"/>
  <c r="V1319" i="10"/>
  <c r="V1320" i="10"/>
  <c r="V1321" i="10"/>
  <c r="V1322" i="10"/>
  <c r="V1323" i="10"/>
  <c r="V1324" i="10"/>
  <c r="V1325" i="10"/>
  <c r="V1326" i="10"/>
  <c r="V1327" i="10"/>
  <c r="V1328" i="10"/>
  <c r="V1329" i="10"/>
  <c r="V1330" i="10"/>
  <c r="V1331" i="10"/>
  <c r="V1332" i="10"/>
  <c r="V1333" i="10"/>
  <c r="V1334" i="10"/>
  <c r="V1335" i="10"/>
  <c r="V1336" i="10"/>
  <c r="V1337" i="10"/>
  <c r="V1338" i="10"/>
  <c r="V1339" i="10"/>
  <c r="V1340" i="10"/>
  <c r="V1341" i="10"/>
  <c r="V1342" i="10"/>
  <c r="V1343" i="10"/>
  <c r="V1344" i="10"/>
  <c r="V1345" i="10"/>
  <c r="V1346" i="10"/>
  <c r="V1347" i="10"/>
  <c r="V1348" i="10"/>
  <c r="V1349" i="10"/>
  <c r="V1350" i="10"/>
  <c r="V1351" i="10"/>
  <c r="V1352" i="10"/>
  <c r="V1353" i="10"/>
  <c r="V1354" i="10"/>
  <c r="V1355" i="10"/>
  <c r="V1356" i="10"/>
  <c r="V1357" i="10"/>
  <c r="V1358" i="10"/>
  <c r="V1359" i="10"/>
  <c r="V1360" i="10"/>
  <c r="V1361" i="10"/>
  <c r="V1362" i="10"/>
  <c r="V1363" i="10"/>
  <c r="V1364" i="10"/>
  <c r="V1365" i="10"/>
  <c r="V1366" i="10"/>
  <c r="V1367" i="10"/>
  <c r="V1368" i="10"/>
  <c r="V1369" i="10"/>
  <c r="V1370" i="10"/>
  <c r="V1371" i="10"/>
  <c r="V1372" i="10"/>
  <c r="V1373" i="10"/>
  <c r="V1374" i="10"/>
  <c r="V1375" i="10"/>
  <c r="V1376" i="10"/>
  <c r="V1377" i="10"/>
  <c r="V1378" i="10"/>
  <c r="V1379" i="10"/>
  <c r="V1380" i="10"/>
  <c r="V1381" i="10"/>
  <c r="V1382" i="10"/>
  <c r="V1383" i="10"/>
  <c r="V1384" i="10"/>
  <c r="V1385" i="10"/>
  <c r="V1386" i="10"/>
  <c r="V1387" i="10"/>
  <c r="V1388" i="10"/>
  <c r="V1389" i="10"/>
  <c r="V1390" i="10"/>
  <c r="V1391" i="10"/>
  <c r="V1392" i="10"/>
  <c r="V1393" i="10"/>
  <c r="V1394" i="10"/>
  <c r="V1395" i="10"/>
  <c r="V1396" i="10"/>
  <c r="V1397" i="10"/>
  <c r="V1398" i="10"/>
  <c r="V1399" i="10"/>
  <c r="V1400" i="10"/>
  <c r="V1401" i="10"/>
  <c r="V1402" i="10"/>
  <c r="V1403" i="10"/>
  <c r="V1404" i="10"/>
  <c r="V1405" i="10"/>
  <c r="V1406" i="10"/>
  <c r="V1407" i="10"/>
  <c r="V1408" i="10"/>
  <c r="V1409" i="10"/>
  <c r="V1410" i="10"/>
  <c r="V1411" i="10"/>
  <c r="V1412" i="10"/>
  <c r="V1413" i="10"/>
  <c r="V1414" i="10"/>
  <c r="V1415" i="10"/>
  <c r="V1416" i="10"/>
  <c r="V1417" i="10"/>
  <c r="V1418" i="10"/>
  <c r="V1419" i="10"/>
  <c r="V1420" i="10"/>
  <c r="V1421" i="10"/>
  <c r="V1422" i="10"/>
  <c r="V1423" i="10"/>
  <c r="V1424" i="10"/>
  <c r="V1425" i="10"/>
  <c r="V1426" i="10"/>
  <c r="V1427" i="10"/>
  <c r="V1428" i="10"/>
  <c r="V1429" i="10"/>
  <c r="V1430" i="10"/>
  <c r="V1431" i="10"/>
  <c r="V1432" i="10"/>
  <c r="V1433" i="10"/>
  <c r="V1434" i="10"/>
  <c r="V1435" i="10"/>
  <c r="V1436" i="10"/>
  <c r="V1437" i="10"/>
  <c r="V1438" i="10"/>
  <c r="V1439" i="10"/>
  <c r="V1440" i="10"/>
  <c r="V1441" i="10"/>
  <c r="V1442" i="10"/>
  <c r="V1443" i="10"/>
  <c r="V1444" i="10"/>
  <c r="V1445" i="10"/>
  <c r="V1446" i="10"/>
  <c r="V1447" i="10"/>
  <c r="V1448" i="10"/>
  <c r="V1449" i="10"/>
  <c r="V1450" i="10"/>
  <c r="V1451" i="10"/>
  <c r="V1452" i="10"/>
  <c r="V1453" i="10"/>
  <c r="V1454" i="10"/>
  <c r="V1455" i="10"/>
  <c r="V1456" i="10"/>
  <c r="V1457" i="10"/>
  <c r="V1458" i="10"/>
  <c r="V1459" i="10"/>
  <c r="V1460" i="10"/>
  <c r="V1461" i="10"/>
  <c r="V1462" i="10"/>
  <c r="V1463" i="10"/>
  <c r="V1464" i="10"/>
  <c r="V1465" i="10"/>
  <c r="V1466" i="10"/>
  <c r="V1467" i="10"/>
  <c r="V1468" i="10"/>
  <c r="V1469" i="10"/>
  <c r="V1470" i="10"/>
  <c r="V1471" i="10"/>
  <c r="V1472" i="10"/>
  <c r="V1473" i="10"/>
  <c r="V1474" i="10"/>
  <c r="V1475" i="10"/>
  <c r="V1476" i="10"/>
  <c r="V1477" i="10"/>
  <c r="V1478" i="10"/>
  <c r="V1479" i="10"/>
  <c r="V1480" i="10"/>
  <c r="V1481" i="10"/>
  <c r="V1482" i="10"/>
  <c r="V1483" i="10"/>
  <c r="V1484" i="10"/>
  <c r="V1485" i="10"/>
  <c r="V1486" i="10"/>
  <c r="V1487" i="10"/>
  <c r="V1488" i="10"/>
  <c r="V1489" i="10"/>
  <c r="V1490" i="10"/>
  <c r="V1491" i="10"/>
  <c r="V1492" i="10"/>
  <c r="V1493" i="10"/>
  <c r="V1494" i="10"/>
  <c r="V1495" i="10"/>
  <c r="V1496" i="10"/>
  <c r="V1497" i="10"/>
  <c r="V1498" i="10"/>
  <c r="V1499" i="10"/>
  <c r="V1500" i="10"/>
  <c r="V1501" i="10"/>
  <c r="V1502" i="10"/>
  <c r="V1503" i="10"/>
  <c r="V1504" i="10"/>
  <c r="V1505" i="10"/>
  <c r="V1506" i="10"/>
  <c r="V1507" i="10"/>
  <c r="V1508" i="10"/>
  <c r="V1509" i="10"/>
  <c r="V1510" i="10"/>
  <c r="V1511" i="10"/>
  <c r="V1512" i="10"/>
  <c r="V1513" i="10"/>
  <c r="V1514" i="10"/>
  <c r="V1515" i="10"/>
  <c r="V1516" i="10"/>
  <c r="V1517" i="10"/>
  <c r="V1518" i="10"/>
  <c r="V1519" i="10"/>
  <c r="V1520" i="10"/>
  <c r="V1521" i="10"/>
  <c r="V1522" i="10"/>
  <c r="V1523" i="10"/>
  <c r="V1524" i="10"/>
  <c r="V1525" i="10"/>
  <c r="V1526" i="10"/>
  <c r="V1527" i="10"/>
  <c r="V1528" i="10"/>
  <c r="V1529" i="10"/>
  <c r="V1530" i="10"/>
  <c r="V1531" i="10"/>
  <c r="V1532" i="10"/>
  <c r="V1533" i="10"/>
  <c r="V1534" i="10"/>
  <c r="V1535" i="10"/>
  <c r="V1536" i="10"/>
  <c r="V1537" i="10"/>
  <c r="V1538" i="10"/>
  <c r="V1539" i="10"/>
  <c r="V1540" i="10"/>
  <c r="V1541" i="10"/>
  <c r="V1542" i="10"/>
  <c r="V1543" i="10"/>
  <c r="V1544" i="10"/>
  <c r="V1545" i="10"/>
  <c r="V1546" i="10"/>
  <c r="V1547" i="10"/>
  <c r="V1548" i="10"/>
  <c r="V1549" i="10"/>
  <c r="V1550" i="10"/>
  <c r="V1551" i="10"/>
  <c r="V1552" i="10"/>
  <c r="V1553" i="10"/>
  <c r="V1554" i="10"/>
  <c r="V1555" i="10"/>
  <c r="V1556" i="10"/>
  <c r="V1557" i="10"/>
  <c r="V1558" i="10"/>
  <c r="V1559" i="10"/>
  <c r="V1560" i="10"/>
  <c r="V1561" i="10"/>
  <c r="V1562" i="10"/>
  <c r="V1563" i="10"/>
  <c r="V1564" i="10"/>
  <c r="V1565" i="10"/>
  <c r="V1566" i="10"/>
  <c r="V1567" i="10"/>
  <c r="V1568" i="10"/>
  <c r="V1569" i="10"/>
  <c r="V1570" i="10"/>
  <c r="V1571" i="10"/>
  <c r="V1572" i="10"/>
  <c r="V1573" i="10"/>
  <c r="V1574" i="10"/>
  <c r="V1575" i="10"/>
  <c r="V1576" i="10"/>
  <c r="V1577" i="10"/>
  <c r="V1578" i="10"/>
  <c r="V1579" i="10"/>
  <c r="V1580" i="10"/>
  <c r="V1581" i="10"/>
  <c r="V1582" i="10"/>
  <c r="V1583" i="10"/>
  <c r="V1584" i="10"/>
  <c r="V1585" i="10"/>
  <c r="V1586" i="10"/>
  <c r="V1587" i="10"/>
  <c r="V1588" i="10"/>
  <c r="V1589" i="10"/>
  <c r="V1590" i="10"/>
  <c r="V1591" i="10"/>
  <c r="V1592" i="10"/>
  <c r="V1593" i="10"/>
  <c r="V1594" i="10"/>
  <c r="V1595" i="10"/>
  <c r="V1596" i="10"/>
  <c r="V1597" i="10"/>
  <c r="V1598" i="10"/>
  <c r="V1599" i="10"/>
  <c r="V1600" i="10"/>
  <c r="V1601" i="10"/>
  <c r="V1602" i="10"/>
  <c r="V1603" i="10"/>
  <c r="V1604" i="10"/>
  <c r="V1605" i="10"/>
  <c r="V1606" i="10"/>
  <c r="V1607" i="10"/>
  <c r="V1608" i="10"/>
  <c r="V1609" i="10"/>
  <c r="V1610" i="10"/>
  <c r="V1611" i="10"/>
  <c r="V1612" i="10"/>
  <c r="V1613" i="10"/>
  <c r="V1614" i="10"/>
  <c r="V1615" i="10"/>
  <c r="V1616" i="10"/>
  <c r="V1617" i="10"/>
  <c r="V1618" i="10"/>
  <c r="V1619" i="10"/>
  <c r="V1620" i="10"/>
  <c r="V1621" i="10"/>
  <c r="V1622" i="10"/>
  <c r="V1623" i="10"/>
  <c r="V1624" i="10"/>
  <c r="V1625" i="10"/>
  <c r="V1626" i="10"/>
  <c r="V1627" i="10"/>
  <c r="V1628" i="10"/>
  <c r="V1629" i="10"/>
  <c r="V1630" i="10"/>
  <c r="V1631" i="10"/>
  <c r="V1632" i="10"/>
  <c r="V1633" i="10"/>
  <c r="V1634" i="10"/>
  <c r="V1635" i="10"/>
  <c r="V1636" i="10"/>
  <c r="V1637" i="10"/>
  <c r="V1638" i="10"/>
  <c r="V1639" i="10"/>
  <c r="V1640" i="10"/>
  <c r="V1641" i="10"/>
  <c r="V1642" i="10"/>
  <c r="V1643" i="10"/>
  <c r="V1644" i="10"/>
  <c r="V1645" i="10"/>
  <c r="V1646" i="10"/>
  <c r="V1647" i="10"/>
  <c r="V1648" i="10"/>
  <c r="V1649" i="10"/>
  <c r="V1650" i="10"/>
  <c r="V1651" i="10"/>
  <c r="V1652" i="10"/>
  <c r="V1653" i="10"/>
  <c r="V1654" i="10"/>
  <c r="V1655" i="10"/>
  <c r="V1656" i="10"/>
  <c r="V1657" i="10"/>
  <c r="V1658" i="10"/>
  <c r="V1659" i="10"/>
  <c r="V1660" i="10"/>
  <c r="V1661" i="10"/>
  <c r="V1662" i="10"/>
  <c r="V1663" i="10"/>
  <c r="V1664" i="10"/>
  <c r="V1665" i="10"/>
  <c r="V1666" i="10"/>
  <c r="V1667" i="10"/>
  <c r="V1668" i="10"/>
  <c r="V1669" i="10"/>
  <c r="V1670" i="10"/>
  <c r="V1671" i="10"/>
  <c r="V1672" i="10"/>
  <c r="V1673" i="10"/>
  <c r="V1674" i="10"/>
  <c r="V1675" i="10"/>
  <c r="V1676" i="10"/>
  <c r="V1677" i="10"/>
  <c r="V1678" i="10"/>
  <c r="V1679" i="10"/>
  <c r="V1680" i="10"/>
  <c r="V1681" i="10"/>
  <c r="V1682" i="10"/>
  <c r="V1683" i="10"/>
  <c r="V1684" i="10"/>
  <c r="V1685" i="10"/>
  <c r="V1686" i="10"/>
  <c r="V1687" i="10"/>
  <c r="V1688" i="10"/>
  <c r="V1689" i="10"/>
  <c r="V1690" i="10"/>
  <c r="V1691" i="10"/>
  <c r="V1692" i="10"/>
  <c r="V1693" i="10"/>
  <c r="V1694" i="10"/>
  <c r="V1695" i="10"/>
  <c r="V1696" i="10"/>
  <c r="V1697" i="10"/>
  <c r="V1698" i="10"/>
  <c r="V1699" i="10"/>
  <c r="V1700" i="10"/>
  <c r="V1701" i="10"/>
  <c r="V1702" i="10"/>
  <c r="V1703" i="10"/>
  <c r="V1704" i="10"/>
  <c r="V1705" i="10"/>
  <c r="V1706" i="10"/>
  <c r="V1707" i="10"/>
  <c r="V1708" i="10"/>
  <c r="V1709" i="10"/>
  <c r="V1710" i="10"/>
  <c r="V1711" i="10"/>
  <c r="V1712" i="10"/>
  <c r="V1713" i="10"/>
  <c r="V1714" i="10"/>
  <c r="V1715" i="10"/>
  <c r="V1716" i="10"/>
  <c r="V1717" i="10"/>
  <c r="V1718" i="10"/>
  <c r="V1719" i="10"/>
  <c r="V1720" i="10"/>
  <c r="V1721" i="10"/>
  <c r="V1722" i="10"/>
  <c r="V1723" i="10"/>
  <c r="V1724" i="10"/>
  <c r="V1725" i="10"/>
  <c r="V1726" i="10"/>
  <c r="V1727" i="10"/>
  <c r="V1728" i="10"/>
  <c r="V1729" i="10"/>
  <c r="V1730" i="10"/>
  <c r="V1731" i="10"/>
  <c r="V1732" i="10"/>
  <c r="V1733" i="10"/>
  <c r="V1734" i="10"/>
  <c r="V1735" i="10"/>
  <c r="V1736" i="10"/>
  <c r="V1737" i="10"/>
  <c r="V1738" i="10"/>
  <c r="V1739" i="10"/>
  <c r="V1740" i="10"/>
  <c r="V1741" i="10"/>
  <c r="V1742" i="10"/>
  <c r="V1743" i="10"/>
  <c r="V1744" i="10"/>
  <c r="V1745" i="10"/>
  <c r="V1746" i="10"/>
  <c r="V1747" i="10"/>
  <c r="V1748" i="10"/>
  <c r="V1749" i="10"/>
  <c r="V1750" i="10"/>
  <c r="V1751" i="10"/>
  <c r="V1752" i="10"/>
  <c r="V1753" i="10"/>
  <c r="V1754" i="10"/>
  <c r="V1755" i="10"/>
  <c r="V1756" i="10"/>
  <c r="V1757" i="10"/>
  <c r="V1758" i="10"/>
  <c r="V1759" i="10"/>
  <c r="V1760" i="10"/>
  <c r="V1761" i="10"/>
  <c r="V1762" i="10"/>
  <c r="V1763" i="10"/>
  <c r="V1764" i="10"/>
  <c r="V1765" i="10"/>
  <c r="V1766" i="10"/>
  <c r="V1767" i="10"/>
  <c r="V1768" i="10"/>
  <c r="V1769" i="10"/>
  <c r="V1770" i="10"/>
  <c r="V1771" i="10"/>
  <c r="V1772" i="10"/>
  <c r="V1773" i="10"/>
  <c r="V1774" i="10"/>
  <c r="V1775" i="10"/>
  <c r="V1776" i="10"/>
  <c r="V1777" i="10"/>
  <c r="V1778" i="10"/>
  <c r="V1779" i="10"/>
  <c r="V1780" i="10"/>
  <c r="V1781" i="10"/>
  <c r="V1782" i="10"/>
  <c r="V1783" i="10"/>
  <c r="V1784" i="10"/>
  <c r="V1785" i="10"/>
  <c r="V1786" i="10"/>
  <c r="V1787" i="10"/>
  <c r="V1788" i="10"/>
  <c r="V1789" i="10"/>
  <c r="V1790" i="10"/>
  <c r="V1791" i="10"/>
  <c r="V1792" i="10"/>
  <c r="V1793" i="10"/>
  <c r="V1794" i="10"/>
  <c r="V1795" i="10"/>
  <c r="V1796" i="10"/>
  <c r="V1797" i="10"/>
  <c r="V1798" i="10"/>
  <c r="V1799" i="10"/>
  <c r="V1800" i="10"/>
  <c r="V1801" i="10"/>
  <c r="V1802" i="10"/>
  <c r="V1803" i="10"/>
  <c r="V1804" i="10"/>
  <c r="V1805" i="10"/>
  <c r="V1806" i="10"/>
  <c r="V1807" i="10"/>
  <c r="V1808" i="10"/>
  <c r="V1809" i="10"/>
  <c r="V1810" i="10"/>
  <c r="V1811" i="10"/>
  <c r="V1812" i="10"/>
  <c r="V1813" i="10"/>
  <c r="V1814" i="10"/>
  <c r="V1815" i="10"/>
  <c r="V1816" i="10"/>
  <c r="V1817" i="10"/>
  <c r="V1818" i="10"/>
  <c r="V1819" i="10"/>
  <c r="V1820" i="10"/>
  <c r="V1821" i="10"/>
  <c r="V1822" i="10"/>
  <c r="V1823" i="10"/>
  <c r="V1824" i="10"/>
  <c r="V1825" i="10"/>
  <c r="V1826" i="10"/>
  <c r="V1827" i="10"/>
  <c r="V1828" i="10"/>
  <c r="V1829" i="10"/>
  <c r="V1830" i="10"/>
  <c r="V1831" i="10"/>
  <c r="V1832" i="10"/>
  <c r="V1833" i="10"/>
  <c r="V1834" i="10"/>
  <c r="V1835" i="10"/>
  <c r="V1836" i="10"/>
  <c r="V1837" i="10"/>
  <c r="V1838" i="10"/>
  <c r="V1839" i="10"/>
  <c r="V1840" i="10"/>
  <c r="V1841" i="10"/>
  <c r="V1842" i="10"/>
  <c r="V1843" i="10"/>
  <c r="V1844" i="10"/>
  <c r="V1845" i="10"/>
  <c r="V1846" i="10"/>
  <c r="V1847" i="10"/>
  <c r="V1848" i="10"/>
  <c r="V1849" i="10"/>
  <c r="V1850" i="10"/>
  <c r="V1851" i="10"/>
  <c r="V1852" i="10"/>
  <c r="V1853" i="10"/>
  <c r="V1854" i="10"/>
  <c r="V1855" i="10"/>
  <c r="V1856" i="10"/>
  <c r="V1857" i="10"/>
  <c r="V1858" i="10"/>
  <c r="V1859" i="10"/>
  <c r="V1860" i="10"/>
  <c r="V1861" i="10"/>
  <c r="V1862" i="10"/>
  <c r="V1863" i="10"/>
  <c r="V1864" i="10"/>
  <c r="V1865" i="10"/>
  <c r="V1866" i="10"/>
  <c r="V1867" i="10"/>
  <c r="V1868" i="10"/>
  <c r="V1869" i="10"/>
  <c r="V1870" i="10"/>
  <c r="V1871" i="10"/>
  <c r="V1872" i="10"/>
  <c r="V1873" i="10"/>
  <c r="V1874" i="10"/>
  <c r="V1875" i="10"/>
  <c r="V1876" i="10"/>
  <c r="V1877" i="10"/>
  <c r="V1878" i="10"/>
  <c r="V1879" i="10"/>
  <c r="V1880" i="10"/>
  <c r="V1881" i="10"/>
  <c r="V1882" i="10"/>
  <c r="V1883" i="10"/>
  <c r="V1884" i="10"/>
  <c r="V1885" i="10"/>
  <c r="V1886" i="10"/>
  <c r="V1887" i="10"/>
  <c r="V1888" i="10"/>
  <c r="V1889" i="10"/>
  <c r="V1890" i="10"/>
  <c r="V1891" i="10"/>
  <c r="V1892" i="10"/>
  <c r="V1893" i="10"/>
  <c r="V1894" i="10"/>
  <c r="V1895" i="10"/>
  <c r="V1896" i="10"/>
  <c r="V1897" i="10"/>
  <c r="V1898" i="10"/>
  <c r="V1899" i="10"/>
  <c r="V1900" i="10"/>
  <c r="V1901" i="10"/>
  <c r="V1902" i="10"/>
  <c r="V1903" i="10"/>
  <c r="V1904" i="10"/>
  <c r="V1905" i="10"/>
  <c r="V1906" i="10"/>
  <c r="V1907" i="10"/>
  <c r="V1908" i="10"/>
  <c r="V1909" i="10"/>
  <c r="V1910" i="10"/>
  <c r="V1911" i="10"/>
  <c r="V1912" i="10"/>
  <c r="V1913" i="10"/>
  <c r="V1914" i="10"/>
  <c r="V1915" i="10"/>
  <c r="V1916" i="10"/>
  <c r="V1917" i="10"/>
  <c r="V1918" i="10"/>
  <c r="V1919" i="10"/>
  <c r="V1920" i="10"/>
  <c r="V1921" i="10"/>
  <c r="V1922" i="10"/>
  <c r="V1923" i="10"/>
  <c r="V1924" i="10"/>
  <c r="V1925" i="10"/>
  <c r="V1926" i="10"/>
  <c r="V1927" i="10"/>
  <c r="V1928" i="10"/>
  <c r="V1929" i="10"/>
  <c r="V1930" i="10"/>
  <c r="V1931" i="10"/>
  <c r="V1932" i="10"/>
  <c r="V1933" i="10"/>
  <c r="V1934" i="10"/>
  <c r="V1935" i="10"/>
  <c r="V1936" i="10"/>
  <c r="V1937" i="10"/>
  <c r="V1938" i="10"/>
  <c r="V1939" i="10"/>
  <c r="V1940" i="10"/>
  <c r="V1941" i="10"/>
  <c r="V1942" i="10"/>
  <c r="V1943" i="10"/>
  <c r="V1944" i="10"/>
  <c r="V1945" i="10"/>
  <c r="V1946" i="10"/>
  <c r="V1947" i="10"/>
  <c r="V1948" i="10"/>
  <c r="V1949" i="10"/>
  <c r="V1950" i="10"/>
  <c r="V1951" i="10"/>
  <c r="V1952" i="10"/>
  <c r="V1953" i="10"/>
  <c r="V1954" i="10"/>
  <c r="V1955" i="10"/>
  <c r="V1956" i="10"/>
  <c r="V1957" i="10"/>
  <c r="V1958" i="10"/>
  <c r="V1959" i="10"/>
  <c r="V1960" i="10"/>
  <c r="V1961" i="10"/>
  <c r="V1962" i="10"/>
  <c r="V1963" i="10"/>
  <c r="V1964" i="10"/>
  <c r="V1965" i="10"/>
  <c r="V1966" i="10"/>
  <c r="V1967" i="10"/>
  <c r="V1968" i="10"/>
  <c r="V1969" i="10"/>
  <c r="V1970" i="10"/>
  <c r="V1971" i="10"/>
  <c r="V1972" i="10"/>
  <c r="V1973" i="10"/>
  <c r="V1974" i="10"/>
  <c r="V1975" i="10"/>
  <c r="V1976" i="10"/>
  <c r="V1977" i="10"/>
  <c r="V1978" i="10"/>
  <c r="V1979" i="10"/>
  <c r="V1980" i="10"/>
  <c r="V1981" i="10"/>
  <c r="V1982" i="10"/>
  <c r="V1983" i="10"/>
  <c r="V1984" i="10"/>
  <c r="V1985" i="10"/>
  <c r="V1986" i="10"/>
  <c r="V1987" i="10"/>
  <c r="V1988" i="10"/>
  <c r="V1989" i="10"/>
  <c r="V1990" i="10"/>
  <c r="V1991" i="10"/>
  <c r="V1992" i="10"/>
  <c r="V1993" i="10"/>
  <c r="V1994" i="10"/>
  <c r="V1995" i="10"/>
  <c r="V1996" i="10"/>
  <c r="V1997" i="10"/>
  <c r="V1998" i="10"/>
  <c r="V1999" i="10"/>
  <c r="V2000" i="10"/>
  <c r="V2001" i="10"/>
  <c r="V2002" i="10"/>
  <c r="V2003" i="10"/>
  <c r="V2004" i="10"/>
  <c r="V2005" i="10"/>
  <c r="V2006" i="10"/>
  <c r="V2007" i="10"/>
  <c r="V2008" i="10"/>
  <c r="V2009" i="10"/>
  <c r="V2010" i="10"/>
  <c r="V2011" i="10"/>
  <c r="V2012" i="10"/>
  <c r="V2013" i="10"/>
  <c r="V2014" i="10"/>
  <c r="V2015" i="10"/>
  <c r="V2016" i="10"/>
  <c r="V2017" i="10"/>
  <c r="V2018" i="10"/>
  <c r="V2019" i="10"/>
  <c r="V2020" i="10"/>
  <c r="V2021" i="10"/>
  <c r="V2022" i="10"/>
  <c r="V2023" i="10"/>
  <c r="V2024" i="10"/>
  <c r="V2025" i="10"/>
  <c r="V2026" i="10"/>
  <c r="V2027" i="10"/>
  <c r="V2028" i="10"/>
  <c r="V2029" i="10"/>
  <c r="V2030" i="10"/>
  <c r="V2031" i="10"/>
  <c r="V2032" i="10"/>
  <c r="V2033" i="10"/>
  <c r="V2034" i="10"/>
  <c r="V2035" i="10"/>
  <c r="V2036" i="10"/>
  <c r="V2037" i="10"/>
  <c r="V2038" i="10"/>
  <c r="V2039" i="10"/>
  <c r="V2040" i="10"/>
  <c r="V2041" i="10"/>
  <c r="V2042" i="10"/>
  <c r="V2043" i="10"/>
  <c r="V2044" i="10"/>
  <c r="V2045" i="10"/>
  <c r="V2046" i="10"/>
  <c r="V2047" i="10"/>
  <c r="V2048" i="10"/>
  <c r="V2049" i="10"/>
  <c r="V2050" i="10"/>
  <c r="V2051" i="10"/>
  <c r="V2052" i="10"/>
  <c r="V2053" i="10"/>
  <c r="V2054" i="10"/>
  <c r="V2055" i="10"/>
  <c r="V2056" i="10"/>
  <c r="V2057" i="10"/>
  <c r="V2058" i="10"/>
  <c r="V2059" i="10"/>
  <c r="V2060" i="10"/>
  <c r="V2061" i="10"/>
  <c r="V2062" i="10"/>
  <c r="V2063" i="10"/>
  <c r="V2064" i="10"/>
  <c r="V2065" i="10"/>
  <c r="V2066" i="10"/>
  <c r="V2067" i="10"/>
  <c r="V2068" i="10"/>
  <c r="V2069" i="10"/>
  <c r="V2070" i="10"/>
  <c r="V2071" i="10"/>
  <c r="V2072" i="10"/>
  <c r="V2073" i="10"/>
  <c r="V2074" i="10"/>
  <c r="V2075" i="10"/>
  <c r="V2076" i="10"/>
  <c r="V2077" i="10"/>
  <c r="V2078" i="10"/>
  <c r="V2079" i="10"/>
  <c r="V2080" i="10"/>
  <c r="V2081" i="10"/>
  <c r="V2082" i="10"/>
  <c r="V2083" i="10"/>
  <c r="V2084" i="10"/>
  <c r="V2085" i="10"/>
  <c r="V2086" i="10"/>
  <c r="V2087" i="10"/>
  <c r="V2088" i="10"/>
  <c r="V2089" i="10"/>
  <c r="V2090" i="10"/>
  <c r="V2091" i="10"/>
  <c r="V2092" i="10"/>
  <c r="V2093" i="10"/>
  <c r="V2094" i="10"/>
  <c r="V2095" i="10"/>
  <c r="V2096" i="10"/>
  <c r="V2097" i="10"/>
  <c r="V2098" i="10"/>
  <c r="V2099" i="10"/>
  <c r="V2100" i="10"/>
  <c r="V2101" i="10"/>
  <c r="V2102" i="10"/>
  <c r="V2103" i="10"/>
  <c r="V2104" i="10"/>
  <c r="V2105" i="10"/>
  <c r="V2106" i="10"/>
  <c r="V2107" i="10"/>
  <c r="V2108" i="10"/>
  <c r="V2109" i="10"/>
  <c r="V2110" i="10"/>
  <c r="V2111" i="10"/>
  <c r="V2112" i="10"/>
  <c r="V2113" i="10"/>
  <c r="V2114" i="10"/>
  <c r="V2115" i="10"/>
  <c r="V2116" i="10"/>
  <c r="V2117" i="10"/>
  <c r="V2118" i="10"/>
  <c r="V2119" i="10"/>
  <c r="V2120" i="10"/>
  <c r="V2121" i="10"/>
  <c r="V2122" i="10"/>
  <c r="V2123" i="10"/>
  <c r="V2124" i="10"/>
  <c r="V2125" i="10"/>
  <c r="V2126" i="10"/>
  <c r="V2127" i="10"/>
  <c r="V2128" i="10"/>
  <c r="V2129" i="10"/>
  <c r="V2130" i="10"/>
  <c r="V2131" i="10"/>
  <c r="V2132" i="10"/>
  <c r="V2133" i="10"/>
  <c r="V2134" i="10"/>
  <c r="V2135" i="10"/>
  <c r="V2136" i="10"/>
  <c r="V2137" i="10"/>
  <c r="V2138" i="10"/>
  <c r="V2139" i="10"/>
  <c r="V2140" i="10"/>
  <c r="V2141" i="10"/>
  <c r="V2142" i="10"/>
  <c r="V2143" i="10"/>
  <c r="V2144" i="10"/>
  <c r="V2145" i="10"/>
  <c r="V2146" i="10"/>
  <c r="V2147" i="10"/>
  <c r="V2148" i="10"/>
  <c r="V2149" i="10"/>
  <c r="V2150" i="10"/>
  <c r="V2151" i="10"/>
  <c r="V2152" i="10"/>
  <c r="V2153" i="10"/>
  <c r="V2154" i="10"/>
  <c r="V2155" i="10"/>
  <c r="V2156" i="10"/>
  <c r="V2157" i="10"/>
  <c r="V2158" i="10"/>
  <c r="V2159" i="10"/>
  <c r="V2160" i="10"/>
  <c r="V2161" i="10"/>
  <c r="V2162" i="10"/>
  <c r="V2163" i="10"/>
  <c r="V2164" i="10"/>
  <c r="V2165" i="10"/>
  <c r="V2166" i="10"/>
  <c r="V2167" i="10"/>
  <c r="V2168" i="10"/>
  <c r="V2169" i="10"/>
  <c r="V2170" i="10"/>
  <c r="V2171" i="10"/>
  <c r="V2172" i="10"/>
  <c r="V2173" i="10"/>
  <c r="V2174" i="10"/>
  <c r="V2175" i="10"/>
  <c r="V2176" i="10"/>
  <c r="V2177" i="10"/>
  <c r="V2178" i="10"/>
  <c r="V2179" i="10"/>
  <c r="V2180" i="10"/>
  <c r="V2181" i="10"/>
  <c r="V2182" i="10"/>
  <c r="V2183" i="10"/>
  <c r="V2184" i="10"/>
  <c r="V2185" i="10"/>
  <c r="V2186" i="10"/>
  <c r="V2187" i="10"/>
  <c r="V2188" i="10"/>
  <c r="V2189" i="10"/>
  <c r="V2190" i="10"/>
  <c r="V2191" i="10"/>
  <c r="V2192" i="10"/>
  <c r="V2193" i="10"/>
  <c r="V2194" i="10"/>
  <c r="V2195" i="10"/>
  <c r="V2196" i="10"/>
  <c r="V2197" i="10"/>
  <c r="V2198" i="10"/>
  <c r="V2199" i="10"/>
  <c r="V2200" i="10"/>
  <c r="V2201" i="10"/>
  <c r="V2202" i="10"/>
  <c r="V2203" i="10"/>
  <c r="V2204" i="10"/>
  <c r="V2205" i="10"/>
  <c r="V2206" i="10"/>
  <c r="V2207" i="10"/>
  <c r="V2208" i="10"/>
  <c r="V2209" i="10"/>
  <c r="V2210" i="10"/>
  <c r="V2211" i="10"/>
  <c r="V2212" i="10"/>
  <c r="V2213" i="10"/>
  <c r="V2214" i="10"/>
  <c r="V2215" i="10"/>
  <c r="V2216" i="10"/>
  <c r="V2217" i="10"/>
  <c r="V2218" i="10"/>
  <c r="V2219" i="10"/>
  <c r="V2220" i="10"/>
  <c r="V2221" i="10"/>
  <c r="V2222" i="10"/>
  <c r="V2223" i="10"/>
  <c r="V2224" i="10"/>
  <c r="V2225" i="10"/>
  <c r="V2226" i="10"/>
  <c r="V2227" i="10"/>
  <c r="V2228" i="10"/>
  <c r="V2229" i="10"/>
  <c r="V2230" i="10"/>
  <c r="V2231" i="10"/>
  <c r="V2232" i="10"/>
  <c r="V2233" i="10"/>
  <c r="V2234" i="10"/>
  <c r="V2235" i="10"/>
  <c r="V2236" i="10"/>
  <c r="V2237" i="10"/>
  <c r="V2238" i="10"/>
  <c r="V2239" i="10"/>
  <c r="V2240" i="10"/>
  <c r="V2241" i="10"/>
  <c r="V2242" i="10"/>
  <c r="V2243" i="10"/>
  <c r="V2244" i="10"/>
  <c r="V2245" i="10"/>
  <c r="V2246" i="10"/>
  <c r="V2247" i="10"/>
  <c r="V2248" i="10"/>
  <c r="V2249" i="10"/>
  <c r="V2250" i="10"/>
  <c r="V2251" i="10"/>
  <c r="V2252" i="10"/>
  <c r="V2253" i="10"/>
  <c r="V2254" i="10"/>
  <c r="V2255" i="10"/>
  <c r="V2256" i="10"/>
  <c r="V2257" i="10"/>
  <c r="V2258" i="10"/>
  <c r="V2259" i="10"/>
  <c r="V2260" i="10"/>
  <c r="V2261" i="10"/>
  <c r="V2262" i="10"/>
  <c r="V2263" i="10"/>
  <c r="V2264" i="10"/>
  <c r="V2265" i="10"/>
  <c r="V2266" i="10"/>
  <c r="V2267" i="10"/>
  <c r="V2268" i="10"/>
  <c r="V2269" i="10"/>
  <c r="V2270" i="10"/>
  <c r="V2271" i="10"/>
  <c r="V2272" i="10"/>
  <c r="V2273" i="10"/>
  <c r="V2274" i="10"/>
  <c r="V2275" i="10"/>
  <c r="V2276" i="10"/>
  <c r="V2277" i="10"/>
  <c r="V2278" i="10"/>
  <c r="V2279" i="10"/>
  <c r="V2280" i="10"/>
  <c r="V2281" i="10"/>
  <c r="V2282" i="10"/>
  <c r="V2283" i="10"/>
  <c r="V2284" i="10"/>
  <c r="V2285" i="10"/>
  <c r="V2286" i="10"/>
  <c r="V2287" i="10"/>
  <c r="V2288" i="10"/>
  <c r="V2289" i="10"/>
  <c r="V2290" i="10"/>
  <c r="V2291" i="10"/>
  <c r="V2292" i="10"/>
  <c r="V2293" i="10"/>
  <c r="V2294" i="10"/>
  <c r="V2295" i="10"/>
  <c r="V2296" i="10"/>
  <c r="V2297" i="10"/>
  <c r="V2298" i="10"/>
  <c r="V2299" i="10"/>
  <c r="V2300" i="10"/>
  <c r="V2301" i="10"/>
  <c r="V2302" i="10"/>
  <c r="V2303" i="10"/>
  <c r="V2304" i="10"/>
  <c r="V2305" i="10"/>
  <c r="V2306" i="10"/>
  <c r="V2307" i="10"/>
  <c r="V2308" i="10"/>
  <c r="V2309" i="10"/>
  <c r="V2310" i="10"/>
  <c r="V2311" i="10"/>
  <c r="V2312" i="10"/>
  <c r="V2313" i="10"/>
  <c r="V2314" i="10"/>
  <c r="V2315" i="10"/>
  <c r="V2316" i="10"/>
  <c r="V2317" i="10"/>
  <c r="V2318" i="10"/>
  <c r="V2319" i="10"/>
  <c r="V2320" i="10"/>
  <c r="V2321" i="10"/>
  <c r="V2322" i="10"/>
  <c r="V2323" i="10"/>
  <c r="V2324" i="10"/>
  <c r="V2325" i="10"/>
  <c r="V2326" i="10"/>
  <c r="V2327" i="10"/>
  <c r="V2328" i="10"/>
  <c r="V2329" i="10"/>
  <c r="V2330" i="10"/>
  <c r="V2331" i="10"/>
  <c r="V2332" i="10"/>
  <c r="V2333" i="10"/>
  <c r="V2334" i="10"/>
  <c r="V2335" i="10"/>
  <c r="V2336" i="10"/>
  <c r="V2337" i="10"/>
  <c r="V2338" i="10"/>
  <c r="V2339" i="10"/>
  <c r="V2340" i="10"/>
  <c r="V2341" i="10"/>
  <c r="V2342" i="10"/>
  <c r="V2343" i="10"/>
  <c r="V2344" i="10"/>
  <c r="V2345" i="10"/>
  <c r="V2346" i="10"/>
  <c r="V2347" i="10"/>
  <c r="V2348" i="10"/>
  <c r="V2349" i="10"/>
  <c r="V2350" i="10"/>
  <c r="V2351" i="10"/>
  <c r="V2352" i="10"/>
  <c r="V2353" i="10"/>
  <c r="V2354" i="10"/>
  <c r="V2355" i="10"/>
  <c r="V2356" i="10"/>
  <c r="V2357" i="10"/>
  <c r="V2358" i="10"/>
  <c r="V2359" i="10"/>
  <c r="V2360" i="10"/>
  <c r="V2361" i="10"/>
  <c r="V2362" i="10"/>
  <c r="V2363" i="10"/>
  <c r="V2364" i="10"/>
  <c r="V2365" i="10"/>
  <c r="V2366" i="10"/>
  <c r="V2367" i="10"/>
  <c r="V2368" i="10"/>
  <c r="V2369" i="10"/>
  <c r="V2370" i="10"/>
  <c r="V2371" i="10"/>
  <c r="V2372" i="10"/>
  <c r="V2373" i="10"/>
  <c r="V2374" i="10"/>
  <c r="V2375" i="10"/>
  <c r="V2376" i="10"/>
  <c r="V2377" i="10"/>
  <c r="V2378" i="10"/>
  <c r="V2379" i="10"/>
  <c r="V2380" i="10"/>
  <c r="V2381" i="10"/>
  <c r="V2382" i="10"/>
  <c r="V2383" i="10"/>
  <c r="V2384" i="10"/>
  <c r="V2385" i="10"/>
  <c r="V2386" i="10"/>
  <c r="V2387" i="10"/>
  <c r="V2388" i="10"/>
  <c r="V2389" i="10"/>
  <c r="V2390" i="10"/>
  <c r="V2391" i="10"/>
  <c r="V2392" i="10"/>
  <c r="V2393" i="10"/>
  <c r="V2394" i="10"/>
  <c r="V2395" i="10"/>
  <c r="V2396" i="10"/>
  <c r="V2397" i="10"/>
  <c r="V2398" i="10"/>
  <c r="V2399" i="10"/>
  <c r="V2400" i="10"/>
  <c r="V2401" i="10"/>
  <c r="V2402" i="10"/>
  <c r="V2403" i="10"/>
  <c r="V2404" i="10"/>
  <c r="V2405" i="10"/>
  <c r="V2406" i="10"/>
  <c r="V2407" i="10"/>
  <c r="V2408" i="10"/>
  <c r="V2409" i="10"/>
  <c r="V2410" i="10"/>
  <c r="V2411" i="10"/>
  <c r="V2412" i="10"/>
  <c r="V2413" i="10"/>
  <c r="V2414" i="10"/>
  <c r="V2415" i="10"/>
  <c r="V2416" i="10"/>
  <c r="V2417" i="10"/>
  <c r="V2418" i="10"/>
  <c r="V2419" i="10"/>
  <c r="V2420" i="10"/>
  <c r="V2421" i="10"/>
  <c r="V2422" i="10"/>
  <c r="V2423" i="10"/>
  <c r="V2424" i="10"/>
  <c r="V2425" i="10"/>
  <c r="V2426" i="10"/>
  <c r="V2427" i="10"/>
  <c r="V2428" i="10"/>
  <c r="V2429" i="10"/>
  <c r="V2430" i="10"/>
  <c r="V2431" i="10"/>
  <c r="V2432" i="10"/>
  <c r="V2433" i="10"/>
  <c r="V2434" i="10"/>
  <c r="V2435" i="10"/>
  <c r="V2436" i="10"/>
  <c r="V2437" i="10"/>
  <c r="V2438" i="10"/>
  <c r="V2439" i="10"/>
  <c r="V2440" i="10"/>
  <c r="V2441" i="10"/>
  <c r="V2442" i="10"/>
  <c r="V2443" i="10"/>
  <c r="V2444" i="10"/>
  <c r="V2445" i="10"/>
  <c r="V2446" i="10"/>
  <c r="V2447" i="10"/>
  <c r="V2448" i="10"/>
  <c r="V2449" i="10"/>
  <c r="V2450" i="10"/>
  <c r="V2451" i="10"/>
  <c r="V2452" i="10"/>
  <c r="V2453" i="10"/>
  <c r="V2454" i="10"/>
  <c r="V2455" i="10"/>
  <c r="V2456" i="10"/>
  <c r="V2457" i="10"/>
  <c r="V2458" i="10"/>
  <c r="V2459" i="10"/>
  <c r="V2460" i="10"/>
  <c r="V2461" i="10"/>
  <c r="V2462" i="10"/>
  <c r="V2463" i="10"/>
  <c r="V2464" i="10"/>
  <c r="V2465" i="10"/>
  <c r="V2466" i="10"/>
  <c r="V2467" i="10"/>
  <c r="V2468" i="10"/>
  <c r="V2469" i="10"/>
  <c r="V2470" i="10"/>
  <c r="V2471" i="10"/>
  <c r="V2472" i="10"/>
  <c r="V2473" i="10"/>
  <c r="V2474" i="10"/>
  <c r="V2475" i="10"/>
  <c r="V2476" i="10"/>
  <c r="V2477" i="10"/>
  <c r="V2478" i="10"/>
  <c r="V2479" i="10"/>
  <c r="V2480" i="10"/>
  <c r="V2481" i="10"/>
  <c r="V2482" i="10"/>
  <c r="V2483" i="10"/>
  <c r="V2484" i="10"/>
  <c r="V2485" i="10"/>
  <c r="V2486" i="10"/>
  <c r="V2487" i="10"/>
  <c r="V2488" i="10"/>
  <c r="V2489" i="10"/>
  <c r="V2490" i="10"/>
  <c r="V2491" i="10"/>
  <c r="V2492" i="10"/>
  <c r="V2493" i="10"/>
  <c r="V2494" i="10"/>
  <c r="V2495" i="10"/>
  <c r="V2496" i="10"/>
  <c r="V2497" i="10"/>
  <c r="V2498" i="10"/>
  <c r="V2499" i="10"/>
  <c r="V2500" i="10"/>
  <c r="V2501" i="10"/>
  <c r="V2502" i="10"/>
  <c r="V2503" i="10"/>
  <c r="V2504" i="10"/>
  <c r="V2505" i="10"/>
  <c r="V2506" i="10"/>
  <c r="V2507" i="10"/>
  <c r="V2508" i="10"/>
  <c r="V2509" i="10"/>
  <c r="V2510" i="10"/>
  <c r="V2511" i="10"/>
  <c r="V2512" i="10"/>
  <c r="V2513" i="10"/>
  <c r="V2514" i="10"/>
  <c r="V2515" i="10"/>
  <c r="V2516" i="10"/>
  <c r="V2517" i="10"/>
  <c r="V2518" i="10"/>
  <c r="V2519" i="10"/>
  <c r="V2520" i="10"/>
  <c r="V2521" i="10"/>
  <c r="V2522" i="10"/>
  <c r="V2523" i="10"/>
  <c r="V2524" i="10"/>
  <c r="V2525" i="10"/>
  <c r="V2526" i="10"/>
  <c r="V2527" i="10"/>
  <c r="V2528" i="10"/>
  <c r="V2529" i="10"/>
  <c r="V2530" i="10"/>
  <c r="V2531" i="10"/>
  <c r="V2532" i="10"/>
  <c r="V2533" i="10"/>
  <c r="V2534" i="10"/>
  <c r="V2535" i="10"/>
  <c r="V2536" i="10"/>
  <c r="V2537" i="10"/>
  <c r="V2538" i="10"/>
  <c r="V2539" i="10"/>
  <c r="V2540" i="10"/>
  <c r="V2541" i="10"/>
  <c r="V2542" i="10"/>
  <c r="V2543" i="10"/>
  <c r="V2544" i="10"/>
  <c r="V2545" i="10"/>
  <c r="V2546" i="10"/>
  <c r="V2547" i="10"/>
  <c r="V2548" i="10"/>
  <c r="V2549" i="10"/>
  <c r="V2550" i="10"/>
  <c r="V2551" i="10"/>
  <c r="V2552" i="10"/>
  <c r="V2553" i="10"/>
  <c r="V2554" i="10"/>
  <c r="V2555" i="10"/>
  <c r="V2556" i="10"/>
  <c r="V2557" i="10"/>
  <c r="V2558" i="10"/>
  <c r="V2559" i="10"/>
  <c r="V2560" i="10"/>
  <c r="V2561" i="10"/>
  <c r="V2562" i="10"/>
  <c r="V2563" i="10"/>
  <c r="V2564" i="10"/>
  <c r="V2565" i="10"/>
  <c r="V2566" i="10"/>
  <c r="V2567" i="10"/>
  <c r="V2568" i="10"/>
  <c r="V2569" i="10"/>
  <c r="V2570" i="10"/>
  <c r="V2571" i="10"/>
  <c r="V2572" i="10"/>
  <c r="V2573" i="10"/>
  <c r="V2574" i="10"/>
  <c r="V2575" i="10"/>
  <c r="V2576" i="10"/>
  <c r="V2577" i="10"/>
  <c r="V2578" i="10"/>
  <c r="V2579" i="10"/>
  <c r="V2580" i="10"/>
  <c r="V2581" i="10"/>
  <c r="V2582" i="10"/>
  <c r="V2583" i="10"/>
  <c r="V2584" i="10"/>
  <c r="V2585" i="10"/>
  <c r="V2586" i="10"/>
  <c r="V2587" i="10"/>
  <c r="V2588" i="10"/>
  <c r="V2589" i="10"/>
  <c r="V2590" i="10"/>
  <c r="V2591" i="10"/>
  <c r="V2592" i="10"/>
  <c r="V2593" i="10"/>
  <c r="V2594" i="10"/>
  <c r="V2595" i="10"/>
  <c r="V2596" i="10"/>
  <c r="V2597" i="10"/>
  <c r="V2598" i="10"/>
  <c r="V2599" i="10"/>
  <c r="V2600" i="10"/>
  <c r="V2601" i="10"/>
  <c r="V2602" i="10"/>
  <c r="V2603" i="10"/>
  <c r="V2604" i="10"/>
  <c r="V2605" i="10"/>
  <c r="V2606" i="10"/>
  <c r="V2607" i="10"/>
  <c r="V2608" i="10"/>
  <c r="V2609" i="10"/>
  <c r="V2610" i="10"/>
  <c r="V2611" i="10"/>
  <c r="V2612" i="10"/>
  <c r="V2613" i="10"/>
  <c r="V2614" i="10"/>
  <c r="V2615" i="10"/>
  <c r="V2616" i="10"/>
  <c r="V2617" i="10"/>
  <c r="V2618" i="10"/>
  <c r="V2619" i="10"/>
  <c r="V2620" i="10"/>
  <c r="V2621" i="10"/>
  <c r="V2622" i="10"/>
  <c r="V2623" i="10"/>
  <c r="V2624" i="10"/>
  <c r="V2625" i="10"/>
  <c r="V2626" i="10"/>
  <c r="V2627" i="10"/>
  <c r="V2628" i="10"/>
  <c r="V2629" i="10"/>
  <c r="V2630" i="10"/>
  <c r="V2631" i="10"/>
  <c r="V2632" i="10"/>
  <c r="V2633" i="10"/>
  <c r="V2634" i="10"/>
  <c r="V2635" i="10"/>
  <c r="V2636" i="10"/>
  <c r="V2637" i="10"/>
  <c r="V2638" i="10"/>
  <c r="V2639" i="10"/>
  <c r="V2640" i="10"/>
  <c r="V2641" i="10"/>
  <c r="V2642" i="10"/>
  <c r="V2643" i="10"/>
  <c r="V2644" i="10"/>
  <c r="V2645" i="10"/>
  <c r="V2646" i="10"/>
  <c r="V2647" i="10"/>
  <c r="V2648" i="10"/>
  <c r="V2649" i="10"/>
  <c r="V2650" i="10"/>
  <c r="V2651" i="10"/>
  <c r="V2652" i="10"/>
  <c r="V2653" i="10"/>
  <c r="V2654" i="10"/>
  <c r="V2655" i="10"/>
  <c r="V2656" i="10"/>
  <c r="V2657" i="10"/>
  <c r="V2658" i="10"/>
  <c r="V2659" i="10"/>
  <c r="V2660" i="10"/>
  <c r="V2661" i="10"/>
  <c r="V2662" i="10"/>
  <c r="V2663" i="10"/>
  <c r="V2664" i="10"/>
  <c r="V2665" i="10"/>
  <c r="V2666" i="10"/>
  <c r="V2667" i="10"/>
  <c r="V2668" i="10"/>
  <c r="V2669" i="10"/>
  <c r="V2670" i="10"/>
  <c r="V2671" i="10"/>
  <c r="V2672" i="10"/>
  <c r="V2673" i="10"/>
  <c r="V2674" i="10"/>
  <c r="V2675" i="10"/>
  <c r="V2676" i="10"/>
  <c r="V2677" i="10"/>
  <c r="V2678" i="10"/>
  <c r="V2679" i="10"/>
  <c r="V2680" i="10"/>
  <c r="V2681" i="10"/>
  <c r="V2682" i="10"/>
  <c r="V2683" i="10"/>
  <c r="V2684" i="10"/>
  <c r="V2685" i="10"/>
  <c r="V2686" i="10"/>
  <c r="V2687" i="10"/>
  <c r="V2688" i="10"/>
  <c r="V2689" i="10"/>
  <c r="V2690" i="10"/>
  <c r="V2691" i="10"/>
  <c r="V2692" i="10"/>
  <c r="V2693" i="10"/>
  <c r="V2694" i="10"/>
  <c r="V2695" i="10"/>
  <c r="V2696" i="10"/>
  <c r="V2697" i="10"/>
  <c r="V2698" i="10"/>
  <c r="V2699" i="10"/>
  <c r="V2700" i="10"/>
  <c r="V2701" i="10"/>
  <c r="V2702" i="10"/>
  <c r="V2703" i="10"/>
  <c r="V2704" i="10"/>
  <c r="V2705" i="10"/>
  <c r="V2706" i="10"/>
  <c r="V2707" i="10"/>
  <c r="V2708" i="10"/>
  <c r="V2709" i="10"/>
  <c r="V2710" i="10"/>
  <c r="V2711" i="10"/>
  <c r="V2712" i="10"/>
  <c r="V2713" i="10"/>
  <c r="V2714" i="10"/>
  <c r="V2715" i="10"/>
  <c r="V2716" i="10"/>
  <c r="V2717" i="10"/>
  <c r="V2718" i="10"/>
  <c r="V2719" i="10"/>
  <c r="V2720" i="10"/>
  <c r="V2721" i="10"/>
  <c r="V2722" i="10"/>
  <c r="V2723" i="10"/>
  <c r="V2724" i="10"/>
  <c r="V2725" i="10"/>
  <c r="V2726" i="10"/>
  <c r="V2727" i="10"/>
  <c r="V2728" i="10"/>
  <c r="V2729" i="10"/>
  <c r="V2730" i="10"/>
  <c r="V2731" i="10"/>
  <c r="V2732" i="10"/>
  <c r="V2733" i="10"/>
  <c r="V2734" i="10"/>
  <c r="V2735" i="10"/>
  <c r="V2736" i="10"/>
  <c r="V2737" i="10"/>
  <c r="V2738" i="10"/>
  <c r="V2739" i="10"/>
  <c r="V2740" i="10"/>
  <c r="V2741" i="10"/>
  <c r="V2742" i="10"/>
  <c r="V2743" i="10"/>
  <c r="V2744" i="10"/>
  <c r="V2745" i="10"/>
  <c r="V2746" i="10"/>
  <c r="V2747" i="10"/>
  <c r="V2748" i="10"/>
  <c r="V2749" i="10"/>
  <c r="V2750" i="10"/>
  <c r="V2751" i="10"/>
  <c r="V2752" i="10"/>
  <c r="V2753" i="10"/>
  <c r="V2754" i="10"/>
  <c r="V2755" i="10"/>
  <c r="V2756" i="10"/>
  <c r="V2757" i="10"/>
  <c r="V2758" i="10"/>
  <c r="V2759" i="10"/>
  <c r="V2760" i="10"/>
  <c r="V2761" i="10"/>
  <c r="V2762" i="10"/>
  <c r="V2763" i="10"/>
  <c r="V2764" i="10"/>
  <c r="V2765" i="10"/>
  <c r="V2766" i="10"/>
  <c r="V2767" i="10"/>
  <c r="V2768" i="10"/>
  <c r="V2769" i="10"/>
  <c r="V2770" i="10"/>
  <c r="V2771" i="10"/>
  <c r="V2772" i="10"/>
  <c r="V2773" i="10"/>
  <c r="V2774" i="10"/>
  <c r="V2775" i="10"/>
  <c r="V2776" i="10"/>
  <c r="V2777" i="10"/>
  <c r="V2778" i="10"/>
  <c r="V2779" i="10"/>
  <c r="V2780" i="10"/>
  <c r="V2781" i="10"/>
  <c r="V2782" i="10"/>
  <c r="V2783" i="10"/>
  <c r="V2784" i="10"/>
  <c r="V2785" i="10"/>
  <c r="V2786" i="10"/>
  <c r="V2787" i="10"/>
  <c r="V2788" i="10"/>
  <c r="V2789" i="10"/>
  <c r="V2790" i="10"/>
  <c r="V2791" i="10"/>
  <c r="V2792" i="10"/>
  <c r="V2793" i="10"/>
  <c r="V2794" i="10"/>
  <c r="V2795" i="10"/>
  <c r="V2796" i="10"/>
  <c r="V2797" i="10"/>
  <c r="V2798" i="10"/>
  <c r="V2799" i="10"/>
  <c r="V2800" i="10"/>
  <c r="V2801" i="10"/>
  <c r="V2802" i="10"/>
  <c r="V2803" i="10"/>
  <c r="V2804" i="10"/>
  <c r="V2805" i="10"/>
  <c r="V2806" i="10"/>
  <c r="V2807" i="10"/>
  <c r="V2808" i="10"/>
  <c r="V2809" i="10"/>
  <c r="V2810" i="10"/>
  <c r="V2811" i="10"/>
  <c r="V2812" i="10"/>
  <c r="V2813" i="10"/>
  <c r="V2814" i="10"/>
  <c r="V2815" i="10"/>
  <c r="V2816" i="10"/>
  <c r="V2817" i="10"/>
  <c r="V2818" i="10"/>
  <c r="V2819" i="10"/>
  <c r="V2820" i="10"/>
  <c r="V2821" i="10"/>
  <c r="V2822" i="10"/>
  <c r="V2823" i="10"/>
  <c r="V2824" i="10"/>
  <c r="V2825" i="10"/>
  <c r="V2826" i="10"/>
  <c r="V2827" i="10"/>
  <c r="V2828" i="10"/>
  <c r="V2829" i="10"/>
  <c r="V2830" i="10"/>
  <c r="V2831" i="10"/>
  <c r="V2832" i="10"/>
  <c r="V2833" i="10"/>
  <c r="V2834" i="10"/>
  <c r="V2835" i="10"/>
  <c r="V2836" i="10"/>
  <c r="V2837" i="10"/>
  <c r="V2838" i="10"/>
  <c r="V2839" i="10"/>
  <c r="V2840" i="10"/>
  <c r="V2841" i="10"/>
  <c r="V2842" i="10"/>
  <c r="V2843" i="10"/>
  <c r="V2844" i="10"/>
  <c r="V2845" i="10"/>
  <c r="V2846" i="10"/>
  <c r="V2847" i="10"/>
  <c r="V2848" i="10"/>
  <c r="V2849" i="10"/>
  <c r="V2850" i="10"/>
  <c r="V2851" i="10"/>
  <c r="V2852" i="10"/>
  <c r="V2853" i="10"/>
  <c r="V2854" i="10"/>
  <c r="V2855" i="10"/>
  <c r="V2856" i="10"/>
  <c r="V2857" i="10"/>
  <c r="V2858" i="10"/>
  <c r="V2859" i="10"/>
  <c r="V2860" i="10"/>
  <c r="V2861" i="10"/>
  <c r="V2862" i="10"/>
  <c r="V2863" i="10"/>
  <c r="V2864" i="10"/>
  <c r="V2865" i="10"/>
  <c r="V2866" i="10"/>
  <c r="V2867" i="10"/>
  <c r="V2868" i="10"/>
  <c r="V2869" i="10"/>
  <c r="V2870" i="10"/>
  <c r="V2871" i="10"/>
  <c r="V2872" i="10"/>
  <c r="V2873" i="10"/>
  <c r="V2874" i="10"/>
  <c r="V2875" i="10"/>
  <c r="V2876" i="10"/>
  <c r="V2877" i="10"/>
  <c r="V2878" i="10"/>
  <c r="V2879" i="10"/>
  <c r="V2880" i="10"/>
  <c r="V2881" i="10"/>
  <c r="V2882" i="10"/>
  <c r="V2883" i="10"/>
  <c r="V2884" i="10"/>
  <c r="V2885" i="10"/>
  <c r="V2886" i="10"/>
  <c r="V2887" i="10"/>
  <c r="V2888" i="10"/>
  <c r="V2889" i="10"/>
  <c r="V2890" i="10"/>
  <c r="V2891" i="10"/>
  <c r="V2892" i="10"/>
  <c r="V2893" i="10"/>
  <c r="V2894" i="10"/>
  <c r="V2895" i="10"/>
  <c r="V2896" i="10"/>
  <c r="V2897" i="10"/>
  <c r="V2898" i="10"/>
  <c r="V2899" i="10"/>
  <c r="V2900" i="10"/>
  <c r="V2901" i="10"/>
  <c r="V2902" i="10"/>
  <c r="V2903" i="10"/>
  <c r="V2904" i="10"/>
  <c r="V2905" i="10"/>
  <c r="V2906" i="10"/>
  <c r="V2907" i="10"/>
  <c r="V2908" i="10"/>
  <c r="V2909" i="10"/>
  <c r="V2910" i="10"/>
  <c r="V2911" i="10"/>
  <c r="V2912" i="10"/>
  <c r="V2913" i="10"/>
  <c r="V2914" i="10"/>
  <c r="V2915" i="10"/>
  <c r="V2916" i="10"/>
  <c r="V2917" i="10"/>
  <c r="V2918" i="10"/>
  <c r="V2919" i="10"/>
  <c r="V2920" i="10"/>
  <c r="V2921" i="10"/>
  <c r="V2922" i="10"/>
  <c r="V2923" i="10"/>
  <c r="V2924" i="10"/>
  <c r="V2925" i="10"/>
  <c r="V2926" i="10"/>
  <c r="V2927" i="10"/>
  <c r="V2928" i="10"/>
  <c r="V2929" i="10"/>
  <c r="V2930" i="10"/>
  <c r="V2931" i="10"/>
  <c r="V2932" i="10"/>
  <c r="V2933" i="10"/>
  <c r="V2934" i="10"/>
  <c r="V2935" i="10"/>
  <c r="V2936" i="10"/>
  <c r="V2937" i="10"/>
  <c r="V2938" i="10"/>
  <c r="V2939" i="10"/>
  <c r="V2940" i="10"/>
  <c r="V2941" i="10"/>
  <c r="V2942" i="10"/>
  <c r="V2943" i="10"/>
  <c r="V2944" i="10"/>
  <c r="V2945" i="10"/>
  <c r="V2946" i="10"/>
  <c r="V2947" i="10"/>
  <c r="V2948" i="10"/>
  <c r="V2949" i="10"/>
  <c r="V2950" i="10"/>
  <c r="V2951" i="10"/>
  <c r="V2952" i="10"/>
  <c r="V2953" i="10"/>
  <c r="V2954" i="10"/>
  <c r="V2955" i="10"/>
  <c r="V2956" i="10"/>
  <c r="V2957" i="10"/>
  <c r="V2958" i="10"/>
  <c r="V2959" i="10"/>
  <c r="V2960" i="10"/>
  <c r="V2961" i="10"/>
  <c r="V2962" i="10"/>
  <c r="V2963" i="10"/>
  <c r="V2964" i="10"/>
  <c r="V2965" i="10"/>
  <c r="V2966" i="10"/>
  <c r="V2967" i="10"/>
  <c r="V2968" i="10"/>
  <c r="V2969" i="10"/>
  <c r="V2970" i="10"/>
  <c r="V2971" i="10"/>
  <c r="V2972" i="10"/>
  <c r="V2973" i="10"/>
  <c r="V2974" i="10"/>
  <c r="V2975" i="10"/>
  <c r="V2976" i="10"/>
  <c r="V2977" i="10"/>
  <c r="V2978" i="10"/>
  <c r="V2979" i="10"/>
  <c r="V2980" i="10"/>
  <c r="V2981" i="10"/>
  <c r="V2982" i="10"/>
  <c r="V2983" i="10"/>
  <c r="V2984" i="10"/>
  <c r="V2985" i="10"/>
  <c r="V2986" i="10"/>
  <c r="V2987" i="10"/>
  <c r="V2988" i="10"/>
  <c r="V2989" i="10"/>
  <c r="V2990" i="10"/>
  <c r="V2991" i="10"/>
  <c r="V2992" i="10"/>
  <c r="V2993" i="10"/>
  <c r="V2994" i="10"/>
  <c r="V2995" i="10"/>
  <c r="V2996" i="10"/>
  <c r="V2997" i="10"/>
  <c r="V2998" i="10"/>
  <c r="V2999" i="10"/>
  <c r="V3000" i="10"/>
  <c r="V3001" i="10"/>
  <c r="V3002" i="10"/>
  <c r="V3003" i="10"/>
  <c r="V3004" i="10"/>
  <c r="V3005" i="10"/>
  <c r="V3006" i="10"/>
  <c r="V3007" i="10"/>
  <c r="V3008" i="10"/>
  <c r="V3009" i="10"/>
  <c r="V3010" i="10"/>
  <c r="V3011" i="10"/>
  <c r="V3012" i="10"/>
  <c r="V3013" i="10"/>
  <c r="V3014" i="10"/>
  <c r="V3015" i="10"/>
  <c r="V3016" i="10"/>
  <c r="V3017" i="10"/>
  <c r="V3018" i="10"/>
  <c r="V3019" i="10"/>
  <c r="V3020" i="10"/>
  <c r="V3021" i="10"/>
  <c r="V3022" i="10"/>
  <c r="V3023" i="10"/>
  <c r="V3024" i="10"/>
  <c r="V3025" i="10"/>
  <c r="V3026" i="10"/>
  <c r="V3027" i="10"/>
  <c r="V3028" i="10"/>
  <c r="V3029" i="10"/>
  <c r="V3030" i="10"/>
  <c r="V3031" i="10"/>
  <c r="V3032" i="10"/>
  <c r="V3033" i="10"/>
  <c r="V3034" i="10"/>
  <c r="V3035" i="10"/>
  <c r="V3036" i="10"/>
  <c r="V3037" i="10"/>
  <c r="V3038" i="10"/>
  <c r="V3039" i="10"/>
  <c r="V3040" i="10"/>
  <c r="V3041" i="10"/>
  <c r="V3042" i="10"/>
  <c r="V3043" i="10"/>
  <c r="V3044" i="10"/>
  <c r="V3045" i="10"/>
  <c r="V3046" i="10"/>
  <c r="V3047" i="10"/>
  <c r="V3048" i="10"/>
  <c r="V3049" i="10"/>
  <c r="V3050" i="10"/>
  <c r="V3051" i="10"/>
  <c r="V3052" i="10"/>
  <c r="V3053" i="10"/>
  <c r="V3054" i="10"/>
  <c r="V3055" i="10"/>
  <c r="V3056" i="10"/>
  <c r="V3057" i="10"/>
  <c r="V3058" i="10"/>
  <c r="V3059" i="10"/>
  <c r="V3060" i="10"/>
  <c r="V3061" i="10"/>
  <c r="V3062" i="10"/>
  <c r="V3063" i="10"/>
  <c r="V3064" i="10"/>
  <c r="V3065" i="10"/>
  <c r="V3066" i="10"/>
  <c r="V3067" i="10"/>
  <c r="V3068" i="10"/>
  <c r="V3069" i="10"/>
  <c r="V3070" i="10"/>
  <c r="V3071" i="10"/>
  <c r="V3072" i="10"/>
  <c r="V3073" i="10"/>
  <c r="V3074" i="10"/>
  <c r="V3075" i="10"/>
  <c r="V3076" i="10"/>
  <c r="V3077" i="10"/>
  <c r="V3078" i="10"/>
  <c r="V3079" i="10"/>
  <c r="V3080" i="10"/>
  <c r="V3081" i="10"/>
  <c r="V3082" i="10"/>
  <c r="V3083" i="10"/>
  <c r="V3084" i="10"/>
  <c r="V3085" i="10"/>
  <c r="V3086" i="10"/>
  <c r="V3087" i="10"/>
  <c r="V3088" i="10"/>
  <c r="V3089" i="10"/>
  <c r="V3090" i="10"/>
  <c r="V3091" i="10"/>
  <c r="V3092" i="10"/>
  <c r="V3093" i="10"/>
  <c r="V3094" i="10"/>
  <c r="V3095" i="10"/>
  <c r="V3096" i="10"/>
  <c r="V3097" i="10"/>
  <c r="V3098" i="10"/>
  <c r="V3099" i="10"/>
  <c r="V3100" i="10"/>
  <c r="V3101" i="10"/>
  <c r="V3102" i="10"/>
  <c r="V3103" i="10"/>
  <c r="V3104" i="10"/>
  <c r="V3105" i="10"/>
  <c r="V3106" i="10"/>
  <c r="V3107" i="10"/>
  <c r="V3108" i="10"/>
  <c r="V3109" i="10"/>
  <c r="V3110" i="10"/>
  <c r="V3111" i="10"/>
  <c r="V3112" i="10"/>
  <c r="V3113" i="10"/>
  <c r="V3114" i="10"/>
  <c r="V3115" i="10"/>
  <c r="V3116" i="10"/>
  <c r="V3117" i="10"/>
  <c r="V3118" i="10"/>
  <c r="V3119" i="10"/>
  <c r="V3120" i="10"/>
  <c r="V3121" i="10"/>
  <c r="V3122" i="10"/>
  <c r="V3123" i="10"/>
  <c r="V3124" i="10"/>
  <c r="V3125" i="10"/>
  <c r="V3126" i="10"/>
  <c r="V3127" i="10"/>
  <c r="V3128" i="10"/>
  <c r="V3129" i="10"/>
  <c r="V3130" i="10"/>
  <c r="V3131" i="10"/>
  <c r="V3132" i="10"/>
  <c r="V3133" i="10"/>
  <c r="V3134" i="10"/>
  <c r="V3135" i="10"/>
  <c r="V3136" i="10"/>
  <c r="V3137" i="10"/>
  <c r="V3138" i="10"/>
  <c r="V3139" i="10"/>
  <c r="V3140" i="10"/>
  <c r="V3141" i="10"/>
  <c r="V3142" i="10"/>
  <c r="V3143" i="10"/>
  <c r="V3144" i="10"/>
  <c r="V3145" i="10"/>
  <c r="V3146" i="10"/>
  <c r="V3147" i="10"/>
  <c r="V3148" i="10"/>
  <c r="V3149" i="10"/>
  <c r="V3150" i="10"/>
  <c r="V3151" i="10"/>
  <c r="V3152" i="10"/>
  <c r="V3153" i="10"/>
  <c r="V3154" i="10"/>
  <c r="V3155" i="10"/>
  <c r="V3156" i="10"/>
  <c r="V3157" i="10"/>
  <c r="V3158" i="10"/>
  <c r="V3159" i="10"/>
  <c r="V3160" i="10"/>
  <c r="V3161" i="10"/>
  <c r="V3162" i="10"/>
  <c r="V3163" i="10"/>
  <c r="V3164" i="10"/>
  <c r="V3165" i="10"/>
  <c r="V3166" i="10"/>
  <c r="V3167" i="10"/>
  <c r="V3168" i="10"/>
  <c r="V3169" i="10"/>
  <c r="V3170" i="10"/>
  <c r="V3171" i="10"/>
  <c r="V3172" i="10"/>
  <c r="V3173" i="10"/>
  <c r="V3174" i="10"/>
  <c r="V3175" i="10"/>
  <c r="V3176" i="10"/>
  <c r="V3177" i="10"/>
  <c r="V3178" i="10"/>
  <c r="V3179" i="10"/>
  <c r="V3180" i="10"/>
  <c r="V3181" i="10"/>
  <c r="V3182" i="10"/>
  <c r="V3183" i="10"/>
  <c r="V3184" i="10"/>
  <c r="V3185" i="10"/>
  <c r="V3186" i="10"/>
  <c r="V3187" i="10"/>
  <c r="V3188" i="10"/>
  <c r="V3189" i="10"/>
  <c r="V3190" i="10"/>
  <c r="V3191" i="10"/>
  <c r="V3192" i="10"/>
  <c r="V3193" i="10"/>
  <c r="V3194" i="10"/>
  <c r="V3195" i="10"/>
  <c r="V3196" i="10"/>
  <c r="V3197" i="10"/>
  <c r="V3198" i="10"/>
  <c r="V3199" i="10"/>
  <c r="V3200" i="10"/>
  <c r="V3201"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W103" i="10"/>
  <c r="W104" i="10"/>
  <c r="W105" i="10"/>
  <c r="W106" i="10"/>
  <c r="W107" i="10"/>
  <c r="W108" i="10"/>
  <c r="W109" i="10"/>
  <c r="W110" i="10"/>
  <c r="W111" i="10"/>
  <c r="W112" i="10"/>
  <c r="W113" i="10"/>
  <c r="W114" i="10"/>
  <c r="W115" i="10"/>
  <c r="W116" i="10"/>
  <c r="W117" i="10"/>
  <c r="W118" i="10"/>
  <c r="W119" i="10"/>
  <c r="W120" i="10"/>
  <c r="W121" i="10"/>
  <c r="W122" i="10"/>
  <c r="W123" i="10"/>
  <c r="W124" i="10"/>
  <c r="W125" i="10"/>
  <c r="W126" i="10"/>
  <c r="W127" i="10"/>
  <c r="W128" i="10"/>
  <c r="W129" i="10"/>
  <c r="W130" i="10"/>
  <c r="W131" i="10"/>
  <c r="W132" i="10"/>
  <c r="W133" i="10"/>
  <c r="W134" i="10"/>
  <c r="W135" i="10"/>
  <c r="W136" i="10"/>
  <c r="W137" i="10"/>
  <c r="W138" i="10"/>
  <c r="W139" i="10"/>
  <c r="W140" i="10"/>
  <c r="W141" i="10"/>
  <c r="W142" i="10"/>
  <c r="W143" i="10"/>
  <c r="W144" i="10"/>
  <c r="W145" i="10"/>
  <c r="W146" i="10"/>
  <c r="W147" i="10"/>
  <c r="W148" i="10"/>
  <c r="W149" i="10"/>
  <c r="W150" i="10"/>
  <c r="W151" i="10"/>
  <c r="W152" i="10"/>
  <c r="W153" i="10"/>
  <c r="W154" i="10"/>
  <c r="W155" i="10"/>
  <c r="W156" i="10"/>
  <c r="W157" i="10"/>
  <c r="W158" i="10"/>
  <c r="W159" i="10"/>
  <c r="W160" i="10"/>
  <c r="W161" i="10"/>
  <c r="W162" i="10"/>
  <c r="W163" i="10"/>
  <c r="W164" i="10"/>
  <c r="W165" i="10"/>
  <c r="W166" i="10"/>
  <c r="W167" i="10"/>
  <c r="W168" i="10"/>
  <c r="W169" i="10"/>
  <c r="W170" i="10"/>
  <c r="W171" i="10"/>
  <c r="W172" i="10"/>
  <c r="W173" i="10"/>
  <c r="W174" i="10"/>
  <c r="W175" i="10"/>
  <c r="W176" i="10"/>
  <c r="W177" i="10"/>
  <c r="W178" i="10"/>
  <c r="W179" i="10"/>
  <c r="W180" i="10"/>
  <c r="W181" i="10"/>
  <c r="W182" i="10"/>
  <c r="W183" i="10"/>
  <c r="W184" i="10"/>
  <c r="W185" i="10"/>
  <c r="W186" i="10"/>
  <c r="W187" i="10"/>
  <c r="W188" i="10"/>
  <c r="W189" i="10"/>
  <c r="W190" i="10"/>
  <c r="W191" i="10"/>
  <c r="W192" i="10"/>
  <c r="W193" i="10"/>
  <c r="W194" i="10"/>
  <c r="W195" i="10"/>
  <c r="W196" i="10"/>
  <c r="W197" i="10"/>
  <c r="W198" i="10"/>
  <c r="W199" i="10"/>
  <c r="W200" i="10"/>
  <c r="W201" i="10"/>
  <c r="W202" i="10"/>
  <c r="W203" i="10"/>
  <c r="W204" i="10"/>
  <c r="W205" i="10"/>
  <c r="W206" i="10"/>
  <c r="W207" i="10"/>
  <c r="W208" i="10"/>
  <c r="W209" i="10"/>
  <c r="W210" i="10"/>
  <c r="W211" i="10"/>
  <c r="W212" i="10"/>
  <c r="W213" i="10"/>
  <c r="W214" i="10"/>
  <c r="W215" i="10"/>
  <c r="W216" i="10"/>
  <c r="W217" i="10"/>
  <c r="W218" i="10"/>
  <c r="W219" i="10"/>
  <c r="W220" i="10"/>
  <c r="W221" i="10"/>
  <c r="W222" i="10"/>
  <c r="W223" i="10"/>
  <c r="W224" i="10"/>
  <c r="W225" i="10"/>
  <c r="W226" i="10"/>
  <c r="W227" i="10"/>
  <c r="W228" i="10"/>
  <c r="W229" i="10"/>
  <c r="W230" i="10"/>
  <c r="W231" i="10"/>
  <c r="W232" i="10"/>
  <c r="W233" i="10"/>
  <c r="W234" i="10"/>
  <c r="W235" i="10"/>
  <c r="W236" i="10"/>
  <c r="W237" i="10"/>
  <c r="W238" i="10"/>
  <c r="W239" i="10"/>
  <c r="W240" i="10"/>
  <c r="W241" i="10"/>
  <c r="W242" i="10"/>
  <c r="W243" i="10"/>
  <c r="W244" i="10"/>
  <c r="W245" i="10"/>
  <c r="W246" i="10"/>
  <c r="W247" i="10"/>
  <c r="W248" i="10"/>
  <c r="W249" i="10"/>
  <c r="W250" i="10"/>
  <c r="W251" i="10"/>
  <c r="W252" i="10"/>
  <c r="W253" i="10"/>
  <c r="W254" i="10"/>
  <c r="W255" i="10"/>
  <c r="W256" i="10"/>
  <c r="W257" i="10"/>
  <c r="W258" i="10"/>
  <c r="W259" i="10"/>
  <c r="W260" i="10"/>
  <c r="W261" i="10"/>
  <c r="W262" i="10"/>
  <c r="W263" i="10"/>
  <c r="W264" i="10"/>
  <c r="W265" i="10"/>
  <c r="W266" i="10"/>
  <c r="W267" i="10"/>
  <c r="W268" i="10"/>
  <c r="W269" i="10"/>
  <c r="W270" i="10"/>
  <c r="W271" i="10"/>
  <c r="W272" i="10"/>
  <c r="W273" i="10"/>
  <c r="W274" i="10"/>
  <c r="W275" i="10"/>
  <c r="W276" i="10"/>
  <c r="W277" i="10"/>
  <c r="W278" i="10"/>
  <c r="W279" i="10"/>
  <c r="W280" i="10"/>
  <c r="W281" i="10"/>
  <c r="W282" i="10"/>
  <c r="W283" i="10"/>
  <c r="W284" i="10"/>
  <c r="W285" i="10"/>
  <c r="W286" i="10"/>
  <c r="W287" i="10"/>
  <c r="W288" i="10"/>
  <c r="W289" i="10"/>
  <c r="W290" i="10"/>
  <c r="W291" i="10"/>
  <c r="W292" i="10"/>
  <c r="W293" i="10"/>
  <c r="W294" i="10"/>
  <c r="W295" i="10"/>
  <c r="W296" i="10"/>
  <c r="W297" i="10"/>
  <c r="W298" i="10"/>
  <c r="W299" i="10"/>
  <c r="W300" i="10"/>
  <c r="W301" i="10"/>
  <c r="W302" i="10"/>
  <c r="W303" i="10"/>
  <c r="W304" i="10"/>
  <c r="W305" i="10"/>
  <c r="W306" i="10"/>
  <c r="W307" i="10"/>
  <c r="W308" i="10"/>
  <c r="W309" i="10"/>
  <c r="W310" i="10"/>
  <c r="W311" i="10"/>
  <c r="W312" i="10"/>
  <c r="W313" i="10"/>
  <c r="W314" i="10"/>
  <c r="W315" i="10"/>
  <c r="W316" i="10"/>
  <c r="W317" i="10"/>
  <c r="W318" i="10"/>
  <c r="W319" i="10"/>
  <c r="W320" i="10"/>
  <c r="W321" i="10"/>
  <c r="W322" i="10"/>
  <c r="W323" i="10"/>
  <c r="W324" i="10"/>
  <c r="W325" i="10"/>
  <c r="W326" i="10"/>
  <c r="W327" i="10"/>
  <c r="W328" i="10"/>
  <c r="W329" i="10"/>
  <c r="W330" i="10"/>
  <c r="W331" i="10"/>
  <c r="W332" i="10"/>
  <c r="W333" i="10"/>
  <c r="W334" i="10"/>
  <c r="W335" i="10"/>
  <c r="W336" i="10"/>
  <c r="W337" i="10"/>
  <c r="W338" i="10"/>
  <c r="W339" i="10"/>
  <c r="W340" i="10"/>
  <c r="W341" i="10"/>
  <c r="W342" i="10"/>
  <c r="W343" i="10"/>
  <c r="W344" i="10"/>
  <c r="W345" i="10"/>
  <c r="W346" i="10"/>
  <c r="W347" i="10"/>
  <c r="W348" i="10"/>
  <c r="W349" i="10"/>
  <c r="W350" i="10"/>
  <c r="W351" i="10"/>
  <c r="W352" i="10"/>
  <c r="W353" i="10"/>
  <c r="W354" i="10"/>
  <c r="W355" i="10"/>
  <c r="W356" i="10"/>
  <c r="W357" i="10"/>
  <c r="W358" i="10"/>
  <c r="W359" i="10"/>
  <c r="W360" i="10"/>
  <c r="W361" i="10"/>
  <c r="W362" i="10"/>
  <c r="W363" i="10"/>
  <c r="W364" i="10"/>
  <c r="W365" i="10"/>
  <c r="W366" i="10"/>
  <c r="W367" i="10"/>
  <c r="W368" i="10"/>
  <c r="W369" i="10"/>
  <c r="W370" i="10"/>
  <c r="W371" i="10"/>
  <c r="W372" i="10"/>
  <c r="W373" i="10"/>
  <c r="W374" i="10"/>
  <c r="W375" i="10"/>
  <c r="W376" i="10"/>
  <c r="W377" i="10"/>
  <c r="W378" i="10"/>
  <c r="W379" i="10"/>
  <c r="W380" i="10"/>
  <c r="W381" i="10"/>
  <c r="W382" i="10"/>
  <c r="W383" i="10"/>
  <c r="W384" i="10"/>
  <c r="W385" i="10"/>
  <c r="W386" i="10"/>
  <c r="W387" i="10"/>
  <c r="W388" i="10"/>
  <c r="W389" i="10"/>
  <c r="W390" i="10"/>
  <c r="W391" i="10"/>
  <c r="W392" i="10"/>
  <c r="W393" i="10"/>
  <c r="W394" i="10"/>
  <c r="W395" i="10"/>
  <c r="W396" i="10"/>
  <c r="W397" i="10"/>
  <c r="W398" i="10"/>
  <c r="W399" i="10"/>
  <c r="W400" i="10"/>
  <c r="W401" i="10"/>
  <c r="W402" i="10"/>
  <c r="W403" i="10"/>
  <c r="W404" i="10"/>
  <c r="W405" i="10"/>
  <c r="W406" i="10"/>
  <c r="W407" i="10"/>
  <c r="W408" i="10"/>
  <c r="W409" i="10"/>
  <c r="W410" i="10"/>
  <c r="W411" i="10"/>
  <c r="W412" i="10"/>
  <c r="W413" i="10"/>
  <c r="W414" i="10"/>
  <c r="W415" i="10"/>
  <c r="W416" i="10"/>
  <c r="W417" i="10"/>
  <c r="W418" i="10"/>
  <c r="W419" i="10"/>
  <c r="W420" i="10"/>
  <c r="W421" i="10"/>
  <c r="W422" i="10"/>
  <c r="W423" i="10"/>
  <c r="W424" i="10"/>
  <c r="W425" i="10"/>
  <c r="W426" i="10"/>
  <c r="W427" i="10"/>
  <c r="W428" i="10"/>
  <c r="W429" i="10"/>
  <c r="W430" i="10"/>
  <c r="W431" i="10"/>
  <c r="W432" i="10"/>
  <c r="W433" i="10"/>
  <c r="W434" i="10"/>
  <c r="W435" i="10"/>
  <c r="W436" i="10"/>
  <c r="W437" i="10"/>
  <c r="W438" i="10"/>
  <c r="W439" i="10"/>
  <c r="W440" i="10"/>
  <c r="W441" i="10"/>
  <c r="W442" i="10"/>
  <c r="W443" i="10"/>
  <c r="W444" i="10"/>
  <c r="W445" i="10"/>
  <c r="W446" i="10"/>
  <c r="W447" i="10"/>
  <c r="W448" i="10"/>
  <c r="W449" i="10"/>
  <c r="W450" i="10"/>
  <c r="W451" i="10"/>
  <c r="W452" i="10"/>
  <c r="W453" i="10"/>
  <c r="W454" i="10"/>
  <c r="W455" i="10"/>
  <c r="W456" i="10"/>
  <c r="W457" i="10"/>
  <c r="W458" i="10"/>
  <c r="W459" i="10"/>
  <c r="W460" i="10"/>
  <c r="W461" i="10"/>
  <c r="W462" i="10"/>
  <c r="W463" i="10"/>
  <c r="W464" i="10"/>
  <c r="W465" i="10"/>
  <c r="W466" i="10"/>
  <c r="W467" i="10"/>
  <c r="W468" i="10"/>
  <c r="W469" i="10"/>
  <c r="W470" i="10"/>
  <c r="W471" i="10"/>
  <c r="W472" i="10"/>
  <c r="W473" i="10"/>
  <c r="W474" i="10"/>
  <c r="W475" i="10"/>
  <c r="W476" i="10"/>
  <c r="W477" i="10"/>
  <c r="W478" i="10"/>
  <c r="W479" i="10"/>
  <c r="W480" i="10"/>
  <c r="W481" i="10"/>
  <c r="W482" i="10"/>
  <c r="W483" i="10"/>
  <c r="W484" i="10"/>
  <c r="W485" i="10"/>
  <c r="W486" i="10"/>
  <c r="W487" i="10"/>
  <c r="W488" i="10"/>
  <c r="W489" i="10"/>
  <c r="W490" i="10"/>
  <c r="W491" i="10"/>
  <c r="W492" i="10"/>
  <c r="W493" i="10"/>
  <c r="W494" i="10"/>
  <c r="W495" i="10"/>
  <c r="W496" i="10"/>
  <c r="W497" i="10"/>
  <c r="W498" i="10"/>
  <c r="W499" i="10"/>
  <c r="W500" i="10"/>
  <c r="W501" i="10"/>
  <c r="W502" i="10"/>
  <c r="W503" i="10"/>
  <c r="W504" i="10"/>
  <c r="W505" i="10"/>
  <c r="W506" i="10"/>
  <c r="W507" i="10"/>
  <c r="W508" i="10"/>
  <c r="W509" i="10"/>
  <c r="W510" i="10"/>
  <c r="W511" i="10"/>
  <c r="W512" i="10"/>
  <c r="W513" i="10"/>
  <c r="W514" i="10"/>
  <c r="W515" i="10"/>
  <c r="W516" i="10"/>
  <c r="W517" i="10"/>
  <c r="W518" i="10"/>
  <c r="W519" i="10"/>
  <c r="W520" i="10"/>
  <c r="W521" i="10"/>
  <c r="W522" i="10"/>
  <c r="W523" i="10"/>
  <c r="W524" i="10"/>
  <c r="W525" i="10"/>
  <c r="W526" i="10"/>
  <c r="W527" i="10"/>
  <c r="W528" i="10"/>
  <c r="W529" i="10"/>
  <c r="W530" i="10"/>
  <c r="W531" i="10"/>
  <c r="W532" i="10"/>
  <c r="W533" i="10"/>
  <c r="W534" i="10"/>
  <c r="W535" i="10"/>
  <c r="W536" i="10"/>
  <c r="W537" i="10"/>
  <c r="W538" i="10"/>
  <c r="W539" i="10"/>
  <c r="W540" i="10"/>
  <c r="W541" i="10"/>
  <c r="W542" i="10"/>
  <c r="W543" i="10"/>
  <c r="W544" i="10"/>
  <c r="W545" i="10"/>
  <c r="W546" i="10"/>
  <c r="W547" i="10"/>
  <c r="W548" i="10"/>
  <c r="W549" i="10"/>
  <c r="W550" i="10"/>
  <c r="W551" i="10"/>
  <c r="W552" i="10"/>
  <c r="W553" i="10"/>
  <c r="W554" i="10"/>
  <c r="W555" i="10"/>
  <c r="W556" i="10"/>
  <c r="W557" i="10"/>
  <c r="W558" i="10"/>
  <c r="W559" i="10"/>
  <c r="W560" i="10"/>
  <c r="W561" i="10"/>
  <c r="W562" i="10"/>
  <c r="W563" i="10"/>
  <c r="W564" i="10"/>
  <c r="W565" i="10"/>
  <c r="W566" i="10"/>
  <c r="W567" i="10"/>
  <c r="W568" i="10"/>
  <c r="W569" i="10"/>
  <c r="W570" i="10"/>
  <c r="W571" i="10"/>
  <c r="W572" i="10"/>
  <c r="W573" i="10"/>
  <c r="W574" i="10"/>
  <c r="W575" i="10"/>
  <c r="W576" i="10"/>
  <c r="W577" i="10"/>
  <c r="W578" i="10"/>
  <c r="W579" i="10"/>
  <c r="W580" i="10"/>
  <c r="W581" i="10"/>
  <c r="W582" i="10"/>
  <c r="W583" i="10"/>
  <c r="W584" i="10"/>
  <c r="W585" i="10"/>
  <c r="W586" i="10"/>
  <c r="W587" i="10"/>
  <c r="W588" i="10"/>
  <c r="W589" i="10"/>
  <c r="W590" i="10"/>
  <c r="W591" i="10"/>
  <c r="W592" i="10"/>
  <c r="W593" i="10"/>
  <c r="W594" i="10"/>
  <c r="W595" i="10"/>
  <c r="W596" i="10"/>
  <c r="W597" i="10"/>
  <c r="W598" i="10"/>
  <c r="W599" i="10"/>
  <c r="W600" i="10"/>
  <c r="W601" i="10"/>
  <c r="W602" i="10"/>
  <c r="W603" i="10"/>
  <c r="W604" i="10"/>
  <c r="W605" i="10"/>
  <c r="W606" i="10"/>
  <c r="W607" i="10"/>
  <c r="W608" i="10"/>
  <c r="W609" i="10"/>
  <c r="W610" i="10"/>
  <c r="W611" i="10"/>
  <c r="W612" i="10"/>
  <c r="W613" i="10"/>
  <c r="W614" i="10"/>
  <c r="W615" i="10"/>
  <c r="W616" i="10"/>
  <c r="W617" i="10"/>
  <c r="W618" i="10"/>
  <c r="W619" i="10"/>
  <c r="W620" i="10"/>
  <c r="W621" i="10"/>
  <c r="W622" i="10"/>
  <c r="W623" i="10"/>
  <c r="W624" i="10"/>
  <c r="W625" i="10"/>
  <c r="W626" i="10"/>
  <c r="W627" i="10"/>
  <c r="W628" i="10"/>
  <c r="W629" i="10"/>
  <c r="W630" i="10"/>
  <c r="W631" i="10"/>
  <c r="W632" i="10"/>
  <c r="W633" i="10"/>
  <c r="W634" i="10"/>
  <c r="W635" i="10"/>
  <c r="W636" i="10"/>
  <c r="W637" i="10"/>
  <c r="W638" i="10"/>
  <c r="W639" i="10"/>
  <c r="W640" i="10"/>
  <c r="W641" i="10"/>
  <c r="W642" i="10"/>
  <c r="W643" i="10"/>
  <c r="W644" i="10"/>
  <c r="W645" i="10"/>
  <c r="W646" i="10"/>
  <c r="W647" i="10"/>
  <c r="W648" i="10"/>
  <c r="W649" i="10"/>
  <c r="W650" i="10"/>
  <c r="W651" i="10"/>
  <c r="W652" i="10"/>
  <c r="W653" i="10"/>
  <c r="W654" i="10"/>
  <c r="W655" i="10"/>
  <c r="W656" i="10"/>
  <c r="W657" i="10"/>
  <c r="W658" i="10"/>
  <c r="W659" i="10"/>
  <c r="W660" i="10"/>
  <c r="W661" i="10"/>
  <c r="W662" i="10"/>
  <c r="W663" i="10"/>
  <c r="W664" i="10"/>
  <c r="W665" i="10"/>
  <c r="W666" i="10"/>
  <c r="W667" i="10"/>
  <c r="W668" i="10"/>
  <c r="W669" i="10"/>
  <c r="W670" i="10"/>
  <c r="W671" i="10"/>
  <c r="W672" i="10"/>
  <c r="W673" i="10"/>
  <c r="W674" i="10"/>
  <c r="W675" i="10"/>
  <c r="W676" i="10"/>
  <c r="W677" i="10"/>
  <c r="W678" i="10"/>
  <c r="W679" i="10"/>
  <c r="W680" i="10"/>
  <c r="W681" i="10"/>
  <c r="W682" i="10"/>
  <c r="W683" i="10"/>
  <c r="W684" i="10"/>
  <c r="W685" i="10"/>
  <c r="W686" i="10"/>
  <c r="W687" i="10"/>
  <c r="W688" i="10"/>
  <c r="W689" i="10"/>
  <c r="W690" i="10"/>
  <c r="W691" i="10"/>
  <c r="W692" i="10"/>
  <c r="W693" i="10"/>
  <c r="W694" i="10"/>
  <c r="W695" i="10"/>
  <c r="W696" i="10"/>
  <c r="W697" i="10"/>
  <c r="W698" i="10"/>
  <c r="W699" i="10"/>
  <c r="W700" i="10"/>
  <c r="W701" i="10"/>
  <c r="W702" i="10"/>
  <c r="W703" i="10"/>
  <c r="W704" i="10"/>
  <c r="W705" i="10"/>
  <c r="W706" i="10"/>
  <c r="W707" i="10"/>
  <c r="W708" i="10"/>
  <c r="W709" i="10"/>
  <c r="W710" i="10"/>
  <c r="W711" i="10"/>
  <c r="W712" i="10"/>
  <c r="W713" i="10"/>
  <c r="W714" i="10"/>
  <c r="W715" i="10"/>
  <c r="W716" i="10"/>
  <c r="W717" i="10"/>
  <c r="W718" i="10"/>
  <c r="W719" i="10"/>
  <c r="W720" i="10"/>
  <c r="W721" i="10"/>
  <c r="W722" i="10"/>
  <c r="W723" i="10"/>
  <c r="W724" i="10"/>
  <c r="W725" i="10"/>
  <c r="W726" i="10"/>
  <c r="W727" i="10"/>
  <c r="W728" i="10"/>
  <c r="W729" i="10"/>
  <c r="W730" i="10"/>
  <c r="W731" i="10"/>
  <c r="W732" i="10"/>
  <c r="W733" i="10"/>
  <c r="W734" i="10"/>
  <c r="W735" i="10"/>
  <c r="W736" i="10"/>
  <c r="W737" i="10"/>
  <c r="W738" i="10"/>
  <c r="W739" i="10"/>
  <c r="W740" i="10"/>
  <c r="W741" i="10"/>
  <c r="W742" i="10"/>
  <c r="W743" i="10"/>
  <c r="W744" i="10"/>
  <c r="W745" i="10"/>
  <c r="W746" i="10"/>
  <c r="W747" i="10"/>
  <c r="W748" i="10"/>
  <c r="W749" i="10"/>
  <c r="W750" i="10"/>
  <c r="W751" i="10"/>
  <c r="W752" i="10"/>
  <c r="W753" i="10"/>
  <c r="W754" i="10"/>
  <c r="W755" i="10"/>
  <c r="W756" i="10"/>
  <c r="W757" i="10"/>
  <c r="W758" i="10"/>
  <c r="W759" i="10"/>
  <c r="W760" i="10"/>
  <c r="W761" i="10"/>
  <c r="W762" i="10"/>
  <c r="W763" i="10"/>
  <c r="W764" i="10"/>
  <c r="W765" i="10"/>
  <c r="W766" i="10"/>
  <c r="W767" i="10"/>
  <c r="W768" i="10"/>
  <c r="W769" i="10"/>
  <c r="W770" i="10"/>
  <c r="W771" i="10"/>
  <c r="W772" i="10"/>
  <c r="W773" i="10"/>
  <c r="W774" i="10"/>
  <c r="W775" i="10"/>
  <c r="W776" i="10"/>
  <c r="W777" i="10"/>
  <c r="W778" i="10"/>
  <c r="W779" i="10"/>
  <c r="W780" i="10"/>
  <c r="W781" i="10"/>
  <c r="W782" i="10"/>
  <c r="W783" i="10"/>
  <c r="W784" i="10"/>
  <c r="W785" i="10"/>
  <c r="W786" i="10"/>
  <c r="W787" i="10"/>
  <c r="W788" i="10"/>
  <c r="W789" i="10"/>
  <c r="W790" i="10"/>
  <c r="W791" i="10"/>
  <c r="W792" i="10"/>
  <c r="W793" i="10"/>
  <c r="W794" i="10"/>
  <c r="W795" i="10"/>
  <c r="W796" i="10"/>
  <c r="W797" i="10"/>
  <c r="W798" i="10"/>
  <c r="W799" i="10"/>
  <c r="W800" i="10"/>
  <c r="W801" i="10"/>
  <c r="W802" i="10"/>
  <c r="W803" i="10"/>
  <c r="W804" i="10"/>
  <c r="W805" i="10"/>
  <c r="W806" i="10"/>
  <c r="W807" i="10"/>
  <c r="W808" i="10"/>
  <c r="W809" i="10"/>
  <c r="W810" i="10"/>
  <c r="W811" i="10"/>
  <c r="W812" i="10"/>
  <c r="W813" i="10"/>
  <c r="W814" i="10"/>
  <c r="W815" i="10"/>
  <c r="W816" i="10"/>
  <c r="W817" i="10"/>
  <c r="W818" i="10"/>
  <c r="W819" i="10"/>
  <c r="W820" i="10"/>
  <c r="W821" i="10"/>
  <c r="W822" i="10"/>
  <c r="W823" i="10"/>
  <c r="W824" i="10"/>
  <c r="W825" i="10"/>
  <c r="W826" i="10"/>
  <c r="W827" i="10"/>
  <c r="W828" i="10"/>
  <c r="W829" i="10"/>
  <c r="W830" i="10"/>
  <c r="W831" i="10"/>
  <c r="W832" i="10"/>
  <c r="W833" i="10"/>
  <c r="W834" i="10"/>
  <c r="W835" i="10"/>
  <c r="W836" i="10"/>
  <c r="W837" i="10"/>
  <c r="W838" i="10"/>
  <c r="W839" i="10"/>
  <c r="W840" i="10"/>
  <c r="W841" i="10"/>
  <c r="W842" i="10"/>
  <c r="W843" i="10"/>
  <c r="W844" i="10"/>
  <c r="W845" i="10"/>
  <c r="W846" i="10"/>
  <c r="W847" i="10"/>
  <c r="W848" i="10"/>
  <c r="W849" i="10"/>
  <c r="W850" i="10"/>
  <c r="W851" i="10"/>
  <c r="W852" i="10"/>
  <c r="W853" i="10"/>
  <c r="W854" i="10"/>
  <c r="W855" i="10"/>
  <c r="W856" i="10"/>
  <c r="W857" i="10"/>
  <c r="W858" i="10"/>
  <c r="W859" i="10"/>
  <c r="W860" i="10"/>
  <c r="W861" i="10"/>
  <c r="W862" i="10"/>
  <c r="W863" i="10"/>
  <c r="W864" i="10"/>
  <c r="W865" i="10"/>
  <c r="W866" i="10"/>
  <c r="W867" i="10"/>
  <c r="W868" i="10"/>
  <c r="W869" i="10"/>
  <c r="W870" i="10"/>
  <c r="W871" i="10"/>
  <c r="W872" i="10"/>
  <c r="W873" i="10"/>
  <c r="W874" i="10"/>
  <c r="W875" i="10"/>
  <c r="W876" i="10"/>
  <c r="W877" i="10"/>
  <c r="W878" i="10"/>
  <c r="W879" i="10"/>
  <c r="W880" i="10"/>
  <c r="W881" i="10"/>
  <c r="W882" i="10"/>
  <c r="W883" i="10"/>
  <c r="W884" i="10"/>
  <c r="W885" i="10"/>
  <c r="W886" i="10"/>
  <c r="W887" i="10"/>
  <c r="W888" i="10"/>
  <c r="W889" i="10"/>
  <c r="W890" i="10"/>
  <c r="W891" i="10"/>
  <c r="W892" i="10"/>
  <c r="W893" i="10"/>
  <c r="W894" i="10"/>
  <c r="W895" i="10"/>
  <c r="W896" i="10"/>
  <c r="W897" i="10"/>
  <c r="W898" i="10"/>
  <c r="W899" i="10"/>
  <c r="W900" i="10"/>
  <c r="W901" i="10"/>
  <c r="W902" i="10"/>
  <c r="W903" i="10"/>
  <c r="W904" i="10"/>
  <c r="W905" i="10"/>
  <c r="W906" i="10"/>
  <c r="W907" i="10"/>
  <c r="W908" i="10"/>
  <c r="W909" i="10"/>
  <c r="W910" i="10"/>
  <c r="W911" i="10"/>
  <c r="W912" i="10"/>
  <c r="W913" i="10"/>
  <c r="W914" i="10"/>
  <c r="W915" i="10"/>
  <c r="W916" i="10"/>
  <c r="W917" i="10"/>
  <c r="W918" i="10"/>
  <c r="W919" i="10"/>
  <c r="W920" i="10"/>
  <c r="W921" i="10"/>
  <c r="W922" i="10"/>
  <c r="W923" i="10"/>
  <c r="W924" i="10"/>
  <c r="W925" i="10"/>
  <c r="W926" i="10"/>
  <c r="W927" i="10"/>
  <c r="W928" i="10"/>
  <c r="W929" i="10"/>
  <c r="W930" i="10"/>
  <c r="W931" i="10"/>
  <c r="W932" i="10"/>
  <c r="W933" i="10"/>
  <c r="W934" i="10"/>
  <c r="W935" i="10"/>
  <c r="W936" i="10"/>
  <c r="W937" i="10"/>
  <c r="W938" i="10"/>
  <c r="W939" i="10"/>
  <c r="W940" i="10"/>
  <c r="W941" i="10"/>
  <c r="W942" i="10"/>
  <c r="W943" i="10"/>
  <c r="W944" i="10"/>
  <c r="W945" i="10"/>
  <c r="W946" i="10"/>
  <c r="W947" i="10"/>
  <c r="W948" i="10"/>
  <c r="W949" i="10"/>
  <c r="W950" i="10"/>
  <c r="W951" i="10"/>
  <c r="W952" i="10"/>
  <c r="W953" i="10"/>
  <c r="W954" i="10"/>
  <c r="W955" i="10"/>
  <c r="W956" i="10"/>
  <c r="W957" i="10"/>
  <c r="W958" i="10"/>
  <c r="W959" i="10"/>
  <c r="W960" i="10"/>
  <c r="W961" i="10"/>
  <c r="W962" i="10"/>
  <c r="W963" i="10"/>
  <c r="W964" i="10"/>
  <c r="W965" i="10"/>
  <c r="W966" i="10"/>
  <c r="W967" i="10"/>
  <c r="W968" i="10"/>
  <c r="W969" i="10"/>
  <c r="W970" i="10"/>
  <c r="W971" i="10"/>
  <c r="W972" i="10"/>
  <c r="W973" i="10"/>
  <c r="W974" i="10"/>
  <c r="W975" i="10"/>
  <c r="W976" i="10"/>
  <c r="W977" i="10"/>
  <c r="W978" i="10"/>
  <c r="W979" i="10"/>
  <c r="W980" i="10"/>
  <c r="W981" i="10"/>
  <c r="W982" i="10"/>
  <c r="W983" i="10"/>
  <c r="W984" i="10"/>
  <c r="W985" i="10"/>
  <c r="W986" i="10"/>
  <c r="W987" i="10"/>
  <c r="W988" i="10"/>
  <c r="W989" i="10"/>
  <c r="W990" i="10"/>
  <c r="W991" i="10"/>
  <c r="W992" i="10"/>
  <c r="W993" i="10"/>
  <c r="W994" i="10"/>
  <c r="W995" i="10"/>
  <c r="W996" i="10"/>
  <c r="W997" i="10"/>
  <c r="W998" i="10"/>
  <c r="W999" i="10"/>
  <c r="W1000" i="10"/>
  <c r="W1001" i="10"/>
  <c r="W1002" i="10"/>
  <c r="W1003" i="10"/>
  <c r="W1004" i="10"/>
  <c r="W1005" i="10"/>
  <c r="W1006" i="10"/>
  <c r="W1007" i="10"/>
  <c r="W1008" i="10"/>
  <c r="W1009" i="10"/>
  <c r="W1010" i="10"/>
  <c r="W1011" i="10"/>
  <c r="W1012" i="10"/>
  <c r="W1013" i="10"/>
  <c r="W1014" i="10"/>
  <c r="W1015" i="10"/>
  <c r="W1016" i="10"/>
  <c r="W1017" i="10"/>
  <c r="W1018" i="10"/>
  <c r="W1019" i="10"/>
  <c r="W1020" i="10"/>
  <c r="W1021" i="10"/>
  <c r="W1022" i="10"/>
  <c r="W1023" i="10"/>
  <c r="W1024" i="10"/>
  <c r="W1025" i="10"/>
  <c r="W1026" i="10"/>
  <c r="W1027" i="10"/>
  <c r="W1028" i="10"/>
  <c r="W1029" i="10"/>
  <c r="W1030" i="10"/>
  <c r="W1031" i="10"/>
  <c r="W1032" i="10"/>
  <c r="W1033" i="10"/>
  <c r="W1034" i="10"/>
  <c r="W1035" i="10"/>
  <c r="W1036" i="10"/>
  <c r="W1037" i="10"/>
  <c r="W1038" i="10"/>
  <c r="W1039" i="10"/>
  <c r="W1040" i="10"/>
  <c r="W1041" i="10"/>
  <c r="W1042" i="10"/>
  <c r="W1043" i="10"/>
  <c r="W1044" i="10"/>
  <c r="W1045" i="10"/>
  <c r="W1046" i="10"/>
  <c r="W1047" i="10"/>
  <c r="W1048" i="10"/>
  <c r="W1049" i="10"/>
  <c r="W1050" i="10"/>
  <c r="W1051" i="10"/>
  <c r="W1052" i="10"/>
  <c r="W1053" i="10"/>
  <c r="W1054" i="10"/>
  <c r="W1055" i="10"/>
  <c r="W1056" i="10"/>
  <c r="W1057" i="10"/>
  <c r="W1058" i="10"/>
  <c r="W1059" i="10"/>
  <c r="W1060" i="10"/>
  <c r="W1061" i="10"/>
  <c r="W1062" i="10"/>
  <c r="W1063" i="10"/>
  <c r="W1064" i="10"/>
  <c r="W1065" i="10"/>
  <c r="W1066" i="10"/>
  <c r="W1067" i="10"/>
  <c r="W1068" i="10"/>
  <c r="W1069" i="10"/>
  <c r="W1070" i="10"/>
  <c r="W1071" i="10"/>
  <c r="W1072" i="10"/>
  <c r="W1073" i="10"/>
  <c r="W1074" i="10"/>
  <c r="W1075" i="10"/>
  <c r="W1076" i="10"/>
  <c r="W1077" i="10"/>
  <c r="W1078" i="10"/>
  <c r="W1079" i="10"/>
  <c r="W1080" i="10"/>
  <c r="W1081" i="10"/>
  <c r="W1082" i="10"/>
  <c r="W1083" i="10"/>
  <c r="W1084" i="10"/>
  <c r="W1085" i="10"/>
  <c r="W1086" i="10"/>
  <c r="W1087" i="10"/>
  <c r="W1088" i="10"/>
  <c r="W1089" i="10"/>
  <c r="W1090" i="10"/>
  <c r="W1091" i="10"/>
  <c r="W1092" i="10"/>
  <c r="W1093" i="10"/>
  <c r="W1094" i="10"/>
  <c r="W1095" i="10"/>
  <c r="W1096" i="10"/>
  <c r="W1097" i="10"/>
  <c r="W1098" i="10"/>
  <c r="W1099" i="10"/>
  <c r="W1100" i="10"/>
  <c r="W1101" i="10"/>
  <c r="W1102" i="10"/>
  <c r="W1103" i="10"/>
  <c r="W1104" i="10"/>
  <c r="W1105" i="10"/>
  <c r="W1106" i="10"/>
  <c r="W1107" i="10"/>
  <c r="W1108" i="10"/>
  <c r="W1109" i="10"/>
  <c r="W1110" i="10"/>
  <c r="W1111" i="10"/>
  <c r="W1112" i="10"/>
  <c r="W1113" i="10"/>
  <c r="W1114" i="10"/>
  <c r="W1115" i="10"/>
  <c r="W1116" i="10"/>
  <c r="W1117" i="10"/>
  <c r="W1118" i="10"/>
  <c r="W1119" i="10"/>
  <c r="W1120" i="10"/>
  <c r="W1121" i="10"/>
  <c r="W1122" i="10"/>
  <c r="W1123" i="10"/>
  <c r="W1124" i="10"/>
  <c r="W1125" i="10"/>
  <c r="W1126" i="10"/>
  <c r="W1127" i="10"/>
  <c r="W1128" i="10"/>
  <c r="W1129" i="10"/>
  <c r="W1130" i="10"/>
  <c r="W1131" i="10"/>
  <c r="W1132" i="10"/>
  <c r="W1133" i="10"/>
  <c r="W1134" i="10"/>
  <c r="W1135" i="10"/>
  <c r="W1136" i="10"/>
  <c r="W1137" i="10"/>
  <c r="W1138" i="10"/>
  <c r="W1139" i="10"/>
  <c r="W1140" i="10"/>
  <c r="W1141" i="10"/>
  <c r="W1142" i="10"/>
  <c r="W1143" i="10"/>
  <c r="W1144" i="10"/>
  <c r="W1145" i="10"/>
  <c r="W1146" i="10"/>
  <c r="W1147" i="10"/>
  <c r="W1148" i="10"/>
  <c r="W1149" i="10"/>
  <c r="W1150" i="10"/>
  <c r="W1151" i="10"/>
  <c r="W1152" i="10"/>
  <c r="W1153" i="10"/>
  <c r="W1154" i="10"/>
  <c r="W1155" i="10"/>
  <c r="W1156" i="10"/>
  <c r="W1157" i="10"/>
  <c r="W1158" i="10"/>
  <c r="W1159" i="10"/>
  <c r="W1160" i="10"/>
  <c r="W1161" i="10"/>
  <c r="W1162" i="10"/>
  <c r="W1163" i="10"/>
  <c r="W1164" i="10"/>
  <c r="W1165" i="10"/>
  <c r="W1166" i="10"/>
  <c r="W1167" i="10"/>
  <c r="W1168" i="10"/>
  <c r="W1169" i="10"/>
  <c r="W1170" i="10"/>
  <c r="W1171" i="10"/>
  <c r="W1172" i="10"/>
  <c r="W1173" i="10"/>
  <c r="W1174" i="10"/>
  <c r="W1175" i="10"/>
  <c r="W1176" i="10"/>
  <c r="W1177" i="10"/>
  <c r="W1178" i="10"/>
  <c r="W1179" i="10"/>
  <c r="W1180" i="10"/>
  <c r="W1181" i="10"/>
  <c r="W1182" i="10"/>
  <c r="W1183" i="10"/>
  <c r="W1184" i="10"/>
  <c r="W1185" i="10"/>
  <c r="W1186" i="10"/>
  <c r="W1187" i="10"/>
  <c r="W1188" i="10"/>
  <c r="W1189" i="10"/>
  <c r="W1190" i="10"/>
  <c r="W1191" i="10"/>
  <c r="W1192" i="10"/>
  <c r="W1193" i="10"/>
  <c r="W1194" i="10"/>
  <c r="W1195" i="10"/>
  <c r="W1196" i="10"/>
  <c r="W1197" i="10"/>
  <c r="W1198" i="10"/>
  <c r="W1199" i="10"/>
  <c r="W1200" i="10"/>
  <c r="W1201" i="10"/>
  <c r="W1202" i="10"/>
  <c r="W1203" i="10"/>
  <c r="W1204" i="10"/>
  <c r="W1205" i="10"/>
  <c r="W1206" i="10"/>
  <c r="W1207" i="10"/>
  <c r="W1208" i="10"/>
  <c r="W1209" i="10"/>
  <c r="W1210" i="10"/>
  <c r="W1211" i="10"/>
  <c r="W1212" i="10"/>
  <c r="W1213" i="10"/>
  <c r="W1214" i="10"/>
  <c r="W1215" i="10"/>
  <c r="W1216" i="10"/>
  <c r="W1217" i="10"/>
  <c r="W1218" i="10"/>
  <c r="W1219" i="10"/>
  <c r="W1220" i="10"/>
  <c r="W1221" i="10"/>
  <c r="W1222" i="10"/>
  <c r="W1223" i="10"/>
  <c r="W1224" i="10"/>
  <c r="W1225" i="10"/>
  <c r="W1226" i="10"/>
  <c r="W1227" i="10"/>
  <c r="W1228" i="10"/>
  <c r="W1229" i="10"/>
  <c r="W1230" i="10"/>
  <c r="W1231" i="10"/>
  <c r="W1232" i="10"/>
  <c r="W1233" i="10"/>
  <c r="W1234" i="10"/>
  <c r="W1235" i="10"/>
  <c r="W1236" i="10"/>
  <c r="W1237" i="10"/>
  <c r="W1238" i="10"/>
  <c r="W1239" i="10"/>
  <c r="W1240" i="10"/>
  <c r="W1241" i="10"/>
  <c r="W1242" i="10"/>
  <c r="W1243" i="10"/>
  <c r="W1244" i="10"/>
  <c r="W1245" i="10"/>
  <c r="W1246" i="10"/>
  <c r="W1247" i="10"/>
  <c r="W1248" i="10"/>
  <c r="W1249" i="10"/>
  <c r="W1250" i="10"/>
  <c r="W1251" i="10"/>
  <c r="W1252" i="10"/>
  <c r="W1253" i="10"/>
  <c r="W1254" i="10"/>
  <c r="W1255" i="10"/>
  <c r="W1256" i="10"/>
  <c r="W1257" i="10"/>
  <c r="W1258" i="10"/>
  <c r="W1259" i="10"/>
  <c r="W1260" i="10"/>
  <c r="W1261" i="10"/>
  <c r="W1262" i="10"/>
  <c r="W1263" i="10"/>
  <c r="W1264" i="10"/>
  <c r="W1265" i="10"/>
  <c r="W1266" i="10"/>
  <c r="W1267" i="10"/>
  <c r="W1268" i="10"/>
  <c r="W1269" i="10"/>
  <c r="W1270" i="10"/>
  <c r="W1271" i="10"/>
  <c r="W1272" i="10"/>
  <c r="W1273" i="10"/>
  <c r="W1274" i="10"/>
  <c r="W1275" i="10"/>
  <c r="W1276" i="10"/>
  <c r="W1277" i="10"/>
  <c r="W1278" i="10"/>
  <c r="W1279" i="10"/>
  <c r="W1280" i="10"/>
  <c r="W1281" i="10"/>
  <c r="W1282" i="10"/>
  <c r="W1283" i="10"/>
  <c r="W1284" i="10"/>
  <c r="W1285" i="10"/>
  <c r="W1286" i="10"/>
  <c r="W1287" i="10"/>
  <c r="W1288" i="10"/>
  <c r="W1289" i="10"/>
  <c r="W1290" i="10"/>
  <c r="W1291" i="10"/>
  <c r="W1292" i="10"/>
  <c r="W1293" i="10"/>
  <c r="W1294" i="10"/>
  <c r="W1295" i="10"/>
  <c r="W1296" i="10"/>
  <c r="W1297" i="10"/>
  <c r="W1298" i="10"/>
  <c r="W1299" i="10"/>
  <c r="W1300" i="10"/>
  <c r="W1301" i="10"/>
  <c r="W1302" i="10"/>
  <c r="W1303" i="10"/>
  <c r="W1304" i="10"/>
  <c r="W1305" i="10"/>
  <c r="W1306" i="10"/>
  <c r="W1307" i="10"/>
  <c r="W1308" i="10"/>
  <c r="W1309" i="10"/>
  <c r="W1310" i="10"/>
  <c r="W1311" i="10"/>
  <c r="W1312" i="10"/>
  <c r="W1313" i="10"/>
  <c r="W1314" i="10"/>
  <c r="W1315" i="10"/>
  <c r="W1316" i="10"/>
  <c r="W1317" i="10"/>
  <c r="W1318" i="10"/>
  <c r="W1319" i="10"/>
  <c r="W1320" i="10"/>
  <c r="W1321" i="10"/>
  <c r="W1322" i="10"/>
  <c r="W1323" i="10"/>
  <c r="W1324" i="10"/>
  <c r="W1325" i="10"/>
  <c r="W1326" i="10"/>
  <c r="W1327" i="10"/>
  <c r="W1328" i="10"/>
  <c r="W1329" i="10"/>
  <c r="W1330" i="10"/>
  <c r="W1331" i="10"/>
  <c r="W1332" i="10"/>
  <c r="W1333" i="10"/>
  <c r="W1334" i="10"/>
  <c r="W1335" i="10"/>
  <c r="W1336" i="10"/>
  <c r="W1337" i="10"/>
  <c r="W1338" i="10"/>
  <c r="W1339" i="10"/>
  <c r="W1340" i="10"/>
  <c r="W1341" i="10"/>
  <c r="W1342" i="10"/>
  <c r="W1343" i="10"/>
  <c r="W1344" i="10"/>
  <c r="W1345" i="10"/>
  <c r="W1346" i="10"/>
  <c r="W1347" i="10"/>
  <c r="W1348" i="10"/>
  <c r="W1349" i="10"/>
  <c r="W1350" i="10"/>
  <c r="W1351" i="10"/>
  <c r="W1352" i="10"/>
  <c r="W1353" i="10"/>
  <c r="W1354" i="10"/>
  <c r="W1355" i="10"/>
  <c r="W1356" i="10"/>
  <c r="W1357" i="10"/>
  <c r="W1358" i="10"/>
  <c r="W1359" i="10"/>
  <c r="W1360" i="10"/>
  <c r="W1361" i="10"/>
  <c r="W1362" i="10"/>
  <c r="W1363" i="10"/>
  <c r="W1364" i="10"/>
  <c r="W1365" i="10"/>
  <c r="W1366" i="10"/>
  <c r="W1367" i="10"/>
  <c r="W1368" i="10"/>
  <c r="W1369" i="10"/>
  <c r="W1370" i="10"/>
  <c r="W1371" i="10"/>
  <c r="W1372" i="10"/>
  <c r="W1373" i="10"/>
  <c r="W1374" i="10"/>
  <c r="W1375" i="10"/>
  <c r="W1376" i="10"/>
  <c r="W1377" i="10"/>
  <c r="W1378" i="10"/>
  <c r="W1379" i="10"/>
  <c r="W1380" i="10"/>
  <c r="W1381" i="10"/>
  <c r="W1382" i="10"/>
  <c r="W1383" i="10"/>
  <c r="W1384" i="10"/>
  <c r="W1385" i="10"/>
  <c r="W1386" i="10"/>
  <c r="W1387" i="10"/>
  <c r="W1388" i="10"/>
  <c r="W1389" i="10"/>
  <c r="W1390" i="10"/>
  <c r="W1391" i="10"/>
  <c r="W1392" i="10"/>
  <c r="W1393" i="10"/>
  <c r="W1394" i="10"/>
  <c r="W1395" i="10"/>
  <c r="W1396" i="10"/>
  <c r="W1397" i="10"/>
  <c r="W1398" i="10"/>
  <c r="W1399" i="10"/>
  <c r="W1400" i="10"/>
  <c r="W1401" i="10"/>
  <c r="W1402" i="10"/>
  <c r="W1403" i="10"/>
  <c r="W1404" i="10"/>
  <c r="W1405" i="10"/>
  <c r="W1406" i="10"/>
  <c r="W1407" i="10"/>
  <c r="W1408" i="10"/>
  <c r="W1409" i="10"/>
  <c r="W1410" i="10"/>
  <c r="W1411" i="10"/>
  <c r="W1412" i="10"/>
  <c r="W1413" i="10"/>
  <c r="W1414" i="10"/>
  <c r="W1415" i="10"/>
  <c r="W1416" i="10"/>
  <c r="W1417" i="10"/>
  <c r="W1418" i="10"/>
  <c r="W1419" i="10"/>
  <c r="W1420" i="10"/>
  <c r="W1421" i="10"/>
  <c r="W1422" i="10"/>
  <c r="W1423" i="10"/>
  <c r="W1424" i="10"/>
  <c r="W1425" i="10"/>
  <c r="W1426" i="10"/>
  <c r="W1427" i="10"/>
  <c r="W1428" i="10"/>
  <c r="W1429" i="10"/>
  <c r="W1430" i="10"/>
  <c r="W1431" i="10"/>
  <c r="W1432" i="10"/>
  <c r="W1433" i="10"/>
  <c r="W1434" i="10"/>
  <c r="W1435" i="10"/>
  <c r="W1436" i="10"/>
  <c r="W1437" i="10"/>
  <c r="W1438" i="10"/>
  <c r="W1439" i="10"/>
  <c r="W1440" i="10"/>
  <c r="W1441" i="10"/>
  <c r="W1442" i="10"/>
  <c r="W1443" i="10"/>
  <c r="W1444" i="10"/>
  <c r="W1445" i="10"/>
  <c r="W1446" i="10"/>
  <c r="W1447" i="10"/>
  <c r="W1448" i="10"/>
  <c r="W1449" i="10"/>
  <c r="W1450" i="10"/>
  <c r="W1451" i="10"/>
  <c r="W1452" i="10"/>
  <c r="W1453" i="10"/>
  <c r="W1454" i="10"/>
  <c r="W1455" i="10"/>
  <c r="W1456" i="10"/>
  <c r="W1457" i="10"/>
  <c r="W1458" i="10"/>
  <c r="W1459" i="10"/>
  <c r="W1460" i="10"/>
  <c r="W1461" i="10"/>
  <c r="W1462" i="10"/>
  <c r="W1463" i="10"/>
  <c r="W1464" i="10"/>
  <c r="W1465" i="10"/>
  <c r="W1466" i="10"/>
  <c r="W1467" i="10"/>
  <c r="W1468" i="10"/>
  <c r="W1469" i="10"/>
  <c r="W1470" i="10"/>
  <c r="W1471" i="10"/>
  <c r="W1472" i="10"/>
  <c r="W1473" i="10"/>
  <c r="W1474" i="10"/>
  <c r="W1475" i="10"/>
  <c r="W1476" i="10"/>
  <c r="W1477" i="10"/>
  <c r="W1478" i="10"/>
  <c r="W1479" i="10"/>
  <c r="W1480" i="10"/>
  <c r="W1481" i="10"/>
  <c r="W1482" i="10"/>
  <c r="W1483" i="10"/>
  <c r="W1484" i="10"/>
  <c r="W1485" i="10"/>
  <c r="W1486" i="10"/>
  <c r="W1487" i="10"/>
  <c r="W1488" i="10"/>
  <c r="W1489" i="10"/>
  <c r="W1490" i="10"/>
  <c r="W1491" i="10"/>
  <c r="W1492" i="10"/>
  <c r="W1493" i="10"/>
  <c r="W1494" i="10"/>
  <c r="W1495" i="10"/>
  <c r="W1496" i="10"/>
  <c r="W1497" i="10"/>
  <c r="W1498" i="10"/>
  <c r="W1499" i="10"/>
  <c r="W1500" i="10"/>
  <c r="W1501" i="10"/>
  <c r="W1502" i="10"/>
  <c r="W1503" i="10"/>
  <c r="W1504" i="10"/>
  <c r="W1505" i="10"/>
  <c r="W1506" i="10"/>
  <c r="W1507" i="10"/>
  <c r="W1508" i="10"/>
  <c r="W1509" i="10"/>
  <c r="W1510" i="10"/>
  <c r="W1511" i="10"/>
  <c r="W1512" i="10"/>
  <c r="W1513" i="10"/>
  <c r="W1514" i="10"/>
  <c r="W1515" i="10"/>
  <c r="W1516" i="10"/>
  <c r="W1517" i="10"/>
  <c r="W1518" i="10"/>
  <c r="W1519" i="10"/>
  <c r="W1520" i="10"/>
  <c r="W1521" i="10"/>
  <c r="W1522" i="10"/>
  <c r="W1523" i="10"/>
  <c r="W1524" i="10"/>
  <c r="W1525" i="10"/>
  <c r="W1526" i="10"/>
  <c r="W1527" i="10"/>
  <c r="W1528" i="10"/>
  <c r="W1529" i="10"/>
  <c r="W1530" i="10"/>
  <c r="W1531" i="10"/>
  <c r="W1532" i="10"/>
  <c r="W1533" i="10"/>
  <c r="W1534" i="10"/>
  <c r="W1535" i="10"/>
  <c r="W1536" i="10"/>
  <c r="W1537" i="10"/>
  <c r="W1538" i="10"/>
  <c r="W1539" i="10"/>
  <c r="W1540" i="10"/>
  <c r="W1541" i="10"/>
  <c r="W1542" i="10"/>
  <c r="W1543" i="10"/>
  <c r="W1544" i="10"/>
  <c r="W1545" i="10"/>
  <c r="W1546" i="10"/>
  <c r="W1547" i="10"/>
  <c r="W1548" i="10"/>
  <c r="W1549" i="10"/>
  <c r="W1550" i="10"/>
  <c r="W1551" i="10"/>
  <c r="W1552" i="10"/>
  <c r="W1553" i="10"/>
  <c r="W1554" i="10"/>
  <c r="W1555" i="10"/>
  <c r="W1556" i="10"/>
  <c r="W1557" i="10"/>
  <c r="W1558" i="10"/>
  <c r="W1559" i="10"/>
  <c r="W1560" i="10"/>
  <c r="W1561" i="10"/>
  <c r="W1562" i="10"/>
  <c r="W1563" i="10"/>
  <c r="W1564" i="10"/>
  <c r="W1565" i="10"/>
  <c r="W1566" i="10"/>
  <c r="W1567" i="10"/>
  <c r="W1568" i="10"/>
  <c r="W1569" i="10"/>
  <c r="W1570" i="10"/>
  <c r="W1571" i="10"/>
  <c r="W1572" i="10"/>
  <c r="W1573" i="10"/>
  <c r="W1574" i="10"/>
  <c r="W1575" i="10"/>
  <c r="W1576" i="10"/>
  <c r="W1577" i="10"/>
  <c r="W1578" i="10"/>
  <c r="W1579" i="10"/>
  <c r="W1580" i="10"/>
  <c r="W1581" i="10"/>
  <c r="W1582" i="10"/>
  <c r="W1583" i="10"/>
  <c r="W1584" i="10"/>
  <c r="W1585" i="10"/>
  <c r="W1586" i="10"/>
  <c r="W1587" i="10"/>
  <c r="W1588" i="10"/>
  <c r="W1589" i="10"/>
  <c r="W1590" i="10"/>
  <c r="W1591" i="10"/>
  <c r="W1592" i="10"/>
  <c r="W1593" i="10"/>
  <c r="W1594" i="10"/>
  <c r="W1595" i="10"/>
  <c r="W1596" i="10"/>
  <c r="W1597" i="10"/>
  <c r="W1598" i="10"/>
  <c r="W1599" i="10"/>
  <c r="W1600" i="10"/>
  <c r="W1601" i="10"/>
  <c r="W1602" i="10"/>
  <c r="W1603" i="10"/>
  <c r="W1604" i="10"/>
  <c r="W1605" i="10"/>
  <c r="W1606" i="10"/>
  <c r="W1607" i="10"/>
  <c r="W1608" i="10"/>
  <c r="W1609" i="10"/>
  <c r="W1610" i="10"/>
  <c r="W1611" i="10"/>
  <c r="W1612" i="10"/>
  <c r="W1613" i="10"/>
  <c r="W1614" i="10"/>
  <c r="W1615" i="10"/>
  <c r="W1616" i="10"/>
  <c r="W1617" i="10"/>
  <c r="W1618" i="10"/>
  <c r="W1619" i="10"/>
  <c r="W1620" i="10"/>
  <c r="W1621" i="10"/>
  <c r="W1622" i="10"/>
  <c r="W1623" i="10"/>
  <c r="W1624" i="10"/>
  <c r="W1625" i="10"/>
  <c r="W1626" i="10"/>
  <c r="W1627" i="10"/>
  <c r="W1628" i="10"/>
  <c r="W1629" i="10"/>
  <c r="W1630" i="10"/>
  <c r="W1631" i="10"/>
  <c r="W1632" i="10"/>
  <c r="W1633" i="10"/>
  <c r="W1634" i="10"/>
  <c r="W1635" i="10"/>
  <c r="W1636" i="10"/>
  <c r="W1637" i="10"/>
  <c r="W1638" i="10"/>
  <c r="W1639" i="10"/>
  <c r="W1640" i="10"/>
  <c r="W1641" i="10"/>
  <c r="W1642" i="10"/>
  <c r="W1643" i="10"/>
  <c r="W1644" i="10"/>
  <c r="W1645" i="10"/>
  <c r="W1646" i="10"/>
  <c r="W1647" i="10"/>
  <c r="W1648" i="10"/>
  <c r="W1649" i="10"/>
  <c r="W1650" i="10"/>
  <c r="W1651" i="10"/>
  <c r="W1652" i="10"/>
  <c r="W1653" i="10"/>
  <c r="W1654" i="10"/>
  <c r="W1655" i="10"/>
  <c r="W1656" i="10"/>
  <c r="W1657" i="10"/>
  <c r="W1658" i="10"/>
  <c r="W1659" i="10"/>
  <c r="W1660" i="10"/>
  <c r="W1661" i="10"/>
  <c r="W1662" i="10"/>
  <c r="W1663" i="10"/>
  <c r="W1664" i="10"/>
  <c r="W1665" i="10"/>
  <c r="W1666" i="10"/>
  <c r="W1667" i="10"/>
  <c r="W1668" i="10"/>
  <c r="W1669" i="10"/>
  <c r="W1670" i="10"/>
  <c r="W1671" i="10"/>
  <c r="W1672" i="10"/>
  <c r="W1673" i="10"/>
  <c r="W1674" i="10"/>
  <c r="W1675" i="10"/>
  <c r="W1676" i="10"/>
  <c r="W1677" i="10"/>
  <c r="W1678" i="10"/>
  <c r="W1679" i="10"/>
  <c r="W1680" i="10"/>
  <c r="W1681" i="10"/>
  <c r="W1682" i="10"/>
  <c r="W1683" i="10"/>
  <c r="W1684" i="10"/>
  <c r="W1685" i="10"/>
  <c r="W1686" i="10"/>
  <c r="W1687" i="10"/>
  <c r="W1688" i="10"/>
  <c r="W1689" i="10"/>
  <c r="W1690" i="10"/>
  <c r="W1691" i="10"/>
  <c r="W1692" i="10"/>
  <c r="W1693" i="10"/>
  <c r="W1694" i="10"/>
  <c r="W1695" i="10"/>
  <c r="W1696" i="10"/>
  <c r="W1697" i="10"/>
  <c r="W1698" i="10"/>
  <c r="W1699" i="10"/>
  <c r="W1700" i="10"/>
  <c r="W1701" i="10"/>
  <c r="W1702" i="10"/>
  <c r="W1703" i="10"/>
  <c r="W1704" i="10"/>
  <c r="W1705" i="10"/>
  <c r="W1706" i="10"/>
  <c r="W1707" i="10"/>
  <c r="W1708" i="10"/>
  <c r="W1709" i="10"/>
  <c r="W1710" i="10"/>
  <c r="W1711" i="10"/>
  <c r="W1712" i="10"/>
  <c r="W1713" i="10"/>
  <c r="W1714" i="10"/>
  <c r="W1715" i="10"/>
  <c r="W1716" i="10"/>
  <c r="W1717" i="10"/>
  <c r="W1718" i="10"/>
  <c r="W1719" i="10"/>
  <c r="W1720" i="10"/>
  <c r="W1721" i="10"/>
  <c r="W1722" i="10"/>
  <c r="W1723" i="10"/>
  <c r="W1724" i="10"/>
  <c r="W1725" i="10"/>
  <c r="W1726" i="10"/>
  <c r="W1727" i="10"/>
  <c r="W1728" i="10"/>
  <c r="W1729" i="10"/>
  <c r="W1730" i="10"/>
  <c r="W1731" i="10"/>
  <c r="W1732" i="10"/>
  <c r="W1733" i="10"/>
  <c r="W1734" i="10"/>
  <c r="W1735" i="10"/>
  <c r="W1736" i="10"/>
  <c r="W1737" i="10"/>
  <c r="W1738" i="10"/>
  <c r="W1739" i="10"/>
  <c r="W1740" i="10"/>
  <c r="W1741" i="10"/>
  <c r="W1742" i="10"/>
  <c r="W1743" i="10"/>
  <c r="W1744" i="10"/>
  <c r="W1745" i="10"/>
  <c r="W1746" i="10"/>
  <c r="W1747" i="10"/>
  <c r="W1748" i="10"/>
  <c r="W1749" i="10"/>
  <c r="W1750" i="10"/>
  <c r="W1751" i="10"/>
  <c r="W1752" i="10"/>
  <c r="W1753" i="10"/>
  <c r="W1754" i="10"/>
  <c r="W1755" i="10"/>
  <c r="W1756" i="10"/>
  <c r="W1757" i="10"/>
  <c r="W1758" i="10"/>
  <c r="W1759" i="10"/>
  <c r="W1760" i="10"/>
  <c r="W1761" i="10"/>
  <c r="W1762" i="10"/>
  <c r="W1763" i="10"/>
  <c r="W1764" i="10"/>
  <c r="W1765" i="10"/>
  <c r="W1766" i="10"/>
  <c r="W1767" i="10"/>
  <c r="W1768" i="10"/>
  <c r="W1769" i="10"/>
  <c r="W1770" i="10"/>
  <c r="W1771" i="10"/>
  <c r="W1772" i="10"/>
  <c r="W1773" i="10"/>
  <c r="W1774" i="10"/>
  <c r="W1775" i="10"/>
  <c r="W1776" i="10"/>
  <c r="W1777" i="10"/>
  <c r="W1778" i="10"/>
  <c r="W1779" i="10"/>
  <c r="W1780" i="10"/>
  <c r="W1781" i="10"/>
  <c r="W1782" i="10"/>
  <c r="W1783" i="10"/>
  <c r="W1784" i="10"/>
  <c r="W1785" i="10"/>
  <c r="W1786" i="10"/>
  <c r="W1787" i="10"/>
  <c r="W1788" i="10"/>
  <c r="W1789" i="10"/>
  <c r="W1790" i="10"/>
  <c r="W1791" i="10"/>
  <c r="W1792" i="10"/>
  <c r="W1793" i="10"/>
  <c r="W1794" i="10"/>
  <c r="W1795" i="10"/>
  <c r="W1796" i="10"/>
  <c r="W1797" i="10"/>
  <c r="W1798" i="10"/>
  <c r="W1799" i="10"/>
  <c r="W1800" i="10"/>
  <c r="W1801" i="10"/>
  <c r="W1802" i="10"/>
  <c r="W1803" i="10"/>
  <c r="W1804" i="10"/>
  <c r="W1805" i="10"/>
  <c r="W1806" i="10"/>
  <c r="W1807" i="10"/>
  <c r="W1808" i="10"/>
  <c r="W1809" i="10"/>
  <c r="W1810" i="10"/>
  <c r="W1811" i="10"/>
  <c r="W1812" i="10"/>
  <c r="W1813" i="10"/>
  <c r="W1814" i="10"/>
  <c r="W1815" i="10"/>
  <c r="W1816" i="10"/>
  <c r="W1817" i="10"/>
  <c r="W1818" i="10"/>
  <c r="W1819" i="10"/>
  <c r="W1820" i="10"/>
  <c r="W1821" i="10"/>
  <c r="W1822" i="10"/>
  <c r="W1823" i="10"/>
  <c r="W1824" i="10"/>
  <c r="W1825" i="10"/>
  <c r="W1826" i="10"/>
  <c r="W1827" i="10"/>
  <c r="W1828" i="10"/>
  <c r="W1829" i="10"/>
  <c r="W1830" i="10"/>
  <c r="W1831" i="10"/>
  <c r="W1832" i="10"/>
  <c r="W1833" i="10"/>
  <c r="W1834" i="10"/>
  <c r="W1835" i="10"/>
  <c r="W1836" i="10"/>
  <c r="W1837" i="10"/>
  <c r="W1838" i="10"/>
  <c r="W1839" i="10"/>
  <c r="W1840" i="10"/>
  <c r="W1841" i="10"/>
  <c r="W1842" i="10"/>
  <c r="W1843" i="10"/>
  <c r="W1844" i="10"/>
  <c r="W1845" i="10"/>
  <c r="W1846" i="10"/>
  <c r="W1847" i="10"/>
  <c r="W1848" i="10"/>
  <c r="W1849" i="10"/>
  <c r="W1850" i="10"/>
  <c r="W1851" i="10"/>
  <c r="W1852" i="10"/>
  <c r="W1853" i="10"/>
  <c r="W1854" i="10"/>
  <c r="W1855" i="10"/>
  <c r="W1856" i="10"/>
  <c r="W1857" i="10"/>
  <c r="W1858" i="10"/>
  <c r="W1859" i="10"/>
  <c r="W1860" i="10"/>
  <c r="W1861" i="10"/>
  <c r="W1862" i="10"/>
  <c r="W1863" i="10"/>
  <c r="W1864" i="10"/>
  <c r="W1865" i="10"/>
  <c r="W1866" i="10"/>
  <c r="W1867" i="10"/>
  <c r="W1868" i="10"/>
  <c r="W1869" i="10"/>
  <c r="W1870" i="10"/>
  <c r="W1871" i="10"/>
  <c r="W1872" i="10"/>
  <c r="W1873" i="10"/>
  <c r="W1874" i="10"/>
  <c r="W1875" i="10"/>
  <c r="W1876" i="10"/>
  <c r="W1877" i="10"/>
  <c r="W1878" i="10"/>
  <c r="W1879" i="10"/>
  <c r="W1880" i="10"/>
  <c r="W1881" i="10"/>
  <c r="W1882" i="10"/>
  <c r="W1883" i="10"/>
  <c r="W1884" i="10"/>
  <c r="W1885" i="10"/>
  <c r="W1886" i="10"/>
  <c r="W1887" i="10"/>
  <c r="W1888" i="10"/>
  <c r="W1889" i="10"/>
  <c r="W1890" i="10"/>
  <c r="W1891" i="10"/>
  <c r="W1892" i="10"/>
  <c r="W1893" i="10"/>
  <c r="W1894" i="10"/>
  <c r="W1895" i="10"/>
  <c r="W1896" i="10"/>
  <c r="W1897" i="10"/>
  <c r="W1898" i="10"/>
  <c r="W1899" i="10"/>
  <c r="W1900" i="10"/>
  <c r="W1901" i="10"/>
  <c r="W1902" i="10"/>
  <c r="W1903" i="10"/>
  <c r="W1904" i="10"/>
  <c r="W1905" i="10"/>
  <c r="W1906" i="10"/>
  <c r="W1907" i="10"/>
  <c r="W1908" i="10"/>
  <c r="W1909" i="10"/>
  <c r="W1910" i="10"/>
  <c r="W1911" i="10"/>
  <c r="W1912" i="10"/>
  <c r="W1913" i="10"/>
  <c r="W1914" i="10"/>
  <c r="W1915" i="10"/>
  <c r="W1916" i="10"/>
  <c r="W1917" i="10"/>
  <c r="W1918" i="10"/>
  <c r="W1919" i="10"/>
  <c r="W1920" i="10"/>
  <c r="W1921" i="10"/>
  <c r="W1922" i="10"/>
  <c r="W1923" i="10"/>
  <c r="W1924" i="10"/>
  <c r="W1925" i="10"/>
  <c r="W1926" i="10"/>
  <c r="W1927" i="10"/>
  <c r="W1928" i="10"/>
  <c r="W1929" i="10"/>
  <c r="W1930" i="10"/>
  <c r="W1931" i="10"/>
  <c r="W1932" i="10"/>
  <c r="W1933" i="10"/>
  <c r="W1934" i="10"/>
  <c r="W1935" i="10"/>
  <c r="W1936" i="10"/>
  <c r="W1937" i="10"/>
  <c r="W1938" i="10"/>
  <c r="W1939" i="10"/>
  <c r="W1940" i="10"/>
  <c r="W1941" i="10"/>
  <c r="W1942" i="10"/>
  <c r="W1943" i="10"/>
  <c r="W1944" i="10"/>
  <c r="W1945" i="10"/>
  <c r="W1946" i="10"/>
  <c r="W1947" i="10"/>
  <c r="W1948" i="10"/>
  <c r="W1949" i="10"/>
  <c r="W1950" i="10"/>
  <c r="W1951" i="10"/>
  <c r="W1952" i="10"/>
  <c r="W1953" i="10"/>
  <c r="W1954" i="10"/>
  <c r="W1955" i="10"/>
  <c r="W1956" i="10"/>
  <c r="W1957" i="10"/>
  <c r="W1958" i="10"/>
  <c r="W1959" i="10"/>
  <c r="W1960" i="10"/>
  <c r="W1961" i="10"/>
  <c r="W1962" i="10"/>
  <c r="W1963" i="10"/>
  <c r="W1964" i="10"/>
  <c r="W1965" i="10"/>
  <c r="W1966" i="10"/>
  <c r="W1967" i="10"/>
  <c r="W1968" i="10"/>
  <c r="W1969" i="10"/>
  <c r="W1970" i="10"/>
  <c r="W1971" i="10"/>
  <c r="W1972" i="10"/>
  <c r="W1973" i="10"/>
  <c r="W1974" i="10"/>
  <c r="W1975" i="10"/>
  <c r="W1976" i="10"/>
  <c r="W1977" i="10"/>
  <c r="W1978" i="10"/>
  <c r="W1979" i="10"/>
  <c r="W1980" i="10"/>
  <c r="W1981" i="10"/>
  <c r="W1982" i="10"/>
  <c r="W1983" i="10"/>
  <c r="W1984" i="10"/>
  <c r="W1985" i="10"/>
  <c r="W1986" i="10"/>
  <c r="W1987" i="10"/>
  <c r="W1988" i="10"/>
  <c r="W1989" i="10"/>
  <c r="W1990" i="10"/>
  <c r="W1991" i="10"/>
  <c r="W1992" i="10"/>
  <c r="W1993" i="10"/>
  <c r="W1994" i="10"/>
  <c r="W1995" i="10"/>
  <c r="W1996" i="10"/>
  <c r="W1997" i="10"/>
  <c r="W1998" i="10"/>
  <c r="W1999" i="10"/>
  <c r="W2000" i="10"/>
  <c r="W2001" i="10"/>
  <c r="W2002" i="10"/>
  <c r="W2003" i="10"/>
  <c r="W2004" i="10"/>
  <c r="W2005" i="10"/>
  <c r="W2006" i="10"/>
  <c r="W2007" i="10"/>
  <c r="W2008" i="10"/>
  <c r="W2009" i="10"/>
  <c r="W2010" i="10"/>
  <c r="W2011" i="10"/>
  <c r="W2012" i="10"/>
  <c r="W2013" i="10"/>
  <c r="W2014" i="10"/>
  <c r="W2015" i="10"/>
  <c r="W2016" i="10"/>
  <c r="W2017" i="10"/>
  <c r="W2018" i="10"/>
  <c r="W2019" i="10"/>
  <c r="W2020" i="10"/>
  <c r="W2021" i="10"/>
  <c r="W2022" i="10"/>
  <c r="W2023" i="10"/>
  <c r="W2024" i="10"/>
  <c r="W2025" i="10"/>
  <c r="W2026" i="10"/>
  <c r="W2027" i="10"/>
  <c r="W2028" i="10"/>
  <c r="W2029" i="10"/>
  <c r="W2030" i="10"/>
  <c r="W2031" i="10"/>
  <c r="W2032" i="10"/>
  <c r="W2033" i="10"/>
  <c r="W2034" i="10"/>
  <c r="W2035" i="10"/>
  <c r="W2036" i="10"/>
  <c r="W2037" i="10"/>
  <c r="W2038" i="10"/>
  <c r="W2039" i="10"/>
  <c r="W2040" i="10"/>
  <c r="W2041" i="10"/>
  <c r="W2042" i="10"/>
  <c r="W2043" i="10"/>
  <c r="W2044" i="10"/>
  <c r="W2045" i="10"/>
  <c r="W2046" i="10"/>
  <c r="W2047" i="10"/>
  <c r="W2048" i="10"/>
  <c r="W2049" i="10"/>
  <c r="W2050" i="10"/>
  <c r="W2051" i="10"/>
  <c r="W2052" i="10"/>
  <c r="W2053" i="10"/>
  <c r="W2054" i="10"/>
  <c r="W2055" i="10"/>
  <c r="W2056" i="10"/>
  <c r="W2057" i="10"/>
  <c r="W2058" i="10"/>
  <c r="W2059" i="10"/>
  <c r="W2060" i="10"/>
  <c r="W2061" i="10"/>
  <c r="W2062" i="10"/>
  <c r="W2063" i="10"/>
  <c r="W2064" i="10"/>
  <c r="W2065" i="10"/>
  <c r="W2066" i="10"/>
  <c r="W2067" i="10"/>
  <c r="W2068" i="10"/>
  <c r="W2069" i="10"/>
  <c r="W2070" i="10"/>
  <c r="W2071" i="10"/>
  <c r="W2072" i="10"/>
  <c r="W2073" i="10"/>
  <c r="W2074" i="10"/>
  <c r="W2075" i="10"/>
  <c r="W2076" i="10"/>
  <c r="W2077" i="10"/>
  <c r="W2078" i="10"/>
  <c r="W2079" i="10"/>
  <c r="W2080" i="10"/>
  <c r="W2081" i="10"/>
  <c r="W2082" i="10"/>
  <c r="W2083" i="10"/>
  <c r="W2084" i="10"/>
  <c r="W2085" i="10"/>
  <c r="W2086" i="10"/>
  <c r="W2087" i="10"/>
  <c r="W2088" i="10"/>
  <c r="W2089" i="10"/>
  <c r="W2090" i="10"/>
  <c r="W2091" i="10"/>
  <c r="W2092" i="10"/>
  <c r="W2093" i="10"/>
  <c r="W2094" i="10"/>
  <c r="W2095" i="10"/>
  <c r="W2096" i="10"/>
  <c r="W2097" i="10"/>
  <c r="W2098" i="10"/>
  <c r="W2099" i="10"/>
  <c r="W2100" i="10"/>
  <c r="W2101" i="10"/>
  <c r="W2102" i="10"/>
  <c r="W2103" i="10"/>
  <c r="W2104" i="10"/>
  <c r="W2105" i="10"/>
  <c r="W2106" i="10"/>
  <c r="W2107" i="10"/>
  <c r="W2108" i="10"/>
  <c r="W2109" i="10"/>
  <c r="W2110" i="10"/>
  <c r="W2111" i="10"/>
  <c r="W2112" i="10"/>
  <c r="W2113" i="10"/>
  <c r="W2114" i="10"/>
  <c r="W2115" i="10"/>
  <c r="W2116" i="10"/>
  <c r="W2117" i="10"/>
  <c r="W2118" i="10"/>
  <c r="W2119" i="10"/>
  <c r="W2120" i="10"/>
  <c r="W2121" i="10"/>
  <c r="W2122" i="10"/>
  <c r="W2123" i="10"/>
  <c r="W2124" i="10"/>
  <c r="W2125" i="10"/>
  <c r="W2126" i="10"/>
  <c r="W2127" i="10"/>
  <c r="W2128" i="10"/>
  <c r="W2129" i="10"/>
  <c r="W2130" i="10"/>
  <c r="W2131" i="10"/>
  <c r="W2132" i="10"/>
  <c r="W2133" i="10"/>
  <c r="W2134" i="10"/>
  <c r="W2135" i="10"/>
  <c r="W2136" i="10"/>
  <c r="W2137" i="10"/>
  <c r="W2138" i="10"/>
  <c r="W2139" i="10"/>
  <c r="W2140" i="10"/>
  <c r="W2141" i="10"/>
  <c r="W2142" i="10"/>
  <c r="W2143" i="10"/>
  <c r="W2144" i="10"/>
  <c r="W2145" i="10"/>
  <c r="W2146" i="10"/>
  <c r="W2147" i="10"/>
  <c r="W2148" i="10"/>
  <c r="W2149" i="10"/>
  <c r="W2150" i="10"/>
  <c r="W2151" i="10"/>
  <c r="W2152" i="10"/>
  <c r="W2153" i="10"/>
  <c r="W2154" i="10"/>
  <c r="W2155" i="10"/>
  <c r="W2156" i="10"/>
  <c r="W2157" i="10"/>
  <c r="W2158" i="10"/>
  <c r="W2159" i="10"/>
  <c r="W2160" i="10"/>
  <c r="W2161" i="10"/>
  <c r="W2162" i="10"/>
  <c r="W2163" i="10"/>
  <c r="W2164" i="10"/>
  <c r="W2165" i="10"/>
  <c r="W2166" i="10"/>
  <c r="W2167" i="10"/>
  <c r="W2168" i="10"/>
  <c r="W2169" i="10"/>
  <c r="W2170" i="10"/>
  <c r="W2171" i="10"/>
  <c r="W2172" i="10"/>
  <c r="W2173" i="10"/>
  <c r="W2174" i="10"/>
  <c r="W2175" i="10"/>
  <c r="W2176" i="10"/>
  <c r="W2177" i="10"/>
  <c r="W2178" i="10"/>
  <c r="W2179" i="10"/>
  <c r="W2180" i="10"/>
  <c r="W2181" i="10"/>
  <c r="W2182" i="10"/>
  <c r="W2183" i="10"/>
  <c r="W2184" i="10"/>
  <c r="W2185" i="10"/>
  <c r="W2186" i="10"/>
  <c r="W2187" i="10"/>
  <c r="W2188" i="10"/>
  <c r="W2189" i="10"/>
  <c r="W2190" i="10"/>
  <c r="W2191" i="10"/>
  <c r="W2192" i="10"/>
  <c r="W2193" i="10"/>
  <c r="W2194" i="10"/>
  <c r="W2195" i="10"/>
  <c r="W2196" i="10"/>
  <c r="W2197" i="10"/>
  <c r="W2198" i="10"/>
  <c r="W2199" i="10"/>
  <c r="W2200" i="10"/>
  <c r="W2201" i="10"/>
  <c r="W2202" i="10"/>
  <c r="W2203" i="10"/>
  <c r="W2204" i="10"/>
  <c r="W2205" i="10"/>
  <c r="W2206" i="10"/>
  <c r="W2207" i="10"/>
  <c r="W2208" i="10"/>
  <c r="W2209" i="10"/>
  <c r="W2210" i="10"/>
  <c r="W2211" i="10"/>
  <c r="W2212" i="10"/>
  <c r="W2213" i="10"/>
  <c r="W2214" i="10"/>
  <c r="W2215" i="10"/>
  <c r="W2216" i="10"/>
  <c r="W2217" i="10"/>
  <c r="W2218" i="10"/>
  <c r="W2219" i="10"/>
  <c r="W2220" i="10"/>
  <c r="W2221" i="10"/>
  <c r="W2222" i="10"/>
  <c r="W2223" i="10"/>
  <c r="W2224" i="10"/>
  <c r="W2225" i="10"/>
  <c r="W2226" i="10"/>
  <c r="W2227" i="10"/>
  <c r="W2228" i="10"/>
  <c r="W2229" i="10"/>
  <c r="W2230" i="10"/>
  <c r="W2231" i="10"/>
  <c r="W2232" i="10"/>
  <c r="W2233" i="10"/>
  <c r="W2234" i="10"/>
  <c r="W2235" i="10"/>
  <c r="W2236" i="10"/>
  <c r="W2237" i="10"/>
  <c r="W2238" i="10"/>
  <c r="W2239" i="10"/>
  <c r="W2240" i="10"/>
  <c r="W2241" i="10"/>
  <c r="W2242" i="10"/>
  <c r="W2243" i="10"/>
  <c r="W2244" i="10"/>
  <c r="W2245" i="10"/>
  <c r="W2246" i="10"/>
  <c r="W2247" i="10"/>
  <c r="W2248" i="10"/>
  <c r="W2249" i="10"/>
  <c r="W2250" i="10"/>
  <c r="W2251" i="10"/>
  <c r="W2252" i="10"/>
  <c r="W2253" i="10"/>
  <c r="W2254" i="10"/>
  <c r="W2255" i="10"/>
  <c r="W2256" i="10"/>
  <c r="W2257" i="10"/>
  <c r="W2258" i="10"/>
  <c r="W2259" i="10"/>
  <c r="W2260" i="10"/>
  <c r="W2261" i="10"/>
  <c r="W2262" i="10"/>
  <c r="W2263" i="10"/>
  <c r="W2264" i="10"/>
  <c r="W2265" i="10"/>
  <c r="W2266" i="10"/>
  <c r="W2267" i="10"/>
  <c r="W2268" i="10"/>
  <c r="W2269" i="10"/>
  <c r="W2270" i="10"/>
  <c r="W2271" i="10"/>
  <c r="W2272" i="10"/>
  <c r="W2273" i="10"/>
  <c r="W2274" i="10"/>
  <c r="W2275" i="10"/>
  <c r="W2276" i="10"/>
  <c r="W2277" i="10"/>
  <c r="W2278" i="10"/>
  <c r="W2279" i="10"/>
  <c r="W2280" i="10"/>
  <c r="W2281" i="10"/>
  <c r="W2282" i="10"/>
  <c r="W2283" i="10"/>
  <c r="W2284" i="10"/>
  <c r="W2285" i="10"/>
  <c r="W2286" i="10"/>
  <c r="W2287" i="10"/>
  <c r="W2288" i="10"/>
  <c r="W2289" i="10"/>
  <c r="W2290" i="10"/>
  <c r="W2291" i="10"/>
  <c r="W2292" i="10"/>
  <c r="W2293" i="10"/>
  <c r="W2294" i="10"/>
  <c r="W2295" i="10"/>
  <c r="W2296" i="10"/>
  <c r="W2297" i="10"/>
  <c r="W2298" i="10"/>
  <c r="W2299" i="10"/>
  <c r="W2300" i="10"/>
  <c r="W2301" i="10"/>
  <c r="W2302" i="10"/>
  <c r="W2303" i="10"/>
  <c r="W2304" i="10"/>
  <c r="W2305" i="10"/>
  <c r="W2306" i="10"/>
  <c r="W2307" i="10"/>
  <c r="W2308" i="10"/>
  <c r="W2309" i="10"/>
  <c r="W2310" i="10"/>
  <c r="W2311" i="10"/>
  <c r="W2312" i="10"/>
  <c r="W2313" i="10"/>
  <c r="W2314" i="10"/>
  <c r="W2315" i="10"/>
  <c r="W2316" i="10"/>
  <c r="W2317" i="10"/>
  <c r="W2318" i="10"/>
  <c r="W2319" i="10"/>
  <c r="W2320" i="10"/>
  <c r="W2321" i="10"/>
  <c r="W2322" i="10"/>
  <c r="W2323" i="10"/>
  <c r="W2324" i="10"/>
  <c r="W2325" i="10"/>
  <c r="W2326" i="10"/>
  <c r="W2327" i="10"/>
  <c r="W2328" i="10"/>
  <c r="W2329" i="10"/>
  <c r="W2330" i="10"/>
  <c r="W2331" i="10"/>
  <c r="W2332" i="10"/>
  <c r="W2333" i="10"/>
  <c r="W2334" i="10"/>
  <c r="W2335" i="10"/>
  <c r="W2336" i="10"/>
  <c r="W2337" i="10"/>
  <c r="W2338" i="10"/>
  <c r="W2339" i="10"/>
  <c r="W2340" i="10"/>
  <c r="W2341" i="10"/>
  <c r="W2342" i="10"/>
  <c r="W2343" i="10"/>
  <c r="W2344" i="10"/>
  <c r="W2345" i="10"/>
  <c r="W2346" i="10"/>
  <c r="W2347" i="10"/>
  <c r="W2348" i="10"/>
  <c r="W2349" i="10"/>
  <c r="W2350" i="10"/>
  <c r="W2351" i="10"/>
  <c r="W2352" i="10"/>
  <c r="W2353" i="10"/>
  <c r="W2354" i="10"/>
  <c r="W2355" i="10"/>
  <c r="W2356" i="10"/>
  <c r="W2357" i="10"/>
  <c r="W2358" i="10"/>
  <c r="W2359" i="10"/>
  <c r="W2360" i="10"/>
  <c r="W2361" i="10"/>
  <c r="W2362" i="10"/>
  <c r="W2363" i="10"/>
  <c r="W2364" i="10"/>
  <c r="W2365" i="10"/>
  <c r="W2366" i="10"/>
  <c r="W2367" i="10"/>
  <c r="W2368" i="10"/>
  <c r="W2369" i="10"/>
  <c r="W2370" i="10"/>
  <c r="W2371" i="10"/>
  <c r="W2372" i="10"/>
  <c r="W2373" i="10"/>
  <c r="W2374" i="10"/>
  <c r="W2375" i="10"/>
  <c r="W2376" i="10"/>
  <c r="W2377" i="10"/>
  <c r="W2378" i="10"/>
  <c r="W2379" i="10"/>
  <c r="W2380" i="10"/>
  <c r="W2381" i="10"/>
  <c r="W2382" i="10"/>
  <c r="W2383" i="10"/>
  <c r="W2384" i="10"/>
  <c r="W2385" i="10"/>
  <c r="W2386" i="10"/>
  <c r="W2387" i="10"/>
  <c r="W2388" i="10"/>
  <c r="W2389" i="10"/>
  <c r="W2390" i="10"/>
  <c r="W2391" i="10"/>
  <c r="W2392" i="10"/>
  <c r="W2393" i="10"/>
  <c r="W2394" i="10"/>
  <c r="W2395" i="10"/>
  <c r="W2396" i="10"/>
  <c r="W2397" i="10"/>
  <c r="W2398" i="10"/>
  <c r="W2399" i="10"/>
  <c r="W2400" i="10"/>
  <c r="W2401" i="10"/>
  <c r="W2402" i="10"/>
  <c r="W2403" i="10"/>
  <c r="W2404" i="10"/>
  <c r="W2405" i="10"/>
  <c r="W2406" i="10"/>
  <c r="W2407" i="10"/>
  <c r="W2408" i="10"/>
  <c r="W2409" i="10"/>
  <c r="W2410" i="10"/>
  <c r="W2411" i="10"/>
  <c r="W2412" i="10"/>
  <c r="W2413" i="10"/>
  <c r="W2414" i="10"/>
  <c r="W2415" i="10"/>
  <c r="W2416" i="10"/>
  <c r="W2417" i="10"/>
  <c r="W2418" i="10"/>
  <c r="W2419" i="10"/>
  <c r="W2420" i="10"/>
  <c r="W2421" i="10"/>
  <c r="W2422" i="10"/>
  <c r="W2423" i="10"/>
  <c r="W2424" i="10"/>
  <c r="W2425" i="10"/>
  <c r="W2426" i="10"/>
  <c r="W2427" i="10"/>
  <c r="W2428" i="10"/>
  <c r="W2429" i="10"/>
  <c r="W2430" i="10"/>
  <c r="W2431" i="10"/>
  <c r="W2432" i="10"/>
  <c r="W2433" i="10"/>
  <c r="W2434" i="10"/>
  <c r="W2435" i="10"/>
  <c r="W2436" i="10"/>
  <c r="W2437" i="10"/>
  <c r="W2438" i="10"/>
  <c r="W2439" i="10"/>
  <c r="W2440" i="10"/>
  <c r="W2441" i="10"/>
  <c r="W2442" i="10"/>
  <c r="W2443" i="10"/>
  <c r="W2444" i="10"/>
  <c r="W2445" i="10"/>
  <c r="W2446" i="10"/>
  <c r="W2447" i="10"/>
  <c r="W2448" i="10"/>
  <c r="W2449" i="10"/>
  <c r="W2450" i="10"/>
  <c r="W2451" i="10"/>
  <c r="W2452" i="10"/>
  <c r="W2453" i="10"/>
  <c r="W2454" i="10"/>
  <c r="W2455" i="10"/>
  <c r="W2456" i="10"/>
  <c r="W2457" i="10"/>
  <c r="W2458" i="10"/>
  <c r="W2459" i="10"/>
  <c r="W2460" i="10"/>
  <c r="W2461" i="10"/>
  <c r="W2462" i="10"/>
  <c r="W2463" i="10"/>
  <c r="W2464" i="10"/>
  <c r="W2465" i="10"/>
  <c r="W2466" i="10"/>
  <c r="W2467" i="10"/>
  <c r="W2468" i="10"/>
  <c r="W2469" i="10"/>
  <c r="W2470" i="10"/>
  <c r="W2471" i="10"/>
  <c r="W2472" i="10"/>
  <c r="W2473" i="10"/>
  <c r="W2474" i="10"/>
  <c r="W2475" i="10"/>
  <c r="W2476" i="10"/>
  <c r="W2477" i="10"/>
  <c r="W2478" i="10"/>
  <c r="W2479" i="10"/>
  <c r="W2480" i="10"/>
  <c r="W2481" i="10"/>
  <c r="W2482" i="10"/>
  <c r="W2483" i="10"/>
  <c r="W2484" i="10"/>
  <c r="W2485" i="10"/>
  <c r="W2486" i="10"/>
  <c r="W2487" i="10"/>
  <c r="W2488" i="10"/>
  <c r="W2489" i="10"/>
  <c r="W2490" i="10"/>
  <c r="W2491" i="10"/>
  <c r="W2492" i="10"/>
  <c r="W2493" i="10"/>
  <c r="W2494" i="10"/>
  <c r="W2495" i="10"/>
  <c r="W2496" i="10"/>
  <c r="W2497" i="10"/>
  <c r="W2498" i="10"/>
  <c r="W2499" i="10"/>
  <c r="W2500" i="10"/>
  <c r="W2501" i="10"/>
  <c r="W2502" i="10"/>
  <c r="W2503" i="10"/>
  <c r="W2504" i="10"/>
  <c r="W2505" i="10"/>
  <c r="W2506" i="10"/>
  <c r="W2507" i="10"/>
  <c r="W2508" i="10"/>
  <c r="W2509" i="10"/>
  <c r="W2510" i="10"/>
  <c r="W2511" i="10"/>
  <c r="W2512" i="10"/>
  <c r="W2513" i="10"/>
  <c r="W2514" i="10"/>
  <c r="W2515" i="10"/>
  <c r="W2516" i="10"/>
  <c r="W2517" i="10"/>
  <c r="W2518" i="10"/>
  <c r="W2519" i="10"/>
  <c r="W2520" i="10"/>
  <c r="W2521" i="10"/>
  <c r="W2522" i="10"/>
  <c r="W2523" i="10"/>
  <c r="W2524" i="10"/>
  <c r="W2525" i="10"/>
  <c r="W2526" i="10"/>
  <c r="W2527" i="10"/>
  <c r="W2528" i="10"/>
  <c r="W2529" i="10"/>
  <c r="W2530" i="10"/>
  <c r="W2531" i="10"/>
  <c r="W2532" i="10"/>
  <c r="W2533" i="10"/>
  <c r="W2534" i="10"/>
  <c r="W2535" i="10"/>
  <c r="W2536" i="10"/>
  <c r="W2537" i="10"/>
  <c r="W2538" i="10"/>
  <c r="W2539" i="10"/>
  <c r="W2540" i="10"/>
  <c r="W2541" i="10"/>
  <c r="W2542" i="10"/>
  <c r="W2543" i="10"/>
  <c r="W2544" i="10"/>
  <c r="W2545" i="10"/>
  <c r="W2546" i="10"/>
  <c r="W2547" i="10"/>
  <c r="W2548" i="10"/>
  <c r="W2549" i="10"/>
  <c r="W2550" i="10"/>
  <c r="W2551" i="10"/>
  <c r="W2552" i="10"/>
  <c r="W2553" i="10"/>
  <c r="W2554" i="10"/>
  <c r="W2555" i="10"/>
  <c r="W2556" i="10"/>
  <c r="W2557" i="10"/>
  <c r="W2558" i="10"/>
  <c r="W2559" i="10"/>
  <c r="W2560" i="10"/>
  <c r="W2561" i="10"/>
  <c r="W2562" i="10"/>
  <c r="W2563" i="10"/>
  <c r="W2564" i="10"/>
  <c r="W2565" i="10"/>
  <c r="W2566" i="10"/>
  <c r="W2567" i="10"/>
  <c r="W2568" i="10"/>
  <c r="W2569" i="10"/>
  <c r="W2570" i="10"/>
  <c r="W2571" i="10"/>
  <c r="W2572" i="10"/>
  <c r="W2573" i="10"/>
  <c r="W2574" i="10"/>
  <c r="W2575" i="10"/>
  <c r="W2576" i="10"/>
  <c r="W2577" i="10"/>
  <c r="W2578" i="10"/>
  <c r="W2579" i="10"/>
  <c r="W2580" i="10"/>
  <c r="W2581" i="10"/>
  <c r="W2582" i="10"/>
  <c r="W2583" i="10"/>
  <c r="W2584" i="10"/>
  <c r="W2585" i="10"/>
  <c r="W2586" i="10"/>
  <c r="W2587" i="10"/>
  <c r="W2588" i="10"/>
  <c r="W2589" i="10"/>
  <c r="W2590" i="10"/>
  <c r="W2591" i="10"/>
  <c r="W2592" i="10"/>
  <c r="W2593" i="10"/>
  <c r="W2594" i="10"/>
  <c r="W2595" i="10"/>
  <c r="W2596" i="10"/>
  <c r="W2597" i="10"/>
  <c r="W2598" i="10"/>
  <c r="W2599" i="10"/>
  <c r="W2600" i="10"/>
  <c r="W2601" i="10"/>
  <c r="W2602" i="10"/>
  <c r="W2603" i="10"/>
  <c r="W2604" i="10"/>
  <c r="W2605" i="10"/>
  <c r="W2606" i="10"/>
  <c r="W2607" i="10"/>
  <c r="W2608" i="10"/>
  <c r="W2609" i="10"/>
  <c r="W2610" i="10"/>
  <c r="W2611" i="10"/>
  <c r="W2612" i="10"/>
  <c r="W2613" i="10"/>
  <c r="W2614" i="10"/>
  <c r="W2615" i="10"/>
  <c r="W2616" i="10"/>
  <c r="W2617" i="10"/>
  <c r="W2618" i="10"/>
  <c r="W2619" i="10"/>
  <c r="W2620" i="10"/>
  <c r="W2621" i="10"/>
  <c r="W2622" i="10"/>
  <c r="W2623" i="10"/>
  <c r="W2624" i="10"/>
  <c r="W2625" i="10"/>
  <c r="W2626" i="10"/>
  <c r="W2627" i="10"/>
  <c r="W2628" i="10"/>
  <c r="W2629" i="10"/>
  <c r="W2630" i="10"/>
  <c r="W2631" i="10"/>
  <c r="W2632" i="10"/>
  <c r="W2633" i="10"/>
  <c r="W2634" i="10"/>
  <c r="W2635" i="10"/>
  <c r="W2636" i="10"/>
  <c r="W2637" i="10"/>
  <c r="W2638" i="10"/>
  <c r="W2639" i="10"/>
  <c r="W2640" i="10"/>
  <c r="W2641" i="10"/>
  <c r="W2642" i="10"/>
  <c r="W2643" i="10"/>
  <c r="W2644" i="10"/>
  <c r="W2645" i="10"/>
  <c r="W2646" i="10"/>
  <c r="W2647" i="10"/>
  <c r="W2648" i="10"/>
  <c r="W2649" i="10"/>
  <c r="W2650" i="10"/>
  <c r="W2651" i="10"/>
  <c r="W2652" i="10"/>
  <c r="W2653" i="10"/>
  <c r="W2654" i="10"/>
  <c r="W2655" i="10"/>
  <c r="W2656" i="10"/>
  <c r="W2657" i="10"/>
  <c r="W2658" i="10"/>
  <c r="W2659" i="10"/>
  <c r="W2660" i="10"/>
  <c r="W2661" i="10"/>
  <c r="W2662" i="10"/>
  <c r="W2663" i="10"/>
  <c r="W2664" i="10"/>
  <c r="W2665" i="10"/>
  <c r="W2666" i="10"/>
  <c r="W2667" i="10"/>
  <c r="W2668" i="10"/>
  <c r="W2669" i="10"/>
  <c r="W2670" i="10"/>
  <c r="W2671" i="10"/>
  <c r="W2672" i="10"/>
  <c r="W2673" i="10"/>
  <c r="W2674" i="10"/>
  <c r="W2675" i="10"/>
  <c r="W2676" i="10"/>
  <c r="W2677" i="10"/>
  <c r="W2678" i="10"/>
  <c r="W2679" i="10"/>
  <c r="W2680" i="10"/>
  <c r="W2681" i="10"/>
  <c r="W2682" i="10"/>
  <c r="W2683" i="10"/>
  <c r="W2684" i="10"/>
  <c r="W2685" i="10"/>
  <c r="W2686" i="10"/>
  <c r="W2687" i="10"/>
  <c r="W2688" i="10"/>
  <c r="W2689" i="10"/>
  <c r="W2690" i="10"/>
  <c r="W2691" i="10"/>
  <c r="W2692" i="10"/>
  <c r="W2693" i="10"/>
  <c r="W2694" i="10"/>
  <c r="W2695" i="10"/>
  <c r="W2696" i="10"/>
  <c r="W2697" i="10"/>
  <c r="W2698" i="10"/>
  <c r="W2699" i="10"/>
  <c r="W2700" i="10"/>
  <c r="W2701" i="10"/>
  <c r="W2702" i="10"/>
  <c r="W2703" i="10"/>
  <c r="W2704" i="10"/>
  <c r="W2705" i="10"/>
  <c r="W2706" i="10"/>
  <c r="W2707" i="10"/>
  <c r="W2708" i="10"/>
  <c r="W2709" i="10"/>
  <c r="W2710" i="10"/>
  <c r="W2711" i="10"/>
  <c r="W2712" i="10"/>
  <c r="W2713" i="10"/>
  <c r="W2714" i="10"/>
  <c r="W2715" i="10"/>
  <c r="W2716" i="10"/>
  <c r="W2717" i="10"/>
  <c r="W2718" i="10"/>
  <c r="W2719" i="10"/>
  <c r="W2720" i="10"/>
  <c r="W2721" i="10"/>
  <c r="W2722" i="10"/>
  <c r="W2723" i="10"/>
  <c r="W2724" i="10"/>
  <c r="W2725" i="10"/>
  <c r="W2726" i="10"/>
  <c r="W2727" i="10"/>
  <c r="W2728" i="10"/>
  <c r="W2729" i="10"/>
  <c r="W2730" i="10"/>
  <c r="W2731" i="10"/>
  <c r="W2732" i="10"/>
  <c r="W2733" i="10"/>
  <c r="W2734" i="10"/>
  <c r="W2735" i="10"/>
  <c r="W2736" i="10"/>
  <c r="W2737" i="10"/>
  <c r="W2738" i="10"/>
  <c r="W2739" i="10"/>
  <c r="W2740" i="10"/>
  <c r="W2741" i="10"/>
  <c r="W2742" i="10"/>
  <c r="W2743" i="10"/>
  <c r="W2744" i="10"/>
  <c r="W2745" i="10"/>
  <c r="W2746" i="10"/>
  <c r="W2747" i="10"/>
  <c r="W2748" i="10"/>
  <c r="W2749" i="10"/>
  <c r="W2750" i="10"/>
  <c r="W2751" i="10"/>
  <c r="W2752" i="10"/>
  <c r="W2753" i="10"/>
  <c r="W2754" i="10"/>
  <c r="W2755" i="10"/>
  <c r="W2756" i="10"/>
  <c r="W2757" i="10"/>
  <c r="W2758" i="10"/>
  <c r="W2759" i="10"/>
  <c r="W2760" i="10"/>
  <c r="W2761" i="10"/>
  <c r="W2762" i="10"/>
  <c r="W2763" i="10"/>
  <c r="W2764" i="10"/>
  <c r="W2765" i="10"/>
  <c r="W2766" i="10"/>
  <c r="W2767" i="10"/>
  <c r="W2768" i="10"/>
  <c r="W2769" i="10"/>
  <c r="W2770" i="10"/>
  <c r="W2771" i="10"/>
  <c r="W2772" i="10"/>
  <c r="W2773" i="10"/>
  <c r="W2774" i="10"/>
  <c r="W2775" i="10"/>
  <c r="W2776" i="10"/>
  <c r="W2777" i="10"/>
  <c r="W2778" i="10"/>
  <c r="W2779" i="10"/>
  <c r="W2780" i="10"/>
  <c r="W2781" i="10"/>
  <c r="W2782" i="10"/>
  <c r="W2783" i="10"/>
  <c r="W2784" i="10"/>
  <c r="W2785" i="10"/>
  <c r="W2786" i="10"/>
  <c r="W2787" i="10"/>
  <c r="W2788" i="10"/>
  <c r="W2789" i="10"/>
  <c r="W2790" i="10"/>
  <c r="W2791" i="10"/>
  <c r="W2792" i="10"/>
  <c r="W2793" i="10"/>
  <c r="W2794" i="10"/>
  <c r="W2795" i="10"/>
  <c r="W2796" i="10"/>
  <c r="W2797" i="10"/>
  <c r="W2798" i="10"/>
  <c r="W2799" i="10"/>
  <c r="W2800" i="10"/>
  <c r="W2801" i="10"/>
  <c r="W2802" i="10"/>
  <c r="W2803" i="10"/>
  <c r="W2804" i="10"/>
  <c r="W2805" i="10"/>
  <c r="W2806" i="10"/>
  <c r="W2807" i="10"/>
  <c r="W2808" i="10"/>
  <c r="W2809" i="10"/>
  <c r="W2810" i="10"/>
  <c r="W2811" i="10"/>
  <c r="W2812" i="10"/>
  <c r="W2813" i="10"/>
  <c r="W2814" i="10"/>
  <c r="W2815" i="10"/>
  <c r="W2816" i="10"/>
  <c r="W2817" i="10"/>
  <c r="W2818" i="10"/>
  <c r="W2819" i="10"/>
  <c r="W2820" i="10"/>
  <c r="W2821" i="10"/>
  <c r="W2822" i="10"/>
  <c r="W2823" i="10"/>
  <c r="W2824" i="10"/>
  <c r="W2825" i="10"/>
  <c r="W2826" i="10"/>
  <c r="W2827" i="10"/>
  <c r="W2828" i="10"/>
  <c r="W2829" i="10"/>
  <c r="W2830" i="10"/>
  <c r="W2831" i="10"/>
  <c r="W2832" i="10"/>
  <c r="W2833" i="10"/>
  <c r="W2834" i="10"/>
  <c r="W2835" i="10"/>
  <c r="W2836" i="10"/>
  <c r="W2837" i="10"/>
  <c r="W2838" i="10"/>
  <c r="W2839" i="10"/>
  <c r="W2840" i="10"/>
  <c r="W2841" i="10"/>
  <c r="W2842" i="10"/>
  <c r="W2843" i="10"/>
  <c r="W2844" i="10"/>
  <c r="W2845" i="10"/>
  <c r="W2846" i="10"/>
  <c r="W2847" i="10"/>
  <c r="W2848" i="10"/>
  <c r="W2849" i="10"/>
  <c r="W2850" i="10"/>
  <c r="W2851" i="10"/>
  <c r="W2852" i="10"/>
  <c r="W2853" i="10"/>
  <c r="W2854" i="10"/>
  <c r="W2855" i="10"/>
  <c r="W2856" i="10"/>
  <c r="W2857" i="10"/>
  <c r="W2858" i="10"/>
  <c r="W2859" i="10"/>
  <c r="W2860" i="10"/>
  <c r="W2861" i="10"/>
  <c r="W2862" i="10"/>
  <c r="W2863" i="10"/>
  <c r="W2864" i="10"/>
  <c r="W2865" i="10"/>
  <c r="W2866" i="10"/>
  <c r="W2867" i="10"/>
  <c r="W2868" i="10"/>
  <c r="W2869" i="10"/>
  <c r="W2870" i="10"/>
  <c r="W2871" i="10"/>
  <c r="W2872" i="10"/>
  <c r="W2873" i="10"/>
  <c r="W2874" i="10"/>
  <c r="W2875" i="10"/>
  <c r="W2876" i="10"/>
  <c r="W2877" i="10"/>
  <c r="W2878" i="10"/>
  <c r="W2879" i="10"/>
  <c r="W2880" i="10"/>
  <c r="W2881" i="10"/>
  <c r="W2882" i="10"/>
  <c r="W2883" i="10"/>
  <c r="W2884" i="10"/>
  <c r="W2885" i="10"/>
  <c r="W2886" i="10"/>
  <c r="W2887" i="10"/>
  <c r="W2888" i="10"/>
  <c r="W2889" i="10"/>
  <c r="W2890" i="10"/>
  <c r="W2891" i="10"/>
  <c r="W2892" i="10"/>
  <c r="W2893" i="10"/>
  <c r="W2894" i="10"/>
  <c r="W2895" i="10"/>
  <c r="W2896" i="10"/>
  <c r="W2897" i="10"/>
  <c r="W2898" i="10"/>
  <c r="W2899" i="10"/>
  <c r="W2900" i="10"/>
  <c r="W2901" i="10"/>
  <c r="W2902" i="10"/>
  <c r="W2903" i="10"/>
  <c r="W2904" i="10"/>
  <c r="W2905" i="10"/>
  <c r="W2906" i="10"/>
  <c r="W2907" i="10"/>
  <c r="W2908" i="10"/>
  <c r="W2909" i="10"/>
  <c r="W2910" i="10"/>
  <c r="W2911" i="10"/>
  <c r="W2912" i="10"/>
  <c r="W2913" i="10"/>
  <c r="W2914" i="10"/>
  <c r="W2915" i="10"/>
  <c r="W2916" i="10"/>
  <c r="W2917" i="10"/>
  <c r="W2918" i="10"/>
  <c r="W2919" i="10"/>
  <c r="W2920" i="10"/>
  <c r="W2921" i="10"/>
  <c r="W2922" i="10"/>
  <c r="W2923" i="10"/>
  <c r="W2924" i="10"/>
  <c r="W2925" i="10"/>
  <c r="W2926" i="10"/>
  <c r="W2927" i="10"/>
  <c r="W2928" i="10"/>
  <c r="W2929" i="10"/>
  <c r="W2930" i="10"/>
  <c r="W2931" i="10"/>
  <c r="W2932" i="10"/>
  <c r="W2933" i="10"/>
  <c r="W2934" i="10"/>
  <c r="W2935" i="10"/>
  <c r="W2936" i="10"/>
  <c r="W2937" i="10"/>
  <c r="W2938" i="10"/>
  <c r="W2939" i="10"/>
  <c r="W2940" i="10"/>
  <c r="W2941" i="10"/>
  <c r="W2942" i="10"/>
  <c r="W2943" i="10"/>
  <c r="W2944" i="10"/>
  <c r="W2945" i="10"/>
  <c r="W2946" i="10"/>
  <c r="W2947" i="10"/>
  <c r="W2948" i="10"/>
  <c r="W2949" i="10"/>
  <c r="W2950" i="10"/>
  <c r="W2951" i="10"/>
  <c r="W2952" i="10"/>
  <c r="W2953" i="10"/>
  <c r="W2954" i="10"/>
  <c r="W2955" i="10"/>
  <c r="W2956" i="10"/>
  <c r="W2957" i="10"/>
  <c r="W2958" i="10"/>
  <c r="W2959" i="10"/>
  <c r="W2960" i="10"/>
  <c r="W2961" i="10"/>
  <c r="W2962" i="10"/>
  <c r="W2963" i="10"/>
  <c r="W2964" i="10"/>
  <c r="W2965" i="10"/>
  <c r="W2966" i="10"/>
  <c r="W2967" i="10"/>
  <c r="W2968" i="10"/>
  <c r="W2969" i="10"/>
  <c r="W2970" i="10"/>
  <c r="W2971" i="10"/>
  <c r="W2972" i="10"/>
  <c r="W2973" i="10"/>
  <c r="W2974" i="10"/>
  <c r="W2975" i="10"/>
  <c r="W2976" i="10"/>
  <c r="W2977" i="10"/>
  <c r="W2978" i="10"/>
  <c r="W2979" i="10"/>
  <c r="W2980" i="10"/>
  <c r="W2981" i="10"/>
  <c r="W2982" i="10"/>
  <c r="W2983" i="10"/>
  <c r="W2984" i="10"/>
  <c r="W2985" i="10"/>
  <c r="W2986" i="10"/>
  <c r="W2987" i="10"/>
  <c r="W2988" i="10"/>
  <c r="W2989" i="10"/>
  <c r="W2990" i="10"/>
  <c r="W2991" i="10"/>
  <c r="W2992" i="10"/>
  <c r="W2993" i="10"/>
  <c r="W2994" i="10"/>
  <c r="W2995" i="10"/>
  <c r="W2996" i="10"/>
  <c r="W2997" i="10"/>
  <c r="W2998" i="10"/>
  <c r="W2999" i="10"/>
  <c r="W3000" i="10"/>
  <c r="W3001" i="10"/>
  <c r="W3002" i="10"/>
  <c r="W3003" i="10"/>
  <c r="W3004" i="10"/>
  <c r="W3005" i="10"/>
  <c r="W3006" i="10"/>
  <c r="W3007" i="10"/>
  <c r="W3008" i="10"/>
  <c r="W3009" i="10"/>
  <c r="W3010" i="10"/>
  <c r="W3011" i="10"/>
  <c r="W3012" i="10"/>
  <c r="W3013" i="10"/>
  <c r="W3014" i="10"/>
  <c r="W3015" i="10"/>
  <c r="W3016" i="10"/>
  <c r="W3017" i="10"/>
  <c r="W3018" i="10"/>
  <c r="W3019" i="10"/>
  <c r="W3020" i="10"/>
  <c r="W3021" i="10"/>
  <c r="W3022" i="10"/>
  <c r="W3023" i="10"/>
  <c r="W3024" i="10"/>
  <c r="W3025" i="10"/>
  <c r="W3026" i="10"/>
  <c r="W3027" i="10"/>
  <c r="W3028" i="10"/>
  <c r="W3029" i="10"/>
  <c r="W3030" i="10"/>
  <c r="W3031" i="10"/>
  <c r="W3032" i="10"/>
  <c r="W3033" i="10"/>
  <c r="W3034" i="10"/>
  <c r="W3035" i="10"/>
  <c r="W3036" i="10"/>
  <c r="W3037" i="10"/>
  <c r="W3038" i="10"/>
  <c r="W3039" i="10"/>
  <c r="W3040" i="10"/>
  <c r="W3041" i="10"/>
  <c r="W3042" i="10"/>
  <c r="W3043" i="10"/>
  <c r="W3044" i="10"/>
  <c r="W3045" i="10"/>
  <c r="W3046" i="10"/>
  <c r="W3047" i="10"/>
  <c r="W3048" i="10"/>
  <c r="W3049" i="10"/>
  <c r="W3050" i="10"/>
  <c r="W3051" i="10"/>
  <c r="W3052" i="10"/>
  <c r="W3053" i="10"/>
  <c r="W3054" i="10"/>
  <c r="W3055" i="10"/>
  <c r="W3056" i="10"/>
  <c r="W3057" i="10"/>
  <c r="W3058" i="10"/>
  <c r="W3059" i="10"/>
  <c r="W3060" i="10"/>
  <c r="W3061" i="10"/>
  <c r="W3062" i="10"/>
  <c r="W3063" i="10"/>
  <c r="W3064" i="10"/>
  <c r="W3065" i="10"/>
  <c r="W3066" i="10"/>
  <c r="W3067" i="10"/>
  <c r="W3068" i="10"/>
  <c r="W3069" i="10"/>
  <c r="W3070" i="10"/>
  <c r="W3071" i="10"/>
  <c r="W3072" i="10"/>
  <c r="W3073" i="10"/>
  <c r="W3074" i="10"/>
  <c r="W3075" i="10"/>
  <c r="W3076" i="10"/>
  <c r="W3077" i="10"/>
  <c r="W3078" i="10"/>
  <c r="W3079" i="10"/>
  <c r="W3080" i="10"/>
  <c r="W3081" i="10"/>
  <c r="W3082" i="10"/>
  <c r="W3083" i="10"/>
  <c r="W3084" i="10"/>
  <c r="W3085" i="10"/>
  <c r="W3086" i="10"/>
  <c r="W3087" i="10"/>
  <c r="W3088" i="10"/>
  <c r="W3089" i="10"/>
  <c r="W3090" i="10"/>
  <c r="W3091" i="10"/>
  <c r="W3092" i="10"/>
  <c r="W3093" i="10"/>
  <c r="W3094" i="10"/>
  <c r="W3095" i="10"/>
  <c r="W3096" i="10"/>
  <c r="W3097" i="10"/>
  <c r="W3098" i="10"/>
  <c r="W3099" i="10"/>
  <c r="W3100" i="10"/>
  <c r="W3101" i="10"/>
  <c r="W3102" i="10"/>
  <c r="W3103" i="10"/>
  <c r="W3104" i="10"/>
  <c r="W3105" i="10"/>
  <c r="W3106" i="10"/>
  <c r="W3107" i="10"/>
  <c r="W3108" i="10"/>
  <c r="W3109" i="10"/>
  <c r="W3110" i="10"/>
  <c r="W3111" i="10"/>
  <c r="W3112" i="10"/>
  <c r="W3113" i="10"/>
  <c r="W3114" i="10"/>
  <c r="W3115" i="10"/>
  <c r="W3116" i="10"/>
  <c r="W3117" i="10"/>
  <c r="W3118" i="10"/>
  <c r="W3119" i="10"/>
  <c r="W3120" i="10"/>
  <c r="W3121" i="10"/>
  <c r="W3122" i="10"/>
  <c r="W3123" i="10"/>
  <c r="W3124" i="10"/>
  <c r="W3125" i="10"/>
  <c r="W3126" i="10"/>
  <c r="W3127" i="10"/>
  <c r="W3128" i="10"/>
  <c r="W3129" i="10"/>
  <c r="W3130" i="10"/>
  <c r="W3131" i="10"/>
  <c r="W3132" i="10"/>
  <c r="W3133" i="10"/>
  <c r="W3134" i="10"/>
  <c r="W3135" i="10"/>
  <c r="W3136" i="10"/>
  <c r="W3137" i="10"/>
  <c r="W3138" i="10"/>
  <c r="W3139" i="10"/>
  <c r="W3140" i="10"/>
  <c r="W3141" i="10"/>
  <c r="W3142" i="10"/>
  <c r="W3143" i="10"/>
  <c r="W3144" i="10"/>
  <c r="W3145" i="10"/>
  <c r="W3146" i="10"/>
  <c r="W3147" i="10"/>
  <c r="W3148" i="10"/>
  <c r="W3149" i="10"/>
  <c r="W3150" i="10"/>
  <c r="W3151" i="10"/>
  <c r="W3152" i="10"/>
  <c r="W3153" i="10"/>
  <c r="W3154" i="10"/>
  <c r="W3155" i="10"/>
  <c r="W3156" i="10"/>
  <c r="W3157" i="10"/>
  <c r="W3158" i="10"/>
  <c r="W3159" i="10"/>
  <c r="W3160" i="10"/>
  <c r="W3161" i="10"/>
  <c r="W3162" i="10"/>
  <c r="W3163" i="10"/>
  <c r="W3164" i="10"/>
  <c r="W3165" i="10"/>
  <c r="W3166" i="10"/>
  <c r="W3167" i="10"/>
  <c r="W3168" i="10"/>
  <c r="W3169" i="10"/>
  <c r="W3170" i="10"/>
  <c r="W3171" i="10"/>
  <c r="W3172" i="10"/>
  <c r="W3173" i="10"/>
  <c r="W3174" i="10"/>
  <c r="W3175" i="10"/>
  <c r="W3176" i="10"/>
  <c r="W3177" i="10"/>
  <c r="W3178" i="10"/>
  <c r="W3179" i="10"/>
  <c r="W3180" i="10"/>
  <c r="W3181" i="10"/>
  <c r="W3182" i="10"/>
  <c r="W3183" i="10"/>
  <c r="W3184" i="10"/>
  <c r="W3185" i="10"/>
  <c r="W3186" i="10"/>
  <c r="W3187" i="10"/>
  <c r="W3188" i="10"/>
  <c r="W3189" i="10"/>
  <c r="W3190" i="10"/>
  <c r="W3191" i="10"/>
  <c r="W3192" i="10"/>
  <c r="W3193" i="10"/>
  <c r="W3194" i="10"/>
  <c r="W3195" i="10"/>
  <c r="W3196" i="10"/>
  <c r="W3197" i="10"/>
  <c r="W3198" i="10"/>
  <c r="W3199" i="10"/>
  <c r="W3200" i="10"/>
  <c r="W3201" i="10"/>
  <c r="B4" i="21"/>
  <c r="D4" i="21" s="1"/>
  <c r="B5" i="21"/>
  <c r="D5" i="21" s="1"/>
  <c r="B6" i="21"/>
  <c r="D6" i="21" s="1"/>
  <c r="B7" i="21"/>
  <c r="D7" i="21" s="1"/>
  <c r="B8" i="21"/>
  <c r="D8" i="21" s="1"/>
  <c r="B9" i="21"/>
  <c r="D9" i="21" s="1"/>
  <c r="B10" i="21"/>
  <c r="D10" i="21" s="1"/>
  <c r="B11" i="21"/>
  <c r="D11" i="21" s="1"/>
  <c r="B12" i="21"/>
  <c r="D12" i="21" s="1"/>
  <c r="B13" i="21"/>
  <c r="D13" i="21" s="1"/>
  <c r="I7" i="2" a="1"/>
  <c r="G2" i="21" a="1"/>
  <c r="B14" i="21"/>
  <c r="D14" i="21" s="1"/>
  <c r="B3" i="21"/>
  <c r="D3" i="21" s="1"/>
  <c r="C2" i="11"/>
  <c r="T2115" i="10" l="1"/>
  <c r="U2115" i="10" s="1"/>
  <c r="T2117" i="10"/>
  <c r="U2117" i="10" s="1"/>
  <c r="T2119" i="10"/>
  <c r="U2119" i="10" s="1"/>
  <c r="T2120" i="10"/>
  <c r="U2120" i="10" s="1"/>
  <c r="T2122" i="10"/>
  <c r="U2122" i="10" s="1"/>
  <c r="T2123" i="10"/>
  <c r="U2123" i="10" s="1"/>
  <c r="T2125" i="10"/>
  <c r="U2125" i="10" s="1"/>
  <c r="T2126" i="10"/>
  <c r="U2126" i="10" s="1"/>
  <c r="T2127" i="10"/>
  <c r="U2127" i="10" s="1"/>
  <c r="T2129" i="10"/>
  <c r="U2129" i="10" s="1"/>
  <c r="T2130" i="10"/>
  <c r="U2130" i="10" s="1"/>
  <c r="T2132" i="10"/>
  <c r="U2132" i="10" s="1"/>
  <c r="T2133" i="10"/>
  <c r="U2133" i="10" s="1"/>
  <c r="T2135" i="10"/>
  <c r="U2135" i="10" s="1"/>
  <c r="T2136" i="10"/>
  <c r="U2136" i="10" s="1"/>
  <c r="T2137" i="10"/>
  <c r="U2137" i="10" s="1"/>
  <c r="T2139" i="10"/>
  <c r="U2139" i="10" s="1"/>
  <c r="T2140" i="10"/>
  <c r="U2140" i="10" s="1"/>
  <c r="T2142" i="10"/>
  <c r="U2142" i="10" s="1"/>
  <c r="T2143" i="10"/>
  <c r="U2143" i="10" s="1"/>
  <c r="T2" i="10"/>
  <c r="U2" i="10" s="1"/>
  <c r="T3" i="10"/>
  <c r="U3" i="10" s="1"/>
  <c r="T4" i="10"/>
  <c r="U4" i="10" s="1"/>
  <c r="T5" i="10"/>
  <c r="U5" i="10" s="1"/>
  <c r="T6" i="10"/>
  <c r="U6" i="10" s="1"/>
  <c r="T7" i="10"/>
  <c r="U7" i="10" s="1"/>
  <c r="T8" i="10"/>
  <c r="U8" i="10" s="1"/>
  <c r="T9" i="10"/>
  <c r="U9" i="10" s="1"/>
  <c r="T10" i="10"/>
  <c r="U10" i="10" s="1"/>
  <c r="T11" i="10"/>
  <c r="U11" i="10" s="1"/>
  <c r="T12" i="10"/>
  <c r="U12" i="10" s="1"/>
  <c r="T13" i="10"/>
  <c r="U13" i="10" s="1"/>
  <c r="T14" i="10"/>
  <c r="U14" i="10" s="1"/>
  <c r="T15" i="10"/>
  <c r="U15" i="10" s="1"/>
  <c r="T16" i="10"/>
  <c r="U16" i="10" s="1"/>
  <c r="T17" i="10"/>
  <c r="U17" i="10" s="1"/>
  <c r="T18" i="10"/>
  <c r="U18" i="10" s="1"/>
  <c r="T19" i="10"/>
  <c r="U19" i="10" s="1"/>
  <c r="T20" i="10"/>
  <c r="U20" i="10" s="1"/>
  <c r="T21" i="10"/>
  <c r="U21" i="10" s="1"/>
  <c r="T22" i="10"/>
  <c r="U22" i="10" s="1"/>
  <c r="T23" i="10"/>
  <c r="U23" i="10" s="1"/>
  <c r="T24" i="10"/>
  <c r="U24" i="10" s="1"/>
  <c r="T25" i="10"/>
  <c r="U25" i="10" s="1"/>
  <c r="T26" i="10"/>
  <c r="U26" i="10" s="1"/>
  <c r="T27" i="10"/>
  <c r="U27" i="10" s="1"/>
  <c r="T28" i="10"/>
  <c r="U28" i="10" s="1"/>
  <c r="T29" i="10"/>
  <c r="U29" i="10" s="1"/>
  <c r="T30" i="10"/>
  <c r="U30" i="10" s="1"/>
  <c r="T31" i="10"/>
  <c r="U31" i="10" s="1"/>
  <c r="T32" i="10"/>
  <c r="U32" i="10" s="1"/>
  <c r="T33" i="10"/>
  <c r="U33" i="10" s="1"/>
  <c r="T34" i="10"/>
  <c r="U34" i="10" s="1"/>
  <c r="T35" i="10"/>
  <c r="U35" i="10" s="1"/>
  <c r="T36" i="10"/>
  <c r="U36" i="10" s="1"/>
  <c r="T37" i="10"/>
  <c r="U37" i="10" s="1"/>
  <c r="T38" i="10"/>
  <c r="U38" i="10" s="1"/>
  <c r="T39" i="10"/>
  <c r="U39" i="10" s="1"/>
  <c r="T40" i="10"/>
  <c r="U40" i="10" s="1"/>
  <c r="T41" i="10"/>
  <c r="U41" i="10" s="1"/>
  <c r="T42" i="10"/>
  <c r="U42" i="10" s="1"/>
  <c r="T43" i="10"/>
  <c r="U43" i="10" s="1"/>
  <c r="T44" i="10"/>
  <c r="U44" i="10" s="1"/>
  <c r="T45" i="10"/>
  <c r="U45" i="10" s="1"/>
  <c r="T46" i="10"/>
  <c r="U46" i="10" s="1"/>
  <c r="T47" i="10"/>
  <c r="U47" i="10" s="1"/>
  <c r="T48" i="10"/>
  <c r="U48" i="10" s="1"/>
  <c r="T49" i="10"/>
  <c r="U49" i="10" s="1"/>
  <c r="T50" i="10"/>
  <c r="U50" i="10" s="1"/>
  <c r="T51" i="10"/>
  <c r="U51" i="10" s="1"/>
  <c r="T52" i="10"/>
  <c r="U52" i="10" s="1"/>
  <c r="T53" i="10"/>
  <c r="U53" i="10" s="1"/>
  <c r="T54" i="10"/>
  <c r="U54" i="10" s="1"/>
  <c r="T55" i="10"/>
  <c r="U55" i="10" s="1"/>
  <c r="T56" i="10"/>
  <c r="U56" i="10" s="1"/>
  <c r="T57" i="10"/>
  <c r="U57" i="10" s="1"/>
  <c r="T58" i="10"/>
  <c r="U58" i="10" s="1"/>
  <c r="T59" i="10"/>
  <c r="U59" i="10" s="1"/>
  <c r="T60" i="10"/>
  <c r="U60" i="10" s="1"/>
  <c r="T61" i="10"/>
  <c r="U61" i="10" s="1"/>
  <c r="T62" i="10"/>
  <c r="U62" i="10" s="1"/>
  <c r="T63" i="10"/>
  <c r="U63" i="10" s="1"/>
  <c r="T64" i="10"/>
  <c r="U64" i="10" s="1"/>
  <c r="T65" i="10"/>
  <c r="U65" i="10" s="1"/>
  <c r="T66" i="10"/>
  <c r="U66" i="10" s="1"/>
  <c r="T67" i="10"/>
  <c r="U67" i="10" s="1"/>
  <c r="T68" i="10"/>
  <c r="U68" i="10" s="1"/>
  <c r="T69" i="10"/>
  <c r="U69" i="10" s="1"/>
  <c r="T70" i="10"/>
  <c r="U70" i="10" s="1"/>
  <c r="T71" i="10"/>
  <c r="U71" i="10" s="1"/>
  <c r="T72" i="10"/>
  <c r="U72" i="10" s="1"/>
  <c r="T73" i="10"/>
  <c r="U73" i="10" s="1"/>
  <c r="T74" i="10"/>
  <c r="U74" i="10" s="1"/>
  <c r="T75" i="10"/>
  <c r="U75" i="10" s="1"/>
  <c r="T76" i="10"/>
  <c r="U76" i="10" s="1"/>
  <c r="T77" i="10"/>
  <c r="U77" i="10" s="1"/>
  <c r="T78" i="10"/>
  <c r="U78" i="10" s="1"/>
  <c r="T79" i="10"/>
  <c r="U79" i="10" s="1"/>
  <c r="T80" i="10"/>
  <c r="U80" i="10" s="1"/>
  <c r="T81" i="10"/>
  <c r="U81" i="10" s="1"/>
  <c r="T82" i="10"/>
  <c r="U82" i="10" s="1"/>
  <c r="T83" i="10"/>
  <c r="U83" i="10" s="1"/>
  <c r="T84" i="10"/>
  <c r="U84" i="10" s="1"/>
  <c r="T85" i="10"/>
  <c r="U85" i="10" s="1"/>
  <c r="T86" i="10"/>
  <c r="U86" i="10" s="1"/>
  <c r="T87" i="10"/>
  <c r="U87" i="10" s="1"/>
  <c r="T88" i="10"/>
  <c r="U88" i="10" s="1"/>
  <c r="T89" i="10"/>
  <c r="U89" i="10" s="1"/>
  <c r="T90" i="10"/>
  <c r="U90" i="10" s="1"/>
  <c r="T91" i="10"/>
  <c r="U91" i="10" s="1"/>
  <c r="T92" i="10"/>
  <c r="U92" i="10" s="1"/>
  <c r="T93" i="10"/>
  <c r="U93" i="10" s="1"/>
  <c r="T94" i="10"/>
  <c r="U94" i="10" s="1"/>
  <c r="T95" i="10"/>
  <c r="U95" i="10" s="1"/>
  <c r="T96" i="10"/>
  <c r="U96" i="10" s="1"/>
  <c r="T97" i="10"/>
  <c r="U97" i="10" s="1"/>
  <c r="T98" i="10"/>
  <c r="U98" i="10" s="1"/>
  <c r="T99" i="10"/>
  <c r="U99" i="10" s="1"/>
  <c r="T100" i="10"/>
  <c r="U100" i="10" s="1"/>
  <c r="T101" i="10"/>
  <c r="U101" i="10" s="1"/>
  <c r="T102" i="10"/>
  <c r="U102" i="10" s="1"/>
  <c r="T103" i="10"/>
  <c r="U103" i="10" s="1"/>
  <c r="T104" i="10"/>
  <c r="U104" i="10" s="1"/>
  <c r="T105" i="10"/>
  <c r="U105" i="10" s="1"/>
  <c r="T106" i="10"/>
  <c r="U106" i="10" s="1"/>
  <c r="T107" i="10"/>
  <c r="U107" i="10" s="1"/>
  <c r="T108" i="10"/>
  <c r="U108" i="10" s="1"/>
  <c r="T109" i="10"/>
  <c r="U109" i="10" s="1"/>
  <c r="T110" i="10"/>
  <c r="U110" i="10" s="1"/>
  <c r="T111" i="10"/>
  <c r="U111" i="10" s="1"/>
  <c r="T112" i="10"/>
  <c r="U112" i="10" s="1"/>
  <c r="T113" i="10"/>
  <c r="U113" i="10" s="1"/>
  <c r="T114" i="10"/>
  <c r="U114" i="10" s="1"/>
  <c r="T115" i="10"/>
  <c r="U115" i="10" s="1"/>
  <c r="T116" i="10"/>
  <c r="U116" i="10" s="1"/>
  <c r="T117" i="10"/>
  <c r="U117" i="10" s="1"/>
  <c r="T118" i="10"/>
  <c r="U118" i="10" s="1"/>
  <c r="T119" i="10"/>
  <c r="U119" i="10" s="1"/>
  <c r="T120" i="10"/>
  <c r="U120" i="10" s="1"/>
  <c r="T121" i="10"/>
  <c r="U121" i="10" s="1"/>
  <c r="T122" i="10"/>
  <c r="U122" i="10" s="1"/>
  <c r="T123" i="10"/>
  <c r="U123" i="10" s="1"/>
  <c r="T124" i="10"/>
  <c r="U124" i="10" s="1"/>
  <c r="T125" i="10"/>
  <c r="U125" i="10" s="1"/>
  <c r="T126" i="10"/>
  <c r="U126" i="10" s="1"/>
  <c r="T127" i="10"/>
  <c r="U127" i="10" s="1"/>
  <c r="T128" i="10"/>
  <c r="U128" i="10" s="1"/>
  <c r="T129" i="10"/>
  <c r="U129" i="10" s="1"/>
  <c r="T130" i="10"/>
  <c r="U130" i="10" s="1"/>
  <c r="T131" i="10"/>
  <c r="U131" i="10" s="1"/>
  <c r="T132" i="10"/>
  <c r="U132" i="10" s="1"/>
  <c r="T133" i="10"/>
  <c r="U133" i="10" s="1"/>
  <c r="T134" i="10"/>
  <c r="U134" i="10" s="1"/>
  <c r="T135" i="10"/>
  <c r="U135" i="10" s="1"/>
  <c r="T136" i="10"/>
  <c r="U136" i="10" s="1"/>
  <c r="T137" i="10"/>
  <c r="U137" i="10" s="1"/>
  <c r="T138" i="10"/>
  <c r="U138" i="10" s="1"/>
  <c r="T139" i="10"/>
  <c r="U139" i="10" s="1"/>
  <c r="T140" i="10"/>
  <c r="U140" i="10" s="1"/>
  <c r="T141" i="10"/>
  <c r="U141" i="10" s="1"/>
  <c r="T142" i="10"/>
  <c r="U142" i="10" s="1"/>
  <c r="T143" i="10"/>
  <c r="U143" i="10" s="1"/>
  <c r="T144" i="10"/>
  <c r="U144" i="10" s="1"/>
  <c r="T145" i="10"/>
  <c r="U145" i="10" s="1"/>
  <c r="T146" i="10"/>
  <c r="U146" i="10" s="1"/>
  <c r="T147" i="10"/>
  <c r="U147" i="10" s="1"/>
  <c r="T148" i="10"/>
  <c r="U148" i="10" s="1"/>
  <c r="T149" i="10"/>
  <c r="U149" i="10" s="1"/>
  <c r="T150" i="10"/>
  <c r="U150" i="10" s="1"/>
  <c r="T151" i="10"/>
  <c r="U151" i="10" s="1"/>
  <c r="T152" i="10"/>
  <c r="U152" i="10" s="1"/>
  <c r="T153" i="10"/>
  <c r="U153" i="10" s="1"/>
  <c r="T154" i="10"/>
  <c r="U154" i="10" s="1"/>
  <c r="T155" i="10"/>
  <c r="U155" i="10" s="1"/>
  <c r="T156" i="10"/>
  <c r="U156" i="10" s="1"/>
  <c r="T157" i="10"/>
  <c r="U157" i="10" s="1"/>
  <c r="T158" i="10"/>
  <c r="U158" i="10" s="1"/>
  <c r="T159" i="10"/>
  <c r="U159" i="10" s="1"/>
  <c r="T160" i="10"/>
  <c r="U160" i="10" s="1"/>
  <c r="T161" i="10"/>
  <c r="U161" i="10" s="1"/>
  <c r="T162" i="10"/>
  <c r="U162" i="10" s="1"/>
  <c r="T163" i="10"/>
  <c r="U163" i="10" s="1"/>
  <c r="T164" i="10"/>
  <c r="U164" i="10" s="1"/>
  <c r="T165" i="10"/>
  <c r="U165" i="10" s="1"/>
  <c r="T166" i="10"/>
  <c r="U166" i="10" s="1"/>
  <c r="T167" i="10"/>
  <c r="U167" i="10" s="1"/>
  <c r="T168" i="10"/>
  <c r="U168" i="10" s="1"/>
  <c r="T169" i="10"/>
  <c r="U169" i="10" s="1"/>
  <c r="T170" i="10"/>
  <c r="U170" i="10" s="1"/>
  <c r="T171" i="10"/>
  <c r="U171" i="10" s="1"/>
  <c r="T172" i="10"/>
  <c r="U172" i="10" s="1"/>
  <c r="T173" i="10"/>
  <c r="U173" i="10" s="1"/>
  <c r="T174" i="10"/>
  <c r="U174" i="10" s="1"/>
  <c r="T175" i="10"/>
  <c r="U175" i="10" s="1"/>
  <c r="T176" i="10"/>
  <c r="U176" i="10" s="1"/>
  <c r="T177" i="10"/>
  <c r="U177" i="10" s="1"/>
  <c r="T178" i="10"/>
  <c r="U178" i="10" s="1"/>
  <c r="T179" i="10"/>
  <c r="U179" i="10" s="1"/>
  <c r="T180" i="10"/>
  <c r="U180" i="10" s="1"/>
  <c r="T181" i="10"/>
  <c r="U181" i="10" s="1"/>
  <c r="T182" i="10"/>
  <c r="U182" i="10" s="1"/>
  <c r="T183" i="10"/>
  <c r="U183" i="10" s="1"/>
  <c r="T184" i="10"/>
  <c r="U184" i="10" s="1"/>
  <c r="T185" i="10"/>
  <c r="U185" i="10" s="1"/>
  <c r="T186" i="10"/>
  <c r="U186" i="10" s="1"/>
  <c r="T187" i="10"/>
  <c r="U187" i="10" s="1"/>
  <c r="T188" i="10"/>
  <c r="U188" i="10" s="1"/>
  <c r="T189" i="10"/>
  <c r="U189" i="10" s="1"/>
  <c r="T190" i="10"/>
  <c r="U190" i="10" s="1"/>
  <c r="T191" i="10"/>
  <c r="U191" i="10" s="1"/>
  <c r="T192" i="10"/>
  <c r="U192" i="10" s="1"/>
  <c r="T193" i="10"/>
  <c r="U193" i="10" s="1"/>
  <c r="T194" i="10"/>
  <c r="U194" i="10" s="1"/>
  <c r="T195" i="10"/>
  <c r="U195" i="10" s="1"/>
  <c r="T196" i="10"/>
  <c r="U196" i="10" s="1"/>
  <c r="T197" i="10"/>
  <c r="U197" i="10" s="1"/>
  <c r="T198" i="10"/>
  <c r="U198" i="10" s="1"/>
  <c r="T199" i="10"/>
  <c r="U199" i="10" s="1"/>
  <c r="T200" i="10"/>
  <c r="U200" i="10" s="1"/>
  <c r="T201" i="10"/>
  <c r="U201" i="10" s="1"/>
  <c r="T202" i="10"/>
  <c r="U202" i="10" s="1"/>
  <c r="T203" i="10"/>
  <c r="U203" i="10" s="1"/>
  <c r="T204" i="10"/>
  <c r="U204" i="10" s="1"/>
  <c r="T205" i="10"/>
  <c r="U205" i="10" s="1"/>
  <c r="T206" i="10"/>
  <c r="U206" i="10" s="1"/>
  <c r="T207" i="10"/>
  <c r="U207" i="10" s="1"/>
  <c r="T208" i="10"/>
  <c r="U208" i="10" s="1"/>
  <c r="T209" i="10"/>
  <c r="U209" i="10" s="1"/>
  <c r="T210" i="10"/>
  <c r="U210" i="10" s="1"/>
  <c r="T211" i="10"/>
  <c r="U211" i="10" s="1"/>
  <c r="T212" i="10"/>
  <c r="U212" i="10" s="1"/>
  <c r="T213" i="10"/>
  <c r="U213" i="10" s="1"/>
  <c r="T214" i="10"/>
  <c r="U214" i="10" s="1"/>
  <c r="T215" i="10"/>
  <c r="U215" i="10" s="1"/>
  <c r="T216" i="10"/>
  <c r="U216" i="10" s="1"/>
  <c r="T217" i="10"/>
  <c r="U217" i="10" s="1"/>
  <c r="T218" i="10"/>
  <c r="U218" i="10" s="1"/>
  <c r="T219" i="10"/>
  <c r="U219" i="10" s="1"/>
  <c r="T220" i="10"/>
  <c r="U220" i="10" s="1"/>
  <c r="T221" i="10"/>
  <c r="U221" i="10" s="1"/>
  <c r="T222" i="10"/>
  <c r="U222" i="10" s="1"/>
  <c r="T223" i="10"/>
  <c r="U223" i="10" s="1"/>
  <c r="T224" i="10"/>
  <c r="U224" i="10" s="1"/>
  <c r="T225" i="10"/>
  <c r="U225" i="10" s="1"/>
  <c r="T226" i="10"/>
  <c r="U226" i="10" s="1"/>
  <c r="T227" i="10"/>
  <c r="U227" i="10" s="1"/>
  <c r="T228" i="10"/>
  <c r="U228" i="10" s="1"/>
  <c r="T229" i="10"/>
  <c r="U229" i="10" s="1"/>
  <c r="T230" i="10"/>
  <c r="U230" i="10" s="1"/>
  <c r="T231" i="10"/>
  <c r="U231" i="10" s="1"/>
  <c r="T232" i="10"/>
  <c r="U232" i="10" s="1"/>
  <c r="T233" i="10"/>
  <c r="U233" i="10" s="1"/>
  <c r="T234" i="10"/>
  <c r="U234" i="10" s="1"/>
  <c r="T235" i="10"/>
  <c r="U235" i="10" s="1"/>
  <c r="T236" i="10"/>
  <c r="U236" i="10" s="1"/>
  <c r="T237" i="10"/>
  <c r="U237" i="10" s="1"/>
  <c r="T238" i="10"/>
  <c r="U238" i="10" s="1"/>
  <c r="T239" i="10"/>
  <c r="U239" i="10" s="1"/>
  <c r="T240" i="10"/>
  <c r="U240" i="10" s="1"/>
  <c r="T241" i="10"/>
  <c r="U241" i="10" s="1"/>
  <c r="T242" i="10"/>
  <c r="U242" i="10" s="1"/>
  <c r="T243" i="10"/>
  <c r="U243" i="10" s="1"/>
  <c r="T244" i="10"/>
  <c r="U244" i="10" s="1"/>
  <c r="T245" i="10"/>
  <c r="U245" i="10" s="1"/>
  <c r="T246" i="10"/>
  <c r="U246" i="10" s="1"/>
  <c r="T247" i="10"/>
  <c r="U247" i="10" s="1"/>
  <c r="T248" i="10"/>
  <c r="U248" i="10" s="1"/>
  <c r="T249" i="10"/>
  <c r="U249" i="10" s="1"/>
  <c r="T250" i="10"/>
  <c r="U250" i="10" s="1"/>
  <c r="T251" i="10"/>
  <c r="U251" i="10" s="1"/>
  <c r="T252" i="10"/>
  <c r="U252" i="10" s="1"/>
  <c r="T253" i="10"/>
  <c r="U253" i="10" s="1"/>
  <c r="T254" i="10"/>
  <c r="U254" i="10" s="1"/>
  <c r="T255" i="10"/>
  <c r="U255" i="10" s="1"/>
  <c r="T256" i="10"/>
  <c r="U256" i="10" s="1"/>
  <c r="T257" i="10"/>
  <c r="U257" i="10" s="1"/>
  <c r="T258" i="10"/>
  <c r="U258" i="10" s="1"/>
  <c r="T259" i="10"/>
  <c r="U259" i="10" s="1"/>
  <c r="T260" i="10"/>
  <c r="U260" i="10" s="1"/>
  <c r="T261" i="10"/>
  <c r="U261" i="10" s="1"/>
  <c r="T262" i="10"/>
  <c r="U262" i="10" s="1"/>
  <c r="T263" i="10"/>
  <c r="U263" i="10" s="1"/>
  <c r="T264" i="10"/>
  <c r="U264" i="10" s="1"/>
  <c r="T265" i="10"/>
  <c r="U265" i="10" s="1"/>
  <c r="T266" i="10"/>
  <c r="U266" i="10" s="1"/>
  <c r="T267" i="10"/>
  <c r="U267" i="10" s="1"/>
  <c r="T268" i="10"/>
  <c r="U268" i="10" s="1"/>
  <c r="T269" i="10"/>
  <c r="U269" i="10" s="1"/>
  <c r="T270" i="10"/>
  <c r="U270" i="10" s="1"/>
  <c r="T271" i="10"/>
  <c r="U271" i="10" s="1"/>
  <c r="T272" i="10"/>
  <c r="U272" i="10" s="1"/>
  <c r="T273" i="10"/>
  <c r="U273" i="10" s="1"/>
  <c r="T274" i="10"/>
  <c r="U274" i="10" s="1"/>
  <c r="T275" i="10"/>
  <c r="U275" i="10" s="1"/>
  <c r="T276" i="10"/>
  <c r="U276" i="10" s="1"/>
  <c r="T277" i="10"/>
  <c r="U277" i="10" s="1"/>
  <c r="T278" i="10"/>
  <c r="U278" i="10" s="1"/>
  <c r="T279" i="10"/>
  <c r="U279" i="10" s="1"/>
  <c r="T280" i="10"/>
  <c r="U280" i="10" s="1"/>
  <c r="T281" i="10"/>
  <c r="U281" i="10" s="1"/>
  <c r="T282" i="10"/>
  <c r="U282" i="10" s="1"/>
  <c r="T283" i="10"/>
  <c r="U283" i="10" s="1"/>
  <c r="T284" i="10"/>
  <c r="U284" i="10" s="1"/>
  <c r="T285" i="10"/>
  <c r="U285" i="10" s="1"/>
  <c r="T286" i="10"/>
  <c r="U286" i="10" s="1"/>
  <c r="T287" i="10"/>
  <c r="U287" i="10" s="1"/>
  <c r="T288" i="10"/>
  <c r="U288" i="10" s="1"/>
  <c r="T289" i="10"/>
  <c r="U289" i="10" s="1"/>
  <c r="T290" i="10"/>
  <c r="U290" i="10" s="1"/>
  <c r="T291" i="10"/>
  <c r="U291" i="10" s="1"/>
  <c r="T292" i="10"/>
  <c r="U292" i="10" s="1"/>
  <c r="T293" i="10"/>
  <c r="U293" i="10" s="1"/>
  <c r="T294" i="10"/>
  <c r="U294" i="10" s="1"/>
  <c r="T295" i="10"/>
  <c r="U295" i="10" s="1"/>
  <c r="T296" i="10"/>
  <c r="U296" i="10" s="1"/>
  <c r="T297" i="10"/>
  <c r="U297" i="10" s="1"/>
  <c r="T298" i="10"/>
  <c r="U298" i="10" s="1"/>
  <c r="T299" i="10"/>
  <c r="U299" i="10" s="1"/>
  <c r="T300" i="10"/>
  <c r="U300" i="10" s="1"/>
  <c r="T301" i="10"/>
  <c r="U301" i="10" s="1"/>
  <c r="T302" i="10"/>
  <c r="U302" i="10" s="1"/>
  <c r="T303" i="10"/>
  <c r="U303" i="10" s="1"/>
  <c r="T304" i="10"/>
  <c r="U304" i="10" s="1"/>
  <c r="T305" i="10"/>
  <c r="U305" i="10" s="1"/>
  <c r="T306" i="10"/>
  <c r="U306" i="10" s="1"/>
  <c r="T307" i="10"/>
  <c r="U307" i="10" s="1"/>
  <c r="T308" i="10"/>
  <c r="U308" i="10" s="1"/>
  <c r="T309" i="10"/>
  <c r="U309" i="10" s="1"/>
  <c r="T310" i="10"/>
  <c r="U310" i="10" s="1"/>
  <c r="T311" i="10"/>
  <c r="U311" i="10" s="1"/>
  <c r="T312" i="10"/>
  <c r="U312" i="10" s="1"/>
  <c r="T313" i="10"/>
  <c r="U313" i="10" s="1"/>
  <c r="T314" i="10"/>
  <c r="U314" i="10" s="1"/>
  <c r="T315" i="10"/>
  <c r="U315" i="10" s="1"/>
  <c r="T316" i="10"/>
  <c r="U316" i="10" s="1"/>
  <c r="T317" i="10"/>
  <c r="U317" i="10" s="1"/>
  <c r="T318" i="10"/>
  <c r="U318" i="10" s="1"/>
  <c r="T319" i="10"/>
  <c r="U319" i="10" s="1"/>
  <c r="T320" i="10"/>
  <c r="U320" i="10" s="1"/>
  <c r="T321" i="10"/>
  <c r="U321" i="10" s="1"/>
  <c r="T322" i="10"/>
  <c r="U322" i="10" s="1"/>
  <c r="T323" i="10"/>
  <c r="U323" i="10" s="1"/>
  <c r="T324" i="10"/>
  <c r="U324" i="10" s="1"/>
  <c r="T325" i="10"/>
  <c r="U325" i="10" s="1"/>
  <c r="T326" i="10"/>
  <c r="U326" i="10" s="1"/>
  <c r="T327" i="10"/>
  <c r="U327" i="10" s="1"/>
  <c r="T328" i="10"/>
  <c r="U328" i="10" s="1"/>
  <c r="T329" i="10"/>
  <c r="U329" i="10" s="1"/>
  <c r="T330" i="10"/>
  <c r="U330" i="10" s="1"/>
  <c r="T331" i="10"/>
  <c r="U331" i="10" s="1"/>
  <c r="T332" i="10"/>
  <c r="U332" i="10" s="1"/>
  <c r="T333" i="10"/>
  <c r="U333" i="10" s="1"/>
  <c r="T334" i="10"/>
  <c r="U334" i="10" s="1"/>
  <c r="T335" i="10"/>
  <c r="U335" i="10" s="1"/>
  <c r="T336" i="10"/>
  <c r="U336" i="10" s="1"/>
  <c r="T337" i="10"/>
  <c r="U337" i="10" s="1"/>
  <c r="T338" i="10"/>
  <c r="U338" i="10" s="1"/>
  <c r="T339" i="10"/>
  <c r="U339" i="10" s="1"/>
  <c r="T340" i="10"/>
  <c r="U340" i="10" s="1"/>
  <c r="T341" i="10"/>
  <c r="U341" i="10" s="1"/>
  <c r="T342" i="10"/>
  <c r="U342" i="10" s="1"/>
  <c r="T343" i="10"/>
  <c r="U343" i="10" s="1"/>
  <c r="T344" i="10"/>
  <c r="U344" i="10" s="1"/>
  <c r="T345" i="10"/>
  <c r="U345" i="10" s="1"/>
  <c r="T346" i="10"/>
  <c r="U346" i="10" s="1"/>
  <c r="T347" i="10"/>
  <c r="U347" i="10" s="1"/>
  <c r="T348" i="10"/>
  <c r="U348" i="10" s="1"/>
  <c r="T349" i="10"/>
  <c r="U349" i="10" s="1"/>
  <c r="T350" i="10"/>
  <c r="U350" i="10" s="1"/>
  <c r="T351" i="10"/>
  <c r="U351" i="10" s="1"/>
  <c r="T352" i="10"/>
  <c r="U352" i="10" s="1"/>
  <c r="T353" i="10"/>
  <c r="U353" i="10" s="1"/>
  <c r="T354" i="10"/>
  <c r="U354" i="10" s="1"/>
  <c r="T355" i="10"/>
  <c r="U355" i="10" s="1"/>
  <c r="T356" i="10"/>
  <c r="U356" i="10" s="1"/>
  <c r="T357" i="10"/>
  <c r="U357" i="10" s="1"/>
  <c r="T358" i="10"/>
  <c r="U358" i="10" s="1"/>
  <c r="T359" i="10"/>
  <c r="U359" i="10" s="1"/>
  <c r="T360" i="10"/>
  <c r="U360" i="10" s="1"/>
  <c r="T361" i="10"/>
  <c r="U361" i="10" s="1"/>
  <c r="T362" i="10"/>
  <c r="U362" i="10" s="1"/>
  <c r="T363" i="10"/>
  <c r="U363" i="10" s="1"/>
  <c r="T364" i="10"/>
  <c r="U364" i="10" s="1"/>
  <c r="T365" i="10"/>
  <c r="U365" i="10" s="1"/>
  <c r="T366" i="10"/>
  <c r="U366" i="10" s="1"/>
  <c r="T367" i="10"/>
  <c r="U367" i="10" s="1"/>
  <c r="T368" i="10"/>
  <c r="U368" i="10" s="1"/>
  <c r="T369" i="10"/>
  <c r="U369" i="10" s="1"/>
  <c r="T370" i="10"/>
  <c r="U370" i="10" s="1"/>
  <c r="T371" i="10"/>
  <c r="U371" i="10" s="1"/>
  <c r="T372" i="10"/>
  <c r="U372" i="10" s="1"/>
  <c r="T373" i="10"/>
  <c r="U373" i="10" s="1"/>
  <c r="T374" i="10"/>
  <c r="U374" i="10" s="1"/>
  <c r="T375" i="10"/>
  <c r="U375" i="10" s="1"/>
  <c r="T376" i="10"/>
  <c r="U376" i="10" s="1"/>
  <c r="T377" i="10"/>
  <c r="U377" i="10" s="1"/>
  <c r="T378" i="10"/>
  <c r="U378" i="10" s="1"/>
  <c r="T379" i="10"/>
  <c r="U379" i="10" s="1"/>
  <c r="T380" i="10"/>
  <c r="U380" i="10" s="1"/>
  <c r="T381" i="10"/>
  <c r="U381" i="10" s="1"/>
  <c r="T382" i="10"/>
  <c r="U382" i="10" s="1"/>
  <c r="T383" i="10"/>
  <c r="U383" i="10" s="1"/>
  <c r="T384" i="10"/>
  <c r="U384" i="10" s="1"/>
  <c r="T385" i="10"/>
  <c r="U385" i="10" s="1"/>
  <c r="T386" i="10"/>
  <c r="U386" i="10" s="1"/>
  <c r="T387" i="10"/>
  <c r="U387" i="10" s="1"/>
  <c r="T388" i="10"/>
  <c r="U388" i="10" s="1"/>
  <c r="T389" i="10"/>
  <c r="U389" i="10" s="1"/>
  <c r="T390" i="10"/>
  <c r="U390" i="10" s="1"/>
  <c r="T391" i="10"/>
  <c r="U391" i="10" s="1"/>
  <c r="T392" i="10"/>
  <c r="U392" i="10" s="1"/>
  <c r="T393" i="10"/>
  <c r="U393" i="10" s="1"/>
  <c r="T394" i="10"/>
  <c r="U394" i="10" s="1"/>
  <c r="T395" i="10"/>
  <c r="U395" i="10" s="1"/>
  <c r="T396" i="10"/>
  <c r="U396" i="10" s="1"/>
  <c r="T397" i="10"/>
  <c r="U397" i="10" s="1"/>
  <c r="T398" i="10"/>
  <c r="U398" i="10" s="1"/>
  <c r="T399" i="10"/>
  <c r="U399" i="10" s="1"/>
  <c r="T400" i="10"/>
  <c r="U400" i="10" s="1"/>
  <c r="T401" i="10"/>
  <c r="U401" i="10" s="1"/>
  <c r="T402" i="10"/>
  <c r="U402" i="10" s="1"/>
  <c r="T403" i="10"/>
  <c r="U403" i="10" s="1"/>
  <c r="T404" i="10"/>
  <c r="U404" i="10" s="1"/>
  <c r="T405" i="10"/>
  <c r="U405" i="10" s="1"/>
  <c r="T406" i="10"/>
  <c r="U406" i="10" s="1"/>
  <c r="T407" i="10"/>
  <c r="U407" i="10" s="1"/>
  <c r="T408" i="10"/>
  <c r="U408" i="10" s="1"/>
  <c r="T409" i="10"/>
  <c r="U409" i="10" s="1"/>
  <c r="T410" i="10"/>
  <c r="U410" i="10" s="1"/>
  <c r="T411" i="10"/>
  <c r="U411" i="10" s="1"/>
  <c r="T412" i="10"/>
  <c r="U412" i="10" s="1"/>
  <c r="T413" i="10"/>
  <c r="U413" i="10" s="1"/>
  <c r="T414" i="10"/>
  <c r="U414" i="10" s="1"/>
  <c r="T415" i="10"/>
  <c r="U415" i="10" s="1"/>
  <c r="T416" i="10"/>
  <c r="U416" i="10" s="1"/>
  <c r="T417" i="10"/>
  <c r="U417" i="10" s="1"/>
  <c r="T418" i="10"/>
  <c r="U418" i="10" s="1"/>
  <c r="T419" i="10"/>
  <c r="U419" i="10" s="1"/>
  <c r="T420" i="10"/>
  <c r="U420" i="10" s="1"/>
  <c r="T421" i="10"/>
  <c r="U421" i="10" s="1"/>
  <c r="T422" i="10"/>
  <c r="U422" i="10" s="1"/>
  <c r="T423" i="10"/>
  <c r="U423" i="10" s="1"/>
  <c r="T424" i="10"/>
  <c r="U424" i="10" s="1"/>
  <c r="T425" i="10"/>
  <c r="U425" i="10" s="1"/>
  <c r="T426" i="10"/>
  <c r="U426" i="10" s="1"/>
  <c r="T427" i="10"/>
  <c r="U427" i="10" s="1"/>
  <c r="T428" i="10"/>
  <c r="U428" i="10" s="1"/>
  <c r="T429" i="10"/>
  <c r="U429" i="10" s="1"/>
  <c r="T430" i="10"/>
  <c r="U430" i="10" s="1"/>
  <c r="T431" i="10"/>
  <c r="U431" i="10" s="1"/>
  <c r="T432" i="10"/>
  <c r="U432" i="10" s="1"/>
  <c r="T433" i="10"/>
  <c r="U433" i="10" s="1"/>
  <c r="T434" i="10"/>
  <c r="U434" i="10" s="1"/>
  <c r="T435" i="10"/>
  <c r="U435" i="10" s="1"/>
  <c r="T436" i="10"/>
  <c r="U436" i="10" s="1"/>
  <c r="T437" i="10"/>
  <c r="U437" i="10" s="1"/>
  <c r="T438" i="10"/>
  <c r="U438" i="10" s="1"/>
  <c r="T439" i="10"/>
  <c r="U439" i="10" s="1"/>
  <c r="T440" i="10"/>
  <c r="U440" i="10" s="1"/>
  <c r="T441" i="10"/>
  <c r="U441" i="10" s="1"/>
  <c r="T1634" i="10"/>
  <c r="U1634" i="10" s="1"/>
  <c r="T1635" i="10"/>
  <c r="U1635" i="10" s="1"/>
  <c r="T1636" i="10"/>
  <c r="U1636" i="10" s="1"/>
  <c r="T1637" i="10"/>
  <c r="U1637" i="10" s="1"/>
  <c r="T1638" i="10"/>
  <c r="U1638" i="10" s="1"/>
  <c r="T1639" i="10"/>
  <c r="U1639" i="10" s="1"/>
  <c r="T1640" i="10"/>
  <c r="U1640" i="10" s="1"/>
  <c r="T1641" i="10"/>
  <c r="U1641" i="10" s="1"/>
  <c r="T1642" i="10"/>
  <c r="U1642" i="10" s="1"/>
  <c r="T1643" i="10"/>
  <c r="U1643" i="10" s="1"/>
  <c r="T1644" i="10"/>
  <c r="U1644" i="10" s="1"/>
  <c r="T1645" i="10"/>
  <c r="U1645" i="10" s="1"/>
  <c r="T1646" i="10"/>
  <c r="U1646" i="10" s="1"/>
  <c r="T1647" i="10"/>
  <c r="U1647" i="10" s="1"/>
  <c r="T1648" i="10"/>
  <c r="U1648" i="10" s="1"/>
  <c r="T1649" i="10"/>
  <c r="U1649" i="10" s="1"/>
  <c r="T1650" i="10"/>
  <c r="U1650" i="10" s="1"/>
  <c r="T1651" i="10"/>
  <c r="U1651" i="10" s="1"/>
  <c r="T1652" i="10"/>
  <c r="U1652" i="10" s="1"/>
  <c r="T1653" i="10"/>
  <c r="U1653" i="10" s="1"/>
  <c r="T1654" i="10"/>
  <c r="U1654" i="10" s="1"/>
  <c r="T1655" i="10"/>
  <c r="U1655" i="10" s="1"/>
  <c r="T1656" i="10"/>
  <c r="U1656" i="10" s="1"/>
  <c r="T1657" i="10"/>
  <c r="U1657" i="10" s="1"/>
  <c r="T1658" i="10"/>
  <c r="U1658" i="10" s="1"/>
  <c r="T1659" i="10"/>
  <c r="U1659" i="10" s="1"/>
  <c r="T1660" i="10"/>
  <c r="U1660" i="10" s="1"/>
  <c r="T1661" i="10"/>
  <c r="U1661" i="10" s="1"/>
  <c r="T1662" i="10"/>
  <c r="U1662" i="10" s="1"/>
  <c r="T1663" i="10"/>
  <c r="U1663" i="10" s="1"/>
  <c r="T1664" i="10"/>
  <c r="U1664" i="10" s="1"/>
  <c r="T1665" i="10"/>
  <c r="U1665" i="10" s="1"/>
  <c r="T1666" i="10"/>
  <c r="U1666" i="10" s="1"/>
  <c r="T1667" i="10"/>
  <c r="U1667" i="10" s="1"/>
  <c r="T1668" i="10"/>
  <c r="U1668" i="10" s="1"/>
  <c r="T1669" i="10"/>
  <c r="U1669" i="10" s="1"/>
  <c r="T1670" i="10"/>
  <c r="U1670" i="10" s="1"/>
  <c r="T1671" i="10"/>
  <c r="U1671" i="10" s="1"/>
  <c r="T1672" i="10"/>
  <c r="U1672" i="10" s="1"/>
  <c r="T1673" i="10"/>
  <c r="U1673" i="10" s="1"/>
  <c r="T1674" i="10"/>
  <c r="U1674" i="10" s="1"/>
  <c r="T1675" i="10"/>
  <c r="U1675" i="10" s="1"/>
  <c r="T1676" i="10"/>
  <c r="U1676" i="10" s="1"/>
  <c r="T1677" i="10"/>
  <c r="U1677" i="10" s="1"/>
  <c r="T1678" i="10"/>
  <c r="U1678" i="10" s="1"/>
  <c r="T1679" i="10"/>
  <c r="U1679" i="10" s="1"/>
  <c r="T1680" i="10"/>
  <c r="U1680" i="10" s="1"/>
  <c r="T1681" i="10"/>
  <c r="U1681" i="10" s="1"/>
  <c r="T1682" i="10"/>
  <c r="U1682" i="10" s="1"/>
  <c r="T1683" i="10"/>
  <c r="U1683" i="10" s="1"/>
  <c r="T1684" i="10"/>
  <c r="U1684" i="10" s="1"/>
  <c r="T1685" i="10"/>
  <c r="U1685" i="10" s="1"/>
  <c r="T1686" i="10"/>
  <c r="U1686" i="10" s="1"/>
  <c r="T1687" i="10"/>
  <c r="U1687" i="10" s="1"/>
  <c r="T1688" i="10"/>
  <c r="U1688" i="10" s="1"/>
  <c r="T1689" i="10"/>
  <c r="U1689" i="10" s="1"/>
  <c r="T1690" i="10"/>
  <c r="U1690" i="10" s="1"/>
  <c r="T1691" i="10"/>
  <c r="U1691" i="10" s="1"/>
  <c r="T1692" i="10"/>
  <c r="U1692" i="10" s="1"/>
  <c r="T1693" i="10"/>
  <c r="U1693" i="10" s="1"/>
  <c r="T1694" i="10"/>
  <c r="U1694" i="10" s="1"/>
  <c r="T1695" i="10"/>
  <c r="U1695" i="10" s="1"/>
  <c r="T1696" i="10"/>
  <c r="U1696" i="10" s="1"/>
  <c r="T1697" i="10"/>
  <c r="U1697" i="10" s="1"/>
  <c r="T1698" i="10"/>
  <c r="U1698" i="10" s="1"/>
  <c r="T1699" i="10"/>
  <c r="U1699" i="10" s="1"/>
  <c r="T1700" i="10"/>
  <c r="U1700" i="10" s="1"/>
  <c r="T1701" i="10"/>
  <c r="U1701" i="10" s="1"/>
  <c r="T1702" i="10"/>
  <c r="U1702" i="10" s="1"/>
  <c r="T1703" i="10"/>
  <c r="U1703" i="10" s="1"/>
  <c r="T1704" i="10"/>
  <c r="U1704" i="10" s="1"/>
  <c r="T1705" i="10"/>
  <c r="U1705" i="10" s="1"/>
  <c r="T1706" i="10"/>
  <c r="U1706" i="10" s="1"/>
  <c r="T1707" i="10"/>
  <c r="U1707" i="10" s="1"/>
  <c r="T1708" i="10"/>
  <c r="U1708" i="10" s="1"/>
  <c r="T1709" i="10"/>
  <c r="U1709" i="10" s="1"/>
  <c r="T1710" i="10"/>
  <c r="U1710" i="10" s="1"/>
  <c r="T1711" i="10"/>
  <c r="U1711" i="10" s="1"/>
  <c r="T1712" i="10"/>
  <c r="U1712" i="10" s="1"/>
  <c r="T1713" i="10"/>
  <c r="U1713" i="10" s="1"/>
  <c r="T1714" i="10"/>
  <c r="U1714" i="10" s="1"/>
  <c r="T1715" i="10"/>
  <c r="U1715" i="10" s="1"/>
  <c r="T1716" i="10"/>
  <c r="U1716" i="10" s="1"/>
  <c r="T1717" i="10"/>
  <c r="U1717" i="10" s="1"/>
  <c r="T1718" i="10"/>
  <c r="U1718" i="10" s="1"/>
  <c r="T1719" i="10"/>
  <c r="U1719" i="10" s="1"/>
  <c r="T1720" i="10"/>
  <c r="U1720" i="10" s="1"/>
  <c r="T1721" i="10"/>
  <c r="U1721" i="10" s="1"/>
  <c r="T1722" i="10"/>
  <c r="U1722" i="10" s="1"/>
  <c r="T1723" i="10"/>
  <c r="U1723" i="10" s="1"/>
  <c r="T1724" i="10"/>
  <c r="U1724" i="10" s="1"/>
  <c r="T1725" i="10"/>
  <c r="U1725" i="10" s="1"/>
  <c r="T1726" i="10"/>
  <c r="U1726" i="10" s="1"/>
  <c r="T1727" i="10"/>
  <c r="U1727" i="10" s="1"/>
  <c r="T1728" i="10"/>
  <c r="U1728" i="10" s="1"/>
  <c r="T1729" i="10"/>
  <c r="U1729" i="10" s="1"/>
  <c r="T1730" i="10"/>
  <c r="U1730" i="10" s="1"/>
  <c r="T1731" i="10"/>
  <c r="U1731" i="10" s="1"/>
  <c r="T1732" i="10"/>
  <c r="U1732" i="10" s="1"/>
  <c r="T1733" i="10"/>
  <c r="U1733" i="10" s="1"/>
  <c r="T1734" i="10"/>
  <c r="U1734" i="10" s="1"/>
  <c r="T1735" i="10"/>
  <c r="U1735" i="10" s="1"/>
  <c r="T1736" i="10"/>
  <c r="U1736" i="10" s="1"/>
  <c r="T1737" i="10"/>
  <c r="U1737" i="10" s="1"/>
  <c r="T1738" i="10"/>
  <c r="U1738" i="10" s="1"/>
  <c r="T1739" i="10"/>
  <c r="U1739" i="10" s="1"/>
  <c r="T1740" i="10"/>
  <c r="U1740" i="10" s="1"/>
  <c r="T1741" i="10"/>
  <c r="U1741" i="10" s="1"/>
  <c r="T1742" i="10"/>
  <c r="U1742" i="10" s="1"/>
  <c r="T1743" i="10"/>
  <c r="U1743" i="10" s="1"/>
  <c r="T1744" i="10"/>
  <c r="U1744" i="10" s="1"/>
  <c r="T1745" i="10"/>
  <c r="U1745" i="10" s="1"/>
  <c r="T1746" i="10"/>
  <c r="U1746" i="10" s="1"/>
  <c r="T1747" i="10"/>
  <c r="U1747" i="10" s="1"/>
  <c r="T1748" i="10"/>
  <c r="U1748" i="10" s="1"/>
  <c r="T1749" i="10"/>
  <c r="U1749" i="10" s="1"/>
  <c r="T1750" i="10"/>
  <c r="U1750" i="10" s="1"/>
  <c r="T1751" i="10"/>
  <c r="U1751" i="10" s="1"/>
  <c r="T1752" i="10"/>
  <c r="U1752" i="10" s="1"/>
  <c r="T1753" i="10"/>
  <c r="U1753" i="10" s="1"/>
  <c r="T1754" i="10"/>
  <c r="U1754" i="10" s="1"/>
  <c r="T1755" i="10"/>
  <c r="U1755" i="10" s="1"/>
  <c r="T1756" i="10"/>
  <c r="U1756" i="10" s="1"/>
  <c r="T1757" i="10"/>
  <c r="U1757" i="10" s="1"/>
  <c r="T1758" i="10"/>
  <c r="U1758" i="10" s="1"/>
  <c r="T1759" i="10"/>
  <c r="U1759" i="10" s="1"/>
  <c r="T1760" i="10"/>
  <c r="U1760" i="10" s="1"/>
  <c r="T1761" i="10"/>
  <c r="U1761" i="10" s="1"/>
  <c r="T1762" i="10"/>
  <c r="U1762" i="10" s="1"/>
  <c r="T1763" i="10"/>
  <c r="U1763" i="10" s="1"/>
  <c r="T1764" i="10"/>
  <c r="U1764" i="10" s="1"/>
  <c r="T1765" i="10"/>
  <c r="U1765" i="10" s="1"/>
  <c r="T1766" i="10"/>
  <c r="U1766" i="10" s="1"/>
  <c r="T1767" i="10"/>
  <c r="U1767" i="10" s="1"/>
  <c r="T1768" i="10"/>
  <c r="U1768" i="10" s="1"/>
  <c r="T1769" i="10"/>
  <c r="U1769" i="10" s="1"/>
  <c r="T1770" i="10"/>
  <c r="U1770" i="10" s="1"/>
  <c r="T1771" i="10"/>
  <c r="U1771" i="10" s="1"/>
  <c r="T1772" i="10"/>
  <c r="U1772" i="10" s="1"/>
  <c r="T1773" i="10"/>
  <c r="U1773" i="10" s="1"/>
  <c r="T1774" i="10"/>
  <c r="U1774" i="10" s="1"/>
  <c r="T1775" i="10"/>
  <c r="U1775" i="10" s="1"/>
  <c r="T1776" i="10"/>
  <c r="U1776" i="10" s="1"/>
  <c r="T1777" i="10"/>
  <c r="U1777" i="10" s="1"/>
  <c r="T1778" i="10"/>
  <c r="U1778" i="10" s="1"/>
  <c r="T1779" i="10"/>
  <c r="U1779" i="10" s="1"/>
  <c r="T1780" i="10"/>
  <c r="U1780" i="10" s="1"/>
  <c r="T1781" i="10"/>
  <c r="U1781" i="10" s="1"/>
  <c r="T1782" i="10"/>
  <c r="U1782" i="10" s="1"/>
  <c r="T1783" i="10"/>
  <c r="U1783" i="10" s="1"/>
  <c r="T1784" i="10"/>
  <c r="U1784" i="10" s="1"/>
  <c r="T1785" i="10"/>
  <c r="U1785" i="10" s="1"/>
  <c r="T1786" i="10"/>
  <c r="U1786" i="10" s="1"/>
  <c r="T1787" i="10"/>
  <c r="U1787" i="10" s="1"/>
  <c r="T1788" i="10"/>
  <c r="U1788" i="10" s="1"/>
  <c r="T1789" i="10"/>
  <c r="U1789" i="10" s="1"/>
  <c r="T1790" i="10"/>
  <c r="U1790" i="10" s="1"/>
  <c r="T1791" i="10"/>
  <c r="U1791" i="10" s="1"/>
  <c r="T1792" i="10"/>
  <c r="U1792" i="10" s="1"/>
  <c r="T1793" i="10"/>
  <c r="U1793" i="10" s="1"/>
  <c r="T1794" i="10"/>
  <c r="U1794" i="10" s="1"/>
  <c r="T1795" i="10"/>
  <c r="U1795" i="10" s="1"/>
  <c r="T1796" i="10"/>
  <c r="U1796" i="10" s="1"/>
  <c r="T1797" i="10"/>
  <c r="U1797" i="10" s="1"/>
  <c r="T1798" i="10"/>
  <c r="U1798" i="10" s="1"/>
  <c r="T1799" i="10"/>
  <c r="U1799" i="10" s="1"/>
  <c r="T1800" i="10"/>
  <c r="U1800" i="10" s="1"/>
  <c r="T1801" i="10"/>
  <c r="U1801" i="10" s="1"/>
  <c r="T1802" i="10"/>
  <c r="U1802" i="10" s="1"/>
  <c r="T1803" i="10"/>
  <c r="U1803" i="10" s="1"/>
  <c r="T1804" i="10"/>
  <c r="U1804" i="10" s="1"/>
  <c r="T1805" i="10"/>
  <c r="U1805" i="10" s="1"/>
  <c r="T1806" i="10"/>
  <c r="U1806" i="10" s="1"/>
  <c r="T1807" i="10"/>
  <c r="U1807" i="10" s="1"/>
  <c r="T1808" i="10"/>
  <c r="U1808" i="10" s="1"/>
  <c r="T1809" i="10"/>
  <c r="U1809" i="10" s="1"/>
  <c r="T1810" i="10"/>
  <c r="U1810" i="10" s="1"/>
  <c r="T1811" i="10"/>
  <c r="U1811" i="10" s="1"/>
  <c r="T1812" i="10"/>
  <c r="U1812" i="10" s="1"/>
  <c r="T1813" i="10"/>
  <c r="U1813" i="10" s="1"/>
  <c r="T1814" i="10"/>
  <c r="U1814" i="10" s="1"/>
  <c r="T1815" i="10"/>
  <c r="U1815" i="10" s="1"/>
  <c r="T1816" i="10"/>
  <c r="U1816" i="10" s="1"/>
  <c r="T1817" i="10"/>
  <c r="U1817" i="10" s="1"/>
  <c r="T1818" i="10"/>
  <c r="U1818" i="10" s="1"/>
  <c r="T1819" i="10"/>
  <c r="U1819" i="10" s="1"/>
  <c r="T1820" i="10"/>
  <c r="U1820" i="10" s="1"/>
  <c r="T1821" i="10"/>
  <c r="U1821" i="10" s="1"/>
  <c r="T1822" i="10"/>
  <c r="U1822" i="10" s="1"/>
  <c r="T1823" i="10"/>
  <c r="U1823" i="10" s="1"/>
  <c r="T1824" i="10"/>
  <c r="U1824" i="10" s="1"/>
  <c r="T1825" i="10"/>
  <c r="U1825" i="10" s="1"/>
  <c r="T1826" i="10"/>
  <c r="U1826" i="10" s="1"/>
  <c r="T1827" i="10"/>
  <c r="U1827" i="10" s="1"/>
  <c r="T1828" i="10"/>
  <c r="U1828" i="10" s="1"/>
  <c r="T1829" i="10"/>
  <c r="U1829" i="10" s="1"/>
  <c r="T1830" i="10"/>
  <c r="U1830" i="10" s="1"/>
  <c r="T1831" i="10"/>
  <c r="U1831" i="10" s="1"/>
  <c r="T1832" i="10"/>
  <c r="U1832" i="10" s="1"/>
  <c r="T1833" i="10"/>
  <c r="U1833" i="10" s="1"/>
  <c r="T1834" i="10"/>
  <c r="U1834" i="10" s="1"/>
  <c r="T1835" i="10"/>
  <c r="U1835" i="10" s="1"/>
  <c r="T1836" i="10"/>
  <c r="U1836" i="10" s="1"/>
  <c r="T1837" i="10"/>
  <c r="U1837" i="10" s="1"/>
  <c r="T1838" i="10"/>
  <c r="U1838" i="10" s="1"/>
  <c r="T1839" i="10"/>
  <c r="U1839" i="10" s="1"/>
  <c r="T1840" i="10"/>
  <c r="U1840" i="10" s="1"/>
  <c r="T1841" i="10"/>
  <c r="U1841" i="10" s="1"/>
  <c r="T1842" i="10"/>
  <c r="U1842" i="10" s="1"/>
  <c r="T1843" i="10"/>
  <c r="U1843" i="10" s="1"/>
  <c r="T1844" i="10"/>
  <c r="U1844" i="10" s="1"/>
  <c r="T1845" i="10"/>
  <c r="U1845" i="10" s="1"/>
  <c r="T1846" i="10"/>
  <c r="U1846" i="10" s="1"/>
  <c r="T1847" i="10"/>
  <c r="U1847" i="10" s="1"/>
  <c r="T1848" i="10"/>
  <c r="U1848" i="10" s="1"/>
  <c r="T1849" i="10"/>
  <c r="U1849" i="10" s="1"/>
  <c r="T1850" i="10"/>
  <c r="U1850" i="10" s="1"/>
  <c r="T1851" i="10"/>
  <c r="U1851" i="10" s="1"/>
  <c r="T1852" i="10"/>
  <c r="U1852" i="10" s="1"/>
  <c r="T1853" i="10"/>
  <c r="U1853" i="10" s="1"/>
  <c r="T1854" i="10"/>
  <c r="U1854" i="10" s="1"/>
  <c r="T1855" i="10"/>
  <c r="U1855" i="10" s="1"/>
  <c r="T1856" i="10"/>
  <c r="U1856" i="10" s="1"/>
  <c r="T1857" i="10"/>
  <c r="U1857" i="10" s="1"/>
  <c r="T1858" i="10"/>
  <c r="U1858" i="10" s="1"/>
  <c r="T1859" i="10"/>
  <c r="U1859" i="10" s="1"/>
  <c r="T1860" i="10"/>
  <c r="U1860" i="10" s="1"/>
  <c r="T1861" i="10"/>
  <c r="U1861" i="10" s="1"/>
  <c r="T1862" i="10"/>
  <c r="U1862" i="10" s="1"/>
  <c r="T1863" i="10"/>
  <c r="U1863" i="10" s="1"/>
  <c r="T1864" i="10"/>
  <c r="U1864" i="10" s="1"/>
  <c r="T1865" i="10"/>
  <c r="U1865" i="10" s="1"/>
  <c r="T1866" i="10"/>
  <c r="U1866" i="10" s="1"/>
  <c r="T1867" i="10"/>
  <c r="U1867" i="10" s="1"/>
  <c r="T1868" i="10"/>
  <c r="U1868" i="10" s="1"/>
  <c r="T1869" i="10"/>
  <c r="U1869" i="10" s="1"/>
  <c r="T1870" i="10"/>
  <c r="U1870" i="10" s="1"/>
  <c r="T1871" i="10"/>
  <c r="U1871" i="10" s="1"/>
  <c r="T1872" i="10"/>
  <c r="U1872" i="10" s="1"/>
  <c r="T1873" i="10"/>
  <c r="U1873" i="10" s="1"/>
  <c r="T1874" i="10"/>
  <c r="U1874" i="10" s="1"/>
  <c r="T1875" i="10"/>
  <c r="U1875" i="10" s="1"/>
  <c r="T1876" i="10"/>
  <c r="U1876" i="10" s="1"/>
  <c r="T1877" i="10"/>
  <c r="U1877" i="10" s="1"/>
  <c r="T1878" i="10"/>
  <c r="U1878" i="10" s="1"/>
  <c r="T1879" i="10"/>
  <c r="U1879" i="10" s="1"/>
  <c r="T1880" i="10"/>
  <c r="U1880" i="10" s="1"/>
  <c r="T1881" i="10"/>
  <c r="U1881" i="10" s="1"/>
  <c r="T1882" i="10"/>
  <c r="U1882" i="10" s="1"/>
  <c r="T1883" i="10"/>
  <c r="U1883" i="10" s="1"/>
  <c r="T1884" i="10"/>
  <c r="U1884" i="10" s="1"/>
  <c r="T1885" i="10"/>
  <c r="U1885" i="10" s="1"/>
  <c r="T1886" i="10"/>
  <c r="U1886" i="10" s="1"/>
  <c r="T1887" i="10"/>
  <c r="U1887" i="10" s="1"/>
  <c r="T1888" i="10"/>
  <c r="U1888" i="10" s="1"/>
  <c r="T1889" i="10"/>
  <c r="U1889" i="10" s="1"/>
  <c r="T1890" i="10"/>
  <c r="U1890" i="10" s="1"/>
  <c r="T1891" i="10"/>
  <c r="U1891" i="10" s="1"/>
  <c r="T1892" i="10"/>
  <c r="U1892" i="10" s="1"/>
  <c r="T1893" i="10"/>
  <c r="U1893" i="10" s="1"/>
  <c r="T1894" i="10"/>
  <c r="U1894" i="10" s="1"/>
  <c r="T1895" i="10"/>
  <c r="U1895" i="10" s="1"/>
  <c r="T1896" i="10"/>
  <c r="U1896" i="10" s="1"/>
  <c r="T1897" i="10"/>
  <c r="U1897" i="10" s="1"/>
  <c r="T1898" i="10"/>
  <c r="U1898" i="10" s="1"/>
  <c r="T1899" i="10"/>
  <c r="U1899" i="10" s="1"/>
  <c r="T1900" i="10"/>
  <c r="U1900" i="10" s="1"/>
  <c r="T1901" i="10"/>
  <c r="U1901" i="10" s="1"/>
  <c r="T1902" i="10"/>
  <c r="U1902" i="10" s="1"/>
  <c r="T1903" i="10"/>
  <c r="U1903" i="10" s="1"/>
  <c r="T1904" i="10"/>
  <c r="U1904" i="10" s="1"/>
  <c r="T1905" i="10"/>
  <c r="U1905" i="10" s="1"/>
  <c r="T1906" i="10"/>
  <c r="U1906" i="10" s="1"/>
  <c r="T1907" i="10"/>
  <c r="U1907" i="10" s="1"/>
  <c r="T1908" i="10"/>
  <c r="U1908" i="10" s="1"/>
  <c r="T1909" i="10"/>
  <c r="U1909" i="10" s="1"/>
  <c r="T1910" i="10"/>
  <c r="U1910" i="10" s="1"/>
  <c r="T1911" i="10"/>
  <c r="U1911" i="10" s="1"/>
  <c r="T1912" i="10"/>
  <c r="U1912" i="10" s="1"/>
  <c r="T1913" i="10"/>
  <c r="U1913" i="10" s="1"/>
  <c r="T1914" i="10"/>
  <c r="U1914" i="10" s="1"/>
  <c r="T1915" i="10"/>
  <c r="U1915" i="10" s="1"/>
  <c r="T1916" i="10"/>
  <c r="U1916" i="10" s="1"/>
  <c r="T1917" i="10"/>
  <c r="U1917" i="10" s="1"/>
  <c r="T1918" i="10"/>
  <c r="U1918" i="10" s="1"/>
  <c r="T1919" i="10"/>
  <c r="U1919" i="10" s="1"/>
  <c r="T1920" i="10"/>
  <c r="U1920" i="10" s="1"/>
  <c r="T1921" i="10"/>
  <c r="U1921" i="10" s="1"/>
  <c r="T1922" i="10"/>
  <c r="U1922" i="10" s="1"/>
  <c r="T1923" i="10"/>
  <c r="U1923" i="10" s="1"/>
  <c r="T1924" i="10"/>
  <c r="U1924" i="10" s="1"/>
  <c r="T1925" i="10"/>
  <c r="U1925" i="10" s="1"/>
  <c r="T1926" i="10"/>
  <c r="U1926" i="10" s="1"/>
  <c r="T1927" i="10"/>
  <c r="U1927" i="10" s="1"/>
  <c r="T1928" i="10"/>
  <c r="U1928" i="10" s="1"/>
  <c r="T1929" i="10"/>
  <c r="U1929" i="10" s="1"/>
  <c r="T1930" i="10"/>
  <c r="U1930" i="10" s="1"/>
  <c r="T1931" i="10"/>
  <c r="U1931" i="10" s="1"/>
  <c r="T1932" i="10"/>
  <c r="U1932" i="10" s="1"/>
  <c r="T1933" i="10"/>
  <c r="U1933" i="10" s="1"/>
  <c r="T1934" i="10"/>
  <c r="U1934" i="10" s="1"/>
  <c r="T1935" i="10"/>
  <c r="U1935" i="10" s="1"/>
  <c r="T1936" i="10"/>
  <c r="U1936" i="10" s="1"/>
  <c r="T1937" i="10"/>
  <c r="U1937" i="10" s="1"/>
  <c r="T1938" i="10"/>
  <c r="U1938" i="10" s="1"/>
  <c r="T1939" i="10"/>
  <c r="U1939" i="10" s="1"/>
  <c r="T1940" i="10"/>
  <c r="U1940" i="10" s="1"/>
  <c r="T1941" i="10"/>
  <c r="U1941" i="10" s="1"/>
  <c r="T1942" i="10"/>
  <c r="U1942" i="10" s="1"/>
  <c r="T1943" i="10"/>
  <c r="U1943" i="10" s="1"/>
  <c r="T1944" i="10"/>
  <c r="U1944" i="10" s="1"/>
  <c r="T1945" i="10"/>
  <c r="U1945" i="10" s="1"/>
  <c r="T1946" i="10"/>
  <c r="U1946" i="10" s="1"/>
  <c r="T1947" i="10"/>
  <c r="U1947" i="10" s="1"/>
  <c r="T1948" i="10"/>
  <c r="U1948" i="10" s="1"/>
  <c r="T1949" i="10"/>
  <c r="U1949" i="10" s="1"/>
  <c r="T1950" i="10"/>
  <c r="U1950" i="10" s="1"/>
  <c r="T1951" i="10"/>
  <c r="U1951" i="10" s="1"/>
  <c r="T1952" i="10"/>
  <c r="U1952" i="10" s="1"/>
  <c r="T1953" i="10"/>
  <c r="U1953" i="10" s="1"/>
  <c r="T1954" i="10"/>
  <c r="U1954" i="10" s="1"/>
  <c r="T1955" i="10"/>
  <c r="U1955" i="10" s="1"/>
  <c r="T1956" i="10"/>
  <c r="U1956" i="10" s="1"/>
  <c r="T1957" i="10"/>
  <c r="U1957" i="10" s="1"/>
  <c r="T1958" i="10"/>
  <c r="U1958" i="10" s="1"/>
  <c r="T1959" i="10"/>
  <c r="U1959" i="10" s="1"/>
  <c r="T1960" i="10"/>
  <c r="U1960" i="10" s="1"/>
  <c r="T1961" i="10"/>
  <c r="U1961" i="10" s="1"/>
  <c r="T1962" i="10"/>
  <c r="U1962" i="10" s="1"/>
  <c r="T1963" i="10"/>
  <c r="U1963" i="10" s="1"/>
  <c r="T1964" i="10"/>
  <c r="U1964" i="10" s="1"/>
  <c r="T1965" i="10"/>
  <c r="U1965" i="10" s="1"/>
  <c r="T1966" i="10"/>
  <c r="U1966" i="10" s="1"/>
  <c r="T1967" i="10"/>
  <c r="U1967" i="10" s="1"/>
  <c r="T1968" i="10"/>
  <c r="U1968" i="10" s="1"/>
  <c r="T1969" i="10"/>
  <c r="U1969" i="10" s="1"/>
  <c r="T1970" i="10"/>
  <c r="U1970" i="10" s="1"/>
  <c r="T1971" i="10"/>
  <c r="U1971" i="10" s="1"/>
  <c r="T1972" i="10"/>
  <c r="U1972" i="10" s="1"/>
  <c r="T1973" i="10"/>
  <c r="U1973" i="10" s="1"/>
  <c r="T1974" i="10"/>
  <c r="U1974" i="10" s="1"/>
  <c r="T1975" i="10"/>
  <c r="U1975" i="10" s="1"/>
  <c r="T1976" i="10"/>
  <c r="U1976" i="10" s="1"/>
  <c r="T1977" i="10"/>
  <c r="U1977" i="10" s="1"/>
  <c r="T1978" i="10"/>
  <c r="U1978" i="10" s="1"/>
  <c r="T1979" i="10"/>
  <c r="U1979" i="10" s="1"/>
  <c r="T1980" i="10"/>
  <c r="U1980" i="10" s="1"/>
  <c r="T1981" i="10"/>
  <c r="U1981" i="10" s="1"/>
  <c r="T1982" i="10"/>
  <c r="U1982" i="10" s="1"/>
  <c r="T1983" i="10"/>
  <c r="U1983" i="10" s="1"/>
  <c r="T1984" i="10"/>
  <c r="U1984" i="10" s="1"/>
  <c r="T1985" i="10"/>
  <c r="U1985" i="10" s="1"/>
  <c r="T1986" i="10"/>
  <c r="U1986" i="10" s="1"/>
  <c r="T1987" i="10"/>
  <c r="U1987" i="10" s="1"/>
  <c r="T1988" i="10"/>
  <c r="U1988" i="10" s="1"/>
  <c r="T1989" i="10"/>
  <c r="U1989" i="10" s="1"/>
  <c r="T1990" i="10"/>
  <c r="U1990" i="10" s="1"/>
  <c r="T1991" i="10"/>
  <c r="U1991" i="10" s="1"/>
  <c r="T1992" i="10"/>
  <c r="U1992" i="10" s="1"/>
  <c r="T1993" i="10"/>
  <c r="U1993" i="10" s="1"/>
  <c r="T1994" i="10"/>
  <c r="U1994" i="10" s="1"/>
  <c r="T1995" i="10"/>
  <c r="U1995" i="10" s="1"/>
  <c r="T1996" i="10"/>
  <c r="U1996" i="10" s="1"/>
  <c r="T1997" i="10"/>
  <c r="U1997" i="10" s="1"/>
  <c r="T1998" i="10"/>
  <c r="U1998" i="10" s="1"/>
  <c r="T1999" i="10"/>
  <c r="U1999" i="10" s="1"/>
  <c r="T2000" i="10"/>
  <c r="U2000" i="10" s="1"/>
  <c r="T2001" i="10"/>
  <c r="U2001" i="10" s="1"/>
  <c r="T2002" i="10"/>
  <c r="U2002" i="10" s="1"/>
  <c r="T2003" i="10"/>
  <c r="U2003" i="10" s="1"/>
  <c r="T2004" i="10"/>
  <c r="U2004" i="10" s="1"/>
  <c r="T2005" i="10"/>
  <c r="U2005" i="10" s="1"/>
  <c r="T2006" i="10"/>
  <c r="U2006" i="10" s="1"/>
  <c r="T2007" i="10"/>
  <c r="U2007" i="10" s="1"/>
  <c r="T2008" i="10"/>
  <c r="U2008" i="10" s="1"/>
  <c r="T2009" i="10"/>
  <c r="U2009" i="10" s="1"/>
  <c r="T2010" i="10"/>
  <c r="U2010" i="10" s="1"/>
  <c r="T2011" i="10"/>
  <c r="U2011" i="10" s="1"/>
  <c r="T2012" i="10"/>
  <c r="U2012" i="10" s="1"/>
  <c r="T2013" i="10"/>
  <c r="U2013" i="10" s="1"/>
  <c r="T2014" i="10"/>
  <c r="U2014" i="10" s="1"/>
  <c r="T2015" i="10"/>
  <c r="U2015" i="10" s="1"/>
  <c r="T2016" i="10"/>
  <c r="U2016" i="10" s="1"/>
  <c r="T2017" i="10"/>
  <c r="U2017" i="10" s="1"/>
  <c r="T2018" i="10"/>
  <c r="U2018" i="10" s="1"/>
  <c r="T2019" i="10"/>
  <c r="U2019" i="10" s="1"/>
  <c r="T2020" i="10"/>
  <c r="U2020" i="10" s="1"/>
  <c r="T2021" i="10"/>
  <c r="U2021" i="10" s="1"/>
  <c r="T2022" i="10"/>
  <c r="U2022" i="10" s="1"/>
  <c r="T2023" i="10"/>
  <c r="U2023" i="10" s="1"/>
  <c r="T2024" i="10"/>
  <c r="U2024" i="10" s="1"/>
  <c r="T2025" i="10"/>
  <c r="U2025" i="10" s="1"/>
  <c r="T2026" i="10"/>
  <c r="U2026" i="10" s="1"/>
  <c r="T2027" i="10"/>
  <c r="U2027" i="10" s="1"/>
  <c r="T2028" i="10"/>
  <c r="U2028" i="10" s="1"/>
  <c r="T2029" i="10"/>
  <c r="U2029" i="10" s="1"/>
  <c r="T2030" i="10"/>
  <c r="U2030" i="10" s="1"/>
  <c r="T2031" i="10"/>
  <c r="U2031" i="10" s="1"/>
  <c r="T2032" i="10"/>
  <c r="U2032" i="10" s="1"/>
  <c r="T2033" i="10"/>
  <c r="U2033" i="10" s="1"/>
  <c r="T2034" i="10"/>
  <c r="U2034" i="10" s="1"/>
  <c r="T2035" i="10"/>
  <c r="U2035" i="10" s="1"/>
  <c r="T2036" i="10"/>
  <c r="U2036" i="10" s="1"/>
  <c r="T2037" i="10"/>
  <c r="U2037" i="10" s="1"/>
  <c r="T2038" i="10"/>
  <c r="U2038" i="10" s="1"/>
  <c r="T2039" i="10"/>
  <c r="U2039" i="10" s="1"/>
  <c r="T2040" i="10"/>
  <c r="U2040" i="10" s="1"/>
  <c r="T2041" i="10"/>
  <c r="U2041" i="10" s="1"/>
  <c r="T2042" i="10"/>
  <c r="U2042" i="10" s="1"/>
  <c r="T2043" i="10"/>
  <c r="U2043" i="10" s="1"/>
  <c r="T2044" i="10"/>
  <c r="U2044" i="10" s="1"/>
  <c r="T2045" i="10"/>
  <c r="U2045" i="10" s="1"/>
  <c r="T2046" i="10"/>
  <c r="U2046" i="10" s="1"/>
  <c r="T2047" i="10"/>
  <c r="U2047" i="10" s="1"/>
  <c r="T2048" i="10"/>
  <c r="U2048" i="10" s="1"/>
  <c r="T2049" i="10"/>
  <c r="U2049" i="10" s="1"/>
  <c r="T2050" i="10"/>
  <c r="U2050" i="10" s="1"/>
  <c r="T2051" i="10"/>
  <c r="U2051" i="10" s="1"/>
  <c r="T2052" i="10"/>
  <c r="U2052" i="10" s="1"/>
  <c r="T2053" i="10"/>
  <c r="U2053" i="10" s="1"/>
  <c r="T2054" i="10"/>
  <c r="U2054" i="10" s="1"/>
  <c r="T2055" i="10"/>
  <c r="U2055" i="10" s="1"/>
  <c r="T2056" i="10"/>
  <c r="U2056" i="10" s="1"/>
  <c r="T2057" i="10"/>
  <c r="U2057" i="10" s="1"/>
  <c r="T2058" i="10"/>
  <c r="U2058" i="10" s="1"/>
  <c r="T2059" i="10"/>
  <c r="U2059" i="10" s="1"/>
  <c r="T2060" i="10"/>
  <c r="U2060" i="10" s="1"/>
  <c r="T2061" i="10"/>
  <c r="U2061" i="10" s="1"/>
  <c r="T2062" i="10"/>
  <c r="U2062" i="10" s="1"/>
  <c r="T2063" i="10"/>
  <c r="U2063" i="10" s="1"/>
  <c r="T2064" i="10"/>
  <c r="U2064" i="10" s="1"/>
  <c r="T2065" i="10"/>
  <c r="U2065" i="10" s="1"/>
  <c r="T2066" i="10"/>
  <c r="U2066" i="10" s="1"/>
  <c r="T2067" i="10"/>
  <c r="U2067" i="10" s="1"/>
  <c r="T2068" i="10"/>
  <c r="U2068" i="10" s="1"/>
  <c r="T2069" i="10"/>
  <c r="U2069" i="10" s="1"/>
  <c r="T2070" i="10"/>
  <c r="U2070" i="10" s="1"/>
  <c r="T2071" i="10"/>
  <c r="U2071" i="10" s="1"/>
  <c r="T2072" i="10"/>
  <c r="U2072" i="10" s="1"/>
  <c r="T2073" i="10"/>
  <c r="U2073" i="10" s="1"/>
  <c r="T2074" i="10"/>
  <c r="U2074" i="10" s="1"/>
  <c r="T2075" i="10"/>
  <c r="U2075" i="10" s="1"/>
  <c r="T2076" i="10"/>
  <c r="U2076" i="10" s="1"/>
  <c r="T2077" i="10"/>
  <c r="U2077" i="10" s="1"/>
  <c r="T2078" i="10"/>
  <c r="U2078" i="10" s="1"/>
  <c r="T2079" i="10"/>
  <c r="U2079" i="10" s="1"/>
  <c r="T2080" i="10"/>
  <c r="U2080" i="10" s="1"/>
  <c r="T2081" i="10"/>
  <c r="U2081" i="10" s="1"/>
  <c r="T2082" i="10"/>
  <c r="U2082" i="10" s="1"/>
  <c r="T2083" i="10"/>
  <c r="U2083" i="10" s="1"/>
  <c r="T2084" i="10"/>
  <c r="U2084" i="10" s="1"/>
  <c r="T2085" i="10"/>
  <c r="U2085" i="10" s="1"/>
  <c r="T2086" i="10"/>
  <c r="U2086" i="10" s="1"/>
  <c r="T2087" i="10"/>
  <c r="U2087" i="10" s="1"/>
  <c r="T2088" i="10"/>
  <c r="U2088" i="10" s="1"/>
  <c r="T2089" i="10"/>
  <c r="U2089" i="10" s="1"/>
  <c r="T2090" i="10"/>
  <c r="U2090" i="10" s="1"/>
  <c r="T2091" i="10"/>
  <c r="U2091" i="10" s="1"/>
  <c r="T2092" i="10"/>
  <c r="U2092" i="10" s="1"/>
  <c r="T2093" i="10"/>
  <c r="U2093" i="10" s="1"/>
  <c r="T2094" i="10"/>
  <c r="U2094" i="10" s="1"/>
  <c r="T2095" i="10"/>
  <c r="U2095" i="10" s="1"/>
  <c r="T2096" i="10"/>
  <c r="U2096" i="10" s="1"/>
  <c r="T2097" i="10"/>
  <c r="U2097" i="10" s="1"/>
  <c r="T2098" i="10"/>
  <c r="U2098" i="10" s="1"/>
  <c r="T2099" i="10"/>
  <c r="U2099" i="10" s="1"/>
  <c r="T2100" i="10"/>
  <c r="U2100" i="10" s="1"/>
  <c r="T2101" i="10"/>
  <c r="U2101" i="10" s="1"/>
  <c r="T2102" i="10"/>
  <c r="U2102" i="10" s="1"/>
  <c r="T2103" i="10"/>
  <c r="U2103" i="10" s="1"/>
  <c r="T2104" i="10"/>
  <c r="U2104" i="10" s="1"/>
  <c r="T2105" i="10"/>
  <c r="U2105" i="10" s="1"/>
  <c r="T2106" i="10"/>
  <c r="U2106" i="10" s="1"/>
  <c r="T2107" i="10"/>
  <c r="U2107" i="10" s="1"/>
  <c r="T2108" i="10"/>
  <c r="U2108" i="10" s="1"/>
  <c r="T2109" i="10"/>
  <c r="U2109" i="10" s="1"/>
  <c r="T2110" i="10"/>
  <c r="U2110" i="10" s="1"/>
  <c r="T2111" i="10"/>
  <c r="U2111" i="10" s="1"/>
  <c r="T2112" i="10"/>
  <c r="U2112" i="10" s="1"/>
  <c r="T2113" i="10"/>
  <c r="U2113" i="10" s="1"/>
  <c r="T2114" i="10"/>
  <c r="U2114" i="10" s="1"/>
  <c r="T2116" i="10"/>
  <c r="U2116" i="10" s="1"/>
  <c r="T2118" i="10"/>
  <c r="U2118" i="10" s="1"/>
  <c r="T2121" i="10"/>
  <c r="U2121" i="10" s="1"/>
  <c r="T2124" i="10"/>
  <c r="U2124" i="10" s="1"/>
  <c r="T2128" i="10"/>
  <c r="U2128" i="10" s="1"/>
  <c r="T2131" i="10"/>
  <c r="U2131" i="10" s="1"/>
  <c r="T2134" i="10"/>
  <c r="U2134" i="10" s="1"/>
  <c r="T2138" i="10"/>
  <c r="U2138" i="10" s="1"/>
  <c r="T2141" i="10"/>
  <c r="U2141" i="10" s="1"/>
  <c r="T2144" i="10"/>
  <c r="U2144" i="10" s="1"/>
  <c r="T2416" i="10"/>
  <c r="U2416" i="10" s="1"/>
  <c r="T2417" i="10"/>
  <c r="U2417" i="10" s="1"/>
  <c r="T2418" i="10"/>
  <c r="U2418" i="10" s="1"/>
  <c r="T2419" i="10"/>
  <c r="U2419" i="10" s="1"/>
  <c r="T2420" i="10"/>
  <c r="U2420" i="10" s="1"/>
  <c r="T2421" i="10"/>
  <c r="U2421" i="10" s="1"/>
  <c r="T2422" i="10"/>
  <c r="U2422" i="10" s="1"/>
  <c r="T2423" i="10"/>
  <c r="U2423" i="10" s="1"/>
  <c r="T2424" i="10"/>
  <c r="U2424" i="10" s="1"/>
  <c r="T2425" i="10"/>
  <c r="U2425" i="10" s="1"/>
  <c r="T2426" i="10"/>
  <c r="U2426" i="10" s="1"/>
  <c r="T2427" i="10"/>
  <c r="U2427" i="10" s="1"/>
  <c r="T2428" i="10"/>
  <c r="U2428" i="10" s="1"/>
  <c r="T2429" i="10"/>
  <c r="U2429" i="10" s="1"/>
  <c r="T2430" i="10"/>
  <c r="U2430" i="10" s="1"/>
  <c r="T2431" i="10"/>
  <c r="U2431" i="10" s="1"/>
  <c r="T2432" i="10"/>
  <c r="U2432" i="10" s="1"/>
  <c r="T2433" i="10"/>
  <c r="U2433" i="10" s="1"/>
  <c r="T2434" i="10"/>
  <c r="U2434" i="10" s="1"/>
  <c r="T2435" i="10"/>
  <c r="U2435" i="10" s="1"/>
  <c r="T2436" i="10"/>
  <c r="U2436" i="10" s="1"/>
  <c r="T2437" i="10"/>
  <c r="U2437" i="10" s="1"/>
  <c r="T2438" i="10"/>
  <c r="U2438" i="10" s="1"/>
  <c r="T2439" i="10"/>
  <c r="U2439" i="10" s="1"/>
  <c r="T2440" i="10"/>
  <c r="U2440" i="10" s="1"/>
  <c r="T2441" i="10"/>
  <c r="U2441" i="10" s="1"/>
  <c r="T2442" i="10"/>
  <c r="U2442" i="10" s="1"/>
  <c r="T2443" i="10"/>
  <c r="U2443" i="10" s="1"/>
  <c r="T2444" i="10"/>
  <c r="U2444" i="10" s="1"/>
  <c r="T2445" i="10"/>
  <c r="U2445" i="10" s="1"/>
  <c r="T2446" i="10"/>
  <c r="U2446" i="10" s="1"/>
  <c r="T2447" i="10"/>
  <c r="U2447" i="10" s="1"/>
  <c r="T2448" i="10"/>
  <c r="U2448" i="10" s="1"/>
  <c r="T2449" i="10"/>
  <c r="U2449" i="10" s="1"/>
  <c r="T2450" i="10"/>
  <c r="U2450" i="10" s="1"/>
  <c r="T2451" i="10"/>
  <c r="U2451" i="10" s="1"/>
  <c r="T2452" i="10"/>
  <c r="U2452" i="10" s="1"/>
  <c r="T2453" i="10"/>
  <c r="U2453" i="10" s="1"/>
  <c r="T2454" i="10"/>
  <c r="U2454" i="10" s="1"/>
  <c r="T2455" i="10"/>
  <c r="U2455" i="10" s="1"/>
  <c r="T2456" i="10"/>
  <c r="U2456" i="10" s="1"/>
  <c r="T2457" i="10"/>
  <c r="U2457" i="10" s="1"/>
  <c r="T2458" i="10"/>
  <c r="U2458" i="10" s="1"/>
  <c r="T2459" i="10"/>
  <c r="U2459" i="10" s="1"/>
  <c r="T2460" i="10"/>
  <c r="U2460" i="10" s="1"/>
  <c r="T2461" i="10"/>
  <c r="U2461" i="10" s="1"/>
  <c r="T2462" i="10"/>
  <c r="U2462" i="10" s="1"/>
  <c r="T2463" i="10"/>
  <c r="U2463" i="10" s="1"/>
  <c r="T2464" i="10"/>
  <c r="U2464" i="10" s="1"/>
  <c r="T2465" i="10"/>
  <c r="U2465" i="10" s="1"/>
  <c r="T2466" i="10"/>
  <c r="U2466" i="10" s="1"/>
  <c r="T2467" i="10"/>
  <c r="U2467" i="10" s="1"/>
  <c r="T2468" i="10"/>
  <c r="U2468" i="10" s="1"/>
  <c r="T2469" i="10"/>
  <c r="U2469" i="10" s="1"/>
  <c r="T2470" i="10"/>
  <c r="U2470" i="10" s="1"/>
  <c r="T2471" i="10"/>
  <c r="U2471" i="10" s="1"/>
  <c r="T2472" i="10"/>
  <c r="U2472" i="10" s="1"/>
  <c r="T2473" i="10"/>
  <c r="U2473" i="10" s="1"/>
  <c r="T2474" i="10"/>
  <c r="U2474" i="10" s="1"/>
  <c r="T2475" i="10"/>
  <c r="U2475" i="10" s="1"/>
  <c r="T2476" i="10"/>
  <c r="U2476" i="10" s="1"/>
  <c r="T2477" i="10"/>
  <c r="U2477" i="10" s="1"/>
  <c r="T2478" i="10"/>
  <c r="U2478" i="10" s="1"/>
  <c r="T2479" i="10"/>
  <c r="U2479" i="10" s="1"/>
  <c r="T2480" i="10"/>
  <c r="U2480" i="10" s="1"/>
  <c r="T2481" i="10"/>
  <c r="U2481" i="10" s="1"/>
  <c r="T2482" i="10"/>
  <c r="U2482" i="10" s="1"/>
  <c r="T2483" i="10"/>
  <c r="U2483" i="10" s="1"/>
  <c r="T2484" i="10"/>
  <c r="U2484" i="10" s="1"/>
  <c r="T2485" i="10"/>
  <c r="U2485" i="10" s="1"/>
  <c r="T2486" i="10"/>
  <c r="U2486" i="10" s="1"/>
  <c r="T2487" i="10"/>
  <c r="U2487" i="10" s="1"/>
  <c r="T2488" i="10"/>
  <c r="U2488" i="10" s="1"/>
  <c r="T2489" i="10"/>
  <c r="U2489" i="10" s="1"/>
  <c r="T2490" i="10"/>
  <c r="U2490" i="10" s="1"/>
  <c r="T2491" i="10"/>
  <c r="U2491" i="10" s="1"/>
  <c r="T2492" i="10"/>
  <c r="U2492" i="10" s="1"/>
  <c r="T2493" i="10"/>
  <c r="U2493" i="10" s="1"/>
  <c r="T2494" i="10"/>
  <c r="U2494" i="10" s="1"/>
  <c r="T2495" i="10"/>
  <c r="U2495" i="10" s="1"/>
  <c r="T2496" i="10"/>
  <c r="U2496" i="10" s="1"/>
  <c r="T2497" i="10"/>
  <c r="U2497" i="10" s="1"/>
  <c r="T2498" i="10"/>
  <c r="U2498" i="10" s="1"/>
  <c r="T2499" i="10"/>
  <c r="U2499" i="10" s="1"/>
  <c r="T2500" i="10"/>
  <c r="U2500" i="10" s="1"/>
  <c r="T2501" i="10"/>
  <c r="U2501" i="10" s="1"/>
  <c r="T2502" i="10"/>
  <c r="U2502" i="10" s="1"/>
  <c r="T2503" i="10"/>
  <c r="U2503" i="10" s="1"/>
  <c r="T2504" i="10"/>
  <c r="U2504" i="10" s="1"/>
  <c r="T2505" i="10"/>
  <c r="U2505" i="10" s="1"/>
  <c r="T2506" i="10"/>
  <c r="U2506" i="10" s="1"/>
  <c r="T2507" i="10"/>
  <c r="U2507" i="10" s="1"/>
  <c r="T2508" i="10"/>
  <c r="U2508" i="10" s="1"/>
  <c r="T2509" i="10"/>
  <c r="U2509" i="10" s="1"/>
  <c r="T2510" i="10"/>
  <c r="U2510" i="10" s="1"/>
  <c r="T2511" i="10"/>
  <c r="U2511" i="10" s="1"/>
  <c r="T2512" i="10"/>
  <c r="U2512" i="10" s="1"/>
  <c r="T2513" i="10"/>
  <c r="U2513" i="10" s="1"/>
  <c r="T2514" i="10"/>
  <c r="U2514" i="10" s="1"/>
  <c r="T2515" i="10"/>
  <c r="U2515" i="10" s="1"/>
  <c r="T2516" i="10"/>
  <c r="U2516" i="10" s="1"/>
  <c r="T2517" i="10"/>
  <c r="U2517" i="10" s="1"/>
  <c r="T2518" i="10"/>
  <c r="U2518" i="10" s="1"/>
  <c r="T2519" i="10"/>
  <c r="U2519" i="10" s="1"/>
  <c r="T2520" i="10"/>
  <c r="U2520" i="10" s="1"/>
  <c r="T2521" i="10"/>
  <c r="U2521" i="10" s="1"/>
  <c r="T2522" i="10"/>
  <c r="U2522" i="10" s="1"/>
  <c r="T2523" i="10"/>
  <c r="U2523" i="10" s="1"/>
  <c r="T2524" i="10"/>
  <c r="U2524" i="10" s="1"/>
  <c r="T2525" i="10"/>
  <c r="U2525" i="10" s="1"/>
  <c r="T2526" i="10"/>
  <c r="U2526" i="10" s="1"/>
  <c r="T2527" i="10"/>
  <c r="U2527" i="10" s="1"/>
  <c r="T2528" i="10"/>
  <c r="U2528" i="10" s="1"/>
  <c r="T2529" i="10"/>
  <c r="U2529" i="10" s="1"/>
  <c r="T2530" i="10"/>
  <c r="U2530" i="10" s="1"/>
  <c r="T2531" i="10"/>
  <c r="U2531" i="10" s="1"/>
  <c r="T2532" i="10"/>
  <c r="U2532" i="10" s="1"/>
  <c r="T2533" i="10"/>
  <c r="U2533" i="10" s="1"/>
  <c r="T2534" i="10"/>
  <c r="U2534" i="10" s="1"/>
  <c r="T2535" i="10"/>
  <c r="U2535" i="10" s="1"/>
  <c r="T2536" i="10"/>
  <c r="U2536" i="10" s="1"/>
  <c r="T2537" i="10"/>
  <c r="U2537" i="10" s="1"/>
  <c r="T2538" i="10"/>
  <c r="U2538" i="10" s="1"/>
  <c r="T2539" i="10"/>
  <c r="U2539" i="10" s="1"/>
  <c r="T2540" i="10"/>
  <c r="U2540" i="10" s="1"/>
  <c r="T2541" i="10"/>
  <c r="U2541" i="10" s="1"/>
  <c r="T2542" i="10"/>
  <c r="U2542" i="10" s="1"/>
  <c r="T2543" i="10"/>
  <c r="U2543" i="10" s="1"/>
  <c r="T2544" i="10"/>
  <c r="U2544" i="10" s="1"/>
  <c r="T2545" i="10"/>
  <c r="U2545" i="10" s="1"/>
  <c r="T2546" i="10"/>
  <c r="U2546" i="10" s="1"/>
  <c r="T2547" i="10"/>
  <c r="U2547" i="10" s="1"/>
  <c r="T2548" i="10"/>
  <c r="U2548" i="10" s="1"/>
  <c r="T2549" i="10"/>
  <c r="U2549" i="10" s="1"/>
  <c r="T2550" i="10"/>
  <c r="U2550" i="10" s="1"/>
  <c r="T2551" i="10"/>
  <c r="U2551" i="10" s="1"/>
  <c r="T2552" i="10"/>
  <c r="U2552" i="10" s="1"/>
  <c r="T2553" i="10"/>
  <c r="U2553" i="10" s="1"/>
  <c r="T2554" i="10"/>
  <c r="U2554" i="10" s="1"/>
  <c r="T2555" i="10"/>
  <c r="U2555" i="10" s="1"/>
  <c r="T2556" i="10"/>
  <c r="U2556" i="10" s="1"/>
  <c r="T2557" i="10"/>
  <c r="U2557" i="10" s="1"/>
  <c r="T2558" i="10"/>
  <c r="U2558" i="10" s="1"/>
  <c r="T2559" i="10"/>
  <c r="U2559" i="10" s="1"/>
  <c r="T2560" i="10"/>
  <c r="U2560" i="10" s="1"/>
  <c r="T2561" i="10"/>
  <c r="U2561" i="10" s="1"/>
  <c r="T2562" i="10"/>
  <c r="U2562" i="10" s="1"/>
  <c r="T2563" i="10"/>
  <c r="U2563" i="10" s="1"/>
  <c r="T2564" i="10"/>
  <c r="U2564" i="10" s="1"/>
  <c r="T2565" i="10"/>
  <c r="U2565" i="10" s="1"/>
  <c r="T2566" i="10"/>
  <c r="U2566" i="10" s="1"/>
  <c r="T2567" i="10"/>
  <c r="U2567" i="10" s="1"/>
  <c r="T2568" i="10"/>
  <c r="U2568" i="10" s="1"/>
  <c r="T2569" i="10"/>
  <c r="U2569" i="10" s="1"/>
  <c r="T2570" i="10"/>
  <c r="U2570" i="10" s="1"/>
  <c r="T2571" i="10"/>
  <c r="U2571" i="10" s="1"/>
  <c r="T2572" i="10"/>
  <c r="U2572" i="10" s="1"/>
  <c r="T2573" i="10"/>
  <c r="U2573" i="10" s="1"/>
  <c r="T2574" i="10"/>
  <c r="U2574" i="10" s="1"/>
  <c r="T2575" i="10"/>
  <c r="U2575" i="10" s="1"/>
  <c r="T2576" i="10"/>
  <c r="U2576" i="10" s="1"/>
  <c r="T2577" i="10"/>
  <c r="U2577" i="10" s="1"/>
  <c r="T2578" i="10"/>
  <c r="U2578" i="10" s="1"/>
  <c r="T2579" i="10"/>
  <c r="U2579" i="10" s="1"/>
  <c r="T2580" i="10"/>
  <c r="U2580" i="10" s="1"/>
  <c r="T2581" i="10"/>
  <c r="U2581" i="10" s="1"/>
  <c r="T2582" i="10"/>
  <c r="U2582" i="10" s="1"/>
  <c r="T2583" i="10"/>
  <c r="U2583" i="10" s="1"/>
  <c r="T2584" i="10"/>
  <c r="U2584" i="10" s="1"/>
  <c r="T2585" i="10"/>
  <c r="U2585" i="10" s="1"/>
  <c r="T2586" i="10"/>
  <c r="U2586" i="10" s="1"/>
  <c r="T2587" i="10"/>
  <c r="U2587" i="10" s="1"/>
  <c r="T2588" i="10"/>
  <c r="U2588" i="10" s="1"/>
  <c r="T2589" i="10"/>
  <c r="U2589" i="10" s="1"/>
  <c r="T2590" i="10"/>
  <c r="U2590" i="10" s="1"/>
  <c r="T2591" i="10"/>
  <c r="U2591" i="10" s="1"/>
  <c r="T2592" i="10"/>
  <c r="U2592" i="10" s="1"/>
  <c r="T2593" i="10"/>
  <c r="U2593" i="10" s="1"/>
  <c r="T2594" i="10"/>
  <c r="U2594" i="10" s="1"/>
  <c r="T2595" i="10"/>
  <c r="U2595" i="10" s="1"/>
  <c r="T2596" i="10"/>
  <c r="U2596" i="10" s="1"/>
  <c r="T2597" i="10"/>
  <c r="U2597" i="10" s="1"/>
  <c r="T2598" i="10"/>
  <c r="U2598" i="10" s="1"/>
  <c r="T2599" i="10"/>
  <c r="U2599" i="10" s="1"/>
  <c r="T2600" i="10"/>
  <c r="U2600" i="10" s="1"/>
  <c r="T2601" i="10"/>
  <c r="U2601" i="10" s="1"/>
  <c r="T2602" i="10"/>
  <c r="U2602" i="10" s="1"/>
  <c r="T2603" i="10"/>
  <c r="U2603" i="10" s="1"/>
  <c r="T2604" i="10"/>
  <c r="U2604" i="10" s="1"/>
  <c r="T2605" i="10"/>
  <c r="U2605" i="10" s="1"/>
  <c r="T2606" i="10"/>
  <c r="U2606" i="10" s="1"/>
  <c r="T2607" i="10"/>
  <c r="U2607" i="10" s="1"/>
  <c r="T2608" i="10"/>
  <c r="U2608" i="10" s="1"/>
  <c r="T2609" i="10"/>
  <c r="U2609" i="10" s="1"/>
  <c r="T2610" i="10"/>
  <c r="U2610" i="10" s="1"/>
  <c r="T2611" i="10"/>
  <c r="U2611" i="10" s="1"/>
  <c r="T2612" i="10"/>
  <c r="U2612" i="10" s="1"/>
  <c r="T2613" i="10"/>
  <c r="U2613" i="10" s="1"/>
  <c r="T2614" i="10"/>
  <c r="U2614" i="10" s="1"/>
  <c r="T2615" i="10"/>
  <c r="U2615" i="10" s="1"/>
  <c r="T2616" i="10"/>
  <c r="U2616" i="10" s="1"/>
  <c r="T2617" i="10"/>
  <c r="U2617" i="10" s="1"/>
  <c r="T2618" i="10"/>
  <c r="U2618" i="10" s="1"/>
  <c r="T2619" i="10"/>
  <c r="U2619" i="10" s="1"/>
  <c r="T2620" i="10"/>
  <c r="U2620" i="10" s="1"/>
  <c r="T2621" i="10"/>
  <c r="U2621" i="10" s="1"/>
  <c r="T2622" i="10"/>
  <c r="U2622" i="10" s="1"/>
  <c r="T2623" i="10"/>
  <c r="U2623" i="10" s="1"/>
  <c r="T2624" i="10"/>
  <c r="U2624" i="10" s="1"/>
  <c r="T2625" i="10"/>
  <c r="U2625" i="10" s="1"/>
  <c r="T2626" i="10"/>
  <c r="U2626" i="10" s="1"/>
  <c r="T2627" i="10"/>
  <c r="U2627" i="10" s="1"/>
  <c r="T2628" i="10"/>
  <c r="U2628" i="10" s="1"/>
  <c r="T2629" i="10"/>
  <c r="U2629" i="10" s="1"/>
  <c r="T2630" i="10"/>
  <c r="U2630" i="10" s="1"/>
  <c r="T2631" i="10"/>
  <c r="U2631" i="10" s="1"/>
  <c r="T2632" i="10"/>
  <c r="U2632" i="10" s="1"/>
  <c r="T2633" i="10"/>
  <c r="U2633" i="10" s="1"/>
  <c r="T2634" i="10"/>
  <c r="U2634" i="10" s="1"/>
  <c r="T2635" i="10"/>
  <c r="U2635" i="10" s="1"/>
  <c r="T2636" i="10"/>
  <c r="U2636" i="10" s="1"/>
  <c r="T2637" i="10"/>
  <c r="U2637" i="10" s="1"/>
  <c r="T2638" i="10"/>
  <c r="U2638" i="10" s="1"/>
  <c r="T2639" i="10"/>
  <c r="U2639" i="10" s="1"/>
  <c r="T2640" i="10"/>
  <c r="U2640" i="10" s="1"/>
  <c r="T2641" i="10"/>
  <c r="U2641" i="10" s="1"/>
  <c r="T2642" i="10"/>
  <c r="U2642" i="10" s="1"/>
  <c r="T2643" i="10"/>
  <c r="U2643" i="10" s="1"/>
  <c r="T2644" i="10"/>
  <c r="U2644" i="10" s="1"/>
  <c r="T2645" i="10"/>
  <c r="U2645" i="10" s="1"/>
  <c r="T2646" i="10"/>
  <c r="U2646" i="10" s="1"/>
  <c r="T2647" i="10"/>
  <c r="U2647" i="10" s="1"/>
  <c r="T2648" i="10"/>
  <c r="U2648" i="10" s="1"/>
  <c r="T2649" i="10"/>
  <c r="U2649" i="10" s="1"/>
  <c r="T2650" i="10"/>
  <c r="U2650" i="10" s="1"/>
  <c r="T2651" i="10"/>
  <c r="U2651" i="10" s="1"/>
  <c r="T2652" i="10"/>
  <c r="U2652" i="10" s="1"/>
  <c r="T2653" i="10"/>
  <c r="U2653" i="10" s="1"/>
  <c r="T2654" i="10"/>
  <c r="U2654" i="10" s="1"/>
  <c r="T2655" i="10"/>
  <c r="U2655" i="10" s="1"/>
  <c r="T2656" i="10"/>
  <c r="U2656" i="10" s="1"/>
  <c r="T2657" i="10"/>
  <c r="U2657" i="10" s="1"/>
  <c r="T2658" i="10"/>
  <c r="U2658" i="10" s="1"/>
  <c r="T2659" i="10"/>
  <c r="U2659" i="10" s="1"/>
  <c r="T2660" i="10"/>
  <c r="U2660" i="10" s="1"/>
  <c r="T2661" i="10"/>
  <c r="U2661" i="10" s="1"/>
  <c r="T2662" i="10"/>
  <c r="U2662" i="10" s="1"/>
  <c r="T2663" i="10"/>
  <c r="U2663" i="10" s="1"/>
  <c r="T2664" i="10"/>
  <c r="U2664" i="10" s="1"/>
  <c r="T2665" i="10"/>
  <c r="U2665" i="10" s="1"/>
  <c r="T2666" i="10"/>
  <c r="U2666" i="10" s="1"/>
  <c r="T2667" i="10"/>
  <c r="U2667" i="10" s="1"/>
  <c r="T2668" i="10"/>
  <c r="U2668" i="10" s="1"/>
  <c r="T2669" i="10"/>
  <c r="U2669" i="10" s="1"/>
  <c r="T2670" i="10"/>
  <c r="U2670" i="10" s="1"/>
  <c r="T2671" i="10"/>
  <c r="U2671" i="10" s="1"/>
  <c r="T2672" i="10"/>
  <c r="U2672" i="10" s="1"/>
  <c r="T2673" i="10"/>
  <c r="U2673" i="10" s="1"/>
  <c r="T2674" i="10"/>
  <c r="U2674" i="10" s="1"/>
  <c r="T2675" i="10"/>
  <c r="U2675" i="10" s="1"/>
  <c r="T2676" i="10"/>
  <c r="U2676" i="10" s="1"/>
  <c r="T2677" i="10"/>
  <c r="U2677" i="10" s="1"/>
  <c r="T2678" i="10"/>
  <c r="U2678" i="10" s="1"/>
  <c r="T2679" i="10"/>
  <c r="U2679" i="10" s="1"/>
  <c r="T2680" i="10"/>
  <c r="U2680" i="10" s="1"/>
  <c r="T2681" i="10"/>
  <c r="U2681" i="10" s="1"/>
  <c r="T2682" i="10"/>
  <c r="U2682" i="10" s="1"/>
  <c r="T2683" i="10"/>
  <c r="U2683" i="10" s="1"/>
  <c r="T2684" i="10"/>
  <c r="U2684" i="10" s="1"/>
  <c r="T2685" i="10"/>
  <c r="U2685" i="10" s="1"/>
  <c r="T2686" i="10"/>
  <c r="U2686" i="10" s="1"/>
  <c r="T2687" i="10"/>
  <c r="U2687" i="10" s="1"/>
  <c r="T2688" i="10"/>
  <c r="U2688" i="10" s="1"/>
  <c r="T2689" i="10"/>
  <c r="U2689" i="10" s="1"/>
  <c r="T2690" i="10"/>
  <c r="U2690" i="10" s="1"/>
  <c r="T2691" i="10"/>
  <c r="U2691" i="10" s="1"/>
  <c r="T2692" i="10"/>
  <c r="U2692" i="10" s="1"/>
  <c r="T2693" i="10"/>
  <c r="U2693" i="10" s="1"/>
  <c r="T2694" i="10"/>
  <c r="U2694" i="10" s="1"/>
  <c r="T2695" i="10"/>
  <c r="U2695" i="10" s="1"/>
  <c r="T2696" i="10"/>
  <c r="U2696" i="10" s="1"/>
  <c r="T2697" i="10"/>
  <c r="U2697" i="10" s="1"/>
  <c r="T2698" i="10"/>
  <c r="U2698" i="10" s="1"/>
  <c r="T2699" i="10"/>
  <c r="U2699" i="10" s="1"/>
  <c r="T2700" i="10"/>
  <c r="U2700" i="10" s="1"/>
  <c r="T2701" i="10"/>
  <c r="U2701" i="10" s="1"/>
  <c r="T2702" i="10"/>
  <c r="U2702" i="10" s="1"/>
  <c r="T2703" i="10"/>
  <c r="U2703" i="10" s="1"/>
  <c r="T2704" i="10"/>
  <c r="U2704" i="10" s="1"/>
  <c r="T2705" i="10"/>
  <c r="U2705" i="10" s="1"/>
  <c r="T2706" i="10"/>
  <c r="U2706" i="10" s="1"/>
  <c r="T2707" i="10"/>
  <c r="U2707" i="10" s="1"/>
  <c r="T2708" i="10"/>
  <c r="U2708" i="10" s="1"/>
  <c r="T2709" i="10"/>
  <c r="U2709" i="10" s="1"/>
  <c r="T2710" i="10"/>
  <c r="U2710" i="10" s="1"/>
  <c r="T2711" i="10"/>
  <c r="U2711" i="10" s="1"/>
  <c r="T2712" i="10"/>
  <c r="U2712" i="10" s="1"/>
  <c r="T2713" i="10"/>
  <c r="U2713" i="10" s="1"/>
  <c r="T2714" i="10"/>
  <c r="U2714" i="10" s="1"/>
  <c r="T2715" i="10"/>
  <c r="U2715" i="10" s="1"/>
  <c r="T2716" i="10"/>
  <c r="U2716" i="10" s="1"/>
  <c r="T2717" i="10"/>
  <c r="U2717" i="10" s="1"/>
  <c r="T2718" i="10"/>
  <c r="U2718" i="10" s="1"/>
  <c r="T2719" i="10"/>
  <c r="U2719" i="10" s="1"/>
  <c r="T2720" i="10"/>
  <c r="U2720" i="10" s="1"/>
  <c r="T2721" i="10"/>
  <c r="U2721" i="10" s="1"/>
  <c r="T2722" i="10"/>
  <c r="U2722" i="10" s="1"/>
  <c r="T2723" i="10"/>
  <c r="U2723" i="10" s="1"/>
  <c r="T2724" i="10"/>
  <c r="U2724" i="10" s="1"/>
  <c r="T2725" i="10"/>
  <c r="U2725" i="10" s="1"/>
  <c r="T2726" i="10"/>
  <c r="U2726" i="10" s="1"/>
  <c r="T2727" i="10"/>
  <c r="U2727" i="10" s="1"/>
  <c r="T2728" i="10"/>
  <c r="U2728" i="10" s="1"/>
  <c r="T2729" i="10"/>
  <c r="U2729" i="10" s="1"/>
  <c r="T2730" i="10"/>
  <c r="U2730" i="10" s="1"/>
  <c r="T2731" i="10"/>
  <c r="U2731" i="10" s="1"/>
  <c r="T2732" i="10"/>
  <c r="U2732" i="10" s="1"/>
  <c r="T2733" i="10"/>
  <c r="U2733" i="10" s="1"/>
  <c r="T2734" i="10"/>
  <c r="U2734" i="10" s="1"/>
  <c r="T2735" i="10"/>
  <c r="U2735" i="10" s="1"/>
  <c r="T2736" i="10"/>
  <c r="U2736" i="10" s="1"/>
  <c r="T2737" i="10"/>
  <c r="U2737" i="10" s="1"/>
  <c r="T2738" i="10"/>
  <c r="U2738" i="10" s="1"/>
  <c r="T2739" i="10"/>
  <c r="U2739" i="10" s="1"/>
  <c r="T2740" i="10"/>
  <c r="U2740" i="10" s="1"/>
  <c r="T2741" i="10"/>
  <c r="U2741" i="10" s="1"/>
  <c r="T2742" i="10"/>
  <c r="U2742" i="10" s="1"/>
  <c r="T2743" i="10"/>
  <c r="U2743" i="10" s="1"/>
  <c r="T2744" i="10"/>
  <c r="U2744" i="10" s="1"/>
  <c r="T2745" i="10"/>
  <c r="U2745" i="10" s="1"/>
  <c r="T2746" i="10"/>
  <c r="U2746" i="10" s="1"/>
  <c r="T2747" i="10"/>
  <c r="U2747" i="10" s="1"/>
  <c r="T2748" i="10"/>
  <c r="U2748" i="10" s="1"/>
  <c r="T2749" i="10"/>
  <c r="U2749" i="10" s="1"/>
  <c r="T2750" i="10"/>
  <c r="U2750" i="10" s="1"/>
  <c r="T2751" i="10"/>
  <c r="U2751" i="10" s="1"/>
  <c r="T2752" i="10"/>
  <c r="U2752" i="10" s="1"/>
  <c r="T2753" i="10"/>
  <c r="U2753" i="10" s="1"/>
  <c r="T2754" i="10"/>
  <c r="U2754" i="10" s="1"/>
  <c r="T2755" i="10"/>
  <c r="U2755" i="10" s="1"/>
  <c r="T2756" i="10"/>
  <c r="U2756" i="10" s="1"/>
  <c r="T2757" i="10"/>
  <c r="U2757" i="10" s="1"/>
  <c r="T2758" i="10"/>
  <c r="U2758" i="10" s="1"/>
  <c r="T2759" i="10"/>
  <c r="U2759" i="10" s="1"/>
  <c r="T2760" i="10"/>
  <c r="U2760" i="10" s="1"/>
  <c r="T2761" i="10"/>
  <c r="U2761" i="10" s="1"/>
  <c r="T2762" i="10"/>
  <c r="U2762" i="10" s="1"/>
  <c r="T2763" i="10"/>
  <c r="U2763" i="10" s="1"/>
  <c r="T2764" i="10"/>
  <c r="U2764" i="10" s="1"/>
  <c r="T2765" i="10"/>
  <c r="U2765" i="10" s="1"/>
  <c r="T2766" i="10"/>
  <c r="U2766" i="10" s="1"/>
  <c r="T2767" i="10"/>
  <c r="U2767" i="10" s="1"/>
  <c r="T2768" i="10"/>
  <c r="U2768" i="10" s="1"/>
  <c r="T2769" i="10"/>
  <c r="U2769" i="10" s="1"/>
  <c r="T2770" i="10"/>
  <c r="U2770" i="10" s="1"/>
  <c r="T2771" i="10"/>
  <c r="U2771" i="10" s="1"/>
  <c r="T2772" i="10"/>
  <c r="U2772" i="10" s="1"/>
  <c r="T2773" i="10"/>
  <c r="U2773" i="10" s="1"/>
  <c r="T2774" i="10"/>
  <c r="U2774" i="10" s="1"/>
  <c r="T2775" i="10"/>
  <c r="U2775" i="10" s="1"/>
  <c r="T2776" i="10"/>
  <c r="U2776" i="10" s="1"/>
  <c r="T2777" i="10"/>
  <c r="U2777" i="10" s="1"/>
  <c r="T2778" i="10"/>
  <c r="U2778" i="10" s="1"/>
  <c r="T2779" i="10"/>
  <c r="U2779" i="10" s="1"/>
  <c r="T2780" i="10"/>
  <c r="U2780" i="10" s="1"/>
  <c r="T2781" i="10"/>
  <c r="U2781" i="10" s="1"/>
  <c r="T2782" i="10"/>
  <c r="U2782" i="10" s="1"/>
  <c r="T2783" i="10"/>
  <c r="U2783" i="10" s="1"/>
  <c r="T2784" i="10"/>
  <c r="U2784" i="10" s="1"/>
  <c r="T2785" i="10"/>
  <c r="U2785" i="10" s="1"/>
  <c r="T2786" i="10"/>
  <c r="U2786" i="10" s="1"/>
  <c r="T2787" i="10"/>
  <c r="U2787" i="10" s="1"/>
  <c r="T2788" i="10"/>
  <c r="U2788" i="10" s="1"/>
  <c r="T2789" i="10"/>
  <c r="U2789" i="10" s="1"/>
  <c r="T2790" i="10"/>
  <c r="U2790" i="10" s="1"/>
  <c r="T2791" i="10"/>
  <c r="U2791" i="10" s="1"/>
  <c r="T2792" i="10"/>
  <c r="U2792" i="10" s="1"/>
  <c r="T2793" i="10"/>
  <c r="U2793" i="10" s="1"/>
  <c r="T2794" i="10"/>
  <c r="U2794" i="10" s="1"/>
  <c r="T2795" i="10"/>
  <c r="U2795" i="10" s="1"/>
  <c r="T2796" i="10"/>
  <c r="U2796" i="10" s="1"/>
  <c r="T2797" i="10"/>
  <c r="U2797" i="10" s="1"/>
  <c r="T2798" i="10"/>
  <c r="U2798" i="10" s="1"/>
  <c r="T2799" i="10"/>
  <c r="U2799" i="10" s="1"/>
  <c r="T2800" i="10"/>
  <c r="U2800" i="10" s="1"/>
  <c r="T2801" i="10"/>
  <c r="U2801" i="10" s="1"/>
  <c r="T2802" i="10"/>
  <c r="U2802" i="10" s="1"/>
  <c r="T2803" i="10"/>
  <c r="U2803" i="10" s="1"/>
  <c r="T2804" i="10"/>
  <c r="U2804" i="10" s="1"/>
  <c r="T2805" i="10"/>
  <c r="U2805" i="10" s="1"/>
  <c r="T2806" i="10"/>
  <c r="U2806" i="10" s="1"/>
  <c r="T2807" i="10"/>
  <c r="U2807" i="10" s="1"/>
  <c r="T2808" i="10"/>
  <c r="U2808" i="10" s="1"/>
  <c r="T2809" i="10"/>
  <c r="U2809" i="10" s="1"/>
  <c r="T2810" i="10"/>
  <c r="U2810" i="10" s="1"/>
  <c r="T2811" i="10"/>
  <c r="U2811" i="10" s="1"/>
  <c r="T2812" i="10"/>
  <c r="U2812" i="10" s="1"/>
  <c r="T2813" i="10"/>
  <c r="U2813" i="10" s="1"/>
  <c r="T2814" i="10"/>
  <c r="U2814" i="10" s="1"/>
  <c r="T2815" i="10"/>
  <c r="U2815" i="10" s="1"/>
  <c r="T2816" i="10"/>
  <c r="U2816" i="10" s="1"/>
  <c r="T2817" i="10"/>
  <c r="U2817" i="10" s="1"/>
  <c r="T2818" i="10"/>
  <c r="U2818" i="10" s="1"/>
  <c r="T2819" i="10"/>
  <c r="U2819" i="10" s="1"/>
  <c r="T2820" i="10"/>
  <c r="U2820" i="10" s="1"/>
  <c r="T2821" i="10"/>
  <c r="U2821" i="10" s="1"/>
  <c r="T2822" i="10"/>
  <c r="U2822" i="10" s="1"/>
  <c r="T2823" i="10"/>
  <c r="U2823" i="10" s="1"/>
  <c r="T2824" i="10"/>
  <c r="U2824" i="10" s="1"/>
  <c r="T2825" i="10"/>
  <c r="U2825" i="10" s="1"/>
  <c r="T2826" i="10"/>
  <c r="U2826" i="10" s="1"/>
  <c r="T2827" i="10"/>
  <c r="U2827" i="10" s="1"/>
  <c r="T2828" i="10"/>
  <c r="U2828" i="10" s="1"/>
  <c r="T2829" i="10"/>
  <c r="U2829" i="10" s="1"/>
  <c r="T2830" i="10"/>
  <c r="U2830" i="10" s="1"/>
  <c r="T2831" i="10"/>
  <c r="U2831" i="10" s="1"/>
  <c r="T2832" i="10"/>
  <c r="U2832" i="10" s="1"/>
  <c r="T2833" i="10"/>
  <c r="U2833" i="10" s="1"/>
  <c r="T2834" i="10"/>
  <c r="U2834" i="10" s="1"/>
  <c r="T2835" i="10"/>
  <c r="U2835" i="10" s="1"/>
  <c r="T2836" i="10"/>
  <c r="U2836" i="10" s="1"/>
  <c r="T2837" i="10"/>
  <c r="U2837" i="10" s="1"/>
  <c r="T2838" i="10"/>
  <c r="U2838" i="10" s="1"/>
  <c r="T2839" i="10"/>
  <c r="U2839" i="10" s="1"/>
  <c r="T2840" i="10"/>
  <c r="U2840" i="10" s="1"/>
  <c r="T2841" i="10"/>
  <c r="U2841" i="10" s="1"/>
  <c r="T2842" i="10"/>
  <c r="U2842" i="10" s="1"/>
  <c r="T2843" i="10"/>
  <c r="U2843" i="10" s="1"/>
  <c r="T2844" i="10"/>
  <c r="U2844" i="10" s="1"/>
  <c r="T2845" i="10"/>
  <c r="U2845" i="10" s="1"/>
  <c r="T2846" i="10"/>
  <c r="U2846" i="10" s="1"/>
  <c r="T2847" i="10"/>
  <c r="U2847" i="10" s="1"/>
  <c r="T2848" i="10"/>
  <c r="U2848" i="10" s="1"/>
  <c r="T2849" i="10"/>
  <c r="U2849" i="10" s="1"/>
  <c r="T2850" i="10"/>
  <c r="U2850" i="10" s="1"/>
  <c r="T2851" i="10"/>
  <c r="U2851" i="10" s="1"/>
  <c r="T2852" i="10"/>
  <c r="U2852" i="10" s="1"/>
  <c r="T2853" i="10"/>
  <c r="U2853" i="10" s="1"/>
  <c r="T2854" i="10"/>
  <c r="U2854" i="10" s="1"/>
  <c r="T2855" i="10"/>
  <c r="U2855" i="10" s="1"/>
  <c r="T2856" i="10"/>
  <c r="U2856" i="10" s="1"/>
  <c r="T2857" i="10"/>
  <c r="U2857" i="10" s="1"/>
  <c r="T2858" i="10"/>
  <c r="U2858" i="10" s="1"/>
  <c r="T2859" i="10"/>
  <c r="U2859" i="10" s="1"/>
  <c r="T2860" i="10"/>
  <c r="U2860" i="10" s="1"/>
  <c r="T2861" i="10"/>
  <c r="U2861" i="10" s="1"/>
  <c r="T2862" i="10"/>
  <c r="U2862" i="10" s="1"/>
  <c r="T2863" i="10"/>
  <c r="U2863" i="10" s="1"/>
  <c r="T2864" i="10"/>
  <c r="U2864" i="10" s="1"/>
  <c r="T2865" i="10"/>
  <c r="U2865" i="10" s="1"/>
  <c r="T2866" i="10"/>
  <c r="U2866" i="10" s="1"/>
  <c r="T2867" i="10"/>
  <c r="U2867" i="10" s="1"/>
  <c r="T2868" i="10"/>
  <c r="U2868" i="10" s="1"/>
  <c r="T2869" i="10"/>
  <c r="U2869" i="10" s="1"/>
  <c r="T2870" i="10"/>
  <c r="U2870" i="10" s="1"/>
  <c r="T2871" i="10"/>
  <c r="U2871" i="10" s="1"/>
  <c r="T2872" i="10"/>
  <c r="U2872" i="10" s="1"/>
  <c r="T2873" i="10"/>
  <c r="U2873" i="10" s="1"/>
  <c r="T2874" i="10"/>
  <c r="U2874" i="10" s="1"/>
  <c r="T2875" i="10"/>
  <c r="U2875" i="10" s="1"/>
  <c r="T2876" i="10"/>
  <c r="U2876" i="10" s="1"/>
  <c r="T2877" i="10"/>
  <c r="U2877" i="10" s="1"/>
  <c r="T2878" i="10"/>
  <c r="U2878" i="10" s="1"/>
  <c r="T2879" i="10"/>
  <c r="U2879" i="10" s="1"/>
  <c r="T2880" i="10"/>
  <c r="U2880" i="10" s="1"/>
  <c r="T2881" i="10"/>
  <c r="U2881" i="10" s="1"/>
  <c r="T2882" i="10"/>
  <c r="U2882" i="10" s="1"/>
  <c r="T2883" i="10"/>
  <c r="U2883" i="10" s="1"/>
  <c r="T2884" i="10"/>
  <c r="U2884" i="10" s="1"/>
  <c r="T2885" i="10"/>
  <c r="U2885" i="10" s="1"/>
  <c r="T2886" i="10"/>
  <c r="U2886" i="10" s="1"/>
  <c r="T2887" i="10"/>
  <c r="U2887" i="10" s="1"/>
  <c r="T2888" i="10"/>
  <c r="U2888" i="10" s="1"/>
  <c r="T2889" i="10"/>
  <c r="U2889" i="10" s="1"/>
  <c r="T2890" i="10"/>
  <c r="U2890" i="10" s="1"/>
  <c r="T2891" i="10"/>
  <c r="U2891" i="10" s="1"/>
  <c r="T2892" i="10"/>
  <c r="U2892" i="10" s="1"/>
  <c r="T2893" i="10"/>
  <c r="U2893" i="10" s="1"/>
  <c r="T2894" i="10"/>
  <c r="U2894" i="10" s="1"/>
  <c r="T2895" i="10"/>
  <c r="U2895" i="10" s="1"/>
  <c r="T2896" i="10"/>
  <c r="U2896" i="10" s="1"/>
  <c r="T2897" i="10"/>
  <c r="U2897" i="10" s="1"/>
  <c r="T2898" i="10"/>
  <c r="U2898" i="10" s="1"/>
  <c r="T2899" i="10"/>
  <c r="U2899" i="10" s="1"/>
  <c r="T2900" i="10"/>
  <c r="U2900" i="10" s="1"/>
  <c r="T2901" i="10"/>
  <c r="U2901" i="10" s="1"/>
  <c r="T2902" i="10"/>
  <c r="U2902" i="10" s="1"/>
  <c r="T2903" i="10"/>
  <c r="U2903" i="10" s="1"/>
  <c r="T2904" i="10"/>
  <c r="U2904" i="10" s="1"/>
  <c r="T2905" i="10"/>
  <c r="U2905" i="10" s="1"/>
  <c r="T2906" i="10"/>
  <c r="U2906" i="10" s="1"/>
  <c r="T2907" i="10"/>
  <c r="U2907" i="10" s="1"/>
  <c r="T2908" i="10"/>
  <c r="U2908" i="10" s="1"/>
  <c r="T2909" i="10"/>
  <c r="U2909" i="10" s="1"/>
  <c r="T2910" i="10"/>
  <c r="U2910" i="10" s="1"/>
  <c r="T2911" i="10"/>
  <c r="U2911" i="10" s="1"/>
  <c r="T2912" i="10"/>
  <c r="U2912" i="10" s="1"/>
  <c r="T2913" i="10"/>
  <c r="U2913" i="10" s="1"/>
  <c r="T2914" i="10"/>
  <c r="U2914" i="10" s="1"/>
  <c r="T2915" i="10"/>
  <c r="U2915" i="10" s="1"/>
  <c r="T2916" i="10"/>
  <c r="U2916" i="10" s="1"/>
  <c r="T2917" i="10"/>
  <c r="U2917" i="10" s="1"/>
  <c r="T2918" i="10"/>
  <c r="U2918" i="10" s="1"/>
  <c r="T2919" i="10"/>
  <c r="U2919" i="10" s="1"/>
  <c r="T2920" i="10"/>
  <c r="U2920" i="10" s="1"/>
  <c r="T2921" i="10"/>
  <c r="U2921" i="10" s="1"/>
  <c r="T2922" i="10"/>
  <c r="U2922" i="10" s="1"/>
  <c r="T2923" i="10"/>
  <c r="U2923" i="10" s="1"/>
  <c r="T2924" i="10"/>
  <c r="U2924" i="10" s="1"/>
  <c r="T2925" i="10"/>
  <c r="U2925" i="10" s="1"/>
  <c r="T2926" i="10"/>
  <c r="U2926" i="10" s="1"/>
  <c r="T2927" i="10"/>
  <c r="U2927" i="10" s="1"/>
  <c r="T2928" i="10"/>
  <c r="U2928" i="10" s="1"/>
  <c r="T2929" i="10"/>
  <c r="U2929" i="10" s="1"/>
  <c r="T2930" i="10"/>
  <c r="U2930" i="10" s="1"/>
  <c r="T2931" i="10"/>
  <c r="U2931" i="10" s="1"/>
  <c r="T2932" i="10"/>
  <c r="U2932" i="10" s="1"/>
  <c r="T2933" i="10"/>
  <c r="U2933" i="10" s="1"/>
  <c r="T2934" i="10"/>
  <c r="U2934" i="10" s="1"/>
  <c r="T2935" i="10"/>
  <c r="U2935" i="10" s="1"/>
  <c r="T2936" i="10"/>
  <c r="U2936" i="10" s="1"/>
  <c r="T2937" i="10"/>
  <c r="U2937" i="10" s="1"/>
  <c r="T2938" i="10"/>
  <c r="U2938" i="10" s="1"/>
  <c r="T2939" i="10"/>
  <c r="U2939" i="10" s="1"/>
  <c r="T2940" i="10"/>
  <c r="U2940" i="10" s="1"/>
  <c r="T2941" i="10"/>
  <c r="U2941" i="10" s="1"/>
  <c r="T2942" i="10"/>
  <c r="U2942" i="10" s="1"/>
  <c r="T2943" i="10"/>
  <c r="U2943" i="10" s="1"/>
  <c r="T2944" i="10"/>
  <c r="U2944" i="10" s="1"/>
  <c r="T2945" i="10"/>
  <c r="U2945" i="10" s="1"/>
  <c r="T2946" i="10"/>
  <c r="U2946" i="10" s="1"/>
  <c r="T2947" i="10"/>
  <c r="U2947" i="10" s="1"/>
  <c r="T2948" i="10"/>
  <c r="U2948" i="10" s="1"/>
  <c r="T2949" i="10"/>
  <c r="U2949" i="10" s="1"/>
  <c r="T2950" i="10"/>
  <c r="U2950" i="10" s="1"/>
  <c r="T2951" i="10"/>
  <c r="U2951" i="10" s="1"/>
  <c r="T2952" i="10"/>
  <c r="U2952" i="10" s="1"/>
  <c r="T2953" i="10"/>
  <c r="U2953" i="10" s="1"/>
  <c r="T2954" i="10"/>
  <c r="U2954" i="10" s="1"/>
  <c r="T2955" i="10"/>
  <c r="U2955" i="10" s="1"/>
  <c r="T2956" i="10"/>
  <c r="U2956" i="10" s="1"/>
  <c r="T2957" i="10"/>
  <c r="U2957" i="10" s="1"/>
  <c r="T2958" i="10"/>
  <c r="U2958" i="10" s="1"/>
  <c r="T2959" i="10"/>
  <c r="U2959" i="10" s="1"/>
  <c r="T2960" i="10"/>
  <c r="U2960" i="10" s="1"/>
  <c r="T2961" i="10"/>
  <c r="U2961" i="10" s="1"/>
  <c r="T2962" i="10"/>
  <c r="U2962" i="10" s="1"/>
  <c r="T2963" i="10"/>
  <c r="U2963" i="10" s="1"/>
  <c r="T2964" i="10"/>
  <c r="U2964" i="10" s="1"/>
  <c r="T2965" i="10"/>
  <c r="U2965" i="10" s="1"/>
  <c r="T2966" i="10"/>
  <c r="U2966" i="10" s="1"/>
  <c r="T2967" i="10"/>
  <c r="U2967" i="10" s="1"/>
  <c r="T2968" i="10"/>
  <c r="U2968" i="10" s="1"/>
  <c r="T2969" i="10"/>
  <c r="U2969" i="10" s="1"/>
  <c r="T2970" i="10"/>
  <c r="U2970" i="10" s="1"/>
  <c r="T2971" i="10"/>
  <c r="U2971" i="10" s="1"/>
  <c r="T2972" i="10"/>
  <c r="U2972" i="10" s="1"/>
  <c r="T2973" i="10"/>
  <c r="U2973" i="10" s="1"/>
  <c r="T2974" i="10"/>
  <c r="U2974" i="10" s="1"/>
  <c r="T2975" i="10"/>
  <c r="U2975" i="10" s="1"/>
  <c r="T2976" i="10"/>
  <c r="U2976" i="10" s="1"/>
  <c r="T2977" i="10"/>
  <c r="U2977" i="10" s="1"/>
  <c r="T2978" i="10"/>
  <c r="U2978" i="10" s="1"/>
  <c r="T2979" i="10"/>
  <c r="U2979" i="10" s="1"/>
  <c r="T2980" i="10"/>
  <c r="U2980" i="10" s="1"/>
  <c r="T2981" i="10"/>
  <c r="U2981" i="10" s="1"/>
  <c r="T2982" i="10"/>
  <c r="U2982" i="10" s="1"/>
  <c r="T2983" i="10"/>
  <c r="U2983" i="10" s="1"/>
  <c r="T2984" i="10"/>
  <c r="U2984" i="10" s="1"/>
  <c r="T2985" i="10"/>
  <c r="U2985" i="10" s="1"/>
  <c r="T2986" i="10"/>
  <c r="U2986" i="10" s="1"/>
  <c r="T2987" i="10"/>
  <c r="U2987" i="10" s="1"/>
  <c r="T2988" i="10"/>
  <c r="U2988" i="10" s="1"/>
  <c r="T2989" i="10"/>
  <c r="U2989" i="10" s="1"/>
  <c r="T2990" i="10"/>
  <c r="U2990" i="10" s="1"/>
  <c r="T2991" i="10"/>
  <c r="U2991" i="10" s="1"/>
  <c r="T2992" i="10"/>
  <c r="U2992" i="10" s="1"/>
  <c r="T2993" i="10"/>
  <c r="U2993" i="10" s="1"/>
  <c r="T2994" i="10"/>
  <c r="U2994" i="10" s="1"/>
  <c r="T2995" i="10"/>
  <c r="U2995" i="10" s="1"/>
  <c r="T2996" i="10"/>
  <c r="U2996" i="10" s="1"/>
  <c r="T2997" i="10"/>
  <c r="U2997" i="10" s="1"/>
  <c r="T2998" i="10"/>
  <c r="U2998" i="10" s="1"/>
  <c r="T2999" i="10"/>
  <c r="U2999" i="10" s="1"/>
  <c r="T3000" i="10"/>
  <c r="U3000" i="10" s="1"/>
  <c r="T3001" i="10"/>
  <c r="U3001" i="10" s="1"/>
  <c r="T3002" i="10"/>
  <c r="U3002" i="10" s="1"/>
  <c r="T3003" i="10"/>
  <c r="U3003" i="10" s="1"/>
  <c r="T3004" i="10"/>
  <c r="U3004" i="10" s="1"/>
  <c r="T3005" i="10"/>
  <c r="U3005" i="10" s="1"/>
  <c r="T3006" i="10"/>
  <c r="U3006" i="10" s="1"/>
  <c r="T3007" i="10"/>
  <c r="U3007" i="10" s="1"/>
  <c r="T3008" i="10"/>
  <c r="U3008" i="10" s="1"/>
  <c r="T3009" i="10"/>
  <c r="U3009" i="10" s="1"/>
  <c r="T3010" i="10"/>
  <c r="U3010" i="10" s="1"/>
  <c r="T3011" i="10"/>
  <c r="U3011" i="10" s="1"/>
  <c r="T3012" i="10"/>
  <c r="U3012" i="10" s="1"/>
  <c r="T3013" i="10"/>
  <c r="U3013" i="10" s="1"/>
  <c r="T3014" i="10"/>
  <c r="U3014" i="10" s="1"/>
  <c r="T3015" i="10"/>
  <c r="U3015" i="10" s="1"/>
  <c r="T3016" i="10"/>
  <c r="U3016" i="10" s="1"/>
  <c r="T3017" i="10"/>
  <c r="U3017" i="10" s="1"/>
  <c r="T3018" i="10"/>
  <c r="U3018" i="10" s="1"/>
  <c r="T3019" i="10"/>
  <c r="U3019" i="10" s="1"/>
  <c r="T3020" i="10"/>
  <c r="U3020" i="10" s="1"/>
  <c r="T3021" i="10"/>
  <c r="U3021" i="10" s="1"/>
  <c r="T3022" i="10"/>
  <c r="U3022" i="10" s="1"/>
  <c r="T3023" i="10"/>
  <c r="U3023" i="10" s="1"/>
  <c r="T3024" i="10"/>
  <c r="U3024" i="10" s="1"/>
  <c r="T3025" i="10"/>
  <c r="U3025" i="10" s="1"/>
  <c r="T3026" i="10"/>
  <c r="U3026" i="10" s="1"/>
  <c r="T3027" i="10"/>
  <c r="U3027" i="10" s="1"/>
  <c r="T3028" i="10"/>
  <c r="U3028" i="10" s="1"/>
  <c r="T3029" i="10"/>
  <c r="U3029" i="10" s="1"/>
  <c r="T3030" i="10"/>
  <c r="U3030" i="10" s="1"/>
  <c r="T3031" i="10"/>
  <c r="U3031" i="10" s="1"/>
  <c r="T3032" i="10"/>
  <c r="U3032" i="10" s="1"/>
  <c r="T3033" i="10"/>
  <c r="U3033" i="10" s="1"/>
  <c r="T3034" i="10"/>
  <c r="U3034" i="10" s="1"/>
  <c r="T3035" i="10"/>
  <c r="U3035" i="10" s="1"/>
  <c r="T3036" i="10"/>
  <c r="U3036" i="10" s="1"/>
  <c r="T3037" i="10"/>
  <c r="U3037" i="10" s="1"/>
  <c r="T3038" i="10"/>
  <c r="U3038" i="10" s="1"/>
  <c r="T3039" i="10"/>
  <c r="U3039" i="10" s="1"/>
  <c r="T3040" i="10"/>
  <c r="U3040" i="10" s="1"/>
  <c r="T3041" i="10"/>
  <c r="U3041" i="10" s="1"/>
  <c r="T3042" i="10"/>
  <c r="U3042" i="10" s="1"/>
  <c r="T3043" i="10"/>
  <c r="U3043" i="10" s="1"/>
  <c r="T3044" i="10"/>
  <c r="U3044" i="10" s="1"/>
  <c r="T3045" i="10"/>
  <c r="U3045" i="10" s="1"/>
  <c r="T3046" i="10"/>
  <c r="U3046" i="10" s="1"/>
  <c r="T3047" i="10"/>
  <c r="U3047" i="10" s="1"/>
  <c r="T3048" i="10"/>
  <c r="U3048" i="10" s="1"/>
  <c r="T3049" i="10"/>
  <c r="U3049" i="10" s="1"/>
  <c r="T3050" i="10"/>
  <c r="U3050" i="10" s="1"/>
  <c r="T3051" i="10"/>
  <c r="U3051" i="10" s="1"/>
  <c r="T3052" i="10"/>
  <c r="U3052" i="10" s="1"/>
  <c r="T3053" i="10"/>
  <c r="U3053" i="10" s="1"/>
  <c r="T3054" i="10"/>
  <c r="U3054" i="10" s="1"/>
  <c r="T3055" i="10"/>
  <c r="U3055" i="10" s="1"/>
  <c r="T3056" i="10"/>
  <c r="U3056" i="10" s="1"/>
  <c r="T3057" i="10"/>
  <c r="U3057" i="10" s="1"/>
  <c r="T3058" i="10"/>
  <c r="U3058" i="10" s="1"/>
  <c r="T3059" i="10"/>
  <c r="U3059" i="10" s="1"/>
  <c r="T3060" i="10"/>
  <c r="U3060" i="10" s="1"/>
  <c r="T3061" i="10"/>
  <c r="U3061" i="10" s="1"/>
  <c r="T3062" i="10"/>
  <c r="U3062" i="10" s="1"/>
  <c r="T3063" i="10"/>
  <c r="U3063" i="10" s="1"/>
  <c r="T3064" i="10"/>
  <c r="U3064" i="10" s="1"/>
  <c r="T3065" i="10"/>
  <c r="U3065" i="10" s="1"/>
  <c r="T3066" i="10"/>
  <c r="U3066" i="10" s="1"/>
  <c r="T3067" i="10"/>
  <c r="U3067" i="10" s="1"/>
  <c r="T3068" i="10"/>
  <c r="U3068" i="10" s="1"/>
  <c r="T3069" i="10"/>
  <c r="U3069" i="10" s="1"/>
  <c r="T3070" i="10"/>
  <c r="U3070" i="10" s="1"/>
  <c r="T3071" i="10"/>
  <c r="U3071" i="10" s="1"/>
  <c r="T3072" i="10"/>
  <c r="U3072" i="10" s="1"/>
  <c r="T3073" i="10"/>
  <c r="U3073" i="10" s="1"/>
  <c r="T3074" i="10"/>
  <c r="U3074" i="10" s="1"/>
  <c r="T3075" i="10"/>
  <c r="U3075" i="10" s="1"/>
  <c r="T3076" i="10"/>
  <c r="U3076" i="10" s="1"/>
  <c r="T3077" i="10"/>
  <c r="U3077" i="10" s="1"/>
  <c r="T3078" i="10"/>
  <c r="U3078" i="10" s="1"/>
  <c r="T3079" i="10"/>
  <c r="U3079" i="10" s="1"/>
  <c r="T3080" i="10"/>
  <c r="U3080" i="10" s="1"/>
  <c r="T3081" i="10"/>
  <c r="U3081" i="10" s="1"/>
  <c r="T3082" i="10"/>
  <c r="U3082" i="10" s="1"/>
  <c r="T3083" i="10"/>
  <c r="U3083" i="10" s="1"/>
  <c r="T3084" i="10"/>
  <c r="U3084" i="10" s="1"/>
  <c r="T3085" i="10"/>
  <c r="U3085" i="10" s="1"/>
  <c r="T3086" i="10"/>
  <c r="U3086" i="10" s="1"/>
  <c r="T3087" i="10"/>
  <c r="U3087" i="10" s="1"/>
  <c r="T3088" i="10"/>
  <c r="U3088" i="10" s="1"/>
  <c r="T3089" i="10"/>
  <c r="U3089" i="10" s="1"/>
  <c r="T3090" i="10"/>
  <c r="U3090" i="10" s="1"/>
  <c r="T3091" i="10"/>
  <c r="U3091" i="10" s="1"/>
  <c r="T3092" i="10"/>
  <c r="U3092" i="10" s="1"/>
  <c r="T3093" i="10"/>
  <c r="U3093" i="10" s="1"/>
  <c r="T3094" i="10"/>
  <c r="U3094" i="10" s="1"/>
  <c r="T3095" i="10"/>
  <c r="U3095" i="10" s="1"/>
  <c r="T3096" i="10"/>
  <c r="U3096" i="10" s="1"/>
  <c r="T3097" i="10"/>
  <c r="U3097" i="10" s="1"/>
  <c r="T3098" i="10"/>
  <c r="U3098" i="10" s="1"/>
  <c r="T3099" i="10"/>
  <c r="U3099" i="10" s="1"/>
  <c r="T3100" i="10"/>
  <c r="U3100" i="10" s="1"/>
  <c r="T3101" i="10"/>
  <c r="U3101" i="10" s="1"/>
  <c r="T3102" i="10"/>
  <c r="U3102" i="10" s="1"/>
  <c r="T3103" i="10"/>
  <c r="U3103" i="10" s="1"/>
  <c r="T3104" i="10"/>
  <c r="U3104" i="10" s="1"/>
  <c r="T3105" i="10"/>
  <c r="U3105" i="10" s="1"/>
  <c r="T3106" i="10"/>
  <c r="U3106" i="10" s="1"/>
  <c r="T3107" i="10"/>
  <c r="U3107" i="10" s="1"/>
  <c r="T3108" i="10"/>
  <c r="U3108" i="10" s="1"/>
  <c r="T3109" i="10"/>
  <c r="U3109" i="10" s="1"/>
  <c r="T3110" i="10"/>
  <c r="U3110" i="10" s="1"/>
  <c r="T3111" i="10"/>
  <c r="U3111" i="10" s="1"/>
  <c r="T3112" i="10"/>
  <c r="U3112" i="10" s="1"/>
  <c r="T3113" i="10"/>
  <c r="U3113" i="10" s="1"/>
  <c r="T3114" i="10"/>
  <c r="U3114" i="10" s="1"/>
  <c r="T3115" i="10"/>
  <c r="U3115" i="10" s="1"/>
  <c r="T3116" i="10"/>
  <c r="U3116" i="10" s="1"/>
  <c r="T3117" i="10"/>
  <c r="U3117" i="10" s="1"/>
  <c r="T3118" i="10"/>
  <c r="U3118" i="10" s="1"/>
  <c r="T3119" i="10"/>
  <c r="U3119" i="10" s="1"/>
  <c r="T3120" i="10"/>
  <c r="U3120" i="10" s="1"/>
  <c r="T3121" i="10"/>
  <c r="U3121" i="10" s="1"/>
  <c r="T3122" i="10"/>
  <c r="U3122" i="10" s="1"/>
  <c r="T3123" i="10"/>
  <c r="U3123" i="10" s="1"/>
  <c r="T3124" i="10"/>
  <c r="U3124" i="10" s="1"/>
  <c r="T3125" i="10"/>
  <c r="U3125" i="10" s="1"/>
  <c r="T3126" i="10"/>
  <c r="U3126" i="10" s="1"/>
  <c r="T3127" i="10"/>
  <c r="U3127" i="10" s="1"/>
  <c r="T3128" i="10"/>
  <c r="U3128" i="10" s="1"/>
  <c r="T3129" i="10"/>
  <c r="U3129" i="10" s="1"/>
  <c r="T3130" i="10"/>
  <c r="U3130" i="10" s="1"/>
  <c r="T3131" i="10"/>
  <c r="U3131" i="10" s="1"/>
  <c r="T3132" i="10"/>
  <c r="U3132" i="10" s="1"/>
  <c r="T3133" i="10"/>
  <c r="U3133" i="10" s="1"/>
  <c r="T3134" i="10"/>
  <c r="U3134" i="10" s="1"/>
  <c r="T3135" i="10"/>
  <c r="U3135" i="10" s="1"/>
  <c r="T3136" i="10"/>
  <c r="U3136" i="10" s="1"/>
  <c r="T3137" i="10"/>
  <c r="U3137" i="10" s="1"/>
  <c r="T3138" i="10"/>
  <c r="U3138" i="10" s="1"/>
  <c r="T3139" i="10"/>
  <c r="U3139" i="10" s="1"/>
  <c r="T3140" i="10"/>
  <c r="U3140" i="10" s="1"/>
  <c r="T3141" i="10"/>
  <c r="U3141" i="10" s="1"/>
  <c r="T3142" i="10"/>
  <c r="U3142" i="10" s="1"/>
  <c r="T3143" i="10"/>
  <c r="U3143" i="10" s="1"/>
  <c r="T3144" i="10"/>
  <c r="U3144" i="10" s="1"/>
  <c r="T3145" i="10"/>
  <c r="U3145" i="10" s="1"/>
  <c r="T3146" i="10"/>
  <c r="U3146" i="10" s="1"/>
  <c r="T3147" i="10"/>
  <c r="U3147" i="10" s="1"/>
  <c r="T3148" i="10"/>
  <c r="U3148" i="10" s="1"/>
  <c r="T3149" i="10"/>
  <c r="U3149" i="10" s="1"/>
  <c r="T3150" i="10"/>
  <c r="U3150" i="10" s="1"/>
  <c r="T3151" i="10"/>
  <c r="U3151" i="10" s="1"/>
  <c r="T3152" i="10"/>
  <c r="U3152" i="10" s="1"/>
  <c r="T3153" i="10"/>
  <c r="U3153" i="10" s="1"/>
  <c r="T3154" i="10"/>
  <c r="U3154" i="10" s="1"/>
  <c r="T3155" i="10"/>
  <c r="U3155" i="10" s="1"/>
  <c r="T3156" i="10"/>
  <c r="U3156" i="10" s="1"/>
  <c r="T3157" i="10"/>
  <c r="U3157" i="10" s="1"/>
  <c r="T3158" i="10"/>
  <c r="U3158" i="10" s="1"/>
  <c r="T3159" i="10"/>
  <c r="U3159" i="10" s="1"/>
  <c r="T3160" i="10"/>
  <c r="U3160" i="10" s="1"/>
  <c r="T3161" i="10"/>
  <c r="U3161" i="10" s="1"/>
  <c r="T3162" i="10"/>
  <c r="U3162" i="10" s="1"/>
  <c r="T3163" i="10"/>
  <c r="U3163" i="10" s="1"/>
  <c r="T3164" i="10"/>
  <c r="U3164" i="10" s="1"/>
  <c r="T3165" i="10"/>
  <c r="U3165" i="10" s="1"/>
  <c r="T3166" i="10"/>
  <c r="U3166" i="10" s="1"/>
  <c r="T3167" i="10"/>
  <c r="U3167" i="10" s="1"/>
  <c r="T3168" i="10"/>
  <c r="U3168" i="10" s="1"/>
  <c r="T3169" i="10"/>
  <c r="U3169" i="10" s="1"/>
  <c r="T3170" i="10"/>
  <c r="U3170" i="10" s="1"/>
  <c r="T3171" i="10"/>
  <c r="U3171" i="10" s="1"/>
  <c r="T3172" i="10"/>
  <c r="U3172" i="10" s="1"/>
  <c r="T3173" i="10"/>
  <c r="U3173" i="10" s="1"/>
  <c r="T3174" i="10"/>
  <c r="U3174" i="10" s="1"/>
  <c r="T3175" i="10"/>
  <c r="U3175" i="10" s="1"/>
  <c r="T3176" i="10"/>
  <c r="U3176" i="10" s="1"/>
  <c r="T3177" i="10"/>
  <c r="U3177" i="10" s="1"/>
  <c r="T3178" i="10"/>
  <c r="U3178" i="10" s="1"/>
  <c r="T3179" i="10"/>
  <c r="U3179" i="10" s="1"/>
  <c r="T3180" i="10"/>
  <c r="U3180" i="10" s="1"/>
  <c r="T3181" i="10"/>
  <c r="U3181" i="10" s="1"/>
  <c r="T3182" i="10"/>
  <c r="U3182" i="10" s="1"/>
  <c r="T3183" i="10"/>
  <c r="U3183" i="10" s="1"/>
  <c r="T3184" i="10"/>
  <c r="U3184" i="10" s="1"/>
  <c r="T3185" i="10"/>
  <c r="U3185" i="10" s="1"/>
  <c r="T3186" i="10"/>
  <c r="U3186" i="10" s="1"/>
  <c r="T3187" i="10"/>
  <c r="U3187" i="10" s="1"/>
  <c r="T3188" i="10"/>
  <c r="U3188" i="10" s="1"/>
  <c r="T3189" i="10"/>
  <c r="U3189" i="10" s="1"/>
  <c r="T3190" i="10"/>
  <c r="U3190" i="10" s="1"/>
  <c r="T3191" i="10"/>
  <c r="U3191" i="10" s="1"/>
  <c r="T3192" i="10"/>
  <c r="U3192" i="10" s="1"/>
  <c r="T3193" i="10"/>
  <c r="U3193" i="10" s="1"/>
  <c r="T3194" i="10"/>
  <c r="U3194" i="10" s="1"/>
  <c r="T3195" i="10"/>
  <c r="U3195" i="10" s="1"/>
  <c r="T3196" i="10"/>
  <c r="U3196" i="10" s="1"/>
  <c r="T3197" i="10"/>
  <c r="U3197" i="10" s="1"/>
  <c r="T3198" i="10"/>
  <c r="U3198" i="10" s="1"/>
  <c r="T3199" i="10"/>
  <c r="U3199" i="10" s="1"/>
  <c r="T3200" i="10"/>
  <c r="U3200" i="10" s="1"/>
  <c r="T3201" i="10"/>
  <c r="U3201" i="10" s="1"/>
  <c r="T442" i="10"/>
  <c r="U442" i="10" s="1"/>
  <c r="T443" i="10"/>
  <c r="U443" i="10" s="1"/>
  <c r="T444" i="10"/>
  <c r="U444" i="10" s="1"/>
  <c r="T445" i="10"/>
  <c r="U445" i="10" s="1"/>
  <c r="T446" i="10"/>
  <c r="U446" i="10" s="1"/>
  <c r="T447" i="10"/>
  <c r="U447" i="10" s="1"/>
  <c r="T448" i="10"/>
  <c r="U448" i="10" s="1"/>
  <c r="T449" i="10"/>
  <c r="U449" i="10" s="1"/>
  <c r="T450" i="10"/>
  <c r="U450" i="10" s="1"/>
  <c r="T451" i="10"/>
  <c r="U451" i="10" s="1"/>
  <c r="T452" i="10"/>
  <c r="U452" i="10" s="1"/>
  <c r="T453" i="10"/>
  <c r="U453" i="10" s="1"/>
  <c r="T454" i="10"/>
  <c r="U454" i="10" s="1"/>
  <c r="T455" i="10"/>
  <c r="U455" i="10" s="1"/>
  <c r="T456" i="10"/>
  <c r="U456" i="10" s="1"/>
  <c r="T457" i="10"/>
  <c r="U457" i="10" s="1"/>
  <c r="T458" i="10"/>
  <c r="U458" i="10" s="1"/>
  <c r="T459" i="10"/>
  <c r="U459" i="10" s="1"/>
  <c r="T460" i="10"/>
  <c r="U460" i="10" s="1"/>
  <c r="T461" i="10"/>
  <c r="U461" i="10" s="1"/>
  <c r="T462" i="10"/>
  <c r="U462" i="10" s="1"/>
  <c r="T463" i="10"/>
  <c r="U463" i="10" s="1"/>
  <c r="T464" i="10"/>
  <c r="U464" i="10" s="1"/>
  <c r="T465" i="10"/>
  <c r="U465" i="10" s="1"/>
  <c r="T466" i="10"/>
  <c r="U466" i="10" s="1"/>
  <c r="T467" i="10"/>
  <c r="U467" i="10" s="1"/>
  <c r="T468" i="10"/>
  <c r="U468" i="10" s="1"/>
  <c r="T469" i="10"/>
  <c r="U469" i="10" s="1"/>
  <c r="T470" i="10"/>
  <c r="U470" i="10" s="1"/>
  <c r="T471" i="10"/>
  <c r="U471" i="10" s="1"/>
  <c r="T472" i="10"/>
  <c r="U472" i="10" s="1"/>
  <c r="T473" i="10"/>
  <c r="U473" i="10" s="1"/>
  <c r="T474" i="10"/>
  <c r="U474" i="10" s="1"/>
  <c r="T475" i="10"/>
  <c r="U475" i="10" s="1"/>
  <c r="T476" i="10"/>
  <c r="U476" i="10" s="1"/>
  <c r="T477" i="10"/>
  <c r="U477" i="10" s="1"/>
  <c r="T478" i="10"/>
  <c r="U478" i="10" s="1"/>
  <c r="T479" i="10"/>
  <c r="U479" i="10" s="1"/>
  <c r="T480" i="10"/>
  <c r="U480" i="10" s="1"/>
  <c r="T481" i="10"/>
  <c r="U481" i="10" s="1"/>
  <c r="T482" i="10"/>
  <c r="U482" i="10" s="1"/>
  <c r="T483" i="10"/>
  <c r="U483" i="10" s="1"/>
  <c r="T484" i="10"/>
  <c r="U484" i="10" s="1"/>
  <c r="T485" i="10"/>
  <c r="U485" i="10" s="1"/>
  <c r="T486" i="10"/>
  <c r="U486" i="10" s="1"/>
  <c r="T487" i="10"/>
  <c r="U487" i="10" s="1"/>
  <c r="T488" i="10"/>
  <c r="U488" i="10" s="1"/>
  <c r="T489" i="10"/>
  <c r="U489" i="10" s="1"/>
  <c r="T490" i="10"/>
  <c r="U490" i="10" s="1"/>
  <c r="T491" i="10"/>
  <c r="U491" i="10" s="1"/>
  <c r="T492" i="10"/>
  <c r="U492" i="10" s="1"/>
  <c r="T493" i="10"/>
  <c r="U493" i="10" s="1"/>
  <c r="T494" i="10"/>
  <c r="U494" i="10" s="1"/>
  <c r="T495" i="10"/>
  <c r="U495" i="10" s="1"/>
  <c r="T496" i="10"/>
  <c r="U496" i="10" s="1"/>
  <c r="T497" i="10"/>
  <c r="U497" i="10" s="1"/>
  <c r="T498" i="10"/>
  <c r="U498" i="10" s="1"/>
  <c r="T499" i="10"/>
  <c r="U499" i="10" s="1"/>
  <c r="T500" i="10"/>
  <c r="U500" i="10" s="1"/>
  <c r="T501" i="10"/>
  <c r="U501" i="10" s="1"/>
  <c r="T502" i="10"/>
  <c r="U502" i="10" s="1"/>
  <c r="T503" i="10"/>
  <c r="U503" i="10" s="1"/>
  <c r="T504" i="10"/>
  <c r="U504" i="10" s="1"/>
  <c r="T505" i="10"/>
  <c r="U505" i="10" s="1"/>
  <c r="T506" i="10"/>
  <c r="U506" i="10" s="1"/>
  <c r="T507" i="10"/>
  <c r="U507" i="10" s="1"/>
  <c r="T508" i="10"/>
  <c r="U508" i="10" s="1"/>
  <c r="T509" i="10"/>
  <c r="U509" i="10" s="1"/>
  <c r="T510" i="10"/>
  <c r="U510" i="10" s="1"/>
  <c r="T511" i="10"/>
  <c r="U511" i="10" s="1"/>
  <c r="T512" i="10"/>
  <c r="U512" i="10" s="1"/>
  <c r="T513" i="10"/>
  <c r="U513" i="10" s="1"/>
  <c r="T514" i="10"/>
  <c r="U514" i="10" s="1"/>
  <c r="T515" i="10"/>
  <c r="U515" i="10" s="1"/>
  <c r="T516" i="10"/>
  <c r="U516" i="10" s="1"/>
  <c r="T517" i="10"/>
  <c r="U517" i="10" s="1"/>
  <c r="T518" i="10"/>
  <c r="U518" i="10" s="1"/>
  <c r="T519" i="10"/>
  <c r="U519" i="10" s="1"/>
  <c r="T520" i="10"/>
  <c r="U520" i="10" s="1"/>
  <c r="T521" i="10"/>
  <c r="U521" i="10" s="1"/>
  <c r="T522" i="10"/>
  <c r="U522" i="10" s="1"/>
  <c r="T523" i="10"/>
  <c r="U523" i="10" s="1"/>
  <c r="T524" i="10"/>
  <c r="U524" i="10" s="1"/>
  <c r="T525" i="10"/>
  <c r="U525" i="10" s="1"/>
  <c r="T526" i="10"/>
  <c r="U526" i="10" s="1"/>
  <c r="T527" i="10"/>
  <c r="U527" i="10" s="1"/>
  <c r="T528" i="10"/>
  <c r="U528" i="10" s="1"/>
  <c r="T529" i="10"/>
  <c r="U529" i="10" s="1"/>
  <c r="T530" i="10"/>
  <c r="U530" i="10" s="1"/>
  <c r="T531" i="10"/>
  <c r="U531" i="10" s="1"/>
  <c r="T532" i="10"/>
  <c r="U532" i="10" s="1"/>
  <c r="T533" i="10"/>
  <c r="U533" i="10" s="1"/>
  <c r="T534" i="10"/>
  <c r="U534" i="10" s="1"/>
  <c r="T535" i="10"/>
  <c r="U535" i="10" s="1"/>
  <c r="T536" i="10"/>
  <c r="U536" i="10" s="1"/>
  <c r="T537" i="10"/>
  <c r="U537" i="10" s="1"/>
  <c r="T538" i="10"/>
  <c r="U538" i="10" s="1"/>
  <c r="T539" i="10"/>
  <c r="U539" i="10" s="1"/>
  <c r="T540" i="10"/>
  <c r="U540" i="10" s="1"/>
  <c r="T541" i="10"/>
  <c r="U541" i="10" s="1"/>
  <c r="T542" i="10"/>
  <c r="U542" i="10" s="1"/>
  <c r="T543" i="10"/>
  <c r="U543" i="10" s="1"/>
  <c r="T544" i="10"/>
  <c r="U544" i="10" s="1"/>
  <c r="T545" i="10"/>
  <c r="U545" i="10" s="1"/>
  <c r="T546" i="10"/>
  <c r="U546" i="10" s="1"/>
  <c r="T547" i="10"/>
  <c r="U547" i="10" s="1"/>
  <c r="T548" i="10"/>
  <c r="U548" i="10" s="1"/>
  <c r="T549" i="10"/>
  <c r="U549" i="10" s="1"/>
  <c r="T550" i="10"/>
  <c r="U550" i="10" s="1"/>
  <c r="T551" i="10"/>
  <c r="U551" i="10" s="1"/>
  <c r="T552" i="10"/>
  <c r="U552" i="10" s="1"/>
  <c r="T553" i="10"/>
  <c r="U553" i="10" s="1"/>
  <c r="T554" i="10"/>
  <c r="U554" i="10" s="1"/>
  <c r="T555" i="10"/>
  <c r="U555" i="10" s="1"/>
  <c r="T556" i="10"/>
  <c r="U556" i="10" s="1"/>
  <c r="T557" i="10"/>
  <c r="U557" i="10" s="1"/>
  <c r="T558" i="10"/>
  <c r="U558" i="10" s="1"/>
  <c r="T559" i="10"/>
  <c r="U559" i="10" s="1"/>
  <c r="T560" i="10"/>
  <c r="U560" i="10" s="1"/>
  <c r="T561" i="10"/>
  <c r="U561" i="10" s="1"/>
  <c r="T562" i="10"/>
  <c r="U562" i="10" s="1"/>
  <c r="T563" i="10"/>
  <c r="U563" i="10" s="1"/>
  <c r="T564" i="10"/>
  <c r="U564" i="10" s="1"/>
  <c r="T565" i="10"/>
  <c r="U565" i="10" s="1"/>
  <c r="T566" i="10"/>
  <c r="U566" i="10" s="1"/>
  <c r="T567" i="10"/>
  <c r="U567" i="10" s="1"/>
  <c r="T568" i="10"/>
  <c r="U568" i="10" s="1"/>
  <c r="T569" i="10"/>
  <c r="U569" i="10" s="1"/>
  <c r="T570" i="10"/>
  <c r="U570" i="10" s="1"/>
  <c r="T571" i="10"/>
  <c r="U571" i="10" s="1"/>
  <c r="T572" i="10"/>
  <c r="U572" i="10" s="1"/>
  <c r="T573" i="10"/>
  <c r="U573" i="10" s="1"/>
  <c r="T574" i="10"/>
  <c r="U574" i="10" s="1"/>
  <c r="T575" i="10"/>
  <c r="U575" i="10" s="1"/>
  <c r="T576" i="10"/>
  <c r="U576" i="10" s="1"/>
  <c r="T577" i="10"/>
  <c r="U577" i="10" s="1"/>
  <c r="T578" i="10"/>
  <c r="U578" i="10" s="1"/>
  <c r="T579" i="10"/>
  <c r="U579" i="10" s="1"/>
  <c r="T580" i="10"/>
  <c r="U580" i="10" s="1"/>
  <c r="T581" i="10"/>
  <c r="U581" i="10" s="1"/>
  <c r="T582" i="10"/>
  <c r="U582" i="10" s="1"/>
  <c r="T583" i="10"/>
  <c r="U583" i="10" s="1"/>
  <c r="T584" i="10"/>
  <c r="U584" i="10" s="1"/>
  <c r="T585" i="10"/>
  <c r="U585" i="10" s="1"/>
  <c r="T586" i="10"/>
  <c r="U586" i="10" s="1"/>
  <c r="T587" i="10"/>
  <c r="U587" i="10" s="1"/>
  <c r="T588" i="10"/>
  <c r="U588" i="10" s="1"/>
  <c r="T589" i="10"/>
  <c r="U589" i="10" s="1"/>
  <c r="T590" i="10"/>
  <c r="U590" i="10" s="1"/>
  <c r="T591" i="10"/>
  <c r="U591" i="10" s="1"/>
  <c r="T592" i="10"/>
  <c r="U592" i="10" s="1"/>
  <c r="T593" i="10"/>
  <c r="U593" i="10" s="1"/>
  <c r="T594" i="10"/>
  <c r="U594" i="10" s="1"/>
  <c r="T595" i="10"/>
  <c r="U595" i="10" s="1"/>
  <c r="T596" i="10"/>
  <c r="U596" i="10" s="1"/>
  <c r="T597" i="10"/>
  <c r="U597" i="10" s="1"/>
  <c r="T598" i="10"/>
  <c r="U598" i="10" s="1"/>
  <c r="T599" i="10"/>
  <c r="U599" i="10" s="1"/>
  <c r="T600" i="10"/>
  <c r="U600" i="10" s="1"/>
  <c r="T601" i="10"/>
  <c r="U601" i="10" s="1"/>
  <c r="T602" i="10"/>
  <c r="U602" i="10" s="1"/>
  <c r="T603" i="10"/>
  <c r="U603" i="10" s="1"/>
  <c r="T604" i="10"/>
  <c r="U604" i="10" s="1"/>
  <c r="T605" i="10"/>
  <c r="U605" i="10" s="1"/>
  <c r="T606" i="10"/>
  <c r="U606" i="10" s="1"/>
  <c r="T607" i="10"/>
  <c r="U607" i="10" s="1"/>
  <c r="T608" i="10"/>
  <c r="U608" i="10" s="1"/>
  <c r="T609" i="10"/>
  <c r="U609" i="10" s="1"/>
  <c r="T610" i="10"/>
  <c r="U610" i="10" s="1"/>
  <c r="T611" i="10"/>
  <c r="U611" i="10" s="1"/>
  <c r="T612" i="10"/>
  <c r="U612" i="10" s="1"/>
  <c r="T613" i="10"/>
  <c r="U613" i="10" s="1"/>
  <c r="T614" i="10"/>
  <c r="U614" i="10" s="1"/>
  <c r="T615" i="10"/>
  <c r="U615" i="10" s="1"/>
  <c r="T616" i="10"/>
  <c r="U616" i="10" s="1"/>
  <c r="T617" i="10"/>
  <c r="U617" i="10" s="1"/>
  <c r="T618" i="10"/>
  <c r="U618" i="10" s="1"/>
  <c r="T619" i="10"/>
  <c r="U619" i="10" s="1"/>
  <c r="T620" i="10"/>
  <c r="U620" i="10" s="1"/>
  <c r="T621" i="10"/>
  <c r="U621" i="10" s="1"/>
  <c r="T622" i="10"/>
  <c r="U622" i="10" s="1"/>
  <c r="T623" i="10"/>
  <c r="U623" i="10" s="1"/>
  <c r="T624" i="10"/>
  <c r="U624" i="10" s="1"/>
  <c r="T625" i="10"/>
  <c r="U625" i="10" s="1"/>
  <c r="T626" i="10"/>
  <c r="U626" i="10" s="1"/>
  <c r="T627" i="10"/>
  <c r="U627" i="10" s="1"/>
  <c r="T628" i="10"/>
  <c r="U628" i="10" s="1"/>
  <c r="T629" i="10"/>
  <c r="U629" i="10" s="1"/>
  <c r="T630" i="10"/>
  <c r="U630" i="10" s="1"/>
  <c r="T631" i="10"/>
  <c r="U631" i="10" s="1"/>
  <c r="T632" i="10"/>
  <c r="U632" i="10" s="1"/>
  <c r="T633" i="10"/>
  <c r="U633" i="10" s="1"/>
  <c r="T634" i="10"/>
  <c r="U634" i="10" s="1"/>
  <c r="T635" i="10"/>
  <c r="U635" i="10" s="1"/>
  <c r="T636" i="10"/>
  <c r="U636" i="10" s="1"/>
  <c r="T637" i="10"/>
  <c r="U637" i="10" s="1"/>
  <c r="T638" i="10"/>
  <c r="U638" i="10" s="1"/>
  <c r="T639" i="10"/>
  <c r="U639" i="10" s="1"/>
  <c r="T640" i="10"/>
  <c r="U640" i="10" s="1"/>
  <c r="T641" i="10"/>
  <c r="U641" i="10" s="1"/>
  <c r="T642" i="10"/>
  <c r="U642" i="10" s="1"/>
  <c r="T643" i="10"/>
  <c r="U643" i="10" s="1"/>
  <c r="T644" i="10"/>
  <c r="U644" i="10" s="1"/>
  <c r="T645" i="10"/>
  <c r="U645" i="10" s="1"/>
  <c r="T646" i="10"/>
  <c r="U646" i="10" s="1"/>
  <c r="T647" i="10"/>
  <c r="U647" i="10" s="1"/>
  <c r="T648" i="10"/>
  <c r="U648" i="10" s="1"/>
  <c r="T649" i="10"/>
  <c r="U649" i="10" s="1"/>
  <c r="T650" i="10"/>
  <c r="U650" i="10" s="1"/>
  <c r="T651" i="10"/>
  <c r="U651" i="10" s="1"/>
  <c r="T652" i="10"/>
  <c r="U652" i="10" s="1"/>
  <c r="T653" i="10"/>
  <c r="U653" i="10" s="1"/>
  <c r="T654" i="10"/>
  <c r="U654" i="10" s="1"/>
  <c r="T655" i="10"/>
  <c r="U655" i="10" s="1"/>
  <c r="T656" i="10"/>
  <c r="U656" i="10" s="1"/>
  <c r="T657" i="10"/>
  <c r="U657" i="10" s="1"/>
  <c r="T658" i="10"/>
  <c r="U658" i="10" s="1"/>
  <c r="T659" i="10"/>
  <c r="U659" i="10" s="1"/>
  <c r="T660" i="10"/>
  <c r="U660" i="10" s="1"/>
  <c r="T661" i="10"/>
  <c r="U661" i="10" s="1"/>
  <c r="T662" i="10"/>
  <c r="U662" i="10" s="1"/>
  <c r="T663" i="10"/>
  <c r="U663" i="10" s="1"/>
  <c r="T664" i="10"/>
  <c r="U664" i="10" s="1"/>
  <c r="T665" i="10"/>
  <c r="U665" i="10" s="1"/>
  <c r="T666" i="10"/>
  <c r="U666" i="10" s="1"/>
  <c r="T667" i="10"/>
  <c r="U667" i="10" s="1"/>
  <c r="T668" i="10"/>
  <c r="U668" i="10" s="1"/>
  <c r="T669" i="10"/>
  <c r="U669" i="10" s="1"/>
  <c r="T670" i="10"/>
  <c r="U670" i="10" s="1"/>
  <c r="T671" i="10"/>
  <c r="U671" i="10" s="1"/>
  <c r="T672" i="10"/>
  <c r="U672" i="10" s="1"/>
  <c r="T673" i="10"/>
  <c r="U673" i="10" s="1"/>
  <c r="T674" i="10"/>
  <c r="U674" i="10" s="1"/>
  <c r="T675" i="10"/>
  <c r="U675" i="10" s="1"/>
  <c r="T676" i="10"/>
  <c r="U676" i="10" s="1"/>
  <c r="T677" i="10"/>
  <c r="U677" i="10" s="1"/>
  <c r="T678" i="10"/>
  <c r="U678" i="10" s="1"/>
  <c r="T679" i="10"/>
  <c r="U679" i="10" s="1"/>
  <c r="T680" i="10"/>
  <c r="U680" i="10" s="1"/>
  <c r="T681" i="10"/>
  <c r="U681" i="10" s="1"/>
  <c r="T682" i="10"/>
  <c r="U682" i="10" s="1"/>
  <c r="T683" i="10"/>
  <c r="U683" i="10" s="1"/>
  <c r="T684" i="10"/>
  <c r="U684" i="10" s="1"/>
  <c r="T685" i="10"/>
  <c r="U685" i="10" s="1"/>
  <c r="T686" i="10"/>
  <c r="U686" i="10" s="1"/>
  <c r="T687" i="10"/>
  <c r="U687" i="10" s="1"/>
  <c r="T688" i="10"/>
  <c r="U688" i="10" s="1"/>
  <c r="T689" i="10"/>
  <c r="U689" i="10" s="1"/>
  <c r="T690" i="10"/>
  <c r="U690" i="10" s="1"/>
  <c r="T691" i="10"/>
  <c r="U691" i="10" s="1"/>
  <c r="T692" i="10"/>
  <c r="U692" i="10" s="1"/>
  <c r="T693" i="10"/>
  <c r="U693" i="10" s="1"/>
  <c r="T694" i="10"/>
  <c r="U694" i="10" s="1"/>
  <c r="T695" i="10"/>
  <c r="U695" i="10" s="1"/>
  <c r="T696" i="10"/>
  <c r="U696" i="10" s="1"/>
  <c r="T697" i="10"/>
  <c r="U697" i="10" s="1"/>
  <c r="T698" i="10"/>
  <c r="U698" i="10" s="1"/>
  <c r="T699" i="10"/>
  <c r="U699" i="10" s="1"/>
  <c r="T700" i="10"/>
  <c r="U700" i="10" s="1"/>
  <c r="T701" i="10"/>
  <c r="U701" i="10" s="1"/>
  <c r="T702" i="10"/>
  <c r="U702" i="10" s="1"/>
  <c r="T703" i="10"/>
  <c r="U703" i="10" s="1"/>
  <c r="T704" i="10"/>
  <c r="U704" i="10" s="1"/>
  <c r="T705" i="10"/>
  <c r="U705" i="10" s="1"/>
  <c r="T706" i="10"/>
  <c r="U706" i="10" s="1"/>
  <c r="T707" i="10"/>
  <c r="U707" i="10" s="1"/>
  <c r="T708" i="10"/>
  <c r="U708" i="10" s="1"/>
  <c r="T709" i="10"/>
  <c r="U709" i="10" s="1"/>
  <c r="T710" i="10"/>
  <c r="U710" i="10" s="1"/>
  <c r="T711" i="10"/>
  <c r="U711" i="10" s="1"/>
  <c r="T712" i="10"/>
  <c r="U712" i="10" s="1"/>
  <c r="T713" i="10"/>
  <c r="U713" i="10" s="1"/>
  <c r="T714" i="10"/>
  <c r="U714" i="10" s="1"/>
  <c r="T715" i="10"/>
  <c r="U715" i="10" s="1"/>
  <c r="T716" i="10"/>
  <c r="U716" i="10" s="1"/>
  <c r="T717" i="10"/>
  <c r="U717" i="10" s="1"/>
  <c r="T718" i="10"/>
  <c r="U718" i="10" s="1"/>
  <c r="T719" i="10"/>
  <c r="U719" i="10" s="1"/>
  <c r="T720" i="10"/>
  <c r="U720" i="10" s="1"/>
  <c r="T721" i="10"/>
  <c r="U721" i="10" s="1"/>
  <c r="T722" i="10"/>
  <c r="U722" i="10" s="1"/>
  <c r="T723" i="10"/>
  <c r="U723" i="10" s="1"/>
  <c r="T724" i="10"/>
  <c r="U724" i="10" s="1"/>
  <c r="T725" i="10"/>
  <c r="U725" i="10" s="1"/>
  <c r="T726" i="10"/>
  <c r="U726" i="10" s="1"/>
  <c r="T727" i="10"/>
  <c r="U727" i="10" s="1"/>
  <c r="T728" i="10"/>
  <c r="U728" i="10" s="1"/>
  <c r="T729" i="10"/>
  <c r="U729" i="10" s="1"/>
  <c r="T730" i="10"/>
  <c r="U730" i="10" s="1"/>
  <c r="T731" i="10"/>
  <c r="U731" i="10" s="1"/>
  <c r="T732" i="10"/>
  <c r="U732" i="10" s="1"/>
  <c r="T733" i="10"/>
  <c r="U733" i="10" s="1"/>
  <c r="T734" i="10"/>
  <c r="U734" i="10" s="1"/>
  <c r="T735" i="10"/>
  <c r="U735" i="10" s="1"/>
  <c r="T736" i="10"/>
  <c r="U736" i="10" s="1"/>
  <c r="T737" i="10"/>
  <c r="U737" i="10" s="1"/>
  <c r="T738" i="10"/>
  <c r="U738" i="10" s="1"/>
  <c r="T739" i="10"/>
  <c r="U739" i="10" s="1"/>
  <c r="T740" i="10"/>
  <c r="U740" i="10" s="1"/>
  <c r="T741" i="10"/>
  <c r="U741" i="10" s="1"/>
  <c r="T742" i="10"/>
  <c r="U742" i="10" s="1"/>
  <c r="T743" i="10"/>
  <c r="U743" i="10" s="1"/>
  <c r="T744" i="10"/>
  <c r="U744" i="10" s="1"/>
  <c r="T745" i="10"/>
  <c r="U745" i="10" s="1"/>
  <c r="T746" i="10"/>
  <c r="U746" i="10" s="1"/>
  <c r="T747" i="10"/>
  <c r="U747" i="10" s="1"/>
  <c r="T748" i="10"/>
  <c r="U748" i="10" s="1"/>
  <c r="T749" i="10"/>
  <c r="U749" i="10" s="1"/>
  <c r="T750" i="10"/>
  <c r="U750" i="10" s="1"/>
  <c r="T751" i="10"/>
  <c r="U751" i="10" s="1"/>
  <c r="T752" i="10"/>
  <c r="U752" i="10" s="1"/>
  <c r="T753" i="10"/>
  <c r="U753" i="10" s="1"/>
  <c r="T754" i="10"/>
  <c r="U754" i="10" s="1"/>
  <c r="T755" i="10"/>
  <c r="U755" i="10" s="1"/>
  <c r="T756" i="10"/>
  <c r="U756" i="10" s="1"/>
  <c r="T757" i="10"/>
  <c r="U757" i="10" s="1"/>
  <c r="T758" i="10"/>
  <c r="U758" i="10" s="1"/>
  <c r="T759" i="10"/>
  <c r="U759" i="10" s="1"/>
  <c r="T760" i="10"/>
  <c r="U760" i="10" s="1"/>
  <c r="T761" i="10"/>
  <c r="U761" i="10" s="1"/>
  <c r="T762" i="10"/>
  <c r="U762" i="10" s="1"/>
  <c r="T763" i="10"/>
  <c r="U763" i="10" s="1"/>
  <c r="T764" i="10"/>
  <c r="U764" i="10" s="1"/>
  <c r="T765" i="10"/>
  <c r="U765" i="10" s="1"/>
  <c r="T766" i="10"/>
  <c r="U766" i="10" s="1"/>
  <c r="T767" i="10"/>
  <c r="U767" i="10" s="1"/>
  <c r="T768" i="10"/>
  <c r="U768" i="10" s="1"/>
  <c r="T769" i="10"/>
  <c r="U769" i="10" s="1"/>
  <c r="T770" i="10"/>
  <c r="U770" i="10" s="1"/>
  <c r="T771" i="10"/>
  <c r="U771" i="10" s="1"/>
  <c r="T772" i="10"/>
  <c r="U772" i="10" s="1"/>
  <c r="T773" i="10"/>
  <c r="U773" i="10" s="1"/>
  <c r="T774" i="10"/>
  <c r="U774" i="10" s="1"/>
  <c r="T775" i="10"/>
  <c r="U775" i="10" s="1"/>
  <c r="T776" i="10"/>
  <c r="U776" i="10" s="1"/>
  <c r="T777" i="10"/>
  <c r="U777" i="10" s="1"/>
  <c r="T778" i="10"/>
  <c r="U778" i="10" s="1"/>
  <c r="T779" i="10"/>
  <c r="U779" i="10" s="1"/>
  <c r="T780" i="10"/>
  <c r="U780" i="10" s="1"/>
  <c r="T781" i="10"/>
  <c r="U781" i="10" s="1"/>
  <c r="T782" i="10"/>
  <c r="U782" i="10" s="1"/>
  <c r="T783" i="10"/>
  <c r="U783" i="10" s="1"/>
  <c r="T784" i="10"/>
  <c r="U784" i="10" s="1"/>
  <c r="T785" i="10"/>
  <c r="U785" i="10" s="1"/>
  <c r="T786" i="10"/>
  <c r="U786" i="10" s="1"/>
  <c r="T787" i="10"/>
  <c r="U787" i="10" s="1"/>
  <c r="T788" i="10"/>
  <c r="U788" i="10" s="1"/>
  <c r="T789" i="10"/>
  <c r="U789" i="10" s="1"/>
  <c r="T790" i="10"/>
  <c r="U790" i="10" s="1"/>
  <c r="T791" i="10"/>
  <c r="U791" i="10" s="1"/>
  <c r="T792" i="10"/>
  <c r="U792" i="10" s="1"/>
  <c r="T793" i="10"/>
  <c r="U793" i="10" s="1"/>
  <c r="T794" i="10"/>
  <c r="U794" i="10" s="1"/>
  <c r="T795" i="10"/>
  <c r="U795" i="10" s="1"/>
  <c r="T796" i="10"/>
  <c r="U796" i="10" s="1"/>
  <c r="T797" i="10"/>
  <c r="U797" i="10" s="1"/>
  <c r="T798" i="10"/>
  <c r="U798" i="10" s="1"/>
  <c r="T799" i="10"/>
  <c r="U799" i="10" s="1"/>
  <c r="T800" i="10"/>
  <c r="U800" i="10" s="1"/>
  <c r="T801" i="10"/>
  <c r="U801" i="10" s="1"/>
  <c r="T802" i="10"/>
  <c r="U802" i="10" s="1"/>
  <c r="T803" i="10"/>
  <c r="U803" i="10" s="1"/>
  <c r="T804" i="10"/>
  <c r="U804" i="10" s="1"/>
  <c r="T805" i="10"/>
  <c r="U805" i="10" s="1"/>
  <c r="T806" i="10"/>
  <c r="U806" i="10" s="1"/>
  <c r="T807" i="10"/>
  <c r="U807" i="10" s="1"/>
  <c r="T808" i="10"/>
  <c r="U808" i="10" s="1"/>
  <c r="T809" i="10"/>
  <c r="U809" i="10" s="1"/>
  <c r="T810" i="10"/>
  <c r="U810" i="10" s="1"/>
  <c r="T811" i="10"/>
  <c r="U811" i="10" s="1"/>
  <c r="T812" i="10"/>
  <c r="U812" i="10" s="1"/>
  <c r="T813" i="10"/>
  <c r="U813" i="10" s="1"/>
  <c r="T814" i="10"/>
  <c r="U814" i="10" s="1"/>
  <c r="T815" i="10"/>
  <c r="U815" i="10" s="1"/>
  <c r="T816" i="10"/>
  <c r="U816" i="10" s="1"/>
  <c r="T817" i="10"/>
  <c r="U817" i="10" s="1"/>
  <c r="T818" i="10"/>
  <c r="U818" i="10" s="1"/>
  <c r="T819" i="10"/>
  <c r="U819" i="10" s="1"/>
  <c r="T820" i="10"/>
  <c r="U820" i="10" s="1"/>
  <c r="T821" i="10"/>
  <c r="U821" i="10" s="1"/>
  <c r="T822" i="10"/>
  <c r="U822" i="10" s="1"/>
  <c r="T823" i="10"/>
  <c r="U823" i="10" s="1"/>
  <c r="T824" i="10"/>
  <c r="U824" i="10" s="1"/>
  <c r="T825" i="10"/>
  <c r="U825" i="10" s="1"/>
  <c r="T826" i="10"/>
  <c r="U826" i="10" s="1"/>
  <c r="T827" i="10"/>
  <c r="U827" i="10" s="1"/>
  <c r="T828" i="10"/>
  <c r="U828" i="10" s="1"/>
  <c r="T829" i="10"/>
  <c r="U829" i="10" s="1"/>
  <c r="T830" i="10"/>
  <c r="U830" i="10" s="1"/>
  <c r="T831" i="10"/>
  <c r="U831" i="10" s="1"/>
  <c r="T832" i="10"/>
  <c r="U832" i="10" s="1"/>
  <c r="T833" i="10"/>
  <c r="U833" i="10" s="1"/>
  <c r="T834" i="10"/>
  <c r="U834" i="10" s="1"/>
  <c r="T835" i="10"/>
  <c r="U835" i="10" s="1"/>
  <c r="T836" i="10"/>
  <c r="U836" i="10" s="1"/>
  <c r="T837" i="10"/>
  <c r="U837" i="10" s="1"/>
  <c r="T838" i="10"/>
  <c r="U838" i="10" s="1"/>
  <c r="T839" i="10"/>
  <c r="U839" i="10" s="1"/>
  <c r="T840" i="10"/>
  <c r="U840" i="10" s="1"/>
  <c r="T841" i="10"/>
  <c r="U841" i="10" s="1"/>
  <c r="T842" i="10"/>
  <c r="U842" i="10" s="1"/>
  <c r="T843" i="10"/>
  <c r="U843" i="10" s="1"/>
  <c r="T844" i="10"/>
  <c r="U844" i="10" s="1"/>
  <c r="T845" i="10"/>
  <c r="U845" i="10" s="1"/>
  <c r="T846" i="10"/>
  <c r="U846" i="10" s="1"/>
  <c r="T847" i="10"/>
  <c r="U847" i="10" s="1"/>
  <c r="T848" i="10"/>
  <c r="U848" i="10" s="1"/>
  <c r="T849" i="10"/>
  <c r="U849" i="10" s="1"/>
  <c r="T850" i="10"/>
  <c r="U850" i="10" s="1"/>
  <c r="T851" i="10"/>
  <c r="U851" i="10" s="1"/>
  <c r="T852" i="10"/>
  <c r="U852" i="10" s="1"/>
  <c r="T853" i="10"/>
  <c r="U853" i="10" s="1"/>
  <c r="T854" i="10"/>
  <c r="U854" i="10" s="1"/>
  <c r="T855" i="10"/>
  <c r="U855" i="10" s="1"/>
  <c r="T856" i="10"/>
  <c r="U856" i="10" s="1"/>
  <c r="T857" i="10"/>
  <c r="U857" i="10" s="1"/>
  <c r="T858" i="10"/>
  <c r="U858" i="10" s="1"/>
  <c r="T859" i="10"/>
  <c r="U859" i="10" s="1"/>
  <c r="T860" i="10"/>
  <c r="U860" i="10" s="1"/>
  <c r="T861" i="10"/>
  <c r="U861" i="10" s="1"/>
  <c r="T862" i="10"/>
  <c r="U862" i="10" s="1"/>
  <c r="T863" i="10"/>
  <c r="U863" i="10" s="1"/>
  <c r="T864" i="10"/>
  <c r="U864" i="10" s="1"/>
  <c r="T865" i="10"/>
  <c r="U865" i="10" s="1"/>
  <c r="T866" i="10"/>
  <c r="U866" i="10" s="1"/>
  <c r="T867" i="10"/>
  <c r="U867" i="10" s="1"/>
  <c r="T868" i="10"/>
  <c r="U868" i="10" s="1"/>
  <c r="T869" i="10"/>
  <c r="U869" i="10" s="1"/>
  <c r="T870" i="10"/>
  <c r="U870" i="10" s="1"/>
  <c r="T871" i="10"/>
  <c r="U871" i="10" s="1"/>
  <c r="T872" i="10"/>
  <c r="U872" i="10" s="1"/>
  <c r="T873" i="10"/>
  <c r="U873" i="10" s="1"/>
  <c r="T874" i="10"/>
  <c r="U874" i="10" s="1"/>
  <c r="T875" i="10"/>
  <c r="U875" i="10" s="1"/>
  <c r="T876" i="10"/>
  <c r="U876" i="10" s="1"/>
  <c r="T877" i="10"/>
  <c r="U877" i="10" s="1"/>
  <c r="T878" i="10"/>
  <c r="U878" i="10" s="1"/>
  <c r="T879" i="10"/>
  <c r="U879" i="10" s="1"/>
  <c r="T880" i="10"/>
  <c r="U880" i="10" s="1"/>
  <c r="T881" i="10"/>
  <c r="U881" i="10" s="1"/>
  <c r="T882" i="10"/>
  <c r="U882" i="10" s="1"/>
  <c r="T883" i="10"/>
  <c r="U883" i="10" s="1"/>
  <c r="T884" i="10"/>
  <c r="U884" i="10" s="1"/>
  <c r="T885" i="10"/>
  <c r="U885" i="10" s="1"/>
  <c r="T886" i="10"/>
  <c r="U886" i="10" s="1"/>
  <c r="T887" i="10"/>
  <c r="U887" i="10" s="1"/>
  <c r="T888" i="10"/>
  <c r="U888" i="10" s="1"/>
  <c r="T889" i="10"/>
  <c r="U889" i="10" s="1"/>
  <c r="T890" i="10"/>
  <c r="U890" i="10" s="1"/>
  <c r="T891" i="10"/>
  <c r="U891" i="10" s="1"/>
  <c r="T892" i="10"/>
  <c r="U892" i="10" s="1"/>
  <c r="T893" i="10"/>
  <c r="U893" i="10" s="1"/>
  <c r="T894" i="10"/>
  <c r="U894" i="10" s="1"/>
  <c r="T895" i="10"/>
  <c r="U895" i="10" s="1"/>
  <c r="T896" i="10"/>
  <c r="U896" i="10" s="1"/>
  <c r="T897" i="10"/>
  <c r="U897" i="10" s="1"/>
  <c r="T898" i="10"/>
  <c r="U898" i="10" s="1"/>
  <c r="T899" i="10"/>
  <c r="U899" i="10" s="1"/>
  <c r="T900" i="10"/>
  <c r="U900" i="10" s="1"/>
  <c r="T901" i="10"/>
  <c r="U901" i="10" s="1"/>
  <c r="T902" i="10"/>
  <c r="U902" i="10" s="1"/>
  <c r="T903" i="10"/>
  <c r="U903" i="10" s="1"/>
  <c r="T904" i="10"/>
  <c r="U904" i="10" s="1"/>
  <c r="T905" i="10"/>
  <c r="U905" i="10" s="1"/>
  <c r="T906" i="10"/>
  <c r="U906" i="10" s="1"/>
  <c r="T907" i="10"/>
  <c r="U907" i="10" s="1"/>
  <c r="T908" i="10"/>
  <c r="U908" i="10" s="1"/>
  <c r="T909" i="10"/>
  <c r="U909" i="10" s="1"/>
  <c r="T910" i="10"/>
  <c r="U910" i="10" s="1"/>
  <c r="T911" i="10"/>
  <c r="U911" i="10" s="1"/>
  <c r="T912" i="10"/>
  <c r="U912" i="10" s="1"/>
  <c r="T913" i="10"/>
  <c r="U913" i="10" s="1"/>
  <c r="T914" i="10"/>
  <c r="U914" i="10" s="1"/>
  <c r="T915" i="10"/>
  <c r="U915" i="10" s="1"/>
  <c r="T916" i="10"/>
  <c r="U916" i="10" s="1"/>
  <c r="T917" i="10"/>
  <c r="U917" i="10" s="1"/>
  <c r="T918" i="10"/>
  <c r="U918" i="10" s="1"/>
  <c r="T919" i="10"/>
  <c r="U919" i="10" s="1"/>
  <c r="T920" i="10"/>
  <c r="U920" i="10" s="1"/>
  <c r="T921" i="10"/>
  <c r="U921" i="10" s="1"/>
  <c r="T922" i="10"/>
  <c r="U922" i="10" s="1"/>
  <c r="T923" i="10"/>
  <c r="U923" i="10" s="1"/>
  <c r="T924" i="10"/>
  <c r="U924" i="10" s="1"/>
  <c r="T925" i="10"/>
  <c r="U925" i="10" s="1"/>
  <c r="T926" i="10"/>
  <c r="U926" i="10" s="1"/>
  <c r="T927" i="10"/>
  <c r="U927" i="10" s="1"/>
  <c r="T928" i="10"/>
  <c r="U928" i="10" s="1"/>
  <c r="T929" i="10"/>
  <c r="U929" i="10" s="1"/>
  <c r="T930" i="10"/>
  <c r="U930" i="10" s="1"/>
  <c r="T931" i="10"/>
  <c r="U931" i="10" s="1"/>
  <c r="T932" i="10"/>
  <c r="U932" i="10" s="1"/>
  <c r="T933" i="10"/>
  <c r="U933" i="10" s="1"/>
  <c r="T934" i="10"/>
  <c r="U934" i="10" s="1"/>
  <c r="T935" i="10"/>
  <c r="U935" i="10" s="1"/>
  <c r="T936" i="10"/>
  <c r="U936" i="10" s="1"/>
  <c r="T937" i="10"/>
  <c r="U937" i="10" s="1"/>
  <c r="T938" i="10"/>
  <c r="U938" i="10" s="1"/>
  <c r="T939" i="10"/>
  <c r="U939" i="10" s="1"/>
  <c r="T940" i="10"/>
  <c r="U940" i="10" s="1"/>
  <c r="T941" i="10"/>
  <c r="U941" i="10" s="1"/>
  <c r="T942" i="10"/>
  <c r="U942" i="10" s="1"/>
  <c r="T943" i="10"/>
  <c r="U943" i="10" s="1"/>
  <c r="T944" i="10"/>
  <c r="U944" i="10" s="1"/>
  <c r="T945" i="10"/>
  <c r="U945" i="10" s="1"/>
  <c r="T946" i="10"/>
  <c r="U946" i="10" s="1"/>
  <c r="T947" i="10"/>
  <c r="U947" i="10" s="1"/>
  <c r="T948" i="10"/>
  <c r="U948" i="10" s="1"/>
  <c r="T949" i="10"/>
  <c r="U949" i="10" s="1"/>
  <c r="T950" i="10"/>
  <c r="U950" i="10" s="1"/>
  <c r="T951" i="10"/>
  <c r="U951" i="10" s="1"/>
  <c r="T952" i="10"/>
  <c r="U952" i="10" s="1"/>
  <c r="T953" i="10"/>
  <c r="U953" i="10" s="1"/>
  <c r="T954" i="10"/>
  <c r="U954" i="10" s="1"/>
  <c r="T955" i="10"/>
  <c r="U955" i="10" s="1"/>
  <c r="T956" i="10"/>
  <c r="U956" i="10" s="1"/>
  <c r="T957" i="10"/>
  <c r="U957" i="10" s="1"/>
  <c r="T958" i="10"/>
  <c r="U958" i="10" s="1"/>
  <c r="T959" i="10"/>
  <c r="U959" i="10" s="1"/>
  <c r="T960" i="10"/>
  <c r="U960" i="10" s="1"/>
  <c r="T961" i="10"/>
  <c r="U961" i="10" s="1"/>
  <c r="T962" i="10"/>
  <c r="U962" i="10" s="1"/>
  <c r="T963" i="10"/>
  <c r="U963" i="10" s="1"/>
  <c r="T964" i="10"/>
  <c r="U964" i="10" s="1"/>
  <c r="T965" i="10"/>
  <c r="U965" i="10" s="1"/>
  <c r="T966" i="10"/>
  <c r="U966" i="10" s="1"/>
  <c r="T967" i="10"/>
  <c r="U967" i="10" s="1"/>
  <c r="T968" i="10"/>
  <c r="U968" i="10" s="1"/>
  <c r="T969" i="10"/>
  <c r="U969" i="10" s="1"/>
  <c r="T970" i="10"/>
  <c r="U970" i="10" s="1"/>
  <c r="T971" i="10"/>
  <c r="U971" i="10" s="1"/>
  <c r="T972" i="10"/>
  <c r="U972" i="10" s="1"/>
  <c r="T973" i="10"/>
  <c r="U973" i="10" s="1"/>
  <c r="T974" i="10"/>
  <c r="U974" i="10" s="1"/>
  <c r="T975" i="10"/>
  <c r="U975" i="10" s="1"/>
  <c r="T976" i="10"/>
  <c r="U976" i="10" s="1"/>
  <c r="T977" i="10"/>
  <c r="U977" i="10" s="1"/>
  <c r="T978" i="10"/>
  <c r="U978" i="10" s="1"/>
  <c r="T979" i="10"/>
  <c r="U979" i="10" s="1"/>
  <c r="T980" i="10"/>
  <c r="U980" i="10" s="1"/>
  <c r="T981" i="10"/>
  <c r="U981" i="10" s="1"/>
  <c r="T982" i="10"/>
  <c r="U982" i="10" s="1"/>
  <c r="T983" i="10"/>
  <c r="U983" i="10" s="1"/>
  <c r="T984" i="10"/>
  <c r="U984" i="10" s="1"/>
  <c r="T985" i="10"/>
  <c r="U985" i="10" s="1"/>
  <c r="T986" i="10"/>
  <c r="U986" i="10" s="1"/>
  <c r="T987" i="10"/>
  <c r="U987" i="10" s="1"/>
  <c r="T988" i="10"/>
  <c r="U988" i="10" s="1"/>
  <c r="T989" i="10"/>
  <c r="U989" i="10" s="1"/>
  <c r="T990" i="10"/>
  <c r="U990" i="10" s="1"/>
  <c r="T991" i="10"/>
  <c r="U991" i="10" s="1"/>
  <c r="T992" i="10"/>
  <c r="U992" i="10" s="1"/>
  <c r="T993" i="10"/>
  <c r="U993" i="10" s="1"/>
  <c r="T994" i="10"/>
  <c r="U994" i="10" s="1"/>
  <c r="T995" i="10"/>
  <c r="U995" i="10" s="1"/>
  <c r="T996" i="10"/>
  <c r="U996" i="10" s="1"/>
  <c r="T997" i="10"/>
  <c r="U997" i="10" s="1"/>
  <c r="T998" i="10"/>
  <c r="U998" i="10" s="1"/>
  <c r="T999" i="10"/>
  <c r="U999" i="10" s="1"/>
  <c r="T1000" i="10"/>
  <c r="U1000" i="10" s="1"/>
  <c r="T1001" i="10"/>
  <c r="U1001" i="10" s="1"/>
  <c r="T1002" i="10"/>
  <c r="U1002" i="10" s="1"/>
  <c r="T1003" i="10"/>
  <c r="U1003" i="10" s="1"/>
  <c r="T1004" i="10"/>
  <c r="U1004" i="10" s="1"/>
  <c r="T1005" i="10"/>
  <c r="U1005" i="10" s="1"/>
  <c r="T1006" i="10"/>
  <c r="U1006" i="10" s="1"/>
  <c r="T1007" i="10"/>
  <c r="U1007" i="10" s="1"/>
  <c r="T1008" i="10"/>
  <c r="U1008" i="10" s="1"/>
  <c r="T1009" i="10"/>
  <c r="U1009" i="10" s="1"/>
  <c r="T1010" i="10"/>
  <c r="U1010" i="10" s="1"/>
  <c r="T1011" i="10"/>
  <c r="U1011" i="10" s="1"/>
  <c r="T1012" i="10"/>
  <c r="U1012" i="10" s="1"/>
  <c r="T1013" i="10"/>
  <c r="U1013" i="10" s="1"/>
  <c r="T1014" i="10"/>
  <c r="U1014" i="10" s="1"/>
  <c r="T1015" i="10"/>
  <c r="U1015" i="10" s="1"/>
  <c r="T1016" i="10"/>
  <c r="U1016" i="10" s="1"/>
  <c r="T1017" i="10"/>
  <c r="U1017" i="10" s="1"/>
  <c r="T1018" i="10"/>
  <c r="U1018" i="10" s="1"/>
  <c r="T1019" i="10"/>
  <c r="U1019" i="10" s="1"/>
  <c r="T1020" i="10"/>
  <c r="U1020" i="10" s="1"/>
  <c r="T1021" i="10"/>
  <c r="U1021" i="10" s="1"/>
  <c r="T1022" i="10"/>
  <c r="U1022" i="10" s="1"/>
  <c r="T1023" i="10"/>
  <c r="U1023" i="10" s="1"/>
  <c r="T1024" i="10"/>
  <c r="U1024" i="10" s="1"/>
  <c r="T1025" i="10"/>
  <c r="U1025" i="10" s="1"/>
  <c r="T1026" i="10"/>
  <c r="U1026" i="10" s="1"/>
  <c r="T1027" i="10"/>
  <c r="U1027" i="10" s="1"/>
  <c r="T1028" i="10"/>
  <c r="U1028" i="10" s="1"/>
  <c r="T1029" i="10"/>
  <c r="U1029" i="10" s="1"/>
  <c r="T1030" i="10"/>
  <c r="U1030" i="10" s="1"/>
  <c r="T1031" i="10"/>
  <c r="U1031" i="10" s="1"/>
  <c r="T1032" i="10"/>
  <c r="U1032" i="10" s="1"/>
  <c r="T1033" i="10"/>
  <c r="U1033" i="10" s="1"/>
  <c r="T1034" i="10"/>
  <c r="U1034" i="10" s="1"/>
  <c r="T1035" i="10"/>
  <c r="U1035" i="10" s="1"/>
  <c r="T1036" i="10"/>
  <c r="U1036" i="10" s="1"/>
  <c r="T1037" i="10"/>
  <c r="U1037" i="10" s="1"/>
  <c r="T1038" i="10"/>
  <c r="U1038" i="10" s="1"/>
  <c r="T1039" i="10"/>
  <c r="U1039" i="10" s="1"/>
  <c r="T1040" i="10"/>
  <c r="U1040" i="10" s="1"/>
  <c r="T1041" i="10"/>
  <c r="U1041" i="10" s="1"/>
  <c r="T1042" i="10"/>
  <c r="U1042" i="10" s="1"/>
  <c r="T1043" i="10"/>
  <c r="U1043" i="10" s="1"/>
  <c r="T1044" i="10"/>
  <c r="U1044" i="10" s="1"/>
  <c r="T1045" i="10"/>
  <c r="U1045" i="10" s="1"/>
  <c r="T1046" i="10"/>
  <c r="U1046" i="10" s="1"/>
  <c r="T1047" i="10"/>
  <c r="U1047" i="10" s="1"/>
  <c r="T1048" i="10"/>
  <c r="U1048" i="10" s="1"/>
  <c r="T1049" i="10"/>
  <c r="U1049" i="10" s="1"/>
  <c r="T1050" i="10"/>
  <c r="U1050" i="10" s="1"/>
  <c r="T1051" i="10"/>
  <c r="U1051" i="10" s="1"/>
  <c r="T1052" i="10"/>
  <c r="U1052" i="10" s="1"/>
  <c r="T1053" i="10"/>
  <c r="U1053" i="10" s="1"/>
  <c r="T1054" i="10"/>
  <c r="U1054" i="10" s="1"/>
  <c r="T1055" i="10"/>
  <c r="U1055" i="10" s="1"/>
  <c r="T1056" i="10"/>
  <c r="U1056" i="10" s="1"/>
  <c r="T1057" i="10"/>
  <c r="U1057" i="10" s="1"/>
  <c r="T1058" i="10"/>
  <c r="U1058" i="10" s="1"/>
  <c r="T1059" i="10"/>
  <c r="U1059" i="10" s="1"/>
  <c r="T1060" i="10"/>
  <c r="U1060" i="10" s="1"/>
  <c r="T1061" i="10"/>
  <c r="U1061" i="10" s="1"/>
  <c r="T1062" i="10"/>
  <c r="U1062" i="10" s="1"/>
  <c r="T1063" i="10"/>
  <c r="U1063" i="10" s="1"/>
  <c r="T1064" i="10"/>
  <c r="U1064" i="10" s="1"/>
  <c r="T1065" i="10"/>
  <c r="U1065" i="10" s="1"/>
  <c r="T1066" i="10"/>
  <c r="U1066" i="10" s="1"/>
  <c r="T1067" i="10"/>
  <c r="U1067" i="10" s="1"/>
  <c r="T1068" i="10"/>
  <c r="U1068" i="10" s="1"/>
  <c r="T1069" i="10"/>
  <c r="U1069" i="10" s="1"/>
  <c r="T1070" i="10"/>
  <c r="U1070" i="10" s="1"/>
  <c r="T1071" i="10"/>
  <c r="U1071" i="10" s="1"/>
  <c r="T1072" i="10"/>
  <c r="U1072" i="10" s="1"/>
  <c r="T1073" i="10"/>
  <c r="U1073" i="10" s="1"/>
  <c r="T1074" i="10"/>
  <c r="U1074" i="10" s="1"/>
  <c r="T1075" i="10"/>
  <c r="U1075" i="10" s="1"/>
  <c r="T1076" i="10"/>
  <c r="U1076" i="10" s="1"/>
  <c r="T1077" i="10"/>
  <c r="U1077" i="10" s="1"/>
  <c r="T1078" i="10"/>
  <c r="U1078" i="10" s="1"/>
  <c r="T1079" i="10"/>
  <c r="U1079" i="10" s="1"/>
  <c r="T1080" i="10"/>
  <c r="U1080" i="10" s="1"/>
  <c r="T1081" i="10"/>
  <c r="U1081" i="10" s="1"/>
  <c r="T1082" i="10"/>
  <c r="U1082" i="10" s="1"/>
  <c r="T1083" i="10"/>
  <c r="U1083" i="10" s="1"/>
  <c r="T1084" i="10"/>
  <c r="U1084" i="10" s="1"/>
  <c r="T1085" i="10"/>
  <c r="U1085" i="10" s="1"/>
  <c r="T1086" i="10"/>
  <c r="U1086" i="10" s="1"/>
  <c r="T1087" i="10"/>
  <c r="U1087" i="10" s="1"/>
  <c r="T1088" i="10"/>
  <c r="U1088" i="10" s="1"/>
  <c r="T1089" i="10"/>
  <c r="U1089" i="10" s="1"/>
  <c r="T1090" i="10"/>
  <c r="U1090" i="10" s="1"/>
  <c r="T1091" i="10"/>
  <c r="U1091" i="10" s="1"/>
  <c r="T1092" i="10"/>
  <c r="U1092" i="10" s="1"/>
  <c r="T1093" i="10"/>
  <c r="U1093" i="10" s="1"/>
  <c r="T1094" i="10"/>
  <c r="U1094" i="10" s="1"/>
  <c r="T1095" i="10"/>
  <c r="U1095" i="10" s="1"/>
  <c r="T1096" i="10"/>
  <c r="U1096" i="10" s="1"/>
  <c r="T1097" i="10"/>
  <c r="U1097" i="10" s="1"/>
  <c r="T1098" i="10"/>
  <c r="U1098" i="10" s="1"/>
  <c r="T1099" i="10"/>
  <c r="U1099" i="10" s="1"/>
  <c r="T1100" i="10"/>
  <c r="U1100" i="10" s="1"/>
  <c r="T1101" i="10"/>
  <c r="U1101" i="10" s="1"/>
  <c r="T1102" i="10"/>
  <c r="U1102" i="10" s="1"/>
  <c r="T1103" i="10"/>
  <c r="U1103" i="10" s="1"/>
  <c r="T1104" i="10"/>
  <c r="U1104" i="10" s="1"/>
  <c r="T1105" i="10"/>
  <c r="U1105" i="10" s="1"/>
  <c r="T1106" i="10"/>
  <c r="U1106" i="10" s="1"/>
  <c r="T1107" i="10"/>
  <c r="U1107" i="10" s="1"/>
  <c r="T1108" i="10"/>
  <c r="U1108" i="10" s="1"/>
  <c r="T1109" i="10"/>
  <c r="U1109" i="10" s="1"/>
  <c r="T1110" i="10"/>
  <c r="U1110" i="10" s="1"/>
  <c r="T1111" i="10"/>
  <c r="U1111" i="10" s="1"/>
  <c r="T1112" i="10"/>
  <c r="U1112" i="10" s="1"/>
  <c r="T1113" i="10"/>
  <c r="U1113" i="10" s="1"/>
  <c r="T1114" i="10"/>
  <c r="U1114" i="10" s="1"/>
  <c r="T1115" i="10"/>
  <c r="U1115" i="10" s="1"/>
  <c r="T1116" i="10"/>
  <c r="U1116" i="10" s="1"/>
  <c r="T1117" i="10"/>
  <c r="U1117" i="10" s="1"/>
  <c r="T1118" i="10"/>
  <c r="U1118" i="10" s="1"/>
  <c r="T1119" i="10"/>
  <c r="U1119" i="10" s="1"/>
  <c r="T1120" i="10"/>
  <c r="U1120" i="10" s="1"/>
  <c r="T1121" i="10"/>
  <c r="U1121" i="10" s="1"/>
  <c r="T1122" i="10"/>
  <c r="U1122" i="10" s="1"/>
  <c r="T1123" i="10"/>
  <c r="U1123" i="10" s="1"/>
  <c r="T1124" i="10"/>
  <c r="U1124" i="10" s="1"/>
  <c r="T1125" i="10"/>
  <c r="U1125" i="10" s="1"/>
  <c r="T1126" i="10"/>
  <c r="U1126" i="10" s="1"/>
  <c r="T1127" i="10"/>
  <c r="U1127" i="10" s="1"/>
  <c r="T1128" i="10"/>
  <c r="U1128" i="10" s="1"/>
  <c r="T1129" i="10"/>
  <c r="U1129" i="10" s="1"/>
  <c r="T1130" i="10"/>
  <c r="U1130" i="10" s="1"/>
  <c r="T1131" i="10"/>
  <c r="U1131" i="10" s="1"/>
  <c r="T1132" i="10"/>
  <c r="U1132" i="10" s="1"/>
  <c r="T1133" i="10"/>
  <c r="U1133" i="10" s="1"/>
  <c r="T1134" i="10"/>
  <c r="U1134" i="10" s="1"/>
  <c r="T1135" i="10"/>
  <c r="U1135" i="10" s="1"/>
  <c r="T1136" i="10"/>
  <c r="U1136" i="10" s="1"/>
  <c r="T1137" i="10"/>
  <c r="U1137" i="10" s="1"/>
  <c r="T1138" i="10"/>
  <c r="U1138" i="10" s="1"/>
  <c r="T1139" i="10"/>
  <c r="U1139" i="10" s="1"/>
  <c r="T1140" i="10"/>
  <c r="U1140" i="10" s="1"/>
  <c r="T1141" i="10"/>
  <c r="U1141" i="10" s="1"/>
  <c r="T1142" i="10"/>
  <c r="U1142" i="10" s="1"/>
  <c r="T1143" i="10"/>
  <c r="U1143" i="10" s="1"/>
  <c r="T1144" i="10"/>
  <c r="U1144" i="10" s="1"/>
  <c r="T1145" i="10"/>
  <c r="U1145" i="10" s="1"/>
  <c r="T1146" i="10"/>
  <c r="U1146" i="10" s="1"/>
  <c r="T1147" i="10"/>
  <c r="U1147" i="10" s="1"/>
  <c r="T1148" i="10"/>
  <c r="U1148" i="10" s="1"/>
  <c r="T1149" i="10"/>
  <c r="U1149" i="10" s="1"/>
  <c r="T1150" i="10"/>
  <c r="U1150" i="10" s="1"/>
  <c r="T1151" i="10"/>
  <c r="U1151" i="10" s="1"/>
  <c r="T1152" i="10"/>
  <c r="U1152" i="10" s="1"/>
  <c r="T1153" i="10"/>
  <c r="U1153" i="10" s="1"/>
  <c r="T1154" i="10"/>
  <c r="U1154" i="10" s="1"/>
  <c r="T1155" i="10"/>
  <c r="U1155" i="10" s="1"/>
  <c r="T1156" i="10"/>
  <c r="U1156" i="10" s="1"/>
  <c r="T1157" i="10"/>
  <c r="U1157" i="10" s="1"/>
  <c r="T1158" i="10"/>
  <c r="U1158" i="10" s="1"/>
  <c r="T1159" i="10"/>
  <c r="U1159" i="10" s="1"/>
  <c r="T1160" i="10"/>
  <c r="U1160" i="10" s="1"/>
  <c r="T1161" i="10"/>
  <c r="U1161" i="10" s="1"/>
  <c r="T1162" i="10"/>
  <c r="U1162" i="10" s="1"/>
  <c r="T1163" i="10"/>
  <c r="U1163" i="10" s="1"/>
  <c r="T1164" i="10"/>
  <c r="U1164" i="10" s="1"/>
  <c r="T1165" i="10"/>
  <c r="U1165" i="10" s="1"/>
  <c r="T1166" i="10"/>
  <c r="U1166" i="10" s="1"/>
  <c r="T1167" i="10"/>
  <c r="U1167" i="10" s="1"/>
  <c r="T1168" i="10"/>
  <c r="U1168" i="10" s="1"/>
  <c r="T1169" i="10"/>
  <c r="U1169" i="10" s="1"/>
  <c r="T1170" i="10"/>
  <c r="U1170" i="10" s="1"/>
  <c r="T1171" i="10"/>
  <c r="U1171" i="10" s="1"/>
  <c r="T1172" i="10"/>
  <c r="U1172" i="10" s="1"/>
  <c r="T1173" i="10"/>
  <c r="U1173" i="10" s="1"/>
  <c r="T1174" i="10"/>
  <c r="U1174" i="10" s="1"/>
  <c r="T1175" i="10"/>
  <c r="U1175" i="10" s="1"/>
  <c r="T1176" i="10"/>
  <c r="U1176" i="10" s="1"/>
  <c r="T1177" i="10"/>
  <c r="U1177" i="10" s="1"/>
  <c r="T1178" i="10"/>
  <c r="U1178" i="10" s="1"/>
  <c r="T1179" i="10"/>
  <c r="U1179" i="10" s="1"/>
  <c r="T1180" i="10"/>
  <c r="U1180" i="10" s="1"/>
  <c r="T1181" i="10"/>
  <c r="U1181" i="10" s="1"/>
  <c r="T1182" i="10"/>
  <c r="U1182" i="10" s="1"/>
  <c r="T1183" i="10"/>
  <c r="U1183" i="10" s="1"/>
  <c r="T1184" i="10"/>
  <c r="U1184" i="10" s="1"/>
  <c r="T1185" i="10"/>
  <c r="U1185" i="10" s="1"/>
  <c r="T1186" i="10"/>
  <c r="U1186" i="10" s="1"/>
  <c r="T1187" i="10"/>
  <c r="U1187" i="10" s="1"/>
  <c r="T1188" i="10"/>
  <c r="U1188" i="10" s="1"/>
  <c r="T1189" i="10"/>
  <c r="U1189" i="10" s="1"/>
  <c r="T1190" i="10"/>
  <c r="U1190" i="10" s="1"/>
  <c r="T1191" i="10"/>
  <c r="U1191" i="10" s="1"/>
  <c r="T1192" i="10"/>
  <c r="U1192" i="10" s="1"/>
  <c r="T1193" i="10"/>
  <c r="U1193" i="10" s="1"/>
  <c r="T1194" i="10"/>
  <c r="U1194" i="10" s="1"/>
  <c r="T1195" i="10"/>
  <c r="U1195" i="10" s="1"/>
  <c r="T1196" i="10"/>
  <c r="U1196" i="10" s="1"/>
  <c r="T1197" i="10"/>
  <c r="U1197" i="10" s="1"/>
  <c r="T1198" i="10"/>
  <c r="U1198" i="10" s="1"/>
  <c r="T1199" i="10"/>
  <c r="U1199" i="10" s="1"/>
  <c r="T1200" i="10"/>
  <c r="U1200" i="10" s="1"/>
  <c r="T1201" i="10"/>
  <c r="U1201" i="10" s="1"/>
  <c r="T1202" i="10"/>
  <c r="U1202" i="10" s="1"/>
  <c r="T1203" i="10"/>
  <c r="U1203" i="10" s="1"/>
  <c r="T1204" i="10"/>
  <c r="U1204" i="10" s="1"/>
  <c r="T1205" i="10"/>
  <c r="U1205" i="10" s="1"/>
  <c r="T1206" i="10"/>
  <c r="U1206" i="10" s="1"/>
  <c r="T1207" i="10"/>
  <c r="U1207" i="10" s="1"/>
  <c r="T1208" i="10"/>
  <c r="U1208" i="10" s="1"/>
  <c r="T1209" i="10"/>
  <c r="U1209" i="10" s="1"/>
  <c r="T1210" i="10"/>
  <c r="U1210" i="10" s="1"/>
  <c r="T1211" i="10"/>
  <c r="U1211" i="10" s="1"/>
  <c r="T1212" i="10"/>
  <c r="U1212" i="10" s="1"/>
  <c r="T1213" i="10"/>
  <c r="U1213" i="10" s="1"/>
  <c r="T1214" i="10"/>
  <c r="U1214" i="10" s="1"/>
  <c r="T1215" i="10"/>
  <c r="U1215" i="10" s="1"/>
  <c r="T1216" i="10"/>
  <c r="U1216" i="10" s="1"/>
  <c r="T1217" i="10"/>
  <c r="U1217" i="10" s="1"/>
  <c r="T1218" i="10"/>
  <c r="U1218" i="10" s="1"/>
  <c r="T1219" i="10"/>
  <c r="U1219" i="10" s="1"/>
  <c r="T1220" i="10"/>
  <c r="U1220" i="10" s="1"/>
  <c r="T1221" i="10"/>
  <c r="U1221" i="10" s="1"/>
  <c r="T1222" i="10"/>
  <c r="U1222" i="10" s="1"/>
  <c r="T1223" i="10"/>
  <c r="U1223" i="10" s="1"/>
  <c r="T1224" i="10"/>
  <c r="U1224" i="10" s="1"/>
  <c r="T1225" i="10"/>
  <c r="U1225" i="10" s="1"/>
  <c r="T1226" i="10"/>
  <c r="U1226" i="10" s="1"/>
  <c r="T1227" i="10"/>
  <c r="U1227" i="10" s="1"/>
  <c r="T1228" i="10"/>
  <c r="U1228" i="10" s="1"/>
  <c r="T1229" i="10"/>
  <c r="U1229" i="10" s="1"/>
  <c r="T1230" i="10"/>
  <c r="U1230" i="10" s="1"/>
  <c r="T1231" i="10"/>
  <c r="U1231" i="10" s="1"/>
  <c r="T1232" i="10"/>
  <c r="U1232" i="10" s="1"/>
  <c r="T1233" i="10"/>
  <c r="U1233" i="10" s="1"/>
  <c r="T1234" i="10"/>
  <c r="U1234" i="10" s="1"/>
  <c r="T1235" i="10"/>
  <c r="U1235" i="10" s="1"/>
  <c r="T1236" i="10"/>
  <c r="U1236" i="10" s="1"/>
  <c r="T1237" i="10"/>
  <c r="U1237" i="10" s="1"/>
  <c r="T1238" i="10"/>
  <c r="U1238" i="10" s="1"/>
  <c r="T1239" i="10"/>
  <c r="U1239" i="10" s="1"/>
  <c r="T1240" i="10"/>
  <c r="U1240" i="10" s="1"/>
  <c r="T1241" i="10"/>
  <c r="U1241" i="10" s="1"/>
  <c r="T1242" i="10"/>
  <c r="U1242" i="10" s="1"/>
  <c r="T1243" i="10"/>
  <c r="U1243" i="10" s="1"/>
  <c r="T1244" i="10"/>
  <c r="U1244" i="10" s="1"/>
  <c r="T1245" i="10"/>
  <c r="U1245" i="10" s="1"/>
  <c r="T1246" i="10"/>
  <c r="U1246" i="10" s="1"/>
  <c r="T1247" i="10"/>
  <c r="U1247" i="10" s="1"/>
  <c r="T1248" i="10"/>
  <c r="U1248" i="10" s="1"/>
  <c r="T1249" i="10"/>
  <c r="U1249" i="10" s="1"/>
  <c r="T1250" i="10"/>
  <c r="U1250" i="10" s="1"/>
  <c r="T1251" i="10"/>
  <c r="U1251" i="10" s="1"/>
  <c r="T1252" i="10"/>
  <c r="U1252" i="10" s="1"/>
  <c r="T1253" i="10"/>
  <c r="U1253" i="10" s="1"/>
  <c r="T1254" i="10"/>
  <c r="U1254" i="10" s="1"/>
  <c r="T1255" i="10"/>
  <c r="U1255" i="10" s="1"/>
  <c r="T1256" i="10"/>
  <c r="U1256" i="10" s="1"/>
  <c r="T1257" i="10"/>
  <c r="U1257" i="10" s="1"/>
  <c r="T1258" i="10"/>
  <c r="U1258" i="10" s="1"/>
  <c r="T1259" i="10"/>
  <c r="U1259" i="10" s="1"/>
  <c r="T1260" i="10"/>
  <c r="U1260" i="10" s="1"/>
  <c r="T1261" i="10"/>
  <c r="U1261" i="10" s="1"/>
  <c r="T1262" i="10"/>
  <c r="U1262" i="10" s="1"/>
  <c r="T1263" i="10"/>
  <c r="U1263" i="10" s="1"/>
  <c r="T1264" i="10"/>
  <c r="U1264" i="10" s="1"/>
  <c r="T1265" i="10"/>
  <c r="U1265" i="10" s="1"/>
  <c r="T1266" i="10"/>
  <c r="U1266" i="10" s="1"/>
  <c r="T1267" i="10"/>
  <c r="U1267" i="10" s="1"/>
  <c r="T1268" i="10"/>
  <c r="U1268" i="10" s="1"/>
  <c r="T1269" i="10"/>
  <c r="U1269" i="10" s="1"/>
  <c r="T1270" i="10"/>
  <c r="U1270" i="10" s="1"/>
  <c r="T1271" i="10"/>
  <c r="U1271" i="10" s="1"/>
  <c r="T1272" i="10"/>
  <c r="U1272" i="10" s="1"/>
  <c r="T1273" i="10"/>
  <c r="U1273" i="10" s="1"/>
  <c r="T1274" i="10"/>
  <c r="U1274" i="10" s="1"/>
  <c r="T1275" i="10"/>
  <c r="U1275" i="10" s="1"/>
  <c r="T1276" i="10"/>
  <c r="U1276" i="10" s="1"/>
  <c r="T1277" i="10"/>
  <c r="U1277" i="10" s="1"/>
  <c r="T1278" i="10"/>
  <c r="U1278" i="10" s="1"/>
  <c r="T1279" i="10"/>
  <c r="U1279" i="10" s="1"/>
  <c r="T1280" i="10"/>
  <c r="U1280" i="10" s="1"/>
  <c r="T1281" i="10"/>
  <c r="U1281" i="10" s="1"/>
  <c r="T1282" i="10"/>
  <c r="U1282" i="10" s="1"/>
  <c r="T1283" i="10"/>
  <c r="U1283" i="10" s="1"/>
  <c r="T1284" i="10"/>
  <c r="U1284" i="10" s="1"/>
  <c r="T1285" i="10"/>
  <c r="U1285" i="10" s="1"/>
  <c r="T1286" i="10"/>
  <c r="U1286" i="10" s="1"/>
  <c r="T1287" i="10"/>
  <c r="U1287" i="10" s="1"/>
  <c r="T1288" i="10"/>
  <c r="U1288" i="10" s="1"/>
  <c r="T1289" i="10"/>
  <c r="U1289" i="10" s="1"/>
  <c r="T1290" i="10"/>
  <c r="U1290" i="10" s="1"/>
  <c r="T1291" i="10"/>
  <c r="U1291" i="10" s="1"/>
  <c r="T1292" i="10"/>
  <c r="U1292" i="10" s="1"/>
  <c r="T1293" i="10"/>
  <c r="U1293" i="10" s="1"/>
  <c r="T1294" i="10"/>
  <c r="U1294" i="10" s="1"/>
  <c r="T1295" i="10"/>
  <c r="U1295" i="10" s="1"/>
  <c r="T1296" i="10"/>
  <c r="U1296" i="10" s="1"/>
  <c r="T1297" i="10"/>
  <c r="U1297" i="10" s="1"/>
  <c r="T1298" i="10"/>
  <c r="U1298" i="10" s="1"/>
  <c r="T1299" i="10"/>
  <c r="U1299" i="10" s="1"/>
  <c r="T1300" i="10"/>
  <c r="U1300" i="10" s="1"/>
  <c r="T1301" i="10"/>
  <c r="U1301" i="10" s="1"/>
  <c r="T1302" i="10"/>
  <c r="U1302" i="10" s="1"/>
  <c r="T1303" i="10"/>
  <c r="U1303" i="10" s="1"/>
  <c r="T1304" i="10"/>
  <c r="U1304" i="10" s="1"/>
  <c r="T1305" i="10"/>
  <c r="U1305" i="10" s="1"/>
  <c r="T1306" i="10"/>
  <c r="U1306" i="10" s="1"/>
  <c r="T1307" i="10"/>
  <c r="U1307" i="10" s="1"/>
  <c r="T1308" i="10"/>
  <c r="U1308" i="10" s="1"/>
  <c r="T1309" i="10"/>
  <c r="U1309" i="10" s="1"/>
  <c r="T1310" i="10"/>
  <c r="U1310" i="10" s="1"/>
  <c r="T1311" i="10"/>
  <c r="U1311" i="10" s="1"/>
  <c r="T1312" i="10"/>
  <c r="U1312" i="10" s="1"/>
  <c r="T1313" i="10"/>
  <c r="U1313" i="10" s="1"/>
  <c r="T1314" i="10"/>
  <c r="U1314" i="10" s="1"/>
  <c r="T1315" i="10"/>
  <c r="U1315" i="10" s="1"/>
  <c r="T1316" i="10"/>
  <c r="U1316" i="10" s="1"/>
  <c r="T1317" i="10"/>
  <c r="U1317" i="10" s="1"/>
  <c r="T1318" i="10"/>
  <c r="U1318" i="10" s="1"/>
  <c r="T1319" i="10"/>
  <c r="U1319" i="10" s="1"/>
  <c r="T1320" i="10"/>
  <c r="U1320" i="10" s="1"/>
  <c r="T1321" i="10"/>
  <c r="U1321" i="10" s="1"/>
  <c r="T1322" i="10"/>
  <c r="U1322" i="10" s="1"/>
  <c r="T1323" i="10"/>
  <c r="U1323" i="10" s="1"/>
  <c r="T1324" i="10"/>
  <c r="U1324" i="10" s="1"/>
  <c r="T1325" i="10"/>
  <c r="U1325" i="10" s="1"/>
  <c r="T1326" i="10"/>
  <c r="U1326" i="10" s="1"/>
  <c r="T1327" i="10"/>
  <c r="U1327" i="10" s="1"/>
  <c r="T1328" i="10"/>
  <c r="U1328" i="10" s="1"/>
  <c r="T1329" i="10"/>
  <c r="U1329" i="10" s="1"/>
  <c r="T1330" i="10"/>
  <c r="U1330" i="10" s="1"/>
  <c r="T1331" i="10"/>
  <c r="U1331" i="10" s="1"/>
  <c r="T1332" i="10"/>
  <c r="U1332" i="10" s="1"/>
  <c r="T1333" i="10"/>
  <c r="U1333" i="10" s="1"/>
  <c r="T1334" i="10"/>
  <c r="U1334" i="10" s="1"/>
  <c r="T1335" i="10"/>
  <c r="U1335" i="10" s="1"/>
  <c r="T1336" i="10"/>
  <c r="U1336" i="10" s="1"/>
  <c r="T1337" i="10"/>
  <c r="U1337" i="10" s="1"/>
  <c r="T1338" i="10"/>
  <c r="U1338" i="10" s="1"/>
  <c r="T1339" i="10"/>
  <c r="U1339" i="10" s="1"/>
  <c r="T1340" i="10"/>
  <c r="U1340" i="10" s="1"/>
  <c r="T1341" i="10"/>
  <c r="U1341" i="10" s="1"/>
  <c r="T1342" i="10"/>
  <c r="U1342" i="10" s="1"/>
  <c r="T1343" i="10"/>
  <c r="U1343" i="10" s="1"/>
  <c r="T1344" i="10"/>
  <c r="U1344" i="10" s="1"/>
  <c r="T1345" i="10"/>
  <c r="U1345" i="10" s="1"/>
  <c r="T1346" i="10"/>
  <c r="U1346" i="10" s="1"/>
  <c r="T1347" i="10"/>
  <c r="U1347" i="10" s="1"/>
  <c r="T1348" i="10"/>
  <c r="U1348" i="10" s="1"/>
  <c r="T1349" i="10"/>
  <c r="U1349" i="10" s="1"/>
  <c r="T1350" i="10"/>
  <c r="U1350" i="10" s="1"/>
  <c r="T1351" i="10"/>
  <c r="U1351" i="10" s="1"/>
  <c r="T1352" i="10"/>
  <c r="U1352" i="10" s="1"/>
  <c r="T1353" i="10"/>
  <c r="U1353" i="10" s="1"/>
  <c r="T1354" i="10"/>
  <c r="U1354" i="10" s="1"/>
  <c r="T1355" i="10"/>
  <c r="U1355" i="10" s="1"/>
  <c r="T1356" i="10"/>
  <c r="U1356" i="10" s="1"/>
  <c r="T1357" i="10"/>
  <c r="U1357" i="10" s="1"/>
  <c r="T1358" i="10"/>
  <c r="U1358" i="10" s="1"/>
  <c r="T1359" i="10"/>
  <c r="U1359" i="10" s="1"/>
  <c r="T1360" i="10"/>
  <c r="U1360" i="10" s="1"/>
  <c r="T1361" i="10"/>
  <c r="U1361" i="10" s="1"/>
  <c r="T1362" i="10"/>
  <c r="U1362" i="10" s="1"/>
  <c r="T1363" i="10"/>
  <c r="U1363" i="10" s="1"/>
  <c r="T1364" i="10"/>
  <c r="U1364" i="10" s="1"/>
  <c r="T1365" i="10"/>
  <c r="U1365" i="10" s="1"/>
  <c r="T1366" i="10"/>
  <c r="U1366" i="10" s="1"/>
  <c r="T1367" i="10"/>
  <c r="U1367" i="10" s="1"/>
  <c r="T1368" i="10"/>
  <c r="U1368" i="10" s="1"/>
  <c r="T1369" i="10"/>
  <c r="U1369" i="10" s="1"/>
  <c r="T1370" i="10"/>
  <c r="U1370" i="10" s="1"/>
  <c r="T1371" i="10"/>
  <c r="U1371" i="10" s="1"/>
  <c r="T1372" i="10"/>
  <c r="U1372" i="10" s="1"/>
  <c r="T1373" i="10"/>
  <c r="U1373" i="10" s="1"/>
  <c r="T1374" i="10"/>
  <c r="U1374" i="10" s="1"/>
  <c r="T1375" i="10"/>
  <c r="U1375" i="10" s="1"/>
  <c r="T1376" i="10"/>
  <c r="U1376" i="10" s="1"/>
  <c r="T1377" i="10"/>
  <c r="U1377" i="10" s="1"/>
  <c r="T1378" i="10"/>
  <c r="U1378" i="10" s="1"/>
  <c r="T1379" i="10"/>
  <c r="U1379" i="10" s="1"/>
  <c r="T1380" i="10"/>
  <c r="U1380" i="10" s="1"/>
  <c r="T1381" i="10"/>
  <c r="U1381" i="10" s="1"/>
  <c r="T1382" i="10"/>
  <c r="U1382" i="10" s="1"/>
  <c r="T1383" i="10"/>
  <c r="U1383" i="10" s="1"/>
  <c r="T1384" i="10"/>
  <c r="U1384" i="10" s="1"/>
  <c r="T1385" i="10"/>
  <c r="U1385" i="10" s="1"/>
  <c r="T1386" i="10"/>
  <c r="U1386" i="10" s="1"/>
  <c r="T1387" i="10"/>
  <c r="U1387" i="10" s="1"/>
  <c r="T1388" i="10"/>
  <c r="U1388" i="10" s="1"/>
  <c r="T1389" i="10"/>
  <c r="U1389" i="10" s="1"/>
  <c r="T1390" i="10"/>
  <c r="U1390" i="10" s="1"/>
  <c r="T1391" i="10"/>
  <c r="U1391" i="10" s="1"/>
  <c r="T1392" i="10"/>
  <c r="U1392" i="10" s="1"/>
  <c r="T1393" i="10"/>
  <c r="U1393" i="10" s="1"/>
  <c r="T1394" i="10"/>
  <c r="U1394" i="10" s="1"/>
  <c r="T1395" i="10"/>
  <c r="U1395" i="10" s="1"/>
  <c r="T1396" i="10"/>
  <c r="U1396" i="10" s="1"/>
  <c r="T1397" i="10"/>
  <c r="U1397" i="10" s="1"/>
  <c r="T1398" i="10"/>
  <c r="U1398" i="10" s="1"/>
  <c r="T1399" i="10"/>
  <c r="U1399" i="10" s="1"/>
  <c r="T1400" i="10"/>
  <c r="U1400" i="10" s="1"/>
  <c r="T1401" i="10"/>
  <c r="U1401" i="10" s="1"/>
  <c r="T1402" i="10"/>
  <c r="U1402" i="10" s="1"/>
  <c r="T1403" i="10"/>
  <c r="U1403" i="10" s="1"/>
  <c r="T1404" i="10"/>
  <c r="U1404" i="10" s="1"/>
  <c r="T1405" i="10"/>
  <c r="U1405" i="10" s="1"/>
  <c r="T1406" i="10"/>
  <c r="U1406" i="10" s="1"/>
  <c r="T1407" i="10"/>
  <c r="U1407" i="10" s="1"/>
  <c r="T1408" i="10"/>
  <c r="U1408" i="10" s="1"/>
  <c r="T1409" i="10"/>
  <c r="U1409" i="10" s="1"/>
  <c r="T1410" i="10"/>
  <c r="U1410" i="10" s="1"/>
  <c r="T1411" i="10"/>
  <c r="U1411" i="10" s="1"/>
  <c r="T1412" i="10"/>
  <c r="U1412" i="10" s="1"/>
  <c r="T1413" i="10"/>
  <c r="U1413" i="10" s="1"/>
  <c r="T1414" i="10"/>
  <c r="U1414" i="10" s="1"/>
  <c r="T1415" i="10"/>
  <c r="U1415" i="10" s="1"/>
  <c r="T1416" i="10"/>
  <c r="U1416" i="10" s="1"/>
  <c r="T1417" i="10"/>
  <c r="U1417" i="10" s="1"/>
  <c r="T1418" i="10"/>
  <c r="U1418" i="10" s="1"/>
  <c r="T1419" i="10"/>
  <c r="U1419" i="10" s="1"/>
  <c r="T1420" i="10"/>
  <c r="U1420" i="10" s="1"/>
  <c r="T1421" i="10"/>
  <c r="U1421" i="10" s="1"/>
  <c r="T1422" i="10"/>
  <c r="U1422" i="10" s="1"/>
  <c r="T1423" i="10"/>
  <c r="U1423" i="10" s="1"/>
  <c r="T1424" i="10"/>
  <c r="U1424" i="10" s="1"/>
  <c r="T1425" i="10"/>
  <c r="U1425" i="10" s="1"/>
  <c r="T1426" i="10"/>
  <c r="U1426" i="10" s="1"/>
  <c r="T1427" i="10"/>
  <c r="U1427" i="10" s="1"/>
  <c r="T1428" i="10"/>
  <c r="U1428" i="10" s="1"/>
  <c r="T1429" i="10"/>
  <c r="U1429" i="10" s="1"/>
  <c r="T1430" i="10"/>
  <c r="U1430" i="10" s="1"/>
  <c r="T1431" i="10"/>
  <c r="U1431" i="10" s="1"/>
  <c r="T1432" i="10"/>
  <c r="U1432" i="10" s="1"/>
  <c r="T1433" i="10"/>
  <c r="U1433" i="10" s="1"/>
  <c r="T1434" i="10"/>
  <c r="U1434" i="10" s="1"/>
  <c r="T1435" i="10"/>
  <c r="U1435" i="10" s="1"/>
  <c r="T1436" i="10"/>
  <c r="U1436" i="10" s="1"/>
  <c r="T1437" i="10"/>
  <c r="U1437" i="10" s="1"/>
  <c r="T1438" i="10"/>
  <c r="U1438" i="10" s="1"/>
  <c r="T1439" i="10"/>
  <c r="U1439" i="10" s="1"/>
  <c r="T1440" i="10"/>
  <c r="U1440" i="10" s="1"/>
  <c r="T1441" i="10"/>
  <c r="U1441" i="10" s="1"/>
  <c r="T1442" i="10"/>
  <c r="U1442" i="10" s="1"/>
  <c r="T1443" i="10"/>
  <c r="U1443" i="10" s="1"/>
  <c r="T1444" i="10"/>
  <c r="U1444" i="10" s="1"/>
  <c r="T1445" i="10"/>
  <c r="U1445" i="10" s="1"/>
  <c r="T1446" i="10"/>
  <c r="U1446" i="10" s="1"/>
  <c r="T1447" i="10"/>
  <c r="U1447" i="10" s="1"/>
  <c r="T1448" i="10"/>
  <c r="U1448" i="10" s="1"/>
  <c r="T1449" i="10"/>
  <c r="U1449" i="10" s="1"/>
  <c r="T1450" i="10"/>
  <c r="U1450" i="10" s="1"/>
  <c r="T1451" i="10"/>
  <c r="U1451" i="10" s="1"/>
  <c r="T1452" i="10"/>
  <c r="U1452" i="10" s="1"/>
  <c r="T1453" i="10"/>
  <c r="U1453" i="10" s="1"/>
  <c r="T1454" i="10"/>
  <c r="U1454" i="10" s="1"/>
  <c r="T1455" i="10"/>
  <c r="U1455" i="10" s="1"/>
  <c r="T1456" i="10"/>
  <c r="U1456" i="10" s="1"/>
  <c r="T1457" i="10"/>
  <c r="U1457" i="10" s="1"/>
  <c r="T1458" i="10"/>
  <c r="U1458" i="10" s="1"/>
  <c r="T1459" i="10"/>
  <c r="U1459" i="10" s="1"/>
  <c r="T1460" i="10"/>
  <c r="U1460" i="10" s="1"/>
  <c r="T1461" i="10"/>
  <c r="U1461" i="10" s="1"/>
  <c r="T1462" i="10"/>
  <c r="U1462" i="10" s="1"/>
  <c r="T1463" i="10"/>
  <c r="U1463" i="10" s="1"/>
  <c r="T1464" i="10"/>
  <c r="U1464" i="10" s="1"/>
  <c r="T1465" i="10"/>
  <c r="U1465" i="10" s="1"/>
  <c r="T1466" i="10"/>
  <c r="U1466" i="10" s="1"/>
  <c r="T1467" i="10"/>
  <c r="U1467" i="10" s="1"/>
  <c r="T1468" i="10"/>
  <c r="U1468" i="10" s="1"/>
  <c r="T1469" i="10"/>
  <c r="U1469" i="10" s="1"/>
  <c r="T1470" i="10"/>
  <c r="U1470" i="10" s="1"/>
  <c r="T1471" i="10"/>
  <c r="U1471" i="10" s="1"/>
  <c r="T1472" i="10"/>
  <c r="U1472" i="10" s="1"/>
  <c r="T1473" i="10"/>
  <c r="U1473" i="10" s="1"/>
  <c r="T1474" i="10"/>
  <c r="U1474" i="10" s="1"/>
  <c r="T1475" i="10"/>
  <c r="U1475" i="10" s="1"/>
  <c r="T1476" i="10"/>
  <c r="U1476" i="10" s="1"/>
  <c r="T1477" i="10"/>
  <c r="U1477" i="10" s="1"/>
  <c r="T1478" i="10"/>
  <c r="U1478" i="10" s="1"/>
  <c r="T1479" i="10"/>
  <c r="U1479" i="10" s="1"/>
  <c r="T1480" i="10"/>
  <c r="U1480" i="10" s="1"/>
  <c r="T1481" i="10"/>
  <c r="U1481" i="10" s="1"/>
  <c r="T1482" i="10"/>
  <c r="U1482" i="10" s="1"/>
  <c r="T1483" i="10"/>
  <c r="U1483" i="10" s="1"/>
  <c r="T1484" i="10"/>
  <c r="U1484" i="10" s="1"/>
  <c r="T1485" i="10"/>
  <c r="U1485" i="10" s="1"/>
  <c r="T1486" i="10"/>
  <c r="U1486" i="10" s="1"/>
  <c r="T1487" i="10"/>
  <c r="U1487" i="10" s="1"/>
  <c r="T1488" i="10"/>
  <c r="U1488" i="10" s="1"/>
  <c r="T1489" i="10"/>
  <c r="U1489" i="10" s="1"/>
  <c r="T1490" i="10"/>
  <c r="U1490" i="10" s="1"/>
  <c r="T1491" i="10"/>
  <c r="U1491" i="10" s="1"/>
  <c r="T1492" i="10"/>
  <c r="U1492" i="10" s="1"/>
  <c r="T1493" i="10"/>
  <c r="U1493" i="10" s="1"/>
  <c r="T1494" i="10"/>
  <c r="U1494" i="10" s="1"/>
  <c r="T1495" i="10"/>
  <c r="U1495" i="10" s="1"/>
  <c r="T1496" i="10"/>
  <c r="U1496" i="10" s="1"/>
  <c r="T1497" i="10"/>
  <c r="U1497" i="10" s="1"/>
  <c r="T1498" i="10"/>
  <c r="U1498" i="10" s="1"/>
  <c r="T1499" i="10"/>
  <c r="U1499" i="10" s="1"/>
  <c r="T1500" i="10"/>
  <c r="U1500" i="10" s="1"/>
  <c r="T1501" i="10"/>
  <c r="U1501" i="10" s="1"/>
  <c r="T1502" i="10"/>
  <c r="U1502" i="10" s="1"/>
  <c r="T1503" i="10"/>
  <c r="U1503" i="10" s="1"/>
  <c r="T1504" i="10"/>
  <c r="U1504" i="10" s="1"/>
  <c r="T1505" i="10"/>
  <c r="U1505" i="10" s="1"/>
  <c r="T1506" i="10"/>
  <c r="U1506" i="10" s="1"/>
  <c r="T1507" i="10"/>
  <c r="U1507" i="10" s="1"/>
  <c r="T1508" i="10"/>
  <c r="U1508" i="10" s="1"/>
  <c r="T1509" i="10"/>
  <c r="U1509" i="10" s="1"/>
  <c r="T1510" i="10"/>
  <c r="U1510" i="10" s="1"/>
  <c r="T1511" i="10"/>
  <c r="U1511" i="10" s="1"/>
  <c r="T1512" i="10"/>
  <c r="U1512" i="10" s="1"/>
  <c r="T1513" i="10"/>
  <c r="U1513" i="10" s="1"/>
  <c r="T1514" i="10"/>
  <c r="U1514" i="10" s="1"/>
  <c r="T1515" i="10"/>
  <c r="U1515" i="10" s="1"/>
  <c r="T1516" i="10"/>
  <c r="U1516" i="10" s="1"/>
  <c r="T1517" i="10"/>
  <c r="U1517" i="10" s="1"/>
  <c r="T1518" i="10"/>
  <c r="U1518" i="10" s="1"/>
  <c r="T1519" i="10"/>
  <c r="U1519" i="10" s="1"/>
  <c r="T1520" i="10"/>
  <c r="U1520" i="10" s="1"/>
  <c r="T1521" i="10"/>
  <c r="U1521" i="10" s="1"/>
  <c r="T1522" i="10"/>
  <c r="U1522" i="10" s="1"/>
  <c r="T1523" i="10"/>
  <c r="U1523" i="10" s="1"/>
  <c r="T1524" i="10"/>
  <c r="U1524" i="10" s="1"/>
  <c r="T1525" i="10"/>
  <c r="U1525" i="10" s="1"/>
  <c r="T1526" i="10"/>
  <c r="U1526" i="10" s="1"/>
  <c r="T1527" i="10"/>
  <c r="U1527" i="10" s="1"/>
  <c r="T1528" i="10"/>
  <c r="U1528" i="10" s="1"/>
  <c r="T1529" i="10"/>
  <c r="U1529" i="10" s="1"/>
  <c r="T1530" i="10"/>
  <c r="U1530" i="10" s="1"/>
  <c r="T1531" i="10"/>
  <c r="U1531" i="10" s="1"/>
  <c r="T1532" i="10"/>
  <c r="U1532" i="10" s="1"/>
  <c r="T1533" i="10"/>
  <c r="U1533" i="10" s="1"/>
  <c r="T1534" i="10"/>
  <c r="U1534" i="10" s="1"/>
  <c r="T1535" i="10"/>
  <c r="U1535" i="10" s="1"/>
  <c r="T1536" i="10"/>
  <c r="U1536" i="10" s="1"/>
  <c r="T1537" i="10"/>
  <c r="U1537" i="10" s="1"/>
  <c r="T1538" i="10"/>
  <c r="U1538" i="10" s="1"/>
  <c r="T1539" i="10"/>
  <c r="U1539" i="10" s="1"/>
  <c r="T1540" i="10"/>
  <c r="U1540" i="10" s="1"/>
  <c r="T1541" i="10"/>
  <c r="U1541" i="10" s="1"/>
  <c r="T1542" i="10"/>
  <c r="U1542" i="10" s="1"/>
  <c r="T1543" i="10"/>
  <c r="U1543" i="10" s="1"/>
  <c r="T1544" i="10"/>
  <c r="U1544" i="10" s="1"/>
  <c r="T1545" i="10"/>
  <c r="U1545" i="10" s="1"/>
  <c r="T1546" i="10"/>
  <c r="U1546" i="10" s="1"/>
  <c r="T1547" i="10"/>
  <c r="U1547" i="10" s="1"/>
  <c r="T1548" i="10"/>
  <c r="U1548" i="10" s="1"/>
  <c r="T1549" i="10"/>
  <c r="U1549" i="10" s="1"/>
  <c r="T1550" i="10"/>
  <c r="U1550" i="10" s="1"/>
  <c r="T1551" i="10"/>
  <c r="U1551" i="10" s="1"/>
  <c r="T1552" i="10"/>
  <c r="U1552" i="10" s="1"/>
  <c r="T1553" i="10"/>
  <c r="U1553" i="10" s="1"/>
  <c r="T1554" i="10"/>
  <c r="U1554" i="10" s="1"/>
  <c r="T1555" i="10"/>
  <c r="U1555" i="10" s="1"/>
  <c r="T1556" i="10"/>
  <c r="U1556" i="10" s="1"/>
  <c r="T1557" i="10"/>
  <c r="U1557" i="10" s="1"/>
  <c r="T1558" i="10"/>
  <c r="U1558" i="10" s="1"/>
  <c r="T1559" i="10"/>
  <c r="U1559" i="10" s="1"/>
  <c r="T1560" i="10"/>
  <c r="U1560" i="10" s="1"/>
  <c r="T1561" i="10"/>
  <c r="U1561" i="10" s="1"/>
  <c r="T1562" i="10"/>
  <c r="U1562" i="10" s="1"/>
  <c r="T1563" i="10"/>
  <c r="U1563" i="10" s="1"/>
  <c r="T1564" i="10"/>
  <c r="U1564" i="10" s="1"/>
  <c r="T1565" i="10"/>
  <c r="U1565" i="10" s="1"/>
  <c r="T1566" i="10"/>
  <c r="U1566" i="10" s="1"/>
  <c r="T1567" i="10"/>
  <c r="U1567" i="10" s="1"/>
  <c r="T1568" i="10"/>
  <c r="U1568" i="10" s="1"/>
  <c r="T1569" i="10"/>
  <c r="U1569" i="10" s="1"/>
  <c r="T1570" i="10"/>
  <c r="U1570" i="10" s="1"/>
  <c r="T1571" i="10"/>
  <c r="U1571" i="10" s="1"/>
  <c r="T1572" i="10"/>
  <c r="U1572" i="10" s="1"/>
  <c r="T1573" i="10"/>
  <c r="U1573" i="10" s="1"/>
  <c r="T1574" i="10"/>
  <c r="U1574" i="10" s="1"/>
  <c r="T1575" i="10"/>
  <c r="U1575" i="10" s="1"/>
  <c r="T1576" i="10"/>
  <c r="U1576" i="10" s="1"/>
  <c r="T1577" i="10"/>
  <c r="U1577" i="10" s="1"/>
  <c r="T1578" i="10"/>
  <c r="U1578" i="10" s="1"/>
  <c r="T1579" i="10"/>
  <c r="U1579" i="10" s="1"/>
  <c r="T1580" i="10"/>
  <c r="U1580" i="10" s="1"/>
  <c r="T1581" i="10"/>
  <c r="U1581" i="10" s="1"/>
  <c r="T1582" i="10"/>
  <c r="U1582" i="10" s="1"/>
  <c r="T1583" i="10"/>
  <c r="U1583" i="10" s="1"/>
  <c r="T1584" i="10"/>
  <c r="U1584" i="10" s="1"/>
  <c r="T1585" i="10"/>
  <c r="U1585" i="10" s="1"/>
  <c r="T1586" i="10"/>
  <c r="U1586" i="10" s="1"/>
  <c r="T1587" i="10"/>
  <c r="U1587" i="10" s="1"/>
  <c r="T1588" i="10"/>
  <c r="U1588" i="10" s="1"/>
  <c r="T1589" i="10"/>
  <c r="U1589" i="10" s="1"/>
  <c r="T1590" i="10"/>
  <c r="U1590" i="10" s="1"/>
  <c r="T1591" i="10"/>
  <c r="U1591" i="10" s="1"/>
  <c r="T1592" i="10"/>
  <c r="U1592" i="10" s="1"/>
  <c r="T1593" i="10"/>
  <c r="U1593" i="10" s="1"/>
  <c r="T1594" i="10"/>
  <c r="U1594" i="10" s="1"/>
  <c r="T1595" i="10"/>
  <c r="U1595" i="10" s="1"/>
  <c r="T1596" i="10"/>
  <c r="U1596" i="10" s="1"/>
  <c r="T1597" i="10"/>
  <c r="U1597" i="10" s="1"/>
  <c r="T1598" i="10"/>
  <c r="U1598" i="10" s="1"/>
  <c r="T1599" i="10"/>
  <c r="U1599" i="10" s="1"/>
  <c r="T1600" i="10"/>
  <c r="U1600" i="10" s="1"/>
  <c r="T1601" i="10"/>
  <c r="U1601" i="10" s="1"/>
  <c r="T1602" i="10"/>
  <c r="U1602" i="10" s="1"/>
  <c r="T1603" i="10"/>
  <c r="U1603" i="10" s="1"/>
  <c r="T1604" i="10"/>
  <c r="U1604" i="10" s="1"/>
  <c r="T1605" i="10"/>
  <c r="U1605" i="10" s="1"/>
  <c r="T1606" i="10"/>
  <c r="U1606" i="10" s="1"/>
  <c r="T1607" i="10"/>
  <c r="U1607" i="10" s="1"/>
  <c r="T1608" i="10"/>
  <c r="U1608" i="10" s="1"/>
  <c r="T1609" i="10"/>
  <c r="U1609" i="10" s="1"/>
  <c r="T1610" i="10"/>
  <c r="U1610" i="10" s="1"/>
  <c r="T1611" i="10"/>
  <c r="U1611" i="10" s="1"/>
  <c r="T1612" i="10"/>
  <c r="U1612" i="10" s="1"/>
  <c r="T1613" i="10"/>
  <c r="U1613" i="10" s="1"/>
  <c r="T1614" i="10"/>
  <c r="U1614" i="10" s="1"/>
  <c r="T1615" i="10"/>
  <c r="U1615" i="10" s="1"/>
  <c r="T1616" i="10"/>
  <c r="U1616" i="10" s="1"/>
  <c r="T1617" i="10"/>
  <c r="U1617" i="10" s="1"/>
  <c r="T1618" i="10"/>
  <c r="U1618" i="10" s="1"/>
  <c r="T1619" i="10"/>
  <c r="U1619" i="10" s="1"/>
  <c r="T1620" i="10"/>
  <c r="U1620" i="10" s="1"/>
  <c r="T1621" i="10"/>
  <c r="U1621" i="10" s="1"/>
  <c r="T1622" i="10"/>
  <c r="U1622" i="10" s="1"/>
  <c r="T1623" i="10"/>
  <c r="U1623" i="10" s="1"/>
  <c r="T1624" i="10"/>
  <c r="U1624" i="10" s="1"/>
  <c r="T1625" i="10"/>
  <c r="U1625" i="10" s="1"/>
  <c r="T1626" i="10"/>
  <c r="U1626" i="10" s="1"/>
  <c r="T1627" i="10"/>
  <c r="U1627" i="10" s="1"/>
  <c r="T1628" i="10"/>
  <c r="U1628" i="10" s="1"/>
  <c r="T1629" i="10"/>
  <c r="U1629" i="10" s="1"/>
  <c r="T1630" i="10"/>
  <c r="U1630" i="10" s="1"/>
  <c r="T1631" i="10"/>
  <c r="U1631" i="10" s="1"/>
  <c r="T1632" i="10"/>
  <c r="U1632" i="10" s="1"/>
  <c r="T1633" i="10"/>
  <c r="U1633" i="10" s="1"/>
  <c r="T2145" i="10"/>
  <c r="U2145" i="10" s="1"/>
  <c r="T2146" i="10"/>
  <c r="U2146" i="10" s="1"/>
  <c r="T2147" i="10"/>
  <c r="U2147" i="10" s="1"/>
  <c r="T2148" i="10"/>
  <c r="U2148" i="10" s="1"/>
  <c r="T2149" i="10"/>
  <c r="U2149" i="10" s="1"/>
  <c r="T2150" i="10"/>
  <c r="U2150" i="10" s="1"/>
  <c r="T2151" i="10"/>
  <c r="U2151" i="10" s="1"/>
  <c r="T2152" i="10"/>
  <c r="U2152" i="10" s="1"/>
  <c r="T2153" i="10"/>
  <c r="U2153" i="10" s="1"/>
  <c r="T2154" i="10"/>
  <c r="U2154" i="10" s="1"/>
  <c r="T2155" i="10"/>
  <c r="U2155" i="10" s="1"/>
  <c r="T2156" i="10"/>
  <c r="U2156" i="10" s="1"/>
  <c r="T2157" i="10"/>
  <c r="U2157" i="10" s="1"/>
  <c r="T2158" i="10"/>
  <c r="U2158" i="10" s="1"/>
  <c r="T2159" i="10"/>
  <c r="U2159" i="10" s="1"/>
  <c r="T2160" i="10"/>
  <c r="U2160" i="10" s="1"/>
  <c r="T2161" i="10"/>
  <c r="U2161" i="10" s="1"/>
  <c r="T2162" i="10"/>
  <c r="U2162" i="10" s="1"/>
  <c r="T2163" i="10"/>
  <c r="U2163" i="10" s="1"/>
  <c r="T2164" i="10"/>
  <c r="U2164" i="10" s="1"/>
  <c r="T2165" i="10"/>
  <c r="U2165" i="10" s="1"/>
  <c r="T2166" i="10"/>
  <c r="U2166" i="10" s="1"/>
  <c r="T2167" i="10"/>
  <c r="U2167" i="10" s="1"/>
  <c r="T2168" i="10"/>
  <c r="U2168" i="10" s="1"/>
  <c r="T2169" i="10"/>
  <c r="U2169" i="10" s="1"/>
  <c r="T2170" i="10"/>
  <c r="U2170" i="10" s="1"/>
  <c r="T2171" i="10"/>
  <c r="U2171" i="10" s="1"/>
  <c r="T2172" i="10"/>
  <c r="U2172" i="10" s="1"/>
  <c r="T2173" i="10"/>
  <c r="U2173" i="10" s="1"/>
  <c r="T2174" i="10"/>
  <c r="U2174" i="10" s="1"/>
  <c r="T2175" i="10"/>
  <c r="U2175" i="10" s="1"/>
  <c r="T2176" i="10"/>
  <c r="U2176" i="10" s="1"/>
  <c r="T2177" i="10"/>
  <c r="U2177" i="10" s="1"/>
  <c r="T2178" i="10"/>
  <c r="U2178" i="10" s="1"/>
  <c r="T2179" i="10"/>
  <c r="U2179" i="10" s="1"/>
  <c r="T2180" i="10"/>
  <c r="U2180" i="10" s="1"/>
  <c r="T2181" i="10"/>
  <c r="U2181" i="10" s="1"/>
  <c r="T2182" i="10"/>
  <c r="U2182" i="10" s="1"/>
  <c r="T2183" i="10"/>
  <c r="U2183" i="10" s="1"/>
  <c r="T2184" i="10"/>
  <c r="U2184" i="10" s="1"/>
  <c r="T2185" i="10"/>
  <c r="U2185" i="10" s="1"/>
  <c r="T2186" i="10"/>
  <c r="U2186" i="10" s="1"/>
  <c r="T2187" i="10"/>
  <c r="U2187" i="10" s="1"/>
  <c r="T2188" i="10"/>
  <c r="U2188" i="10" s="1"/>
  <c r="T2189" i="10"/>
  <c r="U2189" i="10" s="1"/>
  <c r="T2190" i="10"/>
  <c r="U2190" i="10" s="1"/>
  <c r="T2191" i="10"/>
  <c r="U2191" i="10" s="1"/>
  <c r="T2192" i="10"/>
  <c r="U2192" i="10" s="1"/>
  <c r="T2193" i="10"/>
  <c r="U2193" i="10" s="1"/>
  <c r="T2194" i="10"/>
  <c r="U2194" i="10" s="1"/>
  <c r="T2195" i="10"/>
  <c r="U2195" i="10" s="1"/>
  <c r="T2196" i="10"/>
  <c r="U2196" i="10" s="1"/>
  <c r="T2197" i="10"/>
  <c r="U2197" i="10" s="1"/>
  <c r="T2198" i="10"/>
  <c r="U2198" i="10" s="1"/>
  <c r="T2199" i="10"/>
  <c r="U2199" i="10" s="1"/>
  <c r="T2200" i="10"/>
  <c r="U2200" i="10" s="1"/>
  <c r="T2201" i="10"/>
  <c r="U2201" i="10" s="1"/>
  <c r="T2202" i="10"/>
  <c r="U2202" i="10" s="1"/>
  <c r="T2203" i="10"/>
  <c r="U2203" i="10" s="1"/>
  <c r="T2204" i="10"/>
  <c r="U2204" i="10" s="1"/>
  <c r="T2205" i="10"/>
  <c r="U2205" i="10" s="1"/>
  <c r="T2206" i="10"/>
  <c r="U2206" i="10" s="1"/>
  <c r="T2207" i="10"/>
  <c r="U2207" i="10" s="1"/>
  <c r="T2208" i="10"/>
  <c r="U2208" i="10" s="1"/>
  <c r="T2209" i="10"/>
  <c r="U2209" i="10" s="1"/>
  <c r="T2210" i="10"/>
  <c r="U2210" i="10" s="1"/>
  <c r="T2211" i="10"/>
  <c r="U2211" i="10" s="1"/>
  <c r="T2212" i="10"/>
  <c r="U2212" i="10" s="1"/>
  <c r="T2213" i="10"/>
  <c r="U2213" i="10" s="1"/>
  <c r="T2214" i="10"/>
  <c r="U2214" i="10" s="1"/>
  <c r="T2215" i="10"/>
  <c r="U2215" i="10" s="1"/>
  <c r="T2216" i="10"/>
  <c r="U2216" i="10" s="1"/>
  <c r="T2217" i="10"/>
  <c r="U2217" i="10" s="1"/>
  <c r="T2218" i="10"/>
  <c r="U2218" i="10" s="1"/>
  <c r="T2219" i="10"/>
  <c r="U2219" i="10" s="1"/>
  <c r="T2220" i="10"/>
  <c r="U2220" i="10" s="1"/>
  <c r="T2221" i="10"/>
  <c r="U2221" i="10" s="1"/>
  <c r="T2222" i="10"/>
  <c r="U2222" i="10" s="1"/>
  <c r="T2223" i="10"/>
  <c r="U2223" i="10" s="1"/>
  <c r="T2224" i="10"/>
  <c r="U2224" i="10" s="1"/>
  <c r="T2225" i="10"/>
  <c r="U2225" i="10" s="1"/>
  <c r="T2226" i="10"/>
  <c r="U2226" i="10" s="1"/>
  <c r="T2227" i="10"/>
  <c r="U2227" i="10" s="1"/>
  <c r="T2228" i="10"/>
  <c r="U2228" i="10" s="1"/>
  <c r="T2229" i="10"/>
  <c r="U2229" i="10" s="1"/>
  <c r="T2230" i="10"/>
  <c r="U2230" i="10" s="1"/>
  <c r="T2231" i="10"/>
  <c r="U2231" i="10" s="1"/>
  <c r="T2232" i="10"/>
  <c r="U2232" i="10" s="1"/>
  <c r="T2233" i="10"/>
  <c r="U2233" i="10" s="1"/>
  <c r="T2234" i="10"/>
  <c r="U2234" i="10" s="1"/>
  <c r="T2235" i="10"/>
  <c r="U2235" i="10" s="1"/>
  <c r="T2236" i="10"/>
  <c r="U2236" i="10" s="1"/>
  <c r="T2237" i="10"/>
  <c r="U2237" i="10" s="1"/>
  <c r="T2238" i="10"/>
  <c r="U2238" i="10" s="1"/>
  <c r="T2239" i="10"/>
  <c r="U2239" i="10" s="1"/>
  <c r="T2240" i="10"/>
  <c r="U2240" i="10" s="1"/>
  <c r="T2241" i="10"/>
  <c r="U2241" i="10" s="1"/>
  <c r="T2242" i="10"/>
  <c r="U2242" i="10" s="1"/>
  <c r="T2243" i="10"/>
  <c r="U2243" i="10" s="1"/>
  <c r="T2244" i="10"/>
  <c r="U2244" i="10" s="1"/>
  <c r="T2245" i="10"/>
  <c r="U2245" i="10" s="1"/>
  <c r="T2246" i="10"/>
  <c r="U2246" i="10" s="1"/>
  <c r="T2247" i="10"/>
  <c r="U2247" i="10" s="1"/>
  <c r="T2248" i="10"/>
  <c r="U2248" i="10" s="1"/>
  <c r="T2249" i="10"/>
  <c r="U2249" i="10" s="1"/>
  <c r="T2250" i="10"/>
  <c r="U2250" i="10" s="1"/>
  <c r="T2251" i="10"/>
  <c r="U2251" i="10" s="1"/>
  <c r="T2252" i="10"/>
  <c r="U2252" i="10" s="1"/>
  <c r="T2253" i="10"/>
  <c r="U2253" i="10" s="1"/>
  <c r="T2254" i="10"/>
  <c r="U2254" i="10" s="1"/>
  <c r="T2255" i="10"/>
  <c r="U2255" i="10" s="1"/>
  <c r="T2256" i="10"/>
  <c r="U2256" i="10" s="1"/>
  <c r="T2257" i="10"/>
  <c r="U2257" i="10" s="1"/>
  <c r="T2258" i="10"/>
  <c r="U2258" i="10" s="1"/>
  <c r="T2259" i="10"/>
  <c r="U2259" i="10" s="1"/>
  <c r="T2260" i="10"/>
  <c r="U2260" i="10" s="1"/>
  <c r="T2261" i="10"/>
  <c r="U2261" i="10" s="1"/>
  <c r="T2262" i="10"/>
  <c r="U2262" i="10" s="1"/>
  <c r="T2263" i="10"/>
  <c r="U2263" i="10" s="1"/>
  <c r="T2264" i="10"/>
  <c r="U2264" i="10" s="1"/>
  <c r="T2265" i="10"/>
  <c r="U2265" i="10" s="1"/>
  <c r="T2266" i="10"/>
  <c r="U2266" i="10" s="1"/>
  <c r="T2267" i="10"/>
  <c r="U2267" i="10" s="1"/>
  <c r="T2268" i="10"/>
  <c r="U2268" i="10" s="1"/>
  <c r="T2269" i="10"/>
  <c r="U2269" i="10" s="1"/>
  <c r="T2270" i="10"/>
  <c r="U2270" i="10" s="1"/>
  <c r="T2271" i="10"/>
  <c r="U2271" i="10" s="1"/>
  <c r="T2272" i="10"/>
  <c r="U2272" i="10" s="1"/>
  <c r="T2273" i="10"/>
  <c r="U2273" i="10" s="1"/>
  <c r="T2274" i="10"/>
  <c r="U2274" i="10" s="1"/>
  <c r="T2275" i="10"/>
  <c r="U2275" i="10" s="1"/>
  <c r="T2276" i="10"/>
  <c r="U2276" i="10" s="1"/>
  <c r="T2277" i="10"/>
  <c r="U2277" i="10" s="1"/>
  <c r="T2278" i="10"/>
  <c r="U2278" i="10" s="1"/>
  <c r="T2279" i="10"/>
  <c r="U2279" i="10" s="1"/>
  <c r="T2280" i="10"/>
  <c r="U2280" i="10" s="1"/>
  <c r="T2281" i="10"/>
  <c r="U2281" i="10" s="1"/>
  <c r="T2282" i="10"/>
  <c r="U2282" i="10" s="1"/>
  <c r="T2283" i="10"/>
  <c r="U2283" i="10" s="1"/>
  <c r="T2284" i="10"/>
  <c r="U2284" i="10" s="1"/>
  <c r="T2285" i="10"/>
  <c r="U2285" i="10" s="1"/>
  <c r="T2286" i="10"/>
  <c r="U2286" i="10" s="1"/>
  <c r="T2287" i="10"/>
  <c r="U2287" i="10" s="1"/>
  <c r="T2288" i="10"/>
  <c r="U2288" i="10" s="1"/>
  <c r="T2289" i="10"/>
  <c r="U2289" i="10" s="1"/>
  <c r="T2290" i="10"/>
  <c r="U2290" i="10" s="1"/>
  <c r="T2291" i="10"/>
  <c r="U2291" i="10" s="1"/>
  <c r="T2292" i="10"/>
  <c r="U2292" i="10" s="1"/>
  <c r="T2293" i="10"/>
  <c r="U2293" i="10" s="1"/>
  <c r="T2294" i="10"/>
  <c r="U2294" i="10" s="1"/>
  <c r="T2295" i="10"/>
  <c r="U2295" i="10" s="1"/>
  <c r="T2296" i="10"/>
  <c r="U2296" i="10" s="1"/>
  <c r="T2297" i="10"/>
  <c r="U2297" i="10" s="1"/>
  <c r="T2298" i="10"/>
  <c r="U2298" i="10" s="1"/>
  <c r="T2299" i="10"/>
  <c r="U2299" i="10" s="1"/>
  <c r="T2300" i="10"/>
  <c r="U2300" i="10" s="1"/>
  <c r="T2301" i="10"/>
  <c r="U2301" i="10" s="1"/>
  <c r="T2302" i="10"/>
  <c r="U2302" i="10" s="1"/>
  <c r="T2303" i="10"/>
  <c r="U2303" i="10" s="1"/>
  <c r="T2304" i="10"/>
  <c r="U2304" i="10" s="1"/>
  <c r="T2305" i="10"/>
  <c r="U2305" i="10" s="1"/>
  <c r="T2306" i="10"/>
  <c r="U2306" i="10" s="1"/>
  <c r="T2307" i="10"/>
  <c r="U2307" i="10" s="1"/>
  <c r="T2308" i="10"/>
  <c r="U2308" i="10" s="1"/>
  <c r="T2309" i="10"/>
  <c r="U2309" i="10" s="1"/>
  <c r="T2310" i="10"/>
  <c r="U2310" i="10" s="1"/>
  <c r="T2311" i="10"/>
  <c r="U2311" i="10" s="1"/>
  <c r="T2312" i="10"/>
  <c r="U2312" i="10" s="1"/>
  <c r="T2313" i="10"/>
  <c r="U2313" i="10" s="1"/>
  <c r="T2314" i="10"/>
  <c r="U2314" i="10" s="1"/>
  <c r="T2315" i="10"/>
  <c r="U2315" i="10" s="1"/>
  <c r="T2316" i="10"/>
  <c r="U2316" i="10" s="1"/>
  <c r="T2317" i="10"/>
  <c r="U2317" i="10" s="1"/>
  <c r="T2318" i="10"/>
  <c r="U2318" i="10" s="1"/>
  <c r="T2319" i="10"/>
  <c r="U2319" i="10" s="1"/>
  <c r="T2320" i="10"/>
  <c r="U2320" i="10" s="1"/>
  <c r="T2321" i="10"/>
  <c r="U2321" i="10" s="1"/>
  <c r="T2322" i="10"/>
  <c r="U2322" i="10" s="1"/>
  <c r="T2323" i="10"/>
  <c r="U2323" i="10" s="1"/>
  <c r="T2324" i="10"/>
  <c r="U2324" i="10" s="1"/>
  <c r="T2325" i="10"/>
  <c r="U2325" i="10" s="1"/>
  <c r="T2326" i="10"/>
  <c r="U2326" i="10" s="1"/>
  <c r="T2327" i="10"/>
  <c r="U2327" i="10" s="1"/>
  <c r="T2328" i="10"/>
  <c r="U2328" i="10" s="1"/>
  <c r="T2329" i="10"/>
  <c r="U2329" i="10" s="1"/>
  <c r="T2330" i="10"/>
  <c r="U2330" i="10" s="1"/>
  <c r="T2331" i="10"/>
  <c r="U2331" i="10" s="1"/>
  <c r="T2332" i="10"/>
  <c r="U2332" i="10" s="1"/>
  <c r="T2333" i="10"/>
  <c r="U2333" i="10" s="1"/>
  <c r="T2334" i="10"/>
  <c r="U2334" i="10" s="1"/>
  <c r="T2335" i="10"/>
  <c r="U2335" i="10" s="1"/>
  <c r="T2336" i="10"/>
  <c r="U2336" i="10" s="1"/>
  <c r="T2337" i="10"/>
  <c r="U2337" i="10" s="1"/>
  <c r="T2338" i="10"/>
  <c r="U2338" i="10" s="1"/>
  <c r="T2339" i="10"/>
  <c r="U2339" i="10" s="1"/>
  <c r="T2340" i="10"/>
  <c r="U2340" i="10" s="1"/>
  <c r="T2341" i="10"/>
  <c r="U2341" i="10" s="1"/>
  <c r="T2342" i="10"/>
  <c r="U2342" i="10" s="1"/>
  <c r="T2343" i="10"/>
  <c r="U2343" i="10" s="1"/>
  <c r="T2344" i="10"/>
  <c r="U2344" i="10" s="1"/>
  <c r="T2345" i="10"/>
  <c r="U2345" i="10" s="1"/>
  <c r="T2346" i="10"/>
  <c r="U2346" i="10" s="1"/>
  <c r="T2347" i="10"/>
  <c r="U2347" i="10" s="1"/>
  <c r="T2348" i="10"/>
  <c r="U2348" i="10" s="1"/>
  <c r="T2349" i="10"/>
  <c r="U2349" i="10" s="1"/>
  <c r="T2350" i="10"/>
  <c r="U2350" i="10" s="1"/>
  <c r="T2351" i="10"/>
  <c r="U2351" i="10" s="1"/>
  <c r="T2352" i="10"/>
  <c r="U2352" i="10" s="1"/>
  <c r="T2353" i="10"/>
  <c r="U2353" i="10" s="1"/>
  <c r="T2354" i="10"/>
  <c r="U2354" i="10" s="1"/>
  <c r="T2355" i="10"/>
  <c r="U2355" i="10" s="1"/>
  <c r="T2356" i="10"/>
  <c r="U2356" i="10" s="1"/>
  <c r="T2357" i="10"/>
  <c r="U2357" i="10" s="1"/>
  <c r="T2358" i="10"/>
  <c r="U2358" i="10" s="1"/>
  <c r="T2359" i="10"/>
  <c r="U2359" i="10" s="1"/>
  <c r="T2360" i="10"/>
  <c r="U2360" i="10" s="1"/>
  <c r="T2361" i="10"/>
  <c r="U2361" i="10" s="1"/>
  <c r="T2362" i="10"/>
  <c r="U2362" i="10" s="1"/>
  <c r="T2363" i="10"/>
  <c r="U2363" i="10" s="1"/>
  <c r="T2364" i="10"/>
  <c r="U2364" i="10" s="1"/>
  <c r="T2365" i="10"/>
  <c r="U2365" i="10" s="1"/>
  <c r="T2366" i="10"/>
  <c r="U2366" i="10" s="1"/>
  <c r="T2367" i="10"/>
  <c r="U2367" i="10" s="1"/>
  <c r="T2368" i="10"/>
  <c r="U2368" i="10" s="1"/>
  <c r="T2369" i="10"/>
  <c r="U2369" i="10" s="1"/>
  <c r="T2370" i="10"/>
  <c r="U2370" i="10" s="1"/>
  <c r="T2371" i="10"/>
  <c r="U2371" i="10" s="1"/>
  <c r="T2372" i="10"/>
  <c r="U2372" i="10" s="1"/>
  <c r="T2373" i="10"/>
  <c r="U2373" i="10" s="1"/>
  <c r="T2374" i="10"/>
  <c r="U2374" i="10" s="1"/>
  <c r="T2375" i="10"/>
  <c r="U2375" i="10" s="1"/>
  <c r="T2376" i="10"/>
  <c r="U2376" i="10" s="1"/>
  <c r="T2377" i="10"/>
  <c r="U2377" i="10" s="1"/>
  <c r="T2378" i="10"/>
  <c r="U2378" i="10" s="1"/>
  <c r="T2379" i="10"/>
  <c r="U2379" i="10" s="1"/>
  <c r="T2380" i="10"/>
  <c r="U2380" i="10" s="1"/>
  <c r="T2381" i="10"/>
  <c r="U2381" i="10" s="1"/>
  <c r="T2382" i="10"/>
  <c r="U2382" i="10" s="1"/>
  <c r="T2383" i="10"/>
  <c r="U2383" i="10" s="1"/>
  <c r="T2384" i="10"/>
  <c r="U2384" i="10" s="1"/>
  <c r="T2385" i="10"/>
  <c r="U2385" i="10" s="1"/>
  <c r="T2386" i="10"/>
  <c r="U2386" i="10" s="1"/>
  <c r="T2387" i="10"/>
  <c r="U2387" i="10" s="1"/>
  <c r="T2388" i="10"/>
  <c r="U2388" i="10" s="1"/>
  <c r="T2389" i="10"/>
  <c r="U2389" i="10" s="1"/>
  <c r="T2390" i="10"/>
  <c r="U2390" i="10" s="1"/>
  <c r="T2391" i="10"/>
  <c r="U2391" i="10" s="1"/>
  <c r="T2392" i="10"/>
  <c r="U2392" i="10" s="1"/>
  <c r="T2393" i="10"/>
  <c r="U2393" i="10" s="1"/>
  <c r="T2394" i="10"/>
  <c r="U2394" i="10" s="1"/>
  <c r="T2395" i="10"/>
  <c r="U2395" i="10" s="1"/>
  <c r="T2396" i="10"/>
  <c r="U2396" i="10" s="1"/>
  <c r="T2397" i="10"/>
  <c r="U2397" i="10" s="1"/>
  <c r="T2398" i="10"/>
  <c r="U2398" i="10" s="1"/>
  <c r="T2399" i="10"/>
  <c r="U2399" i="10" s="1"/>
  <c r="T2400" i="10"/>
  <c r="U2400" i="10" s="1"/>
  <c r="T2401" i="10"/>
  <c r="U2401" i="10" s="1"/>
  <c r="T2402" i="10"/>
  <c r="U2402" i="10" s="1"/>
  <c r="T2403" i="10"/>
  <c r="U2403" i="10" s="1"/>
  <c r="T2404" i="10"/>
  <c r="U2404" i="10" s="1"/>
  <c r="T2405" i="10"/>
  <c r="U2405" i="10" s="1"/>
  <c r="T2406" i="10"/>
  <c r="U2406" i="10" s="1"/>
  <c r="T2407" i="10"/>
  <c r="U2407" i="10" s="1"/>
  <c r="T2408" i="10"/>
  <c r="U2408" i="10" s="1"/>
  <c r="T2409" i="10"/>
  <c r="U2409" i="10" s="1"/>
  <c r="T2410" i="10"/>
  <c r="U2410" i="10" s="1"/>
  <c r="T2411" i="10"/>
  <c r="U2411" i="10" s="1"/>
  <c r="T2412" i="10"/>
  <c r="U2412" i="10" s="1"/>
  <c r="T2413" i="10"/>
  <c r="U2413" i="10" s="1"/>
  <c r="T2414" i="10"/>
  <c r="U2414" i="10" s="1"/>
  <c r="T2415" i="10"/>
  <c r="U2415" i="10" s="1"/>
  <c r="J4" i="21" a="1"/>
  <c r="J6" i="21" s="1"/>
  <c r="A23" i="21" a="1"/>
  <c r="C12" i="21"/>
  <c r="E12" i="21" s="1"/>
  <c r="C7" i="21"/>
  <c r="E7" i="21" s="1"/>
  <c r="C13" i="21"/>
  <c r="E13" i="21" s="1"/>
  <c r="C8" i="21"/>
  <c r="E8" i="21" s="1"/>
  <c r="C3" i="21"/>
  <c r="E3" i="21" s="1"/>
  <c r="C5" i="21"/>
  <c r="E5" i="21" s="1"/>
  <c r="A18" i="21" a="1"/>
  <c r="C14" i="21"/>
  <c r="E14" i="21" s="1"/>
  <c r="C6" i="21"/>
  <c r="E6" i="21" s="1"/>
  <c r="C9" i="21"/>
  <c r="E9" i="21" s="1"/>
  <c r="C10" i="21"/>
  <c r="E10" i="21" s="1"/>
  <c r="C4" i="21"/>
  <c r="E4" i="21" s="1"/>
  <c r="C11" i="21"/>
  <c r="E11" i="21" s="1"/>
  <c r="H5" i="21"/>
  <c r="H4" i="21"/>
  <c r="H3" i="21"/>
  <c r="H6" i="21"/>
  <c r="H11" i="21"/>
  <c r="H13" i="21"/>
  <c r="H2" i="21"/>
  <c r="H8" i="21"/>
  <c r="H12" i="21"/>
  <c r="H7" i="21"/>
  <c r="H9" i="21"/>
  <c r="H10" i="21"/>
  <c r="E5" i="7"/>
  <c r="F5" i="7" s="1"/>
  <c r="E4" i="7"/>
  <c r="E7" i="7"/>
  <c r="F7" i="7" s="1"/>
  <c r="E6" i="7"/>
  <c r="F6" i="7" s="1"/>
  <c r="E3" i="7"/>
  <c r="F3" i="7" s="1"/>
  <c r="E2" i="7"/>
  <c r="F2" i="7" s="1"/>
  <c r="E8" i="7"/>
  <c r="F8" i="7" s="1"/>
  <c r="E9" i="7"/>
  <c r="F9" i="7" s="1"/>
  <c r="B2" i="11"/>
  <c r="D2" i="11"/>
  <c r="A2" i="11"/>
  <c r="E2" i="11"/>
  <c r="E18" i="21" l="1" a="1"/>
  <c r="F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4C4D06-660E-8142-AA65-A53555CACA22}" keepAlive="1" name="Query - Orders_CLEAN" description="Connection to the 'Orders_CLEAN' query in the workbook." type="5" refreshedVersion="8" background="1" saveData="1">
    <dbPr connection="Provider=Microsoft.Mashup.OleDb.1;Data Source=$Workbook$;Location=Orders_CLEAN;Extended Properties=&quot;&quot;" command="SELECT * FROM [Orders_CLEAN]"/>
  </connection>
  <connection id="2" xr16:uid="{D1B8BBFA-1699-5A48-BC73-D08E38A4B290}" keepAlive="1" name="Query - Orders_RAW" description="Connection to the 'Orders_RAW' query in the workbook." type="5" refreshedVersion="8" background="1" saveData="1">
    <dbPr connection="Provider=Microsoft.Mashup.OleDb.1;Data Source=$Workbook$;Location=Orders_RAW;Extended Properties=&quot;&quot;" command="SELECT * FROM [Orders_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<sst xmlns="http://schemas.openxmlformats.org/spreadsheetml/2006/main" count="41351" uniqueCount="4480">
  <si>
    <t>OrderID</t>
  </si>
  <si>
    <t>OrderDate</t>
  </si>
  <si>
    <t>CustomerID</t>
  </si>
  <si>
    <t>ProductID</t>
  </si>
  <si>
    <t>Quantity</t>
  </si>
  <si>
    <t>UnitPrice</t>
  </si>
  <si>
    <t>Discount</t>
  </si>
  <si>
    <t>ShipMode</t>
  </si>
  <si>
    <t>Region</t>
  </si>
  <si>
    <t>EmployeeID</t>
  </si>
  <si>
    <t>O00864</t>
  </si>
  <si>
    <t>C0050</t>
  </si>
  <si>
    <t>P0047</t>
  </si>
  <si>
    <t>Second Class</t>
  </si>
  <si>
    <t>R2</t>
  </si>
  <si>
    <t>E002</t>
  </si>
  <si>
    <t>O00970</t>
  </si>
  <si>
    <t>24/08/2024</t>
  </si>
  <si>
    <t>C0032</t>
  </si>
  <si>
    <t>P0052</t>
  </si>
  <si>
    <t>STANDARD CLASS</t>
  </si>
  <si>
    <t>R3</t>
  </si>
  <si>
    <t>E007</t>
  </si>
  <si>
    <t>O02728</t>
  </si>
  <si>
    <t>05/06/2024</t>
  </si>
  <si>
    <t>C0041</t>
  </si>
  <si>
    <t>P0031</t>
  </si>
  <si>
    <t>Standard Class</t>
  </si>
  <si>
    <t>O00713</t>
  </si>
  <si>
    <t>C0011</t>
  </si>
  <si>
    <t>P0004</t>
  </si>
  <si>
    <t>R1</t>
  </si>
  <si>
    <t>E001</t>
  </si>
  <si>
    <t>O02201</t>
  </si>
  <si>
    <t>C0118</t>
  </si>
  <si>
    <t>P0049</t>
  </si>
  <si>
    <t>Same Day</t>
  </si>
  <si>
    <t xml:space="preserve">R2 </t>
  </si>
  <si>
    <t>O02471</t>
  </si>
  <si>
    <t>2024.10.04</t>
  </si>
  <si>
    <t>C0035</t>
  </si>
  <si>
    <t>P0011</t>
  </si>
  <si>
    <t>r1</t>
  </si>
  <si>
    <t>E005</t>
  </si>
  <si>
    <t>O00293</t>
  </si>
  <si>
    <t>C0002</t>
  </si>
  <si>
    <t>P0036</t>
  </si>
  <si>
    <t>R4</t>
  </si>
  <si>
    <t>E012</t>
  </si>
  <si>
    <t>O00604</t>
  </si>
  <si>
    <t>C0054</t>
  </si>
  <si>
    <t>P0032</t>
  </si>
  <si>
    <t>E009</t>
  </si>
  <si>
    <t>O01030</t>
  </si>
  <si>
    <t>C0057</t>
  </si>
  <si>
    <t>P0003</t>
  </si>
  <si>
    <t>O00776</t>
  </si>
  <si>
    <t>C0010</t>
  </si>
  <si>
    <t>E004</t>
  </si>
  <si>
    <t>O03163</t>
  </si>
  <si>
    <t>C0065</t>
  </si>
  <si>
    <t>P0040</t>
  </si>
  <si>
    <t>First Class</t>
  </si>
  <si>
    <t>O00709</t>
  </si>
  <si>
    <t>C0028</t>
  </si>
  <si>
    <t>P0030</t>
  </si>
  <si>
    <t>O02392</t>
  </si>
  <si>
    <t>30/11/2024</t>
  </si>
  <si>
    <t>C0037</t>
  </si>
  <si>
    <t>P0002</t>
  </si>
  <si>
    <t>O02230</t>
  </si>
  <si>
    <t>2024.12.09</t>
  </si>
  <si>
    <t>C0024</t>
  </si>
  <si>
    <t>P0033</t>
  </si>
  <si>
    <t xml:space="preserve">R4 </t>
  </si>
  <si>
    <t>E008</t>
  </si>
  <si>
    <t>O03114</t>
  </si>
  <si>
    <t>C0052</t>
  </si>
  <si>
    <t>P0023</t>
  </si>
  <si>
    <t>O02788</t>
  </si>
  <si>
    <t>28/02/2024</t>
  </si>
  <si>
    <t>P0018</t>
  </si>
  <si>
    <t>E010</t>
  </si>
  <si>
    <t>O01622</t>
  </si>
  <si>
    <t>C0033</t>
  </si>
  <si>
    <t>P0043</t>
  </si>
  <si>
    <t>O00586</t>
  </si>
  <si>
    <t>C0001</t>
  </si>
  <si>
    <t>P0034</t>
  </si>
  <si>
    <t>O01179</t>
  </si>
  <si>
    <t>2024.02.12</t>
  </si>
  <si>
    <t>C0025</t>
  </si>
  <si>
    <t>P0051</t>
  </si>
  <si>
    <t>E006</t>
  </si>
  <si>
    <t>O03108</t>
  </si>
  <si>
    <t>C0111</t>
  </si>
  <si>
    <t>P0022</t>
  </si>
  <si>
    <t>E011</t>
  </si>
  <si>
    <t>O01191</t>
  </si>
  <si>
    <t>C0120</t>
  </si>
  <si>
    <t>P0045</t>
  </si>
  <si>
    <t>O00037</t>
  </si>
  <si>
    <t>2024.07.17</t>
  </si>
  <si>
    <t>C0031</t>
  </si>
  <si>
    <t>P0020</t>
  </si>
  <si>
    <t>O01573</t>
  </si>
  <si>
    <t>22/02/2024</t>
  </si>
  <si>
    <t>C0004</t>
  </si>
  <si>
    <t>P0014</t>
  </si>
  <si>
    <t>O01775</t>
  </si>
  <si>
    <t>C0083</t>
  </si>
  <si>
    <t>O01814</t>
  </si>
  <si>
    <t>02/01/2024</t>
  </si>
  <si>
    <t>C0068</t>
  </si>
  <si>
    <t>P0016</t>
  </si>
  <si>
    <t>standard class</t>
  </si>
  <si>
    <t>O02016</t>
  </si>
  <si>
    <t>C0095</t>
  </si>
  <si>
    <t>P0001</t>
  </si>
  <si>
    <t>O00202</t>
  </si>
  <si>
    <t>C0012</t>
  </si>
  <si>
    <t xml:space="preserve"> Second Class</t>
  </si>
  <si>
    <t>O01654</t>
  </si>
  <si>
    <t>C0055</t>
  </si>
  <si>
    <t>P0006</t>
  </si>
  <si>
    <t>O01087</t>
  </si>
  <si>
    <t>C0044</t>
  </si>
  <si>
    <t>P0015</t>
  </si>
  <si>
    <t>O01513</t>
  </si>
  <si>
    <t>20/06/2024</t>
  </si>
  <si>
    <t>O01676</t>
  </si>
  <si>
    <t>2025.02.21</t>
  </si>
  <si>
    <t xml:space="preserve">r4 </t>
  </si>
  <si>
    <t>O00540</t>
  </si>
  <si>
    <t>26/05/2025</t>
  </si>
  <si>
    <t>C0030</t>
  </si>
  <si>
    <t>P0028</t>
  </si>
  <si>
    <t>O02308</t>
  </si>
  <si>
    <t>C0049</t>
  </si>
  <si>
    <t>P0019</t>
  </si>
  <si>
    <t>O01908</t>
  </si>
  <si>
    <t>C0060</t>
  </si>
  <si>
    <t>P0039</t>
  </si>
  <si>
    <t>O02736</t>
  </si>
  <si>
    <t>P0029</t>
  </si>
  <si>
    <t>O02190</t>
  </si>
  <si>
    <t>07/06/2024</t>
  </si>
  <si>
    <t>C0104</t>
  </si>
  <si>
    <t>P0035</t>
  </si>
  <si>
    <t>O00894</t>
  </si>
  <si>
    <t>2024.04.22</t>
  </si>
  <si>
    <t>P0007</t>
  </si>
  <si>
    <t>O01640</t>
  </si>
  <si>
    <t>2024.05.01</t>
  </si>
  <si>
    <t>C0115</t>
  </si>
  <si>
    <t>P0041</t>
  </si>
  <si>
    <t>O02607</t>
  </si>
  <si>
    <t>c0032</t>
  </si>
  <si>
    <t>P0021</t>
  </si>
  <si>
    <t>O00012</t>
  </si>
  <si>
    <t>O00367</t>
  </si>
  <si>
    <t>2024.07.08</t>
  </si>
  <si>
    <t>P0025</t>
  </si>
  <si>
    <t>O01965</t>
  </si>
  <si>
    <t>21/09/2024</t>
  </si>
  <si>
    <t>C0105</t>
  </si>
  <si>
    <t>P0042</t>
  </si>
  <si>
    <t>O02196</t>
  </si>
  <si>
    <t>05/04/2024</t>
  </si>
  <si>
    <t>C0005</t>
  </si>
  <si>
    <t>E003</t>
  </si>
  <si>
    <t>O02920</t>
  </si>
  <si>
    <t>O01551</t>
  </si>
  <si>
    <t>2024.01.27</t>
  </si>
  <si>
    <t>P0048</t>
  </si>
  <si>
    <t>O01704</t>
  </si>
  <si>
    <t>11/02/2024</t>
  </si>
  <si>
    <t>C0117</t>
  </si>
  <si>
    <t>P0026</t>
  </si>
  <si>
    <t>O00468</t>
  </si>
  <si>
    <t>2025.03.27</t>
  </si>
  <si>
    <t>P0017</t>
  </si>
  <si>
    <t>O03153</t>
  </si>
  <si>
    <t>24/02/2024</t>
  </si>
  <si>
    <t>C0091</t>
  </si>
  <si>
    <t>O00743</t>
  </si>
  <si>
    <t>18/05/2025</t>
  </si>
  <si>
    <t>C0069</t>
  </si>
  <si>
    <t>O02061</t>
  </si>
  <si>
    <t>O01528</t>
  </si>
  <si>
    <t>2024.08.07</t>
  </si>
  <si>
    <t>C0074</t>
  </si>
  <si>
    <t>P0037</t>
  </si>
  <si>
    <t>O00356</t>
  </si>
  <si>
    <t>C0017</t>
  </si>
  <si>
    <t>P0046</t>
  </si>
  <si>
    <t>O03118</t>
  </si>
  <si>
    <t>O01329</t>
  </si>
  <si>
    <t>C0097</t>
  </si>
  <si>
    <t>P0010</t>
  </si>
  <si>
    <t>O00172</t>
  </si>
  <si>
    <t>06/03/2025</t>
  </si>
  <si>
    <t>O01210</t>
  </si>
  <si>
    <t>02/04/2025</t>
  </si>
  <si>
    <t>C0080</t>
  </si>
  <si>
    <t>O00215</t>
  </si>
  <si>
    <t>O01549</t>
  </si>
  <si>
    <t>19/12/2024</t>
  </si>
  <si>
    <t xml:space="preserve">R1 </t>
  </si>
  <si>
    <t>O00968</t>
  </si>
  <si>
    <t>C0098</t>
  </si>
  <si>
    <t>O01670</t>
  </si>
  <si>
    <t>2024.09.22</t>
  </si>
  <si>
    <t>P0012</t>
  </si>
  <si>
    <t>O02892</t>
  </si>
  <si>
    <t>2024.02.18</t>
  </si>
  <si>
    <t>P0009</t>
  </si>
  <si>
    <t>O01804</t>
  </si>
  <si>
    <t>C0096</t>
  </si>
  <si>
    <t>O00748</t>
  </si>
  <si>
    <t>C0038</t>
  </si>
  <si>
    <t>O03022</t>
  </si>
  <si>
    <t>18/05/2024</t>
  </si>
  <si>
    <t>O01943</t>
  </si>
  <si>
    <t>10/11/2024</t>
  </si>
  <si>
    <t>O02647</t>
  </si>
  <si>
    <t>28/04/2025</t>
  </si>
  <si>
    <t>C0085</t>
  </si>
  <si>
    <t>O02063</t>
  </si>
  <si>
    <t>2024.04.27</t>
  </si>
  <si>
    <t>C0058</t>
  </si>
  <si>
    <t>P0050</t>
  </si>
  <si>
    <t>O02897</t>
  </si>
  <si>
    <t>31/01/2025</t>
  </si>
  <si>
    <t>O02595</t>
  </si>
  <si>
    <t>O00688</t>
  </si>
  <si>
    <t>O00154</t>
  </si>
  <si>
    <t>2024.09.10</t>
  </si>
  <si>
    <t>O02994</t>
  </si>
  <si>
    <t>2025.02.27</t>
  </si>
  <si>
    <t>C0110</t>
  </si>
  <si>
    <t>O00119</t>
  </si>
  <si>
    <t>2025.03.16</t>
  </si>
  <si>
    <t>O03088</t>
  </si>
  <si>
    <t>23/12/2024</t>
  </si>
  <si>
    <t>O03033</t>
  </si>
  <si>
    <t>C0075</t>
  </si>
  <si>
    <t>O02926</t>
  </si>
  <si>
    <t>2025.03.06</t>
  </si>
  <si>
    <t>O00338</t>
  </si>
  <si>
    <t>2024.07.03</t>
  </si>
  <si>
    <t>O01343</t>
  </si>
  <si>
    <t>C0043</t>
  </si>
  <si>
    <t>O02426</t>
  </si>
  <si>
    <t>C0067</t>
  </si>
  <si>
    <t>O02790</t>
  </si>
  <si>
    <t>c0024</t>
  </si>
  <si>
    <t>O01226</t>
  </si>
  <si>
    <t>O00788</t>
  </si>
  <si>
    <t>C0108</t>
  </si>
  <si>
    <t>O01821</t>
  </si>
  <si>
    <t>C0062</t>
  </si>
  <si>
    <t>O01646</t>
  </si>
  <si>
    <t>C0036</t>
  </si>
  <si>
    <t>O01171</t>
  </si>
  <si>
    <t>2025.02.17</t>
  </si>
  <si>
    <t>O00301</t>
  </si>
  <si>
    <t>O01288</t>
  </si>
  <si>
    <t>C0009</t>
  </si>
  <si>
    <t>P0005</t>
  </si>
  <si>
    <t>O02469</t>
  </si>
  <si>
    <t>03/10/2024</t>
  </si>
  <si>
    <t>O00426</t>
  </si>
  <si>
    <t>2024.04.29</t>
  </si>
  <si>
    <t>O00381</t>
  </si>
  <si>
    <t>O02633</t>
  </si>
  <si>
    <t>O01521</t>
  </si>
  <si>
    <t>O01408</t>
  </si>
  <si>
    <t>O00918</t>
  </si>
  <si>
    <t>C0109</t>
  </si>
  <si>
    <t>O01125</t>
  </si>
  <si>
    <t>C0027</t>
  </si>
  <si>
    <t>O01535</t>
  </si>
  <si>
    <t>C0094</t>
  </si>
  <si>
    <t>O00386</t>
  </si>
  <si>
    <t>C0056</t>
  </si>
  <si>
    <t>O01956</t>
  </si>
  <si>
    <t>25/06/2025</t>
  </si>
  <si>
    <t>C0119</t>
  </si>
  <si>
    <t xml:space="preserve">R3 </t>
  </si>
  <si>
    <t>O02869</t>
  </si>
  <si>
    <t>04/03/2024</t>
  </si>
  <si>
    <t>O00757</t>
  </si>
  <si>
    <t>01/04/2024</t>
  </si>
  <si>
    <t>O02769</t>
  </si>
  <si>
    <t>2024.12.20</t>
  </si>
  <si>
    <t>C0063</t>
  </si>
  <si>
    <t>P0038</t>
  </si>
  <si>
    <t>O02088</t>
  </si>
  <si>
    <t>O00254</t>
  </si>
  <si>
    <t>r2</t>
  </si>
  <si>
    <t>O01459</t>
  </si>
  <si>
    <t>27/05/2025</t>
  </si>
  <si>
    <t>C0014</t>
  </si>
  <si>
    <t>O02529</t>
  </si>
  <si>
    <t>2024.04.15</t>
  </si>
  <si>
    <t>C0023</t>
  </si>
  <si>
    <t>O01763</t>
  </si>
  <si>
    <t>O00032</t>
  </si>
  <si>
    <t>13/11/2024</t>
  </si>
  <si>
    <t>C0077</t>
  </si>
  <si>
    <t>O01348</t>
  </si>
  <si>
    <t>2024.03.30</t>
  </si>
  <si>
    <t>C0090</t>
  </si>
  <si>
    <t>O00237</t>
  </si>
  <si>
    <t>13/07/2024</t>
  </si>
  <si>
    <t>O00877</t>
  </si>
  <si>
    <t>C0114</t>
  </si>
  <si>
    <t>O02687</t>
  </si>
  <si>
    <t>18/03/2024</t>
  </si>
  <si>
    <t>O02587</t>
  </si>
  <si>
    <t>C0082</t>
  </si>
  <si>
    <t>O00460</t>
  </si>
  <si>
    <t>C0088</t>
  </si>
  <si>
    <t>O00400</t>
  </si>
  <si>
    <t>O02585</t>
  </si>
  <si>
    <t>C0045</t>
  </si>
  <si>
    <t>O02597</t>
  </si>
  <si>
    <t>C0073</t>
  </si>
  <si>
    <t>P0027</t>
  </si>
  <si>
    <t>O03123</t>
  </si>
  <si>
    <t>c0110</t>
  </si>
  <si>
    <t>O00865</t>
  </si>
  <si>
    <t>2024.09.23</t>
  </si>
  <si>
    <t>c0101</t>
  </si>
  <si>
    <t>O00377</t>
  </si>
  <si>
    <t>C0051</t>
  </si>
  <si>
    <t>O00610</t>
  </si>
  <si>
    <t>C0003</t>
  </si>
  <si>
    <t>O01858</t>
  </si>
  <si>
    <t>O00102</t>
  </si>
  <si>
    <t>01/11/2024</t>
  </si>
  <si>
    <t>C0107</t>
  </si>
  <si>
    <t>O01231</t>
  </si>
  <si>
    <t>08/04/2025</t>
  </si>
  <si>
    <t>O01824</t>
  </si>
  <si>
    <t>18/01/2024</t>
  </si>
  <si>
    <t>C0064</t>
  </si>
  <si>
    <t>O00826</t>
  </si>
  <si>
    <t>O02498</t>
  </si>
  <si>
    <t>2024.01.02</t>
  </si>
  <si>
    <t>C0079</t>
  </si>
  <si>
    <t>O01783</t>
  </si>
  <si>
    <t>C0008</t>
  </si>
  <si>
    <t>O01380</t>
  </si>
  <si>
    <t>C0016</t>
  </si>
  <si>
    <t>O02923</t>
  </si>
  <si>
    <t>O02461</t>
  </si>
  <si>
    <t>24/03/2025</t>
  </si>
  <si>
    <t>C0100</t>
  </si>
  <si>
    <t>O01299</t>
  </si>
  <si>
    <t>O01040</t>
  </si>
  <si>
    <t>C0089</t>
  </si>
  <si>
    <t>O03065</t>
  </si>
  <si>
    <t>O02617</t>
  </si>
  <si>
    <t>P0008</t>
  </si>
  <si>
    <t>O01996</t>
  </si>
  <si>
    <t>O03199</t>
  </si>
  <si>
    <t>O00118</t>
  </si>
  <si>
    <t>O00023</t>
  </si>
  <si>
    <t>O01531</t>
  </si>
  <si>
    <t>C0029</t>
  </si>
  <si>
    <t>O01857</t>
  </si>
  <si>
    <t>O01604</t>
  </si>
  <si>
    <t>O01828</t>
  </si>
  <si>
    <t>O01982</t>
  </si>
  <si>
    <t>O01664</t>
  </si>
  <si>
    <t>O00464</t>
  </si>
  <si>
    <t>O00537</t>
  </si>
  <si>
    <t>O00803</t>
  </si>
  <si>
    <t>2025.06.21</t>
  </si>
  <si>
    <t>C0059</t>
  </si>
  <si>
    <t>O01503</t>
  </si>
  <si>
    <t>2025.01.13</t>
  </si>
  <si>
    <t>O00416</t>
  </si>
  <si>
    <t>03/01/2025</t>
  </si>
  <si>
    <t>O02922</t>
  </si>
  <si>
    <t>22/05/2025</t>
  </si>
  <si>
    <t>C0101</t>
  </si>
  <si>
    <t>O00462</t>
  </si>
  <si>
    <t>O00196</t>
  </si>
  <si>
    <t>O00181</t>
  </si>
  <si>
    <t>C0092</t>
  </si>
  <si>
    <t>O01081</t>
  </si>
  <si>
    <t>C0013</t>
  </si>
  <si>
    <t>O02835</t>
  </si>
  <si>
    <t>C0066</t>
  </si>
  <si>
    <t>O02110</t>
  </si>
  <si>
    <t>18/02/2024</t>
  </si>
  <si>
    <t>O00983</t>
  </si>
  <si>
    <t>O02147</t>
  </si>
  <si>
    <t>15/01/2025</t>
  </si>
  <si>
    <t>O00979</t>
  </si>
  <si>
    <t>O01537</t>
  </si>
  <si>
    <t>C0086</t>
  </si>
  <si>
    <t>O00066</t>
  </si>
  <si>
    <t>O01266</t>
  </si>
  <si>
    <t>2024.01.25</t>
  </si>
  <si>
    <t>c0026</t>
  </si>
  <si>
    <t>O00949</t>
  </si>
  <si>
    <t>2025.03.30</t>
  </si>
  <si>
    <t>O00383</t>
  </si>
  <si>
    <t>C0007</t>
  </si>
  <si>
    <t>P0044</t>
  </si>
  <si>
    <t>O01538</t>
  </si>
  <si>
    <t>2024.10.11</t>
  </si>
  <si>
    <t>C0006</t>
  </si>
  <si>
    <t>P0013</t>
  </si>
  <si>
    <t>O01684</t>
  </si>
  <si>
    <t>C0102</t>
  </si>
  <si>
    <t>O00544</t>
  </si>
  <si>
    <t>2024.01.19</t>
  </si>
  <si>
    <t>O01359</t>
  </si>
  <si>
    <t>04/08/2024</t>
  </si>
  <si>
    <t>C0106</t>
  </si>
  <si>
    <t>O02870</t>
  </si>
  <si>
    <t>O02615</t>
  </si>
  <si>
    <t>2024.04.12</t>
  </si>
  <si>
    <t>C0048</t>
  </si>
  <si>
    <t>O01524</t>
  </si>
  <si>
    <t>2024.11.24</t>
  </si>
  <si>
    <t>O00031</t>
  </si>
  <si>
    <t>O02235</t>
  </si>
  <si>
    <t>13/04/2024</t>
  </si>
  <si>
    <t>C0040</t>
  </si>
  <si>
    <t>O02600</t>
  </si>
  <si>
    <t>O02109</t>
  </si>
  <si>
    <t>21/03/2024</t>
  </si>
  <si>
    <t>O01153</t>
  </si>
  <si>
    <t>12/04/2025</t>
  </si>
  <si>
    <t>C0103</t>
  </si>
  <si>
    <t>O02065</t>
  </si>
  <si>
    <t>27/06/2024</t>
  </si>
  <si>
    <t>O00418</t>
  </si>
  <si>
    <t>O01608</t>
  </si>
  <si>
    <t>2025.01.16</t>
  </si>
  <si>
    <t>O02888</t>
  </si>
  <si>
    <t>O01075</t>
  </si>
  <si>
    <t>C0061</t>
  </si>
  <si>
    <t>r4</t>
  </si>
  <si>
    <t>O01974</t>
  </si>
  <si>
    <t>C0019</t>
  </si>
  <si>
    <t>O00285</t>
  </si>
  <si>
    <t>O01798</t>
  </si>
  <si>
    <t>O02208</t>
  </si>
  <si>
    <t>18/06/2024</t>
  </si>
  <si>
    <t>O01806</t>
  </si>
  <si>
    <t>2025.02.01</t>
  </si>
  <si>
    <t>C0087</t>
  </si>
  <si>
    <t>O02047</t>
  </si>
  <si>
    <t>O01446</t>
  </si>
  <si>
    <t>O01724</t>
  </si>
  <si>
    <t>O00536</t>
  </si>
  <si>
    <t>C0015</t>
  </si>
  <si>
    <t>O00841</t>
  </si>
  <si>
    <t>2025.04.16</t>
  </si>
  <si>
    <t>O01192</t>
  </si>
  <si>
    <t>C0026</t>
  </si>
  <si>
    <t>O02168</t>
  </si>
  <si>
    <t>26/06/2024</t>
  </si>
  <si>
    <t>O00268</t>
  </si>
  <si>
    <t>2024.07.19</t>
  </si>
  <si>
    <t>O01214</t>
  </si>
  <si>
    <t>2024.11.03</t>
  </si>
  <si>
    <t>O02735</t>
  </si>
  <si>
    <t>O01311</t>
  </si>
  <si>
    <t>c0109</t>
  </si>
  <si>
    <t>O02930</t>
  </si>
  <si>
    <t>C0022</t>
  </si>
  <si>
    <t>O00911</t>
  </si>
  <si>
    <t>16/03/2025</t>
  </si>
  <si>
    <t>O00910</t>
  </si>
  <si>
    <t>13/05/2025</t>
  </si>
  <si>
    <t>r3</t>
  </si>
  <si>
    <t>O00167</t>
  </si>
  <si>
    <t>O00325</t>
  </si>
  <si>
    <t>10/06/2024</t>
  </si>
  <si>
    <t>O01244</t>
  </si>
  <si>
    <t>O03087</t>
  </si>
  <si>
    <t>08/12/2024</t>
  </si>
  <si>
    <t>C0112</t>
  </si>
  <si>
    <t>O00168</t>
  </si>
  <si>
    <t>2025.03.29</t>
  </si>
  <si>
    <t>C0020</t>
  </si>
  <si>
    <t>O00680</t>
  </si>
  <si>
    <t>2024.02.07</t>
  </si>
  <si>
    <t>O02155</t>
  </si>
  <si>
    <t>16/07/2024</t>
  </si>
  <si>
    <t>O00454</t>
  </si>
  <si>
    <t>06/02/2024</t>
  </si>
  <si>
    <t>O00792</t>
  </si>
  <si>
    <t>O00755</t>
  </si>
  <si>
    <t>O01195</t>
  </si>
  <si>
    <t>O00116</t>
  </si>
  <si>
    <t>20/06/2025</t>
  </si>
  <si>
    <t>c0070</t>
  </si>
  <si>
    <t>O02126</t>
  </si>
  <si>
    <t>2024.01.11</t>
  </si>
  <si>
    <t>c0055</t>
  </si>
  <si>
    <t>O01489</t>
  </si>
  <si>
    <t>C0042</t>
  </si>
  <si>
    <t>O03150</t>
  </si>
  <si>
    <t>O01233</t>
  </si>
  <si>
    <t>O00201</t>
  </si>
  <si>
    <t>25/05/2024</t>
  </si>
  <si>
    <t>O02543</t>
  </si>
  <si>
    <t>2024.02.15</t>
  </si>
  <si>
    <t>O00391</t>
  </si>
  <si>
    <t>O00692</t>
  </si>
  <si>
    <t>C0039</t>
  </si>
  <si>
    <t>O02702</t>
  </si>
  <si>
    <t>23/01/2025</t>
  </si>
  <si>
    <t>O01721</t>
  </si>
  <si>
    <t>O02443</t>
  </si>
  <si>
    <t>O00141</t>
  </si>
  <si>
    <t>O02793</t>
  </si>
  <si>
    <t>O00815</t>
  </si>
  <si>
    <t>O02654</t>
  </si>
  <si>
    <t>O01053</t>
  </si>
  <si>
    <t>O00592</t>
  </si>
  <si>
    <t>C0046</t>
  </si>
  <si>
    <t>O01702</t>
  </si>
  <si>
    <t>2024.09.26</t>
  </si>
  <si>
    <t>O01574</t>
  </si>
  <si>
    <t>29/01/2024</t>
  </si>
  <si>
    <t>O02127</t>
  </si>
  <si>
    <t>O01374</t>
  </si>
  <si>
    <t>P0024</t>
  </si>
  <si>
    <t>O01058</t>
  </si>
  <si>
    <t>16/01/2025</t>
  </si>
  <si>
    <t>O00393</t>
  </si>
  <si>
    <t>2024.01.23</t>
  </si>
  <si>
    <t>O02879</t>
  </si>
  <si>
    <t>O00737</t>
  </si>
  <si>
    <t>11/09/2024</t>
  </si>
  <si>
    <t>O01566</t>
  </si>
  <si>
    <t>C0076</t>
  </si>
  <si>
    <t>O00795</t>
  </si>
  <si>
    <t>O02644</t>
  </si>
  <si>
    <t>15/05/2024</t>
  </si>
  <si>
    <t>O01345</t>
  </si>
  <si>
    <t>O01460</t>
  </si>
  <si>
    <t>2024.10.28</t>
  </si>
  <si>
    <t>O02752</t>
  </si>
  <si>
    <t>O01140</t>
  </si>
  <si>
    <t>O00770</t>
  </si>
  <si>
    <t>O02053</t>
  </si>
  <si>
    <t>C0070</t>
  </si>
  <si>
    <t>O02111</t>
  </si>
  <si>
    <t>O01484</t>
  </si>
  <si>
    <t>O00683</t>
  </si>
  <si>
    <t>O02217</t>
  </si>
  <si>
    <t>O01526</t>
  </si>
  <si>
    <t>2024.07.05</t>
  </si>
  <si>
    <t>O00766</t>
  </si>
  <si>
    <t>O00649</t>
  </si>
  <si>
    <t>02/05/2025</t>
  </si>
  <si>
    <t>C0018</t>
  </si>
  <si>
    <t>O02144</t>
  </si>
  <si>
    <t>O02604</t>
  </si>
  <si>
    <t>C0099</t>
  </si>
  <si>
    <t>O00525</t>
  </si>
  <si>
    <t>26/11/2024</t>
  </si>
  <si>
    <t>O02130</t>
  </si>
  <si>
    <t>C0047</t>
  </si>
  <si>
    <t>O02281</t>
  </si>
  <si>
    <t>28/04/2024</t>
  </si>
  <si>
    <t>O01738</t>
  </si>
  <si>
    <t>06/06/2024</t>
  </si>
  <si>
    <t>O00021</t>
  </si>
  <si>
    <t>O02019</t>
  </si>
  <si>
    <t>O02697</t>
  </si>
  <si>
    <t>24/12/2024</t>
  </si>
  <si>
    <t>O02972</t>
  </si>
  <si>
    <t>O02989</t>
  </si>
  <si>
    <t>O01384</t>
  </si>
  <si>
    <t>O01755</t>
  </si>
  <si>
    <t>2025.03.05</t>
  </si>
  <si>
    <t>O00907</t>
  </si>
  <si>
    <t>C0081</t>
  </si>
  <si>
    <t>O00373</t>
  </si>
  <si>
    <t>O03167</t>
  </si>
  <si>
    <t>11/04/2025</t>
  </si>
  <si>
    <t>O01624</t>
  </si>
  <si>
    <t>O01643</t>
  </si>
  <si>
    <t>2024.11.05</t>
  </si>
  <si>
    <t>O03093</t>
  </si>
  <si>
    <t>c0100</t>
  </si>
  <si>
    <t>O03159</t>
  </si>
  <si>
    <t>O01733</t>
  </si>
  <si>
    <t>O01215</t>
  </si>
  <si>
    <t>O02866</t>
  </si>
  <si>
    <t>O00802</t>
  </si>
  <si>
    <t>O02988</t>
  </si>
  <si>
    <t>28/02/2025</t>
  </si>
  <si>
    <t>c0038</t>
  </si>
  <si>
    <t>O00275</t>
  </si>
  <si>
    <t>O02518</t>
  </si>
  <si>
    <t>O01256</t>
  </si>
  <si>
    <t>O00303</t>
  </si>
  <si>
    <t>O01406</t>
  </si>
  <si>
    <t>O00812</t>
  </si>
  <si>
    <t>14/02/2024</t>
  </si>
  <si>
    <t>c0015</t>
  </si>
  <si>
    <t>O01760</t>
  </si>
  <si>
    <t>10/09/2024</t>
  </si>
  <si>
    <t>C0053</t>
  </si>
  <si>
    <t>O03040</t>
  </si>
  <si>
    <t>c0079</t>
  </si>
  <si>
    <t>O01019</t>
  </si>
  <si>
    <t>O01999</t>
  </si>
  <si>
    <t>c0039</t>
  </si>
  <si>
    <t>O02178</t>
  </si>
  <si>
    <t>O02452</t>
  </si>
  <si>
    <t>03/03/2025</t>
  </si>
  <si>
    <t>O00607</t>
  </si>
  <si>
    <t>13/12/2024</t>
  </si>
  <si>
    <t>O01080</t>
  </si>
  <si>
    <t>O00612</t>
  </si>
  <si>
    <t>2024.04.16</t>
  </si>
  <si>
    <t>O00271</t>
  </si>
  <si>
    <t>O01488</t>
  </si>
  <si>
    <t>18/02/2025</t>
  </si>
  <si>
    <t>O03132</t>
  </si>
  <si>
    <t>O02683</t>
  </si>
  <si>
    <t>O01118</t>
  </si>
  <si>
    <t>12/02/2025</t>
  </si>
  <si>
    <t>O01096</t>
  </si>
  <si>
    <t>16/06/2024</t>
  </si>
  <si>
    <t>O01546</t>
  </si>
  <si>
    <t>16/04/2024</t>
  </si>
  <si>
    <t>O01653</t>
  </si>
  <si>
    <t>O01596</t>
  </si>
  <si>
    <t>O02203</t>
  </si>
  <si>
    <t>C0021</t>
  </si>
  <si>
    <t>O02887</t>
  </si>
  <si>
    <t>O02298</t>
  </si>
  <si>
    <t>2024.10.25</t>
  </si>
  <si>
    <t>O00022</t>
  </si>
  <si>
    <t>O00076</t>
  </si>
  <si>
    <t>O00941</t>
  </si>
  <si>
    <t>O02576</t>
  </si>
  <si>
    <t>O00197</t>
  </si>
  <si>
    <t>20/01/2024</t>
  </si>
  <si>
    <t>O00950</t>
  </si>
  <si>
    <t>O01097</t>
  </si>
  <si>
    <t>O02207</t>
  </si>
  <si>
    <t>O01285</t>
  </si>
  <si>
    <t>O01227</t>
  </si>
  <si>
    <t>2025.06.27</t>
  </si>
  <si>
    <t>O02297</t>
  </si>
  <si>
    <t>O00039</t>
  </si>
  <si>
    <t>2024.06.13</t>
  </si>
  <si>
    <t>O02563</t>
  </si>
  <si>
    <t>O01712</t>
  </si>
  <si>
    <t>O02408</t>
  </si>
  <si>
    <t>O02757</t>
  </si>
  <si>
    <t>O01594</t>
  </si>
  <si>
    <t>03/01/2024</t>
  </si>
  <si>
    <t>O02535</t>
  </si>
  <si>
    <t>O03184</t>
  </si>
  <si>
    <t>2024.12.21</t>
  </si>
  <si>
    <t>O01565</t>
  </si>
  <si>
    <t>2025.03.11</t>
  </si>
  <si>
    <t>O00411</t>
  </si>
  <si>
    <t>O03187</t>
  </si>
  <si>
    <t>O00549</t>
  </si>
  <si>
    <t>O00848</t>
  </si>
  <si>
    <t>O00359</t>
  </si>
  <si>
    <t>2024.04.06</t>
  </si>
  <si>
    <t>O00948</t>
  </si>
  <si>
    <t>O00754</t>
  </si>
  <si>
    <t>O02606</t>
  </si>
  <si>
    <t>23/03/2024</t>
  </si>
  <si>
    <t>O01966</t>
  </si>
  <si>
    <t>O00104</t>
  </si>
  <si>
    <t>O01434</t>
  </si>
  <si>
    <t>12/01/2025</t>
  </si>
  <si>
    <t>O00982</t>
  </si>
  <si>
    <t>O01130</t>
  </si>
  <si>
    <t>2024.11.04</t>
  </si>
  <si>
    <t>O01137</t>
  </si>
  <si>
    <t>18/07/2024</t>
  </si>
  <si>
    <t>O02779</t>
  </si>
  <si>
    <t>O00320</t>
  </si>
  <si>
    <t>2025.02.11</t>
  </si>
  <si>
    <t>O01729</t>
  </si>
  <si>
    <t>O00028</t>
  </si>
  <si>
    <t>O01390</t>
  </si>
  <si>
    <t>O02341</t>
  </si>
  <si>
    <t>O00601</t>
  </si>
  <si>
    <t>O01260</t>
  </si>
  <si>
    <t xml:space="preserve">r3 </t>
  </si>
  <si>
    <t>O00073</t>
  </si>
  <si>
    <t>O02042</t>
  </si>
  <si>
    <t>19/01/2025</t>
  </si>
  <si>
    <t>O01605</t>
  </si>
  <si>
    <t>07/07/2024</t>
  </si>
  <si>
    <t>O01666</t>
  </si>
  <si>
    <t>03/06/2025</t>
  </si>
  <si>
    <t>O00232</t>
  </si>
  <si>
    <t>17/08/2024</t>
  </si>
  <si>
    <t>O02277</t>
  </si>
  <si>
    <t>C0113</t>
  </si>
  <si>
    <t>O01223</t>
  </si>
  <si>
    <t>O01041</t>
  </si>
  <si>
    <t>20/04/2024</t>
  </si>
  <si>
    <t>O01439</t>
  </si>
  <si>
    <t>10/04/2025</t>
  </si>
  <si>
    <t>O00239</t>
  </si>
  <si>
    <t>O01362</t>
  </si>
  <si>
    <t>O00060</t>
  </si>
  <si>
    <t>23/04/2025</t>
  </si>
  <si>
    <t>C0071</t>
  </si>
  <si>
    <t>O01389</t>
  </si>
  <si>
    <t>O02748</t>
  </si>
  <si>
    <t>05/11/2024</t>
  </si>
  <si>
    <t>O00156</t>
  </si>
  <si>
    <t>O02530</t>
  </si>
  <si>
    <t>O02791</t>
  </si>
  <si>
    <t>O03110</t>
  </si>
  <si>
    <t>O02632</t>
  </si>
  <si>
    <t>O00191</t>
  </si>
  <si>
    <t>O02794</t>
  </si>
  <si>
    <t>11/07/2024</t>
  </si>
  <si>
    <t>O02445</t>
  </si>
  <si>
    <t>O00262</t>
  </si>
  <si>
    <t>O02359</t>
  </si>
  <si>
    <t>O00132</t>
  </si>
  <si>
    <t>O00123</t>
  </si>
  <si>
    <t>O00671</t>
  </si>
  <si>
    <t>01/09/2024</t>
  </si>
  <si>
    <t>O00639</t>
  </si>
  <si>
    <t>2024.09.20</t>
  </si>
  <si>
    <t>O02146</t>
  </si>
  <si>
    <t>O00534</t>
  </si>
  <si>
    <t>2024.01.05</t>
  </si>
  <si>
    <t>O02180</t>
  </si>
  <si>
    <t>28/01/2025</t>
  </si>
  <si>
    <t>O01930</t>
  </si>
  <si>
    <t>O01663</t>
  </si>
  <si>
    <t>O02764</t>
  </si>
  <si>
    <t>12/03/2025</t>
  </si>
  <si>
    <t>O01045</t>
  </si>
  <si>
    <t>2025.02.07</t>
  </si>
  <si>
    <t>O02125</t>
  </si>
  <si>
    <t>O01534</t>
  </si>
  <si>
    <t>O00823</t>
  </si>
  <si>
    <t>O01681</t>
  </si>
  <si>
    <t>03/03/2024</t>
  </si>
  <si>
    <t>O01759</t>
  </si>
  <si>
    <t>23/10/2024</t>
  </si>
  <si>
    <t>O01697</t>
  </si>
  <si>
    <t>O01319</t>
  </si>
  <si>
    <t>O02386</t>
  </si>
  <si>
    <t>O00451</t>
  </si>
  <si>
    <t>22/03/2024</t>
  </si>
  <si>
    <t>O02942</t>
  </si>
  <si>
    <t>O02556</t>
  </si>
  <si>
    <t>2024.08.02</t>
  </si>
  <si>
    <t>O02502</t>
  </si>
  <si>
    <t>2025.04.02</t>
  </si>
  <si>
    <t>O00854</t>
  </si>
  <si>
    <t>O00205</t>
  </si>
  <si>
    <t>O00676</t>
  </si>
  <si>
    <t>15/07/2024</t>
  </si>
  <si>
    <t>O01819</t>
  </si>
  <si>
    <t>O00696</t>
  </si>
  <si>
    <t>06/03/2024</t>
  </si>
  <si>
    <t>O02237</t>
  </si>
  <si>
    <t>O02907</t>
  </si>
  <si>
    <t>O00340</t>
  </si>
  <si>
    <t>O01987</t>
  </si>
  <si>
    <t>C0078</t>
  </si>
  <si>
    <t>O00705</t>
  </si>
  <si>
    <t>O02051</t>
  </si>
  <si>
    <t>13/02/2025</t>
  </si>
  <si>
    <t>O01095</t>
  </si>
  <si>
    <t>O00980</t>
  </si>
  <si>
    <t>O02924</t>
  </si>
  <si>
    <t>O00459</t>
  </si>
  <si>
    <t>O00781</t>
  </si>
  <si>
    <t>O01802</t>
  </si>
  <si>
    <t>O00813</t>
  </si>
  <si>
    <t>O01764</t>
  </si>
  <si>
    <t>2025.06.29</t>
  </si>
  <si>
    <t>O01785</t>
  </si>
  <si>
    <t>2024.08.20</t>
  </si>
  <si>
    <t>O00305</t>
  </si>
  <si>
    <t>O01415</t>
  </si>
  <si>
    <t>O01579</t>
  </si>
  <si>
    <t>O01320</t>
  </si>
  <si>
    <t>O00094</t>
  </si>
  <si>
    <t>O02878</t>
  </si>
  <si>
    <t>2024.04.03</t>
  </si>
  <si>
    <t>O02241</t>
  </si>
  <si>
    <t>O02329</t>
  </si>
  <si>
    <t>O02684</t>
  </si>
  <si>
    <t>O00679</t>
  </si>
  <si>
    <t>20/04/2025</t>
  </si>
  <si>
    <t>O01293</t>
  </si>
  <si>
    <t>O01687</t>
  </si>
  <si>
    <t>2024.09.18</t>
  </si>
  <si>
    <t>O01788</t>
  </si>
  <si>
    <t>O00394</t>
  </si>
  <si>
    <t>O02817</t>
  </si>
  <si>
    <t>04/05/2025</t>
  </si>
  <si>
    <t>O00486</t>
  </si>
  <si>
    <t>2024.06.29</t>
  </si>
  <si>
    <t>O03174</t>
  </si>
  <si>
    <t>2024.08.24</t>
  </si>
  <si>
    <t>O02424</t>
  </si>
  <si>
    <t>O02010</t>
  </si>
  <si>
    <t>2024.11.22</t>
  </si>
  <si>
    <t>O01727</t>
  </si>
  <si>
    <t>2025.04.19</t>
  </si>
  <si>
    <t>O01746</t>
  </si>
  <si>
    <t>O00783</t>
  </si>
  <si>
    <t>O01789</t>
  </si>
  <si>
    <t>O03121</t>
  </si>
  <si>
    <t>O01005</t>
  </si>
  <si>
    <t>14/11/2024</t>
  </si>
  <si>
    <t>O01962</t>
  </si>
  <si>
    <t>O01769</t>
  </si>
  <si>
    <t>O01126</t>
  </si>
  <si>
    <t>O01673</t>
  </si>
  <si>
    <t>O02975</t>
  </si>
  <si>
    <t>O02981</t>
  </si>
  <si>
    <t>O01044</t>
  </si>
  <si>
    <t>O00717</t>
  </si>
  <si>
    <t>O00079</t>
  </si>
  <si>
    <t>O02602</t>
  </si>
  <si>
    <t>O00833</t>
  </si>
  <si>
    <t>O00016</t>
  </si>
  <si>
    <t>O00093</t>
  </si>
  <si>
    <t>24/09/2024</t>
  </si>
  <si>
    <t>C0093</t>
  </si>
  <si>
    <t>O01468</t>
  </si>
  <si>
    <t>31/01/2024</t>
  </si>
  <si>
    <t>O01093</t>
  </si>
  <si>
    <t>O01344</t>
  </si>
  <si>
    <t>O00533</t>
  </si>
  <si>
    <t>O00708</t>
  </si>
  <si>
    <t>O01392</t>
  </si>
  <si>
    <t>2024.09.05</t>
  </si>
  <si>
    <t>O00040</t>
  </si>
  <si>
    <t>O00984</t>
  </si>
  <si>
    <t>O02403</t>
  </si>
  <si>
    <t>O00082</t>
  </si>
  <si>
    <t>O01476</t>
  </si>
  <si>
    <t>O02079</t>
  </si>
  <si>
    <t>O01335</t>
  </si>
  <si>
    <t>2025.06.02</t>
  </si>
  <si>
    <t>O01184</t>
  </si>
  <si>
    <t>O01401</t>
  </si>
  <si>
    <t>10/12/2024</t>
  </si>
  <si>
    <t>O02688</t>
  </si>
  <si>
    <t>2024.11.13</t>
  </si>
  <si>
    <t>O00414</t>
  </si>
  <si>
    <t>08/07/2024</t>
  </si>
  <si>
    <t>O01718</t>
  </si>
  <si>
    <t>O00620</t>
  </si>
  <si>
    <t>24/06/2025</t>
  </si>
  <si>
    <t>O02686</t>
  </si>
  <si>
    <t>O01955</t>
  </si>
  <si>
    <t>2024.05.03</t>
  </si>
  <si>
    <t>O01050</t>
  </si>
  <si>
    <t>25/03/2024</t>
  </si>
  <si>
    <t>c0107</t>
  </si>
  <si>
    <t>O02527</t>
  </si>
  <si>
    <t>O02148</t>
  </si>
  <si>
    <t>31/12/2024</t>
  </si>
  <si>
    <t>O03017</t>
  </si>
  <si>
    <t>2025.05.04</t>
  </si>
  <si>
    <t>O01715</t>
  </si>
  <si>
    <t>O02265</t>
  </si>
  <si>
    <t>2024.11.06</t>
  </si>
  <si>
    <t>O01920</t>
  </si>
  <si>
    <t>O03036</t>
  </si>
  <si>
    <t>O01896</t>
  </si>
  <si>
    <t>O00711</t>
  </si>
  <si>
    <t>O01849</t>
  </si>
  <si>
    <t>O00843</t>
  </si>
  <si>
    <t>O02812</t>
  </si>
  <si>
    <t>30/03/2024</t>
  </si>
  <si>
    <t>O01071</t>
  </si>
  <si>
    <t>O00241</t>
  </si>
  <si>
    <t>O01332</t>
  </si>
  <si>
    <t>O03076</t>
  </si>
  <si>
    <t>O02514</t>
  </si>
  <si>
    <t>O00839</t>
  </si>
  <si>
    <t>17/03/2024</t>
  </si>
  <si>
    <t>O01975</t>
  </si>
  <si>
    <t>07/05/2025</t>
  </si>
  <si>
    <t>C0034</t>
  </si>
  <si>
    <t>O02677</t>
  </si>
  <si>
    <t>28/11/2024</t>
  </si>
  <si>
    <t>O00772</t>
  </si>
  <si>
    <t>04/07/2024</t>
  </si>
  <si>
    <t>O00640</t>
  </si>
  <si>
    <t>2024.06.22</t>
  </si>
  <si>
    <t>O01840</t>
  </si>
  <si>
    <t>O02441</t>
  </si>
  <si>
    <t>O01842</t>
  </si>
  <si>
    <t>c0056</t>
  </si>
  <si>
    <t>O01396</t>
  </si>
  <si>
    <t>28/05/2024</t>
  </si>
  <si>
    <t>O02041</t>
  </si>
  <si>
    <t>O01290</t>
  </si>
  <si>
    <t>O00357</t>
  </si>
  <si>
    <t>02/02/2024</t>
  </si>
  <si>
    <t>O01644</t>
  </si>
  <si>
    <t>O02758</t>
  </si>
  <si>
    <t>O02211</t>
  </si>
  <si>
    <t>2024.01.30</t>
  </si>
  <si>
    <t>O00288</t>
  </si>
  <si>
    <t>O01717</t>
  </si>
  <si>
    <t>O01261</t>
  </si>
  <si>
    <t>O03069</t>
  </si>
  <si>
    <t>O00307</t>
  </si>
  <si>
    <t>27/12/2024</t>
  </si>
  <si>
    <t>O02027</t>
  </si>
  <si>
    <t>O01779</t>
  </si>
  <si>
    <t>O02738</t>
  </si>
  <si>
    <t>O03134</t>
  </si>
  <si>
    <t>O01371</t>
  </si>
  <si>
    <t>O02462</t>
  </si>
  <si>
    <t>07/03/2025</t>
  </si>
  <si>
    <t>O02348</t>
  </si>
  <si>
    <t>O01114</t>
  </si>
  <si>
    <t>29/06/2025</t>
  </si>
  <si>
    <t>O03119</t>
  </si>
  <si>
    <t>O00908</t>
  </si>
  <si>
    <t>12/02/2024</t>
  </si>
  <si>
    <t>O01398</t>
  </si>
  <si>
    <t>O02287</t>
  </si>
  <si>
    <t>O01268</t>
  </si>
  <si>
    <t>O01055</t>
  </si>
  <si>
    <t>O01558</t>
  </si>
  <si>
    <t>O01778</t>
  </si>
  <si>
    <t>O00173</t>
  </si>
  <si>
    <t>O02401</t>
  </si>
  <si>
    <t>O01544</t>
  </si>
  <si>
    <t>2024.12.17</t>
  </si>
  <si>
    <t>O01913</t>
  </si>
  <si>
    <t>O02490</t>
  </si>
  <si>
    <t>01/06/2025</t>
  </si>
  <si>
    <t>O02508</t>
  </si>
  <si>
    <t>29/02/2024</t>
  </si>
  <si>
    <t>O02434</t>
  </si>
  <si>
    <t>O02255</t>
  </si>
  <si>
    <t>O01458</t>
  </si>
  <si>
    <t>O00669</t>
  </si>
  <si>
    <t>2025.05.02</t>
  </si>
  <si>
    <t>O01972</t>
  </si>
  <si>
    <t>2024.06.07</t>
  </si>
  <si>
    <t>O01500</t>
  </si>
  <si>
    <t>09/09/2024</t>
  </si>
  <si>
    <t>O01447</t>
  </si>
  <si>
    <t>O01453</t>
  </si>
  <si>
    <t>O00441</t>
  </si>
  <si>
    <t>29/11/2024</t>
  </si>
  <si>
    <t>O00881</t>
  </si>
  <si>
    <t>O00260</t>
  </si>
  <si>
    <t>O00247</t>
  </si>
  <si>
    <t>C0116</t>
  </si>
  <si>
    <t>O00198</t>
  </si>
  <si>
    <t>O01695</t>
  </si>
  <si>
    <t>O01326</t>
  </si>
  <si>
    <t>O00996</t>
  </si>
  <si>
    <t>O01591</t>
  </si>
  <si>
    <t>2024.12.06</t>
  </si>
  <si>
    <t>O02159</t>
  </si>
  <si>
    <t>04/10/2024</t>
  </si>
  <si>
    <t>O00568</t>
  </si>
  <si>
    <t>O01823</t>
  </si>
  <si>
    <t>O00312</t>
  </si>
  <si>
    <t>O00251</t>
  </si>
  <si>
    <t>30/04/2024</t>
  </si>
  <si>
    <t>O02453</t>
  </si>
  <si>
    <t>19/05/2025</t>
  </si>
  <si>
    <t>O02454</t>
  </si>
  <si>
    <t>2024.06.21</t>
  </si>
  <si>
    <t>O00838</t>
  </si>
  <si>
    <t>C0084</t>
  </si>
  <si>
    <t>O01722</t>
  </si>
  <si>
    <t>29/06/2024</t>
  </si>
  <si>
    <t>O01827</t>
  </si>
  <si>
    <t>O00862</t>
  </si>
  <si>
    <t>16/01/2024</t>
  </si>
  <si>
    <t>O01961</t>
  </si>
  <si>
    <t>O02823</t>
  </si>
  <si>
    <t>O02273</t>
  </si>
  <si>
    <t>O02164</t>
  </si>
  <si>
    <t>27/06/2025</t>
  </si>
  <si>
    <t>O01356</t>
  </si>
  <si>
    <t>2025.03.08</t>
  </si>
  <si>
    <t>c0105</t>
  </si>
  <si>
    <t>O00747</t>
  </si>
  <si>
    <t>O03176</t>
  </si>
  <si>
    <t>O00882</t>
  </si>
  <si>
    <t>O03072</t>
  </si>
  <si>
    <t>O00344</t>
  </si>
  <si>
    <t>O01948</t>
  </si>
  <si>
    <t>O01818</t>
  </si>
  <si>
    <t>O02234</t>
  </si>
  <si>
    <t>O01587</t>
  </si>
  <si>
    <t>O01351</t>
  </si>
  <si>
    <t>15/06/2024</t>
  </si>
  <si>
    <t>O00596</t>
  </si>
  <si>
    <t>O02107</t>
  </si>
  <si>
    <t>O01564</t>
  </si>
  <si>
    <t>c0106</t>
  </si>
  <si>
    <t>O01170</t>
  </si>
  <si>
    <t>O00588</t>
  </si>
  <si>
    <t>06/01/2024</t>
  </si>
  <si>
    <t>O02723</t>
  </si>
  <si>
    <t>O02795</t>
  </si>
  <si>
    <t>O00927</t>
  </si>
  <si>
    <t>2025.04.14</t>
  </si>
  <si>
    <t>O02466</t>
  </si>
  <si>
    <t>O02943</t>
  </si>
  <si>
    <t>O00744</t>
  </si>
  <si>
    <t>25/01/2025</t>
  </si>
  <si>
    <t>O01049</t>
  </si>
  <si>
    <t>O00825</t>
  </si>
  <si>
    <t>O00442</t>
  </si>
  <si>
    <t>01/12/2024</t>
  </si>
  <si>
    <t>O00409</t>
  </si>
  <si>
    <t>06/05/2024</t>
  </si>
  <si>
    <t>O03129</t>
  </si>
  <si>
    <t>O00629</t>
  </si>
  <si>
    <t>O02399</t>
  </si>
  <si>
    <t>30/12/2024</t>
  </si>
  <si>
    <t>O02628</t>
  </si>
  <si>
    <t>O00955</t>
  </si>
  <si>
    <t>09/08/2024</t>
  </si>
  <si>
    <t>O00901</t>
  </si>
  <si>
    <t>O01475</t>
  </si>
  <si>
    <t>O02415</t>
  </si>
  <si>
    <t>O01430</t>
  </si>
  <si>
    <t>17/07/2024</t>
  </si>
  <si>
    <t>O01442</t>
  </si>
  <si>
    <t>11/01/2024</t>
  </si>
  <si>
    <t>O02000</t>
  </si>
  <si>
    <t>17/02/2024</t>
  </si>
  <si>
    <t>O02160</t>
  </si>
  <si>
    <t>04/09/2024</t>
  </si>
  <si>
    <t>O02246</t>
  </si>
  <si>
    <t>26/02/2025</t>
  </si>
  <si>
    <t>O01657</t>
  </si>
  <si>
    <t>O01255</t>
  </si>
  <si>
    <t>O03011</t>
  </si>
  <si>
    <t>O03050</t>
  </si>
  <si>
    <t>O02873</t>
  </si>
  <si>
    <t>O01555</t>
  </si>
  <si>
    <t>O02231</t>
  </si>
  <si>
    <t>O00472</t>
  </si>
  <si>
    <t>2024.05.04</t>
  </si>
  <si>
    <t>O00027</t>
  </si>
  <si>
    <t>O01731</t>
  </si>
  <si>
    <t>03/06/2024</t>
  </si>
  <si>
    <t>O01884</t>
  </si>
  <si>
    <t>O00137</t>
  </si>
  <si>
    <t>O00828</t>
  </si>
  <si>
    <t>O01035</t>
  </si>
  <si>
    <t>O00313</t>
  </si>
  <si>
    <t>O01065</t>
  </si>
  <si>
    <t>O03195</t>
  </si>
  <si>
    <t>07/02/2024</t>
  </si>
  <si>
    <t>O00752</t>
  </si>
  <si>
    <t>04/02/2025</t>
  </si>
  <si>
    <t>O00923</t>
  </si>
  <si>
    <t>O02404</t>
  </si>
  <si>
    <t>28/09/2024</t>
  </si>
  <si>
    <t>O00157</t>
  </si>
  <si>
    <t>07/04/2024</t>
  </si>
  <si>
    <t>O00621</t>
  </si>
  <si>
    <t>O00829</t>
  </si>
  <si>
    <t>O02638</t>
  </si>
  <si>
    <t>O00153</t>
  </si>
  <si>
    <t>2024.10.01</t>
  </si>
  <si>
    <t>O00371</t>
  </si>
  <si>
    <t>O02214</t>
  </si>
  <si>
    <t>2024.05.16</t>
  </si>
  <si>
    <t>O03015</t>
  </si>
  <si>
    <t>O02589</t>
  </si>
  <si>
    <t>O02746</t>
  </si>
  <si>
    <t>O01631</t>
  </si>
  <si>
    <t>O02803</t>
  </si>
  <si>
    <t>O03137</t>
  </si>
  <si>
    <t>O02352</t>
  </si>
  <si>
    <t>2024.03.03</t>
  </si>
  <si>
    <t>O00499</t>
  </si>
  <si>
    <t>O00734</t>
  </si>
  <si>
    <t>2025.01.19</t>
  </si>
  <si>
    <t>O00080</t>
  </si>
  <si>
    <t>O03178</t>
  </si>
  <si>
    <t>O02163</t>
  </si>
  <si>
    <t>O03193</t>
  </si>
  <si>
    <t>O01361</t>
  </si>
  <si>
    <t>O02025</t>
  </si>
  <si>
    <t>O00059</t>
  </si>
  <si>
    <t>O00220</t>
  </si>
  <si>
    <t>21/03/2025</t>
  </si>
  <si>
    <t>O01156</t>
  </si>
  <si>
    <t>O03060</t>
  </si>
  <si>
    <t>O02322</t>
  </si>
  <si>
    <t>O02175</t>
  </si>
  <si>
    <t>O02393</t>
  </si>
  <si>
    <t>O03162</t>
  </si>
  <si>
    <t>O00834</t>
  </si>
  <si>
    <t>O01931</t>
  </si>
  <si>
    <t>2024.04.28</t>
  </si>
  <si>
    <t>O00407</t>
  </si>
  <si>
    <t>O02220</t>
  </si>
  <si>
    <t>27/11/2024</t>
  </si>
  <si>
    <t>O01937</t>
  </si>
  <si>
    <t>O00134</t>
  </si>
  <si>
    <t>O01321</t>
  </si>
  <si>
    <t>2024.10.22</t>
  </si>
  <si>
    <t>O03095</t>
  </si>
  <si>
    <t>2025.03.18</t>
  </si>
  <si>
    <t>O02316</t>
  </si>
  <si>
    <t>01/08/2024</t>
  </si>
  <si>
    <t>O01973</t>
  </si>
  <si>
    <t>29/10/2024</t>
  </si>
  <si>
    <t>O03102</t>
  </si>
  <si>
    <t>26/04/2025</t>
  </si>
  <si>
    <t>O02442</t>
  </si>
  <si>
    <t>O02139</t>
  </si>
  <si>
    <t>O00362</t>
  </si>
  <si>
    <t>O01634</t>
  </si>
  <si>
    <t>2024.07.22</t>
  </si>
  <si>
    <t>c0013</t>
  </si>
  <si>
    <t>O00997</t>
  </si>
  <si>
    <t>O01269</t>
  </si>
  <si>
    <t>2024.05.31</t>
  </si>
  <si>
    <t>O01883</t>
  </si>
  <si>
    <t>O00924</t>
  </si>
  <si>
    <t>03/09/2024</t>
  </si>
  <si>
    <t>O01911</t>
  </si>
  <si>
    <t xml:space="preserve">r2 </t>
  </si>
  <si>
    <t>O01796</t>
  </si>
  <si>
    <t>23/05/2025</t>
  </si>
  <si>
    <t>O00578</t>
  </si>
  <si>
    <t>O02416</t>
  </si>
  <si>
    <t>O01578</t>
  </si>
  <si>
    <t>2025.06.03</t>
  </si>
  <si>
    <t>O00926</t>
  </si>
  <si>
    <t>O00653</t>
  </si>
  <si>
    <t>O01046</t>
  </si>
  <si>
    <t>O01314</t>
  </si>
  <si>
    <t>O01855</t>
  </si>
  <si>
    <t>C0072</t>
  </si>
  <si>
    <t>O01651</t>
  </si>
  <si>
    <t>O01540</t>
  </si>
  <si>
    <t>O02710</t>
  </si>
  <si>
    <t>O02150</t>
  </si>
  <si>
    <t>11/05/2025</t>
  </si>
  <si>
    <t>O00858</t>
  </si>
  <si>
    <t>11/04/2024</t>
  </si>
  <si>
    <t>O02569</t>
  </si>
  <si>
    <t>2024.09.30</t>
  </si>
  <si>
    <t>O01907</t>
  </si>
  <si>
    <t>06/07/2024</t>
  </si>
  <si>
    <t>O00235</t>
  </si>
  <si>
    <t>O01235</t>
  </si>
  <si>
    <t>O00043</t>
  </si>
  <si>
    <t>O01091</t>
  </si>
  <si>
    <t>O00422</t>
  </si>
  <si>
    <t>O02282</t>
  </si>
  <si>
    <t>O00419</t>
  </si>
  <si>
    <t>O03096</t>
  </si>
  <si>
    <t>2024.02.08</t>
  </si>
  <si>
    <t>O00370</t>
  </si>
  <si>
    <t>O01029</t>
  </si>
  <si>
    <t>O00368</t>
  </si>
  <si>
    <t>O02660</t>
  </si>
  <si>
    <t>O00691</t>
  </si>
  <si>
    <t>O00583</t>
  </si>
  <si>
    <t>O02029</t>
  </si>
  <si>
    <t>O02300</t>
  </si>
  <si>
    <t>O02167</t>
  </si>
  <si>
    <t>O00376</t>
  </si>
  <si>
    <t>O02339</t>
  </si>
  <si>
    <t>O00070</t>
  </si>
  <si>
    <t>2025.05.24</t>
  </si>
  <si>
    <t>O02106</t>
  </si>
  <si>
    <t>O00209</t>
  </si>
  <si>
    <t>O02129</t>
  </si>
  <si>
    <t>O01795</t>
  </si>
  <si>
    <t>O02992</t>
  </si>
  <si>
    <t>O00760</t>
  </si>
  <si>
    <t>O00341</t>
  </si>
  <si>
    <t>O03145</t>
  </si>
  <si>
    <t>O01409</t>
  </si>
  <si>
    <t>28/07/2024</t>
  </si>
  <si>
    <t>O02852</t>
  </si>
  <si>
    <t>13/04/2025</t>
  </si>
  <si>
    <t>O02379</t>
  </si>
  <si>
    <t>O00956</t>
  </si>
  <si>
    <t>O00292</t>
  </si>
  <si>
    <t>O01947</t>
  </si>
  <si>
    <t>O02704</t>
  </si>
  <si>
    <t>30/05/2025</t>
  </si>
  <si>
    <t>O02858</t>
  </si>
  <si>
    <t>O01614</t>
  </si>
  <si>
    <t>01/10/2024</t>
  </si>
  <si>
    <t>O00363</t>
  </si>
  <si>
    <t>02/03/2024</t>
  </si>
  <si>
    <t>O01612</t>
  </si>
  <si>
    <t>21/08/2024</t>
  </si>
  <si>
    <t>O02006</t>
  </si>
  <si>
    <t>2024.10.03</t>
  </si>
  <si>
    <t>O03081</t>
  </si>
  <si>
    <t>25/04/2025</t>
  </si>
  <si>
    <t>O03048</t>
  </si>
  <si>
    <t>O01674</t>
  </si>
  <si>
    <t>14/03/2024</t>
  </si>
  <si>
    <t>O00222</t>
  </si>
  <si>
    <t>O00654</t>
  </si>
  <si>
    <t>O02284</t>
  </si>
  <si>
    <t>O00281</t>
  </si>
  <si>
    <t>O00297</t>
  </si>
  <si>
    <t>O03185</t>
  </si>
  <si>
    <t>2025.05.14</t>
  </si>
  <si>
    <t>O02357</t>
  </si>
  <si>
    <t>O02472</t>
  </si>
  <si>
    <t>O01316</t>
  </si>
  <si>
    <t>O02690</t>
  </si>
  <si>
    <t>08/09/2024</t>
  </si>
  <si>
    <t>O00674</t>
  </si>
  <si>
    <t>O03043</t>
  </si>
  <si>
    <t>O01932</t>
  </si>
  <si>
    <t>O02954</t>
  </si>
  <si>
    <t>O02768</t>
  </si>
  <si>
    <t>O02713</t>
  </si>
  <si>
    <t>O01242</t>
  </si>
  <si>
    <t>2024.10.06</t>
  </si>
  <si>
    <t>O02872</t>
  </si>
  <si>
    <t>O02610</t>
  </si>
  <si>
    <t>O01225</t>
  </si>
  <si>
    <t>2024.05.27</t>
  </si>
  <si>
    <t>O00925</t>
  </si>
  <si>
    <t>08/10/2024</t>
  </si>
  <si>
    <t>O00787</t>
  </si>
  <si>
    <t>O02581</t>
  </si>
  <si>
    <t>O03024</t>
  </si>
  <si>
    <t>O02279</t>
  </si>
  <si>
    <t>O01303</t>
  </si>
  <si>
    <t>O01187</t>
  </si>
  <si>
    <t>O02914</t>
  </si>
  <si>
    <t>2024.04.04</t>
  </si>
  <si>
    <t>O01560</t>
  </si>
  <si>
    <t>O01142</t>
  </si>
  <si>
    <t>O02068</t>
  </si>
  <si>
    <t>O01294</t>
  </si>
  <si>
    <t>25/09/2024</t>
  </si>
  <si>
    <t>O02703</t>
  </si>
  <si>
    <t>O00062</t>
  </si>
  <si>
    <t>O03139</t>
  </si>
  <si>
    <t>05/09/2024</t>
  </si>
  <si>
    <t>O00816</t>
  </si>
  <si>
    <t>2024.04.25</t>
  </si>
  <si>
    <t>O00874</t>
  </si>
  <si>
    <t>2025.05.22</t>
  </si>
  <si>
    <t>O02999</t>
  </si>
  <si>
    <t>2025.02.02</t>
  </si>
  <si>
    <t>O01177</t>
  </si>
  <si>
    <t>25/10/2024</t>
  </si>
  <si>
    <t>O01251</t>
  </si>
  <si>
    <t>25/01/2024</t>
  </si>
  <si>
    <t>O01436</t>
  </si>
  <si>
    <t>O02477</t>
  </si>
  <si>
    <t>09/03/2025</t>
  </si>
  <si>
    <t>O02397</t>
  </si>
  <si>
    <t>O01061</t>
  </si>
  <si>
    <t>08/08/2024</t>
  </si>
  <si>
    <t>O01919</t>
  </si>
  <si>
    <t>2024.01.24</t>
  </si>
  <si>
    <t>O02938</t>
  </si>
  <si>
    <t>O02833</t>
  </si>
  <si>
    <t>O01811</t>
  </si>
  <si>
    <t>O00494</t>
  </si>
  <si>
    <t>2025.03.03</t>
  </si>
  <si>
    <t>O00685</t>
  </si>
  <si>
    <t>O02987</t>
  </si>
  <si>
    <t>O01825</t>
  </si>
  <si>
    <t>O00457</t>
  </si>
  <si>
    <t>29/08/2024</t>
  </si>
  <si>
    <t>O00520</t>
  </si>
  <si>
    <t>O01328</t>
  </si>
  <si>
    <t>O02124</t>
  </si>
  <si>
    <t>O02546</t>
  </si>
  <si>
    <t>O01270</t>
  </si>
  <si>
    <t>O01522</t>
  </si>
  <si>
    <t>2025.01.21</t>
  </si>
  <si>
    <t>O02523</t>
  </si>
  <si>
    <t>O00245</t>
  </si>
  <si>
    <t>2024.09.11</t>
  </si>
  <si>
    <t>O01122</t>
  </si>
  <si>
    <t>2024.10.08</t>
  </si>
  <si>
    <t>O00736</t>
  </si>
  <si>
    <t>04/01/2024</t>
  </si>
  <si>
    <t>O01736</t>
  </si>
  <si>
    <t>O00866</t>
  </si>
  <si>
    <t>O00170</t>
  </si>
  <si>
    <t>O01249</t>
  </si>
  <si>
    <t>O02810</t>
  </si>
  <si>
    <t>O00475</t>
  </si>
  <si>
    <t>O00058</t>
  </si>
  <si>
    <t>23/11/2024</t>
  </si>
  <si>
    <t>O01593</t>
  </si>
  <si>
    <t>10/05/2025</t>
  </si>
  <si>
    <t>O02459</t>
  </si>
  <si>
    <t>O02663</t>
  </si>
  <si>
    <t>O01020</t>
  </si>
  <si>
    <t>O03120</t>
  </si>
  <si>
    <t>2024.06.09</t>
  </si>
  <si>
    <t>O00161</t>
  </si>
  <si>
    <t>O00151</t>
  </si>
  <si>
    <t>O02564</t>
  </si>
  <si>
    <t>O01250</t>
  </si>
  <si>
    <t>O00603</t>
  </si>
  <si>
    <t>28/10/2024</t>
  </si>
  <si>
    <t>O00429</t>
  </si>
  <si>
    <t>O01131</t>
  </si>
  <si>
    <t>O02582</t>
  </si>
  <si>
    <t>O01833</t>
  </si>
  <si>
    <t>02/07/2024</t>
  </si>
  <si>
    <t>c0008</t>
  </si>
  <si>
    <t>O02674</t>
  </si>
  <si>
    <t>2025.05.07</t>
  </si>
  <si>
    <t>c0054</t>
  </si>
  <si>
    <t>O02377</t>
  </si>
  <si>
    <t>O02496</t>
  </si>
  <si>
    <t>2024.09.07</t>
  </si>
  <si>
    <t>O00827</t>
  </si>
  <si>
    <t>O02232</t>
  </si>
  <si>
    <t>2024.05.25</t>
  </si>
  <si>
    <t>O01159</t>
  </si>
  <si>
    <t>O01104</t>
  </si>
  <si>
    <t>O02409</t>
  </si>
  <si>
    <t>2025.04.09</t>
  </si>
  <si>
    <t>O00830</t>
  </si>
  <si>
    <t>O01890</t>
  </si>
  <si>
    <t>09/01/2024</t>
  </si>
  <si>
    <t>O00195</t>
  </si>
  <si>
    <t>O01247</t>
  </si>
  <si>
    <t>27/01/2024</t>
  </si>
  <si>
    <t>O02729</t>
  </si>
  <si>
    <t>c0029</t>
  </si>
  <si>
    <t>O00735</t>
  </si>
  <si>
    <t>O00004</t>
  </si>
  <si>
    <t>O00047</t>
  </si>
  <si>
    <t>O02960</t>
  </si>
  <si>
    <t>O03055</t>
  </si>
  <si>
    <t>O00334</t>
  </si>
  <si>
    <t>O03161</t>
  </si>
  <si>
    <t>O02706</t>
  </si>
  <si>
    <t>O03106</t>
  </si>
  <si>
    <t>O00401</t>
  </si>
  <si>
    <t>17/05/2024</t>
  </si>
  <si>
    <t>O02315</t>
  </si>
  <si>
    <t>01/06/2024</t>
  </si>
  <si>
    <t>O02342</t>
  </si>
  <si>
    <t>O00182</t>
  </si>
  <si>
    <t>O00192</t>
  </si>
  <si>
    <t>18/04/2025</t>
  </si>
  <si>
    <t>O01059</t>
  </si>
  <si>
    <t>O02219</t>
  </si>
  <si>
    <t>O02223</t>
  </si>
  <si>
    <t>O00758</t>
  </si>
  <si>
    <t>O00809</t>
  </si>
  <si>
    <t>O00087</t>
  </si>
  <si>
    <t>O01979</t>
  </si>
  <si>
    <t>O01563</t>
  </si>
  <si>
    <t>16/02/2025</t>
  </si>
  <si>
    <t>O03051</t>
  </si>
  <si>
    <t>O01490</t>
  </si>
  <si>
    <t>2024.01.17</t>
  </si>
  <si>
    <t>O01417</t>
  </si>
  <si>
    <t>06/12/2024</t>
  </si>
  <si>
    <t>O01545</t>
  </si>
  <si>
    <t>O00323</t>
  </si>
  <si>
    <t>2025.06.17</t>
  </si>
  <si>
    <t>O01426</t>
  </si>
  <si>
    <t>20/02/2024</t>
  </si>
  <si>
    <t>O02776</t>
  </si>
  <si>
    <t>13/06/2024</t>
  </si>
  <si>
    <t>O02800</t>
  </si>
  <si>
    <t>O02132</t>
  </si>
  <si>
    <t>28/08/2024</t>
  </si>
  <si>
    <t>O03044</t>
  </si>
  <si>
    <t>2025.05.18</t>
  </si>
  <si>
    <t>O00614</t>
  </si>
  <si>
    <t>O00914</t>
  </si>
  <si>
    <t>O01633</t>
  </si>
  <si>
    <t>O00152</t>
  </si>
  <si>
    <t>O00113</t>
  </si>
  <si>
    <t>O02187</t>
  </si>
  <si>
    <t>06/06/2025</t>
  </si>
  <si>
    <t>O01470</t>
  </si>
  <si>
    <t>O02098</t>
  </si>
  <si>
    <t>O00461</t>
  </si>
  <si>
    <t>O02819</t>
  </si>
  <si>
    <t>O02482</t>
  </si>
  <si>
    <t>O00619</t>
  </si>
  <si>
    <t>O00618</t>
  </si>
  <si>
    <t>O01861</t>
  </si>
  <si>
    <t>14/12/2024</t>
  </si>
  <si>
    <t>O02055</t>
  </si>
  <si>
    <t>O01200</t>
  </si>
  <si>
    <t>O02959</t>
  </si>
  <si>
    <t>O01512</t>
  </si>
  <si>
    <t>2025.03.14</t>
  </si>
  <si>
    <t>O00722</t>
  </si>
  <si>
    <t>14/01/2024</t>
  </si>
  <si>
    <t>O02531</t>
  </si>
  <si>
    <t>O02603</t>
  </si>
  <si>
    <t>07/08/2024</t>
  </si>
  <si>
    <t>O00485</t>
  </si>
  <si>
    <t>O00458</t>
  </si>
  <si>
    <t>O00832</t>
  </si>
  <si>
    <t>O01221</t>
  </si>
  <si>
    <t>O01089</t>
  </si>
  <si>
    <t>O02275</t>
  </si>
  <si>
    <t>O01784</t>
  </si>
  <si>
    <t>O00660</t>
  </si>
  <si>
    <t>O02902</t>
  </si>
  <si>
    <t>O00553</t>
  </si>
  <si>
    <t>O01264</t>
  </si>
  <si>
    <t>06/05/2025</t>
  </si>
  <si>
    <t>O01008</t>
  </si>
  <si>
    <t>O02188</t>
  </si>
  <si>
    <t>2024.07.29</t>
  </si>
  <si>
    <t>O01510</t>
  </si>
  <si>
    <t>2025.01.27</t>
  </si>
  <si>
    <t>O01552</t>
  </si>
  <si>
    <t>O02170</t>
  </si>
  <si>
    <t>O00052</t>
  </si>
  <si>
    <t>O02583</t>
  </si>
  <si>
    <t>O01581</t>
  </si>
  <si>
    <t>O01820</t>
  </si>
  <si>
    <t>O03143</t>
  </si>
  <si>
    <t>05/03/2024</t>
  </si>
  <si>
    <t>O00875</t>
  </si>
  <si>
    <t>O00851</t>
  </si>
  <si>
    <t>O01082</t>
  </si>
  <si>
    <t>O01831</t>
  </si>
  <si>
    <t>O02750</t>
  </si>
  <si>
    <t>O01701</t>
  </si>
  <si>
    <t>O00658</t>
  </si>
  <si>
    <t>O02857</t>
  </si>
  <si>
    <t>O02880</t>
  </si>
  <si>
    <t>O00071</t>
  </si>
  <si>
    <t>O00143</t>
  </si>
  <si>
    <t>O02608</t>
  </si>
  <si>
    <t>O00053</t>
  </si>
  <si>
    <t>2025.03.21</t>
  </si>
  <si>
    <t>O02077</t>
  </si>
  <si>
    <t>O01862</t>
  </si>
  <si>
    <t>10/10/2024</t>
  </si>
  <si>
    <t>O00184</t>
  </si>
  <si>
    <t>2024.09.08</t>
  </si>
  <si>
    <t>O02784</t>
  </si>
  <si>
    <t>O02832</t>
  </si>
  <si>
    <t>O00954</t>
  </si>
  <si>
    <t>O02450</t>
  </si>
  <si>
    <t>03/04/2025</t>
  </si>
  <si>
    <t>O01258</t>
  </si>
  <si>
    <t>O03020</t>
  </si>
  <si>
    <t>O03138</t>
  </si>
  <si>
    <t>24/11/2024</t>
  </si>
  <si>
    <t>O03126</t>
  </si>
  <si>
    <t>O02021</t>
  </si>
  <si>
    <t>2024.06.11</t>
  </si>
  <si>
    <t>O01336</t>
  </si>
  <si>
    <t>O01038</t>
  </si>
  <si>
    <t>O02613</t>
  </si>
  <si>
    <t>O02321</t>
  </si>
  <si>
    <t>12/10/2024</t>
  </si>
  <si>
    <t>O02354</t>
  </si>
  <si>
    <t>O00109</t>
  </si>
  <si>
    <t>O02375</t>
  </si>
  <si>
    <t>07/09/2024</t>
  </si>
  <si>
    <t>O02398</t>
  </si>
  <si>
    <t>11/08/2024</t>
  </si>
  <si>
    <t>O02285</t>
  </si>
  <si>
    <t>O01079</t>
  </si>
  <si>
    <t>10/02/2024</t>
  </si>
  <si>
    <t>O02463</t>
  </si>
  <si>
    <t>O01774</t>
  </si>
  <si>
    <t>O02199</t>
  </si>
  <si>
    <t>O00296</t>
  </si>
  <si>
    <t>O01927</t>
  </si>
  <si>
    <t>O01686</t>
  </si>
  <si>
    <t>O03059</t>
  </si>
  <si>
    <t>O02566</t>
  </si>
  <si>
    <t>O00346</t>
  </si>
  <si>
    <t>O00231</t>
  </si>
  <si>
    <t>2025.02.23</t>
  </si>
  <si>
    <t>O00488</t>
  </si>
  <si>
    <t>O01463</t>
  </si>
  <si>
    <t>O02766</t>
  </si>
  <si>
    <t>O01324</t>
  </si>
  <si>
    <t>O02774</t>
  </si>
  <si>
    <t>O02868</t>
  </si>
  <si>
    <t>2024.12.23</t>
  </si>
  <si>
    <t>O02605</t>
  </si>
  <si>
    <t>O01933</t>
  </si>
  <si>
    <t>O01393</t>
  </si>
  <si>
    <t>O01068</t>
  </si>
  <si>
    <t>2024.05.14</t>
  </si>
  <si>
    <t>O00364</t>
  </si>
  <si>
    <t>O00447</t>
  </si>
  <si>
    <t>O00502</t>
  </si>
  <si>
    <t>O02331</t>
  </si>
  <si>
    <t>O02226</t>
  </si>
  <si>
    <t>O01799</t>
  </si>
  <si>
    <t>O00487</t>
  </si>
  <si>
    <t>O00775</t>
  </si>
  <si>
    <t>2024.08.22</t>
  </si>
  <si>
    <t>O02545</t>
  </si>
  <si>
    <t>2025.05.03</t>
  </si>
  <si>
    <t>O00133</t>
  </si>
  <si>
    <t>O01615</t>
  </si>
  <si>
    <t>2024.03.19</t>
  </si>
  <si>
    <t>O02317</t>
  </si>
  <si>
    <t>2024.12.16</t>
  </si>
  <si>
    <t>O03103</t>
  </si>
  <si>
    <t>O02572</t>
  </si>
  <si>
    <t>2024.08.10</t>
  </si>
  <si>
    <t>O02945</t>
  </si>
  <si>
    <t>O02266</t>
  </si>
  <si>
    <t>O01607</t>
  </si>
  <si>
    <t>O01450</t>
  </si>
  <si>
    <t>2025.01.04</t>
  </si>
  <si>
    <t>O00179</t>
  </si>
  <si>
    <t>O01497</t>
  </si>
  <si>
    <t>31/08/2024</t>
  </si>
  <si>
    <t>O00686</t>
  </si>
  <si>
    <t>O00099</t>
  </si>
  <si>
    <t>O02056</t>
  </si>
  <si>
    <t>07/01/2024</t>
  </si>
  <si>
    <t>O03090</t>
  </si>
  <si>
    <t>O01346</t>
  </si>
  <si>
    <t>O02176</t>
  </si>
  <si>
    <t>O01716</t>
  </si>
  <si>
    <t>O01635</t>
  </si>
  <si>
    <t>O01616</t>
  </si>
  <si>
    <t>O02993</t>
  </si>
  <si>
    <t>O02024</t>
  </si>
  <si>
    <t>O02360</t>
  </si>
  <si>
    <t>O01517</t>
  </si>
  <si>
    <t>O00005</t>
  </si>
  <si>
    <t>O01832</t>
  </si>
  <si>
    <t>O01903</t>
  </si>
  <si>
    <t>O00144</t>
  </si>
  <si>
    <t>O02658</t>
  </si>
  <si>
    <t>O00477</t>
  </si>
  <si>
    <t>26/08/2024</t>
  </si>
  <si>
    <t>O02189</t>
  </si>
  <si>
    <t>03/07/2024</t>
  </si>
  <si>
    <t>O00623</t>
  </si>
  <si>
    <t>2024.11.07</t>
  </si>
  <si>
    <t>O00579</t>
  </si>
  <si>
    <t>O01388</t>
  </si>
  <si>
    <t>14/07/2024</t>
  </si>
  <si>
    <t>O02391</t>
  </si>
  <si>
    <t>O02906</t>
  </si>
  <si>
    <t>O00599</t>
  </si>
  <si>
    <t>O01954</t>
  </si>
  <si>
    <t>O01440</t>
  </si>
  <si>
    <t>O01782</t>
  </si>
  <si>
    <t>17/01/2024</t>
  </si>
  <si>
    <t>O00189</t>
  </si>
  <si>
    <t>O02356</t>
  </si>
  <si>
    <t>O02820</t>
  </si>
  <si>
    <t>O00888</t>
  </si>
  <si>
    <t>O00756</t>
  </si>
  <si>
    <t>O01561</t>
  </si>
  <si>
    <t>O00615</t>
  </si>
  <si>
    <t>O03130</t>
  </si>
  <si>
    <t>2025.03.02</t>
  </si>
  <si>
    <t>O02539</t>
  </si>
  <si>
    <t>O03180</t>
  </si>
  <si>
    <t>c0016</t>
  </si>
  <si>
    <t>O02494</t>
  </si>
  <si>
    <t>O00378</t>
  </si>
  <si>
    <t>O01196</t>
  </si>
  <si>
    <t>O01367</t>
  </si>
  <si>
    <t>O00101</t>
  </si>
  <si>
    <t>O01753</t>
  </si>
  <si>
    <t>05/10/2024</t>
  </si>
  <si>
    <t>O02676</t>
  </si>
  <si>
    <t>26/02/2024</t>
  </si>
  <si>
    <t>O01639</t>
  </si>
  <si>
    <t>O03154</t>
  </si>
  <si>
    <t>O02528</t>
  </si>
  <si>
    <t>19/07/2024</t>
  </si>
  <si>
    <t>O01302</t>
  </si>
  <si>
    <t>O00561</t>
  </si>
  <si>
    <t>03/05/2024</t>
  </si>
  <si>
    <t>O01751</t>
  </si>
  <si>
    <t>O02714</t>
  </si>
  <si>
    <t>O00642</t>
  </si>
  <si>
    <t>O00643</t>
  </si>
  <si>
    <t>O01086</t>
  </si>
  <si>
    <t>2025.05.11</t>
  </si>
  <si>
    <t>c0067</t>
  </si>
  <si>
    <t>O02525</t>
  </si>
  <si>
    <t>O02630</t>
  </si>
  <si>
    <t>O02325</t>
  </si>
  <si>
    <t>O01151</t>
  </si>
  <si>
    <t>O03049</t>
  </si>
  <si>
    <t>2024.01.26</t>
  </si>
  <si>
    <t>O00493</t>
  </si>
  <si>
    <t>15/01/2024</t>
  </si>
  <si>
    <t>O01969</t>
  </si>
  <si>
    <t>O01589</t>
  </si>
  <si>
    <t>O02113</t>
  </si>
  <si>
    <t>O01672</t>
  </si>
  <si>
    <t>2024.03.08</t>
  </si>
  <si>
    <t>O00387</t>
  </si>
  <si>
    <t>O02842</t>
  </si>
  <si>
    <t>O01958</t>
  </si>
  <si>
    <t>2024.07.26</t>
  </si>
  <si>
    <t>O00075</t>
  </si>
  <si>
    <t>O02931</t>
  </si>
  <si>
    <t>O02652</t>
  </si>
  <si>
    <t>2024.03.10</t>
  </si>
  <si>
    <t>O00483</t>
  </si>
  <si>
    <t>09/05/2024</t>
  </si>
  <si>
    <t>O02295</t>
  </si>
  <si>
    <t>07/10/2024</t>
  </si>
  <si>
    <t>O02158</t>
  </si>
  <si>
    <t>19/03/2024</t>
  </si>
  <si>
    <t>O00871</t>
  </si>
  <si>
    <t>2024.02.02</t>
  </si>
  <si>
    <t>c0116</t>
  </si>
  <si>
    <t>O02882</t>
  </si>
  <si>
    <t>O03025</t>
  </si>
  <si>
    <t>O02253</t>
  </si>
  <si>
    <t>O00074</t>
  </si>
  <si>
    <t>O02268</t>
  </si>
  <si>
    <t>04/11/2024</t>
  </si>
  <si>
    <t>O02177</t>
  </si>
  <si>
    <t>12/05/2024</t>
  </si>
  <si>
    <t>O00855</t>
  </si>
  <si>
    <t>2024.12.22</t>
  </si>
  <si>
    <t>O01527</t>
  </si>
  <si>
    <t>O01532</t>
  </si>
  <si>
    <t>O02956</t>
  </si>
  <si>
    <t>O02733</t>
  </si>
  <si>
    <t>O00721</t>
  </si>
  <si>
    <t>O01620</t>
  </si>
  <si>
    <t>O01792</t>
  </si>
  <si>
    <t>O02515</t>
  </si>
  <si>
    <t>25/02/2025</t>
  </si>
  <si>
    <t>O02355</t>
  </si>
  <si>
    <t>O01992</t>
  </si>
  <si>
    <t>O02487</t>
  </si>
  <si>
    <t>O03054</t>
  </si>
  <si>
    <t>O03023</t>
  </si>
  <si>
    <t>2025.06.01</t>
  </si>
  <si>
    <t>O02492</t>
  </si>
  <si>
    <t>O00385</t>
  </si>
  <si>
    <t>O00019</t>
  </si>
  <si>
    <t>O02419</t>
  </si>
  <si>
    <t>O00641</t>
  </si>
  <si>
    <t>O01949</t>
  </si>
  <si>
    <t>O02844</t>
  </si>
  <si>
    <t>O01851</t>
  </si>
  <si>
    <t>O01756</t>
  </si>
  <si>
    <t>O02798</t>
  </si>
  <si>
    <t>O00100</t>
  </si>
  <si>
    <t>O00986</t>
  </si>
  <si>
    <t>19/03/2025</t>
  </si>
  <si>
    <t>O02023</t>
  </si>
  <si>
    <t>c0012</t>
  </si>
  <si>
    <t>O02522</t>
  </si>
  <si>
    <t>2025.02.20</t>
  </si>
  <si>
    <t>O01437</t>
  </si>
  <si>
    <t>O00994</t>
  </si>
  <si>
    <t>21/11/2024</t>
  </si>
  <si>
    <t>O00240</t>
  </si>
  <si>
    <t>O00742</t>
  </si>
  <si>
    <t>O01076</t>
  </si>
  <si>
    <t>O01493</t>
  </si>
  <si>
    <t>O03155</t>
  </si>
  <si>
    <t>O01773</t>
  </si>
  <si>
    <t>31/05/2025</t>
  </si>
  <si>
    <t>O01100</t>
  </si>
  <si>
    <t>O01590</t>
  </si>
  <si>
    <t>2025.05.01</t>
  </si>
  <si>
    <t>O00402</t>
  </si>
  <si>
    <t>2024.02.03</t>
  </si>
  <si>
    <t>O02410</t>
  </si>
  <si>
    <t>2024.09.13</t>
  </si>
  <si>
    <t>O00863</t>
  </si>
  <si>
    <t>O02680</t>
  </si>
  <si>
    <t>O02082</t>
  </si>
  <si>
    <t>O00870</t>
  </si>
  <si>
    <t>O00541</t>
  </si>
  <si>
    <t>O01888</t>
  </si>
  <si>
    <t>2024.02.05</t>
  </si>
  <si>
    <t>O00886</t>
  </si>
  <si>
    <t>23/06/2024</t>
  </si>
  <si>
    <t>O03183</t>
  </si>
  <si>
    <t>O02586</t>
  </si>
  <si>
    <t>O01410</t>
  </si>
  <si>
    <t>O00793</t>
  </si>
  <si>
    <t>O00670</t>
  </si>
  <si>
    <t>2024.06.15</t>
  </si>
  <si>
    <t>O01854</t>
  </si>
  <si>
    <t>O02324</t>
  </si>
  <si>
    <t>O02440</t>
  </si>
  <si>
    <t>O03046</t>
  </si>
  <si>
    <t>O00513</t>
  </si>
  <si>
    <t>11/11/2024</t>
  </si>
  <si>
    <t>O01341</t>
  </si>
  <si>
    <t>O01230</t>
  </si>
  <si>
    <t>O02919</t>
  </si>
  <si>
    <t>2024.02.01</t>
  </si>
  <si>
    <t>O01112</t>
  </si>
  <si>
    <t>04/12/2024</t>
  </si>
  <si>
    <t>O02837</t>
  </si>
  <si>
    <t>O01508</t>
  </si>
  <si>
    <t>O02971</t>
  </si>
  <si>
    <t>O00869</t>
  </si>
  <si>
    <t>O02005</t>
  </si>
  <si>
    <t>O01678</t>
  </si>
  <si>
    <t>08/05/2024</t>
  </si>
  <si>
    <t>O00673</t>
  </si>
  <si>
    <t>O02877</t>
  </si>
  <si>
    <t>O01183</t>
  </si>
  <si>
    <t>O01929</t>
  </si>
  <si>
    <t>2024.09.25</t>
  </si>
  <si>
    <t>O01167</t>
  </si>
  <si>
    <t>15/09/2024</t>
  </si>
  <si>
    <t>O00410</t>
  </si>
  <si>
    <t>O01623</t>
  </si>
  <si>
    <t>19/04/2024</t>
  </si>
  <si>
    <t>O00928</t>
  </si>
  <si>
    <t>O01957</t>
  </si>
  <si>
    <t>O01632</t>
  </si>
  <si>
    <t>2024.08.28</t>
  </si>
  <si>
    <t>O02296</t>
  </si>
  <si>
    <t>O01754</t>
  </si>
  <si>
    <t>O00932</t>
  </si>
  <si>
    <t>2024.04.17</t>
  </si>
  <si>
    <t>O00710</t>
  </si>
  <si>
    <t>O02034</t>
  </si>
  <si>
    <t>O00937</t>
  </si>
  <si>
    <t>2024.12.26</t>
  </si>
  <si>
    <t>O02836</t>
  </si>
  <si>
    <t>13/03/2024</t>
  </si>
  <si>
    <t>O01728</t>
  </si>
  <si>
    <t>11/02/2025</t>
  </si>
  <si>
    <t>O01875</t>
  </si>
  <si>
    <t>O02513</t>
  </si>
  <si>
    <t>O01912</t>
  </si>
  <si>
    <t>O01583</t>
  </si>
  <si>
    <t>O00805</t>
  </si>
  <si>
    <t>O02725</t>
  </si>
  <si>
    <t>25/08/2024</t>
  </si>
  <si>
    <t>O02724</t>
  </si>
  <si>
    <t>2025.06.12</t>
  </si>
  <si>
    <t>O01291</t>
  </si>
  <si>
    <t>O00274</t>
  </si>
  <si>
    <t>O00761</t>
  </si>
  <si>
    <t>2024.05.07</t>
  </si>
  <si>
    <t>O00655</t>
  </si>
  <si>
    <t>2024.03.07</t>
  </si>
  <si>
    <t>O01386</t>
  </si>
  <si>
    <t>O01072</t>
  </si>
  <si>
    <t>04/03/2025</t>
  </si>
  <si>
    <t>O02102</t>
  </si>
  <si>
    <t>O02137</t>
  </si>
  <si>
    <t>2024.06.18</t>
  </si>
  <si>
    <t>O01850</t>
  </si>
  <si>
    <t>O02609</t>
  </si>
  <si>
    <t>21/01/2025</t>
  </si>
  <si>
    <t>O02358</t>
  </si>
  <si>
    <t>O00725</t>
  </si>
  <si>
    <t>05/02/2024</t>
  </si>
  <si>
    <t>O01730</t>
  </si>
  <si>
    <t>O00044</t>
  </si>
  <si>
    <t>11/06/2025</t>
  </si>
  <si>
    <t>O02086</t>
  </si>
  <si>
    <t>O01970</t>
  </si>
  <si>
    <t>O02105</t>
  </si>
  <si>
    <t>O01322</t>
  </si>
  <si>
    <t>O02574</t>
  </si>
  <si>
    <t>O01422</t>
  </si>
  <si>
    <t>O02921</t>
  </si>
  <si>
    <t>O00490</t>
  </si>
  <si>
    <t>O01161</t>
  </si>
  <si>
    <t>O02289</t>
  </si>
  <si>
    <t>O02643</t>
  </si>
  <si>
    <t>O02512</t>
  </si>
  <si>
    <t>O00398</t>
  </si>
  <si>
    <t>O02165</t>
  </si>
  <si>
    <t>O03196</t>
  </si>
  <si>
    <t>O02154</t>
  </si>
  <si>
    <t>O00180</t>
  </si>
  <si>
    <t>O02353</t>
  </si>
  <si>
    <t>2024.10.24</t>
  </si>
  <si>
    <t>O02773</t>
  </si>
  <si>
    <t>2025.04.22</t>
  </si>
  <si>
    <t>O02520</t>
  </si>
  <si>
    <t>c0059</t>
  </si>
  <si>
    <t>O01407</t>
  </si>
  <si>
    <t>O01202</t>
  </si>
  <si>
    <t>20/08/2024</t>
  </si>
  <si>
    <t>O02726</t>
  </si>
  <si>
    <t>O00626</t>
  </si>
  <si>
    <t>O01713</t>
  </si>
  <si>
    <t>03/02/2025</t>
  </si>
  <si>
    <t>O00981</t>
  </si>
  <si>
    <t>2024.08.17</t>
  </si>
  <si>
    <t>O00779</t>
  </si>
  <si>
    <t>2025.04.04</t>
  </si>
  <si>
    <t>O00127</t>
  </si>
  <si>
    <t>24/01/2025</t>
  </si>
  <si>
    <t>O00072</t>
  </si>
  <si>
    <t>O01217</t>
  </si>
  <si>
    <t>c0044</t>
  </si>
  <si>
    <t>O01462</t>
  </si>
  <si>
    <t>O02501</t>
  </si>
  <si>
    <t>O02912</t>
  </si>
  <si>
    <t>05/02/2025</t>
  </si>
  <si>
    <t>O00958</t>
  </si>
  <si>
    <t>O01099</t>
  </si>
  <si>
    <t>O01983</t>
  </si>
  <si>
    <t>17/11/2024</t>
  </si>
  <si>
    <t>O02197</t>
  </si>
  <si>
    <t>O02749</t>
  </si>
  <si>
    <t>04/01/2025</t>
  </si>
  <si>
    <t>O01327</t>
  </si>
  <si>
    <t>O03191</t>
  </si>
  <si>
    <t>O00158</t>
  </si>
  <si>
    <t>25/11/2024</t>
  </si>
  <si>
    <t>O00883</t>
  </si>
  <si>
    <t>O01609</t>
  </si>
  <si>
    <t>O03013</t>
  </si>
  <si>
    <t>O01461</t>
  </si>
  <si>
    <t>O00565</t>
  </si>
  <si>
    <t>O02828</t>
  </si>
  <si>
    <t>O01656</t>
  </si>
  <si>
    <t>O02038</t>
  </si>
  <si>
    <t>O01909</t>
  </si>
  <si>
    <t>O00999</t>
  </si>
  <si>
    <t>O02806</t>
  </si>
  <si>
    <t>12/06/2025</t>
  </si>
  <si>
    <t>O02333</t>
  </si>
  <si>
    <t>O01216</t>
  </si>
  <si>
    <t>O02932</t>
  </si>
  <si>
    <t>O01905</t>
  </si>
  <si>
    <t>O02366</t>
  </si>
  <si>
    <t>O02978</t>
  </si>
  <si>
    <t>O01101</t>
  </si>
  <si>
    <t>O01960</t>
  </si>
  <si>
    <t>2025.01.10</t>
  </si>
  <si>
    <t>O00589</t>
  </si>
  <si>
    <t>O02349</t>
  </si>
  <si>
    <t>O01282</t>
  </si>
  <si>
    <t>O01416</t>
  </si>
  <si>
    <t>21/02/2024</t>
  </si>
  <si>
    <t>O00145</t>
  </si>
  <si>
    <t>15/03/2025</t>
  </si>
  <si>
    <t>O01445</t>
  </si>
  <si>
    <t>O00657</t>
  </si>
  <si>
    <t>20/02/2025</t>
  </si>
  <si>
    <t>O02313</t>
  </si>
  <si>
    <t>O00637</t>
  </si>
  <si>
    <t>O00893</t>
  </si>
  <si>
    <t>O01201</t>
  </si>
  <si>
    <t>2024.06.27</t>
  </si>
  <si>
    <t>O02760</t>
  </si>
  <si>
    <t>2024.08.21</t>
  </si>
  <si>
    <t>O00701</t>
  </si>
  <si>
    <t>17/04/2025</t>
  </si>
  <si>
    <t>O01025</t>
  </si>
  <si>
    <t>O00018</t>
  </si>
  <si>
    <t>O00258</t>
  </si>
  <si>
    <t>O00723</t>
  </si>
  <si>
    <t>2024.03.13</t>
  </si>
  <si>
    <t>O01152</t>
  </si>
  <si>
    <t>O00096</t>
  </si>
  <si>
    <t>O01892</t>
  </si>
  <si>
    <t>O00985</t>
  </si>
  <si>
    <t>O02059</t>
  </si>
  <si>
    <t>O02245</t>
  </si>
  <si>
    <t>O00789</t>
  </si>
  <si>
    <t>O03070</t>
  </si>
  <si>
    <t>18/08/2024</t>
  </si>
  <si>
    <t>O00971</t>
  </si>
  <si>
    <t>O00763</t>
  </si>
  <si>
    <t>O00819</t>
  </si>
  <si>
    <t>O01936</t>
  </si>
  <si>
    <t>O02194</t>
  </si>
  <si>
    <t>O00821</t>
  </si>
  <si>
    <t>2024.12.07</t>
  </si>
  <si>
    <t>O01479</t>
  </si>
  <si>
    <t>2024.02.20</t>
  </si>
  <si>
    <t>O02717</t>
  </si>
  <si>
    <t>O00636</t>
  </si>
  <si>
    <t>O00824</t>
  </si>
  <si>
    <t>O00203</t>
  </si>
  <si>
    <t>O00174</t>
  </si>
  <si>
    <t>O02213</t>
  </si>
  <si>
    <t>2024.03.20</t>
  </si>
  <si>
    <t>O00473</t>
  </si>
  <si>
    <t>O01473</t>
  </si>
  <si>
    <t>O01123</t>
  </si>
  <si>
    <t>O00856</t>
  </si>
  <si>
    <t>O03146</t>
  </si>
  <si>
    <t>O02075</t>
  </si>
  <si>
    <t>2024.10.12</t>
  </si>
  <si>
    <t>O01421</t>
  </si>
  <si>
    <t>O00800</t>
  </si>
  <si>
    <t>19/06/2024</t>
  </si>
  <si>
    <t>O02982</t>
  </si>
  <si>
    <t>O01660</t>
  </si>
  <si>
    <t>O00227</t>
  </si>
  <si>
    <t>O01872</t>
  </si>
  <si>
    <t>O00745</t>
  </si>
  <si>
    <t>2024.12.14</t>
  </si>
  <si>
    <t>O00146</t>
  </si>
  <si>
    <t>O00990</t>
  </si>
  <si>
    <t>O01749</t>
  </si>
  <si>
    <t>O01980</t>
  </si>
  <si>
    <t>O00720</t>
  </si>
  <si>
    <t>2024.01.21</t>
  </si>
  <si>
    <t>O01485</t>
  </si>
  <si>
    <t>O02474</t>
  </si>
  <si>
    <t>O00560</t>
  </si>
  <si>
    <t>O02740</t>
  </si>
  <si>
    <t>21/04/2024</t>
  </si>
  <si>
    <t>O01856</t>
  </si>
  <si>
    <t>O00284</t>
  </si>
  <si>
    <t>O02311</t>
  </si>
  <si>
    <t>O01301</t>
  </si>
  <si>
    <t>O03029</t>
  </si>
  <si>
    <t>O01481</t>
  </si>
  <si>
    <t>O01897</t>
  </si>
  <si>
    <t>O02486</t>
  </si>
  <si>
    <t>18/10/2024</t>
  </si>
  <si>
    <t>O02256</t>
  </si>
  <si>
    <t>O01859</t>
  </si>
  <si>
    <t>O00327</t>
  </si>
  <si>
    <t>O01074</t>
  </si>
  <si>
    <t>O01199</t>
  </si>
  <si>
    <t>16/03/2024</t>
  </si>
  <si>
    <t>O01181</t>
  </si>
  <si>
    <t>O00449</t>
  </si>
  <si>
    <t>05/06/2025</t>
  </si>
  <si>
    <t>O02221</t>
  </si>
  <si>
    <t>O00280</t>
  </si>
  <si>
    <t>O00330</t>
  </si>
  <si>
    <t>O01297</t>
  </si>
  <si>
    <t>O02343</t>
  </si>
  <si>
    <t>O00353</t>
  </si>
  <si>
    <t>O01172</t>
  </si>
  <si>
    <t>O02511</t>
  </si>
  <si>
    <t>O00425</t>
  </si>
  <si>
    <t>08/03/2024</t>
  </si>
  <si>
    <t>O01801</t>
  </si>
  <si>
    <t>O01924</t>
  </si>
  <si>
    <t>03/12/2024</t>
  </si>
  <si>
    <t>O02524</t>
  </si>
  <si>
    <t>2024.03.21</t>
  </si>
  <si>
    <t>O01026</t>
  </si>
  <si>
    <t>O02350</t>
  </si>
  <si>
    <t>O01238</t>
  </si>
  <si>
    <t>O00223</t>
  </si>
  <si>
    <t>24/02/2025</t>
  </si>
  <si>
    <t>O02641</t>
  </si>
  <si>
    <t>O00131</t>
  </si>
  <si>
    <t>O01286</t>
  </si>
  <si>
    <t>O02913</t>
  </si>
  <si>
    <t>2025.05.15</t>
  </si>
  <si>
    <t>O01743</t>
  </si>
  <si>
    <t>O02801</t>
  </si>
  <si>
    <t>08/06/2025</t>
  </si>
  <si>
    <t>O01002</t>
  </si>
  <si>
    <t>O02435</t>
  </si>
  <si>
    <t>O00562</t>
  </si>
  <si>
    <t>O03113</t>
  </si>
  <si>
    <t>O00630</t>
  </si>
  <si>
    <t>O01950</t>
  </si>
  <si>
    <t>O02117</t>
  </si>
  <si>
    <t>14/01/2025</t>
  </si>
  <si>
    <t>O00595</t>
  </si>
  <si>
    <t>O01707</t>
  </si>
  <si>
    <t>O02651</t>
  </si>
  <si>
    <t>O01630</t>
  </si>
  <si>
    <t>O01516</t>
  </si>
  <si>
    <t>O02747</t>
  </si>
  <si>
    <t>O01586</t>
  </si>
  <si>
    <t>O03039</t>
  </si>
  <si>
    <t>O00365</t>
  </si>
  <si>
    <t>O00666</t>
  </si>
  <si>
    <t>09/07/2024</t>
  </si>
  <si>
    <t>O00013</t>
  </si>
  <si>
    <t>O00617</t>
  </si>
  <si>
    <t>O02212</t>
  </si>
  <si>
    <t>2024.07.10</t>
  </si>
  <si>
    <t>O01692</t>
  </si>
  <si>
    <t>2024.08.09</t>
  </si>
  <si>
    <t>O02483</t>
  </si>
  <si>
    <t>19/06/2025</t>
  </si>
  <si>
    <t>O02335</t>
  </si>
  <si>
    <t>O02216</t>
  </si>
  <si>
    <t>O01725</t>
  </si>
  <si>
    <t>O03008</t>
  </si>
  <si>
    <t>05/05/2024</t>
  </si>
  <si>
    <t>O02588</t>
  </si>
  <si>
    <t>15/05/2025</t>
  </si>
  <si>
    <t>O00489</t>
  </si>
  <si>
    <t>2025.02.26</t>
  </si>
  <si>
    <t>O02772</t>
  </si>
  <si>
    <t>O01403</t>
  </si>
  <si>
    <t>O02449</t>
  </si>
  <si>
    <t>O00169</t>
  </si>
  <si>
    <t>O01830</t>
  </si>
  <si>
    <t>O01539</t>
  </si>
  <si>
    <t>O02191</t>
  </si>
  <si>
    <t>O00404</t>
  </si>
  <si>
    <t>2024.11.16</t>
  </si>
  <si>
    <t>O00582</t>
  </si>
  <si>
    <t>O00633</t>
  </si>
  <si>
    <t>O01000</t>
  </si>
  <si>
    <t>14/02/2025</t>
  </si>
  <si>
    <t>O01353</t>
  </si>
  <si>
    <t>04/04/2025</t>
  </si>
  <si>
    <t>O02425</t>
  </si>
  <si>
    <t>O01211</t>
  </si>
  <si>
    <t>O00569</t>
  </si>
  <si>
    <t>c0095</t>
  </si>
  <si>
    <t>O02824</t>
  </si>
  <si>
    <t>O02264</t>
  </si>
  <si>
    <t>O00912</t>
  </si>
  <si>
    <t>O00491</t>
  </si>
  <si>
    <t>2024.10.14</t>
  </si>
  <si>
    <t>O01889</t>
  </si>
  <si>
    <t>02/01/2025</t>
  </si>
  <si>
    <t>O01867</t>
  </si>
  <si>
    <t>O03052</t>
  </si>
  <si>
    <t>O02431</t>
  </si>
  <si>
    <t>O02669</t>
  </si>
  <si>
    <t>O02805</t>
  </si>
  <si>
    <t>29/12/2024</t>
  </si>
  <si>
    <t>O00091</t>
  </si>
  <si>
    <t>2024.07.16</t>
  </si>
  <si>
    <t>O02412</t>
  </si>
  <si>
    <t>O02302</t>
  </si>
  <si>
    <t>03/02/2024</t>
  </si>
  <si>
    <t>O01021</t>
  </si>
  <si>
    <t>11/10/2024</t>
  </si>
  <si>
    <t>O01696</t>
  </si>
  <si>
    <t>O02863</t>
  </si>
  <si>
    <t>2024.07.04</t>
  </si>
  <si>
    <t>O02889</t>
  </si>
  <si>
    <t>10/07/2024</t>
  </si>
  <si>
    <t>O03166</t>
  </si>
  <si>
    <t>O01263</t>
  </si>
  <si>
    <t>O02980</t>
  </si>
  <si>
    <t>O01098</t>
  </si>
  <si>
    <t>O01642</t>
  </si>
  <si>
    <t>2025.03.17</t>
  </si>
  <si>
    <t>O00662</t>
  </si>
  <si>
    <t>O01056</t>
  </si>
  <si>
    <t>O02612</t>
  </si>
  <si>
    <t>O02495</t>
  </si>
  <si>
    <t>25/06/2024</t>
  </si>
  <si>
    <t>O00388</t>
  </si>
  <si>
    <t>2024.02.25</t>
  </si>
  <si>
    <t>O02839</t>
  </si>
  <si>
    <t>O02799</t>
  </si>
  <si>
    <t>05/05/2025</t>
  </si>
  <si>
    <t>O00831</t>
  </si>
  <si>
    <t>24/04/2025</t>
  </si>
  <si>
    <t>O01305</t>
  </si>
  <si>
    <t>O00504</t>
  </si>
  <si>
    <t>O00150</t>
  </si>
  <si>
    <t>2025.04.06</t>
  </si>
  <si>
    <t>O02579</t>
  </si>
  <si>
    <t>O02570</t>
  </si>
  <si>
    <t>O02009</t>
  </si>
  <si>
    <t>O02909</t>
  </si>
  <si>
    <t>O01567</t>
  </si>
  <si>
    <t>O01241</t>
  </si>
  <si>
    <t>26/05/2024</t>
  </si>
  <si>
    <t>O01339</t>
  </si>
  <si>
    <t>O03170</t>
  </si>
  <si>
    <t>O01495</t>
  </si>
  <si>
    <t>O01506</t>
  </si>
  <si>
    <t>O03068</t>
  </si>
  <si>
    <t>O00684</t>
  </si>
  <si>
    <t>O02974</t>
  </si>
  <si>
    <t>14/04/2024</t>
  </si>
  <si>
    <t>O02997</t>
  </si>
  <si>
    <t>O02050</t>
  </si>
  <si>
    <t>O00015</t>
  </si>
  <si>
    <t>12/03/2024</t>
  </si>
  <si>
    <t>O02977</t>
  </si>
  <si>
    <t>2025.05.13</t>
  </si>
  <si>
    <t>O00780</t>
  </si>
  <si>
    <t>O00796</t>
  </si>
  <si>
    <t>O01772</t>
  </si>
  <si>
    <t>O02596</t>
  </si>
  <si>
    <t>O00625</t>
  </si>
  <si>
    <t>O03082</t>
  </si>
  <si>
    <t>08/01/2024</t>
  </si>
  <si>
    <t>O00480</t>
  </si>
  <si>
    <t>2024.05.20</t>
  </si>
  <si>
    <t>O02961</t>
  </si>
  <si>
    <t>O01658</t>
  </si>
  <si>
    <t>O01203</t>
  </si>
  <si>
    <t>O00715</t>
  </si>
  <si>
    <t>O01180</t>
  </si>
  <si>
    <t>O02078</t>
  </si>
  <si>
    <t>O01352</t>
  </si>
  <si>
    <t>O02624</t>
  </si>
  <si>
    <t>O02811</t>
  </si>
  <si>
    <t>O01864</t>
  </si>
  <si>
    <t>O00056</t>
  </si>
  <si>
    <t>O00010</t>
  </si>
  <si>
    <t>O02292</t>
  </si>
  <si>
    <t>O01963</t>
  </si>
  <si>
    <t>01/05/2024</t>
  </si>
  <si>
    <t>O01499</t>
  </si>
  <si>
    <t>O03045</t>
  </si>
  <si>
    <t>O02787</t>
  </si>
  <si>
    <t>19/02/2024</t>
  </si>
  <si>
    <t>O02689</t>
  </si>
  <si>
    <t>2025.01.01</t>
  </si>
  <si>
    <t>O00746</t>
  </si>
  <si>
    <t>O02544</t>
  </si>
  <si>
    <t>O00242</t>
  </si>
  <si>
    <t>O01017</t>
  </si>
  <si>
    <t>27/01/2025</t>
  </si>
  <si>
    <t>O02626</t>
  </si>
  <si>
    <t>O00427</t>
  </si>
  <si>
    <t>O00962</t>
  </si>
  <si>
    <t>O00326</t>
  </si>
  <si>
    <t>O02001</t>
  </si>
  <si>
    <t>O02898</t>
  </si>
  <si>
    <t>O00103</t>
  </si>
  <si>
    <t>25/04/2024</t>
  </si>
  <si>
    <t>O00286</t>
  </si>
  <si>
    <t>O02521</t>
  </si>
  <si>
    <t>O01777</t>
  </si>
  <si>
    <t>O00885</t>
  </si>
  <si>
    <t>O03057</t>
  </si>
  <si>
    <t>O02910</t>
  </si>
  <si>
    <t>O02280</t>
  </si>
  <si>
    <t>O00916</t>
  </si>
  <si>
    <t>O01043</t>
  </si>
  <si>
    <t>O01765</t>
  </si>
  <si>
    <t>01/04/2025</t>
  </si>
  <si>
    <t>O02267</t>
  </si>
  <si>
    <t>O00797</t>
  </si>
  <si>
    <t>O03124</t>
  </si>
  <si>
    <t>O01207</t>
  </si>
  <si>
    <t>O02131</t>
  </si>
  <si>
    <t>2025.06.28</t>
  </si>
  <si>
    <t>O00989</t>
  </si>
  <si>
    <t>O01576</t>
  </si>
  <si>
    <t>2025.05.30</t>
  </si>
  <si>
    <t>O00600</t>
  </si>
  <si>
    <t>O03085</t>
  </si>
  <si>
    <t>2024.10.27</t>
  </si>
  <si>
    <t>O03014</t>
  </si>
  <si>
    <t>O01571</t>
  </si>
  <si>
    <t>23/03/2025</t>
  </si>
  <si>
    <t>O00030</t>
  </si>
  <si>
    <t>O02278</t>
  </si>
  <si>
    <t>O00899</t>
  </si>
  <si>
    <t>O02174</t>
  </si>
  <si>
    <t>02/04/2024</t>
  </si>
  <si>
    <t>O00163</t>
  </si>
  <si>
    <t>O00302</t>
  </si>
  <si>
    <t>O02383</t>
  </si>
  <si>
    <t>O01971</t>
  </si>
  <si>
    <t>O02590</t>
  </si>
  <si>
    <t>O02753</t>
  </si>
  <si>
    <t>2025.06.10</t>
  </si>
  <si>
    <t>O01758</t>
  </si>
  <si>
    <t>O00545</t>
  </si>
  <si>
    <t>O00884</t>
  </si>
  <si>
    <t>O00225</t>
  </si>
  <si>
    <t>06/11/2024</t>
  </si>
  <si>
    <t>O00436</t>
  </si>
  <si>
    <t>O02946</t>
  </si>
  <si>
    <t>O00571</t>
  </si>
  <si>
    <t>07/04/2025</t>
  </si>
  <si>
    <t>O01719</t>
  </si>
  <si>
    <t>O00149</t>
  </si>
  <si>
    <t>O02526</t>
  </si>
  <si>
    <t>O00969</t>
  </si>
  <si>
    <t>O00931</t>
  </si>
  <si>
    <t>11/06/2024</t>
  </si>
  <si>
    <t>O01891</t>
  </si>
  <si>
    <t>O00650</t>
  </si>
  <si>
    <t>O02470</t>
  </si>
  <si>
    <t>O01102</t>
  </si>
  <si>
    <t>O00922</t>
  </si>
  <si>
    <t>O02731</t>
  </si>
  <si>
    <t>O01338</t>
  </si>
  <si>
    <t>2024.08.12</t>
  </si>
  <si>
    <t>O00484</t>
  </si>
  <si>
    <t>31/03/2024</t>
  </si>
  <si>
    <t>O03012</t>
  </si>
  <si>
    <t>O00917</t>
  </si>
  <si>
    <t>O01033</t>
  </si>
  <si>
    <t>O00188</t>
  </si>
  <si>
    <t>O00594</t>
  </si>
  <si>
    <t>O00879</t>
  </si>
  <si>
    <t>O00310</t>
  </si>
  <si>
    <t>O01313</t>
  </si>
  <si>
    <t>O00938</t>
  </si>
  <si>
    <t>O02950</t>
  </si>
  <si>
    <t>02/06/2024</t>
  </si>
  <si>
    <t>O01323</t>
  </si>
  <si>
    <t>O00810</t>
  </si>
  <si>
    <t>2024.01.22</t>
  </si>
  <si>
    <t>O00112</t>
  </si>
  <si>
    <t>O00177</t>
  </si>
  <si>
    <t>O01669</t>
  </si>
  <si>
    <t>O01271</t>
  </si>
  <si>
    <t>15/12/2024</t>
  </si>
  <si>
    <t>O01880</t>
  </si>
  <si>
    <t>O03079</t>
  </si>
  <si>
    <t>2025.01.31</t>
  </si>
  <si>
    <t>O00645</t>
  </si>
  <si>
    <t>2024.06.20</t>
  </si>
  <si>
    <t>O01092</t>
  </si>
  <si>
    <t>O00738</t>
  </si>
  <si>
    <t>O01710</t>
  </si>
  <si>
    <t>O01507</t>
  </si>
  <si>
    <t>O01047</t>
  </si>
  <si>
    <t>O02007</t>
  </si>
  <si>
    <t>O00860</t>
  </si>
  <si>
    <t>2025.04.25</t>
  </si>
  <si>
    <t>O01424</t>
  </si>
  <si>
    <t>O02099</t>
  </si>
  <si>
    <t>18/09/2024</t>
  </si>
  <si>
    <t>O01147</t>
  </si>
  <si>
    <t>18/03/2025</t>
  </si>
  <si>
    <t>O01841</t>
  </si>
  <si>
    <t>O02018</t>
  </si>
  <si>
    <t>O00905</t>
  </si>
  <si>
    <t>O00069</t>
  </si>
  <si>
    <t>O02592</t>
  </si>
  <si>
    <t>O00920</t>
  </si>
  <si>
    <t>O01863</t>
  </si>
  <si>
    <t>O02855</t>
  </si>
  <si>
    <t>O02985</t>
  </si>
  <si>
    <t>O00872</t>
  </si>
  <si>
    <t>O01906</t>
  </si>
  <si>
    <t>O00587</t>
  </si>
  <si>
    <t>17/01/2025</t>
  </si>
  <si>
    <t>O01176</t>
  </si>
  <si>
    <t>30/06/2024</t>
  </si>
  <si>
    <t>O01993</t>
  </si>
  <si>
    <t>12/06/2024</t>
  </si>
  <si>
    <t>c0111</t>
  </si>
  <si>
    <t>O01938</t>
  </si>
  <si>
    <t>O00606</t>
  </si>
  <si>
    <t>O01853</t>
  </si>
  <si>
    <t>O02964</t>
  </si>
  <si>
    <t>O02436</t>
  </si>
  <si>
    <t>O03091</t>
  </si>
  <si>
    <t>O03078</t>
  </si>
  <si>
    <t>O03047</t>
  </si>
  <si>
    <t>O02173</t>
  </si>
  <si>
    <t>2024.02.16</t>
  </si>
  <si>
    <t>O00822</t>
  </si>
  <si>
    <t>O00531</t>
  </si>
  <si>
    <t>O01411</t>
  </si>
  <si>
    <t>O01397</t>
  </si>
  <si>
    <t>O02657</t>
  </si>
  <si>
    <t>O02862</t>
  </si>
  <si>
    <t>O01357</t>
  </si>
  <si>
    <t>O01568</t>
  </si>
  <si>
    <t>08/02/2024</t>
  </si>
  <si>
    <t>O00554</t>
  </si>
  <si>
    <t>O03181</t>
  </si>
  <si>
    <t>23/04/2024</t>
  </si>
  <si>
    <t>O02900</t>
  </si>
  <si>
    <t>O02123</t>
  </si>
  <si>
    <t>O00081</t>
  </si>
  <si>
    <t>16/12/2024</t>
  </si>
  <si>
    <t>O02614</t>
  </si>
  <si>
    <t>O01413</t>
  </si>
  <si>
    <t>O02578</t>
  </si>
  <si>
    <t>05/01/2025</t>
  </si>
  <si>
    <t>O01915</t>
  </si>
  <si>
    <t>2024.04.30</t>
  </si>
  <si>
    <t>O00256</t>
  </si>
  <si>
    <t>2024.04.26</t>
  </si>
  <si>
    <t>O02859</t>
  </si>
  <si>
    <t>O01997</t>
  </si>
  <si>
    <t>05/03/2025</t>
  </si>
  <si>
    <t>O03021</t>
  </si>
  <si>
    <t>23/08/2024</t>
  </si>
  <si>
    <t>O00880</t>
  </si>
  <si>
    <t>O01028</t>
  </si>
  <si>
    <t>O02227</t>
  </si>
  <si>
    <t>O00263</t>
  </si>
  <si>
    <t>O00806</t>
  </si>
  <si>
    <t>O01387</t>
  </si>
  <si>
    <t>2024.10.02</t>
  </si>
  <si>
    <t>O00597</t>
  </si>
  <si>
    <t>O03112</t>
  </si>
  <si>
    <t>O02860</t>
  </si>
  <si>
    <t>O00801</t>
  </si>
  <si>
    <t>2025.05.21</t>
  </si>
  <si>
    <t>O00509</t>
  </si>
  <si>
    <t>O03198</t>
  </si>
  <si>
    <t>O00897</t>
  </si>
  <si>
    <t>O02151</t>
  </si>
  <si>
    <t>13/03/2025</t>
  </si>
  <si>
    <t>O02759</t>
  </si>
  <si>
    <t>O03122</t>
  </si>
  <si>
    <t>O00687</t>
  </si>
  <si>
    <t>O00622</t>
  </si>
  <si>
    <t>O00199</t>
  </si>
  <si>
    <t>O02890</t>
  </si>
  <si>
    <t>O01178</t>
  </si>
  <si>
    <t>02/02/2025</t>
  </si>
  <si>
    <t>O02755</t>
  </si>
  <si>
    <t>O01838</t>
  </si>
  <si>
    <t>O00011</t>
  </si>
  <si>
    <t>O00693</t>
  </si>
  <si>
    <t>O01109</t>
  </si>
  <si>
    <t>O02411</t>
  </si>
  <si>
    <t>2024.06.19</t>
  </si>
  <si>
    <t>O02915</t>
  </si>
  <si>
    <t>29/07/2024</t>
  </si>
  <si>
    <t>O02876</t>
  </si>
  <si>
    <t>O03019</t>
  </si>
  <si>
    <t>O01601</t>
  </si>
  <si>
    <t>O01435</t>
  </si>
  <si>
    <t>O01662</t>
  </si>
  <si>
    <t>2024.07.18</t>
  </si>
  <si>
    <t>O00716</t>
  </si>
  <si>
    <t>O01843</t>
  </si>
  <si>
    <t>O01011</t>
  </si>
  <si>
    <t>O00867</t>
  </si>
  <si>
    <t>31/10/2024</t>
  </si>
  <si>
    <t>O02834</t>
  </si>
  <si>
    <t>O02685</t>
  </si>
  <si>
    <t>O01052</t>
  </si>
  <si>
    <t>06/04/2025</t>
  </si>
  <si>
    <t>O00909</t>
  </si>
  <si>
    <t>O00097</t>
  </si>
  <si>
    <t>29/04/2024</t>
  </si>
  <si>
    <t>O02272</t>
  </si>
  <si>
    <t>O02455</t>
  </si>
  <si>
    <t>O00250</t>
  </si>
  <si>
    <t>10/01/2024</t>
  </si>
  <si>
    <t>O02307</t>
  </si>
  <si>
    <t>27/08/2024</t>
  </si>
  <si>
    <t>O02294</t>
  </si>
  <si>
    <t>O01629</t>
  </si>
  <si>
    <t>O02389</t>
  </si>
  <si>
    <t>O02700</t>
  </si>
  <si>
    <t>O02406</t>
  </si>
  <si>
    <t>O00953</t>
  </si>
  <si>
    <t>O00138</t>
  </si>
  <si>
    <t>O00580</t>
  </si>
  <si>
    <t>O02865</t>
  </si>
  <si>
    <t>O00007</t>
  </si>
  <si>
    <t>O00889</t>
  </si>
  <si>
    <t>O02968</t>
  </si>
  <si>
    <t>O01988</t>
  </si>
  <si>
    <t>c0108</t>
  </si>
  <si>
    <t>O01103</t>
  </si>
  <si>
    <t>O02741</t>
  </si>
  <si>
    <t>O01129</t>
  </si>
  <si>
    <t>O02754</t>
  </si>
  <si>
    <t>O02822</t>
  </si>
  <si>
    <t>O02761</t>
  </si>
  <si>
    <t>2024.04.14</t>
  </si>
  <si>
    <t>O00405</t>
  </si>
  <si>
    <t>O00061</t>
  </si>
  <si>
    <t>O02101</t>
  </si>
  <si>
    <t>O01618</t>
  </si>
  <si>
    <t>O00913</t>
  </si>
  <si>
    <t>2025.01.30</t>
  </si>
  <si>
    <t>O02080</t>
  </si>
  <si>
    <t>O02963</t>
  </si>
  <si>
    <t>O00236</t>
  </si>
  <si>
    <t>23/05/2024</t>
  </si>
  <si>
    <t>O00719</t>
  </si>
  <si>
    <t>O02691</t>
  </si>
  <si>
    <t>O02720</t>
  </si>
  <si>
    <t>O02171</t>
  </si>
  <si>
    <t>O01278</t>
  </si>
  <si>
    <t>O01597</t>
  </si>
  <si>
    <t>O02303</t>
  </si>
  <si>
    <t>O01661</t>
  </si>
  <si>
    <t>O03083</t>
  </si>
  <si>
    <t>O01665</t>
  </si>
  <si>
    <t>O00155</t>
  </si>
  <si>
    <t>02/08/2024</t>
  </si>
  <si>
    <t>O02140</t>
  </si>
  <si>
    <t>O00481</t>
  </si>
  <si>
    <t>O01986</t>
  </si>
  <si>
    <t>O01846</t>
  </si>
  <si>
    <t>2024.05.10</t>
  </si>
  <si>
    <t>O01582</t>
  </si>
  <si>
    <t>O00847</t>
  </si>
  <si>
    <t>08/06/2024</t>
  </si>
  <si>
    <t>O01946</t>
  </si>
  <si>
    <t>O00663</t>
  </si>
  <si>
    <t>O03160</t>
  </si>
  <si>
    <t>O01318</t>
  </si>
  <si>
    <t>13/06/2025</t>
  </si>
  <si>
    <t>O01222</t>
  </si>
  <si>
    <t>O00503</t>
  </si>
  <si>
    <t>O00369</t>
  </si>
  <si>
    <t>2024.02.14</t>
  </si>
  <si>
    <t>O02299</t>
  </si>
  <si>
    <t>O02792</t>
  </si>
  <si>
    <t>O01542</t>
  </si>
  <si>
    <t>O02751</t>
  </si>
  <si>
    <t>O02853</t>
  </si>
  <si>
    <t>O02044</t>
  </si>
  <si>
    <t>O01543</t>
  </si>
  <si>
    <t>O00321</t>
  </si>
  <si>
    <t>O00175</t>
  </si>
  <si>
    <t>O03061</t>
  </si>
  <si>
    <t>O02616</t>
  </si>
  <si>
    <t>O02093</t>
  </si>
  <si>
    <t>O02843</t>
  </si>
  <si>
    <t>27/10/2024</t>
  </si>
  <si>
    <t>O00354</t>
  </si>
  <si>
    <t>O02152</t>
  </si>
  <si>
    <t>2024.05.26</t>
  </si>
  <si>
    <t>O00967</t>
  </si>
  <si>
    <t>O01984</t>
  </si>
  <si>
    <t>O01245</t>
  </si>
  <si>
    <t>O00001</t>
  </si>
  <si>
    <t>O02306</t>
  </si>
  <si>
    <t>05/04/2025</t>
  </si>
  <si>
    <t>O02085</t>
  </si>
  <si>
    <t>09/03/2024</t>
  </si>
  <si>
    <t>O01115</t>
  </si>
  <si>
    <t>O02540</t>
  </si>
  <si>
    <t>22/05/2024</t>
  </si>
  <si>
    <t>O02991</t>
  </si>
  <si>
    <t>O01077</t>
  </si>
  <si>
    <t>O00055</t>
  </si>
  <si>
    <t>O02328</t>
  </si>
  <si>
    <t>27/02/2024</t>
  </si>
  <si>
    <t>O03200</t>
  </si>
  <si>
    <t>O01813</t>
  </si>
  <si>
    <t>O02446</t>
  </si>
  <si>
    <t>O02847</t>
  </si>
  <si>
    <t>O01372</t>
  </si>
  <si>
    <t>O00930</t>
  </si>
  <si>
    <t>22/06/2025</t>
  </si>
  <si>
    <t>O01414</t>
  </si>
  <si>
    <t>O01402</t>
  </si>
  <si>
    <t>O00328</t>
  </si>
  <si>
    <t>O01572</t>
  </si>
  <si>
    <t>O01742</t>
  </si>
  <si>
    <t>O00697</t>
  </si>
  <si>
    <t>O02270</t>
  </si>
  <si>
    <t>O03071</t>
  </si>
  <si>
    <t>O02420</t>
  </si>
  <si>
    <t>O02871</t>
  </si>
  <si>
    <t>O03189</t>
  </si>
  <si>
    <t>O02611</t>
  </si>
  <si>
    <t>2024.08.15</t>
  </si>
  <si>
    <t>O02437</t>
  </si>
  <si>
    <t>O02071</t>
  </si>
  <si>
    <t>O00267</t>
  </si>
  <si>
    <t>O00216</t>
  </si>
  <si>
    <t>O00467</t>
  </si>
  <si>
    <t>O01700</t>
  </si>
  <si>
    <t>O02400</t>
  </si>
  <si>
    <t>O00957</t>
  </si>
  <si>
    <t>2025.01.25</t>
  </si>
  <si>
    <t>O02933</t>
  </si>
  <si>
    <t>O02344</t>
  </si>
  <si>
    <t>O00430</t>
  </si>
  <si>
    <t>O02476</t>
  </si>
  <si>
    <t>O01762</t>
  </si>
  <si>
    <t>O00106</t>
  </si>
  <si>
    <t>O02084</t>
  </si>
  <si>
    <t>O01164</t>
  </si>
  <si>
    <t>2024.05.11</t>
  </si>
  <si>
    <t>O02033</t>
  </si>
  <si>
    <t>08/03/2025</t>
  </si>
  <si>
    <t>O01363</t>
  </si>
  <si>
    <t>O01878</t>
  </si>
  <si>
    <t>O00455</t>
  </si>
  <si>
    <t>O00929</t>
  </si>
  <si>
    <t>O02627</t>
  </si>
  <si>
    <t>2025.04.07</t>
  </si>
  <si>
    <t>O00135</t>
  </si>
  <si>
    <t>O00399</t>
  </si>
  <si>
    <t>O01146</t>
  </si>
  <si>
    <t>O03035</t>
  </si>
  <si>
    <t>O02478</t>
  </si>
  <si>
    <t>O00009</t>
  </si>
  <si>
    <t>O00372</t>
  </si>
  <si>
    <t>O00730</t>
  </si>
  <si>
    <t>02/03/2025</t>
  </si>
  <si>
    <t>O00054</t>
  </si>
  <si>
    <t>01/02/2024</t>
  </si>
  <si>
    <t>O00229</t>
  </si>
  <si>
    <t>O00510</t>
  </si>
  <si>
    <t>O00976</t>
  </si>
  <si>
    <t>O03066</t>
  </si>
  <si>
    <t>2025.01.03</t>
  </si>
  <si>
    <t>O02693</t>
  </si>
  <si>
    <t>O00140</t>
  </si>
  <si>
    <t>15/06/2025</t>
  </si>
  <si>
    <t>O01018</t>
  </si>
  <si>
    <t>O02984</t>
  </si>
  <si>
    <t>O03077</t>
  </si>
  <si>
    <t>O02460</t>
  </si>
  <si>
    <t>2024.05.06</t>
  </si>
  <si>
    <t>O02551</t>
  </si>
  <si>
    <t>O01876</t>
  </si>
  <si>
    <t>O02883</t>
  </si>
  <si>
    <t>O02369</t>
  </si>
  <si>
    <t>O03080</t>
  </si>
  <si>
    <t>O01428</t>
  </si>
  <si>
    <t>O03168</t>
  </si>
  <si>
    <t>17/10/2024</t>
  </si>
  <si>
    <t>O02830</t>
  </si>
  <si>
    <t>O02345</t>
  </si>
  <si>
    <t>O01810</t>
  </si>
  <si>
    <t>2024.04.24</t>
  </si>
  <si>
    <t>O02413</t>
  </si>
  <si>
    <t>O02072</t>
  </si>
  <si>
    <t>O01550</t>
  </si>
  <si>
    <t>O00904</t>
  </si>
  <si>
    <t>O01003</t>
  </si>
  <si>
    <t>O00003</t>
  </si>
  <si>
    <t>O02886</t>
  </si>
  <si>
    <t>O00283</t>
  </si>
  <si>
    <t>O00025</t>
  </si>
  <si>
    <t>O02048</t>
  </si>
  <si>
    <t>O02119</t>
  </si>
  <si>
    <t>08/01/2025</t>
  </si>
  <si>
    <t>O00706</t>
  </si>
  <si>
    <t>O01690</t>
  </si>
  <si>
    <t>O00164</t>
  </si>
  <si>
    <t>O00384</t>
  </si>
  <si>
    <t>O01185</t>
  </si>
  <si>
    <t>O02927</t>
  </si>
  <si>
    <t>O02780</t>
  </si>
  <si>
    <t>O00857</t>
  </si>
  <si>
    <t>O02918</t>
  </si>
  <si>
    <t>O02874</t>
  </si>
  <si>
    <t>O01066</t>
  </si>
  <si>
    <t>O00903</t>
  </si>
  <si>
    <t>12/04/2024</t>
  </si>
  <si>
    <t>O01466</t>
  </si>
  <si>
    <t>O02169</t>
  </si>
  <si>
    <t>11/03/2024</t>
  </si>
  <si>
    <t>O01613</t>
  </si>
  <si>
    <t>O02475</t>
  </si>
  <si>
    <t>O02314</t>
  </si>
  <si>
    <t>O00936</t>
  </si>
  <si>
    <t>O01803</t>
  </si>
  <si>
    <t>09/06/2024</t>
  </si>
  <si>
    <t>O02935</t>
  </si>
  <si>
    <t>22/07/2024</t>
  </si>
  <si>
    <t>O01680</t>
  </si>
  <si>
    <t>2024.03.15</t>
  </si>
  <si>
    <t>O03086</t>
  </si>
  <si>
    <t>O02244</t>
  </si>
  <si>
    <t>O00445</t>
  </si>
  <si>
    <t>2024.03.04</t>
  </si>
  <si>
    <t>O00543</t>
  </si>
  <si>
    <t>O01432</t>
  </si>
  <si>
    <t>13/05/2024</t>
  </si>
  <si>
    <t>O00652</t>
  </si>
  <si>
    <t>O02538</t>
  </si>
  <si>
    <t>O02668</t>
  </si>
  <si>
    <t>O00423</t>
  </si>
  <si>
    <t>O00374</t>
  </si>
  <si>
    <t>01/01/2025</t>
  </si>
  <si>
    <t>O00559</t>
  </si>
  <si>
    <t>O01628</t>
  </si>
  <si>
    <t>O02532</t>
  </si>
  <si>
    <t>O02867</t>
  </si>
  <si>
    <t>28/01/2024</t>
  </si>
  <si>
    <t>O02181</t>
  </si>
  <si>
    <t>O01598</t>
  </si>
  <si>
    <t>O02011</t>
  </si>
  <si>
    <t>11/03/2025</t>
  </si>
  <si>
    <t>O03101</t>
  </si>
  <si>
    <t>24/01/2024</t>
  </si>
  <si>
    <t>O01078</t>
  </si>
  <si>
    <t>O01625</t>
  </si>
  <si>
    <t>O00348</t>
  </si>
  <si>
    <t>O02916</t>
  </si>
  <si>
    <t>19/09/2024</t>
  </si>
  <si>
    <t>O02251</t>
  </si>
  <si>
    <t>O02711</t>
  </si>
  <si>
    <t>19/08/2024</t>
  </si>
  <si>
    <t>O01304</t>
  </si>
  <si>
    <t>2025.05.10</t>
  </si>
  <si>
    <t>O01391</t>
  </si>
  <si>
    <t>O03098</t>
  </si>
  <si>
    <t>O01514</t>
  </si>
  <si>
    <t>07/01/2025</t>
  </si>
  <si>
    <t>O01588</t>
  </si>
  <si>
    <t>O02577</t>
  </si>
  <si>
    <t>O00078</t>
  </si>
  <si>
    <t>O02673</t>
  </si>
  <si>
    <t>O03152</t>
  </si>
  <si>
    <t>O02814</t>
  </si>
  <si>
    <t>26/10/2024</t>
  </si>
  <si>
    <t>O03186</t>
  </si>
  <si>
    <t>O02846</t>
  </si>
  <si>
    <t>O01648</t>
  </si>
  <si>
    <t>O01449</t>
  </si>
  <si>
    <t>O02032</t>
  </si>
  <si>
    <t>O02662</t>
  </si>
  <si>
    <t>O00718</t>
  </si>
  <si>
    <t>O00033</t>
  </si>
  <si>
    <t>O00252</t>
  </si>
  <si>
    <t>O02695</t>
  </si>
  <si>
    <t>O01034</t>
  </si>
  <si>
    <t>O02283</t>
  </si>
  <si>
    <t>c0086</t>
  </si>
  <si>
    <t>O02618</t>
  </si>
  <si>
    <t>11/01/2025</t>
  </si>
  <si>
    <t>O03007</t>
  </si>
  <si>
    <t>O02797</t>
  </si>
  <si>
    <t>O00166</t>
  </si>
  <si>
    <t>O02998</t>
  </si>
  <si>
    <t>27/03/2025</t>
  </si>
  <si>
    <t>O00751</t>
  </si>
  <si>
    <t>O01360</t>
  </si>
  <si>
    <t>2024.07.20</t>
  </si>
  <si>
    <t>O02781</t>
  </si>
  <si>
    <t>O00798</t>
  </si>
  <si>
    <t>O02262</t>
  </si>
  <si>
    <t>O02555</t>
  </si>
  <si>
    <t>2024.07.09</t>
  </si>
  <si>
    <t>O00083</t>
  </si>
  <si>
    <t>O00567</t>
  </si>
  <si>
    <t>20/11/2024</t>
  </si>
  <si>
    <t>O01365</t>
  </si>
  <si>
    <t>O01570</t>
  </si>
  <si>
    <t>O00063</t>
  </si>
  <si>
    <t>20/12/2024</t>
  </si>
  <si>
    <t>O01456</t>
  </si>
  <si>
    <t>O02312</t>
  </si>
  <si>
    <t>O01671</t>
  </si>
  <si>
    <t>O01881</t>
  </si>
  <si>
    <t>2025.04.17</t>
  </si>
  <si>
    <t>O00837</t>
  </si>
  <si>
    <t>O02258</t>
  </si>
  <si>
    <t>O00210</t>
  </si>
  <si>
    <t>O00794</t>
  </si>
  <si>
    <t>O00975</t>
  </si>
  <si>
    <t>28/12/2024</t>
  </si>
  <si>
    <t>O00265</t>
  </si>
  <si>
    <t>O02891</t>
  </si>
  <si>
    <t>O02622</t>
  </si>
  <si>
    <t>O01767</t>
  </si>
  <si>
    <t>O01990</t>
  </si>
  <si>
    <t>O02468</t>
  </si>
  <si>
    <t>O03099</t>
  </si>
  <si>
    <t>O02118</t>
  </si>
  <si>
    <t>O02198</t>
  </si>
  <si>
    <t>O00049</t>
  </si>
  <si>
    <t>O02091</t>
  </si>
  <si>
    <t>O02568</t>
  </si>
  <si>
    <t>O01399</t>
  </si>
  <si>
    <t>O00298</t>
  </si>
  <si>
    <t>O01741</t>
  </si>
  <si>
    <t>O02464</t>
  </si>
  <si>
    <t>O00469</t>
  </si>
  <si>
    <t>O02074</t>
  </si>
  <si>
    <t>O01494</t>
  </si>
  <si>
    <t>O02716</t>
  </si>
  <si>
    <t>O00295</t>
  </si>
  <si>
    <t>25/02/2024</t>
  </si>
  <si>
    <t>O01641</t>
  </si>
  <si>
    <t>O02128</t>
  </si>
  <si>
    <t>O03197</t>
  </si>
  <si>
    <t>O02856</t>
  </si>
  <si>
    <t>O02941</t>
  </si>
  <si>
    <t>O00590</t>
  </si>
  <si>
    <t>2024.07.01</t>
  </si>
  <si>
    <t>O01791</t>
  </si>
  <si>
    <t>O01454</t>
  </si>
  <si>
    <t>O01010</t>
  </si>
  <si>
    <t>O02940</t>
  </si>
  <si>
    <t>O01944</t>
  </si>
  <si>
    <t>O00396</t>
  </si>
  <si>
    <t>O01486</t>
  </si>
  <si>
    <t>30/05/2024</t>
  </si>
  <si>
    <t>O02701</t>
  </si>
  <si>
    <t>O00355</t>
  </si>
  <si>
    <t>O00238</t>
  </si>
  <si>
    <t>O01315</t>
  </si>
  <si>
    <t>O01502</t>
  </si>
  <si>
    <t>O00935</t>
  </si>
  <si>
    <t>29/03/2024</t>
  </si>
  <si>
    <t>O02014</t>
  </si>
  <si>
    <t>O01934</t>
  </si>
  <si>
    <t>O02885</t>
  </si>
  <si>
    <t>O02593</t>
  </si>
  <si>
    <t>10/03/2025</t>
  </si>
  <si>
    <t>O02097</t>
  </si>
  <si>
    <t>18/11/2024</t>
  </si>
  <si>
    <t>O01835</t>
  </si>
  <si>
    <t>O01533</t>
  </si>
  <si>
    <t>O01431</t>
  </si>
  <si>
    <t>O02763</t>
  </si>
  <si>
    <t>O00628</t>
  </si>
  <si>
    <t>2025.05.25</t>
  </si>
  <si>
    <t>O02966</t>
  </si>
  <si>
    <t>2025.05.29</t>
  </si>
  <si>
    <t>c0077</t>
  </si>
  <si>
    <t>O02493</t>
  </si>
  <si>
    <t>O00689</t>
  </si>
  <si>
    <t>O00538</t>
  </si>
  <si>
    <t>O01487</t>
  </si>
  <si>
    <t>O00849</t>
  </si>
  <si>
    <t>O01168</t>
  </si>
  <si>
    <t>O00542</t>
  </si>
  <si>
    <t>O02448</t>
  </si>
  <si>
    <t>O01212</t>
  </si>
  <si>
    <t>O01023</t>
  </si>
  <si>
    <t>2025.01.18</t>
  </si>
  <si>
    <t>c0072</t>
  </si>
  <si>
    <t>O01744</t>
  </si>
  <si>
    <t>O01611</t>
  </si>
  <si>
    <t>O00186</t>
  </si>
  <si>
    <t>2024.04.05</t>
  </si>
  <si>
    <t>O02238</t>
  </si>
  <si>
    <t>O00498</t>
  </si>
  <si>
    <t>O01894</t>
  </si>
  <si>
    <t>2024.11.12</t>
  </si>
  <si>
    <t>O01991</t>
  </si>
  <si>
    <t>O00319</t>
  </si>
  <si>
    <t>27/07/2024</t>
  </si>
  <si>
    <t>O00733</t>
  </si>
  <si>
    <t>O01174</t>
  </si>
  <si>
    <t>O03089</t>
  </si>
  <si>
    <t>O00942</t>
  </si>
  <si>
    <t>2024.02.06</t>
  </si>
  <si>
    <t>O00317</t>
  </si>
  <si>
    <t>O01921</t>
  </si>
  <si>
    <t>2024.12.10</t>
  </si>
  <si>
    <t>O03142</t>
  </si>
  <si>
    <t>O01941</t>
  </si>
  <si>
    <t>O00530</t>
  </si>
  <si>
    <t>24/04/2024</t>
  </si>
  <si>
    <t>O02143</t>
  </si>
  <si>
    <t>O02224</t>
  </si>
  <si>
    <t>O01042</t>
  </si>
  <si>
    <t>O01224</t>
  </si>
  <si>
    <t>O03075</t>
  </si>
  <si>
    <t>O01381</t>
  </si>
  <si>
    <t>O00505</t>
  </si>
  <si>
    <t>O00609</t>
  </si>
  <si>
    <t>O02274</t>
  </si>
  <si>
    <t>O01592</t>
  </si>
  <si>
    <t>O02986</t>
  </si>
  <si>
    <t>c0074</t>
  </si>
  <si>
    <t>O01394</t>
  </si>
  <si>
    <t>O02659</t>
  </si>
  <si>
    <t>O00474</t>
  </si>
  <si>
    <t>O01691</t>
  </si>
  <si>
    <t>O03115</t>
  </si>
  <si>
    <t>O00121</t>
  </si>
  <si>
    <t>O02332</t>
  </si>
  <si>
    <t>19/02/2025</t>
  </si>
  <si>
    <t>O00270</t>
  </si>
  <si>
    <t>2025.05.09</t>
  </si>
  <si>
    <t>O02136</t>
  </si>
  <si>
    <t>O02491</t>
  </si>
  <si>
    <t>2024.07.31</t>
  </si>
  <si>
    <t>O01585</t>
  </si>
  <si>
    <t>O02561</t>
  </si>
  <si>
    <t>O01405</t>
  </si>
  <si>
    <t>c0096</t>
  </si>
  <si>
    <t>O03004</t>
  </si>
  <si>
    <t>O02620</t>
  </si>
  <si>
    <t>O00608</t>
  </si>
  <si>
    <t>O02364</t>
  </si>
  <si>
    <t>O02559</t>
  </si>
  <si>
    <t>O00214</t>
  </si>
  <si>
    <t>O01627</t>
  </si>
  <si>
    <t>O01829</t>
  </si>
  <si>
    <t>O02185</t>
  </si>
  <si>
    <t>O01369</t>
  </si>
  <si>
    <t>O02427</t>
  </si>
  <si>
    <t>O02301</t>
  </si>
  <si>
    <t>2024.09.03</t>
  </si>
  <si>
    <t>O02422</t>
  </si>
  <si>
    <t>O02573</t>
  </si>
  <si>
    <t>O00294</t>
  </si>
  <si>
    <t>2024.08.04</t>
  </si>
  <si>
    <t>O01155</t>
  </si>
  <si>
    <t>O00902</t>
  </si>
  <si>
    <t>O02675</t>
  </si>
  <si>
    <t>O00960</t>
  </si>
  <si>
    <t>O00518</t>
  </si>
  <si>
    <t>O02205</t>
  </si>
  <si>
    <t>O02215</t>
  </si>
  <si>
    <t>O01726</t>
  </si>
  <si>
    <t>O02553</t>
  </si>
  <si>
    <t>c0053</t>
  </si>
  <si>
    <t>O00456</t>
  </si>
  <si>
    <t>O01668</t>
  </si>
  <si>
    <t>O02070</t>
  </si>
  <si>
    <t>16/09/2024</t>
  </si>
  <si>
    <t>O02558</t>
  </si>
  <si>
    <t>O01708</t>
  </si>
  <si>
    <t>O01175</t>
  </si>
  <si>
    <t>O02100</t>
  </si>
  <si>
    <t>O00890</t>
  </si>
  <si>
    <t>O02433</t>
  </si>
  <si>
    <t>O00190</t>
  </si>
  <si>
    <t>07/11/2024</t>
  </si>
  <si>
    <t>O00090</t>
  </si>
  <si>
    <t>O02418</t>
  </si>
  <si>
    <t>O01236</t>
  </si>
  <si>
    <t>12/12/2024</t>
  </si>
  <si>
    <t>O02929</t>
  </si>
  <si>
    <t>06/02/2025</t>
  </si>
  <si>
    <t>O02145</t>
  </si>
  <si>
    <t>O00726</t>
  </si>
  <si>
    <t>O02162</t>
  </si>
  <si>
    <t>O01659</t>
  </si>
  <si>
    <t>O00519</t>
  </si>
  <si>
    <t>O00739</t>
  </si>
  <si>
    <t>O01761</t>
  </si>
  <si>
    <t>O00322</t>
  </si>
  <si>
    <t>O02721</t>
  </si>
  <si>
    <t>O02457</t>
  </si>
  <si>
    <t>20/05/2025</t>
  </si>
  <si>
    <t>O00521</t>
  </si>
  <si>
    <t>O02243</t>
  </si>
  <si>
    <t>21/02/2025</t>
  </si>
  <si>
    <t>O01815</t>
  </si>
  <si>
    <t>O00046</t>
  </si>
  <si>
    <t>O00249</t>
  </si>
  <si>
    <t>O00287</t>
  </si>
  <si>
    <t>O00207</t>
  </si>
  <si>
    <t>O01194</t>
  </si>
  <si>
    <t>O02479</t>
  </si>
  <si>
    <t>O01556</t>
  </si>
  <si>
    <t>O02899</t>
  </si>
  <si>
    <t>O03151</t>
  </si>
  <si>
    <t>O02347</t>
  </si>
  <si>
    <t>O01895</t>
  </si>
  <si>
    <t>2025.02.03</t>
  </si>
  <si>
    <t>O02036</t>
  </si>
  <si>
    <t>O00852</t>
  </si>
  <si>
    <t>2024.11.27</t>
  </si>
  <si>
    <t>c0075</t>
  </si>
  <si>
    <t>O01496</t>
  </si>
  <si>
    <t>O01492</t>
  </si>
  <si>
    <t>O01874</t>
  </si>
  <si>
    <t>O00516</t>
  </si>
  <si>
    <t>O02957</t>
  </si>
  <si>
    <t>O02517</t>
  </si>
  <si>
    <t>O01599</t>
  </si>
  <si>
    <t>O00556</t>
  </si>
  <si>
    <t>O01584</t>
  </si>
  <si>
    <t>O00036</t>
  </si>
  <si>
    <t>O02947</t>
  </si>
  <si>
    <t>O00200</t>
  </si>
  <si>
    <t>O02157</t>
  </si>
  <si>
    <t>O02323</t>
  </si>
  <si>
    <t>O01750</t>
  </si>
  <si>
    <t>O01254</t>
  </si>
  <si>
    <t>O00139</t>
  </si>
  <si>
    <t>15/02/2024</t>
  </si>
  <si>
    <t>O01084</t>
  </si>
  <si>
    <t>O01600</t>
  </si>
  <si>
    <t>c0091</t>
  </si>
  <si>
    <t>O01121</t>
  </si>
  <si>
    <t>O02252</t>
  </si>
  <si>
    <t>O02789</t>
  </si>
  <si>
    <t>2024.04.19</t>
  </si>
  <si>
    <t>O03175</t>
  </si>
  <si>
    <t>O02002</t>
  </si>
  <si>
    <t>O02017</t>
  </si>
  <si>
    <t>O01939</t>
  </si>
  <si>
    <t>2024.05.09</t>
  </si>
  <si>
    <t>O01149</t>
  </si>
  <si>
    <t>O00741</t>
  </si>
  <si>
    <t>O01467</t>
  </si>
  <si>
    <t>O00539</t>
  </si>
  <si>
    <t>O01208</t>
  </si>
  <si>
    <t>19/11/2024</t>
  </si>
  <si>
    <t>O03001</t>
  </si>
  <si>
    <t>O01478</t>
  </si>
  <si>
    <t>O03165</t>
  </si>
  <si>
    <t>O01848</t>
  </si>
  <si>
    <t>O00361</t>
  </si>
  <si>
    <t>O02083</t>
  </si>
  <si>
    <t>O02037</t>
  </si>
  <si>
    <t>O02500</t>
  </si>
  <si>
    <t>O02141</t>
  </si>
  <si>
    <t>22/03/2025</t>
  </si>
  <si>
    <t>O02661</t>
  </si>
  <si>
    <t>30/03/2025</t>
  </si>
  <si>
    <t>O00115</t>
  </si>
  <si>
    <t>17/05/2025</t>
  </si>
  <si>
    <t>O01377</t>
  </si>
  <si>
    <t>2024.02.26</t>
  </si>
  <si>
    <t>O00124</t>
  </si>
  <si>
    <t>O02081</t>
  </si>
  <si>
    <t>O00703</t>
  </si>
  <si>
    <t>O01366</t>
  </si>
  <si>
    <t>O00845</t>
  </si>
  <si>
    <t>O00230</t>
  </si>
  <si>
    <t>O02094</t>
  </si>
  <si>
    <t>O02374</t>
  </si>
  <si>
    <t>O02560</t>
  </si>
  <si>
    <t>O02745</t>
  </si>
  <si>
    <t>O01423</t>
  </si>
  <si>
    <t>O00799</t>
  </si>
  <si>
    <t>21/12/2024</t>
  </si>
  <si>
    <t>O00548</t>
  </si>
  <si>
    <t>O02218</t>
  </si>
  <si>
    <t>O02808</t>
  </si>
  <si>
    <t>O02310</t>
  </si>
  <si>
    <t>O02778</t>
  </si>
  <si>
    <t>O01105</t>
  </si>
  <si>
    <t>O00437</t>
  </si>
  <si>
    <t>O02239</t>
  </si>
  <si>
    <t>O01511</t>
  </si>
  <si>
    <t>O00522</t>
  </si>
  <si>
    <t>O01645</t>
  </si>
  <si>
    <t>O00632</t>
  </si>
  <si>
    <t>O01298</t>
  </si>
  <si>
    <t>07/06/2025</t>
  </si>
  <si>
    <t>O01797</t>
  </si>
  <si>
    <t>O02481</t>
  </si>
  <si>
    <t>O02818</t>
  </si>
  <si>
    <t>O01350</t>
  </si>
  <si>
    <t>23/09/2024</t>
  </si>
  <si>
    <t>O01128</t>
  </si>
  <si>
    <t>09/01/2025</t>
  </si>
  <si>
    <t>O02976</t>
  </si>
  <si>
    <t>O02319</t>
  </si>
  <si>
    <t>O00581</t>
  </si>
  <si>
    <t>O01107</t>
  </si>
  <si>
    <t>O01275</t>
  </si>
  <si>
    <t>O01281</t>
  </si>
  <si>
    <t>O00446</t>
  </si>
  <si>
    <t>07/02/2025</t>
  </si>
  <si>
    <t>O01677</t>
  </si>
  <si>
    <t>O02851</t>
  </si>
  <si>
    <t>O02554</t>
  </si>
  <si>
    <t>17/02/2025</t>
  </si>
  <si>
    <t>O01739</t>
  </si>
  <si>
    <t>11/12/2024</t>
  </si>
  <si>
    <t>O01295</t>
  </si>
  <si>
    <t>2025.04.05</t>
  </si>
  <si>
    <t>O00558</t>
  </si>
  <si>
    <t>O01088</t>
  </si>
  <si>
    <t>O00820</t>
  </si>
  <si>
    <t>O01498</t>
  </si>
  <si>
    <t>O02247</t>
  </si>
  <si>
    <t>O01793</t>
  </si>
  <si>
    <t>26/01/2025</t>
  </si>
  <si>
    <t>O02785</t>
  </si>
  <si>
    <t>O00672</t>
  </si>
  <si>
    <t>O01085</t>
  </si>
  <si>
    <t>O01267</t>
  </si>
  <si>
    <t>O00309</t>
  </si>
  <si>
    <t>O00724</t>
  </si>
  <si>
    <t>O00527</t>
  </si>
  <si>
    <t>O01477</t>
  </si>
  <si>
    <t>O02361</t>
  </si>
  <si>
    <t>O00217</t>
  </si>
  <si>
    <t>2024.12.18</t>
  </si>
  <si>
    <t>O00836</t>
  </si>
  <si>
    <t>2025.01.26</t>
  </si>
  <si>
    <t>O02970</t>
  </si>
  <si>
    <t>O02376</t>
  </si>
  <si>
    <t>O03042</t>
  </si>
  <si>
    <t>O02003</t>
  </si>
  <si>
    <t>O03133</t>
  </si>
  <si>
    <t>O01554</t>
  </si>
  <si>
    <t>O00114</t>
  </si>
  <si>
    <t>O02840</t>
  </si>
  <si>
    <t>28/03/2024</t>
  </si>
  <si>
    <t>O00111</t>
  </si>
  <si>
    <t>O02827</t>
  </si>
  <si>
    <t>O00273</t>
  </si>
  <si>
    <t>10/08/2024</t>
  </si>
  <si>
    <t>O00448</t>
  </si>
  <si>
    <t>O01057</t>
  </si>
  <si>
    <t>O03179</t>
  </si>
  <si>
    <t>O02744</t>
  </si>
  <si>
    <t>O03030</t>
  </si>
  <si>
    <t>O00842</t>
  </si>
  <si>
    <t>2024.10.20</t>
  </si>
  <si>
    <t>O00635</t>
  </si>
  <si>
    <t>O00375</t>
  </si>
  <si>
    <t>O03116</t>
  </si>
  <si>
    <t>O00566</t>
  </si>
  <si>
    <t>O01557</t>
  </si>
  <si>
    <t>O03064</t>
  </si>
  <si>
    <t>O01355</t>
  </si>
  <si>
    <t>O00117</t>
  </si>
  <si>
    <t>O01213</t>
  </si>
  <si>
    <t>O01922</t>
  </si>
  <si>
    <t>2024.02.11</t>
  </si>
  <si>
    <t>O02771</t>
  </si>
  <si>
    <t>O01451</t>
  </si>
  <si>
    <t>05/08/2024</t>
  </si>
  <si>
    <t>O00634</t>
  </si>
  <si>
    <t>O02648</t>
  </si>
  <si>
    <t>O01110</t>
  </si>
  <si>
    <t>07/12/2024</t>
  </si>
  <si>
    <t>O01886</t>
  </si>
  <si>
    <t>O00992</t>
  </si>
  <si>
    <t>O01111</t>
  </si>
  <si>
    <t>2025.04.24</t>
  </si>
  <si>
    <t>O01007</t>
  </si>
  <si>
    <t>O02304</t>
  </si>
  <si>
    <t>O00233</t>
  </si>
  <si>
    <t>O01945</t>
  </si>
  <si>
    <t>O02678</t>
  </si>
  <si>
    <t>27/05/2024</t>
  </si>
  <si>
    <t>O01900</t>
  </si>
  <si>
    <t>O00681</t>
  </si>
  <si>
    <t>O02845</t>
  </si>
  <si>
    <t>O02090</t>
  </si>
  <si>
    <t>O00397</t>
  </si>
  <si>
    <t>26/07/2024</t>
  </si>
  <si>
    <t>O01523</t>
  </si>
  <si>
    <t>O01553</t>
  </si>
  <si>
    <t>O02439</t>
  </si>
  <si>
    <t>O01083</t>
  </si>
  <si>
    <t>O00343</t>
  </si>
  <si>
    <t>O01014</t>
  </si>
  <si>
    <t>O02965</t>
  </si>
  <si>
    <t>O01004</t>
  </si>
  <si>
    <t>O01182</t>
  </si>
  <si>
    <t>24/05/2025</t>
  </si>
  <si>
    <t>O01745</t>
  </si>
  <si>
    <t>O02096</t>
  </si>
  <si>
    <t>O00382</t>
  </si>
  <si>
    <t>O02727</t>
  </si>
  <si>
    <t>O02903</t>
  </si>
  <si>
    <t>O00432</t>
  </si>
  <si>
    <t>O00497</t>
  </si>
  <si>
    <t>2025.02.19</t>
  </si>
  <si>
    <t>O02161</t>
  </si>
  <si>
    <t>O02653</t>
  </si>
  <si>
    <t>24/06/2024</t>
  </si>
  <si>
    <t>O00092</t>
  </si>
  <si>
    <t>O01914</t>
  </si>
  <si>
    <t>O02739</t>
  </si>
  <si>
    <t>O02405</t>
  </si>
  <si>
    <t>O01655</t>
  </si>
  <si>
    <t>O01070</t>
  </si>
  <si>
    <t>O00585</t>
  </si>
  <si>
    <t>O02770</t>
  </si>
  <si>
    <t>O01812</t>
  </si>
  <si>
    <t>22/01/2024</t>
  </si>
  <si>
    <t>O01901</t>
  </si>
  <si>
    <t>O00415</t>
  </si>
  <si>
    <t>O02893</t>
  </si>
  <si>
    <t>O00933</t>
  </si>
  <si>
    <t>28/03/2025</t>
  </si>
  <si>
    <t>O02796</t>
  </si>
  <si>
    <t>O02672</t>
  </si>
  <si>
    <t>O00876</t>
  </si>
  <si>
    <t>O00246</t>
  </si>
  <si>
    <t>O03128</t>
  </si>
  <si>
    <t>O01978</t>
  </si>
  <si>
    <t>O02172</t>
  </si>
  <si>
    <t>O02438</t>
  </si>
  <si>
    <t>O01541</t>
  </si>
  <si>
    <t>O01262</t>
  </si>
  <si>
    <t>O02499</t>
  </si>
  <si>
    <t>O02547</t>
  </si>
  <si>
    <t>O01899</t>
  </si>
  <si>
    <t>O00120</t>
  </si>
  <si>
    <t>O00919</t>
  </si>
  <si>
    <t>O01204</t>
  </si>
  <si>
    <t>2025.01.07</t>
  </si>
  <si>
    <t>O01169</t>
  </si>
  <si>
    <t>O00193</t>
  </si>
  <si>
    <t>O02286</t>
  </si>
  <si>
    <t>O01337</t>
  </si>
  <si>
    <t>O00644</t>
  </si>
  <si>
    <t>O00993</t>
  </si>
  <si>
    <t>O00057</t>
  </si>
  <si>
    <t>O02575</t>
  </si>
  <si>
    <t>O02848</t>
  </si>
  <si>
    <t>O02057</t>
  </si>
  <si>
    <t>O00482</t>
  </si>
  <si>
    <t>O03100</t>
  </si>
  <si>
    <t>O00471</t>
  </si>
  <si>
    <t>c0099</t>
  </si>
  <si>
    <t>O00337</t>
  </si>
  <si>
    <t>O01926</t>
  </si>
  <si>
    <t>O01698</t>
  </si>
  <si>
    <t>O02925</t>
  </si>
  <si>
    <t>O01060</t>
  </si>
  <si>
    <t>2024.07.15</t>
  </si>
  <si>
    <t>O00243</t>
  </si>
  <si>
    <t>O02039</t>
  </si>
  <si>
    <t>O03171</t>
  </si>
  <si>
    <t>O02456</t>
  </si>
  <si>
    <t>2024.02.24</t>
  </si>
  <si>
    <t>O00517</t>
  </si>
  <si>
    <t>O01776</t>
  </si>
  <si>
    <t>O00611</t>
  </si>
  <si>
    <t>O01120</t>
  </si>
  <si>
    <t>O02631</t>
  </si>
  <si>
    <t>O01714</t>
  </si>
  <si>
    <t>O02138</t>
  </si>
  <si>
    <t>O00336</t>
  </si>
  <si>
    <t>O01981</t>
  </si>
  <si>
    <t>O01675</t>
  </si>
  <si>
    <t>O01752</t>
  </si>
  <si>
    <t>O02934</t>
  </si>
  <si>
    <t>O01273</t>
  </si>
  <si>
    <t>O00095</t>
  </si>
  <si>
    <t>27/04/2025</t>
  </si>
  <si>
    <t>O00389</t>
  </si>
  <si>
    <t>O02629</t>
  </si>
  <si>
    <t>O00064</t>
  </si>
  <si>
    <t>O02202</t>
  </si>
  <si>
    <t>O02015</t>
  </si>
  <si>
    <t>O01504</t>
  </si>
  <si>
    <t>O01817</t>
  </si>
  <si>
    <t>O00433</t>
  </si>
  <si>
    <t>O01649</t>
  </si>
  <si>
    <t>O03009</t>
  </si>
  <si>
    <t>O00712</t>
  </si>
  <si>
    <t>O00512</t>
  </si>
  <si>
    <t>2024.05.30</t>
  </si>
  <si>
    <t>O00279</t>
  </si>
  <si>
    <t>O02026</t>
  </si>
  <si>
    <t>12/08/2024</t>
  </si>
  <si>
    <t>O01272</t>
  </si>
  <si>
    <t>2024.03.24</t>
  </si>
  <si>
    <t>O00089</t>
  </si>
  <si>
    <t>O01136</t>
  </si>
  <si>
    <t>O00038</t>
  </si>
  <si>
    <t>21/05/2024</t>
  </si>
  <si>
    <t>O00573</t>
  </si>
  <si>
    <t>O01866</t>
  </si>
  <si>
    <t>2025.06.25</t>
  </si>
  <si>
    <t>O00159</t>
  </si>
  <si>
    <t>O00129</t>
  </si>
  <si>
    <t>O00434</t>
  </si>
  <si>
    <t>O00555</t>
  </si>
  <si>
    <t>O00675</t>
  </si>
  <si>
    <t>O02204</t>
  </si>
  <si>
    <t>2024.12.05</t>
  </si>
  <si>
    <t>O02990</t>
  </si>
  <si>
    <t>O02861</t>
  </si>
  <si>
    <t>O01917</t>
  </si>
  <si>
    <t>O01868</t>
  </si>
  <si>
    <t>24/03/2024</t>
  </si>
  <si>
    <t>O01693</t>
  </si>
  <si>
    <t>O02115</t>
  </si>
  <si>
    <t>O01844</t>
  </si>
  <si>
    <t>O00148</t>
  </si>
  <si>
    <t>O01157</t>
  </si>
  <si>
    <t>O01094</t>
  </si>
  <si>
    <t>O01310</t>
  </si>
  <si>
    <t>O00898</t>
  </si>
  <si>
    <t>O02112</t>
  </si>
  <si>
    <t>30/10/2024</t>
  </si>
  <si>
    <t>O01427</t>
  </si>
  <si>
    <t>31/07/2024</t>
  </si>
  <si>
    <t>O03074</t>
  </si>
  <si>
    <t>O02928</t>
  </si>
  <si>
    <t>O00226</t>
  </si>
  <si>
    <t>02/10/2024</t>
  </si>
  <si>
    <t>O00762</t>
  </si>
  <si>
    <t>11/05/2024</t>
  </si>
  <si>
    <t>O01144</t>
  </si>
  <si>
    <t>O02290</t>
  </si>
  <si>
    <t>O03172</t>
  </si>
  <si>
    <t>O02948</t>
  </si>
  <si>
    <t>2024.12.11</t>
  </si>
  <si>
    <t>O01455</t>
  </si>
  <si>
    <t>O02979</t>
  </si>
  <si>
    <t>O01918</t>
  </si>
  <si>
    <t>O00224</t>
  </si>
  <si>
    <t>2025.02.15</t>
  </si>
  <si>
    <t>O02709</t>
  </si>
  <si>
    <t>O00035</t>
  </si>
  <si>
    <t>O02904</t>
  </si>
  <si>
    <t>13/09/2024</t>
  </si>
  <si>
    <t>O01723</t>
  </si>
  <si>
    <t>O01287</t>
  </si>
  <si>
    <t>21/06/2025</t>
  </si>
  <si>
    <t>O02116</t>
  </si>
  <si>
    <t>O03111</t>
  </si>
  <si>
    <t>O01682</t>
  </si>
  <si>
    <t>O00128</t>
  </si>
  <si>
    <t>O01031</t>
  </si>
  <si>
    <t>O03182</t>
  </si>
  <si>
    <t>O02309</t>
  </si>
  <si>
    <t>O00333</t>
  </si>
  <si>
    <t>O02782</t>
  </si>
  <si>
    <t>O02734</t>
  </si>
  <si>
    <t>03/11/2024</t>
  </si>
  <si>
    <t>O00965</t>
  </si>
  <si>
    <t>O02671</t>
  </si>
  <si>
    <t>O02542</t>
  </si>
  <si>
    <t>O01143</t>
  </si>
  <si>
    <t>O01482</t>
  </si>
  <si>
    <t>O00136</t>
  </si>
  <si>
    <t>O00575</t>
  </si>
  <si>
    <t>O02983</t>
  </si>
  <si>
    <t>O00977</t>
  </si>
  <si>
    <t>O02636</t>
  </si>
  <si>
    <t>O02210</t>
  </si>
  <si>
    <t>2024.10.21</t>
  </si>
  <si>
    <t>O03104</t>
  </si>
  <si>
    <t>O02330</t>
  </si>
  <si>
    <t>2024.06.04</t>
  </si>
  <si>
    <t>O00790</t>
  </si>
  <si>
    <t>O02390</t>
  </si>
  <si>
    <t>O02394</t>
  </si>
  <si>
    <t>O01985</t>
  </si>
  <si>
    <t>O01425</t>
  </si>
  <si>
    <t>O00439</t>
  </si>
  <si>
    <t>O01016</t>
  </si>
  <si>
    <t>O00165</t>
  </si>
  <si>
    <t>O01277</t>
  </si>
  <si>
    <t>O02534</t>
  </si>
  <si>
    <t>O02911</t>
  </si>
  <si>
    <t>O02043</t>
  </si>
  <si>
    <t>O03136</t>
  </si>
  <si>
    <t>c0085</t>
  </si>
  <si>
    <t>O02715</t>
  </si>
  <si>
    <t>O02206</t>
  </si>
  <si>
    <t>O00465</t>
  </si>
  <si>
    <t>02/05/2024</t>
  </si>
  <si>
    <t>O01150</t>
  </si>
  <si>
    <t>O03149</t>
  </si>
  <si>
    <t>O02646</t>
  </si>
  <si>
    <t>O00347</t>
  </si>
  <si>
    <t>O02089</t>
  </si>
  <si>
    <t>O01679</t>
  </si>
  <si>
    <t>O02054</t>
  </si>
  <si>
    <t>O03028</t>
  </si>
  <si>
    <t>28/05/2025</t>
  </si>
  <si>
    <t>O02718</t>
  </si>
  <si>
    <t>O02505</t>
  </si>
  <si>
    <t>O00479</t>
  </si>
  <si>
    <t>O02465</t>
  </si>
  <si>
    <t>O01127</t>
  </si>
  <si>
    <t>O00160</t>
  </si>
  <si>
    <t>O00921</t>
  </si>
  <si>
    <t>O01952</t>
  </si>
  <si>
    <t>O02076</t>
  </si>
  <si>
    <t>O01138</t>
  </si>
  <si>
    <t>O02962</t>
  </si>
  <si>
    <t>O00659</t>
  </si>
  <si>
    <t>O01870</t>
  </si>
  <si>
    <t>O00915</t>
  </si>
  <si>
    <t>2024.07.06</t>
  </si>
  <si>
    <t>O02541</t>
  </si>
  <si>
    <t>O02184</t>
  </si>
  <si>
    <t>2025.04.03</t>
  </si>
  <si>
    <t>O02895</t>
  </si>
  <si>
    <t>O02786</t>
  </si>
  <si>
    <t>O02473</t>
  </si>
  <si>
    <t>O00528</t>
  </si>
  <si>
    <t>O03156</t>
  </si>
  <si>
    <t>O01904</t>
  </si>
  <si>
    <t>O01968</t>
  </si>
  <si>
    <t>24/10/2024</t>
  </si>
  <si>
    <t>O02049</t>
  </si>
  <si>
    <t>O02816</t>
  </si>
  <si>
    <t>O00261</t>
  </si>
  <si>
    <t>29/01/2025</t>
  </si>
  <si>
    <t>O01520</t>
  </si>
  <si>
    <t>O01794</t>
  </si>
  <si>
    <t>O01951</t>
  </si>
  <si>
    <t>O00951</t>
  </si>
  <si>
    <t>O02012</t>
  </si>
  <si>
    <t>O01860</t>
  </si>
  <si>
    <t>O02269</t>
  </si>
  <si>
    <t>O02584</t>
  </si>
  <si>
    <t>18/01/2025</t>
  </si>
  <si>
    <t>O02271</t>
  </si>
  <si>
    <t>O02385</t>
  </si>
  <si>
    <t>O02291</t>
  </si>
  <si>
    <t>O02142</t>
  </si>
  <si>
    <t>O00315</t>
  </si>
  <si>
    <t>O02645</t>
  </si>
  <si>
    <t>O02004</t>
  </si>
  <si>
    <t>O00349</t>
  </si>
  <si>
    <t>O00535</t>
  </si>
  <si>
    <t>O01902</t>
  </si>
  <si>
    <t>O02548</t>
  </si>
  <si>
    <t>O01464</t>
  </si>
  <si>
    <t>O00524</t>
  </si>
  <si>
    <t>O02849</t>
  </si>
  <si>
    <t>O03000</t>
  </si>
  <si>
    <t>O00194</t>
  </si>
  <si>
    <t>O00546</t>
  </si>
  <si>
    <t>2025.04.26</t>
  </si>
  <si>
    <t>O01243</t>
  </si>
  <si>
    <t>O02340</t>
  </si>
  <si>
    <t>O01865</t>
  </si>
  <si>
    <t>O01368</t>
  </si>
  <si>
    <t>2024.03.11</t>
  </si>
  <si>
    <t>O01501</t>
  </si>
  <si>
    <t>O01378</t>
  </si>
  <si>
    <t>O00961</t>
  </si>
  <si>
    <t>O02952</t>
  </si>
  <si>
    <t>O00817</t>
  </si>
  <si>
    <t>O00453</t>
  </si>
  <si>
    <t>O01198</t>
  </si>
  <si>
    <t>O00050</t>
  </si>
  <si>
    <t>O00269</t>
  </si>
  <si>
    <t>c0097</t>
  </si>
  <si>
    <t>O00008</t>
  </si>
  <si>
    <t>O02765</t>
  </si>
  <si>
    <t>O01206</t>
  </si>
  <si>
    <t>2025.06.13</t>
  </si>
  <si>
    <t>O00086</t>
  </si>
  <si>
    <t>O00185</t>
  </si>
  <si>
    <t>O00272</t>
  </si>
  <si>
    <t>O01480</t>
  </si>
  <si>
    <t>O01685</t>
  </si>
  <si>
    <t>O00178</t>
  </si>
  <si>
    <t>O00428</t>
  </si>
  <si>
    <t>O00532</t>
  </si>
  <si>
    <t>O01252</t>
  </si>
  <si>
    <t>O03062</t>
  </si>
  <si>
    <t>c0113</t>
  </si>
  <si>
    <t>O00840</t>
  </si>
  <si>
    <t>O00873</t>
  </si>
  <si>
    <t>2024.03.26</t>
  </si>
  <si>
    <t>O01048</t>
  </si>
  <si>
    <t>O02030</t>
  </si>
  <si>
    <t>O01276</t>
  </si>
  <si>
    <t>O00769</t>
  </si>
  <si>
    <t>07/05/2024</t>
  </si>
  <si>
    <t>O01148</t>
  </si>
  <si>
    <t>O00085</t>
  </si>
  <si>
    <t>O00526</t>
  </si>
  <si>
    <t>O00859</t>
  </si>
  <si>
    <t>O00045</t>
  </si>
  <si>
    <t>2025.06.20</t>
  </si>
  <si>
    <t>O02696</t>
  </si>
  <si>
    <t>O02351</t>
  </si>
  <si>
    <t>O02327</t>
  </si>
  <si>
    <t>O01154</t>
  </si>
  <si>
    <t>O00264</t>
  </si>
  <si>
    <t>O00753</t>
  </si>
  <si>
    <t>O00785</t>
  </si>
  <si>
    <t>O01826</t>
  </si>
  <si>
    <t>16/08/2024</t>
  </si>
  <si>
    <t>O02183</t>
  </si>
  <si>
    <t>O01928</t>
  </si>
  <si>
    <t>2025.06.09</t>
  </si>
  <si>
    <t>O02254</t>
  </si>
  <si>
    <t>O01740</t>
  </si>
  <si>
    <t>O00257</t>
  </si>
  <si>
    <t>O01732</t>
  </si>
  <si>
    <t>O01073</t>
  </si>
  <si>
    <t>O02121</t>
  </si>
  <si>
    <t>O02777</t>
  </si>
  <si>
    <t>O00187</t>
  </si>
  <si>
    <t>O01834</t>
  </si>
  <si>
    <t>O00358</t>
  </si>
  <si>
    <t>O02229</t>
  </si>
  <si>
    <t>O00098</t>
  </si>
  <si>
    <t>O01036</t>
  </si>
  <si>
    <t>O00311</t>
  </si>
  <si>
    <t>O01248</t>
  </si>
  <si>
    <t>O00627</t>
  </si>
  <si>
    <t>O02052</t>
  </si>
  <si>
    <t>O00278</t>
  </si>
  <si>
    <t>O00529</t>
  </si>
  <si>
    <t>O00183</t>
  </si>
  <si>
    <t>O03053</t>
  </si>
  <si>
    <t>O00380</t>
  </si>
  <si>
    <t>O01525</t>
  </si>
  <si>
    <t>O02242</t>
  </si>
  <si>
    <t>O01220</t>
  </si>
  <si>
    <t>O03131</t>
  </si>
  <si>
    <t>O00998</t>
  </si>
  <si>
    <t>O02743</t>
  </si>
  <si>
    <t>02/06/2025</t>
  </si>
  <si>
    <t>O02087</t>
  </si>
  <si>
    <t>O00392</t>
  </si>
  <si>
    <t>O02182</t>
  </si>
  <si>
    <t>O00963</t>
  </si>
  <si>
    <t>22/09/2024</t>
  </si>
  <si>
    <t>O00110</t>
  </si>
  <si>
    <t>O00108</t>
  </si>
  <si>
    <t>O01063</t>
  </si>
  <si>
    <t>14/08/2024</t>
  </si>
  <si>
    <t>O02562</t>
  </si>
  <si>
    <t>O03037</t>
  </si>
  <si>
    <t>O01770</t>
  </si>
  <si>
    <t>O00221</t>
  </si>
  <si>
    <t>O00987</t>
  </si>
  <si>
    <t>O00664</t>
  </si>
  <si>
    <t>2024.04.13</t>
  </si>
  <si>
    <t>O02813</t>
  </si>
  <si>
    <t>O02901</t>
  </si>
  <si>
    <t>O02192</t>
  </si>
  <si>
    <t>O00067</t>
  </si>
  <si>
    <t>O00431</t>
  </si>
  <si>
    <t>O00978</t>
  </si>
  <si>
    <t>O00844</t>
  </si>
  <si>
    <t>O02484</t>
  </si>
  <si>
    <t>O01253</t>
  </si>
  <si>
    <t>O00360</t>
  </si>
  <si>
    <t>O00289</t>
  </si>
  <si>
    <t>O00891</t>
  </si>
  <si>
    <t>O02601</t>
  </si>
  <si>
    <t>O03194</t>
  </si>
  <si>
    <t>O01734</t>
  </si>
  <si>
    <t>O02382</t>
  </si>
  <si>
    <t>O01300</t>
  </si>
  <si>
    <t>O02565</t>
  </si>
  <si>
    <t>O03041</t>
  </si>
  <si>
    <t>O02640</t>
  </si>
  <si>
    <t>O00492</t>
  </si>
  <si>
    <t>2024.06.23</t>
  </si>
  <si>
    <t>O00570</t>
  </si>
  <si>
    <t>O01312</t>
  </si>
  <si>
    <t>O01816</t>
  </si>
  <si>
    <t>2024.07.30</t>
  </si>
  <si>
    <t>O02864</t>
  </si>
  <si>
    <t>O01448</t>
  </si>
  <si>
    <t>O00943</t>
  </si>
  <si>
    <t>O02336</t>
  </si>
  <si>
    <t>O03092</t>
  </si>
  <si>
    <t>O02156</t>
  </si>
  <si>
    <t>O00259</t>
  </si>
  <si>
    <t>O01808</t>
  </si>
  <si>
    <t>O00329</t>
  </si>
  <si>
    <t>O02698</t>
  </si>
  <si>
    <t>c0049</t>
  </si>
  <si>
    <t>O00574</t>
  </si>
  <si>
    <t>O02233</t>
  </si>
  <si>
    <t>O02894</t>
  </si>
  <si>
    <t>O00707</t>
  </si>
  <si>
    <t>O00814</t>
  </si>
  <si>
    <t>O02783</t>
  </si>
  <si>
    <t>O01910</t>
  </si>
  <si>
    <t>19/10/2024</t>
  </si>
  <si>
    <t>O02058</t>
  </si>
  <si>
    <t>2025.03.04</t>
  </si>
  <si>
    <t>O01995</t>
  </si>
  <si>
    <t>O01720</t>
  </si>
  <si>
    <t>2025.04.13</t>
  </si>
  <si>
    <t>O00551</t>
  </si>
  <si>
    <t>O01069</t>
  </si>
  <si>
    <t>O00972</t>
  </si>
  <si>
    <t>O03148</t>
  </si>
  <si>
    <t>O00584</t>
  </si>
  <si>
    <t>O02035</t>
  </si>
  <si>
    <t>O00973</t>
  </si>
  <si>
    <t>O02013</t>
  </si>
  <si>
    <t>O03010</t>
  </si>
  <si>
    <t>2025.06.15</t>
  </si>
  <si>
    <t>O02802</t>
  </si>
  <si>
    <t>O00125</t>
  </si>
  <si>
    <t>O01373</t>
  </si>
  <si>
    <t>O00041</t>
  </si>
  <si>
    <t>O02480</t>
  </si>
  <si>
    <t>O01457</t>
  </si>
  <si>
    <t>O01647</t>
  </si>
  <si>
    <t>O00940</t>
  </si>
  <si>
    <t>O01757</t>
  </si>
  <si>
    <t>22/04/2024</t>
  </si>
  <si>
    <t>O00944</t>
  </si>
  <si>
    <t>O00440</t>
  </si>
  <si>
    <t>O01404</t>
  </si>
  <si>
    <t>O01265</t>
  </si>
  <si>
    <t>2024.06.28</t>
  </si>
  <si>
    <t>O02040</t>
  </si>
  <si>
    <t>O01683</t>
  </si>
  <si>
    <t>O02444</t>
  </si>
  <si>
    <t>O00107</t>
  </si>
  <si>
    <t>O00408</t>
  </si>
  <si>
    <t>2024.07.02</t>
  </si>
  <si>
    <t>O00450</t>
  </si>
  <si>
    <t>2025.05.28</t>
  </si>
  <si>
    <t>O01452</t>
  </si>
  <si>
    <t>O00853</t>
  </si>
  <si>
    <t>2024.11.20</t>
  </si>
  <si>
    <t>O01694</t>
  </si>
  <si>
    <t>O02384</t>
  </si>
  <si>
    <t>O00395</t>
  </si>
  <si>
    <t>2024.08.18</t>
  </si>
  <si>
    <t>O01205</t>
  </si>
  <si>
    <t>2025.04.08</t>
  </si>
  <si>
    <t>O01438</t>
  </si>
  <si>
    <t>O02939</t>
  </si>
  <si>
    <t>O02509</t>
  </si>
  <si>
    <t>O01342</t>
  </si>
  <si>
    <t>O03141</t>
  </si>
  <si>
    <t>O00774</t>
  </si>
  <si>
    <t>O00804</t>
  </si>
  <si>
    <t>O03058</t>
  </si>
  <si>
    <t>O01379</t>
  </si>
  <si>
    <t>O01364</t>
  </si>
  <si>
    <t>O02387</t>
  </si>
  <si>
    <t>O01519</t>
  </si>
  <si>
    <t>O00668</t>
  </si>
  <si>
    <t>O00702</t>
  </si>
  <si>
    <t>O01139</t>
  </si>
  <si>
    <t>O01471</t>
  </si>
  <si>
    <t>O01145</t>
  </si>
  <si>
    <t>O02263</t>
  </si>
  <si>
    <t>2024.04.08</t>
  </si>
  <si>
    <t>O01054</t>
  </si>
  <si>
    <t>O02503</t>
  </si>
  <si>
    <t>31/03/2025</t>
  </si>
  <si>
    <t>O00299</t>
  </si>
  <si>
    <t>O01469</t>
  </si>
  <si>
    <t>O02681</t>
  </si>
  <si>
    <t>O01333</t>
  </si>
  <si>
    <t>O00048</t>
  </si>
  <si>
    <t>05/07/2024</t>
  </si>
  <si>
    <t>O02240</t>
  </si>
  <si>
    <t>O00974</t>
  </si>
  <si>
    <t>O02679</t>
  </si>
  <si>
    <t>20/07/2024</t>
  </si>
  <si>
    <t>O02804</t>
  </si>
  <si>
    <t>O01699</t>
  </si>
  <si>
    <t>O03034</t>
  </si>
  <si>
    <t>O02067</t>
  </si>
  <si>
    <t>O01548</t>
  </si>
  <si>
    <t>O01869</t>
  </si>
  <si>
    <t>O01420</t>
  </si>
  <si>
    <t>O02775</t>
  </si>
  <si>
    <t>O01637</t>
  </si>
  <si>
    <t>O02507</t>
  </si>
  <si>
    <t>O02497</t>
  </si>
  <si>
    <t>23/01/2024</t>
  </si>
  <si>
    <t>O02367</t>
  </si>
  <si>
    <t>O01158</t>
  </si>
  <si>
    <t>01/07/2024</t>
  </si>
  <si>
    <t>O02320</t>
  </si>
  <si>
    <t>O01219</t>
  </si>
  <si>
    <t>O02260</t>
  </si>
  <si>
    <t>O00026</t>
  </si>
  <si>
    <t>O01536</t>
  </si>
  <si>
    <t>O01964</t>
  </si>
  <si>
    <t>O02031</t>
  </si>
  <si>
    <t>2024.10.16</t>
  </si>
  <si>
    <t>O03032</t>
  </si>
  <si>
    <t>O01923</t>
  </si>
  <si>
    <t>O02896</t>
  </si>
  <si>
    <t>O01418</t>
  </si>
  <si>
    <t>O00234</t>
  </si>
  <si>
    <t>O01916</t>
  </si>
  <si>
    <t>O01280</t>
  </si>
  <si>
    <t>O01022</t>
  </si>
  <si>
    <t>O01306</t>
  </si>
  <si>
    <t>29/09/2024</t>
  </si>
  <si>
    <t>O02829</t>
  </si>
  <si>
    <t>O02692</t>
  </si>
  <si>
    <t>O00332</t>
  </si>
  <si>
    <t>O00767</t>
  </si>
  <si>
    <t>O02430</t>
  </si>
  <si>
    <t>O02370</t>
  </si>
  <si>
    <t>2024.06.26</t>
  </si>
  <si>
    <t>O02699</t>
  </si>
  <si>
    <t>c0071</t>
  </si>
  <si>
    <t>O00331</t>
  </si>
  <si>
    <t>O00290</t>
  </si>
  <si>
    <t>O00964</t>
  </si>
  <si>
    <t>O02371</t>
  </si>
  <si>
    <t>O01505</t>
  </si>
  <si>
    <t>O02467</t>
  </si>
  <si>
    <t>2025.06.04</t>
  </si>
  <si>
    <t>O02516</t>
  </si>
  <si>
    <t>2025.01.12</t>
  </si>
  <si>
    <t>O02135</t>
  </si>
  <si>
    <t>O03173</t>
  </si>
  <si>
    <t>O00947</t>
  </si>
  <si>
    <t>O02908</t>
  </si>
  <si>
    <t>O01871</t>
  </si>
  <si>
    <t>22/11/2024</t>
  </si>
  <si>
    <t>O01443</t>
  </si>
  <si>
    <t>O00952</t>
  </si>
  <si>
    <t>26/04/2024</t>
  </si>
  <si>
    <t>O02666</t>
  </si>
  <si>
    <t>O00740</t>
  </si>
  <si>
    <t>O01124</t>
  </si>
  <si>
    <t>O02756</t>
  </si>
  <si>
    <t>O01959</t>
  </si>
  <si>
    <t>O00088</t>
  </si>
  <si>
    <t>O02114</t>
  </si>
  <si>
    <t>O01747</t>
  </si>
  <si>
    <t>O03192</t>
  </si>
  <si>
    <t>O02250</t>
  </si>
  <si>
    <t>O03147</t>
  </si>
  <si>
    <t>O00682</t>
  </si>
  <si>
    <t>O02567</t>
  </si>
  <si>
    <t>O02951</t>
  </si>
  <si>
    <t>O02655</t>
  </si>
  <si>
    <t>O01562</t>
  </si>
  <si>
    <t>O02821</t>
  </si>
  <si>
    <t>O03125</t>
  </si>
  <si>
    <t>O02095</t>
  </si>
  <si>
    <t>O00694</t>
  </si>
  <si>
    <t>O02259</t>
  </si>
  <si>
    <t>O00424</t>
  </si>
  <si>
    <t>O02694</t>
  </si>
  <si>
    <t>O02276</t>
  </si>
  <si>
    <t>2025.06.05</t>
  </si>
  <si>
    <t>O00900</t>
  </si>
  <si>
    <t>O00759</t>
  </si>
  <si>
    <t>O01307</t>
  </si>
  <si>
    <t>O02257</t>
  </si>
  <si>
    <t>O02380</t>
  </si>
  <si>
    <t>12/01/2024</t>
  </si>
  <si>
    <t>O00959</t>
  </si>
  <si>
    <t>O01780</t>
  </si>
  <si>
    <t>O01989</t>
  </si>
  <si>
    <t>c0104</t>
  </si>
  <si>
    <t>O03031</t>
  </si>
  <si>
    <t>21/10/2024</t>
  </si>
  <si>
    <t>O02432</t>
  </si>
  <si>
    <t>O00850</t>
  </si>
  <si>
    <t>O02917</t>
  </si>
  <si>
    <t>O02179</t>
  </si>
  <si>
    <t>O01790</t>
  </si>
  <si>
    <t>O00266</t>
  </si>
  <si>
    <t>O01186</t>
  </si>
  <si>
    <t>O01419</t>
  </si>
  <si>
    <t xml:space="preserve">r1 </t>
  </si>
  <si>
    <t>O01771</t>
  </si>
  <si>
    <t>O00749</t>
  </si>
  <si>
    <t>O01133</t>
  </si>
  <si>
    <t>O01412</t>
  </si>
  <si>
    <t>O00564</t>
  </si>
  <si>
    <t>O01893</t>
  </si>
  <si>
    <t>O01162</t>
  </si>
  <si>
    <t>O00593</t>
  </si>
  <si>
    <t>O02020</t>
  </si>
  <si>
    <t>O00077</t>
  </si>
  <si>
    <t>O00300</t>
  </si>
  <si>
    <t>O01518</t>
  </si>
  <si>
    <t>O00147</t>
  </si>
  <si>
    <t>O00896</t>
  </si>
  <si>
    <t>O00988</t>
  </si>
  <si>
    <t>16/10/2024</t>
  </si>
  <si>
    <t>O00084</t>
  </si>
  <si>
    <t>O02949</t>
  </si>
  <si>
    <t>2024.10.15</t>
  </si>
  <si>
    <t>O01197</t>
  </si>
  <si>
    <t>O00732</t>
  </si>
  <si>
    <t>O02967</t>
  </si>
  <si>
    <t>O02664</t>
  </si>
  <si>
    <t>O01839</t>
  </si>
  <si>
    <t>O00308</t>
  </si>
  <si>
    <t>O00550</t>
  </si>
  <si>
    <t>O03097</t>
  </si>
  <si>
    <t>09/12/2024</t>
  </si>
  <si>
    <t>O02045</t>
  </si>
  <si>
    <t>O02209</t>
  </si>
  <si>
    <t>O00213</t>
  </si>
  <si>
    <t>O01239</t>
  </si>
  <si>
    <t>O01925</t>
  </si>
  <si>
    <t>O01619</t>
  </si>
  <si>
    <t>O01748</t>
  </si>
  <si>
    <t>O02621</t>
  </si>
  <si>
    <t>2024.12.04</t>
  </si>
  <si>
    <t>c0025</t>
  </si>
  <si>
    <t>O02022</t>
  </si>
  <si>
    <t>O02193</t>
  </si>
  <si>
    <t>O02417</t>
  </si>
  <si>
    <t>O02707</t>
  </si>
  <si>
    <t>O02708</t>
  </si>
  <si>
    <t>O02599</t>
  </si>
  <si>
    <t>O02670</t>
  </si>
  <si>
    <t>O00811</t>
  </si>
  <si>
    <t>O03144</t>
  </si>
  <si>
    <t>O00552</t>
  </si>
  <si>
    <t>O01274</t>
  </si>
  <si>
    <t>O00122</t>
  </si>
  <si>
    <t>O03006</t>
  </si>
  <si>
    <t>O03094</t>
  </si>
  <si>
    <t>O01836</t>
  </si>
  <si>
    <t>O00162</t>
  </si>
  <si>
    <t>O01807</t>
  </si>
  <si>
    <t>O01737</t>
  </si>
  <si>
    <t>2024.06.05</t>
  </si>
  <si>
    <t>O03117</t>
  </si>
  <si>
    <t>O00991</t>
  </si>
  <si>
    <t>O00651</t>
  </si>
  <si>
    <t>O02958</t>
  </si>
  <si>
    <t>O01012</t>
  </si>
  <si>
    <t>O01283</t>
  </si>
  <si>
    <t>O00572</t>
  </si>
  <si>
    <t>O00042</t>
  </si>
  <si>
    <t>O00648</t>
  </si>
  <si>
    <t>O00995</t>
  </si>
  <si>
    <t>O02580</t>
  </si>
  <si>
    <t>O00335</t>
  </si>
  <si>
    <t>O01953</t>
  </si>
  <si>
    <t>O01610</t>
  </si>
  <si>
    <t>O00714</t>
  </si>
  <si>
    <t>O01617</t>
  </si>
  <si>
    <t>O01032</t>
  </si>
  <si>
    <t>O00605</t>
  </si>
  <si>
    <t>O00514</t>
  </si>
  <si>
    <t>O02944</t>
  </si>
  <si>
    <t>O03026</t>
  </si>
  <si>
    <t>O02225</t>
  </si>
  <si>
    <t>O00750</t>
  </si>
  <si>
    <t>O01188</t>
  </si>
  <si>
    <t>2024.07.28</t>
  </si>
  <si>
    <t>O00966</t>
  </si>
  <si>
    <t>O00700</t>
  </si>
  <si>
    <t>17/04/2024</t>
  </si>
  <si>
    <t>O02186</t>
  </si>
  <si>
    <t>O01650</t>
  </si>
  <si>
    <t>O01472</t>
  </si>
  <si>
    <t>O00420</t>
  </si>
  <si>
    <t>O00892</t>
  </si>
  <si>
    <t>15/11/2024</t>
  </si>
  <si>
    <t>O02365</t>
  </si>
  <si>
    <t>O01289</t>
  </si>
  <si>
    <t>O02120</t>
  </si>
  <si>
    <t>O00253</t>
  </si>
  <si>
    <t>O00782</t>
  </si>
  <si>
    <t>O00403</t>
  </si>
  <si>
    <t>O00390</t>
  </si>
  <si>
    <t>O00105</t>
  </si>
  <si>
    <t>O02682</t>
  </si>
  <si>
    <t>O02293</t>
  </si>
  <si>
    <t>O03073</t>
  </si>
  <si>
    <t>O00613</t>
  </si>
  <si>
    <t>O00784</t>
  </si>
  <si>
    <t>O01284</t>
  </si>
  <si>
    <t>O00507</t>
  </si>
  <si>
    <t>O02363</t>
  </si>
  <si>
    <t>O02619</t>
  </si>
  <si>
    <t>O01119</t>
  </si>
  <si>
    <t>O01279</t>
  </si>
  <si>
    <t>O01706</t>
  </si>
  <si>
    <t>O00417</t>
  </si>
  <si>
    <t>O02485</t>
  </si>
  <si>
    <t>O01340</t>
  </si>
  <si>
    <t>16/06/2025</t>
  </si>
  <si>
    <t>O02737</t>
  </si>
  <si>
    <t>O01873</t>
  </si>
  <si>
    <t>O01580</t>
  </si>
  <si>
    <t>O02996</t>
  </si>
  <si>
    <t>2024.04.09</t>
  </si>
  <si>
    <t>O01013</t>
  </si>
  <si>
    <t>O00511</t>
  </si>
  <si>
    <t>O02458</t>
  </si>
  <si>
    <t>O00765</t>
  </si>
  <si>
    <t>O01898</t>
  </si>
  <si>
    <t>22/06/2024</t>
  </si>
  <si>
    <t>O00602</t>
  </si>
  <si>
    <t>O02222</t>
  </si>
  <si>
    <t>O02831</t>
  </si>
  <si>
    <t>O03169</t>
  </si>
  <si>
    <t>O02228</t>
  </si>
  <si>
    <t>O01218</t>
  </si>
  <si>
    <t>O03140</t>
  </si>
  <si>
    <t>O01491</t>
  </si>
  <si>
    <t>O01602</t>
  </si>
  <si>
    <t>c0088</t>
  </si>
  <si>
    <t>O02133</t>
  </si>
  <si>
    <t>O02104</t>
  </si>
  <si>
    <t>O02062</t>
  </si>
  <si>
    <t>O02533</t>
  </si>
  <si>
    <t>O01786</t>
  </si>
  <si>
    <t>O01259</t>
  </si>
  <si>
    <t>O01240</t>
  </si>
  <si>
    <t>2025.05.17</t>
  </si>
  <si>
    <t>O02649</t>
  </si>
  <si>
    <t>O02073</t>
  </si>
  <si>
    <t>O02537</t>
  </si>
  <si>
    <t>O00212</t>
  </si>
  <si>
    <t>O00624</t>
  </si>
  <si>
    <t>O00176</t>
  </si>
  <si>
    <t>O03038</t>
  </si>
  <si>
    <t>O01845</t>
  </si>
  <si>
    <t>O00443</t>
  </si>
  <si>
    <t>O00126</t>
  </si>
  <si>
    <t>O00665</t>
  </si>
  <si>
    <t>10/03/2024</t>
  </si>
  <si>
    <t>O00495</t>
  </si>
  <si>
    <t>O00024</t>
  </si>
  <si>
    <t>O00631</t>
  </si>
  <si>
    <t>O01317</t>
  </si>
  <si>
    <t>O01689</t>
  </si>
  <si>
    <t>O00690</t>
  </si>
  <si>
    <t>O03016</t>
  </si>
  <si>
    <t>O00496</t>
  </si>
  <si>
    <t>O02378</t>
  </si>
  <si>
    <t>O00777</t>
  </si>
  <si>
    <t>O02381</t>
  </si>
  <si>
    <t>O01626</t>
  </si>
  <si>
    <t>O02881</t>
  </si>
  <si>
    <t>2024.08.19</t>
  </si>
  <si>
    <t>O02841</t>
  </si>
  <si>
    <t>2025.02.13</t>
  </si>
  <si>
    <t>O01483</t>
  </si>
  <si>
    <t>O02103</t>
  </si>
  <si>
    <t>O00887</t>
  </si>
  <si>
    <t>O00345</t>
  </si>
  <si>
    <t>O00029</t>
  </si>
  <si>
    <t>O01165</t>
  </si>
  <si>
    <t>O00452</t>
  </si>
  <si>
    <t>O01189</t>
  </si>
  <si>
    <t>O00463</t>
  </si>
  <si>
    <t>O02064</t>
  </si>
  <si>
    <t>O01108</t>
  </si>
  <si>
    <t>O02489</t>
  </si>
  <si>
    <t>O02388</t>
  </si>
  <si>
    <t>O02337</t>
  </si>
  <si>
    <t>O00656</t>
  </si>
  <si>
    <t>O01160</t>
  </si>
  <si>
    <t>O02665</t>
  </si>
  <si>
    <t>O00421</t>
  </si>
  <si>
    <t>O03190</t>
  </si>
  <si>
    <t>O03107</t>
  </si>
  <si>
    <t>O00476</t>
  </si>
  <si>
    <t>O02396</t>
  </si>
  <si>
    <t>O00351</t>
  </si>
  <si>
    <t>O00698</t>
  </si>
  <si>
    <t>O00731</t>
  </si>
  <si>
    <t>O02428</t>
  </si>
  <si>
    <t>O01246</t>
  </si>
  <si>
    <t>O00728</t>
  </si>
  <si>
    <t>O01349</t>
  </si>
  <si>
    <t>O02884</t>
  </si>
  <si>
    <t>O00244</t>
  </si>
  <si>
    <t>O02318</t>
  </si>
  <si>
    <t>O02973</t>
  </si>
  <si>
    <t>O02248</t>
  </si>
  <si>
    <t>O01940</t>
  </si>
  <si>
    <t>O03135</t>
  </si>
  <si>
    <t>O02732</t>
  </si>
  <si>
    <t>O00406</t>
  </si>
  <si>
    <t>26/03/2025</t>
  </si>
  <si>
    <t>O02510</t>
  </si>
  <si>
    <t>O02650</t>
  </si>
  <si>
    <t>O03188</t>
  </si>
  <si>
    <t>2024.01.13</t>
  </si>
  <si>
    <t>O00478</t>
  </si>
  <si>
    <t>O02261</t>
  </si>
  <si>
    <t>O01309</t>
  </si>
  <si>
    <t>30/09/2024</t>
  </si>
  <si>
    <t>O02854</t>
  </si>
  <si>
    <t>O01766</t>
  </si>
  <si>
    <t>O01347</t>
  </si>
  <si>
    <t>O02447</t>
  </si>
  <si>
    <t>O03002</t>
  </si>
  <si>
    <t>O02122</t>
  </si>
  <si>
    <t>O00576</t>
  </si>
  <si>
    <t>O00051</t>
  </si>
  <si>
    <t>O01474</t>
  </si>
  <si>
    <t>O01606</t>
  </si>
  <si>
    <t>O01781</t>
  </si>
  <si>
    <t>O03127</t>
  </si>
  <si>
    <t>O02762</t>
  </si>
  <si>
    <t>O00895</t>
  </si>
  <si>
    <t>O00786</t>
  </si>
  <si>
    <t>O00500</t>
  </si>
  <si>
    <t>O01106</t>
  </si>
  <si>
    <t>O01376</t>
  </si>
  <si>
    <t>O03063</t>
  </si>
  <si>
    <t>O00352</t>
  </si>
  <si>
    <t>O01037</t>
  </si>
  <si>
    <t>O01787</t>
  </si>
  <si>
    <t>O01383</t>
  </si>
  <si>
    <t>O02488</t>
  </si>
  <si>
    <t>O00171</t>
  </si>
  <si>
    <t>O02108</t>
  </si>
  <si>
    <t>O03005</t>
  </si>
  <si>
    <t>O00276</t>
  </si>
  <si>
    <t>O01636</t>
  </si>
  <si>
    <t>O01385</t>
  </si>
  <si>
    <t>O01998</t>
  </si>
  <si>
    <t>O03084</t>
  </si>
  <si>
    <t>O02594</t>
  </si>
  <si>
    <t>O01193</t>
  </si>
  <si>
    <t>O00678</t>
  </si>
  <si>
    <t>O00699</t>
  </si>
  <si>
    <t>O00002</t>
  </si>
  <si>
    <t>O00727</t>
  </si>
  <si>
    <t>2024.03.23</t>
  </si>
  <si>
    <t>O00350</t>
  </si>
  <si>
    <t>O02591</t>
  </si>
  <si>
    <t>16/04/2025</t>
  </si>
  <si>
    <t>O01064</t>
  </si>
  <si>
    <t>O00306</t>
  </si>
  <si>
    <t>O00547</t>
  </si>
  <si>
    <t>O01382</t>
  </si>
  <si>
    <t>O00778</t>
  </si>
  <si>
    <t>O01603</t>
  </si>
  <si>
    <t>O00444</t>
  </si>
  <si>
    <t>O01465</t>
  </si>
  <si>
    <t>O02368</t>
  </si>
  <si>
    <t>O01809</t>
  </si>
  <si>
    <t>O00211</t>
  </si>
  <si>
    <t>2024.03.16</t>
  </si>
  <si>
    <t>O00316</t>
  </si>
  <si>
    <t>O02153</t>
  </si>
  <si>
    <t>O03018</t>
  </si>
  <si>
    <t>O02995</t>
  </si>
  <si>
    <t>O01709</t>
  </si>
  <si>
    <t>2024.04.10</t>
  </si>
  <si>
    <t>O00208</t>
  </si>
  <si>
    <t>O02712</t>
  </si>
  <si>
    <t>O02953</t>
  </si>
  <si>
    <t>O00204</t>
  </si>
  <si>
    <t>O02807</t>
  </si>
  <si>
    <t>O01935</t>
  </si>
  <si>
    <t>O01062</t>
  </si>
  <si>
    <t>O01395</t>
  </si>
  <si>
    <t>2025.05.06</t>
  </si>
  <si>
    <t>O02557</t>
  </si>
  <si>
    <t>O00255</t>
  </si>
  <si>
    <t>O01569</t>
  </si>
  <si>
    <t>O01577</t>
  </si>
  <si>
    <t>O01132</t>
  </si>
  <si>
    <t>O00939</t>
  </si>
  <si>
    <t>O01209</t>
  </si>
  <si>
    <t>O02730</t>
  </si>
  <si>
    <t>O01009</t>
  </si>
  <si>
    <t>20/03/2024</t>
  </si>
  <si>
    <t>O01822</t>
  </si>
  <si>
    <t>O00342</t>
  </si>
  <si>
    <t>O02008</t>
  </si>
  <si>
    <t>O00017</t>
  </si>
  <si>
    <t>O01166</t>
  </si>
  <si>
    <t>O02334</t>
  </si>
  <si>
    <t>O01024</t>
  </si>
  <si>
    <t>O02719</t>
  </si>
  <si>
    <t>O00591</t>
  </si>
  <si>
    <t>O00695</t>
  </si>
  <si>
    <t>O03157</t>
  </si>
  <si>
    <t>2024.09.27</t>
  </si>
  <si>
    <t>O03027</t>
  </si>
  <si>
    <t>O02552</t>
  </si>
  <si>
    <t>O01595</t>
  </si>
  <si>
    <t>2024.11.30</t>
  </si>
  <si>
    <t>O01027</t>
  </si>
  <si>
    <t>O02905</t>
  </si>
  <si>
    <t>O01400</t>
  </si>
  <si>
    <t>O00945</t>
  </si>
  <si>
    <t>O00506</t>
  </si>
  <si>
    <t>O00014</t>
  </si>
  <si>
    <t>c0119</t>
  </si>
  <si>
    <t>O00667</t>
  </si>
  <si>
    <t>O01705</t>
  </si>
  <si>
    <t>20/10/2024</t>
  </si>
  <si>
    <t>O01163</t>
  </si>
  <si>
    <t>O01325</t>
  </si>
  <si>
    <t>O01370</t>
  </si>
  <si>
    <t>O03164</t>
  </si>
  <si>
    <t>O00768</t>
  </si>
  <si>
    <t>O01575</t>
  </si>
  <si>
    <t>O00661</t>
  </si>
  <si>
    <t>O02815</t>
  </si>
  <si>
    <t>O01173</t>
  </si>
  <si>
    <t>O01688</t>
  </si>
  <si>
    <t>O00379</t>
  </si>
  <si>
    <t>12/09/2024</t>
  </si>
  <si>
    <t>O02634</t>
  </si>
  <si>
    <t>2024.08.11</t>
  </si>
  <si>
    <t>O00218</t>
  </si>
  <si>
    <t>O01621</t>
  </si>
  <si>
    <t>O01877</t>
  </si>
  <si>
    <t>O01228</t>
  </si>
  <si>
    <t>O00773</t>
  </si>
  <si>
    <t>O02046</t>
  </si>
  <si>
    <t>O02936</t>
  </si>
  <si>
    <t>O01331</t>
  </si>
  <si>
    <t>2024.12.24</t>
  </si>
  <si>
    <t>O00366</t>
  </si>
  <si>
    <t>O00413</t>
  </si>
  <si>
    <t>O00318</t>
  </si>
  <si>
    <t>O02598</t>
  </si>
  <si>
    <t>O03158</t>
  </si>
  <si>
    <t>O01257</t>
  </si>
  <si>
    <t>O02166</t>
  </si>
  <si>
    <t>O00861</t>
  </si>
  <si>
    <t>O01837</t>
  </si>
  <si>
    <t>O01515</t>
  </si>
  <si>
    <t>O01006</t>
  </si>
  <si>
    <t>24/05/2024</t>
  </si>
  <si>
    <t>O02402</t>
  </si>
  <si>
    <t>O02571</t>
  </si>
  <si>
    <t>O00638</t>
  </si>
  <si>
    <t>O00878</t>
  </si>
  <si>
    <t>O02550</t>
  </si>
  <si>
    <t>O02504</t>
  </si>
  <si>
    <t>O01703</t>
  </si>
  <si>
    <t>O02519</t>
  </si>
  <si>
    <t>O02623</t>
  </si>
  <si>
    <t>O02236</t>
  </si>
  <si>
    <t>O02069</t>
  </si>
  <si>
    <t>2025.03.07</t>
  </si>
  <si>
    <t>O00291</t>
  </si>
  <si>
    <t>O02149</t>
  </si>
  <si>
    <t>O00438</t>
  </si>
  <si>
    <t>15/04/2024</t>
  </si>
  <si>
    <t>O00006</t>
  </si>
  <si>
    <t>17/06/2025</t>
  </si>
  <si>
    <t>O00470</t>
  </si>
  <si>
    <t>O00616</t>
  </si>
  <si>
    <t>O02395</t>
  </si>
  <si>
    <t>O01141</t>
  </si>
  <si>
    <t>O01429</t>
  </si>
  <si>
    <t>O00791</t>
  </si>
  <si>
    <t>O02549</t>
  </si>
  <si>
    <t>O01067</t>
  </si>
  <si>
    <t>O01942</t>
  </si>
  <si>
    <t>O02429</t>
  </si>
  <si>
    <t>O03067</t>
  </si>
  <si>
    <t>O01994</t>
  </si>
  <si>
    <t>O00598</t>
  </si>
  <si>
    <t>O01229</t>
  </si>
  <si>
    <t>O00065</t>
  </si>
  <si>
    <t>O00277</t>
  </si>
  <si>
    <t>O02937</t>
  </si>
  <si>
    <t>13/08/2024</t>
  </si>
  <si>
    <t>O00248</t>
  </si>
  <si>
    <t>10/01/2025</t>
  </si>
  <si>
    <t>O00435</t>
  </si>
  <si>
    <t>14/05/2024</t>
  </si>
  <si>
    <t>O01090</t>
  </si>
  <si>
    <t>2025.04.12</t>
  </si>
  <si>
    <t>O01117</t>
  </si>
  <si>
    <t>20/05/2024</t>
  </si>
  <si>
    <t>O02635</t>
  </si>
  <si>
    <t>O02373</t>
  </si>
  <si>
    <t>2024.03.09</t>
  </si>
  <si>
    <t>O00934</t>
  </si>
  <si>
    <t>O01116</t>
  </si>
  <si>
    <t>O03109</t>
  </si>
  <si>
    <t>O02346</t>
  </si>
  <si>
    <t>O01638</t>
  </si>
  <si>
    <t>O00068</t>
  </si>
  <si>
    <t>O01330</t>
  </si>
  <si>
    <t>O01292</t>
  </si>
  <si>
    <t>O02200</t>
  </si>
  <si>
    <t>O02134</t>
  </si>
  <si>
    <t>O00020</t>
  </si>
  <si>
    <t>O01887</t>
  </si>
  <si>
    <t>O01547</t>
  </si>
  <si>
    <t>O02195</t>
  </si>
  <si>
    <t>O01667</t>
  </si>
  <si>
    <t>O00412</t>
  </si>
  <si>
    <t>O02362</t>
  </si>
  <si>
    <t>O00818</t>
  </si>
  <si>
    <t>O00808</t>
  </si>
  <si>
    <t>O01051</t>
  </si>
  <si>
    <t>O02506</t>
  </si>
  <si>
    <t>O01711</t>
  </si>
  <si>
    <t>O01444</t>
  </si>
  <si>
    <t>01/03/2025</t>
  </si>
  <si>
    <t>O02637</t>
  </si>
  <si>
    <t>O01847</t>
  </si>
  <si>
    <t>O01529</t>
  </si>
  <si>
    <t>O02875</t>
  </si>
  <si>
    <t>2024.05.22</t>
  </si>
  <si>
    <t>O02423</t>
  </si>
  <si>
    <t>O01559</t>
  </si>
  <si>
    <t>O00771</t>
  </si>
  <si>
    <t>O03003</t>
  </si>
  <si>
    <t>O00142</t>
  </si>
  <si>
    <t>O01113</t>
  </si>
  <si>
    <t>O02536</t>
  </si>
  <si>
    <t>O00206</t>
  </si>
  <si>
    <t>O00647</t>
  </si>
  <si>
    <t>13/10/2024</t>
  </si>
  <si>
    <t>O01882</t>
  </si>
  <si>
    <t>c0034</t>
  </si>
  <si>
    <t>O00577</t>
  </si>
  <si>
    <t>O02407</t>
  </si>
  <si>
    <t>O00130</t>
  </si>
  <si>
    <t>O01441</t>
  </si>
  <si>
    <t>O01354</t>
  </si>
  <si>
    <t>O02826</t>
  </si>
  <si>
    <t>O00282</t>
  </si>
  <si>
    <t>O00314</t>
  </si>
  <si>
    <t>09/02/2024</t>
  </si>
  <si>
    <t>O02850</t>
  </si>
  <si>
    <t>O02060</t>
  </si>
  <si>
    <t>O01015</t>
  </si>
  <si>
    <t>O01433</t>
  </si>
  <si>
    <t>O00846</t>
  </si>
  <si>
    <t>O01308</t>
  </si>
  <si>
    <t>O02625</t>
  </si>
  <si>
    <t>O01237</t>
  </si>
  <si>
    <t>O00868</t>
  </si>
  <si>
    <t>O01234</t>
  </si>
  <si>
    <t>O02742</t>
  </si>
  <si>
    <t>O00515</t>
  </si>
  <si>
    <t>O00304</t>
  </si>
  <si>
    <t>O00835</t>
  </si>
  <si>
    <t>O01232</t>
  </si>
  <si>
    <t>O01879</t>
  </si>
  <si>
    <t>O00324</t>
  </si>
  <si>
    <t>O02305</t>
  </si>
  <si>
    <t>O01977</t>
  </si>
  <si>
    <t>O02969</t>
  </si>
  <si>
    <t>O02028</t>
  </si>
  <si>
    <t>O02705</t>
  </si>
  <si>
    <t>05/12/2024</t>
  </si>
  <si>
    <t>c0068</t>
  </si>
  <si>
    <t>O02838</t>
  </si>
  <si>
    <t>2025.01.22</t>
  </si>
  <si>
    <t>O01976</t>
  </si>
  <si>
    <t>O01334</t>
  </si>
  <si>
    <t>O01296</t>
  </si>
  <si>
    <t>O00228</t>
  </si>
  <si>
    <t>O02656</t>
  </si>
  <si>
    <t>O02639</t>
  </si>
  <si>
    <t>O03105</t>
  </si>
  <si>
    <t>O01530</t>
  </si>
  <si>
    <t>O01800</t>
  </si>
  <si>
    <t>O02955</t>
  </si>
  <si>
    <t>O02809</t>
  </si>
  <si>
    <t>O01135</t>
  </si>
  <si>
    <t>O02667</t>
  </si>
  <si>
    <t>O02326</t>
  </si>
  <si>
    <t>O01001</t>
  </si>
  <si>
    <t>O00034</t>
  </si>
  <si>
    <t>O01375</t>
  </si>
  <si>
    <t>O01768</t>
  </si>
  <si>
    <t>O02092</t>
  </si>
  <si>
    <t>O01885</t>
  </si>
  <si>
    <t>O02642</t>
  </si>
  <si>
    <t>O01805</t>
  </si>
  <si>
    <t>O00339</t>
  </si>
  <si>
    <t>O00906</t>
  </si>
  <si>
    <t>17/03/2025</t>
  </si>
  <si>
    <t>O02372</t>
  </si>
  <si>
    <t>O00563</t>
  </si>
  <si>
    <t>O00523</t>
  </si>
  <si>
    <t>O00677</t>
  </si>
  <si>
    <t>O02338</t>
  </si>
  <si>
    <t>O00946</t>
  </si>
  <si>
    <t>O01852</t>
  </si>
  <si>
    <t>O00501</t>
  </si>
  <si>
    <t>O01509</t>
  </si>
  <si>
    <t>2024.09.29</t>
  </si>
  <si>
    <t>O03056</t>
  </si>
  <si>
    <t>O01190</t>
  </si>
  <si>
    <t>O00807</t>
  </si>
  <si>
    <t>18/04/2024</t>
  </si>
  <si>
    <t>O02414</t>
  </si>
  <si>
    <t>O02722</t>
  </si>
  <si>
    <t>O02421</t>
  </si>
  <si>
    <t>O01652</t>
  </si>
  <si>
    <t>O00646</t>
  </si>
  <si>
    <t>O02288</t>
  </si>
  <si>
    <t>O00764</t>
  </si>
  <si>
    <t>O00466</t>
  </si>
  <si>
    <t>O00508</t>
  </si>
  <si>
    <t>O02066</t>
  </si>
  <si>
    <t>O01967</t>
  </si>
  <si>
    <t>O01039</t>
  </si>
  <si>
    <t>O02249</t>
  </si>
  <si>
    <t>c0022</t>
  </si>
  <si>
    <t>O03177</t>
  </si>
  <si>
    <t>O01134</t>
  </si>
  <si>
    <t>O02767</t>
  </si>
  <si>
    <t>O02451</t>
  </si>
  <si>
    <t>O00557</t>
  </si>
  <si>
    <t>O00219</t>
  </si>
  <si>
    <t>O00704</t>
  </si>
  <si>
    <t>O02825</t>
  </si>
  <si>
    <t>O01735</t>
  </si>
  <si>
    <t>O00729</t>
  </si>
  <si>
    <t>c0045</t>
  </si>
  <si>
    <t>O01358</t>
  </si>
  <si>
    <t>c0093</t>
  </si>
  <si>
    <t>CustomerName</t>
  </si>
  <si>
    <t>Segment</t>
  </si>
  <si>
    <t>City</t>
  </si>
  <si>
    <t>JoinDate</t>
  </si>
  <si>
    <t>Lerato Botha</t>
  </si>
  <si>
    <t>Home Office</t>
  </si>
  <si>
    <t>Randfontein</t>
  </si>
  <si>
    <t>Francois Botha</t>
  </si>
  <si>
    <t>Queenstown</t>
  </si>
  <si>
    <t>Palesa Khumalo</t>
  </si>
  <si>
    <t>Consumer</t>
  </si>
  <si>
    <t>Durban</t>
  </si>
  <si>
    <t>Nomvula Molefe</t>
  </si>
  <si>
    <t>Corporate</t>
  </si>
  <si>
    <t>Paarl</t>
  </si>
  <si>
    <t>Sipho Sithole</t>
  </si>
  <si>
    <t>Kagiso Le Roux</t>
  </si>
  <si>
    <t>East London</t>
  </si>
  <si>
    <t>Bongani Molefe</t>
  </si>
  <si>
    <t>Newcastle</t>
  </si>
  <si>
    <t>Palesa Steyn</t>
  </si>
  <si>
    <t>Gqeberha</t>
  </si>
  <si>
    <t>Lerato Molefe</t>
  </si>
  <si>
    <t>Soweto</t>
  </si>
  <si>
    <t>Francois Sithole</t>
  </si>
  <si>
    <t>Nomsa Pretorius</t>
  </si>
  <si>
    <t>Chantelle Pretorius</t>
  </si>
  <si>
    <t>Cape Town</t>
  </si>
  <si>
    <t>Pietermaritzburg</t>
  </si>
  <si>
    <t>Pieter Joubert</t>
  </si>
  <si>
    <t>Stellenbosch</t>
  </si>
  <si>
    <t>Elmarie Molefe</t>
  </si>
  <si>
    <t>Johannesburg</t>
  </si>
  <si>
    <t>Sipho Le Roux</t>
  </si>
  <si>
    <t>Nomvula Botha</t>
  </si>
  <si>
    <t>George</t>
  </si>
  <si>
    <t>Francois Mahlangu</t>
  </si>
  <si>
    <t>Werner Joubert</t>
  </si>
  <si>
    <t>Thabo Molefe</t>
  </si>
  <si>
    <t>Mthatha</t>
  </si>
  <si>
    <t>Pieter Khumalo</t>
  </si>
  <si>
    <t>Nomsa Dlamini</t>
  </si>
  <si>
    <t>Pretoria</t>
  </si>
  <si>
    <t>Nomvula Mbatha</t>
  </si>
  <si>
    <t>Kagiso Khumalo</t>
  </si>
  <si>
    <t>Richards Bay</t>
  </si>
  <si>
    <t>Precious Ndlovu</t>
  </si>
  <si>
    <t>Francois Khumalo</t>
  </si>
  <si>
    <t>Elmarie Pretorius</t>
  </si>
  <si>
    <t>Francois Coetzee</t>
  </si>
  <si>
    <t>Kagiso Coetzee</t>
  </si>
  <si>
    <t>Kagiso Pretorius</t>
  </si>
  <si>
    <t>Chantelle Khumalo</t>
  </si>
  <si>
    <t>Sipho Mahlangu</t>
  </si>
  <si>
    <t>Sipho Molefe</t>
  </si>
  <si>
    <t>Aisha Botha</t>
  </si>
  <si>
    <t>Chantelle Steyn</t>
  </si>
  <si>
    <t>Nomsa Coetzee</t>
  </si>
  <si>
    <t>Werner Molefe</t>
  </si>
  <si>
    <t>Sipho Steyn</t>
  </si>
  <si>
    <t>Zanele Dlamini</t>
  </si>
  <si>
    <t>Precious Steyn</t>
  </si>
  <si>
    <t>Nomvula Steyn</t>
  </si>
  <si>
    <t>Precious Venter</t>
  </si>
  <si>
    <t>Kagiso Fourie</t>
  </si>
  <si>
    <t>Elmarie Fourie</t>
  </si>
  <si>
    <t>Palesa Molefe</t>
  </si>
  <si>
    <t>Francois Le Roux</t>
  </si>
  <si>
    <t>Lerato Mbatha</t>
  </si>
  <si>
    <t>Aisha Sithole</t>
  </si>
  <si>
    <t>Deon Venter</t>
  </si>
  <si>
    <t>Nomvula Coetzee</t>
  </si>
  <si>
    <t>Nomsa Ndlovu</t>
  </si>
  <si>
    <t>Pieter Steyn</t>
  </si>
  <si>
    <t>Precious Fourie</t>
  </si>
  <si>
    <t>Riaan Khumalo</t>
  </si>
  <si>
    <t>Francois Mokoena</t>
  </si>
  <si>
    <t>Elmarie Mbatha</t>
  </si>
  <si>
    <t>Chantelle Mahlangu</t>
  </si>
  <si>
    <t>Nomvula Le Roux</t>
  </si>
  <si>
    <t>Nomvula Khumalo</t>
  </si>
  <si>
    <t>Thabo Mbatha</t>
  </si>
  <si>
    <t>Riaan Botha</t>
  </si>
  <si>
    <t>Pieter Nkosi</t>
  </si>
  <si>
    <t>Nomsa Molefe</t>
  </si>
  <si>
    <t>Palesa Venter</t>
  </si>
  <si>
    <t>Johan Pretorius</t>
  </si>
  <si>
    <t>Deon Joubert</t>
  </si>
  <si>
    <t>Johan Fourie</t>
  </si>
  <si>
    <t>Kagiso Nkosi</t>
  </si>
  <si>
    <t>Precious Botha</t>
  </si>
  <si>
    <t>Precious Dlamini</t>
  </si>
  <si>
    <t>Anja Mbatha</t>
  </si>
  <si>
    <t>Nomsa Mahlangu</t>
  </si>
  <si>
    <t>Riaan Kruger</t>
  </si>
  <si>
    <t>Bongani Sithole</t>
  </si>
  <si>
    <t>Aisha Khumalo</t>
  </si>
  <si>
    <t>Anja Botha</t>
  </si>
  <si>
    <t>Nomsa Sithole</t>
  </si>
  <si>
    <t>Lerato Khumalo</t>
  </si>
  <si>
    <t>Pieter Mahlangu</t>
  </si>
  <si>
    <t>Bongani Khumalo</t>
  </si>
  <si>
    <t>Pieter Dlamini</t>
  </si>
  <si>
    <t>Bongani Le Roux</t>
  </si>
  <si>
    <t>Deon Dlamini</t>
  </si>
  <si>
    <t>Chantelle Kruger</t>
  </si>
  <si>
    <t>Zanele Pretorius</t>
  </si>
  <si>
    <t>Francois Pretorius</t>
  </si>
  <si>
    <t>Kagiso Mahlangu</t>
  </si>
  <si>
    <t>ProductName</t>
  </si>
  <si>
    <t>Category</t>
  </si>
  <si>
    <t>SubCategory</t>
  </si>
  <si>
    <t>Cost</t>
  </si>
  <si>
    <t>ListPrice</t>
  </si>
  <si>
    <t>Paper Model 1</t>
  </si>
  <si>
    <t>Office Supplies</t>
  </si>
  <si>
    <t>Paper</t>
  </si>
  <si>
    <t>Paper Model 2</t>
  </si>
  <si>
    <t>Paper Model 3</t>
  </si>
  <si>
    <t>Paper Model 4</t>
  </si>
  <si>
    <t>Binders Model 1</t>
  </si>
  <si>
    <t>Binders</t>
  </si>
  <si>
    <t>Binders Model 2</t>
  </si>
  <si>
    <t>Binders Model 3</t>
  </si>
  <si>
    <t>Binders Model 4</t>
  </si>
  <si>
    <t>Pens Model 1</t>
  </si>
  <si>
    <t>Pens</t>
  </si>
  <si>
    <t>Pens Model 2</t>
  </si>
  <si>
    <t>Pens Model 3</t>
  </si>
  <si>
    <t>Pens Model 4</t>
  </si>
  <si>
    <t>Staplers Model 1</t>
  </si>
  <si>
    <t>Staplers</t>
  </si>
  <si>
    <t>Staplers Model 2</t>
  </si>
  <si>
    <t>Staplers Model 3</t>
  </si>
  <si>
    <t>Staplers Model 4</t>
  </si>
  <si>
    <t>Envelopes Model 1</t>
  </si>
  <si>
    <t>Envelopes</t>
  </si>
  <si>
    <t>Envelopes Model 2</t>
  </si>
  <si>
    <t>Envelopes Model 3</t>
  </si>
  <si>
    <t>Envelopes Model 4</t>
  </si>
  <si>
    <t>Desks Model 1</t>
  </si>
  <si>
    <t>Furniture</t>
  </si>
  <si>
    <t>Desks</t>
  </si>
  <si>
    <t>Desks Model 2</t>
  </si>
  <si>
    <t>Desks Model 3</t>
  </si>
  <si>
    <t>Desks Model 4</t>
  </si>
  <si>
    <t>Chairs Model 1</t>
  </si>
  <si>
    <t>Chairs</t>
  </si>
  <si>
    <t>Chairs Model 2</t>
  </si>
  <si>
    <t>Chairs Model 3</t>
  </si>
  <si>
    <t>Chairs Model 4</t>
  </si>
  <si>
    <t>Bookcases Model 1</t>
  </si>
  <si>
    <t>Bookcases</t>
  </si>
  <si>
    <t>Bookcases Model 2</t>
  </si>
  <si>
    <t>Bookcases Model 3</t>
  </si>
  <si>
    <t>Bookcases Model 4</t>
  </si>
  <si>
    <t>Tables Model 1</t>
  </si>
  <si>
    <t>Tables</t>
  </si>
  <si>
    <t>Tables Model 2</t>
  </si>
  <si>
    <t>Tables Model 3</t>
  </si>
  <si>
    <t>Tables Model 4</t>
  </si>
  <si>
    <t>Laptops Model 1</t>
  </si>
  <si>
    <t>Technology</t>
  </si>
  <si>
    <t>Laptops</t>
  </si>
  <si>
    <t>Laptops Model 2</t>
  </si>
  <si>
    <t>Laptops Model 3</t>
  </si>
  <si>
    <t>Laptops Model 4</t>
  </si>
  <si>
    <t>Monitors Model 1</t>
  </si>
  <si>
    <t>Monitors</t>
  </si>
  <si>
    <t>Monitors Model 2</t>
  </si>
  <si>
    <t>Monitors Model 3</t>
  </si>
  <si>
    <t>Monitors Model 4</t>
  </si>
  <si>
    <t>Printers Model 1</t>
  </si>
  <si>
    <t>Printers</t>
  </si>
  <si>
    <t>Printers Model 2</t>
  </si>
  <si>
    <t>Printers Model 3</t>
  </si>
  <si>
    <t>Printers Model 4</t>
  </si>
  <si>
    <t>Accessories Model 1</t>
  </si>
  <si>
    <t>Accessories</t>
  </si>
  <si>
    <t>Accessories Model 2</t>
  </si>
  <si>
    <t>Accessories Model 3</t>
  </si>
  <si>
    <t>Accessories Model 4</t>
  </si>
  <si>
    <t>EmployeeName</t>
  </si>
  <si>
    <t>HireDate</t>
  </si>
  <si>
    <t>Manager</t>
  </si>
  <si>
    <t>Nomvula Mokoena</t>
  </si>
  <si>
    <t>Y</t>
  </si>
  <si>
    <t>Anja Fourie</t>
  </si>
  <si>
    <t>Thabo Dlamini</t>
  </si>
  <si>
    <t>N</t>
  </si>
  <si>
    <t>Anja Zulu</t>
  </si>
  <si>
    <t>Thabo Le Roux</t>
  </si>
  <si>
    <t>Francois Steyn</t>
  </si>
  <si>
    <t>Precious Mbatha</t>
  </si>
  <si>
    <t>Thabo Pretorius</t>
  </si>
  <si>
    <t>Sipho Ndlovu</t>
  </si>
  <si>
    <t>ReturnReason</t>
  </si>
  <si>
    <t>Wrong item</t>
  </si>
  <si>
    <t>Not as described</t>
  </si>
  <si>
    <t>Damaged</t>
  </si>
  <si>
    <t>Changed mind</t>
  </si>
  <si>
    <t>Late delivery</t>
  </si>
  <si>
    <t>Quarter</t>
  </si>
  <si>
    <t>Year</t>
  </si>
  <si>
    <t>SalesTarget</t>
  </si>
  <si>
    <t>Q1</t>
  </si>
  <si>
    <t>Q2</t>
  </si>
  <si>
    <t>RegionCode</t>
  </si>
  <si>
    <t>RegionName</t>
  </si>
  <si>
    <t>Gauteng</t>
  </si>
  <si>
    <t>Western Cape</t>
  </si>
  <si>
    <t>KwaZulu-Natal</t>
  </si>
  <si>
    <t>Eastern Cape</t>
  </si>
  <si>
    <t>Average Order Value</t>
  </si>
  <si>
    <t>Profit</t>
  </si>
  <si>
    <t>LineTotal</t>
  </si>
  <si>
    <t>Total Revenue</t>
  </si>
  <si>
    <t>Order Count</t>
  </si>
  <si>
    <t>Smallest Order</t>
  </si>
  <si>
    <t>Largest Order</t>
  </si>
  <si>
    <t>Sipho Joubert</t>
  </si>
  <si>
    <t>Johan Van Der Merwe</t>
  </si>
  <si>
    <t>Anja Van Der Merwe</t>
  </si>
  <si>
    <t>Johan Ndlovu</t>
  </si>
  <si>
    <t>Anja Dlamini</t>
  </si>
  <si>
    <t>Nomvula Van Der Merwe</t>
  </si>
  <si>
    <t>Bongani Van Der Merwe</t>
  </si>
  <si>
    <t>Kagiso Van Der Merwe</t>
  </si>
  <si>
    <t>Francois Van Der Merwe</t>
  </si>
  <si>
    <t>Anja Pretorius</t>
  </si>
  <si>
    <t>Anja Sithole</t>
  </si>
  <si>
    <t>Francois Fourie</t>
  </si>
  <si>
    <t>Anja Molefe</t>
  </si>
  <si>
    <t>Werner Van Der Merwe</t>
  </si>
  <si>
    <t>Werner Sithole</t>
  </si>
  <si>
    <t>Riaan Joubert</t>
  </si>
  <si>
    <t>Riaan Molefe</t>
  </si>
  <si>
    <t>Nomvula Mahlangu</t>
  </si>
  <si>
    <t>Anja Mahlangu</t>
  </si>
  <si>
    <t>LineCost</t>
  </si>
  <si>
    <t>ProfitMargin</t>
  </si>
  <si>
    <t>Returned</t>
  </si>
  <si>
    <t>Sum of LineTotal</t>
  </si>
  <si>
    <t>Row Labels</t>
  </si>
  <si>
    <t>Grand Total</t>
  </si>
  <si>
    <t>Q3</t>
  </si>
  <si>
    <t>Q4</t>
  </si>
  <si>
    <t>Quantity Error!</t>
  </si>
  <si>
    <t>Sum of Profit</t>
  </si>
  <si>
    <t>Sum of Profit%</t>
  </si>
  <si>
    <t>Count of OrderID</t>
  </si>
  <si>
    <t>ReturnedBinary</t>
  </si>
  <si>
    <t>Average of ReturnedBinary</t>
  </si>
  <si>
    <t>ActualSales</t>
  </si>
  <si>
    <t>VarianceToTarget</t>
  </si>
  <si>
    <t>Region Input</t>
  </si>
  <si>
    <t>Quarter Input</t>
  </si>
  <si>
    <t>Commission Model</t>
  </si>
  <si>
    <t>Commsion Q1</t>
  </si>
  <si>
    <t>Commsion Q2</t>
  </si>
  <si>
    <t>Unique</t>
  </si>
  <si>
    <t>Sort</t>
  </si>
  <si>
    <t>Sequence</t>
  </si>
  <si>
    <t>Data Table</t>
  </si>
  <si>
    <t>Discount Assumption</t>
  </si>
  <si>
    <t>Cost Inflation Assumption</t>
  </si>
  <si>
    <t>Sum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</si>
</sst>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R&quot;#,##0_);[Red]\(&quot;R&quot;#,##0\)"/>
    <numFmt numFmtId="44" formatCode="_(&quot;R&quot;* #,##0.00_);_(&quot;R&quot;* \(#,##0.00\);_(&quot;R&quot;* &quot;-&quot;??_);_(@_)"/>
    <numFmt numFmtId="164" formatCode="yyyy\-mm\-dd"/>
  </numFmts>
  <fonts count="11" x14ac:knownFonts="1">
    <font>
      <sz val="11"/>
      <color theme="1"/>
      <name val="Calibri"/>
      <family val="2"/>
      <scheme val="minor"/>
    </font>
    <font>
      <b/>
      <sz val="11"/>
      <color rgb="FFFFFFFF"/>
      <name val="Arial"/>
      <family val="2"/>
    </font>
    <font>
      <sz val="10"/>
      <name val="Arial"/>
      <family val="2"/>
    </font>
    <font>
      <sz val="11"/>
      <color theme="1"/>
      <name val="Calibri"/>
      <family val="2"/>
      <scheme val="minor"/>
    </font>
    <font>
      <b/>
      <sz val="12"/>
      <color rgb="FF3F3F3F"/>
      <name val="Calibri"/>
      <family val="2"/>
      <scheme val="minor"/>
    </font>
    <font>
      <b/>
      <sz val="11"/>
      <color theme="1"/>
      <name val="Calibri"/>
      <family val="2"/>
      <scheme val="minor"/>
    </font>
    <font>
      <b/>
      <u/>
      <sz val="11"/>
      <color theme="1"/>
      <name val="Calibri (Body)"/>
    </font>
    <font>
      <sz val="10"/>
      <color theme="1"/>
      <name val="Calibri"/>
      <family val="2"/>
      <scheme val="minor"/>
    </font>
    <font>
      <sz val="8"/>
      <name val="Calibri"/>
      <family val="2"/>
      <scheme val="minor"/>
    </font>
    <font>
      <b/>
      <u/>
      <sz val="11"/>
      <color theme="1"/>
      <name val="Calibri"/>
      <family val="2"/>
      <scheme val="minor"/>
    </font>
    <font>
      <sz val="11"/>
      <color rgb="FF000000"/>
      <name val="Calibri"/>
      <family val="2"/>
    </font>
  </fonts>
  <fills count="7">
    <fill>
      <patternFill patternType="none"/>
    </fill>
    <fill>
      <patternFill patternType="gray125"/>
    </fill>
    <fill>
      <patternFill patternType="solid">
        <fgColor rgb="FF1F4E78"/>
      </patternFill>
    </fill>
    <fill>
      <patternFill patternType="solid">
        <fgColor rgb="FF1F4E78"/>
        <bgColor indexed="64"/>
      </patternFill>
    </fill>
    <fill>
      <patternFill patternType="solid">
        <fgColor rgb="FFF2F2F2"/>
        <bgColor rgb="FF000000"/>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3">
    <xf numFmtId="0" fontId="0" fillId="0" borderId="0"/>
    <xf numFmtId="44" fontId="3" fillId="0" borderId="0" applyFont="0" applyFill="0" applyBorder="0" applyAlignment="0" applyProtection="0"/>
    <xf numFmtId="9" fontId="3" fillId="0" borderId="0" applyFont="0" applyFill="0" applyBorder="0" applyAlignment="0" applyProtection="0"/>
  </cellStyleXfs>
  <cellXfs count="36">
    <xf numFmtId="0" fontId="0" fillId="0" borderId="0" xfId="0"/>
    <xf numFmtId="0" fontId="2" fillId="0" borderId="0" xfId="0" applyFont="1"/>
    <xf numFmtId="0" fontId="1" fillId="2" borderId="0" xfId="0" applyFont="1" applyFill="1" applyAlignment="1">
      <alignment horizontal="center"/>
    </xf>
    <xf numFmtId="164" fontId="2" fillId="0" borderId="0" xfId="0" applyNumberFormat="1" applyFont="1"/>
    <xf numFmtId="0" fontId="1" fillId="2" borderId="0" xfId="0" applyFont="1" applyFill="1"/>
    <xf numFmtId="14" fontId="0" fillId="0" borderId="0" xfId="0" applyNumberFormat="1"/>
    <xf numFmtId="44" fontId="0" fillId="0" borderId="0" xfId="1" applyFont="1"/>
    <xf numFmtId="9" fontId="0" fillId="0" borderId="0" xfId="2" applyFont="1"/>
    <xf numFmtId="44" fontId="0" fillId="0" borderId="0" xfId="0" applyNumberFormat="1"/>
    <xf numFmtId="0" fontId="5" fillId="0" borderId="0" xfId="0" applyFont="1"/>
    <xf numFmtId="44" fontId="5" fillId="0" borderId="0" xfId="1" applyFont="1"/>
    <xf numFmtId="14" fontId="1" fillId="2" borderId="0" xfId="0" applyNumberFormat="1" applyFont="1" applyFill="1" applyAlignment="1">
      <alignment horizontal="center"/>
    </xf>
    <xf numFmtId="14" fontId="2" fillId="0" borderId="0" xfId="0" applyNumberFormat="1" applyFont="1"/>
    <xf numFmtId="9" fontId="5" fillId="0" borderId="0" xfId="2" applyFont="1"/>
    <xf numFmtId="0" fontId="0" fillId="0" borderId="0" xfId="0" pivotButton="1"/>
    <xf numFmtId="0" fontId="0" fillId="0" borderId="0" xfId="0" applyAlignment="1">
      <alignment horizontal="left"/>
    </xf>
    <xf numFmtId="0" fontId="0" fillId="0" borderId="0" xfId="0" applyAlignment="1">
      <alignment horizontal="left" indent="1"/>
    </xf>
    <xf numFmtId="9" fontId="0" fillId="0" borderId="0" xfId="0" applyNumberFormat="1"/>
    <xf numFmtId="1" fontId="5" fillId="0" borderId="0" xfId="0" applyNumberFormat="1" applyFont="1"/>
    <xf numFmtId="1" fontId="0" fillId="0" borderId="0" xfId="0" applyNumberFormat="1"/>
    <xf numFmtId="0" fontId="1" fillId="3" borderId="0" xfId="0" applyFont="1" applyFill="1" applyAlignment="1">
      <alignment horizontal="center"/>
    </xf>
    <xf numFmtId="44" fontId="1" fillId="2" borderId="0" xfId="1" applyFont="1" applyFill="1" applyAlignment="1">
      <alignment horizontal="center"/>
    </xf>
    <xf numFmtId="44" fontId="2" fillId="0" borderId="0" xfId="1" applyFont="1"/>
    <xf numFmtId="44" fontId="1" fillId="3" borderId="0" xfId="1" applyFont="1" applyFill="1" applyAlignment="1">
      <alignment horizontal="center"/>
    </xf>
    <xf numFmtId="44" fontId="2" fillId="0" borderId="0" xfId="0" applyNumberFormat="1" applyFont="1"/>
    <xf numFmtId="6" fontId="0" fillId="0" borderId="0" xfId="0" applyNumberFormat="1" applyAlignment="1">
      <alignment horizontal="left"/>
    </xf>
    <xf numFmtId="44" fontId="4" fillId="4" borderId="1" xfId="0" applyNumberFormat="1" applyFont="1" applyFill="1" applyBorder="1"/>
    <xf numFmtId="44" fontId="7" fillId="0" borderId="0" xfId="1" applyFont="1"/>
    <xf numFmtId="17" fontId="0" fillId="0" borderId="0" xfId="0" applyNumberFormat="1" applyAlignment="1">
      <alignment horizontal="left"/>
    </xf>
    <xf numFmtId="0" fontId="6" fillId="5" borderId="0" xfId="0" applyFont="1" applyFill="1"/>
    <xf numFmtId="0" fontId="9" fillId="5" borderId="0" xfId="0" applyFont="1" applyFill="1"/>
    <xf numFmtId="44" fontId="5" fillId="0" borderId="0" xfId="0" applyNumberFormat="1" applyFont="1"/>
    <xf numFmtId="44" fontId="0" fillId="6" borderId="0" xfId="0" applyNumberFormat="1" applyFill="1"/>
    <xf numFmtId="9" fontId="0" fillId="6" borderId="0" xfId="0" applyNumberFormat="1" applyFill="1"/>
    <xf numFmtId="0" fontId="0" fillId="6" borderId="0" xfId="0" applyFill="1"/>
    <xf numFmtId="0" fontId="0" fillId="0" borderId="0" xfId="0" applyNumberFormat="1"/>
  </cellXfs>
  <cellStyles count="3">
    <cellStyle name="Currency" xfId="1" builtinId="4"/>
    <cellStyle name="Normal" xfId="0" builtinId="0"/>
    <cellStyle name="Per cent" xfId="2" builtinId="5"/>
  </cellStyles>
  <dxfs count="73">
    <dxf>
      <numFmt numFmtId="1" formatCode="0"/>
    </dxf>
    <dxf>
      <numFmt numFmtId="34" formatCode="_(&quot;R&quot;* #,##0.00_);_(&quot;R&quot;* \(#,##0.00\);_(&quot;R&quot;* &quot;-&quot;??_);_(@_)"/>
    </dxf>
    <dxf>
      <numFmt numFmtId="34" formatCode="_(&quot;R&quot;* #,##0.00_);_(&quot;R&quot;* \(#,##0.00\);_(&quot;R&quot;* &quot;-&quot;??_);_(@_)"/>
    </dxf>
    <dxf>
      <numFmt numFmtId="34" formatCode="_(&quot;R&quot;* #,##0.00_);_(&quot;R&quot;* \(#,##0.00\);_(&quot;R&quot;* &quot;-&quot;??_);_(@_)"/>
    </dxf>
    <dxf>
      <numFmt numFmtId="34" formatCode="_(&quot;R&quot;* #,##0.00_);_(&quot;R&quot;* \(#,##0.00\);_(&quot;R&quot;* &quot;-&quot;??_);_(@_)"/>
    </dxf>
    <dxf>
      <numFmt numFmtId="34" formatCode="_(&quot;R&quot;* #,##0.00_);_(&quot;R&quot;* \(#,##0.00\);_(&quot;R&quot;*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m/d/yy"/>
    </dxf>
    <dxf>
      <numFmt numFmtId="19" formatCode="m/d/yy"/>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1"/>
        <color rgb="FFFFFFFF"/>
        <name val="Arial"/>
        <family val="2"/>
        <scheme val="none"/>
      </font>
      <fill>
        <patternFill patternType="solid">
          <fgColor indexed="64"/>
          <bgColor rgb="FF1F4E78"/>
        </patternFill>
      </fill>
    </dxf>
    <dxf>
      <font>
        <b val="0"/>
        <i val="0"/>
        <strike val="0"/>
        <condense val="0"/>
        <extend val="0"/>
        <outline val="0"/>
        <shadow val="0"/>
        <u val="none"/>
        <vertAlign val="baseline"/>
        <sz val="10"/>
        <color auto="1"/>
        <name val="Arial"/>
        <family val="2"/>
        <scheme val="none"/>
      </font>
      <numFmt numFmtId="34" formatCode="_(&quot;R&quot;* #,##0.00_);_(&quot;R&quot;* \(#,##0.00\);_(&quot;R&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1"/>
        <color rgb="FFFFFFFF"/>
        <name val="Arial"/>
        <family val="2"/>
        <scheme val="none"/>
      </font>
      <fill>
        <patternFill patternType="solid">
          <fgColor indexed="64"/>
          <bgColor rgb="FF1F4E78"/>
        </patternFill>
      </fill>
      <alignment horizontal="center" vertical="bottom" textRotation="0" wrapText="0" indent="0" justifyLastLine="0" shrinkToFit="0" readingOrder="0"/>
    </dxf>
    <dxf>
      <font>
        <color rgb="FF006100"/>
      </font>
      <fill>
        <patternFill>
          <bgColor rgb="FFC6EFCE"/>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1"/>
        <color rgb="FFFFFFFF"/>
        <name val="Arial"/>
        <family val="2"/>
        <scheme val="none"/>
      </font>
      <fill>
        <patternFill patternType="solid">
          <fgColor indexed="64"/>
          <bgColor rgb="FF1F4E78"/>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yyyy\-mm\-dd"/>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1"/>
        <color rgb="FFFFFFFF"/>
        <name val="Arial"/>
        <family val="2"/>
        <scheme val="none"/>
      </font>
      <fill>
        <patternFill patternType="solid">
          <fgColor indexed="64"/>
          <bgColor rgb="FF1F4E78"/>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1"/>
        <color rgb="FFFFFFFF"/>
        <name val="Arial"/>
        <family val="2"/>
        <scheme val="none"/>
      </font>
      <fill>
        <patternFill patternType="solid">
          <fgColor indexed="64"/>
          <bgColor rgb="FF1F4E78"/>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9" formatCode="m/d/yy"/>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1"/>
        <color rgb="FFFFFFFF"/>
        <name val="Arial"/>
        <family val="2"/>
        <scheme val="none"/>
      </font>
      <fill>
        <patternFill patternType="solid">
          <fgColor indexed="64"/>
          <bgColor rgb="FF1F4E78"/>
        </patternFill>
      </fill>
      <alignment horizontal="center" vertical="bottom" textRotation="0" wrapText="0" indent="0" justifyLastLine="0" shrinkToFit="0" readingOrder="0"/>
    </dxf>
    <dxf>
      <numFmt numFmtId="34" formatCode="_(&quot;R&quot;* #,##0.00_);_(&quot;R&quot;* \(#,##0.00\);_(&quot;R&quot;* &quot;-&quot;??_);_(@_)"/>
    </dxf>
    <dxf>
      <numFmt numFmtId="13" formatCode="0%"/>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font>
    </dxf>
    <dxf>
      <fill>
        <patternFill patternType="darkGray">
          <fgColor rgb="FFFF0000"/>
        </patternFill>
      </fill>
    </dxf>
    <dxf>
      <fill>
        <patternFill patternType="darkGray">
          <fgColor rgb="FFFF0000"/>
        </patternFill>
      </fill>
    </dxf>
    <dxf>
      <fill>
        <patternFill patternType="darkGray">
          <fgColor rgb="FFFF0000"/>
          <bgColor auto="1"/>
        </patternFill>
      </fill>
    </dxf>
    <dxf>
      <fill>
        <patternFill patternType="darkGray">
          <fgColor rgb="FFFF0000"/>
        </patternFill>
      </fill>
    </dxf>
    <dxf>
      <fill>
        <patternFill patternType="darkGray">
          <fgColor rgb="FFFF0000"/>
        </patternFill>
      </fill>
    </dxf>
    <dxf>
      <font>
        <color rgb="FF006100"/>
      </font>
      <fill>
        <patternFill>
          <bgColor rgb="FFC6EFCE"/>
        </patternFill>
      </fill>
    </dxf>
    <dxf>
      <numFmt numFmtId="17" formatCode="#\ ?/?"/>
      <fill>
        <patternFill patternType="dark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[Retail_Analytics_Project.xlsm]Pivot &amp; Chart 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Region</a:t>
            </a:r>
            <a:r>
              <a:rPr lang="en-US" baseline="0"/>
              <a:t> by Quarter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77602799650045"/>
          <c:y val="0.17634259259259263"/>
          <c:w val="0.7717795275590551"/>
          <c:h val="0.44709827938174396"/>
        </c:manualLayout>
      </c:layout>
      <c:barChart>
        <c:barDir val="col"/>
        <c:grouping val="clustered"/>
        <c:varyColors val="0"/>
        <c:ser>
          <c:idx val="0"/>
          <c:order val="0"/>
          <c:tx>
            <c:strRef>
              <c:f>'Pivot &amp; Chart 1'!$B$3</c:f>
              <c:strCache>
                <c:ptCount val="1"/>
                <c:pt idx="0">
                  <c:v>Total</c:v>
                </c:pt>
              </c:strCache>
            </c:strRef>
          </c:tx>
          <c:spPr>
            <a:solidFill>
              <a:schemeClr val="accent1"/>
            </a:solidFill>
            <a:ln>
              <a:noFill/>
            </a:ln>
            <a:effectLst/>
          </c:spPr>
          <c:invertIfNegative val="0"/>
          <c:cat>
            <c:multiLvlStrRef>
              <c:f>'Pivot &amp; Chart 1'!$A$4:$A$14</c:f>
              <c:multiLvlStrCache>
                <c:ptCount val="5"/>
                <c:lvl>
                  <c:pt idx="0">
                    <c:v>Western Cape</c:v>
                  </c:pt>
                  <c:pt idx="1">
                    <c:v>Western Cape</c:v>
                  </c:pt>
                  <c:pt idx="2">
                    <c:v>Western Cape</c:v>
                  </c:pt>
                  <c:pt idx="3">
                    <c:v>Western Cape</c:v>
                  </c:pt>
                  <c:pt idx="4">
                    <c:v>Western Cape</c:v>
                  </c:pt>
                </c:lvl>
                <c:lvl>
                  <c:pt idx="0">
                    <c:v>Q1</c:v>
                  </c:pt>
                  <c:pt idx="1">
                    <c:v>Q2</c:v>
                  </c:pt>
                  <c:pt idx="2">
                    <c:v>Q3</c:v>
                  </c:pt>
                  <c:pt idx="3">
                    <c:v>Q4</c:v>
                  </c:pt>
                  <c:pt idx="4">
                    <c:v>Quantity Error!</c:v>
                  </c:pt>
                </c:lvl>
              </c:multiLvlStrCache>
            </c:multiLvlStrRef>
          </c:cat>
          <c:val>
            <c:numRef>
              <c:f>'Pivot &amp; Chart 1'!$B$4:$B$14</c:f>
              <c:numCache>
                <c:formatCode>_("R"* #,##0.00_);_("R"* \(#,##0.00\);_("R"* "-"??_);_(@_)</c:formatCode>
                <c:ptCount val="5"/>
                <c:pt idx="0">
                  <c:v>1417518.9299999997</c:v>
                </c:pt>
                <c:pt idx="1">
                  <c:v>1404905.6355000001</c:v>
                </c:pt>
                <c:pt idx="2">
                  <c:v>697084.67649999971</c:v>
                </c:pt>
                <c:pt idx="3">
                  <c:v>769851.19099999976</c:v>
                </c:pt>
                <c:pt idx="4">
                  <c:v>0</c:v>
                </c:pt>
              </c:numCache>
            </c:numRef>
          </c:val>
          <c:extLst>
            <c:ext xmlns:c16="http://schemas.microsoft.com/office/drawing/2014/chart" uri="{C3380CC4-5D6E-409C-BE32-E72D297353CC}">
              <c16:uniqueId val="{00000000-2330-4040-9C52-3A719BBA4891}"/>
            </c:ext>
          </c:extLst>
        </c:ser>
        <c:dLbls>
          <c:showLegendKey val="0"/>
          <c:showVal val="0"/>
          <c:showCatName val="0"/>
          <c:showSerName val="0"/>
          <c:showPercent val="0"/>
          <c:showBubbleSize val="0"/>
        </c:dLbls>
        <c:gapWidth val="219"/>
        <c:axId val="952542848"/>
        <c:axId val="952544640"/>
      </c:barChart>
      <c:catAx>
        <c:axId val="95254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544640"/>
        <c:crosses val="autoZero"/>
        <c:auto val="1"/>
        <c:lblAlgn val="ctr"/>
        <c:lblOffset val="100"/>
        <c:noMultiLvlLbl val="0"/>
      </c:catAx>
      <c:valAx>
        <c:axId val="952544640"/>
        <c:scaling>
          <c:orientation val="minMax"/>
        </c:scaling>
        <c:delete val="0"/>
        <c:axPos val="l"/>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542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[Retail_Analytics_Project.xlsm]Pivot &amp; Chart 2!PivotTable2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Revenue by Category	</a:t>
            </a:r>
          </a:p>
        </c:rich>
      </c:tx>
      <c:overlay val="0"/>
      <c:spPr>
        <a:noFill/>
        <a:ln>
          <a:noFill/>
        </a:ln>
        <a:effectLst/>
      </c:spPr>
    </c:title>
    <c:autoTitleDeleted val="0"/>
    <c:pivotFmts>
      <c:pivotFmt>
        <c:idx val="0"/>
        <c:spPr>
          <a:ln w="76200">
            <a:solidFill>
              <a:schemeClr val="bg1"/>
            </a:solidFill>
            <a:round/>
          </a:ln>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spPr>
          <a:solidFill>
            <a:schemeClr val="accent1"/>
          </a:solidFill>
          <a:ln w="76200">
            <a:solidFill>
              <a:schemeClr val="bg1"/>
            </a:solidFill>
            <a:round/>
          </a:ln>
          <a:effectLst/>
        </c:spPr>
      </c:pivotFmt>
      <c:pivotFmt>
        <c:idx val="4"/>
        <c:spPr>
          <a:solidFill>
            <a:schemeClr val="accent2"/>
          </a:solidFill>
          <a:ln w="76200">
            <a:solidFill>
              <a:schemeClr val="bg1"/>
            </a:solidFill>
            <a:round/>
          </a:ln>
          <a:effectLst/>
        </c:spPr>
      </c:pivotFmt>
      <c:pivotFmt>
        <c:idx val="5"/>
        <c:spPr>
          <a:solidFill>
            <a:schemeClr val="accent3"/>
          </a:solidFill>
          <a:ln w="76200">
            <a:solidFill>
              <a:schemeClr val="bg1"/>
            </a:solidFill>
            <a:round/>
          </a:ln>
          <a:effectLst/>
        </c:spPr>
      </c:pivotFmt>
      <c:pivotFmt>
        <c:idx val="6"/>
        <c:spPr>
          <a:solidFill>
            <a:schemeClr val="accent1"/>
          </a:solidFill>
          <a:ln>
            <a:noFill/>
          </a:ln>
          <a:effectLst/>
        </c:spPr>
      </c:pivotFmt>
      <c:pivotFmt>
        <c:idx val="7"/>
        <c:spPr>
          <a:solidFill>
            <a:schemeClr val="accent2"/>
          </a:solidFill>
          <a:ln>
            <a:noFill/>
          </a:ln>
          <a:effectLst/>
        </c:spPr>
      </c:pivotFmt>
      <c:pivotFmt>
        <c:idx val="8"/>
        <c:spPr>
          <a:solidFill>
            <a:schemeClr val="accent3"/>
          </a:solidFill>
          <a:ln>
            <a:noFill/>
          </a:ln>
          <a:effectLst/>
        </c:spPr>
      </c:pivotFmt>
      <c:pivotFmt>
        <c:idx val="9"/>
        <c:spPr>
          <a:solidFill>
            <a:schemeClr val="accent1"/>
          </a:solidFill>
          <a:ln>
            <a:noFill/>
          </a:ln>
          <a:effectLst/>
        </c:spPr>
      </c:pivotFmt>
      <c:pivotFmt>
        <c:idx val="10"/>
        <c:spPr>
          <a:solidFill>
            <a:schemeClr val="accent2"/>
          </a:solidFill>
          <a:ln>
            <a:noFill/>
          </a:ln>
          <a:effectLst/>
        </c:spPr>
      </c:pivotFmt>
      <c:pivotFmt>
        <c:idx val="11"/>
        <c:spPr>
          <a:solidFill>
            <a:schemeClr val="accent3"/>
          </a:solidFill>
          <a:ln>
            <a:noFill/>
          </a:ln>
          <a:effectLst/>
        </c:spPr>
      </c:pivotFmt>
    </c:pivotFmts>
    <c:plotArea>
      <c:layout/>
      <c:pieChart>
        <c:varyColors val="1"/>
        <c:ser>
          <c:idx val="0"/>
          <c:order val="0"/>
          <c:tx>
            <c:strRef>
              <c:f>'Pivot &amp; Chart 2'!$B$3</c:f>
              <c:strCache>
                <c:ptCount val="1"/>
                <c:pt idx="0">
                  <c:v>Sum of LineTotal</c:v>
                </c:pt>
              </c:strCache>
            </c:strRef>
          </c:tx>
          <c:spPr>
            <a:ln w="76200">
              <a:solidFill>
                <a:schemeClr val="bg1"/>
              </a:solidFill>
              <a:round/>
            </a:ln>
          </c:spPr>
          <c:dPt>
            <c:idx val="0"/>
            <c:bubble3D val="0"/>
            <c:spPr>
              <a:solidFill>
                <a:schemeClr val="accent1"/>
              </a:solidFill>
              <a:ln w="76200">
                <a:solidFill>
                  <a:schemeClr val="bg1"/>
                </a:solidFill>
                <a:round/>
              </a:ln>
              <a:effectLst/>
            </c:spPr>
            <c:extLst>
              <c:ext xmlns:c16="http://schemas.microsoft.com/office/drawing/2014/chart" uri="{C3380CC4-5D6E-409C-BE32-E72D297353CC}">
                <c16:uniqueId val="{00000001-F7B7-374D-8CA1-7CD20A7B68B3}"/>
              </c:ext>
            </c:extLst>
          </c:dPt>
          <c:dPt>
            <c:idx val="1"/>
            <c:bubble3D val="0"/>
            <c:spPr>
              <a:solidFill>
                <a:schemeClr val="accent2"/>
              </a:solidFill>
              <a:ln w="76200">
                <a:solidFill>
                  <a:schemeClr val="bg1"/>
                </a:solidFill>
                <a:round/>
              </a:ln>
              <a:effectLst/>
            </c:spPr>
            <c:extLst>
              <c:ext xmlns:c16="http://schemas.microsoft.com/office/drawing/2014/chart" uri="{C3380CC4-5D6E-409C-BE32-E72D297353CC}">
                <c16:uniqueId val="{00000003-F7B7-374D-8CA1-7CD20A7B68B3}"/>
              </c:ext>
            </c:extLst>
          </c:dPt>
          <c:dPt>
            <c:idx val="2"/>
            <c:bubble3D val="0"/>
            <c:spPr>
              <a:solidFill>
                <a:schemeClr val="accent3"/>
              </a:solidFill>
              <a:ln w="76200">
                <a:solidFill>
                  <a:schemeClr val="bg1"/>
                </a:solidFill>
                <a:round/>
              </a:ln>
              <a:effectLst/>
            </c:spPr>
            <c:extLst>
              <c:ext xmlns:c16="http://schemas.microsoft.com/office/drawing/2014/chart" uri="{C3380CC4-5D6E-409C-BE32-E72D297353CC}">
                <c16:uniqueId val="{00000005-F7B7-374D-8CA1-7CD20A7B68B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'Pivot &amp; Chart 2'!$A$4:$A$7</c:f>
              <c:strCache>
                <c:ptCount val="3"/>
                <c:pt idx="0">
                  <c:v>Office Supplies</c:v>
                </c:pt>
                <c:pt idx="1">
                  <c:v>Furniture</c:v>
                </c:pt>
                <c:pt idx="2">
                  <c:v>Technology</c:v>
                </c:pt>
              </c:strCache>
            </c:strRef>
          </c:cat>
          <c:val>
            <c:numRef>
              <c:f>'Pivot &amp; Chart 2'!$B$4:$B$7</c:f>
              <c:numCache>
                <c:formatCode>_("R"* #,##0.00_);_("R"* \(#,##0.00\);_("R"* "-"??_);_(@_)</c:formatCode>
                <c:ptCount val="3"/>
                <c:pt idx="0">
                  <c:v>1592716.4919999996</c:v>
                </c:pt>
                <c:pt idx="1">
                  <c:v>1479403.8185000005</c:v>
                </c:pt>
                <c:pt idx="2">
                  <c:v>1217240.1224999998</c:v>
                </c:pt>
              </c:numCache>
            </c:numRef>
          </c:val>
          <c:extLst>
            <c:ext xmlns:c16="http://schemas.microsoft.com/office/drawing/2014/chart" uri="{C3380CC4-5D6E-409C-BE32-E72D297353CC}">
              <c16:uniqueId val="{00000000-F22B-2E4B-A3F0-D210BF2C1E58}"/>
            </c:ext>
          </c:extLst>
        </c:ser>
        <c:ser>
          <c:idx val="1"/>
          <c:order val="1"/>
          <c:tx>
            <c:strRef>
              <c:f>'Pivot &amp; Chart 2'!$C$3</c:f>
              <c:strCache>
                <c:ptCount val="1"/>
                <c:pt idx="0">
                  <c:v>Sum of Profit</c:v>
                </c:pt>
              </c:strCache>
            </c:strRef>
          </c:tx>
          <c:dPt>
            <c:idx val="0"/>
            <c:bubble3D val="0"/>
            <c:spPr>
              <a:solidFill>
                <a:schemeClr val="accent1"/>
              </a:solidFill>
              <a:ln>
                <a:noFill/>
              </a:ln>
              <a:effectLst/>
            </c:spPr>
            <c:extLst>
              <c:ext xmlns:c16="http://schemas.microsoft.com/office/drawing/2014/chart" uri="{C3380CC4-5D6E-409C-BE32-E72D297353CC}">
                <c16:uniqueId val="{00000007-F7B7-374D-8CA1-7CD20A7B68B3}"/>
              </c:ext>
            </c:extLst>
          </c:dPt>
          <c:dPt>
            <c:idx val="1"/>
            <c:bubble3D val="0"/>
            <c:spPr>
              <a:solidFill>
                <a:schemeClr val="accent2"/>
              </a:solidFill>
              <a:ln>
                <a:noFill/>
              </a:ln>
              <a:effectLst/>
            </c:spPr>
            <c:extLst>
              <c:ext xmlns:c16="http://schemas.microsoft.com/office/drawing/2014/chart" uri="{C3380CC4-5D6E-409C-BE32-E72D297353CC}">
                <c16:uniqueId val="{00000009-F7B7-374D-8CA1-7CD20A7B68B3}"/>
              </c:ext>
            </c:extLst>
          </c:dPt>
          <c:dPt>
            <c:idx val="2"/>
            <c:bubble3D val="0"/>
            <c:spPr>
              <a:solidFill>
                <a:schemeClr val="accent3"/>
              </a:solidFill>
              <a:ln>
                <a:noFill/>
              </a:ln>
              <a:effectLst/>
            </c:spPr>
            <c:extLst>
              <c:ext xmlns:c16="http://schemas.microsoft.com/office/drawing/2014/chart" uri="{C3380CC4-5D6E-409C-BE32-E72D297353CC}">
                <c16:uniqueId val="{0000000B-F7B7-374D-8CA1-7CD20A7B68B3}"/>
              </c:ext>
            </c:extLst>
          </c:dPt>
          <c:cat>
            <c:strRef>
              <c:f>'Pivot &amp; Chart 2'!$A$4:$A$7</c:f>
              <c:strCache>
                <c:ptCount val="3"/>
                <c:pt idx="0">
                  <c:v>Office Supplies</c:v>
                </c:pt>
                <c:pt idx="1">
                  <c:v>Furniture</c:v>
                </c:pt>
                <c:pt idx="2">
                  <c:v>Technology</c:v>
                </c:pt>
              </c:strCache>
            </c:strRef>
          </c:cat>
          <c:val>
            <c:numRef>
              <c:f>'Pivot &amp; Chart 2'!$C$4:$C$7</c:f>
              <c:numCache>
                <c:formatCode>_("R"* #,##0.00_);_("R"* \(#,##0.00\);_("R"* "-"??_);_(@_)</c:formatCode>
                <c:ptCount val="3"/>
                <c:pt idx="0">
                  <c:v>604159.56199999992</c:v>
                </c:pt>
                <c:pt idx="1">
                  <c:v>586940.52850000071</c:v>
                </c:pt>
                <c:pt idx="2">
                  <c:v>422403.25249999983</c:v>
                </c:pt>
              </c:numCache>
            </c:numRef>
          </c:val>
          <c:extLst>
            <c:ext xmlns:c16="http://schemas.microsoft.com/office/drawing/2014/chart" uri="{C3380CC4-5D6E-409C-BE32-E72D297353CC}">
              <c16:uniqueId val="{00000001-F22B-2E4B-A3F0-D210BF2C1E58}"/>
            </c:ext>
          </c:extLst>
        </c:ser>
        <c:ser>
          <c:idx val="2"/>
          <c:order val="2"/>
          <c:tx>
            <c:strRef>
              <c:f>'Pivot &amp; Chart 2'!$D$3</c:f>
              <c:strCache>
                <c:ptCount val="1"/>
                <c:pt idx="0">
                  <c:v>Sum of Profit%</c:v>
                </c:pt>
              </c:strCache>
            </c:strRef>
          </c:tx>
          <c:dPt>
            <c:idx val="0"/>
            <c:bubble3D val="0"/>
            <c:spPr>
              <a:solidFill>
                <a:schemeClr val="accent1"/>
              </a:solidFill>
              <a:ln>
                <a:noFill/>
              </a:ln>
              <a:effectLst/>
            </c:spPr>
            <c:extLst>
              <c:ext xmlns:c16="http://schemas.microsoft.com/office/drawing/2014/chart" uri="{C3380CC4-5D6E-409C-BE32-E72D297353CC}">
                <c16:uniqueId val="{0000000D-F7B7-374D-8CA1-7CD20A7B68B3}"/>
              </c:ext>
            </c:extLst>
          </c:dPt>
          <c:dPt>
            <c:idx val="1"/>
            <c:bubble3D val="0"/>
            <c:spPr>
              <a:solidFill>
                <a:schemeClr val="accent2"/>
              </a:solidFill>
              <a:ln>
                <a:noFill/>
              </a:ln>
              <a:effectLst/>
            </c:spPr>
            <c:extLst>
              <c:ext xmlns:c16="http://schemas.microsoft.com/office/drawing/2014/chart" uri="{C3380CC4-5D6E-409C-BE32-E72D297353CC}">
                <c16:uniqueId val="{0000000F-F7B7-374D-8CA1-7CD20A7B68B3}"/>
              </c:ext>
            </c:extLst>
          </c:dPt>
          <c:dPt>
            <c:idx val="2"/>
            <c:bubble3D val="0"/>
            <c:spPr>
              <a:solidFill>
                <a:schemeClr val="accent3"/>
              </a:solidFill>
              <a:ln>
                <a:noFill/>
              </a:ln>
              <a:effectLst/>
            </c:spPr>
            <c:extLst>
              <c:ext xmlns:c16="http://schemas.microsoft.com/office/drawing/2014/chart" uri="{C3380CC4-5D6E-409C-BE32-E72D297353CC}">
                <c16:uniqueId val="{00000011-F7B7-374D-8CA1-7CD20A7B68B3}"/>
              </c:ext>
            </c:extLst>
          </c:dPt>
          <c:cat>
            <c:strRef>
              <c:f>'Pivot &amp; Chart 2'!$A$4:$A$7</c:f>
              <c:strCache>
                <c:ptCount val="3"/>
                <c:pt idx="0">
                  <c:v>Office Supplies</c:v>
                </c:pt>
                <c:pt idx="1">
                  <c:v>Furniture</c:v>
                </c:pt>
                <c:pt idx="2">
                  <c:v>Technology</c:v>
                </c:pt>
              </c:strCache>
            </c:strRef>
          </c:cat>
          <c:val>
            <c:numRef>
              <c:f>'Pivot &amp; Chart 2'!$D$4:$D$7</c:f>
              <c:numCache>
                <c:formatCode>0%</c:formatCode>
                <c:ptCount val="3"/>
                <c:pt idx="0">
                  <c:v>0.37932649346861919</c:v>
                </c:pt>
                <c:pt idx="1">
                  <c:v>0.39674125560599971</c:v>
                </c:pt>
                <c:pt idx="2">
                  <c:v>0.34701719462915576</c:v>
                </c:pt>
              </c:numCache>
            </c:numRef>
          </c:val>
          <c:extLst>
            <c:ext xmlns:c16="http://schemas.microsoft.com/office/drawing/2014/chart" uri="{C3380CC4-5D6E-409C-BE32-E72D297353CC}">
              <c16:uniqueId val="{00000002-F22B-2E4B-A3F0-D210BF2C1E5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[Retail_Analytics_Project.xlsm]Pivot 4 &amp; Chart 3!PivotTable4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4 &amp; Chart 3'!$B$3</c:f>
              <c:strCache>
                <c:ptCount val="1"/>
                <c:pt idx="0">
                  <c:v>Sum of LineTotal</c:v>
                </c:pt>
              </c:strCache>
            </c:strRef>
          </c:tx>
          <c:spPr>
            <a:solidFill>
              <a:schemeClr val="accent1"/>
            </a:solidFill>
            <a:ln>
              <a:noFill/>
            </a:ln>
            <a:effectLst/>
          </c:spPr>
          <c:invertIfNegative val="0"/>
          <c:cat>
            <c:strRef>
              <c:f>'Pivot 4 &amp; Chart 3'!$A$4:$A$7</c:f>
              <c:strCache>
                <c:ptCount val="3"/>
                <c:pt idx="0">
                  <c:v>Furniture</c:v>
                </c:pt>
                <c:pt idx="1">
                  <c:v>Office Supplies</c:v>
                </c:pt>
                <c:pt idx="2">
                  <c:v>Technology</c:v>
                </c:pt>
              </c:strCache>
            </c:strRef>
          </c:cat>
          <c:val>
            <c:numRef>
              <c:f>'Pivot 4 &amp; Chart 3'!$B$4:$B$7</c:f>
              <c:numCache>
                <c:formatCode>_("R"* #,##0.00_);_("R"* \(#,##0.00\);_("R"* "-"??_);_(@_)</c:formatCode>
                <c:ptCount val="3"/>
                <c:pt idx="0">
                  <c:v>1479403.8185000005</c:v>
                </c:pt>
                <c:pt idx="1">
                  <c:v>1592716.4919999996</c:v>
                </c:pt>
                <c:pt idx="2">
                  <c:v>1217240.1224999998</c:v>
                </c:pt>
              </c:numCache>
            </c:numRef>
          </c:val>
          <c:extLst>
            <c:ext xmlns:c16="http://schemas.microsoft.com/office/drawing/2014/chart" uri="{C3380CC4-5D6E-409C-BE32-E72D297353CC}">
              <c16:uniqueId val="{00000000-E439-3548-9D29-39C008CED05C}"/>
            </c:ext>
          </c:extLst>
        </c:ser>
        <c:dLbls>
          <c:showLegendKey val="0"/>
          <c:showVal val="0"/>
          <c:showCatName val="0"/>
          <c:showSerName val="0"/>
          <c:showPercent val="0"/>
          <c:showBubbleSize val="0"/>
        </c:dLbls>
        <c:gapWidth val="150"/>
        <c:axId val="1313006336"/>
        <c:axId val="1313010816"/>
      </c:barChart>
      <c:lineChart>
        <c:grouping val="standard"/>
        <c:varyColors val="0"/>
        <c:ser>
          <c:idx val="1"/>
          <c:order val="1"/>
          <c:tx>
            <c:strRef>
              <c:f>'Pivot 4 &amp; Chart 3'!$C$3</c:f>
              <c:strCache>
                <c:ptCount val="1"/>
                <c:pt idx="0">
                  <c:v>Average of ReturnedBinary</c:v>
                </c:pt>
              </c:strCache>
            </c:strRef>
          </c:tx>
          <c:spPr>
            <a:ln w="28575" cap="rnd">
              <a:solidFill>
                <a:schemeClr val="accent2"/>
              </a:solidFill>
              <a:round/>
            </a:ln>
            <a:effectLst/>
          </c:spPr>
          <c:marker>
            <c:symbol val="none"/>
          </c:marker>
          <c:cat>
            <c:strRef>
              <c:f>'Pivot 4 &amp; Chart 3'!$A$4:$A$7</c:f>
              <c:strCache>
                <c:ptCount val="3"/>
                <c:pt idx="0">
                  <c:v>Furniture</c:v>
                </c:pt>
                <c:pt idx="1">
                  <c:v>Office Supplies</c:v>
                </c:pt>
                <c:pt idx="2">
                  <c:v>Technology</c:v>
                </c:pt>
              </c:strCache>
            </c:strRef>
          </c:cat>
          <c:val>
            <c:numRef>
              <c:f>'Pivot 4 &amp; Chart 3'!$C$4:$C$7</c:f>
              <c:numCache>
                <c:formatCode>0%</c:formatCode>
                <c:ptCount val="3"/>
                <c:pt idx="0">
                  <c:v>4.3795620437956206E-2</c:v>
                </c:pt>
                <c:pt idx="1">
                  <c:v>5.5900621118012424E-2</c:v>
                </c:pt>
                <c:pt idx="2">
                  <c:v>5.0179211469534052E-2</c:v>
                </c:pt>
              </c:numCache>
            </c:numRef>
          </c:val>
          <c:smooth val="0"/>
          <c:extLst>
            <c:ext xmlns:c16="http://schemas.microsoft.com/office/drawing/2014/chart" uri="{C3380CC4-5D6E-409C-BE32-E72D297353CC}">
              <c16:uniqueId val="{00000001-E439-3548-9D29-39C008CED05C}"/>
            </c:ext>
          </c:extLst>
        </c:ser>
        <c:dLbls>
          <c:showLegendKey val="0"/>
          <c:showVal val="0"/>
          <c:showCatName val="0"/>
          <c:showSerName val="0"/>
          <c:showPercent val="0"/>
          <c:showBubbleSize val="0"/>
        </c:dLbls>
        <c:marker val="1"/>
        <c:smooth val="0"/>
        <c:axId val="1313030144"/>
        <c:axId val="1282713216"/>
      </c:lineChart>
      <c:catAx>
        <c:axId val="131300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010816"/>
        <c:crosses val="autoZero"/>
        <c:auto val="1"/>
        <c:lblAlgn val="ctr"/>
        <c:lblOffset val="100"/>
        <c:noMultiLvlLbl val="0"/>
      </c:catAx>
      <c:valAx>
        <c:axId val="131301081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006336"/>
        <c:crosses val="autoZero"/>
        <c:crossBetween val="between"/>
      </c:valAx>
      <c:valAx>
        <c:axId val="128271321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030144"/>
        <c:crosses val="max"/>
        <c:crossBetween val="between"/>
      </c:valAx>
      <c:catAx>
        <c:axId val="1313030144"/>
        <c:scaling>
          <c:orientation val="minMax"/>
        </c:scaling>
        <c:delete val="1"/>
        <c:axPos val="b"/>
        <c:numFmt formatCode="General" sourceLinked="1"/>
        <c:majorTickMark val="out"/>
        <c:minorTickMark val="none"/>
        <c:tickLblPos val="nextTo"/>
        <c:crossAx val="12827132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812800</xdr:colOff>
      <xdr:row>0</xdr:row>
      <xdr:rowOff>12700</xdr:rowOff>
    </xdr:from>
    <xdr:to>
      <xdr:col>8</xdr:col>
      <xdr:colOff>431800</xdr:colOff>
      <xdr:row>27</xdr:row>
      <xdr:rowOff>12700</xdr:rowOff>
    </xdr:to>
    <xdr:graphicFrame macro="">
      <xdr:nvGraphicFramePr>
        <xdr:cNvPr id="2" name="Chart 1">
          <a:extLst>
            <a:ext uri="{FF2B5EF4-FFF2-40B4-BE49-F238E27FC236}">
              <a16:creationId xmlns:a16="http://schemas.microsoft.com/office/drawing/2014/main" id="{33C19845-1FB3-6723-A90B-D7C51421AA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177800</xdr:rowOff>
    </xdr:from>
    <xdr:to>
      <xdr:col>4</xdr:col>
      <xdr:colOff>596900</xdr:colOff>
      <xdr:row>20</xdr:row>
      <xdr:rowOff>63500</xdr:rowOff>
    </xdr:to>
    <xdr:graphicFrame macro="">
      <xdr:nvGraphicFramePr>
        <xdr:cNvPr id="3" name="Chart 2">
          <a:extLst>
            <a:ext uri="{FF2B5EF4-FFF2-40B4-BE49-F238E27FC236}">
              <a16:creationId xmlns:a16="http://schemas.microsoft.com/office/drawing/2014/main" id="{67C3B051-71ED-BF34-BE7E-9048994FD8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6</xdr:row>
      <xdr:rowOff>38100</xdr:rowOff>
    </xdr:from>
    <xdr:to>
      <xdr:col>3</xdr:col>
      <xdr:colOff>863600</xdr:colOff>
      <xdr:row>20</xdr:row>
      <xdr:rowOff>114300</xdr:rowOff>
    </xdr:to>
    <xdr:graphicFrame macro="">
      <xdr:nvGraphicFramePr>
        <xdr:cNvPr id="4" name="Chart 3">
          <a:extLst>
            <a:ext uri="{FF2B5EF4-FFF2-40B4-BE49-F238E27FC236}">
              <a16:creationId xmlns:a16="http://schemas.microsoft.com/office/drawing/2014/main" id="{8E539082-9901-2583-1B98-1EA1D092FA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88900</xdr:colOff>
      <xdr:row>0</xdr:row>
      <xdr:rowOff>1</xdr:rowOff>
    </xdr:from>
    <xdr:to>
      <xdr:col>4</xdr:col>
      <xdr:colOff>266700</xdr:colOff>
      <xdr:row>16</xdr:row>
      <xdr:rowOff>12700</xdr:rowOff>
    </xdr:to>
    <mc:AlternateContent xmlns:mc="http://schemas.openxmlformats.org/markup-compatibility/2006" xmlns:a14="http://schemas.microsoft.com/office/drawing/2010/main">
      <mc:Choice Requires="a14">
        <xdr:graphicFrame macro="">
          <xdr:nvGraphicFramePr>
            <xdr:cNvPr id="2" name="RegionName">
              <a:extLst>
                <a:ext uri="{FF2B5EF4-FFF2-40B4-BE49-F238E27FC236}">
                  <a16:creationId xmlns:a16="http://schemas.microsoft.com/office/drawing/2014/main" id="{298CDB3A-14A5-47CC-6729-8F3FBE025CF0}"/>
                </a:ext>
              </a:extLst>
            </xdr:cNvPr>
            <xdr:cNvGraphicFramePr/>
          </xdr:nvGraphicFramePr>
          <xdr:xfrm>
            <a:off x="0" y="0"/>
            <a:ext cx="0" cy="0"/>
          </xdr:xfrm>
          <a:graphic>
            <a:graphicData uri="http://schemas.microsoft.com/office/drawing/2010/slicer">
              <sle:slicer xmlns:sle="http://schemas.microsoft.com/office/drawing/2010/slicer" name="RegionName"/>
            </a:graphicData>
          </a:graphic>
        </xdr:graphicFrame>
      </mc:Choice>
      <mc:Fallback xmlns="">
        <xdr:sp macro="" textlink="">
          <xdr:nvSpPr>
            <xdr:cNvPr id="0" name=""/>
            <xdr:cNvSpPr>
              <a:spLocks noTextEdit="1"/>
            </xdr:cNvSpPr>
          </xdr:nvSpPr>
          <xdr:spPr>
            <a:xfrm>
              <a:off x="2247900" y="1"/>
              <a:ext cx="1828800" cy="3060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101600</xdr:rowOff>
        </xdr:from>
        <xdr:to>
          <xdr:col>1</xdr:col>
          <xdr:colOff>431800</xdr:colOff>
          <xdr:row>4</xdr:row>
          <xdr:rowOff>101600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mir Devnath" refreshedDate="46273.370025925928" createdVersion="8" refreshedVersion="8" minRefreshableVersion="3" recordCount="3200" xr:uid="{D2E349F1-4F65-E844-915C-D0EA4C5498FD}">
  <cacheSource type="worksheet">
    <worksheetSource name="Orders_CLEAN"/>
  </cacheSource>
  <cacheFields count="24">
    <cacheField name="OrderID" numFmtId="0">
      <sharedItems/>
    </cacheField>
    <cacheField name="OrderDate" numFmtId="14">
      <sharedItems containsSemiMixedTypes="0" containsNonDate="0" containsDate="1" containsString="0" minDate="2024-01-01T00:00:00" maxDate="2025-06-30T00:00:00"/>
    </cacheField>
    <cacheField name="Quarter" numFmtId="14">
      <sharedItems count="5">
        <s v="Q1"/>
        <s v="Q3"/>
        <s v="Q2"/>
        <s v="Q4"/>
        <s v="Quantity Error!"/>
      </sharedItems>
    </cacheField>
    <cacheField name="CustomerID" numFmtId="0">
      <sharedItems/>
    </cacheField>
    <cacheField name="CustomerName" numFmtId="0">
      <sharedItems count="106">
        <s v="Werner Molefe"/>
        <s v="Precious Ndlovu"/>
        <s v="Anja Pretorius"/>
        <s v="Lerato Molefe"/>
        <s v="Anja Mahlangu"/>
        <s v="Francois Coetzee"/>
        <s v="Francois Botha"/>
        <s v="Precious Steyn"/>
        <s v="Precious Venter"/>
        <s v="Johan Van Der Merwe"/>
        <s v="Lerato Mbatha"/>
        <s v="Bongani Van Der Merwe"/>
        <s v="Kagiso Van Der Merwe"/>
        <s v="Zanele Dlamini"/>
        <s v="Francois Khumalo"/>
        <s v="Lerato Botha"/>
        <s v="Werner Joubert"/>
        <s v="Nomvula Mahlangu"/>
        <s v="Kagiso Mahlangu"/>
        <s v="Kagiso Khumalo"/>
        <s v="Nomvula Molefe"/>
        <s v="Nomvula Khumalo"/>
        <s v="Precious Dlamini"/>
        <s v="Francois Sithole"/>
        <s v="Nomvula Steyn"/>
        <s v="Sipho Molefe"/>
        <s v="Nomvula Mbatha"/>
        <s v="Nomsa Coetzee"/>
        <s v="Anja Molefe"/>
        <s v="Anja Botha"/>
        <s v="Nomsa Sithole"/>
        <s v="Sipho Sithole"/>
        <s v="Zanele Pretorius"/>
        <s v="Deon Joubert"/>
        <s v="Pieter Joubert"/>
        <s v="Pieter Steyn"/>
        <s v="Elmarie Molefe"/>
        <s v="Nomsa Mahlangu"/>
        <s v="Elmarie Mbatha"/>
        <s v="Riaan Kruger"/>
        <s v="Anja Mbatha"/>
        <s v="Kagiso Pretorius"/>
        <s v="Thabo Mbatha"/>
        <s v="Kagiso Fourie"/>
        <s v="Riaan Molefe"/>
        <s v="Sipho Mahlangu"/>
        <s v="Werner Sithole"/>
        <s v="Pieter Mahlangu"/>
        <s v="Palesa Molefe"/>
        <s v="Kagiso Coetzee"/>
        <s v="Palesa Steyn"/>
        <s v="Bongani Khumalo"/>
        <s v="Pieter Khumalo"/>
        <s v="Precious Botha"/>
        <s v="Francois Fourie"/>
        <s v="Francois Pretorius"/>
        <s v="Francois Le Roux"/>
        <s v="Chantelle Pretorius"/>
        <s v="Francois Mahlangu"/>
        <s v="Riaan Khumalo"/>
        <s v="Johan Pretorius"/>
        <s v="Deon Dlamini"/>
        <s v="Nomvula Le Roux"/>
        <s v="Nomsa Molefe"/>
        <s v="Nomsa Ndlovu"/>
        <s v="Sipho Steyn"/>
        <s v="Palesa Khumalo"/>
        <s v="Bongani Molefe"/>
        <s v="Riaan Joubert"/>
        <s v="Sipho Joubert"/>
        <s v="Bongani Sithole"/>
        <s v="Palesa Venter"/>
        <s v="Nomsa Dlamini"/>
        <s v="Elmarie Fourie"/>
        <s v="Johan Fourie"/>
        <s v="Nomsa Pretorius"/>
        <s v="Aisha Sithole"/>
        <s v="Riaan Botha"/>
        <s v="Thabo Molefe"/>
        <s v="Kagiso Le Roux"/>
        <s v="Aisha Khumalo"/>
        <s v="Lerato Khumalo"/>
        <s v="Chantelle Steyn"/>
        <s v="Chantelle Khumalo"/>
        <s v="Nomvula Mokoena"/>
        <s v="Werner Van Der Merwe"/>
        <s v="Anja Dlamini"/>
        <s v="Pieter Nkosi"/>
        <s v="Anja Van Der Merwe"/>
        <s v="Nomvula Van Der Merwe"/>
        <s v="Pieter Dlamini"/>
        <s v="Sipho Le Roux"/>
        <s v="Deon Venter"/>
        <s v="Anja Sithole"/>
        <s v="Francois Van Der Merwe"/>
        <s v="Aisha Botha"/>
        <s v="Precious Fourie"/>
        <s v="Johan Ndlovu"/>
        <s v="Chantelle Mahlangu"/>
        <s v="Nomvula Botha"/>
        <s v="Bongani Le Roux"/>
        <s v="Francois Mokoena"/>
        <s v="Kagiso Nkosi"/>
        <s v="Elmarie Pretorius"/>
        <s v="Chantelle Kruger"/>
        <s v="Nomvula Coetzee"/>
      </sharedItems>
    </cacheField>
    <cacheField name="ProductID" numFmtId="0">
      <sharedItems/>
    </cacheField>
    <cacheField name="ProductName" numFmtId="0">
      <sharedItems/>
    </cacheField>
    <cacheField name="Category" numFmtId="0">
      <sharedItems count="3">
        <s v="Technology"/>
        <s v="Furniture"/>
        <s v="Office Supplies"/>
      </sharedItems>
    </cacheField>
    <cacheField name="Cost" numFmtId="44">
      <sharedItems containsSemiMixedTypes="0" containsString="0" containsNumber="1" minValue="31.01" maxValue="784.05"/>
    </cacheField>
    <cacheField name="Quantity" numFmtId="0">
      <sharedItems containsString="0" containsBlank="1" containsNumber="1" containsInteger="1" minValue="1" maxValue="12"/>
    </cacheField>
    <cacheField name="UnitPrice" numFmtId="44">
      <sharedItems containsSemiMixedTypes="0" containsString="0" containsNumber="1" minValue="49.68" maxValue="1700.53"/>
    </cacheField>
    <cacheField name="Discount" numFmtId="9">
      <sharedItems containsSemiMixedTypes="0" containsString="0" containsNumber="1" minValue="0" maxValue="0.2"/>
    </cacheField>
    <cacheField name="ShipMode" numFmtId="0">
      <sharedItems/>
    </cacheField>
    <cacheField name="Region" numFmtId="0">
      <sharedItems count="4">
        <s v="R2"/>
        <s v="R3"/>
        <s v="R1"/>
        <s v="R4"/>
      </sharedItems>
    </cacheField>
    <cacheField name="RegionName" numFmtId="0">
      <sharedItems count="4">
        <s v="Western Cape"/>
        <s v="KwaZulu-Natal"/>
        <s v="Gauteng"/>
        <s v="Eastern Cape"/>
      </sharedItems>
    </cacheField>
    <cacheField name="EmployeeID" numFmtId="0">
      <sharedItems/>
    </cacheField>
    <cacheField name="EmployeeName" numFmtId="0">
      <sharedItems count="12">
        <s v="Anja Fourie"/>
        <s v="Thabo Le Roux"/>
        <s v="Nomvula Mokoena"/>
        <s v="Thabo Dlamini"/>
        <s v="Sipho Ndlovu"/>
        <s v="Precious Mbatha"/>
        <s v="Palesa Steyn"/>
        <s v="Francois Steyn"/>
        <s v="Thabo Pretorius"/>
        <s v="Anja Zulu"/>
        <s v="Bongani Sithole"/>
        <s v="Nomvula Le Roux"/>
      </sharedItems>
    </cacheField>
    <cacheField name="LineTotal" numFmtId="44">
      <sharedItems containsSemiMixedTypes="0" containsString="0" containsNumber="1" minValue="0" maxValue="20406.36"/>
    </cacheField>
    <cacheField name="LineCost" numFmtId="44">
      <sharedItems containsSemiMixedTypes="0" containsString="0" containsNumber="1" minValue="0" maxValue="9408.5999999999985"/>
    </cacheField>
    <cacheField name="Profit" numFmtId="44">
      <sharedItems containsSemiMixedTypes="0" containsString="0" containsNumber="1" minValue="0" maxValue="10997.760000000002"/>
    </cacheField>
    <cacheField name="ProfitMargin" numFmtId="44">
      <sharedItems/>
    </cacheField>
    <cacheField name="Returned" numFmtId="44">
      <sharedItems/>
    </cacheField>
    <cacheField name="ReturnedBinary" numFmtId="1">
      <sharedItems containsSemiMixedTypes="0" containsString="0" containsNumber="1" containsInteger="1" minValue="0" maxValue="1"/>
    </cacheField>
    <cacheField name="Profit%" numFmtId="0" formula="Profit/LineTotal" databaseField="0"/>
  </cacheFields>
  <extLst>
    <ext xmlns:x14="http://schemas.microsoft.com/office/spreadsheetml/2009/9/main" uri="{725AE2AE-9491-48be-B2B4-4EB974FC3084}">
      <x14:pivotCacheDefinition pivotCacheId="82405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00">
  <r>
    <s v="O00864"/>
    <d v="2025-02-16T00:00:00"/>
    <x v="0"/>
    <s v="C0050"/>
    <x v="0"/>
    <s v="P0047"/>
    <s v="Printers Model 3"/>
    <x v="0"/>
    <n v="127.85"/>
    <n v="6"/>
    <n v="210.2"/>
    <n v="0.1"/>
    <s v="Second Class"/>
    <x v="0"/>
    <x v="0"/>
    <s v="E002"/>
    <x v="0"/>
    <n v="1135.08"/>
    <n v="767.09999999999991"/>
    <n v="367.98"/>
    <s v="High"/>
    <s v="No"/>
    <n v="0"/>
  </r>
  <r>
    <s v="O00970"/>
    <d v="2024-08-24T00:00:00"/>
    <x v="1"/>
    <s v="C0032"/>
    <x v="1"/>
    <s v="P0052"/>
    <s v="Accessories Model 4"/>
    <x v="0"/>
    <n v="685.08"/>
    <n v="8"/>
    <n v="921.01"/>
    <n v="0"/>
    <s v="Standard Class"/>
    <x v="1"/>
    <x v="1"/>
    <s v="E007"/>
    <x v="1"/>
    <n v="7368.08"/>
    <n v="5480.64"/>
    <n v="1887.4399999999996"/>
    <s v="Medium"/>
    <s v="No"/>
    <n v="0"/>
  </r>
  <r>
    <s v="O02728"/>
    <d v="2024-06-05T00:00:00"/>
    <x v="2"/>
    <s v="C0041"/>
    <x v="2"/>
    <s v="P0031"/>
    <s v="Bookcases Model 3"/>
    <x v="1"/>
    <n v="431.57"/>
    <n v="8"/>
    <n v="725.92"/>
    <n v="0"/>
    <s v="Standard Class"/>
    <x v="0"/>
    <x v="0"/>
    <s v="E002"/>
    <x v="0"/>
    <n v="5807.36"/>
    <n v="3452.56"/>
    <n v="2354.7999999999997"/>
    <s v="High"/>
    <s v="No"/>
    <n v="0"/>
  </r>
  <r>
    <s v="O00713"/>
    <d v="2025-01-18T00:00:00"/>
    <x v="0"/>
    <s v="C0011"/>
    <x v="3"/>
    <s v="P0004"/>
    <s v="Paper Model 4"/>
    <x v="2"/>
    <n v="528.29"/>
    <n v="8"/>
    <n v="798.12"/>
    <n v="0"/>
    <s v="Second Class"/>
    <x v="2"/>
    <x v="2"/>
    <s v="E001"/>
    <x v="2"/>
    <n v="6384.96"/>
    <n v="4226.32"/>
    <n v="2158.6400000000003"/>
    <s v="High"/>
    <s v="No"/>
    <n v="0"/>
  </r>
  <r>
    <s v="O02201"/>
    <d v="2025-03-09T00:00:00"/>
    <x v="0"/>
    <s v="C0118"/>
    <x v="4"/>
    <s v="P0049"/>
    <s v="Accessories Model 1"/>
    <x v="0"/>
    <n v="329.45"/>
    <n v="12"/>
    <n v="709.62"/>
    <n v="0.2"/>
    <s v="Same Day"/>
    <x v="0"/>
    <x v="0"/>
    <s v="E002"/>
    <x v="0"/>
    <n v="6812.3520000000008"/>
    <n v="3953.3999999999996"/>
    <n v="2858.9520000000011"/>
    <s v="High"/>
    <s v="No"/>
    <n v="0"/>
  </r>
  <r>
    <s v="O02471"/>
    <d v="2024-10-04T00:00:00"/>
    <x v="3"/>
    <s v="C0035"/>
    <x v="5"/>
    <s v="P0011"/>
    <s v="Pens Model 3"/>
    <x v="2"/>
    <n v="498.61"/>
    <n v="3"/>
    <n v="944.31"/>
    <n v="0.15"/>
    <s v="Second Class"/>
    <x v="2"/>
    <x v="2"/>
    <s v="E005"/>
    <x v="3"/>
    <n v="2407.9904999999999"/>
    <n v="1495.83"/>
    <n v="912.16049999999996"/>
    <s v="High"/>
    <s v="No"/>
    <n v="0"/>
  </r>
  <r>
    <s v="O00293"/>
    <d v="2024-05-24T00:00:00"/>
    <x v="2"/>
    <s v="C0002"/>
    <x v="6"/>
    <s v="P0036"/>
    <s v="Tables Model 4"/>
    <x v="1"/>
    <n v="707.97"/>
    <n v="2"/>
    <n v="1262.55"/>
    <n v="0"/>
    <s v="Standard Class"/>
    <x v="3"/>
    <x v="3"/>
    <s v="E012"/>
    <x v="4"/>
    <n v="2525.1"/>
    <n v="1415.94"/>
    <n v="1109.1599999999999"/>
    <s v="High"/>
    <s v="No"/>
    <n v="0"/>
  </r>
  <r>
    <s v="O00604"/>
    <d v="2024-10-24T00:00:00"/>
    <x v="3"/>
    <s v="C0054"/>
    <x v="7"/>
    <s v="P0032"/>
    <s v="Bookcases Model 4"/>
    <x v="1"/>
    <n v="539.9"/>
    <n v="1"/>
    <n v="1019.72"/>
    <n v="0.05"/>
    <s v="Standard Class"/>
    <x v="2"/>
    <x v="2"/>
    <s v="E009"/>
    <x v="5"/>
    <n v="968.73400000000004"/>
    <n v="539.9"/>
    <n v="428.83400000000006"/>
    <s v="High"/>
    <s v="No"/>
    <n v="0"/>
  </r>
  <r>
    <s v="O01030"/>
    <d v="2024-07-22T00:00:00"/>
    <x v="1"/>
    <s v="C0057"/>
    <x v="8"/>
    <s v="P0003"/>
    <s v="Paper Model 3"/>
    <x v="2"/>
    <n v="239.71"/>
    <n v="12"/>
    <n v="522.34"/>
    <n v="0.1"/>
    <s v="Standard Class"/>
    <x v="1"/>
    <x v="1"/>
    <s v="E007"/>
    <x v="1"/>
    <n v="5641.2719999999999"/>
    <n v="2876.52"/>
    <n v="2764.752"/>
    <s v="High"/>
    <s v="Yes"/>
    <n v="1"/>
  </r>
  <r>
    <s v="O00776"/>
    <d v="2024-04-05T00:00:00"/>
    <x v="2"/>
    <s v="C0010"/>
    <x v="9"/>
    <s v="P0047"/>
    <s v="Printers Model 3"/>
    <x v="0"/>
    <n v="127.85"/>
    <n v="3"/>
    <n v="210.2"/>
    <n v="0.1"/>
    <s v="Same Day"/>
    <x v="3"/>
    <x v="3"/>
    <s v="E004"/>
    <x v="6"/>
    <n v="567.54"/>
    <n v="383.54999999999995"/>
    <n v="183.99"/>
    <s v="High"/>
    <s v="No"/>
    <n v="0"/>
  </r>
  <r>
    <s v="O03163"/>
    <d v="2025-05-17T00:00:00"/>
    <x v="2"/>
    <s v="C0065"/>
    <x v="10"/>
    <s v="P0040"/>
    <s v="Laptops Model 4"/>
    <x v="0"/>
    <n v="329.6"/>
    <n v="1"/>
    <n v="455.77"/>
    <n v="0"/>
    <s v="First Class"/>
    <x v="2"/>
    <x v="2"/>
    <s v="E001"/>
    <x v="2"/>
    <n v="455.77"/>
    <n v="329.6"/>
    <n v="126.16999999999996"/>
    <s v="Medium"/>
    <s v="No"/>
    <n v="0"/>
  </r>
  <r>
    <s v="O00709"/>
    <d v="2024-03-08T00:00:00"/>
    <x v="0"/>
    <s v="C0028"/>
    <x v="11"/>
    <s v="P0030"/>
    <s v="Bookcases Model 2"/>
    <x v="1"/>
    <n v="633.59"/>
    <n v="11"/>
    <n v="800.37"/>
    <n v="0.2"/>
    <s v="Second Class"/>
    <x v="2"/>
    <x v="2"/>
    <s v="E001"/>
    <x v="2"/>
    <n v="7043.2560000000003"/>
    <n v="6969.4900000000007"/>
    <n v="73.765999999999622"/>
    <s v="Low"/>
    <s v="No"/>
    <n v="0"/>
  </r>
  <r>
    <s v="O02392"/>
    <d v="2024-11-30T00:00:00"/>
    <x v="3"/>
    <s v="C0037"/>
    <x v="12"/>
    <s v="P0002"/>
    <s v="Paper Model 2"/>
    <x v="2"/>
    <n v="461.98"/>
    <n v="8"/>
    <n v="1013.15"/>
    <n v="0.2"/>
    <s v="First Class"/>
    <x v="3"/>
    <x v="3"/>
    <s v="E012"/>
    <x v="4"/>
    <n v="6484.16"/>
    <n v="3695.84"/>
    <n v="2788.3199999999997"/>
    <s v="High"/>
    <s v="Yes"/>
    <n v="1"/>
  </r>
  <r>
    <s v="O02230"/>
    <d v="2024-12-09T00:00:00"/>
    <x v="3"/>
    <s v="C0024"/>
    <x v="6"/>
    <s v="P0033"/>
    <s v="Tables Model 1"/>
    <x v="1"/>
    <n v="469.73"/>
    <n v="11"/>
    <n v="954.16"/>
    <n v="0.15"/>
    <s v="First Class"/>
    <x v="3"/>
    <x v="3"/>
    <s v="E008"/>
    <x v="7"/>
    <n v="8921.3960000000006"/>
    <n v="5167.0300000000007"/>
    <n v="3754.366"/>
    <s v="High"/>
    <s v="No"/>
    <n v="0"/>
  </r>
  <r>
    <s v="O03114"/>
    <d v="2024-01-04T00:00:00"/>
    <x v="0"/>
    <s v="C0052"/>
    <x v="13"/>
    <s v="P0023"/>
    <s v="Desks Model 3"/>
    <x v="1"/>
    <n v="388.07"/>
    <n v="4"/>
    <n v="782.41"/>
    <n v="0"/>
    <s v="First Class"/>
    <x v="3"/>
    <x v="3"/>
    <s v="E008"/>
    <x v="7"/>
    <n v="3129.64"/>
    <n v="1552.28"/>
    <n v="1577.36"/>
    <s v="High"/>
    <s v="No"/>
    <n v="0"/>
  </r>
  <r>
    <s v="O02788"/>
    <d v="2024-02-28T00:00:00"/>
    <x v="0"/>
    <s v="C0118"/>
    <x v="4"/>
    <s v="P0018"/>
    <s v="Envelopes Model 2"/>
    <x v="2"/>
    <n v="599.25"/>
    <n v="12"/>
    <n v="849.05"/>
    <n v="0.2"/>
    <s v="First Class"/>
    <x v="0"/>
    <x v="0"/>
    <s v="E010"/>
    <x v="8"/>
    <n v="8150.8799999999992"/>
    <n v="7191"/>
    <n v="959.8799999999992"/>
    <s v="Low"/>
    <s v="No"/>
    <n v="0"/>
  </r>
  <r>
    <s v="O01622"/>
    <d v="2024-09-24T00:00:00"/>
    <x v="1"/>
    <s v="C0033"/>
    <x v="14"/>
    <s v="P0043"/>
    <s v="Monitors Model 3"/>
    <x v="0"/>
    <n v="710.37"/>
    <n v="5"/>
    <n v="979.52"/>
    <n v="0.05"/>
    <s v="First Class"/>
    <x v="2"/>
    <x v="2"/>
    <s v="E005"/>
    <x v="3"/>
    <n v="4652.72"/>
    <n v="3551.85"/>
    <n v="1100.8700000000003"/>
    <s v="Medium"/>
    <s v="No"/>
    <n v="0"/>
  </r>
  <r>
    <s v="O00586"/>
    <d v="2024-07-03T00:00:00"/>
    <x v="1"/>
    <s v="C0001"/>
    <x v="15"/>
    <s v="P0034"/>
    <s v="Tables Model 2"/>
    <x v="1"/>
    <n v="752.53"/>
    <n v="7"/>
    <n v="1018.12"/>
    <n v="0"/>
    <s v="First Class"/>
    <x v="2"/>
    <x v="2"/>
    <s v="E009"/>
    <x v="5"/>
    <n v="7126.84"/>
    <n v="5267.71"/>
    <n v="1859.13"/>
    <s v="Medium"/>
    <s v="No"/>
    <n v="0"/>
  </r>
  <r>
    <s v="O01179"/>
    <d v="2024-02-12T00:00:00"/>
    <x v="0"/>
    <s v="C0025"/>
    <x v="16"/>
    <s v="P0051"/>
    <s v="Accessories Model 3"/>
    <x v="0"/>
    <n v="357.49"/>
    <n v="6"/>
    <n v="769.69"/>
    <n v="0"/>
    <s v="Standard Class"/>
    <x v="0"/>
    <x v="0"/>
    <s v="E006"/>
    <x v="9"/>
    <n v="4618.1400000000003"/>
    <n v="2144.94"/>
    <n v="2473.2000000000003"/>
    <s v="High"/>
    <s v="No"/>
    <n v="0"/>
  </r>
  <r>
    <s v="O03108"/>
    <d v="2024-10-18T00:00:00"/>
    <x v="3"/>
    <s v="C0111"/>
    <x v="17"/>
    <s v="P0022"/>
    <s v="Desks Model 2"/>
    <x v="1"/>
    <n v="209.29"/>
    <n v="12"/>
    <n v="425.58"/>
    <n v="0.15"/>
    <s v="Second Class"/>
    <x v="1"/>
    <x v="1"/>
    <s v="E011"/>
    <x v="10"/>
    <n v="4340.9160000000002"/>
    <n v="2511.48"/>
    <n v="1829.4360000000001"/>
    <s v="High"/>
    <s v="No"/>
    <n v="0"/>
  </r>
  <r>
    <s v="O01191"/>
    <d v="2024-10-18T00:00:00"/>
    <x v="3"/>
    <s v="C0120"/>
    <x v="18"/>
    <s v="P0045"/>
    <s v="Printers Model 1"/>
    <x v="0"/>
    <n v="595.79999999999995"/>
    <n v="9"/>
    <n v="1280.18"/>
    <n v="0"/>
    <s v="Standard Class"/>
    <x v="3"/>
    <x v="3"/>
    <s v="E008"/>
    <x v="7"/>
    <n v="11521.62"/>
    <n v="5362.2"/>
    <n v="6159.420000000001"/>
    <s v="High"/>
    <s v="No"/>
    <n v="0"/>
  </r>
  <r>
    <s v="O00037"/>
    <d v="2024-07-17T00:00:00"/>
    <x v="1"/>
    <s v="C0031"/>
    <x v="19"/>
    <s v="P0020"/>
    <s v="Envelopes Model 4"/>
    <x v="2"/>
    <n v="777.33"/>
    <n v="6"/>
    <n v="1363.68"/>
    <n v="0.15"/>
    <s v="First Class"/>
    <x v="1"/>
    <x v="1"/>
    <s v="E007"/>
    <x v="1"/>
    <n v="6954.768"/>
    <n v="4663.9800000000005"/>
    <n v="2290.7879999999996"/>
    <s v="High"/>
    <s v="No"/>
    <n v="0"/>
  </r>
  <r>
    <s v="O01573"/>
    <d v="2024-02-22T00:00:00"/>
    <x v="0"/>
    <s v="C0004"/>
    <x v="20"/>
    <s v="P0014"/>
    <s v="Staplers Model 2"/>
    <x v="2"/>
    <n v="723.21"/>
    <n v="9"/>
    <n v="1348.08"/>
    <n v="0.05"/>
    <s v="Standard Class"/>
    <x v="0"/>
    <x v="0"/>
    <s v="E006"/>
    <x v="9"/>
    <n v="11526.083999999999"/>
    <n v="6508.89"/>
    <n v="5017.1939999999986"/>
    <s v="High"/>
    <s v="No"/>
    <n v="0"/>
  </r>
  <r>
    <s v="O01775"/>
    <d v="2025-03-24T00:00:00"/>
    <x v="0"/>
    <s v="C0083"/>
    <x v="21"/>
    <s v="P0043"/>
    <s v="Monitors Model 3"/>
    <x v="0"/>
    <n v="710.37"/>
    <n v="5"/>
    <n v="979.52"/>
    <n v="0"/>
    <s v="Second Class"/>
    <x v="1"/>
    <x v="1"/>
    <s v="E007"/>
    <x v="1"/>
    <n v="4897.6000000000004"/>
    <n v="3551.85"/>
    <n v="1345.7500000000005"/>
    <s v="Medium"/>
    <s v="No"/>
    <n v="0"/>
  </r>
  <r>
    <s v="O01814"/>
    <d v="2024-01-02T00:00:00"/>
    <x v="0"/>
    <s v="C0068"/>
    <x v="9"/>
    <s v="P0016"/>
    <s v="Staplers Model 4"/>
    <x v="2"/>
    <n v="465.76"/>
    <n v="6"/>
    <n v="906.25"/>
    <n v="0.1"/>
    <s v="Standard Class"/>
    <x v="0"/>
    <x v="0"/>
    <s v="E010"/>
    <x v="8"/>
    <n v="4893.75"/>
    <n v="2794.56"/>
    <n v="2099.19"/>
    <s v="High"/>
    <s v="No"/>
    <n v="0"/>
  </r>
  <r>
    <s v="O02016"/>
    <d v="2025-05-09T00:00:00"/>
    <x v="2"/>
    <s v="C0095"/>
    <x v="22"/>
    <s v="P0001"/>
    <s v="Paper Model 1"/>
    <x v="2"/>
    <n v="193.58"/>
    <n v="8"/>
    <n v="347.15"/>
    <n v="0"/>
    <s v="Second Class"/>
    <x v="3"/>
    <x v="3"/>
    <s v="E008"/>
    <x v="7"/>
    <n v="2777.2"/>
    <n v="1548.64"/>
    <n v="1228.5599999999997"/>
    <s v="High"/>
    <s v="No"/>
    <n v="0"/>
  </r>
  <r>
    <s v="O00202"/>
    <d v="2024-08-12T00:00:00"/>
    <x v="1"/>
    <s v="C0012"/>
    <x v="23"/>
    <s v="P0004"/>
    <s v="Paper Model 4"/>
    <x v="2"/>
    <n v="528.29"/>
    <n v="1"/>
    <n v="798.12"/>
    <n v="0.1"/>
    <s v="Second Class"/>
    <x v="2"/>
    <x v="2"/>
    <s v="E001"/>
    <x v="2"/>
    <n v="718.30799999999999"/>
    <n v="528.29"/>
    <n v="190.01800000000003"/>
    <s v="Medium"/>
    <s v="No"/>
    <n v="0"/>
  </r>
  <r>
    <s v="O01654"/>
    <d v="2024-02-14T00:00:00"/>
    <x v="0"/>
    <s v="C0055"/>
    <x v="24"/>
    <s v="P0006"/>
    <s v="Binders Model 2"/>
    <x v="2"/>
    <n v="597.01"/>
    <n v="12"/>
    <n v="774.08"/>
    <n v="0"/>
    <s v="Standard Class"/>
    <x v="2"/>
    <x v="2"/>
    <s v="E009"/>
    <x v="5"/>
    <n v="9288.9600000000009"/>
    <n v="7164.12"/>
    <n v="2124.8400000000011"/>
    <s v="Medium"/>
    <s v="No"/>
    <n v="0"/>
  </r>
  <r>
    <s v="O01087"/>
    <d v="2024-07-30T00:00:00"/>
    <x v="1"/>
    <s v="C0044"/>
    <x v="25"/>
    <s v="P0015"/>
    <s v="Staplers Model 3"/>
    <x v="2"/>
    <n v="250.6"/>
    <n v="4"/>
    <n v="418.2"/>
    <n v="0"/>
    <s v="Standard Class"/>
    <x v="2"/>
    <x v="2"/>
    <s v="E005"/>
    <x v="3"/>
    <n v="1672.8"/>
    <n v="1002.4"/>
    <n v="670.4"/>
    <s v="High"/>
    <s v="No"/>
    <n v="0"/>
  </r>
  <r>
    <s v="O01513"/>
    <d v="2024-06-20T00:00:00"/>
    <x v="2"/>
    <s v="C0057"/>
    <x v="8"/>
    <s v="P0018"/>
    <s v="Envelopes Model 2"/>
    <x v="2"/>
    <n v="599.25"/>
    <n v="3"/>
    <n v="849.05"/>
    <n v="0.05"/>
    <s v="Standard Class"/>
    <x v="1"/>
    <x v="1"/>
    <s v="E007"/>
    <x v="1"/>
    <n v="2419.7924999999996"/>
    <n v="1797.75"/>
    <n v="622.04249999999956"/>
    <s v="Medium"/>
    <s v="No"/>
    <n v="0"/>
  </r>
  <r>
    <s v="O01676"/>
    <d v="2025-02-21T00:00:00"/>
    <x v="0"/>
    <s v="C0010"/>
    <x v="9"/>
    <s v="P0003"/>
    <s v="Paper Model 3"/>
    <x v="2"/>
    <n v="239.71"/>
    <n v="8"/>
    <n v="522.34"/>
    <n v="0.1"/>
    <s v="Standard Class"/>
    <x v="3"/>
    <x v="3"/>
    <s v="E004"/>
    <x v="6"/>
    <n v="3760.8480000000004"/>
    <n v="1917.68"/>
    <n v="1843.1680000000003"/>
    <s v="High"/>
    <s v="No"/>
    <n v="0"/>
  </r>
  <r>
    <s v="O00540"/>
    <d v="2025-05-26T00:00:00"/>
    <x v="2"/>
    <s v="C0030"/>
    <x v="26"/>
    <s v="P0028"/>
    <s v="Chairs Model 4"/>
    <x v="1"/>
    <n v="784.05"/>
    <n v="5"/>
    <n v="1700.53"/>
    <n v="0.2"/>
    <s v="Second Class"/>
    <x v="3"/>
    <x v="3"/>
    <s v="E012"/>
    <x v="4"/>
    <n v="6802.12"/>
    <n v="3920.25"/>
    <n v="2881.87"/>
    <s v="High"/>
    <s v="No"/>
    <n v="0"/>
  </r>
  <r>
    <s v="O02308"/>
    <d v="2024-10-21T00:00:00"/>
    <x v="3"/>
    <s v="C0049"/>
    <x v="27"/>
    <s v="P0019"/>
    <s v="Envelopes Model 3"/>
    <x v="2"/>
    <n v="110.07"/>
    <n v="4"/>
    <n v="193.99"/>
    <n v="0.05"/>
    <s v="Second Class"/>
    <x v="1"/>
    <x v="1"/>
    <s v="E007"/>
    <x v="1"/>
    <n v="737.16200000000003"/>
    <n v="440.28"/>
    <n v="296.88200000000006"/>
    <s v="High"/>
    <s v="No"/>
    <n v="0"/>
  </r>
  <r>
    <s v="O01908"/>
    <d v="2024-01-25T00:00:00"/>
    <x v="0"/>
    <s v="C0060"/>
    <x v="28"/>
    <s v="P0039"/>
    <s v="Laptops Model 3"/>
    <x v="0"/>
    <n v="727.96"/>
    <n v="11"/>
    <n v="1118.93"/>
    <n v="0"/>
    <s v="Standard Class"/>
    <x v="0"/>
    <x v="0"/>
    <s v="E006"/>
    <x v="9"/>
    <n v="12308.230000000001"/>
    <n v="8007.56"/>
    <n v="4300.670000000001"/>
    <s v="High"/>
    <s v="No"/>
    <n v="0"/>
  </r>
  <r>
    <s v="O02736"/>
    <d v="2024-08-15T00:00:00"/>
    <x v="1"/>
    <s v="C0010"/>
    <x v="9"/>
    <s v="P0029"/>
    <s v="Bookcases Model 1"/>
    <x v="1"/>
    <n v="644.65"/>
    <n v="11"/>
    <n v="1029.82"/>
    <n v="0.05"/>
    <s v="Second Class"/>
    <x v="3"/>
    <x v="3"/>
    <s v="E008"/>
    <x v="7"/>
    <n v="10761.618999999999"/>
    <n v="7091.15"/>
    <n v="3670.4689999999991"/>
    <s v="High"/>
    <s v="No"/>
    <n v="0"/>
  </r>
  <r>
    <s v="O02190"/>
    <d v="2024-06-07T00:00:00"/>
    <x v="2"/>
    <s v="C0104"/>
    <x v="29"/>
    <s v="P0035"/>
    <s v="Tables Model 3"/>
    <x v="1"/>
    <n v="190.89"/>
    <n v="10"/>
    <n v="243.15"/>
    <n v="0.15"/>
    <s v="Standard Class"/>
    <x v="2"/>
    <x v="2"/>
    <s v="E001"/>
    <x v="2"/>
    <n v="2066.7750000000001"/>
    <n v="1908.8999999999999"/>
    <n v="157.87500000000023"/>
    <s v="Low"/>
    <s v="No"/>
    <n v="0"/>
  </r>
  <r>
    <s v="O00894"/>
    <d v="2024-04-22T00:00:00"/>
    <x v="2"/>
    <s v="C0060"/>
    <x v="28"/>
    <s v="P0007"/>
    <s v="Binders Model 3"/>
    <x v="2"/>
    <n v="487.09"/>
    <n v="4"/>
    <n v="838.72"/>
    <n v="0"/>
    <s v="Standard Class"/>
    <x v="0"/>
    <x v="0"/>
    <s v="E010"/>
    <x v="8"/>
    <n v="3354.88"/>
    <n v="1948.36"/>
    <n v="1406.5200000000002"/>
    <s v="High"/>
    <s v="No"/>
    <n v="0"/>
  </r>
  <r>
    <s v="O01640"/>
    <d v="2024-05-01T00:00:00"/>
    <x v="2"/>
    <s v="C0115"/>
    <x v="17"/>
    <s v="P0041"/>
    <s v="Monitors Model 1"/>
    <x v="0"/>
    <n v="757.28"/>
    <n v="8"/>
    <n v="1165.56"/>
    <n v="0.1"/>
    <s v="Standard Class"/>
    <x v="2"/>
    <x v="2"/>
    <s v="E009"/>
    <x v="5"/>
    <n v="8392.0319999999992"/>
    <n v="6058.24"/>
    <n v="2333.7919999999995"/>
    <s v="Medium"/>
    <s v="No"/>
    <n v="0"/>
  </r>
  <r>
    <s v="O02607"/>
    <d v="2024-03-02T00:00:00"/>
    <x v="4"/>
    <s v="C0032"/>
    <x v="1"/>
    <s v="P0021"/>
    <s v="Desks Model 1"/>
    <x v="1"/>
    <n v="731.22"/>
    <m/>
    <n v="1490.92"/>
    <n v="0"/>
    <s v="Same Day"/>
    <x v="1"/>
    <x v="1"/>
    <s v="E007"/>
    <x v="1"/>
    <n v="0"/>
    <n v="0"/>
    <n v="0"/>
    <s v="Quantity Error!"/>
    <s v="No"/>
    <n v="0"/>
  </r>
  <r>
    <s v="O00012"/>
    <d v="2024-12-26T00:00:00"/>
    <x v="3"/>
    <s v="C0037"/>
    <x v="12"/>
    <s v="P0039"/>
    <s v="Laptops Model 3"/>
    <x v="0"/>
    <n v="727.96"/>
    <n v="2"/>
    <n v="1118.93"/>
    <n v="0.1"/>
    <s v="Second Class"/>
    <x v="3"/>
    <x v="3"/>
    <s v="E008"/>
    <x v="7"/>
    <n v="2014.0740000000001"/>
    <n v="1455.92"/>
    <n v="558.154"/>
    <s v="Medium"/>
    <s v="No"/>
    <n v="0"/>
  </r>
  <r>
    <s v="O00367"/>
    <d v="2024-07-08T00:00:00"/>
    <x v="1"/>
    <s v="C0065"/>
    <x v="10"/>
    <s v="P0025"/>
    <s v="Chairs Model 1"/>
    <x v="1"/>
    <n v="96.56"/>
    <n v="1"/>
    <n v="209.03"/>
    <n v="0.1"/>
    <s v="Standard Class"/>
    <x v="2"/>
    <x v="2"/>
    <s v="E009"/>
    <x v="5"/>
    <n v="188.12700000000001"/>
    <n v="96.56"/>
    <n v="91.567000000000007"/>
    <s v="High"/>
    <s v="No"/>
    <n v="0"/>
  </r>
  <r>
    <s v="O01965"/>
    <d v="2024-09-21T00:00:00"/>
    <x v="1"/>
    <s v="C0105"/>
    <x v="30"/>
    <s v="P0042"/>
    <s v="Monitors Model 2"/>
    <x v="0"/>
    <n v="396.64"/>
    <n v="3"/>
    <n v="532.41999999999996"/>
    <n v="0"/>
    <s v="Standard Class"/>
    <x v="1"/>
    <x v="1"/>
    <s v="E011"/>
    <x v="10"/>
    <n v="1597.2599999999998"/>
    <n v="1189.92"/>
    <n v="407.33999999999969"/>
    <s v="Medium"/>
    <s v="No"/>
    <n v="0"/>
  </r>
  <r>
    <s v="O02196"/>
    <d v="2024-04-05T00:00:00"/>
    <x v="2"/>
    <s v="C0005"/>
    <x v="31"/>
    <s v="P0023"/>
    <s v="Desks Model 3"/>
    <x v="1"/>
    <n v="388.07"/>
    <n v="9"/>
    <n v="782.41"/>
    <n v="0.05"/>
    <s v="Standard Class"/>
    <x v="1"/>
    <x v="1"/>
    <s v="E003"/>
    <x v="11"/>
    <n v="6689.6054999999997"/>
    <n v="3492.63"/>
    <n v="3196.9754999999996"/>
    <s v="High"/>
    <s v="No"/>
    <n v="0"/>
  </r>
  <r>
    <s v="O02920"/>
    <d v="2024-12-19T00:00:00"/>
    <x v="3"/>
    <s v="C0060"/>
    <x v="28"/>
    <s v="P0002"/>
    <s v="Paper Model 2"/>
    <x v="2"/>
    <n v="461.98"/>
    <n v="10"/>
    <n v="1013.15"/>
    <n v="0.1"/>
    <s v="Same Day"/>
    <x v="0"/>
    <x v="0"/>
    <s v="E002"/>
    <x v="0"/>
    <n v="9118.35"/>
    <n v="4619.8"/>
    <n v="4498.55"/>
    <s v="High"/>
    <s v="No"/>
    <n v="0"/>
  </r>
  <r>
    <s v="O01551"/>
    <d v="2024-01-27T00:00:00"/>
    <x v="0"/>
    <s v="C0010"/>
    <x v="9"/>
    <s v="P0048"/>
    <s v="Printers Model 4"/>
    <x v="0"/>
    <n v="83.72"/>
    <n v="3"/>
    <n v="143.57"/>
    <n v="0.05"/>
    <s v="Second Class"/>
    <x v="3"/>
    <x v="3"/>
    <s v="E004"/>
    <x v="6"/>
    <n v="409.17449999999997"/>
    <n v="251.16"/>
    <n v="158.01449999999997"/>
    <s v="High"/>
    <s v="No"/>
    <n v="0"/>
  </r>
  <r>
    <s v="O01704"/>
    <d v="2024-02-11T00:00:00"/>
    <x v="0"/>
    <s v="C0117"/>
    <x v="32"/>
    <s v="P0026"/>
    <s v="Chairs Model 2"/>
    <x v="1"/>
    <n v="116.9"/>
    <n v="7"/>
    <n v="253.46"/>
    <n v="0"/>
    <s v="Standard Class"/>
    <x v="0"/>
    <x v="0"/>
    <s v="E006"/>
    <x v="9"/>
    <n v="1774.22"/>
    <n v="818.30000000000007"/>
    <n v="955.92"/>
    <s v="High"/>
    <s v="No"/>
    <n v="0"/>
  </r>
  <r>
    <s v="O00468"/>
    <d v="2025-03-27T00:00:00"/>
    <x v="0"/>
    <s v="C0105"/>
    <x v="30"/>
    <s v="P0017"/>
    <s v="Envelopes Model 1"/>
    <x v="2"/>
    <n v="76.66"/>
    <n v="2"/>
    <n v="117.32"/>
    <n v="0.05"/>
    <s v="Standard Class"/>
    <x v="1"/>
    <x v="1"/>
    <s v="E003"/>
    <x v="11"/>
    <n v="222.90799999999999"/>
    <n v="153.32"/>
    <n v="69.587999999999994"/>
    <s v="High"/>
    <s v="No"/>
    <n v="0"/>
  </r>
  <r>
    <s v="O03153"/>
    <d v="2024-02-24T00:00:00"/>
    <x v="0"/>
    <s v="C0091"/>
    <x v="33"/>
    <s v="P0036"/>
    <s v="Tables Model 4"/>
    <x v="1"/>
    <n v="707.97"/>
    <n v="7"/>
    <n v="1262.55"/>
    <n v="0.15"/>
    <s v="First Class"/>
    <x v="3"/>
    <x v="3"/>
    <s v="E008"/>
    <x v="7"/>
    <n v="7512.1724999999997"/>
    <n v="4955.79"/>
    <n v="2556.3824999999997"/>
    <s v="High"/>
    <s v="No"/>
    <n v="0"/>
  </r>
  <r>
    <s v="O00743"/>
    <d v="2025-05-18T00:00:00"/>
    <x v="2"/>
    <s v="C0069"/>
    <x v="34"/>
    <s v="P0041"/>
    <s v="Monitors Model 1"/>
    <x v="0"/>
    <n v="757.28"/>
    <n v="2"/>
    <n v="1165.56"/>
    <n v="0.2"/>
    <s v="Second Class"/>
    <x v="0"/>
    <x v="0"/>
    <s v="E010"/>
    <x v="8"/>
    <n v="1864.896"/>
    <n v="1514.56"/>
    <n v="350.33600000000001"/>
    <s v="Medium"/>
    <s v="No"/>
    <n v="0"/>
  </r>
  <r>
    <s v="O02061"/>
    <d v="2024-08-15T00:00:00"/>
    <x v="1"/>
    <s v="C0083"/>
    <x v="21"/>
    <s v="P0018"/>
    <s v="Envelopes Model 2"/>
    <x v="2"/>
    <n v="599.25"/>
    <n v="11"/>
    <n v="849.05"/>
    <n v="0"/>
    <s v="Second Class"/>
    <x v="1"/>
    <x v="1"/>
    <s v="E011"/>
    <x v="10"/>
    <n v="9339.5499999999993"/>
    <n v="6591.75"/>
    <n v="2747.7999999999993"/>
    <s v="Medium"/>
    <s v="No"/>
    <n v="0"/>
  </r>
  <r>
    <s v="O01528"/>
    <d v="2024-08-07T00:00:00"/>
    <x v="1"/>
    <s v="C0074"/>
    <x v="35"/>
    <s v="P0037"/>
    <s v="Laptops Model 1"/>
    <x v="0"/>
    <n v="732.63"/>
    <n v="12"/>
    <n v="1069.8599999999999"/>
    <n v="0.05"/>
    <s v="Second Class"/>
    <x v="3"/>
    <x v="3"/>
    <s v="E012"/>
    <x v="4"/>
    <n v="12196.403999999999"/>
    <n v="8791.56"/>
    <n v="3404.8439999999991"/>
    <s v="Medium"/>
    <s v="No"/>
    <n v="0"/>
  </r>
  <r>
    <s v="O00356"/>
    <d v="2024-01-09T00:00:00"/>
    <x v="0"/>
    <s v="C0017"/>
    <x v="36"/>
    <s v="P0046"/>
    <s v="Printers Model 2"/>
    <x v="0"/>
    <n v="338.21"/>
    <n v="4"/>
    <n v="661.25"/>
    <n v="0"/>
    <s v="First Class"/>
    <x v="0"/>
    <x v="0"/>
    <s v="E006"/>
    <x v="9"/>
    <n v="2645"/>
    <n v="1352.84"/>
    <n v="1292.1600000000001"/>
    <s v="High"/>
    <s v="No"/>
    <n v="0"/>
  </r>
  <r>
    <s v="O03118"/>
    <d v="2025-06-27T00:00:00"/>
    <x v="2"/>
    <s v="C0117"/>
    <x v="32"/>
    <s v="P0023"/>
    <s v="Desks Model 3"/>
    <x v="1"/>
    <n v="388.07"/>
    <n v="5"/>
    <n v="782.41"/>
    <n v="0.15"/>
    <s v="Second Class"/>
    <x v="0"/>
    <x v="0"/>
    <s v="E006"/>
    <x v="9"/>
    <n v="3325.2424999999998"/>
    <n v="1940.35"/>
    <n v="1384.8924999999999"/>
    <s v="High"/>
    <s v="No"/>
    <n v="0"/>
  </r>
  <r>
    <s v="O01329"/>
    <d v="2024-05-23T00:00:00"/>
    <x v="2"/>
    <s v="C0097"/>
    <x v="37"/>
    <s v="P0010"/>
    <s v="Pens Model 2"/>
    <x v="2"/>
    <n v="285.10000000000002"/>
    <n v="11"/>
    <n v="528.79999999999995"/>
    <n v="0.2"/>
    <s v="Second Class"/>
    <x v="3"/>
    <x v="3"/>
    <s v="E008"/>
    <x v="7"/>
    <n v="4653.4399999999996"/>
    <n v="3136.1000000000004"/>
    <n v="1517.3399999999992"/>
    <s v="High"/>
    <s v="No"/>
    <n v="0"/>
  </r>
  <r>
    <s v="O00172"/>
    <d v="2025-03-06T00:00:00"/>
    <x v="0"/>
    <s v="C0017"/>
    <x v="36"/>
    <s v="P0025"/>
    <s v="Chairs Model 1"/>
    <x v="1"/>
    <n v="96.56"/>
    <n v="6"/>
    <n v="209.03"/>
    <n v="0.1"/>
    <s v="Second Class"/>
    <x v="0"/>
    <x v="0"/>
    <s v="E010"/>
    <x v="8"/>
    <n v="1128.7620000000002"/>
    <n v="579.36"/>
    <n v="549.40200000000016"/>
    <s v="High"/>
    <s v="No"/>
    <n v="0"/>
  </r>
  <r>
    <s v="O01210"/>
    <d v="2025-04-02T00:00:00"/>
    <x v="2"/>
    <s v="C0080"/>
    <x v="38"/>
    <s v="P0021"/>
    <s v="Desks Model 1"/>
    <x v="1"/>
    <n v="731.22"/>
    <n v="8"/>
    <n v="1490.92"/>
    <n v="0"/>
    <s v="Standard Class"/>
    <x v="0"/>
    <x v="0"/>
    <s v="E010"/>
    <x v="8"/>
    <n v="11927.36"/>
    <n v="5849.76"/>
    <n v="6077.6"/>
    <s v="High"/>
    <s v="No"/>
    <n v="0"/>
  </r>
  <r>
    <s v="O00215"/>
    <d v="2024-11-11T00:00:00"/>
    <x v="3"/>
    <s v="C0011"/>
    <x v="3"/>
    <s v="P0031"/>
    <s v="Bookcases Model 3"/>
    <x v="1"/>
    <n v="431.57"/>
    <n v="7"/>
    <n v="725.92"/>
    <n v="0.05"/>
    <s v="Standard Class"/>
    <x v="2"/>
    <x v="2"/>
    <s v="E001"/>
    <x v="2"/>
    <n v="4827.3679999999995"/>
    <n v="3020.99"/>
    <n v="1806.3779999999997"/>
    <s v="High"/>
    <s v="No"/>
    <n v="0"/>
  </r>
  <r>
    <s v="O01549"/>
    <d v="2024-12-19T00:00:00"/>
    <x v="3"/>
    <s v="C0028"/>
    <x v="11"/>
    <s v="P0046"/>
    <s v="Printers Model 2"/>
    <x v="0"/>
    <n v="338.21"/>
    <n v="3"/>
    <n v="661.25"/>
    <n v="0.2"/>
    <s v="Standard Class"/>
    <x v="2"/>
    <x v="2"/>
    <s v="E009"/>
    <x v="5"/>
    <n v="1587"/>
    <n v="1014.6299999999999"/>
    <n v="572.37000000000012"/>
    <s v="High"/>
    <s v="No"/>
    <n v="0"/>
  </r>
  <r>
    <s v="O00968"/>
    <d v="2024-03-20T00:00:00"/>
    <x v="0"/>
    <s v="C0098"/>
    <x v="39"/>
    <s v="P0042"/>
    <s v="Monitors Model 2"/>
    <x v="0"/>
    <n v="396.64"/>
    <n v="4"/>
    <n v="532.41999999999996"/>
    <n v="0.1"/>
    <s v="Same Day"/>
    <x v="2"/>
    <x v="2"/>
    <s v="E001"/>
    <x v="2"/>
    <n v="1916.712"/>
    <n v="1586.56"/>
    <n v="330.15200000000004"/>
    <s v="Medium"/>
    <s v="No"/>
    <n v="0"/>
  </r>
  <r>
    <s v="O01670"/>
    <d v="2024-09-22T00:00:00"/>
    <x v="1"/>
    <s v="C0120"/>
    <x v="18"/>
    <s v="P0012"/>
    <s v="Pens Model 4"/>
    <x v="2"/>
    <n v="578.14"/>
    <n v="8"/>
    <n v="1084.72"/>
    <n v="0.15"/>
    <s v="Standard Class"/>
    <x v="3"/>
    <x v="3"/>
    <s v="E008"/>
    <x v="7"/>
    <n v="7376.0959999999995"/>
    <n v="4625.12"/>
    <n v="2750.9759999999997"/>
    <s v="High"/>
    <s v="No"/>
    <n v="0"/>
  </r>
  <r>
    <s v="O02892"/>
    <d v="2024-02-18T00:00:00"/>
    <x v="0"/>
    <s v="C0011"/>
    <x v="3"/>
    <s v="P0009"/>
    <s v="Pens Model 1"/>
    <x v="2"/>
    <n v="640.09"/>
    <n v="4"/>
    <n v="1169.26"/>
    <n v="0.2"/>
    <s v="Standard Class"/>
    <x v="2"/>
    <x v="2"/>
    <s v="E009"/>
    <x v="5"/>
    <n v="3741.6320000000001"/>
    <n v="2560.36"/>
    <n v="1181.2719999999999"/>
    <s v="High"/>
    <s v="No"/>
    <n v="0"/>
  </r>
  <r>
    <s v="O01804"/>
    <d v="2024-04-25T00:00:00"/>
    <x v="2"/>
    <s v="C0096"/>
    <x v="40"/>
    <s v="P0019"/>
    <s v="Envelopes Model 3"/>
    <x v="2"/>
    <n v="110.07"/>
    <n v="12"/>
    <n v="193.99"/>
    <n v="0"/>
    <s v="Standard Class"/>
    <x v="2"/>
    <x v="2"/>
    <s v="E009"/>
    <x v="5"/>
    <n v="2327.88"/>
    <n v="1320.84"/>
    <n v="1007.0400000000002"/>
    <s v="High"/>
    <s v="No"/>
    <n v="0"/>
  </r>
  <r>
    <s v="O00748"/>
    <d v="2025-04-11T00:00:00"/>
    <x v="2"/>
    <s v="C0038"/>
    <x v="41"/>
    <s v="P0015"/>
    <s v="Staplers Model 3"/>
    <x v="2"/>
    <n v="250.6"/>
    <n v="3"/>
    <n v="418.2"/>
    <n v="0.1"/>
    <s v="Second Class"/>
    <x v="0"/>
    <x v="0"/>
    <s v="E006"/>
    <x v="9"/>
    <n v="1129.1399999999999"/>
    <n v="751.8"/>
    <n v="377.33999999999992"/>
    <s v="High"/>
    <s v="No"/>
    <n v="0"/>
  </r>
  <r>
    <s v="O03022"/>
    <d v="2024-05-18T00:00:00"/>
    <x v="2"/>
    <s v="C0096"/>
    <x v="40"/>
    <s v="P0033"/>
    <s v="Tables Model 1"/>
    <x v="1"/>
    <n v="469.73"/>
    <n v="1"/>
    <n v="954.16"/>
    <n v="0.05"/>
    <s v="Second Class"/>
    <x v="2"/>
    <x v="2"/>
    <s v="E005"/>
    <x v="3"/>
    <n v="906.45199999999988"/>
    <n v="469.73"/>
    <n v="436.72199999999987"/>
    <s v="High"/>
    <s v="No"/>
    <n v="0"/>
  </r>
  <r>
    <s v="O01943"/>
    <d v="2024-11-10T00:00:00"/>
    <x v="3"/>
    <s v="C0041"/>
    <x v="2"/>
    <s v="P0018"/>
    <s v="Envelopes Model 2"/>
    <x v="2"/>
    <n v="599.25"/>
    <n v="1"/>
    <n v="849.05"/>
    <n v="0"/>
    <s v="Standard Class"/>
    <x v="0"/>
    <x v="0"/>
    <s v="E002"/>
    <x v="0"/>
    <n v="849.05"/>
    <n v="599.25"/>
    <n v="249.79999999999995"/>
    <s v="Medium"/>
    <s v="No"/>
    <n v="0"/>
  </r>
  <r>
    <s v="O02647"/>
    <d v="2025-04-28T00:00:00"/>
    <x v="2"/>
    <s v="C0085"/>
    <x v="42"/>
    <s v="P0009"/>
    <s v="Pens Model 1"/>
    <x v="2"/>
    <n v="640.09"/>
    <n v="10"/>
    <n v="1169.26"/>
    <n v="0.1"/>
    <s v="Same Day"/>
    <x v="2"/>
    <x v="2"/>
    <s v="E009"/>
    <x v="5"/>
    <n v="10523.34"/>
    <n v="6400.9000000000005"/>
    <n v="4122.4399999999996"/>
    <s v="High"/>
    <s v="No"/>
    <n v="0"/>
  </r>
  <r>
    <s v="O02063"/>
    <d v="2024-04-27T00:00:00"/>
    <x v="2"/>
    <s v="C0058"/>
    <x v="43"/>
    <s v="P0050"/>
    <s v="Accessories Model 2"/>
    <x v="0"/>
    <n v="31.01"/>
    <n v="8"/>
    <n v="49.68"/>
    <n v="0"/>
    <s v="First Class"/>
    <x v="3"/>
    <x v="3"/>
    <s v="E004"/>
    <x v="6"/>
    <n v="397.44"/>
    <n v="248.08"/>
    <n v="149.35999999999999"/>
    <s v="High"/>
    <s v="No"/>
    <n v="0"/>
  </r>
  <r>
    <s v="O02897"/>
    <d v="2025-01-31T00:00:00"/>
    <x v="0"/>
    <s v="C0115"/>
    <x v="17"/>
    <s v="P0042"/>
    <s v="Monitors Model 2"/>
    <x v="0"/>
    <n v="396.64"/>
    <n v="3"/>
    <n v="532.41999999999996"/>
    <n v="0.1"/>
    <s v="Standard Class"/>
    <x v="2"/>
    <x v="2"/>
    <s v="E001"/>
    <x v="2"/>
    <n v="1437.5339999999999"/>
    <n v="1189.92"/>
    <n v="247.61399999999981"/>
    <s v="Medium"/>
    <s v="No"/>
    <n v="0"/>
  </r>
  <r>
    <s v="O02595"/>
    <d v="2024-12-19T00:00:00"/>
    <x v="3"/>
    <s v="C0011"/>
    <x v="3"/>
    <s v="P0014"/>
    <s v="Staplers Model 2"/>
    <x v="2"/>
    <n v="723.21"/>
    <n v="2"/>
    <n v="1348.08"/>
    <n v="0.2"/>
    <s v="Standard Class"/>
    <x v="2"/>
    <x v="2"/>
    <s v="E001"/>
    <x v="2"/>
    <n v="2156.9279999999999"/>
    <n v="1446.42"/>
    <n v="710.50799999999981"/>
    <s v="High"/>
    <s v="No"/>
    <n v="0"/>
  </r>
  <r>
    <s v="O00688"/>
    <d v="2025-03-03T00:00:00"/>
    <x v="0"/>
    <s v="C0025"/>
    <x v="16"/>
    <s v="P0028"/>
    <s v="Chairs Model 4"/>
    <x v="1"/>
    <n v="784.05"/>
    <n v="4"/>
    <n v="1700.53"/>
    <n v="0.05"/>
    <s v="Standard Class"/>
    <x v="0"/>
    <x v="0"/>
    <s v="E010"/>
    <x v="8"/>
    <n v="6462.0139999999992"/>
    <n v="3136.2"/>
    <n v="3325.8139999999994"/>
    <s v="High"/>
    <s v="No"/>
    <n v="0"/>
  </r>
  <r>
    <s v="O00154"/>
    <d v="2024-09-10T00:00:00"/>
    <x v="1"/>
    <s v="C0055"/>
    <x v="24"/>
    <s v="P0007"/>
    <s v="Binders Model 3"/>
    <x v="2"/>
    <n v="487.09"/>
    <n v="5"/>
    <n v="838.72"/>
    <n v="0.2"/>
    <s v="Second Class"/>
    <x v="2"/>
    <x v="2"/>
    <s v="E009"/>
    <x v="5"/>
    <n v="3354.8800000000006"/>
    <n v="2435.4499999999998"/>
    <n v="919.43000000000075"/>
    <s v="Medium"/>
    <s v="No"/>
    <n v="0"/>
  </r>
  <r>
    <s v="O02994"/>
    <d v="2025-02-27T00:00:00"/>
    <x v="0"/>
    <s v="C0110"/>
    <x v="44"/>
    <s v="P0048"/>
    <s v="Printers Model 4"/>
    <x v="0"/>
    <n v="83.72"/>
    <n v="5"/>
    <n v="143.57"/>
    <n v="0"/>
    <s v="Standard Class"/>
    <x v="1"/>
    <x v="1"/>
    <s v="E003"/>
    <x v="11"/>
    <n v="717.84999999999991"/>
    <n v="418.6"/>
    <n v="299.24999999999989"/>
    <s v="High"/>
    <s v="No"/>
    <n v="0"/>
  </r>
  <r>
    <s v="O00119"/>
    <d v="2025-03-16T00:00:00"/>
    <x v="0"/>
    <s v="C0105"/>
    <x v="30"/>
    <s v="P0045"/>
    <s v="Printers Model 1"/>
    <x v="0"/>
    <n v="595.79999999999995"/>
    <n v="3"/>
    <n v="1280.18"/>
    <n v="0"/>
    <s v="Standard Class"/>
    <x v="1"/>
    <x v="1"/>
    <s v="E011"/>
    <x v="10"/>
    <n v="3840.54"/>
    <n v="1787.3999999999999"/>
    <n v="2053.1400000000003"/>
    <s v="High"/>
    <s v="No"/>
    <n v="0"/>
  </r>
  <r>
    <s v="O03088"/>
    <d v="2024-12-23T00:00:00"/>
    <x v="3"/>
    <s v="C0057"/>
    <x v="8"/>
    <s v="P0048"/>
    <s v="Printers Model 4"/>
    <x v="0"/>
    <n v="83.72"/>
    <n v="6"/>
    <n v="143.57"/>
    <n v="0.2"/>
    <s v="Same Day"/>
    <x v="1"/>
    <x v="1"/>
    <s v="E003"/>
    <x v="11"/>
    <n v="689.13599999999997"/>
    <n v="502.32"/>
    <n v="186.81599999999997"/>
    <s v="Medium"/>
    <s v="No"/>
    <n v="0"/>
  </r>
  <r>
    <s v="O03033"/>
    <d v="2025-01-31T00:00:00"/>
    <x v="0"/>
    <s v="C0075"/>
    <x v="7"/>
    <s v="P0001"/>
    <s v="Paper Model 1"/>
    <x v="2"/>
    <n v="193.58"/>
    <n v="3"/>
    <n v="347.15"/>
    <n v="0.1"/>
    <s v="Second Class"/>
    <x v="3"/>
    <x v="3"/>
    <s v="E004"/>
    <x v="6"/>
    <n v="937.30499999999984"/>
    <n v="580.74"/>
    <n v="356.56499999999983"/>
    <s v="High"/>
    <s v="No"/>
    <n v="0"/>
  </r>
  <r>
    <s v="O02926"/>
    <d v="2025-03-06T00:00:00"/>
    <x v="0"/>
    <s v="C0080"/>
    <x v="38"/>
    <s v="P0050"/>
    <s v="Accessories Model 2"/>
    <x v="0"/>
    <n v="31.01"/>
    <n v="1"/>
    <n v="49.68"/>
    <n v="0"/>
    <s v="Second Class"/>
    <x v="0"/>
    <x v="0"/>
    <s v="E002"/>
    <x v="0"/>
    <n v="49.68"/>
    <n v="31.01"/>
    <n v="18.669999999999998"/>
    <s v="High"/>
    <s v="No"/>
    <n v="0"/>
  </r>
  <r>
    <s v="O00338"/>
    <d v="2024-07-03T00:00:00"/>
    <x v="1"/>
    <s v="C0052"/>
    <x v="13"/>
    <s v="P0018"/>
    <s v="Envelopes Model 2"/>
    <x v="2"/>
    <n v="599.25"/>
    <n v="10"/>
    <n v="849.05"/>
    <n v="0"/>
    <s v="Standard Class"/>
    <x v="3"/>
    <x v="3"/>
    <s v="E008"/>
    <x v="7"/>
    <n v="8490.5"/>
    <n v="5992.5"/>
    <n v="2498"/>
    <s v="Medium"/>
    <s v="No"/>
    <n v="0"/>
  </r>
  <r>
    <s v="O01343"/>
    <d v="2024-09-05T00:00:00"/>
    <x v="1"/>
    <s v="C0043"/>
    <x v="45"/>
    <s v="P0020"/>
    <s v="Envelopes Model 4"/>
    <x v="2"/>
    <n v="777.33"/>
    <n v="3"/>
    <n v="1363.68"/>
    <n v="0.1"/>
    <s v="First Class"/>
    <x v="0"/>
    <x v="0"/>
    <s v="E002"/>
    <x v="0"/>
    <n v="3681.9360000000001"/>
    <n v="2331.9900000000002"/>
    <n v="1349.9459999999999"/>
    <s v="High"/>
    <s v="No"/>
    <n v="0"/>
  </r>
  <r>
    <s v="O02426"/>
    <d v="2025-05-21T00:00:00"/>
    <x v="2"/>
    <s v="C0067"/>
    <x v="46"/>
    <s v="P0016"/>
    <s v="Staplers Model 4"/>
    <x v="2"/>
    <n v="465.76"/>
    <n v="9"/>
    <n v="906.25"/>
    <n v="0.1"/>
    <s v="Standard Class"/>
    <x v="1"/>
    <x v="1"/>
    <s v="E011"/>
    <x v="10"/>
    <n v="7340.625"/>
    <n v="4191.84"/>
    <n v="3148.7849999999999"/>
    <s v="High"/>
    <s v="No"/>
    <n v="0"/>
  </r>
  <r>
    <s v="O02790"/>
    <d v="2024-06-30T00:00:00"/>
    <x v="2"/>
    <s v="C0024"/>
    <x v="6"/>
    <s v="P0030"/>
    <s v="Bookcases Model 2"/>
    <x v="1"/>
    <n v="633.59"/>
    <n v="7"/>
    <n v="800.37"/>
    <n v="0"/>
    <s v="Standard Class"/>
    <x v="3"/>
    <x v="3"/>
    <s v="E008"/>
    <x v="7"/>
    <n v="5602.59"/>
    <n v="4435.13"/>
    <n v="1167.46"/>
    <s v="Medium"/>
    <s v="No"/>
    <n v="0"/>
  </r>
  <r>
    <s v="O01226"/>
    <d v="2025-02-08T00:00:00"/>
    <x v="0"/>
    <s v="C0097"/>
    <x v="37"/>
    <s v="P0015"/>
    <s v="Staplers Model 3"/>
    <x v="2"/>
    <n v="250.6"/>
    <n v="11"/>
    <n v="418.2"/>
    <n v="0.2"/>
    <s v="First Class"/>
    <x v="3"/>
    <x v="3"/>
    <s v="E004"/>
    <x v="6"/>
    <n v="3680.16"/>
    <n v="2756.6"/>
    <n v="923.56"/>
    <s v="Medium"/>
    <s v="No"/>
    <n v="0"/>
  </r>
  <r>
    <s v="O00788"/>
    <d v="2024-04-22T00:00:00"/>
    <x v="2"/>
    <s v="C0108"/>
    <x v="47"/>
    <s v="P0025"/>
    <s v="Chairs Model 1"/>
    <x v="1"/>
    <n v="96.56"/>
    <n v="2"/>
    <n v="209.03"/>
    <n v="0.2"/>
    <s v="Second Class"/>
    <x v="3"/>
    <x v="3"/>
    <s v="E004"/>
    <x v="6"/>
    <n v="334.44800000000004"/>
    <n v="193.12"/>
    <n v="141.32800000000003"/>
    <s v="High"/>
    <s v="No"/>
    <n v="0"/>
  </r>
  <r>
    <s v="O01821"/>
    <d v="2024-04-07T00:00:00"/>
    <x v="2"/>
    <s v="C0062"/>
    <x v="48"/>
    <s v="P0032"/>
    <s v="Bookcases Model 4"/>
    <x v="1"/>
    <n v="539.9"/>
    <n v="11"/>
    <n v="1019.72"/>
    <n v="0"/>
    <s v="Standard Class"/>
    <x v="2"/>
    <x v="2"/>
    <s v="E005"/>
    <x v="3"/>
    <n v="11216.92"/>
    <n v="5938.9"/>
    <n v="5278.02"/>
    <s v="High"/>
    <s v="No"/>
    <n v="0"/>
  </r>
  <r>
    <s v="O01646"/>
    <d v="2025-02-16T00:00:00"/>
    <x v="0"/>
    <s v="C0036"/>
    <x v="49"/>
    <s v="P0006"/>
    <s v="Binders Model 2"/>
    <x v="2"/>
    <n v="597.01"/>
    <n v="3"/>
    <n v="774.08"/>
    <n v="0.05"/>
    <s v="Same Day"/>
    <x v="0"/>
    <x v="0"/>
    <s v="E010"/>
    <x v="8"/>
    <n v="2206.1280000000002"/>
    <n v="1791.03"/>
    <n v="415.09800000000018"/>
    <s v="Medium"/>
    <s v="No"/>
    <n v="0"/>
  </r>
  <r>
    <s v="O01171"/>
    <d v="2025-02-17T00:00:00"/>
    <x v="0"/>
    <s v="C0043"/>
    <x v="45"/>
    <s v="P0006"/>
    <s v="Binders Model 2"/>
    <x v="2"/>
    <n v="597.01"/>
    <n v="10"/>
    <n v="774.08"/>
    <n v="0.15"/>
    <s v="Standard Class"/>
    <x v="0"/>
    <x v="0"/>
    <s v="E002"/>
    <x v="0"/>
    <n v="6579.68"/>
    <n v="5970.1"/>
    <n v="609.57999999999993"/>
    <s v="Low"/>
    <s v="No"/>
    <n v="0"/>
  </r>
  <r>
    <s v="O00301"/>
    <d v="2025-04-28T00:00:00"/>
    <x v="2"/>
    <s v="C0005"/>
    <x v="31"/>
    <s v="P0036"/>
    <s v="Tables Model 4"/>
    <x v="1"/>
    <n v="707.97"/>
    <n v="11"/>
    <n v="1262.55"/>
    <n v="0.2"/>
    <s v="Standard Class"/>
    <x v="1"/>
    <x v="1"/>
    <s v="E007"/>
    <x v="1"/>
    <n v="11110.44"/>
    <n v="7787.67"/>
    <n v="3322.7700000000004"/>
    <s v="Medium"/>
    <s v="No"/>
    <n v="0"/>
  </r>
  <r>
    <s v="O01288"/>
    <d v="2024-09-26T00:00:00"/>
    <x v="1"/>
    <s v="C0009"/>
    <x v="50"/>
    <s v="P0005"/>
    <s v="Binders Model 1"/>
    <x v="2"/>
    <n v="454.91"/>
    <n v="11"/>
    <n v="865.02"/>
    <n v="0"/>
    <s v="Second Class"/>
    <x v="1"/>
    <x v="1"/>
    <s v="E003"/>
    <x v="11"/>
    <n v="9515.2199999999993"/>
    <n v="5004.01"/>
    <n v="4511.2099999999991"/>
    <s v="High"/>
    <s v="No"/>
    <n v="0"/>
  </r>
  <r>
    <s v="O02469"/>
    <d v="2024-10-03T00:00:00"/>
    <x v="3"/>
    <s v="C0083"/>
    <x v="21"/>
    <s v="P0011"/>
    <s v="Pens Model 3"/>
    <x v="2"/>
    <n v="498.61"/>
    <n v="2"/>
    <n v="944.31"/>
    <n v="0.15"/>
    <s v="Second Class"/>
    <x v="1"/>
    <x v="1"/>
    <s v="E011"/>
    <x v="10"/>
    <n v="1605.3269999999998"/>
    <n v="997.22"/>
    <n v="608.10699999999974"/>
    <s v="High"/>
    <s v="No"/>
    <n v="0"/>
  </r>
  <r>
    <s v="O00426"/>
    <d v="2024-04-29T00:00:00"/>
    <x v="2"/>
    <s v="C0050"/>
    <x v="0"/>
    <s v="P0012"/>
    <s v="Pens Model 4"/>
    <x v="2"/>
    <n v="578.14"/>
    <n v="5"/>
    <n v="1084.72"/>
    <n v="0.15"/>
    <s v="Standard Class"/>
    <x v="0"/>
    <x v="0"/>
    <s v="E010"/>
    <x v="8"/>
    <n v="4610.0600000000004"/>
    <n v="2890.7"/>
    <n v="1719.3600000000006"/>
    <s v="High"/>
    <s v="No"/>
    <n v="0"/>
  </r>
  <r>
    <s v="O00381"/>
    <d v="2024-12-08T00:00:00"/>
    <x v="3"/>
    <s v="C0049"/>
    <x v="27"/>
    <s v="P0006"/>
    <s v="Binders Model 2"/>
    <x v="2"/>
    <n v="597.01"/>
    <n v="6"/>
    <n v="774.08"/>
    <n v="0.2"/>
    <s v="Second Class"/>
    <x v="1"/>
    <x v="1"/>
    <s v="E003"/>
    <x v="11"/>
    <n v="3715.5840000000007"/>
    <n v="3582.06"/>
    <n v="133.5240000000008"/>
    <s v="Low"/>
    <s v="No"/>
    <n v="0"/>
  </r>
  <r>
    <s v="O02633"/>
    <d v="2025-03-02T00:00:00"/>
    <x v="0"/>
    <s v="C0068"/>
    <x v="9"/>
    <s v="P0023"/>
    <s v="Desks Model 3"/>
    <x v="1"/>
    <n v="388.07"/>
    <n v="1"/>
    <n v="782.41"/>
    <n v="0.2"/>
    <s v="Second Class"/>
    <x v="0"/>
    <x v="0"/>
    <s v="E010"/>
    <x v="8"/>
    <n v="625.928"/>
    <n v="388.07"/>
    <n v="237.858"/>
    <s v="High"/>
    <s v="No"/>
    <n v="0"/>
  </r>
  <r>
    <s v="O01521"/>
    <d v="2024-05-16T00:00:00"/>
    <x v="2"/>
    <s v="C0104"/>
    <x v="29"/>
    <s v="P0007"/>
    <s v="Binders Model 3"/>
    <x v="2"/>
    <n v="487.09"/>
    <n v="4"/>
    <n v="838.72"/>
    <n v="0.2"/>
    <s v="Second Class"/>
    <x v="2"/>
    <x v="2"/>
    <s v="E009"/>
    <x v="5"/>
    <n v="2683.9040000000005"/>
    <n v="1948.36"/>
    <n v="735.54400000000055"/>
    <s v="Medium"/>
    <s v="No"/>
    <n v="0"/>
  </r>
  <r>
    <s v="O01408"/>
    <d v="2024-07-02T00:00:00"/>
    <x v="1"/>
    <s v="C0030"/>
    <x v="26"/>
    <s v="P0048"/>
    <s v="Printers Model 4"/>
    <x v="0"/>
    <n v="83.72"/>
    <n v="4"/>
    <n v="143.57"/>
    <n v="0.2"/>
    <s v="Standard Class"/>
    <x v="3"/>
    <x v="3"/>
    <s v="E004"/>
    <x v="6"/>
    <n v="459.42399999999998"/>
    <n v="334.88"/>
    <n v="124.54399999999998"/>
    <s v="Medium"/>
    <s v="No"/>
    <n v="0"/>
  </r>
  <r>
    <s v="O00918"/>
    <d v="2025-02-16T00:00:00"/>
    <x v="0"/>
    <s v="C0109"/>
    <x v="51"/>
    <s v="P0026"/>
    <s v="Chairs Model 2"/>
    <x v="1"/>
    <n v="116.9"/>
    <n v="11"/>
    <n v="253.46"/>
    <n v="0"/>
    <s v="Second Class"/>
    <x v="3"/>
    <x v="3"/>
    <s v="E004"/>
    <x v="6"/>
    <n v="2788.06"/>
    <n v="1285.9000000000001"/>
    <n v="1502.1599999999999"/>
    <s v="High"/>
    <s v="No"/>
    <n v="0"/>
  </r>
  <r>
    <s v="O01125"/>
    <d v="2025-01-17T00:00:00"/>
    <x v="0"/>
    <s v="C0027"/>
    <x v="52"/>
    <s v="P0020"/>
    <s v="Envelopes Model 4"/>
    <x v="2"/>
    <n v="777.33"/>
    <n v="5"/>
    <n v="1363.68"/>
    <n v="0.1"/>
    <s v="Same Day"/>
    <x v="3"/>
    <x v="3"/>
    <s v="E008"/>
    <x v="7"/>
    <n v="6136.56"/>
    <n v="3886.65"/>
    <n v="2249.9100000000003"/>
    <s v="High"/>
    <s v="No"/>
    <n v="0"/>
  </r>
  <r>
    <s v="O01535"/>
    <d v="2024-02-25T00:00:00"/>
    <x v="0"/>
    <s v="C0094"/>
    <x v="53"/>
    <s v="P0051"/>
    <s v="Accessories Model 3"/>
    <x v="0"/>
    <n v="357.49"/>
    <n v="9"/>
    <n v="769.69"/>
    <n v="0"/>
    <s v="Standard Class"/>
    <x v="1"/>
    <x v="1"/>
    <s v="E011"/>
    <x v="10"/>
    <n v="6927.2100000000009"/>
    <n v="3217.41"/>
    <n v="3709.8000000000011"/>
    <s v="High"/>
    <s v="No"/>
    <n v="0"/>
  </r>
  <r>
    <s v="O00386"/>
    <d v="2024-04-01T00:00:00"/>
    <x v="2"/>
    <s v="C0056"/>
    <x v="54"/>
    <s v="P0021"/>
    <s v="Desks Model 1"/>
    <x v="1"/>
    <n v="731.22"/>
    <n v="2"/>
    <n v="1490.92"/>
    <n v="0.15"/>
    <s v="First Class"/>
    <x v="2"/>
    <x v="2"/>
    <s v="E009"/>
    <x v="5"/>
    <n v="2534.5639999999999"/>
    <n v="1462.44"/>
    <n v="1072.1239999999998"/>
    <s v="High"/>
    <s v="No"/>
    <n v="0"/>
  </r>
  <r>
    <s v="O01956"/>
    <d v="2025-06-25T00:00:00"/>
    <x v="2"/>
    <s v="C0119"/>
    <x v="55"/>
    <s v="P0011"/>
    <s v="Pens Model 3"/>
    <x v="2"/>
    <n v="498.61"/>
    <n v="11"/>
    <n v="944.31"/>
    <n v="0.2"/>
    <s v="Second Class"/>
    <x v="1"/>
    <x v="1"/>
    <s v="E011"/>
    <x v="10"/>
    <n v="8309.9279999999999"/>
    <n v="5484.71"/>
    <n v="2825.2179999999998"/>
    <s v="High"/>
    <s v="No"/>
    <n v="0"/>
  </r>
  <r>
    <s v="O02869"/>
    <d v="2024-03-04T00:00:00"/>
    <x v="0"/>
    <s v="C0017"/>
    <x v="36"/>
    <s v="P0045"/>
    <s v="Printers Model 1"/>
    <x v="0"/>
    <n v="595.79999999999995"/>
    <n v="8"/>
    <n v="1280.18"/>
    <n v="0"/>
    <s v="Standard Class"/>
    <x v="0"/>
    <x v="0"/>
    <s v="E002"/>
    <x v="0"/>
    <n v="10241.44"/>
    <n v="4766.3999999999996"/>
    <n v="5475.0400000000009"/>
    <s v="High"/>
    <s v="No"/>
    <n v="0"/>
  </r>
  <r>
    <s v="O00757"/>
    <d v="2024-04-01T00:00:00"/>
    <x v="2"/>
    <s v="C0049"/>
    <x v="27"/>
    <s v="P0050"/>
    <s v="Accessories Model 2"/>
    <x v="0"/>
    <n v="31.01"/>
    <n v="8"/>
    <n v="49.68"/>
    <n v="0.2"/>
    <s v="Same Day"/>
    <x v="1"/>
    <x v="1"/>
    <s v="E011"/>
    <x v="10"/>
    <n v="317.952"/>
    <n v="248.08"/>
    <n v="69.871999999999986"/>
    <s v="Medium"/>
    <s v="No"/>
    <n v="0"/>
  </r>
  <r>
    <s v="O02769"/>
    <d v="2024-12-20T00:00:00"/>
    <x v="3"/>
    <s v="C0063"/>
    <x v="56"/>
    <s v="P0038"/>
    <s v="Laptops Model 2"/>
    <x v="0"/>
    <n v="55.26"/>
    <n v="2"/>
    <n v="112.32"/>
    <n v="0.1"/>
    <s v="Same Day"/>
    <x v="3"/>
    <x v="3"/>
    <s v="E008"/>
    <x v="7"/>
    <n v="202.17599999999999"/>
    <n v="110.52"/>
    <n v="91.655999999999992"/>
    <s v="High"/>
    <s v="No"/>
    <n v="0"/>
  </r>
  <r>
    <s v="O02088"/>
    <d v="2024-06-03T00:00:00"/>
    <x v="2"/>
    <s v="C0038"/>
    <x v="41"/>
    <s v="P0001"/>
    <s v="Paper Model 1"/>
    <x v="2"/>
    <n v="193.58"/>
    <n v="1"/>
    <n v="347.15"/>
    <n v="0.1"/>
    <s v="Standard Class"/>
    <x v="0"/>
    <x v="0"/>
    <s v="E006"/>
    <x v="9"/>
    <n v="312.435"/>
    <n v="193.58"/>
    <n v="118.85499999999999"/>
    <s v="High"/>
    <s v="No"/>
    <n v="0"/>
  </r>
  <r>
    <s v="O00254"/>
    <d v="2024-02-21T00:00:00"/>
    <x v="0"/>
    <s v="C0038"/>
    <x v="41"/>
    <s v="P0017"/>
    <s v="Envelopes Model 1"/>
    <x v="2"/>
    <n v="76.66"/>
    <n v="2"/>
    <n v="117.32"/>
    <n v="0.2"/>
    <s v="Second Class"/>
    <x v="0"/>
    <x v="0"/>
    <s v="E006"/>
    <x v="9"/>
    <n v="187.71199999999999"/>
    <n v="153.32"/>
    <n v="34.391999999999996"/>
    <s v="Medium"/>
    <s v="No"/>
    <n v="0"/>
  </r>
  <r>
    <s v="O01459"/>
    <d v="2025-05-27T00:00:00"/>
    <x v="2"/>
    <s v="C0014"/>
    <x v="57"/>
    <s v="P0019"/>
    <s v="Envelopes Model 3"/>
    <x v="2"/>
    <n v="110.07"/>
    <n v="5"/>
    <n v="193.99"/>
    <n v="0.1"/>
    <s v="Second Class"/>
    <x v="0"/>
    <x v="0"/>
    <s v="E002"/>
    <x v="0"/>
    <n v="872.95500000000004"/>
    <n v="550.34999999999991"/>
    <n v="322.60500000000013"/>
    <s v="High"/>
    <s v="No"/>
    <n v="0"/>
  </r>
  <r>
    <s v="O02529"/>
    <d v="2024-04-15T00:00:00"/>
    <x v="2"/>
    <s v="C0023"/>
    <x v="58"/>
    <s v="P0020"/>
    <s v="Envelopes Model 4"/>
    <x v="2"/>
    <n v="777.33"/>
    <n v="12"/>
    <n v="1363.68"/>
    <n v="0.1"/>
    <s v="Second Class"/>
    <x v="0"/>
    <x v="0"/>
    <s v="E002"/>
    <x v="0"/>
    <n v="14727.744000000001"/>
    <n v="9327.9600000000009"/>
    <n v="5399.7839999999997"/>
    <s v="High"/>
    <s v="No"/>
    <n v="0"/>
  </r>
  <r>
    <s v="O01763"/>
    <d v="2024-06-24T00:00:00"/>
    <x v="2"/>
    <s v="C0085"/>
    <x v="42"/>
    <s v="P0045"/>
    <s v="Printers Model 1"/>
    <x v="0"/>
    <n v="595.79999999999995"/>
    <n v="3"/>
    <n v="1280.18"/>
    <n v="0"/>
    <s v="Standard Class"/>
    <x v="2"/>
    <x v="2"/>
    <s v="E009"/>
    <x v="5"/>
    <n v="3840.54"/>
    <n v="1787.3999999999999"/>
    <n v="2053.1400000000003"/>
    <s v="High"/>
    <s v="No"/>
    <n v="0"/>
  </r>
  <r>
    <s v="O00032"/>
    <d v="2024-11-13T00:00:00"/>
    <x v="3"/>
    <s v="C0077"/>
    <x v="59"/>
    <s v="P0046"/>
    <s v="Printers Model 2"/>
    <x v="0"/>
    <n v="338.21"/>
    <n v="9"/>
    <n v="661.25"/>
    <n v="0.05"/>
    <s v="Standard Class"/>
    <x v="0"/>
    <x v="0"/>
    <s v="E002"/>
    <x v="0"/>
    <n v="5653.6875"/>
    <n v="3043.89"/>
    <n v="2609.7975000000001"/>
    <s v="High"/>
    <s v="No"/>
    <n v="0"/>
  </r>
  <r>
    <s v="O01348"/>
    <d v="2024-03-30T00:00:00"/>
    <x v="0"/>
    <s v="C0090"/>
    <x v="60"/>
    <s v="P0023"/>
    <s v="Desks Model 3"/>
    <x v="1"/>
    <n v="388.07"/>
    <n v="1"/>
    <n v="782.41"/>
    <n v="0"/>
    <s v="Standard Class"/>
    <x v="1"/>
    <x v="1"/>
    <s v="E011"/>
    <x v="10"/>
    <n v="782.41"/>
    <n v="388.07"/>
    <n v="394.34"/>
    <s v="High"/>
    <s v="No"/>
    <n v="0"/>
  </r>
  <r>
    <s v="O00237"/>
    <d v="2024-07-13T00:00:00"/>
    <x v="1"/>
    <s v="C0075"/>
    <x v="7"/>
    <s v="P0046"/>
    <s v="Printers Model 2"/>
    <x v="0"/>
    <n v="338.21"/>
    <n v="6"/>
    <n v="661.25"/>
    <n v="0.15"/>
    <s v="Same Day"/>
    <x v="3"/>
    <x v="3"/>
    <s v="E012"/>
    <x v="4"/>
    <n v="3372.375"/>
    <n v="2029.2599999999998"/>
    <n v="1343.1150000000002"/>
    <s v="High"/>
    <s v="No"/>
    <n v="0"/>
  </r>
  <r>
    <s v="O00877"/>
    <d v="2024-09-16T00:00:00"/>
    <x v="1"/>
    <s v="C0114"/>
    <x v="61"/>
    <s v="P0003"/>
    <s v="Paper Model 3"/>
    <x v="2"/>
    <n v="239.71"/>
    <n v="10"/>
    <n v="522.34"/>
    <n v="0.05"/>
    <s v="Standard Class"/>
    <x v="2"/>
    <x v="2"/>
    <s v="E009"/>
    <x v="5"/>
    <n v="4962.2300000000005"/>
    <n v="2397.1"/>
    <n v="2565.1300000000006"/>
    <s v="High"/>
    <s v="No"/>
    <n v="0"/>
  </r>
  <r>
    <s v="O02687"/>
    <d v="2024-03-18T00:00:00"/>
    <x v="0"/>
    <s v="C0063"/>
    <x v="56"/>
    <s v="P0050"/>
    <s v="Accessories Model 2"/>
    <x v="0"/>
    <n v="31.01"/>
    <n v="10"/>
    <n v="49.68"/>
    <n v="0"/>
    <s v="First Class"/>
    <x v="3"/>
    <x v="3"/>
    <s v="E012"/>
    <x v="4"/>
    <n v="496.8"/>
    <n v="310.10000000000002"/>
    <n v="186.7"/>
    <s v="High"/>
    <s v="No"/>
    <n v="0"/>
  </r>
  <r>
    <s v="O02587"/>
    <d v="2024-01-02T00:00:00"/>
    <x v="0"/>
    <s v="C0082"/>
    <x v="62"/>
    <s v="P0020"/>
    <s v="Envelopes Model 4"/>
    <x v="2"/>
    <n v="777.33"/>
    <n v="5"/>
    <n v="1363.68"/>
    <n v="0"/>
    <s v="Same Day"/>
    <x v="1"/>
    <x v="1"/>
    <s v="E007"/>
    <x v="1"/>
    <n v="6818.4000000000005"/>
    <n v="3886.65"/>
    <n v="2931.7500000000005"/>
    <s v="High"/>
    <s v="No"/>
    <n v="0"/>
  </r>
  <r>
    <s v="O00460"/>
    <d v="2025-04-30T00:00:00"/>
    <x v="2"/>
    <s v="C0088"/>
    <x v="63"/>
    <s v="P0046"/>
    <s v="Printers Model 2"/>
    <x v="0"/>
    <n v="338.21"/>
    <n v="5"/>
    <n v="661.25"/>
    <n v="0"/>
    <s v="Second Class"/>
    <x v="0"/>
    <x v="0"/>
    <s v="E006"/>
    <x v="9"/>
    <n v="3306.25"/>
    <n v="1691.05"/>
    <n v="1615.2"/>
    <s v="High"/>
    <s v="No"/>
    <n v="0"/>
  </r>
  <r>
    <s v="O00400"/>
    <d v="2024-01-27T00:00:00"/>
    <x v="0"/>
    <s v="C0014"/>
    <x v="57"/>
    <s v="P0009"/>
    <s v="Pens Model 1"/>
    <x v="2"/>
    <n v="640.09"/>
    <n v="10"/>
    <n v="1169.26"/>
    <n v="0.1"/>
    <s v="Second Class"/>
    <x v="0"/>
    <x v="0"/>
    <s v="E002"/>
    <x v="0"/>
    <n v="10523.34"/>
    <n v="6400.9000000000005"/>
    <n v="4122.4399999999996"/>
    <s v="High"/>
    <s v="No"/>
    <n v="0"/>
  </r>
  <r>
    <s v="O02585"/>
    <d v="2024-12-18T00:00:00"/>
    <x v="3"/>
    <s v="C0045"/>
    <x v="63"/>
    <s v="P0036"/>
    <s v="Tables Model 4"/>
    <x v="1"/>
    <n v="707.97"/>
    <n v="8"/>
    <n v="1262.55"/>
    <n v="0.15"/>
    <s v="Standard Class"/>
    <x v="1"/>
    <x v="1"/>
    <s v="E003"/>
    <x v="11"/>
    <n v="8585.34"/>
    <n v="5663.76"/>
    <n v="2921.58"/>
    <s v="High"/>
    <s v="No"/>
    <n v="0"/>
  </r>
  <r>
    <s v="O02597"/>
    <d v="2024-03-05T00:00:00"/>
    <x v="0"/>
    <s v="C0073"/>
    <x v="64"/>
    <s v="P0027"/>
    <s v="Chairs Model 3"/>
    <x v="1"/>
    <n v="688.81"/>
    <n v="12"/>
    <n v="1334.92"/>
    <n v="0"/>
    <s v="Second Class"/>
    <x v="2"/>
    <x v="2"/>
    <s v="E005"/>
    <x v="3"/>
    <n v="16019.04"/>
    <n v="8265.7199999999993"/>
    <n v="7753.3200000000015"/>
    <s v="High"/>
    <s v="No"/>
    <n v="0"/>
  </r>
  <r>
    <s v="O03123"/>
    <d v="2024-11-06T00:00:00"/>
    <x v="3"/>
    <s v="C0110"/>
    <x v="44"/>
    <s v="P0040"/>
    <s v="Laptops Model 4"/>
    <x v="0"/>
    <n v="329.6"/>
    <n v="5"/>
    <n v="455.77"/>
    <n v="0.15"/>
    <s v="First Class"/>
    <x v="1"/>
    <x v="1"/>
    <s v="E007"/>
    <x v="1"/>
    <n v="1937.0224999999998"/>
    <n v="1648"/>
    <n v="289.02249999999981"/>
    <s v="Low"/>
    <s v="No"/>
    <n v="0"/>
  </r>
  <r>
    <s v="O00865"/>
    <d v="2024-09-23T00:00:00"/>
    <x v="1"/>
    <s v="C0101"/>
    <x v="58"/>
    <s v="P0026"/>
    <s v="Chairs Model 2"/>
    <x v="1"/>
    <n v="116.9"/>
    <n v="9"/>
    <n v="253.46"/>
    <n v="0"/>
    <s v="Same Day"/>
    <x v="2"/>
    <x v="2"/>
    <s v="E009"/>
    <x v="5"/>
    <n v="2281.14"/>
    <n v="1052.1000000000001"/>
    <n v="1229.0399999999997"/>
    <s v="High"/>
    <s v="No"/>
    <n v="0"/>
  </r>
  <r>
    <s v="O00377"/>
    <d v="2024-02-05T00:00:00"/>
    <x v="0"/>
    <s v="C0051"/>
    <x v="65"/>
    <s v="P0001"/>
    <s v="Paper Model 1"/>
    <x v="2"/>
    <n v="193.58"/>
    <n v="5"/>
    <n v="347.15"/>
    <n v="0.1"/>
    <s v="Standard Class"/>
    <x v="1"/>
    <x v="1"/>
    <s v="E011"/>
    <x v="10"/>
    <n v="1562.175"/>
    <n v="967.90000000000009"/>
    <n v="594.27499999999986"/>
    <s v="High"/>
    <s v="No"/>
    <n v="0"/>
  </r>
  <r>
    <s v="O00610"/>
    <d v="2024-12-31T00:00:00"/>
    <x v="3"/>
    <s v="C0003"/>
    <x v="66"/>
    <s v="P0023"/>
    <s v="Desks Model 3"/>
    <x v="1"/>
    <n v="388.07"/>
    <n v="11"/>
    <n v="782.41"/>
    <n v="0"/>
    <s v="Second Class"/>
    <x v="1"/>
    <x v="1"/>
    <s v="E007"/>
    <x v="1"/>
    <n v="8606.51"/>
    <n v="4268.7699999999995"/>
    <n v="4337.7400000000007"/>
    <s v="High"/>
    <s v="No"/>
    <n v="0"/>
  </r>
  <r>
    <s v="O01858"/>
    <d v="2025-05-05T00:00:00"/>
    <x v="2"/>
    <s v="C0049"/>
    <x v="27"/>
    <s v="P0032"/>
    <s v="Bookcases Model 4"/>
    <x v="1"/>
    <n v="539.9"/>
    <n v="8"/>
    <n v="1019.72"/>
    <n v="0.15"/>
    <s v="Standard Class"/>
    <x v="1"/>
    <x v="1"/>
    <s v="E003"/>
    <x v="11"/>
    <n v="6934.0960000000005"/>
    <n v="4319.2"/>
    <n v="2614.8960000000006"/>
    <s v="High"/>
    <s v="No"/>
    <n v="0"/>
  </r>
  <r>
    <s v="O00102"/>
    <d v="2024-11-01T00:00:00"/>
    <x v="3"/>
    <s v="C0107"/>
    <x v="30"/>
    <s v="P0001"/>
    <s v="Paper Model 1"/>
    <x v="2"/>
    <n v="193.58"/>
    <n v="8"/>
    <n v="347.15"/>
    <n v="0.15"/>
    <s v="Second Class"/>
    <x v="1"/>
    <x v="1"/>
    <s v="E003"/>
    <x v="11"/>
    <n v="2360.62"/>
    <n v="1548.64"/>
    <n v="811.97999999999979"/>
    <s v="High"/>
    <s v="No"/>
    <n v="0"/>
  </r>
  <r>
    <s v="O01231"/>
    <d v="2025-04-08T00:00:00"/>
    <x v="2"/>
    <s v="C0052"/>
    <x v="13"/>
    <s v="P0030"/>
    <s v="Bookcases Model 2"/>
    <x v="1"/>
    <n v="633.59"/>
    <n v="3"/>
    <n v="800.37"/>
    <n v="0"/>
    <s v="Second Class"/>
    <x v="3"/>
    <x v="3"/>
    <s v="E008"/>
    <x v="7"/>
    <n v="2401.11"/>
    <n v="1900.77"/>
    <n v="500.34000000000015"/>
    <s v="Medium"/>
    <s v="No"/>
    <n v="0"/>
  </r>
  <r>
    <s v="O01824"/>
    <d v="2024-01-18T00:00:00"/>
    <x v="0"/>
    <s v="C0064"/>
    <x v="67"/>
    <s v="P0012"/>
    <s v="Pens Model 4"/>
    <x v="2"/>
    <n v="578.14"/>
    <n v="12"/>
    <n v="1084.72"/>
    <n v="0.2"/>
    <s v="Standard Class"/>
    <x v="3"/>
    <x v="3"/>
    <s v="E012"/>
    <x v="4"/>
    <n v="10413.312"/>
    <n v="6937.68"/>
    <n v="3475.6319999999996"/>
    <s v="High"/>
    <s v="No"/>
    <n v="0"/>
  </r>
  <r>
    <s v="O00826"/>
    <d v="2025-05-03T00:00:00"/>
    <x v="2"/>
    <s v="C0085"/>
    <x v="42"/>
    <s v="P0038"/>
    <s v="Laptops Model 2"/>
    <x v="0"/>
    <n v="55.26"/>
    <n v="10"/>
    <n v="112.32"/>
    <n v="0.2"/>
    <s v="Second Class"/>
    <x v="2"/>
    <x v="2"/>
    <s v="E001"/>
    <x v="2"/>
    <n v="898.56"/>
    <n v="552.6"/>
    <n v="345.95999999999992"/>
    <s v="High"/>
    <s v="No"/>
    <n v="0"/>
  </r>
  <r>
    <s v="O02498"/>
    <d v="2024-01-02T00:00:00"/>
    <x v="0"/>
    <s v="C0079"/>
    <x v="68"/>
    <s v="P0042"/>
    <s v="Monitors Model 2"/>
    <x v="0"/>
    <n v="396.64"/>
    <n v="5"/>
    <n v="532.41999999999996"/>
    <n v="0.15"/>
    <s v="Second Class"/>
    <x v="0"/>
    <x v="0"/>
    <s v="E002"/>
    <x v="0"/>
    <n v="2262.7849999999999"/>
    <n v="1983.1999999999998"/>
    <n v="279.58500000000004"/>
    <s v="Low"/>
    <s v="No"/>
    <n v="0"/>
  </r>
  <r>
    <s v="O01783"/>
    <d v="2025-02-27T00:00:00"/>
    <x v="0"/>
    <s v="C0008"/>
    <x v="69"/>
    <s v="P0029"/>
    <s v="Bookcases Model 1"/>
    <x v="1"/>
    <n v="644.65"/>
    <n v="5"/>
    <n v="1029.82"/>
    <n v="0.15"/>
    <s v="Standard Class"/>
    <x v="1"/>
    <x v="1"/>
    <s v="E011"/>
    <x v="10"/>
    <n v="4376.7349999999997"/>
    <n v="3223.25"/>
    <n v="1153.4849999999997"/>
    <s v="Medium"/>
    <s v="No"/>
    <n v="0"/>
  </r>
  <r>
    <s v="O01380"/>
    <d v="2024-08-05T00:00:00"/>
    <x v="1"/>
    <s v="C0016"/>
    <x v="34"/>
    <s v="P0012"/>
    <s v="Pens Model 4"/>
    <x v="2"/>
    <n v="578.14"/>
    <n v="10"/>
    <n v="1084.72"/>
    <n v="0.2"/>
    <s v="Second Class"/>
    <x v="0"/>
    <x v="0"/>
    <s v="E010"/>
    <x v="8"/>
    <n v="8677.76"/>
    <n v="5781.4"/>
    <n v="2896.3600000000006"/>
    <s v="High"/>
    <s v="No"/>
    <n v="0"/>
  </r>
  <r>
    <s v="O02923"/>
    <d v="2024-12-11T00:00:00"/>
    <x v="3"/>
    <s v="C0004"/>
    <x v="20"/>
    <s v="P0052"/>
    <s v="Accessories Model 4"/>
    <x v="0"/>
    <n v="685.08"/>
    <n v="9"/>
    <n v="921.01"/>
    <n v="0.2"/>
    <s v="Standard Class"/>
    <x v="0"/>
    <x v="0"/>
    <s v="E006"/>
    <x v="9"/>
    <n v="6631.2720000000008"/>
    <n v="6165.72"/>
    <n v="465.55200000000059"/>
    <s v="Low"/>
    <s v="No"/>
    <n v="0"/>
  </r>
  <r>
    <s v="O02461"/>
    <d v="2025-03-24T00:00:00"/>
    <x v="0"/>
    <s v="C0100"/>
    <x v="70"/>
    <s v="P0022"/>
    <s v="Desks Model 2"/>
    <x v="1"/>
    <n v="209.29"/>
    <n v="5"/>
    <n v="425.58"/>
    <n v="0"/>
    <s v="Standard Class"/>
    <x v="2"/>
    <x v="2"/>
    <s v="E001"/>
    <x v="2"/>
    <n v="2127.9"/>
    <n v="1046.45"/>
    <n v="1081.45"/>
    <s v="High"/>
    <s v="No"/>
    <n v="0"/>
  </r>
  <r>
    <s v="O01299"/>
    <d v="2024-05-20T00:00:00"/>
    <x v="2"/>
    <s v="C0085"/>
    <x v="42"/>
    <s v="P0051"/>
    <s v="Accessories Model 3"/>
    <x v="0"/>
    <n v="357.49"/>
    <n v="8"/>
    <n v="769.69"/>
    <n v="0"/>
    <s v="Standard Class"/>
    <x v="2"/>
    <x v="2"/>
    <s v="E009"/>
    <x v="5"/>
    <n v="6157.52"/>
    <n v="2859.92"/>
    <n v="3297.6000000000004"/>
    <s v="High"/>
    <s v="Yes"/>
    <n v="1"/>
  </r>
  <r>
    <s v="O01040"/>
    <d v="2025-02-12T00:00:00"/>
    <x v="0"/>
    <s v="C0089"/>
    <x v="71"/>
    <s v="P0028"/>
    <s v="Chairs Model 4"/>
    <x v="1"/>
    <n v="784.05"/>
    <n v="8"/>
    <n v="1700.53"/>
    <n v="0.2"/>
    <s v="Same Day"/>
    <x v="1"/>
    <x v="1"/>
    <s v="E011"/>
    <x v="10"/>
    <n v="10883.392"/>
    <n v="6272.4"/>
    <n v="4610.9920000000002"/>
    <s v="High"/>
    <s v="No"/>
    <n v="0"/>
  </r>
  <r>
    <s v="O03065"/>
    <d v="2025-05-07T00:00:00"/>
    <x v="2"/>
    <s v="C0111"/>
    <x v="17"/>
    <s v="P0035"/>
    <s v="Tables Model 3"/>
    <x v="1"/>
    <n v="190.89"/>
    <n v="9"/>
    <n v="243.15"/>
    <n v="0.2"/>
    <s v="Standard Class"/>
    <x v="1"/>
    <x v="1"/>
    <s v="E003"/>
    <x v="11"/>
    <n v="1750.68"/>
    <n v="1718.0099999999998"/>
    <n v="32.6700000000003"/>
    <s v="Low"/>
    <s v="No"/>
    <n v="0"/>
  </r>
  <r>
    <s v="O02617"/>
    <d v="2024-01-26T00:00:00"/>
    <x v="0"/>
    <s v="C0023"/>
    <x v="58"/>
    <s v="P0008"/>
    <s v="Binders Model 4"/>
    <x v="2"/>
    <n v="723.8"/>
    <n v="9"/>
    <n v="1101.54"/>
    <n v="0.15"/>
    <s v="Standard Class"/>
    <x v="0"/>
    <x v="0"/>
    <s v="E006"/>
    <x v="9"/>
    <n v="8426.7810000000009"/>
    <n v="6514.2"/>
    <n v="1912.581000000001"/>
    <s v="Medium"/>
    <s v="No"/>
    <n v="0"/>
  </r>
  <r>
    <s v="O01996"/>
    <d v="2024-04-30T00:00:00"/>
    <x v="2"/>
    <s v="C0012"/>
    <x v="23"/>
    <s v="P0011"/>
    <s v="Pens Model 3"/>
    <x v="2"/>
    <n v="498.61"/>
    <n v="7"/>
    <n v="944.31"/>
    <n v="0"/>
    <s v="Standard Class"/>
    <x v="2"/>
    <x v="2"/>
    <s v="E009"/>
    <x v="5"/>
    <n v="6610.17"/>
    <n v="3490.27"/>
    <n v="3119.9"/>
    <s v="High"/>
    <s v="No"/>
    <n v="0"/>
  </r>
  <r>
    <s v="O03199"/>
    <d v="2024-12-07T00:00:00"/>
    <x v="3"/>
    <s v="C0119"/>
    <x v="55"/>
    <s v="P0040"/>
    <s v="Laptops Model 4"/>
    <x v="0"/>
    <n v="329.6"/>
    <n v="11"/>
    <n v="455.77"/>
    <n v="0.1"/>
    <s v="Standard Class"/>
    <x v="1"/>
    <x v="1"/>
    <s v="E011"/>
    <x v="10"/>
    <n v="4512.1229999999996"/>
    <n v="3625.6000000000004"/>
    <n v="886.52299999999923"/>
    <s v="Medium"/>
    <s v="No"/>
    <n v="0"/>
  </r>
  <r>
    <s v="O00118"/>
    <d v="2024-01-07T00:00:00"/>
    <x v="0"/>
    <s v="C0085"/>
    <x v="42"/>
    <s v="P0032"/>
    <s v="Bookcases Model 4"/>
    <x v="1"/>
    <n v="539.9"/>
    <n v="9"/>
    <n v="1019.72"/>
    <n v="0.1"/>
    <s v="Standard Class"/>
    <x v="2"/>
    <x v="2"/>
    <s v="E001"/>
    <x v="2"/>
    <n v="8259.732"/>
    <n v="4859.0999999999995"/>
    <n v="3400.6320000000005"/>
    <s v="High"/>
    <s v="No"/>
    <n v="0"/>
  </r>
  <r>
    <s v="O00023"/>
    <d v="2025-06-06T00:00:00"/>
    <x v="2"/>
    <s v="C0100"/>
    <x v="70"/>
    <s v="P0011"/>
    <s v="Pens Model 3"/>
    <x v="2"/>
    <n v="498.61"/>
    <n v="11"/>
    <n v="944.31"/>
    <n v="0"/>
    <s v="First Class"/>
    <x v="2"/>
    <x v="2"/>
    <s v="E001"/>
    <x v="2"/>
    <n v="10387.41"/>
    <n v="5484.71"/>
    <n v="4902.7"/>
    <s v="High"/>
    <s v="No"/>
    <n v="0"/>
  </r>
  <r>
    <s v="O01531"/>
    <d v="2024-10-23T00:00:00"/>
    <x v="3"/>
    <s v="C0029"/>
    <x v="72"/>
    <s v="P0011"/>
    <s v="Pens Model 3"/>
    <x v="2"/>
    <n v="498.61"/>
    <n v="4"/>
    <n v="944.31"/>
    <n v="0"/>
    <s v="Second Class"/>
    <x v="2"/>
    <x v="2"/>
    <s v="E005"/>
    <x v="3"/>
    <n v="3777.24"/>
    <n v="1994.44"/>
    <n v="1782.7999999999997"/>
    <s v="High"/>
    <s v="No"/>
    <n v="0"/>
  </r>
  <r>
    <s v="O01857"/>
    <d v="2024-02-21T00:00:00"/>
    <x v="0"/>
    <s v="C0104"/>
    <x v="29"/>
    <s v="P0051"/>
    <s v="Accessories Model 3"/>
    <x v="0"/>
    <n v="357.49"/>
    <n v="2"/>
    <n v="769.69"/>
    <n v="0.1"/>
    <s v="Same Day"/>
    <x v="2"/>
    <x v="2"/>
    <s v="E009"/>
    <x v="5"/>
    <n v="1385.4420000000002"/>
    <n v="714.98"/>
    <n v="670.46200000000022"/>
    <s v="High"/>
    <s v="No"/>
    <n v="0"/>
  </r>
  <r>
    <s v="O01604"/>
    <d v="2025-06-02T00:00:00"/>
    <x v="2"/>
    <s v="C0041"/>
    <x v="2"/>
    <s v="P0015"/>
    <s v="Staplers Model 3"/>
    <x v="2"/>
    <n v="250.6"/>
    <n v="10"/>
    <n v="418.2"/>
    <n v="0"/>
    <s v="First Class"/>
    <x v="0"/>
    <x v="0"/>
    <s v="E002"/>
    <x v="0"/>
    <n v="4182"/>
    <n v="2506"/>
    <n v="1676"/>
    <s v="High"/>
    <s v="No"/>
    <n v="0"/>
  </r>
  <r>
    <s v="O01828"/>
    <d v="2025-02-09T00:00:00"/>
    <x v="0"/>
    <s v="C0098"/>
    <x v="39"/>
    <s v="P0029"/>
    <s v="Bookcases Model 1"/>
    <x v="1"/>
    <n v="644.65"/>
    <n v="8"/>
    <n v="1029.82"/>
    <n v="0"/>
    <s v="First Class"/>
    <x v="2"/>
    <x v="2"/>
    <s v="E009"/>
    <x v="5"/>
    <n v="8238.56"/>
    <n v="5157.2"/>
    <n v="3081.3599999999997"/>
    <s v="High"/>
    <s v="No"/>
    <n v="0"/>
  </r>
  <r>
    <s v="O01982"/>
    <d v="2024-05-28T00:00:00"/>
    <x v="2"/>
    <s v="C0088"/>
    <x v="63"/>
    <s v="P0034"/>
    <s v="Tables Model 2"/>
    <x v="1"/>
    <n v="752.53"/>
    <n v="8"/>
    <n v="1018.12"/>
    <n v="0"/>
    <s v="First Class"/>
    <x v="0"/>
    <x v="0"/>
    <s v="E010"/>
    <x v="8"/>
    <n v="8144.96"/>
    <n v="6020.24"/>
    <n v="2124.7200000000003"/>
    <s v="Medium"/>
    <s v="No"/>
    <n v="0"/>
  </r>
  <r>
    <s v="O01664"/>
    <d v="2024-03-22T00:00:00"/>
    <x v="0"/>
    <s v="C0080"/>
    <x v="38"/>
    <s v="P0022"/>
    <s v="Desks Model 2"/>
    <x v="1"/>
    <n v="209.29"/>
    <n v="6"/>
    <n v="425.58"/>
    <n v="0.05"/>
    <s v="Standard Class"/>
    <x v="0"/>
    <x v="0"/>
    <s v="E006"/>
    <x v="9"/>
    <n v="2425.806"/>
    <n v="1255.74"/>
    <n v="1170.066"/>
    <s v="High"/>
    <s v="No"/>
    <n v="0"/>
  </r>
  <r>
    <s v="O00464"/>
    <d v="2024-10-17T00:00:00"/>
    <x v="3"/>
    <s v="C0058"/>
    <x v="43"/>
    <s v="P0023"/>
    <s v="Desks Model 3"/>
    <x v="1"/>
    <n v="388.07"/>
    <n v="5"/>
    <n v="782.41"/>
    <n v="0"/>
    <s v="Standard Class"/>
    <x v="3"/>
    <x v="3"/>
    <s v="E004"/>
    <x v="6"/>
    <n v="3912.0499999999997"/>
    <n v="1940.35"/>
    <n v="1971.6999999999998"/>
    <s v="High"/>
    <s v="No"/>
    <n v="0"/>
  </r>
  <r>
    <s v="O00537"/>
    <d v="2025-03-30T00:00:00"/>
    <x v="0"/>
    <s v="C0077"/>
    <x v="59"/>
    <s v="P0048"/>
    <s v="Printers Model 4"/>
    <x v="0"/>
    <n v="83.72"/>
    <n v="4"/>
    <n v="143.57"/>
    <n v="0.1"/>
    <s v="Second Class"/>
    <x v="0"/>
    <x v="0"/>
    <s v="E006"/>
    <x v="9"/>
    <n v="516.85199999999998"/>
    <n v="334.88"/>
    <n v="181.97199999999998"/>
    <s v="High"/>
    <s v="No"/>
    <n v="0"/>
  </r>
  <r>
    <s v="O00803"/>
    <d v="2025-06-21T00:00:00"/>
    <x v="2"/>
    <s v="C0059"/>
    <x v="73"/>
    <s v="P0033"/>
    <s v="Tables Model 1"/>
    <x v="1"/>
    <n v="469.73"/>
    <n v="5"/>
    <n v="954.16"/>
    <n v="0"/>
    <s v="Standard Class"/>
    <x v="2"/>
    <x v="2"/>
    <s v="E009"/>
    <x v="5"/>
    <n v="4770.8"/>
    <n v="2348.65"/>
    <n v="2422.15"/>
    <s v="High"/>
    <s v="No"/>
    <n v="0"/>
  </r>
  <r>
    <s v="O01503"/>
    <d v="2025-01-13T00:00:00"/>
    <x v="0"/>
    <s v="C0068"/>
    <x v="9"/>
    <s v="P0039"/>
    <s v="Laptops Model 3"/>
    <x v="0"/>
    <n v="727.96"/>
    <n v="2"/>
    <n v="1118.93"/>
    <n v="0"/>
    <s v="Standard Class"/>
    <x v="0"/>
    <x v="0"/>
    <s v="E010"/>
    <x v="8"/>
    <n v="2237.86"/>
    <n v="1455.92"/>
    <n v="781.94"/>
    <s v="High"/>
    <s v="No"/>
    <n v="0"/>
  </r>
  <r>
    <s v="O00416"/>
    <d v="2025-01-03T00:00:00"/>
    <x v="0"/>
    <s v="C0023"/>
    <x v="58"/>
    <s v="P0030"/>
    <s v="Bookcases Model 2"/>
    <x v="1"/>
    <n v="633.59"/>
    <n v="1"/>
    <n v="800.37"/>
    <n v="0"/>
    <s v="Second Class"/>
    <x v="0"/>
    <x v="0"/>
    <s v="E010"/>
    <x v="8"/>
    <n v="800.37"/>
    <n v="633.59"/>
    <n v="166.77999999999997"/>
    <s v="Medium"/>
    <s v="No"/>
    <n v="0"/>
  </r>
  <r>
    <s v="O02922"/>
    <d v="2025-05-22T00:00:00"/>
    <x v="2"/>
    <s v="C0101"/>
    <x v="58"/>
    <s v="P0002"/>
    <s v="Paper Model 2"/>
    <x v="2"/>
    <n v="461.98"/>
    <n v="2"/>
    <n v="1013.15"/>
    <n v="0"/>
    <s v="Second Class"/>
    <x v="2"/>
    <x v="2"/>
    <s v="E009"/>
    <x v="5"/>
    <n v="2026.3"/>
    <n v="923.96"/>
    <n v="1102.3399999999999"/>
    <s v="High"/>
    <s v="No"/>
    <n v="0"/>
  </r>
  <r>
    <s v="O00462"/>
    <d v="2024-09-18T00:00:00"/>
    <x v="1"/>
    <s v="C0035"/>
    <x v="5"/>
    <s v="P0052"/>
    <s v="Accessories Model 4"/>
    <x v="0"/>
    <n v="685.08"/>
    <n v="11"/>
    <n v="921.01"/>
    <n v="0.1"/>
    <s v="Standard Class"/>
    <x v="2"/>
    <x v="2"/>
    <s v="E001"/>
    <x v="2"/>
    <n v="9117.9990000000016"/>
    <n v="7535.88"/>
    <n v="1582.1190000000015"/>
    <s v="Medium"/>
    <s v="No"/>
    <n v="0"/>
  </r>
  <r>
    <s v="O00196"/>
    <d v="2025-05-25T00:00:00"/>
    <x v="2"/>
    <s v="C0032"/>
    <x v="1"/>
    <s v="P0042"/>
    <s v="Monitors Model 2"/>
    <x v="0"/>
    <n v="396.64"/>
    <n v="7"/>
    <n v="532.41999999999996"/>
    <n v="0.1"/>
    <s v="Same Day"/>
    <x v="1"/>
    <x v="1"/>
    <s v="E007"/>
    <x v="1"/>
    <n v="3354.2459999999996"/>
    <n v="2776.48"/>
    <n v="577.76599999999962"/>
    <s v="Medium"/>
    <s v="No"/>
    <n v="0"/>
  </r>
  <r>
    <s v="O00181"/>
    <d v="2025-03-05T00:00:00"/>
    <x v="0"/>
    <s v="C0092"/>
    <x v="74"/>
    <s v="P0048"/>
    <s v="Printers Model 4"/>
    <x v="0"/>
    <n v="83.72"/>
    <n v="4"/>
    <n v="143.57"/>
    <n v="0"/>
    <s v="Second Class"/>
    <x v="3"/>
    <x v="3"/>
    <s v="E012"/>
    <x v="4"/>
    <n v="574.28"/>
    <n v="334.88"/>
    <n v="239.39999999999998"/>
    <s v="High"/>
    <s v="No"/>
    <n v="0"/>
  </r>
  <r>
    <s v="O01081"/>
    <d v="2024-03-16T00:00:00"/>
    <x v="0"/>
    <s v="C0013"/>
    <x v="75"/>
    <s v="P0022"/>
    <s v="Desks Model 2"/>
    <x v="1"/>
    <n v="209.29"/>
    <n v="8"/>
    <n v="425.58"/>
    <n v="0.15"/>
    <s v="First Class"/>
    <x v="1"/>
    <x v="1"/>
    <s v="E011"/>
    <x v="10"/>
    <n v="2893.944"/>
    <n v="1674.32"/>
    <n v="1219.624"/>
    <s v="High"/>
    <s v="No"/>
    <n v="0"/>
  </r>
  <r>
    <s v="O02835"/>
    <d v="2025-04-09T00:00:00"/>
    <x v="2"/>
    <s v="C0066"/>
    <x v="76"/>
    <s v="P0033"/>
    <s v="Tables Model 1"/>
    <x v="1"/>
    <n v="469.73"/>
    <n v="3"/>
    <n v="954.16"/>
    <n v="0.1"/>
    <s v="Standard Class"/>
    <x v="0"/>
    <x v="0"/>
    <s v="E010"/>
    <x v="8"/>
    <n v="2576.232"/>
    <n v="1409.19"/>
    <n v="1167.0419999999999"/>
    <s v="High"/>
    <s v="No"/>
    <n v="0"/>
  </r>
  <r>
    <s v="O02110"/>
    <d v="2024-02-18T00:00:00"/>
    <x v="0"/>
    <s v="C0036"/>
    <x v="49"/>
    <s v="P0036"/>
    <s v="Tables Model 4"/>
    <x v="1"/>
    <n v="707.97"/>
    <n v="6"/>
    <n v="1262.55"/>
    <n v="0"/>
    <s v="Standard Class"/>
    <x v="0"/>
    <x v="0"/>
    <s v="E006"/>
    <x v="9"/>
    <n v="7575.2999999999993"/>
    <n v="4247.82"/>
    <n v="3327.4799999999996"/>
    <s v="High"/>
    <s v="No"/>
    <n v="0"/>
  </r>
  <r>
    <s v="O00983"/>
    <d v="2024-07-27T00:00:00"/>
    <x v="1"/>
    <s v="C0107"/>
    <x v="30"/>
    <s v="P0002"/>
    <s v="Paper Model 2"/>
    <x v="2"/>
    <n v="461.98"/>
    <n v="5"/>
    <n v="1013.15"/>
    <n v="0.1"/>
    <s v="Same Day"/>
    <x v="1"/>
    <x v="1"/>
    <s v="E007"/>
    <x v="1"/>
    <n v="4559.1750000000002"/>
    <n v="2309.9"/>
    <n v="2249.2750000000001"/>
    <s v="High"/>
    <s v="No"/>
    <n v="0"/>
  </r>
  <r>
    <s v="O02147"/>
    <d v="2025-01-15T00:00:00"/>
    <x v="0"/>
    <s v="C0059"/>
    <x v="73"/>
    <s v="P0027"/>
    <s v="Chairs Model 3"/>
    <x v="1"/>
    <n v="688.81"/>
    <n v="10"/>
    <n v="1334.92"/>
    <n v="0"/>
    <s v="Second Class"/>
    <x v="2"/>
    <x v="2"/>
    <s v="E001"/>
    <x v="2"/>
    <n v="13349.2"/>
    <n v="6888.0999999999995"/>
    <n v="6461.1000000000013"/>
    <s v="High"/>
    <s v="No"/>
    <n v="0"/>
  </r>
  <r>
    <s v="O00979"/>
    <d v="2025-06-14T00:00:00"/>
    <x v="2"/>
    <s v="C0044"/>
    <x v="25"/>
    <s v="P0004"/>
    <s v="Paper Model 4"/>
    <x v="2"/>
    <n v="528.29"/>
    <n v="9"/>
    <n v="798.12"/>
    <n v="0.1"/>
    <s v="Same Day"/>
    <x v="2"/>
    <x v="2"/>
    <s v="E009"/>
    <x v="5"/>
    <n v="6464.7719999999999"/>
    <n v="4754.6099999999997"/>
    <n v="1710.1620000000003"/>
    <s v="Medium"/>
    <s v="No"/>
    <n v="0"/>
  </r>
  <r>
    <s v="O01537"/>
    <d v="2024-07-08T00:00:00"/>
    <x v="1"/>
    <s v="C0086"/>
    <x v="77"/>
    <s v="P0033"/>
    <s v="Tables Model 1"/>
    <x v="1"/>
    <n v="469.73"/>
    <n v="4"/>
    <n v="954.16"/>
    <n v="0.15"/>
    <s v="Second Class"/>
    <x v="1"/>
    <x v="1"/>
    <s v="E007"/>
    <x v="1"/>
    <n v="3244.1439999999998"/>
    <n v="1878.92"/>
    <n v="1365.2239999999997"/>
    <s v="High"/>
    <s v="No"/>
    <n v="0"/>
  </r>
  <r>
    <s v="O00066"/>
    <d v="2024-10-23T00:00:00"/>
    <x v="3"/>
    <s v="C0082"/>
    <x v="62"/>
    <s v="P0002"/>
    <s v="Paper Model 2"/>
    <x v="2"/>
    <n v="461.98"/>
    <n v="11"/>
    <n v="1013.15"/>
    <n v="0"/>
    <s v="First Class"/>
    <x v="1"/>
    <x v="1"/>
    <s v="E007"/>
    <x v="1"/>
    <n v="11144.65"/>
    <n v="5081.7800000000007"/>
    <n v="6062.869999999999"/>
    <s v="High"/>
    <s v="No"/>
    <n v="0"/>
  </r>
  <r>
    <s v="O01266"/>
    <d v="2024-01-25T00:00:00"/>
    <x v="0"/>
    <s v="C0026"/>
    <x v="78"/>
    <s v="P0052"/>
    <s v="Accessories Model 4"/>
    <x v="0"/>
    <n v="685.08"/>
    <n v="11"/>
    <n v="921.01"/>
    <n v="0"/>
    <s v="Second Class"/>
    <x v="3"/>
    <x v="3"/>
    <s v="E008"/>
    <x v="7"/>
    <n v="10131.11"/>
    <n v="7535.88"/>
    <n v="2595.2300000000005"/>
    <s v="Medium"/>
    <s v="No"/>
    <n v="0"/>
  </r>
  <r>
    <s v="O00949"/>
    <d v="2025-03-30T00:00:00"/>
    <x v="0"/>
    <s v="C0105"/>
    <x v="30"/>
    <s v="P0023"/>
    <s v="Desks Model 3"/>
    <x v="1"/>
    <n v="388.07"/>
    <n v="12"/>
    <n v="782.41"/>
    <n v="0"/>
    <s v="Standard Class"/>
    <x v="1"/>
    <x v="1"/>
    <s v="E003"/>
    <x v="11"/>
    <n v="9388.92"/>
    <n v="4656.84"/>
    <n v="4732.08"/>
    <s v="High"/>
    <s v="No"/>
    <n v="0"/>
  </r>
  <r>
    <s v="O00383"/>
    <d v="2025-02-06T00:00:00"/>
    <x v="0"/>
    <s v="C0007"/>
    <x v="67"/>
    <s v="P0044"/>
    <s v="Monitors Model 4"/>
    <x v="0"/>
    <n v="365.65"/>
    <n v="8"/>
    <n v="689.97"/>
    <n v="0.2"/>
    <s v="First Class"/>
    <x v="2"/>
    <x v="2"/>
    <s v="E009"/>
    <x v="5"/>
    <n v="4415.808"/>
    <n v="2925.2"/>
    <n v="1490.6080000000002"/>
    <s v="High"/>
    <s v="No"/>
    <n v="0"/>
  </r>
  <r>
    <s v="O01538"/>
    <d v="2024-10-11T00:00:00"/>
    <x v="3"/>
    <s v="C0006"/>
    <x v="79"/>
    <s v="P0013"/>
    <s v="Staplers Model 1"/>
    <x v="2"/>
    <n v="671.48"/>
    <n v="5"/>
    <n v="1240.1099999999999"/>
    <n v="0"/>
    <s v="Second Class"/>
    <x v="3"/>
    <x v="3"/>
    <s v="E004"/>
    <x v="6"/>
    <n v="6200.5499999999993"/>
    <n v="3357.4"/>
    <n v="2843.1499999999992"/>
    <s v="High"/>
    <s v="No"/>
    <n v="0"/>
  </r>
  <r>
    <s v="O01684"/>
    <d v="2024-01-07T00:00:00"/>
    <x v="0"/>
    <s v="C0102"/>
    <x v="80"/>
    <s v="P0009"/>
    <s v="Pens Model 1"/>
    <x v="2"/>
    <n v="640.09"/>
    <n v="5"/>
    <n v="1169.26"/>
    <n v="0.15"/>
    <s v="First Class"/>
    <x v="3"/>
    <x v="3"/>
    <s v="E012"/>
    <x v="4"/>
    <n v="4969.3550000000005"/>
    <n v="3200.4500000000003"/>
    <n v="1768.9050000000002"/>
    <s v="High"/>
    <s v="No"/>
    <n v="0"/>
  </r>
  <r>
    <s v="O00544"/>
    <d v="2024-01-19T00:00:00"/>
    <x v="0"/>
    <s v="C0111"/>
    <x v="17"/>
    <s v="P0035"/>
    <s v="Tables Model 3"/>
    <x v="1"/>
    <n v="190.89"/>
    <n v="1"/>
    <n v="243.15"/>
    <n v="0.05"/>
    <s v="Second Class"/>
    <x v="1"/>
    <x v="1"/>
    <s v="E011"/>
    <x v="10"/>
    <n v="230.99250000000001"/>
    <n v="190.89"/>
    <n v="40.10250000000002"/>
    <s v="Medium"/>
    <s v="No"/>
    <n v="0"/>
  </r>
  <r>
    <s v="O01359"/>
    <d v="2024-08-04T00:00:00"/>
    <x v="1"/>
    <s v="C0106"/>
    <x v="81"/>
    <s v="P0033"/>
    <s v="Tables Model 1"/>
    <x v="1"/>
    <n v="469.73"/>
    <n v="3"/>
    <n v="954.16"/>
    <n v="0"/>
    <s v="First Class"/>
    <x v="0"/>
    <x v="0"/>
    <s v="E002"/>
    <x v="0"/>
    <n v="2862.48"/>
    <n v="1409.19"/>
    <n v="1453.29"/>
    <s v="High"/>
    <s v="No"/>
    <n v="0"/>
  </r>
  <r>
    <s v="O02870"/>
    <d v="2024-05-14T00:00:00"/>
    <x v="2"/>
    <s v="C0014"/>
    <x v="57"/>
    <s v="P0025"/>
    <s v="Chairs Model 1"/>
    <x v="1"/>
    <n v="96.56"/>
    <n v="12"/>
    <n v="209.03"/>
    <n v="0"/>
    <s v="Standard Class"/>
    <x v="0"/>
    <x v="0"/>
    <s v="E002"/>
    <x v="0"/>
    <n v="2508.36"/>
    <n v="1158.72"/>
    <n v="1349.64"/>
    <s v="High"/>
    <s v="No"/>
    <n v="0"/>
  </r>
  <r>
    <s v="O02615"/>
    <d v="2024-04-12T00:00:00"/>
    <x v="2"/>
    <s v="C0048"/>
    <x v="82"/>
    <s v="P0036"/>
    <s v="Tables Model 4"/>
    <x v="1"/>
    <n v="707.97"/>
    <n v="4"/>
    <n v="1262.55"/>
    <n v="0.05"/>
    <s v="Standard Class"/>
    <x v="0"/>
    <x v="0"/>
    <s v="E010"/>
    <x v="8"/>
    <n v="4797.6899999999996"/>
    <n v="2831.88"/>
    <n v="1965.8099999999995"/>
    <s v="High"/>
    <s v="No"/>
    <n v="0"/>
  </r>
  <r>
    <s v="O01524"/>
    <d v="2024-11-24T00:00:00"/>
    <x v="3"/>
    <s v="C0045"/>
    <x v="63"/>
    <s v="P0031"/>
    <s v="Bookcases Model 3"/>
    <x v="1"/>
    <n v="431.57"/>
    <n v="5"/>
    <n v="725.92"/>
    <n v="0.15"/>
    <s v="Second Class"/>
    <x v="1"/>
    <x v="1"/>
    <s v="E007"/>
    <x v="1"/>
    <n v="3085.16"/>
    <n v="2157.85"/>
    <n v="927.31"/>
    <s v="High"/>
    <s v="No"/>
    <n v="0"/>
  </r>
  <r>
    <s v="O00031"/>
    <d v="2024-06-02T00:00:00"/>
    <x v="2"/>
    <s v="C0037"/>
    <x v="12"/>
    <s v="P0017"/>
    <s v="Envelopes Model 1"/>
    <x v="2"/>
    <n v="76.66"/>
    <n v="6"/>
    <n v="117.32"/>
    <n v="0"/>
    <s v="Standard Class"/>
    <x v="3"/>
    <x v="3"/>
    <s v="E012"/>
    <x v="4"/>
    <n v="703.92"/>
    <n v="459.96"/>
    <n v="243.95999999999998"/>
    <s v="High"/>
    <s v="No"/>
    <n v="0"/>
  </r>
  <r>
    <s v="O02235"/>
    <d v="2024-04-13T00:00:00"/>
    <x v="2"/>
    <s v="C0040"/>
    <x v="83"/>
    <s v="P0014"/>
    <s v="Staplers Model 2"/>
    <x v="2"/>
    <n v="723.21"/>
    <n v="4"/>
    <n v="1348.08"/>
    <n v="0"/>
    <s v="Standard Class"/>
    <x v="2"/>
    <x v="2"/>
    <s v="E001"/>
    <x v="2"/>
    <n v="5392.32"/>
    <n v="2892.84"/>
    <n v="2499.4799999999996"/>
    <s v="High"/>
    <s v="No"/>
    <n v="0"/>
  </r>
  <r>
    <s v="O02600"/>
    <d v="2025-02-03T00:00:00"/>
    <x v="0"/>
    <s v="C0065"/>
    <x v="10"/>
    <s v="P0049"/>
    <s v="Accessories Model 1"/>
    <x v="0"/>
    <n v="329.45"/>
    <n v="7"/>
    <n v="709.62"/>
    <n v="0.1"/>
    <s v="Second Class"/>
    <x v="2"/>
    <x v="2"/>
    <s v="E009"/>
    <x v="5"/>
    <n v="4470.6060000000007"/>
    <n v="2306.15"/>
    <n v="2164.4560000000006"/>
    <s v="High"/>
    <s v="No"/>
    <n v="0"/>
  </r>
  <r>
    <s v="O02109"/>
    <d v="2024-03-21T00:00:00"/>
    <x v="0"/>
    <s v="C0114"/>
    <x v="61"/>
    <s v="P0019"/>
    <s v="Envelopes Model 3"/>
    <x v="2"/>
    <n v="110.07"/>
    <n v="2"/>
    <n v="193.99"/>
    <n v="0"/>
    <s v="Same Day"/>
    <x v="2"/>
    <x v="2"/>
    <s v="E001"/>
    <x v="2"/>
    <n v="387.98"/>
    <n v="220.14"/>
    <n v="167.84000000000003"/>
    <s v="High"/>
    <s v="No"/>
    <n v="0"/>
  </r>
  <r>
    <s v="O01153"/>
    <d v="2025-04-12T00:00:00"/>
    <x v="2"/>
    <s v="C0103"/>
    <x v="84"/>
    <s v="P0002"/>
    <s v="Paper Model 2"/>
    <x v="2"/>
    <n v="461.98"/>
    <n v="5"/>
    <n v="1013.15"/>
    <n v="0"/>
    <s v="Second Class"/>
    <x v="3"/>
    <x v="3"/>
    <s v="E012"/>
    <x v="4"/>
    <n v="5065.75"/>
    <n v="2309.9"/>
    <n v="2755.85"/>
    <s v="High"/>
    <s v="No"/>
    <n v="0"/>
  </r>
  <r>
    <s v="O02065"/>
    <d v="2024-06-27T00:00:00"/>
    <x v="2"/>
    <s v="C0077"/>
    <x v="59"/>
    <s v="P0027"/>
    <s v="Chairs Model 3"/>
    <x v="1"/>
    <n v="688.81"/>
    <n v="11"/>
    <n v="1334.92"/>
    <n v="0.2"/>
    <s v="First Class"/>
    <x v="0"/>
    <x v="0"/>
    <s v="E010"/>
    <x v="8"/>
    <n v="11747.296000000002"/>
    <n v="7576.91"/>
    <n v="4170.3860000000022"/>
    <s v="High"/>
    <s v="No"/>
    <n v="0"/>
  </r>
  <r>
    <s v="O00418"/>
    <d v="2025-06-25T00:00:00"/>
    <x v="2"/>
    <s v="C0008"/>
    <x v="69"/>
    <s v="P0007"/>
    <s v="Binders Model 3"/>
    <x v="2"/>
    <n v="487.09"/>
    <n v="2"/>
    <n v="838.72"/>
    <n v="0.05"/>
    <s v="Standard Class"/>
    <x v="1"/>
    <x v="1"/>
    <s v="E011"/>
    <x v="10"/>
    <n v="1593.568"/>
    <n v="974.18"/>
    <n v="619.38800000000003"/>
    <s v="High"/>
    <s v="No"/>
    <n v="0"/>
  </r>
  <r>
    <s v="O01608"/>
    <d v="2025-01-16T00:00:00"/>
    <x v="4"/>
    <s v="C0091"/>
    <x v="33"/>
    <s v="P0007"/>
    <s v="Binders Model 3"/>
    <x v="2"/>
    <n v="487.09"/>
    <m/>
    <n v="838.72"/>
    <n v="0.2"/>
    <s v="Same Day"/>
    <x v="3"/>
    <x v="3"/>
    <s v="E004"/>
    <x v="6"/>
    <n v="0"/>
    <n v="0"/>
    <n v="0"/>
    <s v="Quantity Error!"/>
    <s v="No"/>
    <n v="0"/>
  </r>
  <r>
    <s v="O02888"/>
    <d v="2025-01-24T00:00:00"/>
    <x v="0"/>
    <s v="C0068"/>
    <x v="9"/>
    <s v="P0026"/>
    <s v="Chairs Model 2"/>
    <x v="1"/>
    <n v="116.9"/>
    <n v="10"/>
    <n v="253.46"/>
    <n v="0"/>
    <s v="First Class"/>
    <x v="0"/>
    <x v="0"/>
    <s v="E006"/>
    <x v="9"/>
    <n v="2534.6"/>
    <n v="1169"/>
    <n v="1365.6"/>
    <s v="High"/>
    <s v="No"/>
    <n v="0"/>
  </r>
  <r>
    <s v="O01075"/>
    <d v="2024-11-26T00:00:00"/>
    <x v="3"/>
    <s v="C0061"/>
    <x v="85"/>
    <s v="P0046"/>
    <s v="Printers Model 2"/>
    <x v="0"/>
    <n v="338.21"/>
    <n v="3"/>
    <n v="661.25"/>
    <n v="0"/>
    <s v="Same Day"/>
    <x v="3"/>
    <x v="3"/>
    <s v="E004"/>
    <x v="6"/>
    <n v="1983.75"/>
    <n v="1014.6299999999999"/>
    <n v="969.12000000000012"/>
    <s v="High"/>
    <s v="No"/>
    <n v="0"/>
  </r>
  <r>
    <s v="O01974"/>
    <d v="2024-03-07T00:00:00"/>
    <x v="0"/>
    <s v="C0019"/>
    <x v="86"/>
    <s v="P0003"/>
    <s v="Paper Model 3"/>
    <x v="2"/>
    <n v="239.71"/>
    <n v="8"/>
    <n v="522.34"/>
    <n v="0"/>
    <s v="Same Day"/>
    <x v="2"/>
    <x v="2"/>
    <s v="E005"/>
    <x v="3"/>
    <n v="4178.72"/>
    <n v="1917.68"/>
    <n v="2261.04"/>
    <s v="High"/>
    <s v="No"/>
    <n v="0"/>
  </r>
  <r>
    <s v="O00285"/>
    <d v="2024-04-26T00:00:00"/>
    <x v="2"/>
    <s v="C0114"/>
    <x v="61"/>
    <s v="P0021"/>
    <s v="Desks Model 1"/>
    <x v="1"/>
    <n v="731.22"/>
    <n v="7"/>
    <n v="1490.92"/>
    <n v="0"/>
    <s v="Second Class"/>
    <x v="2"/>
    <x v="2"/>
    <s v="E005"/>
    <x v="3"/>
    <n v="10436.44"/>
    <n v="5118.54"/>
    <n v="5317.9000000000005"/>
    <s v="High"/>
    <s v="No"/>
    <n v="0"/>
  </r>
  <r>
    <s v="O01798"/>
    <d v="2025-03-04T00:00:00"/>
    <x v="0"/>
    <s v="C0073"/>
    <x v="64"/>
    <s v="P0010"/>
    <s v="Pens Model 2"/>
    <x v="2"/>
    <n v="285.10000000000002"/>
    <n v="2"/>
    <n v="528.79999999999995"/>
    <n v="0.05"/>
    <s v="Second Class"/>
    <x v="2"/>
    <x v="2"/>
    <s v="E001"/>
    <x v="2"/>
    <n v="1004.7199999999999"/>
    <n v="570.20000000000005"/>
    <n v="434.51999999999987"/>
    <s v="High"/>
    <s v="No"/>
    <n v="0"/>
  </r>
  <r>
    <s v="O02208"/>
    <d v="2024-06-18T00:00:00"/>
    <x v="2"/>
    <s v="C0044"/>
    <x v="25"/>
    <s v="P0001"/>
    <s v="Paper Model 1"/>
    <x v="2"/>
    <n v="193.58"/>
    <n v="2"/>
    <n v="347.15"/>
    <n v="0.1"/>
    <s v="Standard Class"/>
    <x v="2"/>
    <x v="2"/>
    <s v="E001"/>
    <x v="2"/>
    <n v="624.87"/>
    <n v="387.16"/>
    <n v="237.70999999999998"/>
    <s v="High"/>
    <s v="No"/>
    <n v="0"/>
  </r>
  <r>
    <s v="O01806"/>
    <d v="2025-02-01T00:00:00"/>
    <x v="0"/>
    <s v="C0087"/>
    <x v="87"/>
    <s v="P0001"/>
    <s v="Paper Model 1"/>
    <x v="2"/>
    <n v="193.58"/>
    <n v="3"/>
    <n v="347.15"/>
    <n v="0.1"/>
    <s v="Standard Class"/>
    <x v="2"/>
    <x v="2"/>
    <s v="E001"/>
    <x v="2"/>
    <n v="937.30499999999984"/>
    <n v="580.74"/>
    <n v="356.56499999999983"/>
    <s v="High"/>
    <s v="No"/>
    <n v="0"/>
  </r>
  <r>
    <s v="O02047"/>
    <d v="2025-02-09T00:00:00"/>
    <x v="0"/>
    <s v="C0032"/>
    <x v="1"/>
    <s v="P0014"/>
    <s v="Staplers Model 2"/>
    <x v="2"/>
    <n v="723.21"/>
    <n v="8"/>
    <n v="1348.08"/>
    <n v="0.15"/>
    <s v="Same Day"/>
    <x v="1"/>
    <x v="1"/>
    <s v="E003"/>
    <x v="11"/>
    <n v="9166.9439999999995"/>
    <n v="5785.68"/>
    <n v="3381.2639999999992"/>
    <s v="High"/>
    <s v="No"/>
    <n v="0"/>
  </r>
  <r>
    <s v="O01446"/>
    <d v="2024-05-22T00:00:00"/>
    <x v="2"/>
    <s v="C0044"/>
    <x v="25"/>
    <s v="P0002"/>
    <s v="Paper Model 2"/>
    <x v="2"/>
    <n v="461.98"/>
    <n v="7"/>
    <n v="1013.15"/>
    <n v="0"/>
    <s v="Standard Class"/>
    <x v="2"/>
    <x v="2"/>
    <s v="E009"/>
    <x v="5"/>
    <n v="7092.05"/>
    <n v="3233.86"/>
    <n v="3858.19"/>
    <s v="High"/>
    <s v="No"/>
    <n v="0"/>
  </r>
  <r>
    <s v="O01724"/>
    <d v="2025-04-08T00:00:00"/>
    <x v="2"/>
    <s v="C0029"/>
    <x v="72"/>
    <s v="P0029"/>
    <s v="Bookcases Model 1"/>
    <x v="1"/>
    <n v="644.65"/>
    <n v="3"/>
    <n v="1029.82"/>
    <n v="0.1"/>
    <s v="Second Class"/>
    <x v="2"/>
    <x v="2"/>
    <s v="E005"/>
    <x v="3"/>
    <n v="2780.5140000000001"/>
    <n v="1933.9499999999998"/>
    <n v="846.56400000000031"/>
    <s v="High"/>
    <s v="No"/>
    <n v="0"/>
  </r>
  <r>
    <s v="O00536"/>
    <d v="2025-05-22T00:00:00"/>
    <x v="2"/>
    <s v="C0015"/>
    <x v="88"/>
    <s v="P0034"/>
    <s v="Tables Model 2"/>
    <x v="1"/>
    <n v="752.53"/>
    <n v="6"/>
    <n v="1018.12"/>
    <n v="0.15"/>
    <s v="Same Day"/>
    <x v="1"/>
    <x v="1"/>
    <s v="E003"/>
    <x v="11"/>
    <n v="5192.4120000000003"/>
    <n v="4515.18"/>
    <n v="677.23199999999997"/>
    <s v="Low"/>
    <s v="No"/>
    <n v="0"/>
  </r>
  <r>
    <s v="O00841"/>
    <d v="2025-04-16T00:00:00"/>
    <x v="2"/>
    <s v="C0010"/>
    <x v="9"/>
    <s v="P0012"/>
    <s v="Pens Model 4"/>
    <x v="2"/>
    <n v="578.14"/>
    <n v="5"/>
    <n v="1084.72"/>
    <n v="0.05"/>
    <s v="Second Class"/>
    <x v="3"/>
    <x v="3"/>
    <s v="E012"/>
    <x v="4"/>
    <n v="5152.42"/>
    <n v="2890.7"/>
    <n v="2261.7200000000003"/>
    <s v="High"/>
    <s v="No"/>
    <n v="0"/>
  </r>
  <r>
    <s v="O01192"/>
    <d v="2025-05-24T00:00:00"/>
    <x v="2"/>
    <s v="C0026"/>
    <x v="78"/>
    <s v="P0006"/>
    <s v="Binders Model 2"/>
    <x v="2"/>
    <n v="597.01"/>
    <n v="4"/>
    <n v="774.08"/>
    <n v="0"/>
    <s v="Standard Class"/>
    <x v="3"/>
    <x v="3"/>
    <s v="E012"/>
    <x v="4"/>
    <n v="3096.32"/>
    <n v="2388.04"/>
    <n v="708.2800000000002"/>
    <s v="Medium"/>
    <s v="No"/>
    <n v="0"/>
  </r>
  <r>
    <s v="O02168"/>
    <d v="2024-06-26T00:00:00"/>
    <x v="2"/>
    <s v="C0083"/>
    <x v="21"/>
    <s v="P0027"/>
    <s v="Chairs Model 3"/>
    <x v="1"/>
    <n v="688.81"/>
    <n v="1"/>
    <n v="1334.92"/>
    <n v="0.2"/>
    <s v="Standard Class"/>
    <x v="1"/>
    <x v="1"/>
    <s v="E003"/>
    <x v="11"/>
    <n v="1067.9360000000001"/>
    <n v="688.81"/>
    <n v="379.1260000000002"/>
    <s v="High"/>
    <s v="No"/>
    <n v="0"/>
  </r>
  <r>
    <s v="O00268"/>
    <d v="2024-07-19T00:00:00"/>
    <x v="1"/>
    <s v="C0014"/>
    <x v="57"/>
    <s v="P0017"/>
    <s v="Envelopes Model 1"/>
    <x v="2"/>
    <n v="76.66"/>
    <n v="4"/>
    <n v="117.32"/>
    <n v="0"/>
    <s v="Second Class"/>
    <x v="0"/>
    <x v="0"/>
    <s v="E010"/>
    <x v="8"/>
    <n v="469.28"/>
    <n v="306.64"/>
    <n v="162.63999999999999"/>
    <s v="High"/>
    <s v="No"/>
    <n v="0"/>
  </r>
  <r>
    <s v="O01214"/>
    <d v="2024-11-03T00:00:00"/>
    <x v="3"/>
    <s v="C0009"/>
    <x v="50"/>
    <s v="P0012"/>
    <s v="Pens Model 4"/>
    <x v="2"/>
    <n v="578.14"/>
    <n v="11"/>
    <n v="1084.72"/>
    <n v="0.05"/>
    <s v="Standard Class"/>
    <x v="1"/>
    <x v="1"/>
    <s v="E003"/>
    <x v="11"/>
    <n v="11335.323999999999"/>
    <n v="6359.54"/>
    <n v="4975.7839999999987"/>
    <s v="High"/>
    <s v="No"/>
    <n v="0"/>
  </r>
  <r>
    <s v="O02735"/>
    <d v="2024-09-09T00:00:00"/>
    <x v="4"/>
    <s v="C0009"/>
    <x v="50"/>
    <s v="P0030"/>
    <s v="Bookcases Model 2"/>
    <x v="1"/>
    <n v="633.59"/>
    <m/>
    <n v="800.37"/>
    <n v="0.2"/>
    <s v="Same Day"/>
    <x v="1"/>
    <x v="1"/>
    <s v="E003"/>
    <x v="11"/>
    <n v="0"/>
    <n v="0"/>
    <n v="0"/>
    <s v="Quantity Error!"/>
    <s v="No"/>
    <n v="0"/>
  </r>
  <r>
    <s v="O01311"/>
    <d v="2024-09-04T00:00:00"/>
    <x v="1"/>
    <s v="C0109"/>
    <x v="51"/>
    <s v="P0027"/>
    <s v="Chairs Model 3"/>
    <x v="1"/>
    <n v="688.81"/>
    <n v="8"/>
    <n v="1334.92"/>
    <n v="0.1"/>
    <s v="Standard Class"/>
    <x v="3"/>
    <x v="3"/>
    <s v="E004"/>
    <x v="6"/>
    <n v="9611.4240000000009"/>
    <n v="5510.48"/>
    <n v="4100.9440000000013"/>
    <s v="High"/>
    <s v="No"/>
    <n v="0"/>
  </r>
  <r>
    <s v="O02930"/>
    <d v="2025-05-07T00:00:00"/>
    <x v="2"/>
    <s v="C0022"/>
    <x v="89"/>
    <s v="P0037"/>
    <s v="Laptops Model 1"/>
    <x v="0"/>
    <n v="732.63"/>
    <n v="7"/>
    <n v="1069.8599999999999"/>
    <n v="0"/>
    <s v="Standard Class"/>
    <x v="2"/>
    <x v="2"/>
    <s v="E005"/>
    <x v="3"/>
    <n v="7489.0199999999995"/>
    <n v="5128.41"/>
    <n v="2360.6099999999997"/>
    <s v="High"/>
    <s v="No"/>
    <n v="0"/>
  </r>
  <r>
    <s v="O00911"/>
    <d v="2025-03-16T00:00:00"/>
    <x v="0"/>
    <s v="C0063"/>
    <x v="56"/>
    <s v="P0020"/>
    <s v="Envelopes Model 4"/>
    <x v="2"/>
    <n v="777.33"/>
    <n v="6"/>
    <n v="1363.68"/>
    <n v="0.15"/>
    <s v="First Class"/>
    <x v="3"/>
    <x v="3"/>
    <s v="E004"/>
    <x v="6"/>
    <n v="6954.768"/>
    <n v="4663.9800000000005"/>
    <n v="2290.7879999999996"/>
    <s v="High"/>
    <s v="Yes"/>
    <n v="1"/>
  </r>
  <r>
    <s v="O00910"/>
    <d v="2025-05-13T00:00:00"/>
    <x v="2"/>
    <s v="C0086"/>
    <x v="77"/>
    <s v="P0011"/>
    <s v="Pens Model 3"/>
    <x v="2"/>
    <n v="498.61"/>
    <n v="5"/>
    <n v="944.31"/>
    <n v="0"/>
    <s v="First Class"/>
    <x v="1"/>
    <x v="1"/>
    <s v="E007"/>
    <x v="1"/>
    <n v="4721.5499999999993"/>
    <n v="2493.0500000000002"/>
    <n v="2228.4999999999991"/>
    <s v="High"/>
    <s v="No"/>
    <n v="0"/>
  </r>
  <r>
    <s v="O00167"/>
    <d v="2024-05-26T00:00:00"/>
    <x v="2"/>
    <s v="C0049"/>
    <x v="27"/>
    <s v="P0050"/>
    <s v="Accessories Model 2"/>
    <x v="0"/>
    <n v="31.01"/>
    <n v="2"/>
    <n v="49.68"/>
    <n v="0.1"/>
    <s v="First Class"/>
    <x v="1"/>
    <x v="1"/>
    <s v="E003"/>
    <x v="11"/>
    <n v="89.424000000000007"/>
    <n v="62.02"/>
    <n v="27.404000000000003"/>
    <s v="High"/>
    <s v="No"/>
    <n v="0"/>
  </r>
  <r>
    <s v="O00325"/>
    <d v="2024-06-10T00:00:00"/>
    <x v="2"/>
    <s v="C0031"/>
    <x v="19"/>
    <s v="P0042"/>
    <s v="Monitors Model 2"/>
    <x v="0"/>
    <n v="396.64"/>
    <n v="2"/>
    <n v="532.41999999999996"/>
    <n v="0"/>
    <s v="Standard Class"/>
    <x v="1"/>
    <x v="1"/>
    <s v="E003"/>
    <x v="11"/>
    <n v="1064.8399999999999"/>
    <n v="793.28"/>
    <n v="271.55999999999995"/>
    <s v="Medium"/>
    <s v="No"/>
    <n v="0"/>
  </r>
  <r>
    <s v="O01244"/>
    <d v="2024-11-01T00:00:00"/>
    <x v="3"/>
    <s v="C0055"/>
    <x v="24"/>
    <s v="P0045"/>
    <s v="Printers Model 1"/>
    <x v="0"/>
    <n v="595.79999999999995"/>
    <n v="5"/>
    <n v="1280.18"/>
    <n v="0"/>
    <s v="Second Class"/>
    <x v="2"/>
    <x v="2"/>
    <s v="E001"/>
    <x v="2"/>
    <n v="6400.9000000000005"/>
    <n v="2979"/>
    <n v="3421.9000000000005"/>
    <s v="High"/>
    <s v="No"/>
    <n v="0"/>
  </r>
  <r>
    <s v="O03087"/>
    <d v="2024-12-08T00:00:00"/>
    <x v="3"/>
    <s v="C0112"/>
    <x v="90"/>
    <s v="P0052"/>
    <s v="Accessories Model 4"/>
    <x v="0"/>
    <n v="685.08"/>
    <n v="9"/>
    <n v="921.01"/>
    <n v="0.05"/>
    <s v="Second Class"/>
    <x v="3"/>
    <x v="3"/>
    <s v="E008"/>
    <x v="7"/>
    <n v="7874.6354999999994"/>
    <n v="6165.72"/>
    <n v="1708.9154999999992"/>
    <s v="Medium"/>
    <s v="No"/>
    <n v="0"/>
  </r>
  <r>
    <s v="O00168"/>
    <d v="2025-03-29T00:00:00"/>
    <x v="0"/>
    <s v="C0020"/>
    <x v="91"/>
    <s v="P0027"/>
    <s v="Chairs Model 3"/>
    <x v="1"/>
    <n v="688.81"/>
    <n v="4"/>
    <n v="1334.92"/>
    <n v="0"/>
    <s v="Standard Class"/>
    <x v="3"/>
    <x v="3"/>
    <s v="E012"/>
    <x v="4"/>
    <n v="5339.68"/>
    <n v="2755.24"/>
    <n v="2584.4400000000005"/>
    <s v="High"/>
    <s v="No"/>
    <n v="0"/>
  </r>
  <r>
    <s v="O00680"/>
    <d v="2024-02-07T00:00:00"/>
    <x v="0"/>
    <s v="C0082"/>
    <x v="62"/>
    <s v="P0051"/>
    <s v="Accessories Model 3"/>
    <x v="0"/>
    <n v="357.49"/>
    <n v="4"/>
    <n v="769.69"/>
    <n v="0"/>
    <s v="Second Class"/>
    <x v="1"/>
    <x v="1"/>
    <s v="E011"/>
    <x v="10"/>
    <n v="3078.76"/>
    <n v="1429.96"/>
    <n v="1648.8000000000002"/>
    <s v="High"/>
    <s v="No"/>
    <n v="0"/>
  </r>
  <r>
    <s v="O02155"/>
    <d v="2024-07-16T00:00:00"/>
    <x v="1"/>
    <s v="C0090"/>
    <x v="60"/>
    <s v="P0011"/>
    <s v="Pens Model 3"/>
    <x v="2"/>
    <n v="498.61"/>
    <n v="10"/>
    <n v="944.31"/>
    <n v="0.1"/>
    <s v="Second Class"/>
    <x v="1"/>
    <x v="1"/>
    <s v="E003"/>
    <x v="11"/>
    <n v="8498.7899999999991"/>
    <n v="4986.1000000000004"/>
    <n v="3512.6899999999987"/>
    <s v="High"/>
    <s v="No"/>
    <n v="0"/>
  </r>
  <r>
    <s v="O00454"/>
    <d v="2024-02-06T00:00:00"/>
    <x v="0"/>
    <s v="C0038"/>
    <x v="41"/>
    <s v="P0019"/>
    <s v="Envelopes Model 3"/>
    <x v="2"/>
    <n v="110.07"/>
    <n v="12"/>
    <n v="193.99"/>
    <n v="0.1"/>
    <s v="Standard Class"/>
    <x v="0"/>
    <x v="0"/>
    <s v="E002"/>
    <x v="0"/>
    <n v="2095.0920000000001"/>
    <n v="1320.84"/>
    <n v="774.25200000000018"/>
    <s v="High"/>
    <s v="No"/>
    <n v="0"/>
  </r>
  <r>
    <s v="O00792"/>
    <d v="2024-01-19T00:00:00"/>
    <x v="0"/>
    <s v="C0025"/>
    <x v="16"/>
    <s v="P0010"/>
    <s v="Pens Model 2"/>
    <x v="2"/>
    <n v="285.10000000000002"/>
    <n v="10"/>
    <n v="528.79999999999995"/>
    <n v="0"/>
    <s v="First Class"/>
    <x v="0"/>
    <x v="0"/>
    <s v="E006"/>
    <x v="9"/>
    <n v="5288"/>
    <n v="2851"/>
    <n v="2437"/>
    <s v="High"/>
    <s v="No"/>
    <n v="0"/>
  </r>
  <r>
    <s v="O00755"/>
    <d v="2024-06-21T00:00:00"/>
    <x v="2"/>
    <s v="C0049"/>
    <x v="27"/>
    <s v="P0028"/>
    <s v="Chairs Model 4"/>
    <x v="1"/>
    <n v="784.05"/>
    <n v="1"/>
    <n v="1700.53"/>
    <n v="0"/>
    <s v="Standard Class"/>
    <x v="1"/>
    <x v="1"/>
    <s v="E011"/>
    <x v="10"/>
    <n v="1700.53"/>
    <n v="784.05"/>
    <n v="916.48"/>
    <s v="High"/>
    <s v="No"/>
    <n v="0"/>
  </r>
  <r>
    <s v="O01195"/>
    <d v="2024-02-27T00:00:00"/>
    <x v="0"/>
    <s v="C0045"/>
    <x v="63"/>
    <s v="P0030"/>
    <s v="Bookcases Model 2"/>
    <x v="1"/>
    <n v="633.59"/>
    <n v="7"/>
    <n v="800.37"/>
    <n v="0.05"/>
    <s v="Second Class"/>
    <x v="1"/>
    <x v="1"/>
    <s v="E003"/>
    <x v="11"/>
    <n v="5322.4605000000001"/>
    <n v="4435.13"/>
    <n v="887.33050000000003"/>
    <s v="Medium"/>
    <s v="No"/>
    <n v="0"/>
  </r>
  <r>
    <s v="O00116"/>
    <d v="2025-06-20T00:00:00"/>
    <x v="2"/>
    <s v="C0070"/>
    <x v="92"/>
    <s v="P0042"/>
    <s v="Monitors Model 2"/>
    <x v="0"/>
    <n v="396.64"/>
    <n v="1"/>
    <n v="532.41999999999996"/>
    <n v="0.2"/>
    <s v="Second Class"/>
    <x v="0"/>
    <x v="0"/>
    <s v="E002"/>
    <x v="0"/>
    <n v="425.93599999999998"/>
    <n v="396.64"/>
    <n v="29.295999999999992"/>
    <s v="Low"/>
    <s v="No"/>
    <n v="0"/>
  </r>
  <r>
    <s v="O02126"/>
    <d v="2024-01-11T00:00:00"/>
    <x v="0"/>
    <s v="C0055"/>
    <x v="24"/>
    <s v="P0002"/>
    <s v="Paper Model 2"/>
    <x v="2"/>
    <n v="461.98"/>
    <n v="5"/>
    <n v="1013.15"/>
    <n v="0.05"/>
    <s v="Same Day"/>
    <x v="2"/>
    <x v="2"/>
    <s v="E005"/>
    <x v="3"/>
    <n v="4812.4624999999996"/>
    <n v="2309.9"/>
    <n v="2502.5624999999995"/>
    <s v="High"/>
    <s v="No"/>
    <n v="0"/>
  </r>
  <r>
    <s v="O01489"/>
    <d v="2025-04-12T00:00:00"/>
    <x v="2"/>
    <s v="C0042"/>
    <x v="93"/>
    <s v="P0037"/>
    <s v="Laptops Model 1"/>
    <x v="0"/>
    <n v="732.63"/>
    <n v="10"/>
    <n v="1069.8599999999999"/>
    <n v="0"/>
    <s v="Second Class"/>
    <x v="3"/>
    <x v="3"/>
    <s v="E008"/>
    <x v="7"/>
    <n v="10698.599999999999"/>
    <n v="7326.3"/>
    <n v="3372.2999999999984"/>
    <s v="High"/>
    <s v="No"/>
    <n v="0"/>
  </r>
  <r>
    <s v="O03150"/>
    <d v="2025-01-22T00:00:00"/>
    <x v="0"/>
    <s v="C0036"/>
    <x v="49"/>
    <s v="P0001"/>
    <s v="Paper Model 1"/>
    <x v="2"/>
    <n v="193.58"/>
    <n v="10"/>
    <n v="347.15"/>
    <n v="0.2"/>
    <s v="Same Day"/>
    <x v="0"/>
    <x v="0"/>
    <s v="E002"/>
    <x v="0"/>
    <n v="2777.2000000000003"/>
    <n v="1935.8000000000002"/>
    <n v="841.40000000000009"/>
    <s v="High"/>
    <s v="No"/>
    <n v="0"/>
  </r>
  <r>
    <s v="O01233"/>
    <d v="2025-04-28T00:00:00"/>
    <x v="2"/>
    <s v="C0013"/>
    <x v="75"/>
    <s v="P0002"/>
    <s v="Paper Model 2"/>
    <x v="2"/>
    <n v="461.98"/>
    <n v="3"/>
    <n v="1013.15"/>
    <n v="0"/>
    <s v="First Class"/>
    <x v="1"/>
    <x v="1"/>
    <s v="E007"/>
    <x v="1"/>
    <n v="3039.45"/>
    <n v="1385.94"/>
    <n v="1653.5099999999998"/>
    <s v="High"/>
    <s v="No"/>
    <n v="0"/>
  </r>
  <r>
    <s v="O00201"/>
    <d v="2024-05-25T00:00:00"/>
    <x v="2"/>
    <s v="C0090"/>
    <x v="60"/>
    <s v="P0023"/>
    <s v="Desks Model 3"/>
    <x v="1"/>
    <n v="388.07"/>
    <n v="10"/>
    <n v="782.41"/>
    <n v="0"/>
    <s v="Standard Class"/>
    <x v="1"/>
    <x v="1"/>
    <s v="E011"/>
    <x v="10"/>
    <n v="7824.0999999999995"/>
    <n v="3880.7"/>
    <n v="3943.3999999999996"/>
    <s v="High"/>
    <s v="No"/>
    <n v="0"/>
  </r>
  <r>
    <s v="O02543"/>
    <d v="2024-02-15T00:00:00"/>
    <x v="0"/>
    <s v="C0038"/>
    <x v="41"/>
    <s v="P0022"/>
    <s v="Desks Model 2"/>
    <x v="1"/>
    <n v="209.29"/>
    <n v="6"/>
    <n v="425.58"/>
    <n v="0.15"/>
    <s v="Standard Class"/>
    <x v="0"/>
    <x v="0"/>
    <s v="E002"/>
    <x v="0"/>
    <n v="2170.4580000000001"/>
    <n v="1255.74"/>
    <n v="914.71800000000007"/>
    <s v="High"/>
    <s v="No"/>
    <n v="0"/>
  </r>
  <r>
    <s v="O00391"/>
    <d v="2025-04-21T00:00:00"/>
    <x v="2"/>
    <s v="C0080"/>
    <x v="38"/>
    <s v="P0018"/>
    <s v="Envelopes Model 2"/>
    <x v="2"/>
    <n v="599.25"/>
    <n v="11"/>
    <n v="849.05"/>
    <n v="0"/>
    <s v="Standard Class"/>
    <x v="0"/>
    <x v="0"/>
    <s v="E002"/>
    <x v="0"/>
    <n v="9339.5499999999993"/>
    <n v="6591.75"/>
    <n v="2747.7999999999993"/>
    <s v="Medium"/>
    <s v="No"/>
    <n v="0"/>
  </r>
  <r>
    <s v="O00692"/>
    <d v="2024-04-16T00:00:00"/>
    <x v="2"/>
    <s v="C0039"/>
    <x v="94"/>
    <s v="P0006"/>
    <s v="Binders Model 2"/>
    <x v="2"/>
    <n v="597.01"/>
    <n v="11"/>
    <n v="774.08"/>
    <n v="0.1"/>
    <s v="Standard Class"/>
    <x v="0"/>
    <x v="0"/>
    <s v="E002"/>
    <x v="0"/>
    <n v="7663.3920000000007"/>
    <n v="6567.11"/>
    <n v="1096.2820000000011"/>
    <s v="Low"/>
    <s v="No"/>
    <n v="0"/>
  </r>
  <r>
    <s v="O02702"/>
    <d v="2025-01-23T00:00:00"/>
    <x v="0"/>
    <s v="C0073"/>
    <x v="64"/>
    <s v="P0003"/>
    <s v="Paper Model 3"/>
    <x v="2"/>
    <n v="239.71"/>
    <n v="9"/>
    <n v="522.34"/>
    <n v="0.1"/>
    <s v="Standard Class"/>
    <x v="2"/>
    <x v="2"/>
    <s v="E005"/>
    <x v="3"/>
    <n v="4230.9540000000006"/>
    <n v="2157.39"/>
    <n v="2073.5640000000008"/>
    <s v="High"/>
    <s v="No"/>
    <n v="0"/>
  </r>
  <r>
    <s v="O01721"/>
    <d v="2024-06-20T00:00:00"/>
    <x v="2"/>
    <s v="C0064"/>
    <x v="67"/>
    <s v="P0034"/>
    <s v="Tables Model 2"/>
    <x v="1"/>
    <n v="752.53"/>
    <n v="3"/>
    <n v="1018.12"/>
    <n v="0"/>
    <s v="Standard Class"/>
    <x v="3"/>
    <x v="3"/>
    <s v="E008"/>
    <x v="7"/>
    <n v="3054.36"/>
    <n v="2257.59"/>
    <n v="796.77"/>
    <s v="Medium"/>
    <s v="No"/>
    <n v="0"/>
  </r>
  <r>
    <s v="O02443"/>
    <d v="2024-11-01T00:00:00"/>
    <x v="3"/>
    <s v="C0054"/>
    <x v="7"/>
    <s v="P0050"/>
    <s v="Accessories Model 2"/>
    <x v="0"/>
    <n v="31.01"/>
    <n v="3"/>
    <n v="49.68"/>
    <n v="0.15"/>
    <s v="Second Class"/>
    <x v="2"/>
    <x v="2"/>
    <s v="E001"/>
    <x v="2"/>
    <n v="126.68399999999998"/>
    <n v="93.03"/>
    <n v="33.653999999999982"/>
    <s v="Medium"/>
    <s v="No"/>
    <n v="0"/>
  </r>
  <r>
    <s v="O00141"/>
    <d v="2024-01-26T00:00:00"/>
    <x v="0"/>
    <s v="C0065"/>
    <x v="10"/>
    <s v="P0010"/>
    <s v="Pens Model 2"/>
    <x v="2"/>
    <n v="285.10000000000002"/>
    <n v="8"/>
    <n v="528.79999999999995"/>
    <n v="0"/>
    <s v="Second Class"/>
    <x v="2"/>
    <x v="2"/>
    <s v="E005"/>
    <x v="3"/>
    <n v="4230.3999999999996"/>
    <n v="2280.8000000000002"/>
    <n v="1949.5999999999995"/>
    <s v="High"/>
    <s v="No"/>
    <n v="0"/>
  </r>
  <r>
    <s v="O02793"/>
    <d v="2024-11-29T00:00:00"/>
    <x v="3"/>
    <s v="C0077"/>
    <x v="59"/>
    <s v="P0012"/>
    <s v="Pens Model 4"/>
    <x v="2"/>
    <n v="578.14"/>
    <n v="12"/>
    <n v="1084.72"/>
    <n v="0.2"/>
    <s v="Same Day"/>
    <x v="0"/>
    <x v="0"/>
    <s v="E002"/>
    <x v="0"/>
    <n v="10413.312"/>
    <n v="6937.68"/>
    <n v="3475.6319999999996"/>
    <s v="High"/>
    <s v="No"/>
    <n v="0"/>
  </r>
  <r>
    <s v="O00815"/>
    <d v="2024-01-02T00:00:00"/>
    <x v="0"/>
    <s v="C0066"/>
    <x v="76"/>
    <s v="P0027"/>
    <s v="Chairs Model 3"/>
    <x v="1"/>
    <n v="688.81"/>
    <n v="4"/>
    <n v="1334.92"/>
    <n v="0"/>
    <s v="First Class"/>
    <x v="0"/>
    <x v="0"/>
    <s v="E002"/>
    <x v="0"/>
    <n v="5339.68"/>
    <n v="2755.24"/>
    <n v="2584.4400000000005"/>
    <s v="High"/>
    <s v="No"/>
    <n v="0"/>
  </r>
  <r>
    <s v="O02654"/>
    <d v="2024-12-15T00:00:00"/>
    <x v="3"/>
    <s v="C0051"/>
    <x v="65"/>
    <s v="P0004"/>
    <s v="Paper Model 4"/>
    <x v="2"/>
    <n v="528.29"/>
    <n v="5"/>
    <n v="798.12"/>
    <n v="0.15"/>
    <s v="Standard Class"/>
    <x v="1"/>
    <x v="1"/>
    <s v="E007"/>
    <x v="1"/>
    <n v="3392.0099999999998"/>
    <n v="2641.45"/>
    <n v="750.56"/>
    <s v="Medium"/>
    <s v="No"/>
    <n v="0"/>
  </r>
  <r>
    <s v="O01053"/>
    <d v="2024-03-22T00:00:00"/>
    <x v="0"/>
    <s v="C0055"/>
    <x v="24"/>
    <s v="P0035"/>
    <s v="Tables Model 3"/>
    <x v="1"/>
    <n v="190.89"/>
    <n v="3"/>
    <n v="243.15"/>
    <n v="0"/>
    <s v="Second Class"/>
    <x v="2"/>
    <x v="2"/>
    <s v="E005"/>
    <x v="3"/>
    <n v="729.45"/>
    <n v="572.66999999999996"/>
    <n v="156.78000000000009"/>
    <s v="Medium"/>
    <s v="No"/>
    <n v="0"/>
  </r>
  <r>
    <s v="O00592"/>
    <d v="2025-01-11T00:00:00"/>
    <x v="0"/>
    <s v="C0046"/>
    <x v="95"/>
    <s v="P0043"/>
    <s v="Monitors Model 3"/>
    <x v="0"/>
    <n v="710.37"/>
    <n v="9"/>
    <n v="979.52"/>
    <n v="0"/>
    <s v="Standard Class"/>
    <x v="1"/>
    <x v="1"/>
    <s v="E003"/>
    <x v="11"/>
    <n v="8815.68"/>
    <n v="6393.33"/>
    <n v="2422.3500000000004"/>
    <s v="Medium"/>
    <s v="No"/>
    <n v="0"/>
  </r>
  <r>
    <s v="O01702"/>
    <d v="2024-09-26T00:00:00"/>
    <x v="1"/>
    <s v="C0028"/>
    <x v="11"/>
    <s v="P0008"/>
    <s v="Binders Model 4"/>
    <x v="2"/>
    <n v="723.8"/>
    <n v="4"/>
    <n v="1101.54"/>
    <n v="0.2"/>
    <s v="Standard Class"/>
    <x v="2"/>
    <x v="2"/>
    <s v="E001"/>
    <x v="2"/>
    <n v="3524.9279999999999"/>
    <n v="2895.2"/>
    <n v="629.72800000000007"/>
    <s v="Medium"/>
    <s v="No"/>
    <n v="0"/>
  </r>
  <r>
    <s v="O01574"/>
    <d v="2024-01-29T00:00:00"/>
    <x v="0"/>
    <s v="C0085"/>
    <x v="42"/>
    <s v="P0043"/>
    <s v="Monitors Model 3"/>
    <x v="0"/>
    <n v="710.37"/>
    <n v="11"/>
    <n v="979.52"/>
    <n v="0.2"/>
    <s v="Standard Class"/>
    <x v="2"/>
    <x v="2"/>
    <s v="E009"/>
    <x v="5"/>
    <n v="8619.7759999999998"/>
    <n v="7814.07"/>
    <n v="805.70600000000013"/>
    <s v="Low"/>
    <s v="Yes"/>
    <n v="1"/>
  </r>
  <r>
    <s v="O02127"/>
    <d v="2025-05-31T00:00:00"/>
    <x v="2"/>
    <s v="C0103"/>
    <x v="84"/>
    <s v="P0005"/>
    <s v="Binders Model 1"/>
    <x v="2"/>
    <n v="454.91"/>
    <n v="6"/>
    <n v="865.02"/>
    <n v="0"/>
    <s v="Standard Class"/>
    <x v="3"/>
    <x v="3"/>
    <s v="E008"/>
    <x v="7"/>
    <n v="5190.12"/>
    <n v="2729.46"/>
    <n v="2460.66"/>
    <s v="High"/>
    <s v="No"/>
    <n v="0"/>
  </r>
  <r>
    <s v="O01374"/>
    <d v="2024-02-12T00:00:00"/>
    <x v="0"/>
    <s v="C0083"/>
    <x v="21"/>
    <s v="P0024"/>
    <s v="Desks Model 4"/>
    <x v="1"/>
    <n v="598.51"/>
    <n v="1"/>
    <n v="940.73"/>
    <n v="0.05"/>
    <s v="Standard Class"/>
    <x v="1"/>
    <x v="1"/>
    <s v="E003"/>
    <x v="11"/>
    <n v="893.69349999999997"/>
    <n v="598.51"/>
    <n v="295.18349999999998"/>
    <s v="High"/>
    <s v="No"/>
    <n v="0"/>
  </r>
  <r>
    <s v="O01058"/>
    <d v="2025-01-16T00:00:00"/>
    <x v="0"/>
    <s v="C0006"/>
    <x v="79"/>
    <s v="P0005"/>
    <s v="Binders Model 1"/>
    <x v="2"/>
    <n v="454.91"/>
    <n v="1"/>
    <n v="865.02"/>
    <n v="0"/>
    <s v="Standard Class"/>
    <x v="3"/>
    <x v="3"/>
    <s v="E008"/>
    <x v="7"/>
    <n v="865.02"/>
    <n v="454.91"/>
    <n v="410.10999999999996"/>
    <s v="High"/>
    <s v="No"/>
    <n v="0"/>
  </r>
  <r>
    <s v="O00393"/>
    <d v="2024-01-23T00:00:00"/>
    <x v="0"/>
    <s v="C0026"/>
    <x v="78"/>
    <s v="P0033"/>
    <s v="Tables Model 1"/>
    <x v="1"/>
    <n v="469.73"/>
    <n v="1"/>
    <n v="954.16"/>
    <n v="0"/>
    <s v="Standard Class"/>
    <x v="3"/>
    <x v="3"/>
    <s v="E008"/>
    <x v="7"/>
    <n v="954.16"/>
    <n v="469.73"/>
    <n v="484.42999999999995"/>
    <s v="High"/>
    <s v="No"/>
    <n v="0"/>
  </r>
  <r>
    <s v="O02879"/>
    <d v="2024-10-27T00:00:00"/>
    <x v="3"/>
    <s v="C0049"/>
    <x v="27"/>
    <s v="P0034"/>
    <s v="Tables Model 2"/>
    <x v="1"/>
    <n v="752.53"/>
    <n v="3"/>
    <n v="1018.12"/>
    <n v="0.2"/>
    <s v="Same Day"/>
    <x v="1"/>
    <x v="1"/>
    <s v="E007"/>
    <x v="1"/>
    <n v="2443.4880000000003"/>
    <n v="2257.59"/>
    <n v="185.89800000000014"/>
    <s v="Low"/>
    <s v="No"/>
    <n v="0"/>
  </r>
  <r>
    <s v="O00737"/>
    <d v="2024-09-11T00:00:00"/>
    <x v="4"/>
    <s v="C0068"/>
    <x v="9"/>
    <s v="P0018"/>
    <s v="Envelopes Model 2"/>
    <x v="2"/>
    <n v="599.25"/>
    <m/>
    <n v="849.05"/>
    <n v="0.05"/>
    <s v="Same Day"/>
    <x v="0"/>
    <x v="0"/>
    <s v="E010"/>
    <x v="8"/>
    <n v="0"/>
    <n v="0"/>
    <n v="0"/>
    <s v="Quantity Error!"/>
    <s v="No"/>
    <n v="0"/>
  </r>
  <r>
    <s v="O01566"/>
    <d v="2025-04-23T00:00:00"/>
    <x v="2"/>
    <s v="C0076"/>
    <x v="96"/>
    <s v="P0032"/>
    <s v="Bookcases Model 4"/>
    <x v="1"/>
    <n v="539.9"/>
    <n v="2"/>
    <n v="1019.72"/>
    <n v="0"/>
    <s v="Second Class"/>
    <x v="1"/>
    <x v="1"/>
    <s v="E011"/>
    <x v="10"/>
    <n v="2039.44"/>
    <n v="1079.8"/>
    <n v="959.6400000000001"/>
    <s v="High"/>
    <s v="No"/>
    <n v="0"/>
  </r>
  <r>
    <s v="O00795"/>
    <d v="2024-09-15T00:00:00"/>
    <x v="1"/>
    <s v="C0013"/>
    <x v="75"/>
    <s v="P0028"/>
    <s v="Chairs Model 4"/>
    <x v="1"/>
    <n v="784.05"/>
    <n v="8"/>
    <n v="1700.53"/>
    <n v="0"/>
    <s v="Standard Class"/>
    <x v="1"/>
    <x v="1"/>
    <s v="E003"/>
    <x v="11"/>
    <n v="13604.24"/>
    <n v="6272.4"/>
    <n v="7331.84"/>
    <s v="High"/>
    <s v="No"/>
    <n v="0"/>
  </r>
  <r>
    <s v="O02644"/>
    <d v="2024-05-15T00:00:00"/>
    <x v="2"/>
    <s v="C0057"/>
    <x v="8"/>
    <s v="P0027"/>
    <s v="Chairs Model 3"/>
    <x v="1"/>
    <n v="688.81"/>
    <n v="6"/>
    <n v="1334.92"/>
    <n v="0"/>
    <s v="Same Day"/>
    <x v="1"/>
    <x v="1"/>
    <s v="E007"/>
    <x v="1"/>
    <n v="8009.52"/>
    <n v="4132.8599999999997"/>
    <n v="3876.6600000000008"/>
    <s v="High"/>
    <s v="No"/>
    <n v="0"/>
  </r>
  <r>
    <s v="O01345"/>
    <d v="2025-02-19T00:00:00"/>
    <x v="0"/>
    <s v="C0051"/>
    <x v="65"/>
    <s v="P0038"/>
    <s v="Laptops Model 2"/>
    <x v="0"/>
    <n v="55.26"/>
    <n v="7"/>
    <n v="112.32"/>
    <n v="0.2"/>
    <s v="First Class"/>
    <x v="1"/>
    <x v="1"/>
    <s v="E003"/>
    <x v="11"/>
    <n v="628.99200000000008"/>
    <n v="386.82"/>
    <n v="242.17200000000008"/>
    <s v="High"/>
    <s v="No"/>
    <n v="0"/>
  </r>
  <r>
    <s v="O01460"/>
    <d v="2024-10-28T00:00:00"/>
    <x v="3"/>
    <s v="C0108"/>
    <x v="47"/>
    <s v="P0050"/>
    <s v="Accessories Model 2"/>
    <x v="0"/>
    <n v="31.01"/>
    <n v="3"/>
    <n v="49.68"/>
    <n v="0.2"/>
    <s v="Standard Class"/>
    <x v="3"/>
    <x v="3"/>
    <s v="E004"/>
    <x v="6"/>
    <n v="119.232"/>
    <n v="93.03"/>
    <n v="26.201999999999998"/>
    <s v="Medium"/>
    <s v="Yes"/>
    <n v="1"/>
  </r>
  <r>
    <s v="O02752"/>
    <d v="2024-11-30T00:00:00"/>
    <x v="3"/>
    <s v="C0096"/>
    <x v="40"/>
    <s v="P0004"/>
    <s v="Paper Model 4"/>
    <x v="2"/>
    <n v="528.29"/>
    <n v="7"/>
    <n v="798.12"/>
    <n v="0"/>
    <s v="Standard Class"/>
    <x v="2"/>
    <x v="2"/>
    <s v="E001"/>
    <x v="2"/>
    <n v="5586.84"/>
    <n v="3698.0299999999997"/>
    <n v="1888.8100000000004"/>
    <s v="High"/>
    <s v="No"/>
    <n v="0"/>
  </r>
  <r>
    <s v="O01140"/>
    <d v="2025-06-18T00:00:00"/>
    <x v="2"/>
    <s v="C0052"/>
    <x v="13"/>
    <s v="P0019"/>
    <s v="Envelopes Model 3"/>
    <x v="2"/>
    <n v="110.07"/>
    <n v="7"/>
    <n v="193.99"/>
    <n v="0.05"/>
    <s v="Standard Class"/>
    <x v="3"/>
    <x v="3"/>
    <s v="E008"/>
    <x v="7"/>
    <n v="1290.0335"/>
    <n v="770.49"/>
    <n v="519.54349999999999"/>
    <s v="High"/>
    <s v="No"/>
    <n v="0"/>
  </r>
  <r>
    <s v="O00770"/>
    <d v="2024-10-07T00:00:00"/>
    <x v="3"/>
    <s v="C0035"/>
    <x v="5"/>
    <s v="P0010"/>
    <s v="Pens Model 2"/>
    <x v="2"/>
    <n v="285.10000000000002"/>
    <n v="1"/>
    <n v="528.79999999999995"/>
    <n v="0"/>
    <s v="Standard Class"/>
    <x v="2"/>
    <x v="2"/>
    <s v="E001"/>
    <x v="2"/>
    <n v="528.79999999999995"/>
    <n v="285.10000000000002"/>
    <n v="243.69999999999993"/>
    <s v="High"/>
    <s v="No"/>
    <n v="0"/>
  </r>
  <r>
    <s v="O02053"/>
    <d v="2025-03-29T00:00:00"/>
    <x v="0"/>
    <s v="C0070"/>
    <x v="92"/>
    <s v="P0026"/>
    <s v="Chairs Model 2"/>
    <x v="1"/>
    <n v="116.9"/>
    <n v="1"/>
    <n v="253.46"/>
    <n v="0.05"/>
    <s v="Standard Class"/>
    <x v="0"/>
    <x v="0"/>
    <s v="E010"/>
    <x v="8"/>
    <n v="240.78700000000001"/>
    <n v="116.9"/>
    <n v="123.887"/>
    <s v="High"/>
    <s v="No"/>
    <n v="0"/>
  </r>
  <r>
    <s v="O02111"/>
    <d v="2024-06-11T00:00:00"/>
    <x v="2"/>
    <s v="C0038"/>
    <x v="41"/>
    <s v="P0030"/>
    <s v="Bookcases Model 2"/>
    <x v="1"/>
    <n v="633.59"/>
    <n v="3"/>
    <n v="800.37"/>
    <n v="0"/>
    <s v="Standard Class"/>
    <x v="0"/>
    <x v="0"/>
    <s v="E010"/>
    <x v="8"/>
    <n v="2401.11"/>
    <n v="1900.77"/>
    <n v="500.34000000000015"/>
    <s v="Medium"/>
    <s v="No"/>
    <n v="0"/>
  </r>
  <r>
    <s v="O01484"/>
    <d v="2024-11-22T00:00:00"/>
    <x v="3"/>
    <s v="C0066"/>
    <x v="76"/>
    <s v="P0012"/>
    <s v="Pens Model 4"/>
    <x v="2"/>
    <n v="578.14"/>
    <n v="7"/>
    <n v="1084.72"/>
    <n v="0"/>
    <s v="Standard Class"/>
    <x v="0"/>
    <x v="0"/>
    <s v="E010"/>
    <x v="8"/>
    <n v="7593.04"/>
    <n v="4046.98"/>
    <n v="3546.06"/>
    <s v="High"/>
    <s v="No"/>
    <n v="0"/>
  </r>
  <r>
    <s v="O00683"/>
    <d v="2024-03-18T00:00:00"/>
    <x v="0"/>
    <s v="C0030"/>
    <x v="26"/>
    <s v="P0017"/>
    <s v="Envelopes Model 1"/>
    <x v="2"/>
    <n v="76.66"/>
    <n v="6"/>
    <n v="117.32"/>
    <n v="0"/>
    <s v="Standard Class"/>
    <x v="3"/>
    <x v="3"/>
    <s v="E012"/>
    <x v="4"/>
    <n v="703.92"/>
    <n v="459.96"/>
    <n v="243.95999999999998"/>
    <s v="High"/>
    <s v="No"/>
    <n v="0"/>
  </r>
  <r>
    <s v="O02217"/>
    <d v="2025-01-04T00:00:00"/>
    <x v="0"/>
    <s v="C0059"/>
    <x v="73"/>
    <s v="P0020"/>
    <s v="Envelopes Model 4"/>
    <x v="2"/>
    <n v="777.33"/>
    <n v="7"/>
    <n v="1363.68"/>
    <n v="0"/>
    <s v="Standard Class"/>
    <x v="2"/>
    <x v="2"/>
    <s v="E005"/>
    <x v="3"/>
    <n v="9545.76"/>
    <n v="5441.31"/>
    <n v="4104.45"/>
    <s v="High"/>
    <s v="Yes"/>
    <n v="1"/>
  </r>
  <r>
    <s v="O01526"/>
    <d v="2024-07-05T00:00:00"/>
    <x v="1"/>
    <s v="C0051"/>
    <x v="65"/>
    <s v="P0004"/>
    <s v="Paper Model 4"/>
    <x v="2"/>
    <n v="528.29"/>
    <n v="12"/>
    <n v="798.12"/>
    <n v="0.05"/>
    <s v="Same Day"/>
    <x v="1"/>
    <x v="1"/>
    <s v="E011"/>
    <x v="10"/>
    <n v="9098.5679999999993"/>
    <n v="6339.48"/>
    <n v="2759.0879999999997"/>
    <s v="High"/>
    <s v="No"/>
    <n v="0"/>
  </r>
  <r>
    <s v="O00766"/>
    <d v="2025-03-08T00:00:00"/>
    <x v="0"/>
    <s v="C0036"/>
    <x v="49"/>
    <s v="P0009"/>
    <s v="Pens Model 1"/>
    <x v="2"/>
    <n v="640.09"/>
    <n v="2"/>
    <n v="1169.26"/>
    <n v="0.1"/>
    <s v="Same Day"/>
    <x v="0"/>
    <x v="0"/>
    <s v="E010"/>
    <x v="8"/>
    <n v="2104.6680000000001"/>
    <n v="1280.18"/>
    <n v="824.48800000000006"/>
    <s v="High"/>
    <s v="No"/>
    <n v="0"/>
  </r>
  <r>
    <s v="O00649"/>
    <d v="2025-05-02T00:00:00"/>
    <x v="2"/>
    <s v="C0018"/>
    <x v="97"/>
    <s v="P0042"/>
    <s v="Monitors Model 2"/>
    <x v="0"/>
    <n v="396.64"/>
    <n v="1"/>
    <n v="532.41999999999996"/>
    <n v="0"/>
    <s v="Standard Class"/>
    <x v="0"/>
    <x v="0"/>
    <s v="E002"/>
    <x v="0"/>
    <n v="532.41999999999996"/>
    <n v="396.64"/>
    <n v="135.77999999999997"/>
    <s v="Medium"/>
    <s v="No"/>
    <n v="0"/>
  </r>
  <r>
    <s v="O02144"/>
    <d v="2025-05-04T00:00:00"/>
    <x v="2"/>
    <s v="C0051"/>
    <x v="65"/>
    <s v="P0026"/>
    <s v="Chairs Model 2"/>
    <x v="1"/>
    <n v="116.9"/>
    <n v="1"/>
    <n v="253.46"/>
    <n v="0.2"/>
    <s v="Second Class"/>
    <x v="1"/>
    <x v="1"/>
    <s v="E007"/>
    <x v="1"/>
    <n v="202.76800000000003"/>
    <n v="116.9"/>
    <n v="85.868000000000023"/>
    <s v="High"/>
    <s v="No"/>
    <n v="0"/>
  </r>
  <r>
    <s v="O02604"/>
    <d v="2024-12-16T00:00:00"/>
    <x v="3"/>
    <s v="C0099"/>
    <x v="16"/>
    <s v="P0045"/>
    <s v="Printers Model 1"/>
    <x v="0"/>
    <n v="595.79999999999995"/>
    <n v="2"/>
    <n v="1280.18"/>
    <n v="0"/>
    <s v="Standard Class"/>
    <x v="1"/>
    <x v="1"/>
    <s v="E011"/>
    <x v="10"/>
    <n v="2560.36"/>
    <n v="1191.5999999999999"/>
    <n v="1368.7600000000002"/>
    <s v="High"/>
    <s v="No"/>
    <n v="0"/>
  </r>
  <r>
    <s v="O00525"/>
    <d v="2024-11-26T00:00:00"/>
    <x v="3"/>
    <s v="C0097"/>
    <x v="37"/>
    <s v="P0011"/>
    <s v="Pens Model 3"/>
    <x v="2"/>
    <n v="498.61"/>
    <n v="6"/>
    <n v="944.31"/>
    <n v="0.2"/>
    <s v="Standard Class"/>
    <x v="3"/>
    <x v="3"/>
    <s v="E012"/>
    <x v="4"/>
    <n v="4532.6880000000001"/>
    <n v="2991.66"/>
    <n v="1541.0280000000002"/>
    <s v="High"/>
    <s v="No"/>
    <n v="0"/>
  </r>
  <r>
    <s v="O02130"/>
    <d v="2024-11-23T00:00:00"/>
    <x v="3"/>
    <s v="C0047"/>
    <x v="10"/>
    <s v="P0014"/>
    <s v="Staplers Model 2"/>
    <x v="2"/>
    <n v="723.21"/>
    <n v="12"/>
    <n v="1348.08"/>
    <n v="0.05"/>
    <s v="Standard Class"/>
    <x v="2"/>
    <x v="2"/>
    <s v="E001"/>
    <x v="2"/>
    <n v="15368.111999999999"/>
    <n v="8678.52"/>
    <n v="6689.5919999999987"/>
    <s v="High"/>
    <s v="No"/>
    <n v="0"/>
  </r>
  <r>
    <s v="O02281"/>
    <d v="2024-04-28T00:00:00"/>
    <x v="2"/>
    <s v="C0030"/>
    <x v="26"/>
    <s v="P0024"/>
    <s v="Desks Model 4"/>
    <x v="1"/>
    <n v="598.51"/>
    <n v="4"/>
    <n v="940.73"/>
    <n v="0"/>
    <s v="First Class"/>
    <x v="3"/>
    <x v="3"/>
    <s v="E004"/>
    <x v="6"/>
    <n v="3762.92"/>
    <n v="2394.04"/>
    <n v="1368.88"/>
    <s v="High"/>
    <s v="No"/>
    <n v="0"/>
  </r>
  <r>
    <s v="O01738"/>
    <d v="2024-06-06T00:00:00"/>
    <x v="2"/>
    <s v="C0020"/>
    <x v="91"/>
    <s v="P0023"/>
    <s v="Desks Model 3"/>
    <x v="1"/>
    <n v="388.07"/>
    <n v="12"/>
    <n v="782.41"/>
    <n v="0.2"/>
    <s v="Second Class"/>
    <x v="3"/>
    <x v="3"/>
    <s v="E012"/>
    <x v="4"/>
    <n v="7511.1360000000004"/>
    <n v="4656.84"/>
    <n v="2854.2960000000003"/>
    <s v="High"/>
    <s v="No"/>
    <n v="0"/>
  </r>
  <r>
    <s v="O00021"/>
    <d v="2025-03-03T00:00:00"/>
    <x v="0"/>
    <s v="C0074"/>
    <x v="35"/>
    <s v="P0026"/>
    <s v="Chairs Model 2"/>
    <x v="1"/>
    <n v="116.9"/>
    <n v="5"/>
    <n v="253.46"/>
    <n v="0"/>
    <s v="Standard Class"/>
    <x v="3"/>
    <x v="3"/>
    <s v="E012"/>
    <x v="4"/>
    <n v="1267.3"/>
    <n v="584.5"/>
    <n v="682.8"/>
    <s v="High"/>
    <s v="No"/>
    <n v="0"/>
  </r>
  <r>
    <s v="O02019"/>
    <d v="2025-03-23T00:00:00"/>
    <x v="0"/>
    <s v="C0070"/>
    <x v="92"/>
    <s v="P0011"/>
    <s v="Pens Model 3"/>
    <x v="2"/>
    <n v="498.61"/>
    <n v="12"/>
    <n v="944.31"/>
    <n v="0.2"/>
    <s v="Standard Class"/>
    <x v="0"/>
    <x v="0"/>
    <s v="E006"/>
    <x v="9"/>
    <n v="9065.3760000000002"/>
    <n v="5983.32"/>
    <n v="3082.0560000000005"/>
    <s v="High"/>
    <s v="No"/>
    <n v="0"/>
  </r>
  <r>
    <s v="O02697"/>
    <d v="2024-12-24T00:00:00"/>
    <x v="3"/>
    <s v="C0054"/>
    <x v="7"/>
    <s v="P0039"/>
    <s v="Laptops Model 3"/>
    <x v="0"/>
    <n v="727.96"/>
    <n v="11"/>
    <n v="1118.93"/>
    <n v="0"/>
    <s v="Second Class"/>
    <x v="2"/>
    <x v="2"/>
    <s v="E001"/>
    <x v="2"/>
    <n v="12308.230000000001"/>
    <n v="8007.56"/>
    <n v="4300.670000000001"/>
    <s v="High"/>
    <s v="No"/>
    <n v="0"/>
  </r>
  <r>
    <s v="O02972"/>
    <d v="2024-05-19T00:00:00"/>
    <x v="2"/>
    <s v="C0120"/>
    <x v="18"/>
    <s v="P0014"/>
    <s v="Staplers Model 2"/>
    <x v="2"/>
    <n v="723.21"/>
    <n v="8"/>
    <n v="1348.08"/>
    <n v="0.05"/>
    <s v="Standard Class"/>
    <x v="3"/>
    <x v="3"/>
    <s v="E004"/>
    <x v="6"/>
    <n v="10245.407999999999"/>
    <n v="5785.68"/>
    <n v="4459.7279999999992"/>
    <s v="High"/>
    <s v="No"/>
    <n v="0"/>
  </r>
  <r>
    <s v="O02989"/>
    <d v="2024-10-19T00:00:00"/>
    <x v="3"/>
    <s v="C0045"/>
    <x v="63"/>
    <s v="P0021"/>
    <s v="Desks Model 1"/>
    <x v="1"/>
    <n v="731.22"/>
    <n v="7"/>
    <n v="1490.92"/>
    <n v="0"/>
    <s v="Standard Class"/>
    <x v="1"/>
    <x v="1"/>
    <s v="E011"/>
    <x v="10"/>
    <n v="10436.44"/>
    <n v="5118.54"/>
    <n v="5317.9000000000005"/>
    <s v="High"/>
    <s v="No"/>
    <n v="0"/>
  </r>
  <r>
    <s v="O01384"/>
    <d v="2024-04-16T00:00:00"/>
    <x v="2"/>
    <s v="C0024"/>
    <x v="6"/>
    <s v="P0042"/>
    <s v="Monitors Model 2"/>
    <x v="0"/>
    <n v="396.64"/>
    <n v="11"/>
    <n v="532.41999999999996"/>
    <n v="0.2"/>
    <s v="Second Class"/>
    <x v="3"/>
    <x v="3"/>
    <s v="E012"/>
    <x v="4"/>
    <n v="4685.2960000000003"/>
    <n v="4363.04"/>
    <n v="322.25600000000031"/>
    <s v="Low"/>
    <s v="No"/>
    <n v="0"/>
  </r>
  <r>
    <s v="O01755"/>
    <d v="2025-03-05T00:00:00"/>
    <x v="0"/>
    <s v="C0119"/>
    <x v="55"/>
    <s v="P0020"/>
    <s v="Envelopes Model 4"/>
    <x v="2"/>
    <n v="777.33"/>
    <n v="4"/>
    <n v="1363.68"/>
    <n v="0.05"/>
    <s v="First Class"/>
    <x v="1"/>
    <x v="1"/>
    <s v="E003"/>
    <x v="11"/>
    <n v="5181.9840000000004"/>
    <n v="3109.32"/>
    <n v="2072.6640000000002"/>
    <s v="High"/>
    <s v="No"/>
    <n v="0"/>
  </r>
  <r>
    <s v="O00907"/>
    <d v="2025-04-05T00:00:00"/>
    <x v="2"/>
    <s v="C0081"/>
    <x v="98"/>
    <s v="P0044"/>
    <s v="Monitors Model 4"/>
    <x v="0"/>
    <n v="365.65"/>
    <n v="9"/>
    <n v="689.97"/>
    <n v="0"/>
    <s v="Same Day"/>
    <x v="1"/>
    <x v="1"/>
    <s v="E011"/>
    <x v="10"/>
    <n v="6209.7300000000005"/>
    <n v="3290.85"/>
    <n v="2918.8800000000006"/>
    <s v="High"/>
    <s v="No"/>
    <n v="0"/>
  </r>
  <r>
    <s v="O00373"/>
    <d v="2024-07-16T00:00:00"/>
    <x v="1"/>
    <s v="C0069"/>
    <x v="34"/>
    <s v="P0025"/>
    <s v="Chairs Model 1"/>
    <x v="1"/>
    <n v="96.56"/>
    <n v="9"/>
    <n v="209.03"/>
    <n v="0.15"/>
    <s v="Standard Class"/>
    <x v="0"/>
    <x v="0"/>
    <s v="E002"/>
    <x v="0"/>
    <n v="1599.0795000000001"/>
    <n v="869.04"/>
    <n v="730.03950000000009"/>
    <s v="High"/>
    <s v="No"/>
    <n v="0"/>
  </r>
  <r>
    <s v="O03167"/>
    <d v="2025-04-11T00:00:00"/>
    <x v="2"/>
    <s v="C0014"/>
    <x v="57"/>
    <s v="P0026"/>
    <s v="Chairs Model 2"/>
    <x v="1"/>
    <n v="116.9"/>
    <n v="5"/>
    <n v="253.46"/>
    <n v="0"/>
    <s v="First Class"/>
    <x v="0"/>
    <x v="0"/>
    <s v="E010"/>
    <x v="8"/>
    <n v="1267.3"/>
    <n v="584.5"/>
    <n v="682.8"/>
    <s v="High"/>
    <s v="No"/>
    <n v="0"/>
  </r>
  <r>
    <s v="O01624"/>
    <d v="2025-04-12T00:00:00"/>
    <x v="2"/>
    <s v="C0016"/>
    <x v="34"/>
    <s v="P0010"/>
    <s v="Pens Model 2"/>
    <x v="2"/>
    <n v="285.10000000000002"/>
    <n v="9"/>
    <n v="528.79999999999995"/>
    <n v="0.1"/>
    <s v="Second Class"/>
    <x v="0"/>
    <x v="0"/>
    <s v="E010"/>
    <x v="8"/>
    <n v="4283.28"/>
    <n v="2565.9"/>
    <n v="1717.3799999999997"/>
    <s v="High"/>
    <s v="No"/>
    <n v="0"/>
  </r>
  <r>
    <s v="O01643"/>
    <d v="2024-11-05T00:00:00"/>
    <x v="3"/>
    <s v="C0024"/>
    <x v="6"/>
    <s v="P0025"/>
    <s v="Chairs Model 1"/>
    <x v="1"/>
    <n v="96.56"/>
    <n v="2"/>
    <n v="209.03"/>
    <n v="0.1"/>
    <s v="Standard Class"/>
    <x v="3"/>
    <x v="3"/>
    <s v="E004"/>
    <x v="6"/>
    <n v="376.25400000000002"/>
    <n v="193.12"/>
    <n v="183.13400000000001"/>
    <s v="High"/>
    <s v="No"/>
    <n v="0"/>
  </r>
  <r>
    <s v="O03093"/>
    <d v="2024-08-14T00:00:00"/>
    <x v="1"/>
    <s v="C0100"/>
    <x v="70"/>
    <s v="P0002"/>
    <s v="Paper Model 2"/>
    <x v="2"/>
    <n v="461.98"/>
    <n v="8"/>
    <n v="1013.15"/>
    <n v="0"/>
    <s v="First Class"/>
    <x v="2"/>
    <x v="2"/>
    <s v="E005"/>
    <x v="3"/>
    <n v="8105.2"/>
    <n v="3695.84"/>
    <n v="4409.3599999999997"/>
    <s v="High"/>
    <s v="No"/>
    <n v="0"/>
  </r>
  <r>
    <s v="O03159"/>
    <d v="2024-05-20T00:00:00"/>
    <x v="2"/>
    <s v="C0092"/>
    <x v="74"/>
    <s v="P0007"/>
    <s v="Binders Model 3"/>
    <x v="2"/>
    <n v="487.09"/>
    <n v="1"/>
    <n v="838.72"/>
    <n v="0"/>
    <s v="Standard Class"/>
    <x v="3"/>
    <x v="3"/>
    <s v="E008"/>
    <x v="7"/>
    <n v="838.72"/>
    <n v="487.09"/>
    <n v="351.63000000000005"/>
    <s v="High"/>
    <s v="No"/>
    <n v="0"/>
  </r>
  <r>
    <s v="O01733"/>
    <d v="2025-06-03T00:00:00"/>
    <x v="2"/>
    <s v="C0055"/>
    <x v="24"/>
    <s v="P0028"/>
    <s v="Chairs Model 4"/>
    <x v="1"/>
    <n v="784.05"/>
    <n v="6"/>
    <n v="1700.53"/>
    <n v="0"/>
    <s v="Same Day"/>
    <x v="2"/>
    <x v="2"/>
    <s v="E001"/>
    <x v="2"/>
    <n v="10203.18"/>
    <n v="4704.2999999999993"/>
    <n v="5498.880000000001"/>
    <s v="High"/>
    <s v="No"/>
    <n v="0"/>
  </r>
  <r>
    <s v="O01215"/>
    <d v="2024-12-29T00:00:00"/>
    <x v="3"/>
    <s v="C0038"/>
    <x v="41"/>
    <s v="P0046"/>
    <s v="Printers Model 2"/>
    <x v="0"/>
    <n v="338.21"/>
    <n v="10"/>
    <n v="661.25"/>
    <n v="0.2"/>
    <s v="Second Class"/>
    <x v="0"/>
    <x v="0"/>
    <s v="E002"/>
    <x v="0"/>
    <n v="5290"/>
    <n v="3382.1"/>
    <n v="1907.9"/>
    <s v="High"/>
    <s v="No"/>
    <n v="0"/>
  </r>
  <r>
    <s v="O02866"/>
    <d v="2025-03-21T00:00:00"/>
    <x v="0"/>
    <s v="C0001"/>
    <x v="15"/>
    <s v="P0045"/>
    <s v="Printers Model 1"/>
    <x v="0"/>
    <n v="595.79999999999995"/>
    <n v="3"/>
    <n v="1280.18"/>
    <n v="0.15"/>
    <s v="Standard Class"/>
    <x v="2"/>
    <x v="2"/>
    <s v="E005"/>
    <x v="3"/>
    <n v="3264.4589999999998"/>
    <n v="1787.3999999999999"/>
    <n v="1477.059"/>
    <s v="High"/>
    <s v="No"/>
    <n v="0"/>
  </r>
  <r>
    <s v="O00802"/>
    <d v="2024-10-05T00:00:00"/>
    <x v="3"/>
    <s v="C0050"/>
    <x v="0"/>
    <s v="P0026"/>
    <s v="Chairs Model 2"/>
    <x v="1"/>
    <n v="116.9"/>
    <n v="4"/>
    <n v="253.46"/>
    <n v="0"/>
    <s v="Standard Class"/>
    <x v="0"/>
    <x v="0"/>
    <s v="E010"/>
    <x v="8"/>
    <n v="1013.84"/>
    <n v="467.6"/>
    <n v="546.24"/>
    <s v="High"/>
    <s v="No"/>
    <n v="0"/>
  </r>
  <r>
    <s v="O02988"/>
    <d v="2025-02-28T00:00:00"/>
    <x v="0"/>
    <s v="C0038"/>
    <x v="41"/>
    <s v="P0014"/>
    <s v="Staplers Model 2"/>
    <x v="2"/>
    <n v="723.21"/>
    <n v="4"/>
    <n v="1348.08"/>
    <n v="0.1"/>
    <s v="First Class"/>
    <x v="0"/>
    <x v="0"/>
    <s v="E010"/>
    <x v="8"/>
    <n v="4853.0879999999997"/>
    <n v="2892.84"/>
    <n v="1960.2479999999996"/>
    <s v="High"/>
    <s v="No"/>
    <n v="0"/>
  </r>
  <r>
    <s v="O00275"/>
    <d v="2025-03-08T00:00:00"/>
    <x v="0"/>
    <s v="C0115"/>
    <x v="17"/>
    <s v="P0035"/>
    <s v="Tables Model 3"/>
    <x v="1"/>
    <n v="190.89"/>
    <n v="1"/>
    <n v="243.15"/>
    <n v="0.1"/>
    <s v="Standard Class"/>
    <x v="2"/>
    <x v="2"/>
    <s v="E005"/>
    <x v="3"/>
    <n v="218.83500000000001"/>
    <n v="190.89"/>
    <n v="27.945000000000022"/>
    <s v="Low"/>
    <s v="No"/>
    <n v="0"/>
  </r>
  <r>
    <s v="O02518"/>
    <d v="2024-09-04T00:00:00"/>
    <x v="1"/>
    <s v="C0108"/>
    <x v="47"/>
    <s v="P0031"/>
    <s v="Bookcases Model 3"/>
    <x v="1"/>
    <n v="431.57"/>
    <n v="10"/>
    <n v="725.92"/>
    <n v="0.1"/>
    <s v="Standard Class"/>
    <x v="3"/>
    <x v="3"/>
    <s v="E012"/>
    <x v="4"/>
    <n v="6533.28"/>
    <n v="4315.7"/>
    <n v="2217.58"/>
    <s v="High"/>
    <s v="No"/>
    <n v="0"/>
  </r>
  <r>
    <s v="O01256"/>
    <d v="2025-06-08T00:00:00"/>
    <x v="2"/>
    <s v="C0058"/>
    <x v="43"/>
    <s v="P0039"/>
    <s v="Laptops Model 3"/>
    <x v="0"/>
    <n v="727.96"/>
    <n v="7"/>
    <n v="1118.93"/>
    <n v="0"/>
    <s v="Standard Class"/>
    <x v="3"/>
    <x v="3"/>
    <s v="E012"/>
    <x v="4"/>
    <n v="7832.51"/>
    <n v="5095.72"/>
    <n v="2736.79"/>
    <s v="High"/>
    <s v="No"/>
    <n v="0"/>
  </r>
  <r>
    <s v="O00303"/>
    <d v="2025-04-01T00:00:00"/>
    <x v="2"/>
    <s v="C0097"/>
    <x v="37"/>
    <s v="P0033"/>
    <s v="Tables Model 1"/>
    <x v="1"/>
    <n v="469.73"/>
    <n v="3"/>
    <n v="954.16"/>
    <n v="0"/>
    <s v="Second Class"/>
    <x v="3"/>
    <x v="3"/>
    <s v="E004"/>
    <x v="6"/>
    <n v="2862.48"/>
    <n v="1409.19"/>
    <n v="1453.29"/>
    <s v="High"/>
    <s v="No"/>
    <n v="0"/>
  </r>
  <r>
    <s v="O01406"/>
    <d v="2024-12-04T00:00:00"/>
    <x v="3"/>
    <s v="C0105"/>
    <x v="30"/>
    <s v="P0014"/>
    <s v="Staplers Model 2"/>
    <x v="2"/>
    <n v="723.21"/>
    <n v="2"/>
    <n v="1348.08"/>
    <n v="0"/>
    <s v="Standard Class"/>
    <x v="1"/>
    <x v="1"/>
    <s v="E007"/>
    <x v="1"/>
    <n v="2696.16"/>
    <n v="1446.42"/>
    <n v="1249.7399999999998"/>
    <s v="High"/>
    <s v="No"/>
    <n v="0"/>
  </r>
  <r>
    <s v="O00812"/>
    <d v="2024-02-14T00:00:00"/>
    <x v="0"/>
    <s v="C0015"/>
    <x v="88"/>
    <s v="P0001"/>
    <s v="Paper Model 1"/>
    <x v="2"/>
    <n v="193.58"/>
    <n v="3"/>
    <n v="347.15"/>
    <n v="0"/>
    <s v="Standard Class"/>
    <x v="1"/>
    <x v="1"/>
    <s v="E011"/>
    <x v="10"/>
    <n v="1041.4499999999998"/>
    <n v="580.74"/>
    <n v="460.70999999999981"/>
    <s v="High"/>
    <s v="No"/>
    <n v="0"/>
  </r>
  <r>
    <s v="O01760"/>
    <d v="2024-09-10T00:00:00"/>
    <x v="1"/>
    <s v="C0053"/>
    <x v="73"/>
    <s v="P0043"/>
    <s v="Monitors Model 3"/>
    <x v="0"/>
    <n v="710.37"/>
    <n v="5"/>
    <n v="979.52"/>
    <n v="0"/>
    <s v="First Class"/>
    <x v="0"/>
    <x v="0"/>
    <s v="E006"/>
    <x v="9"/>
    <n v="4897.6000000000004"/>
    <n v="3551.85"/>
    <n v="1345.7500000000005"/>
    <s v="Medium"/>
    <s v="No"/>
    <n v="0"/>
  </r>
  <r>
    <s v="O03040"/>
    <d v="2024-10-22T00:00:00"/>
    <x v="3"/>
    <s v="C0079"/>
    <x v="68"/>
    <s v="P0040"/>
    <s v="Laptops Model 4"/>
    <x v="0"/>
    <n v="329.6"/>
    <n v="11"/>
    <n v="455.77"/>
    <n v="0"/>
    <s v="Standard Class"/>
    <x v="0"/>
    <x v="0"/>
    <s v="E002"/>
    <x v="0"/>
    <n v="5013.4699999999993"/>
    <n v="3625.6000000000004"/>
    <n v="1387.869999999999"/>
    <s v="Medium"/>
    <s v="No"/>
    <n v="0"/>
  </r>
  <r>
    <s v="O01019"/>
    <d v="2024-03-20T00:00:00"/>
    <x v="0"/>
    <s v="C0112"/>
    <x v="90"/>
    <s v="P0001"/>
    <s v="Paper Model 1"/>
    <x v="2"/>
    <n v="193.58"/>
    <n v="1"/>
    <n v="347.15"/>
    <n v="0"/>
    <s v="First Class"/>
    <x v="3"/>
    <x v="3"/>
    <s v="E008"/>
    <x v="7"/>
    <n v="347.15"/>
    <n v="193.58"/>
    <n v="153.56999999999996"/>
    <s v="High"/>
    <s v="No"/>
    <n v="0"/>
  </r>
  <r>
    <s v="O01999"/>
    <d v="2025-05-22T00:00:00"/>
    <x v="2"/>
    <s v="C0039"/>
    <x v="94"/>
    <s v="P0001"/>
    <s v="Paper Model 1"/>
    <x v="2"/>
    <n v="193.58"/>
    <n v="6"/>
    <n v="347.15"/>
    <n v="0.2"/>
    <s v="Standard Class"/>
    <x v="0"/>
    <x v="0"/>
    <s v="E006"/>
    <x v="9"/>
    <n v="1666.3199999999997"/>
    <n v="1161.48"/>
    <n v="504.83999999999969"/>
    <s v="High"/>
    <s v="No"/>
    <n v="0"/>
  </r>
  <r>
    <s v="O02178"/>
    <d v="2024-09-07T00:00:00"/>
    <x v="1"/>
    <s v="C0074"/>
    <x v="35"/>
    <s v="P0027"/>
    <s v="Chairs Model 3"/>
    <x v="1"/>
    <n v="688.81"/>
    <n v="11"/>
    <n v="1334.92"/>
    <n v="0.2"/>
    <s v="Standard Class"/>
    <x v="3"/>
    <x v="3"/>
    <s v="E004"/>
    <x v="6"/>
    <n v="11747.296000000002"/>
    <n v="7576.91"/>
    <n v="4170.3860000000022"/>
    <s v="High"/>
    <s v="No"/>
    <n v="0"/>
  </r>
  <r>
    <s v="O02452"/>
    <d v="2025-03-03T00:00:00"/>
    <x v="0"/>
    <s v="C0070"/>
    <x v="92"/>
    <s v="P0027"/>
    <s v="Chairs Model 3"/>
    <x v="1"/>
    <n v="688.81"/>
    <n v="6"/>
    <n v="1334.92"/>
    <n v="0.1"/>
    <s v="Standard Class"/>
    <x v="0"/>
    <x v="0"/>
    <s v="E006"/>
    <x v="9"/>
    <n v="7208.5680000000002"/>
    <n v="4132.8599999999997"/>
    <n v="3075.7080000000005"/>
    <s v="High"/>
    <s v="No"/>
    <n v="0"/>
  </r>
  <r>
    <s v="O00607"/>
    <d v="2024-12-13T00:00:00"/>
    <x v="3"/>
    <s v="C0029"/>
    <x v="72"/>
    <s v="P0038"/>
    <s v="Laptops Model 2"/>
    <x v="0"/>
    <n v="55.26"/>
    <n v="10"/>
    <n v="112.32"/>
    <n v="0.2"/>
    <s v="First Class"/>
    <x v="2"/>
    <x v="2"/>
    <s v="E009"/>
    <x v="5"/>
    <n v="898.56"/>
    <n v="552.6"/>
    <n v="345.95999999999992"/>
    <s v="High"/>
    <s v="No"/>
    <n v="0"/>
  </r>
  <r>
    <s v="O01080"/>
    <d v="2024-04-24T00:00:00"/>
    <x v="2"/>
    <s v="C0109"/>
    <x v="51"/>
    <s v="P0017"/>
    <s v="Envelopes Model 1"/>
    <x v="2"/>
    <n v="76.66"/>
    <n v="12"/>
    <n v="117.32"/>
    <n v="0"/>
    <s v="Second Class"/>
    <x v="3"/>
    <x v="3"/>
    <s v="E012"/>
    <x v="4"/>
    <n v="1407.84"/>
    <n v="919.92"/>
    <n v="487.91999999999996"/>
    <s v="High"/>
    <s v="No"/>
    <n v="0"/>
  </r>
  <r>
    <s v="O00612"/>
    <d v="2024-04-16T00:00:00"/>
    <x v="2"/>
    <s v="C0020"/>
    <x v="91"/>
    <s v="P0045"/>
    <s v="Printers Model 1"/>
    <x v="0"/>
    <n v="595.79999999999995"/>
    <n v="12"/>
    <n v="1280.18"/>
    <n v="0"/>
    <s v="Second Class"/>
    <x v="3"/>
    <x v="3"/>
    <s v="E012"/>
    <x v="4"/>
    <n v="15362.16"/>
    <n v="7149.5999999999995"/>
    <n v="8212.5600000000013"/>
    <s v="High"/>
    <s v="No"/>
    <n v="0"/>
  </r>
  <r>
    <s v="O00271"/>
    <d v="2024-11-25T00:00:00"/>
    <x v="3"/>
    <s v="C0085"/>
    <x v="42"/>
    <s v="P0039"/>
    <s v="Laptops Model 3"/>
    <x v="0"/>
    <n v="727.96"/>
    <n v="9"/>
    <n v="1118.93"/>
    <n v="0.05"/>
    <s v="Second Class"/>
    <x v="2"/>
    <x v="2"/>
    <s v="E009"/>
    <x v="5"/>
    <n v="9566.8515000000007"/>
    <n v="6551.64"/>
    <n v="3015.2115000000003"/>
    <s v="High"/>
    <s v="No"/>
    <n v="0"/>
  </r>
  <r>
    <s v="O01488"/>
    <d v="2025-02-18T00:00:00"/>
    <x v="0"/>
    <s v="C0014"/>
    <x v="57"/>
    <s v="P0044"/>
    <s v="Monitors Model 4"/>
    <x v="0"/>
    <n v="365.65"/>
    <n v="10"/>
    <n v="689.97"/>
    <n v="0"/>
    <s v="Second Class"/>
    <x v="0"/>
    <x v="0"/>
    <s v="E006"/>
    <x v="9"/>
    <n v="6899.7000000000007"/>
    <n v="3656.5"/>
    <n v="3243.2000000000007"/>
    <s v="High"/>
    <s v="No"/>
    <n v="0"/>
  </r>
  <r>
    <s v="O03132"/>
    <d v="2024-01-22T00:00:00"/>
    <x v="0"/>
    <s v="C0056"/>
    <x v="54"/>
    <s v="P0029"/>
    <s v="Bookcases Model 1"/>
    <x v="1"/>
    <n v="644.65"/>
    <n v="7"/>
    <n v="1029.82"/>
    <n v="0"/>
    <s v="Second Class"/>
    <x v="2"/>
    <x v="2"/>
    <s v="E005"/>
    <x v="3"/>
    <n v="7208.74"/>
    <n v="4512.55"/>
    <n v="2696.1899999999996"/>
    <s v="High"/>
    <s v="No"/>
    <n v="0"/>
  </r>
  <r>
    <s v="O02683"/>
    <d v="2024-02-26T00:00:00"/>
    <x v="0"/>
    <s v="C0092"/>
    <x v="74"/>
    <s v="P0030"/>
    <s v="Bookcases Model 2"/>
    <x v="1"/>
    <n v="633.59"/>
    <n v="4"/>
    <n v="800.37"/>
    <n v="0"/>
    <s v="Standard Class"/>
    <x v="3"/>
    <x v="3"/>
    <s v="E004"/>
    <x v="6"/>
    <n v="3201.48"/>
    <n v="2534.36"/>
    <n v="667.11999999999989"/>
    <s v="Medium"/>
    <s v="No"/>
    <n v="0"/>
  </r>
  <r>
    <s v="O01118"/>
    <d v="2025-02-12T00:00:00"/>
    <x v="0"/>
    <s v="C0007"/>
    <x v="67"/>
    <s v="P0029"/>
    <s v="Bookcases Model 1"/>
    <x v="1"/>
    <n v="644.65"/>
    <n v="4"/>
    <n v="1029.82"/>
    <n v="0"/>
    <s v="Second Class"/>
    <x v="2"/>
    <x v="2"/>
    <s v="E005"/>
    <x v="3"/>
    <n v="4119.28"/>
    <n v="2578.6"/>
    <n v="1540.6799999999998"/>
    <s v="High"/>
    <s v="No"/>
    <n v="0"/>
  </r>
  <r>
    <s v="O01096"/>
    <d v="2024-06-16T00:00:00"/>
    <x v="2"/>
    <s v="C0066"/>
    <x v="76"/>
    <s v="P0031"/>
    <s v="Bookcases Model 3"/>
    <x v="1"/>
    <n v="431.57"/>
    <n v="3"/>
    <n v="725.92"/>
    <n v="0"/>
    <s v="Second Class"/>
    <x v="0"/>
    <x v="0"/>
    <s v="E006"/>
    <x v="9"/>
    <n v="2177.7599999999998"/>
    <n v="1294.71"/>
    <n v="883.04999999999973"/>
    <s v="High"/>
    <s v="No"/>
    <n v="0"/>
  </r>
  <r>
    <s v="O01546"/>
    <d v="2024-04-16T00:00:00"/>
    <x v="2"/>
    <s v="C0039"/>
    <x v="94"/>
    <s v="P0050"/>
    <s v="Accessories Model 2"/>
    <x v="0"/>
    <n v="31.01"/>
    <n v="3"/>
    <n v="49.68"/>
    <n v="0.2"/>
    <s v="Standard Class"/>
    <x v="0"/>
    <x v="0"/>
    <s v="E010"/>
    <x v="8"/>
    <n v="119.232"/>
    <n v="93.03"/>
    <n v="26.201999999999998"/>
    <s v="Medium"/>
    <s v="No"/>
    <n v="0"/>
  </r>
  <r>
    <s v="O01653"/>
    <d v="2025-01-15T00:00:00"/>
    <x v="0"/>
    <s v="C0012"/>
    <x v="23"/>
    <s v="P0008"/>
    <s v="Binders Model 4"/>
    <x v="2"/>
    <n v="723.8"/>
    <n v="1"/>
    <n v="1101.54"/>
    <n v="0.1"/>
    <s v="Second Class"/>
    <x v="2"/>
    <x v="2"/>
    <s v="E009"/>
    <x v="5"/>
    <n v="991.38599999999997"/>
    <n v="723.8"/>
    <n v="267.58600000000001"/>
    <s v="Medium"/>
    <s v="No"/>
    <n v="0"/>
  </r>
  <r>
    <s v="O01596"/>
    <d v="2025-02-09T00:00:00"/>
    <x v="0"/>
    <s v="C0080"/>
    <x v="38"/>
    <s v="P0052"/>
    <s v="Accessories Model 4"/>
    <x v="0"/>
    <n v="685.08"/>
    <n v="12"/>
    <n v="921.01"/>
    <n v="0.1"/>
    <s v="Standard Class"/>
    <x v="0"/>
    <x v="0"/>
    <s v="E002"/>
    <x v="0"/>
    <n v="9946.9079999999994"/>
    <n v="8220.9600000000009"/>
    <n v="1725.9479999999985"/>
    <s v="Medium"/>
    <s v="No"/>
    <n v="0"/>
  </r>
  <r>
    <s v="O02203"/>
    <d v="2024-05-30T00:00:00"/>
    <x v="2"/>
    <s v="C0021"/>
    <x v="99"/>
    <s v="P0039"/>
    <s v="Laptops Model 3"/>
    <x v="0"/>
    <n v="727.96"/>
    <n v="11"/>
    <n v="1118.93"/>
    <n v="0.05"/>
    <s v="Second Class"/>
    <x v="0"/>
    <x v="0"/>
    <s v="E010"/>
    <x v="8"/>
    <n v="11692.818500000001"/>
    <n v="8007.56"/>
    <n v="3685.2585000000008"/>
    <s v="High"/>
    <s v="No"/>
    <n v="0"/>
  </r>
  <r>
    <s v="O02887"/>
    <d v="2024-03-11T00:00:00"/>
    <x v="0"/>
    <s v="C0062"/>
    <x v="48"/>
    <s v="P0036"/>
    <s v="Tables Model 4"/>
    <x v="1"/>
    <n v="707.97"/>
    <n v="6"/>
    <n v="1262.55"/>
    <n v="0.2"/>
    <s v="Same Day"/>
    <x v="2"/>
    <x v="2"/>
    <s v="E009"/>
    <x v="5"/>
    <n v="6060.24"/>
    <n v="4247.82"/>
    <n v="1812.42"/>
    <s v="Medium"/>
    <s v="No"/>
    <n v="0"/>
  </r>
  <r>
    <s v="O02298"/>
    <d v="2024-10-25T00:00:00"/>
    <x v="3"/>
    <s v="C0102"/>
    <x v="80"/>
    <s v="P0022"/>
    <s v="Desks Model 2"/>
    <x v="1"/>
    <n v="209.29"/>
    <n v="6"/>
    <n v="425.58"/>
    <n v="0"/>
    <s v="Standard Class"/>
    <x v="3"/>
    <x v="3"/>
    <s v="E012"/>
    <x v="4"/>
    <n v="2553.48"/>
    <n v="1255.74"/>
    <n v="1297.74"/>
    <s v="High"/>
    <s v="Yes"/>
    <n v="1"/>
  </r>
  <r>
    <s v="O00022"/>
    <d v="2024-04-18T00:00:00"/>
    <x v="2"/>
    <s v="C0047"/>
    <x v="10"/>
    <s v="P0006"/>
    <s v="Binders Model 2"/>
    <x v="2"/>
    <n v="597.01"/>
    <n v="4"/>
    <n v="774.08"/>
    <n v="0.05"/>
    <s v="First Class"/>
    <x v="2"/>
    <x v="2"/>
    <s v="E005"/>
    <x v="3"/>
    <n v="2941.5039999999999"/>
    <n v="2388.04"/>
    <n v="553.46399999999994"/>
    <s v="Medium"/>
    <s v="No"/>
    <n v="0"/>
  </r>
  <r>
    <s v="O00076"/>
    <d v="2024-11-02T00:00:00"/>
    <x v="3"/>
    <s v="C0063"/>
    <x v="56"/>
    <s v="P0046"/>
    <s v="Printers Model 2"/>
    <x v="0"/>
    <n v="338.21"/>
    <n v="8"/>
    <n v="661.25"/>
    <n v="0.2"/>
    <s v="Same Day"/>
    <x v="3"/>
    <x v="3"/>
    <s v="E012"/>
    <x v="4"/>
    <n v="4232"/>
    <n v="2705.68"/>
    <n v="1526.3200000000002"/>
    <s v="High"/>
    <s v="No"/>
    <n v="0"/>
  </r>
  <r>
    <s v="O00941"/>
    <d v="2024-12-08T00:00:00"/>
    <x v="3"/>
    <s v="C0054"/>
    <x v="7"/>
    <s v="P0017"/>
    <s v="Envelopes Model 1"/>
    <x v="2"/>
    <n v="76.66"/>
    <n v="1"/>
    <n v="117.32"/>
    <n v="0"/>
    <s v="Second Class"/>
    <x v="2"/>
    <x v="2"/>
    <s v="E001"/>
    <x v="2"/>
    <n v="117.32"/>
    <n v="76.66"/>
    <n v="40.659999999999997"/>
    <s v="High"/>
    <s v="Yes"/>
    <n v="1"/>
  </r>
  <r>
    <s v="O02576"/>
    <d v="2024-07-29T00:00:00"/>
    <x v="1"/>
    <s v="C0100"/>
    <x v="70"/>
    <s v="P0011"/>
    <s v="Pens Model 3"/>
    <x v="2"/>
    <n v="498.61"/>
    <n v="11"/>
    <n v="944.31"/>
    <n v="0"/>
    <s v="Standard Class"/>
    <x v="2"/>
    <x v="2"/>
    <s v="E005"/>
    <x v="3"/>
    <n v="10387.41"/>
    <n v="5484.71"/>
    <n v="4902.7"/>
    <s v="High"/>
    <s v="No"/>
    <n v="0"/>
  </r>
  <r>
    <s v="O00197"/>
    <d v="2024-01-20T00:00:00"/>
    <x v="0"/>
    <s v="C0068"/>
    <x v="9"/>
    <s v="P0016"/>
    <s v="Staplers Model 4"/>
    <x v="2"/>
    <n v="465.76"/>
    <n v="7"/>
    <n v="906.25"/>
    <n v="0.2"/>
    <s v="First Class"/>
    <x v="0"/>
    <x v="0"/>
    <s v="E010"/>
    <x v="8"/>
    <n v="5075"/>
    <n v="3260.3199999999997"/>
    <n v="1814.6800000000003"/>
    <s v="High"/>
    <s v="No"/>
    <n v="0"/>
  </r>
  <r>
    <s v="O00950"/>
    <d v="2025-05-30T00:00:00"/>
    <x v="2"/>
    <s v="C0041"/>
    <x v="2"/>
    <s v="P0045"/>
    <s v="Printers Model 1"/>
    <x v="0"/>
    <n v="595.79999999999995"/>
    <n v="2"/>
    <n v="1280.18"/>
    <n v="0"/>
    <s v="Same Day"/>
    <x v="0"/>
    <x v="0"/>
    <s v="E010"/>
    <x v="8"/>
    <n v="2560.36"/>
    <n v="1191.5999999999999"/>
    <n v="1368.7600000000002"/>
    <s v="High"/>
    <s v="No"/>
    <n v="0"/>
  </r>
  <r>
    <s v="O01097"/>
    <d v="2024-04-21T00:00:00"/>
    <x v="2"/>
    <s v="C0069"/>
    <x v="34"/>
    <s v="P0012"/>
    <s v="Pens Model 4"/>
    <x v="2"/>
    <n v="578.14"/>
    <n v="4"/>
    <n v="1084.72"/>
    <n v="0"/>
    <s v="Same Day"/>
    <x v="0"/>
    <x v="0"/>
    <s v="E002"/>
    <x v="0"/>
    <n v="4338.88"/>
    <n v="2312.56"/>
    <n v="2026.3200000000002"/>
    <s v="High"/>
    <s v="Yes"/>
    <n v="1"/>
  </r>
  <r>
    <s v="O02207"/>
    <d v="2024-03-25T00:00:00"/>
    <x v="0"/>
    <s v="C0046"/>
    <x v="95"/>
    <s v="P0035"/>
    <s v="Tables Model 3"/>
    <x v="1"/>
    <n v="190.89"/>
    <n v="11"/>
    <n v="243.15"/>
    <n v="0.05"/>
    <s v="Standard Class"/>
    <x v="1"/>
    <x v="1"/>
    <s v="E007"/>
    <x v="1"/>
    <n v="2540.9175"/>
    <n v="2099.79"/>
    <n v="441.12750000000005"/>
    <s v="Medium"/>
    <s v="No"/>
    <n v="0"/>
  </r>
  <r>
    <s v="O01285"/>
    <d v="2025-01-20T00:00:00"/>
    <x v="0"/>
    <s v="C0104"/>
    <x v="29"/>
    <s v="P0042"/>
    <s v="Monitors Model 2"/>
    <x v="0"/>
    <n v="396.64"/>
    <n v="1"/>
    <n v="532.41999999999996"/>
    <n v="0"/>
    <s v="Second Class"/>
    <x v="2"/>
    <x v="2"/>
    <s v="E001"/>
    <x v="2"/>
    <n v="532.41999999999996"/>
    <n v="396.64"/>
    <n v="135.77999999999997"/>
    <s v="Medium"/>
    <s v="No"/>
    <n v="0"/>
  </r>
  <r>
    <s v="O01227"/>
    <d v="2025-06-27T00:00:00"/>
    <x v="2"/>
    <s v="C0045"/>
    <x v="63"/>
    <s v="P0048"/>
    <s v="Printers Model 4"/>
    <x v="0"/>
    <n v="83.72"/>
    <n v="1"/>
    <n v="143.57"/>
    <n v="0.15"/>
    <s v="Second Class"/>
    <x v="1"/>
    <x v="1"/>
    <s v="E003"/>
    <x v="11"/>
    <n v="122.03449999999999"/>
    <n v="83.72"/>
    <n v="38.314499999999995"/>
    <s v="High"/>
    <s v="No"/>
    <n v="0"/>
  </r>
  <r>
    <s v="O02297"/>
    <d v="2024-06-15T00:00:00"/>
    <x v="2"/>
    <s v="C0104"/>
    <x v="29"/>
    <s v="P0025"/>
    <s v="Chairs Model 1"/>
    <x v="1"/>
    <n v="96.56"/>
    <n v="5"/>
    <n v="209.03"/>
    <n v="0"/>
    <s v="Second Class"/>
    <x v="2"/>
    <x v="2"/>
    <s v="E001"/>
    <x v="2"/>
    <n v="1045.1500000000001"/>
    <n v="482.8"/>
    <n v="562.35000000000014"/>
    <s v="High"/>
    <s v="No"/>
    <n v="0"/>
  </r>
  <r>
    <s v="O00039"/>
    <d v="2024-06-13T00:00:00"/>
    <x v="2"/>
    <s v="C0016"/>
    <x v="34"/>
    <s v="P0019"/>
    <s v="Envelopes Model 3"/>
    <x v="2"/>
    <n v="110.07"/>
    <n v="5"/>
    <n v="193.99"/>
    <n v="0.05"/>
    <s v="Second Class"/>
    <x v="0"/>
    <x v="0"/>
    <s v="E002"/>
    <x v="0"/>
    <n v="921.45249999999999"/>
    <n v="550.34999999999991"/>
    <n v="371.10250000000008"/>
    <s v="High"/>
    <s v="Yes"/>
    <n v="1"/>
  </r>
  <r>
    <s v="O02563"/>
    <d v="2024-07-30T00:00:00"/>
    <x v="1"/>
    <s v="C0104"/>
    <x v="29"/>
    <s v="P0004"/>
    <s v="Paper Model 4"/>
    <x v="2"/>
    <n v="528.29"/>
    <n v="6"/>
    <n v="798.12"/>
    <n v="0.15"/>
    <s v="Same Day"/>
    <x v="2"/>
    <x v="2"/>
    <s v="E009"/>
    <x v="5"/>
    <n v="4070.4120000000003"/>
    <n v="3169.74"/>
    <n v="900.67200000000048"/>
    <s v="Medium"/>
    <s v="No"/>
    <n v="0"/>
  </r>
  <r>
    <s v="O01712"/>
    <d v="2024-03-21T00:00:00"/>
    <x v="0"/>
    <s v="C0089"/>
    <x v="71"/>
    <s v="P0016"/>
    <s v="Staplers Model 4"/>
    <x v="2"/>
    <n v="465.76"/>
    <n v="12"/>
    <n v="906.25"/>
    <n v="0.2"/>
    <s v="Standard Class"/>
    <x v="1"/>
    <x v="1"/>
    <s v="E003"/>
    <x v="11"/>
    <n v="8700"/>
    <n v="5589.12"/>
    <n v="3110.88"/>
    <s v="High"/>
    <s v="No"/>
    <n v="0"/>
  </r>
  <r>
    <s v="O02408"/>
    <d v="2024-03-23T00:00:00"/>
    <x v="0"/>
    <s v="C0097"/>
    <x v="37"/>
    <s v="P0028"/>
    <s v="Chairs Model 4"/>
    <x v="1"/>
    <n v="784.05"/>
    <n v="10"/>
    <n v="1700.53"/>
    <n v="0"/>
    <s v="First Class"/>
    <x v="3"/>
    <x v="3"/>
    <s v="E004"/>
    <x v="6"/>
    <n v="17005.3"/>
    <n v="7840.5"/>
    <n v="9164.7999999999993"/>
    <s v="High"/>
    <s v="No"/>
    <n v="0"/>
  </r>
  <r>
    <s v="O02757"/>
    <d v="2024-05-19T00:00:00"/>
    <x v="2"/>
    <s v="C0017"/>
    <x v="36"/>
    <s v="P0005"/>
    <s v="Binders Model 1"/>
    <x v="2"/>
    <n v="454.91"/>
    <n v="3"/>
    <n v="865.02"/>
    <n v="0"/>
    <s v="Same Day"/>
    <x v="0"/>
    <x v="0"/>
    <s v="E010"/>
    <x v="8"/>
    <n v="2595.06"/>
    <n v="1364.73"/>
    <n v="1230.33"/>
    <s v="High"/>
    <s v="No"/>
    <n v="0"/>
  </r>
  <r>
    <s v="O01594"/>
    <d v="2024-01-03T00:00:00"/>
    <x v="0"/>
    <s v="C0006"/>
    <x v="79"/>
    <s v="P0035"/>
    <s v="Tables Model 3"/>
    <x v="1"/>
    <n v="190.89"/>
    <n v="7"/>
    <n v="243.15"/>
    <n v="0.05"/>
    <s v="Same Day"/>
    <x v="3"/>
    <x v="3"/>
    <s v="E012"/>
    <x v="4"/>
    <n v="1616.9475"/>
    <n v="1336.23"/>
    <n v="280.71749999999997"/>
    <s v="Medium"/>
    <s v="No"/>
    <n v="0"/>
  </r>
  <r>
    <s v="O02535"/>
    <d v="2024-12-15T00:00:00"/>
    <x v="3"/>
    <s v="C0079"/>
    <x v="68"/>
    <s v="P0039"/>
    <s v="Laptops Model 3"/>
    <x v="0"/>
    <n v="727.96"/>
    <n v="3"/>
    <n v="1118.93"/>
    <n v="0"/>
    <s v="Standard Class"/>
    <x v="0"/>
    <x v="0"/>
    <s v="E006"/>
    <x v="9"/>
    <n v="3356.79"/>
    <n v="2183.88"/>
    <n v="1172.9099999999999"/>
    <s v="High"/>
    <s v="No"/>
    <n v="0"/>
  </r>
  <r>
    <s v="O03184"/>
    <d v="2024-12-21T00:00:00"/>
    <x v="3"/>
    <s v="C0090"/>
    <x v="60"/>
    <s v="P0005"/>
    <s v="Binders Model 1"/>
    <x v="2"/>
    <n v="454.91"/>
    <n v="12"/>
    <n v="865.02"/>
    <n v="0"/>
    <s v="Standard Class"/>
    <x v="1"/>
    <x v="1"/>
    <s v="E003"/>
    <x v="11"/>
    <n v="10380.24"/>
    <n v="5458.92"/>
    <n v="4921.32"/>
    <s v="High"/>
    <s v="No"/>
    <n v="0"/>
  </r>
  <r>
    <s v="O01565"/>
    <d v="2025-03-11T00:00:00"/>
    <x v="0"/>
    <s v="C0035"/>
    <x v="5"/>
    <s v="P0026"/>
    <s v="Chairs Model 2"/>
    <x v="1"/>
    <n v="116.9"/>
    <n v="2"/>
    <n v="253.46"/>
    <n v="0"/>
    <s v="Standard Class"/>
    <x v="2"/>
    <x v="2"/>
    <s v="E005"/>
    <x v="3"/>
    <n v="506.92"/>
    <n v="233.8"/>
    <n v="273.12"/>
    <s v="High"/>
    <s v="No"/>
    <n v="0"/>
  </r>
  <r>
    <s v="O00411"/>
    <d v="2024-02-22T00:00:00"/>
    <x v="0"/>
    <s v="C0112"/>
    <x v="90"/>
    <s v="P0010"/>
    <s v="Pens Model 2"/>
    <x v="2"/>
    <n v="285.10000000000002"/>
    <n v="7"/>
    <n v="528.79999999999995"/>
    <n v="0"/>
    <s v="Standard Class"/>
    <x v="3"/>
    <x v="3"/>
    <s v="E004"/>
    <x v="6"/>
    <n v="3701.5999999999995"/>
    <n v="1995.7000000000003"/>
    <n v="1705.8999999999992"/>
    <s v="High"/>
    <s v="No"/>
    <n v="0"/>
  </r>
  <r>
    <s v="O03187"/>
    <d v="2024-07-26T00:00:00"/>
    <x v="4"/>
    <s v="C0095"/>
    <x v="22"/>
    <s v="P0022"/>
    <s v="Desks Model 2"/>
    <x v="1"/>
    <n v="209.29"/>
    <m/>
    <n v="425.58"/>
    <n v="0.05"/>
    <s v="Same Day"/>
    <x v="3"/>
    <x v="3"/>
    <s v="E012"/>
    <x v="4"/>
    <n v="0"/>
    <n v="0"/>
    <n v="0"/>
    <s v="Quantity Error!"/>
    <s v="No"/>
    <n v="0"/>
  </r>
  <r>
    <s v="O00549"/>
    <d v="2024-03-08T00:00:00"/>
    <x v="0"/>
    <s v="C0040"/>
    <x v="83"/>
    <s v="P0038"/>
    <s v="Laptops Model 2"/>
    <x v="0"/>
    <n v="55.26"/>
    <n v="5"/>
    <n v="112.32"/>
    <n v="0"/>
    <s v="Same Day"/>
    <x v="2"/>
    <x v="2"/>
    <s v="E001"/>
    <x v="2"/>
    <n v="561.59999999999991"/>
    <n v="276.3"/>
    <n v="285.2999999999999"/>
    <s v="High"/>
    <s v="No"/>
    <n v="0"/>
  </r>
  <r>
    <s v="O00848"/>
    <d v="2025-04-29T00:00:00"/>
    <x v="2"/>
    <s v="C0104"/>
    <x v="29"/>
    <s v="P0024"/>
    <s v="Desks Model 4"/>
    <x v="1"/>
    <n v="598.51"/>
    <n v="4"/>
    <n v="940.73"/>
    <n v="0"/>
    <s v="Same Day"/>
    <x v="2"/>
    <x v="2"/>
    <s v="E005"/>
    <x v="3"/>
    <n v="3762.92"/>
    <n v="2394.04"/>
    <n v="1368.88"/>
    <s v="High"/>
    <s v="No"/>
    <n v="0"/>
  </r>
  <r>
    <s v="O00359"/>
    <d v="2024-04-06T00:00:00"/>
    <x v="2"/>
    <s v="C0026"/>
    <x v="78"/>
    <s v="P0030"/>
    <s v="Bookcases Model 2"/>
    <x v="1"/>
    <n v="633.59"/>
    <n v="9"/>
    <n v="800.37"/>
    <n v="0.15"/>
    <s v="First Class"/>
    <x v="3"/>
    <x v="3"/>
    <s v="E012"/>
    <x v="4"/>
    <n v="6122.8305"/>
    <n v="5702.31"/>
    <n v="420.52049999999963"/>
    <s v="Low"/>
    <s v="No"/>
    <n v="0"/>
  </r>
  <r>
    <s v="O00948"/>
    <d v="2025-02-11T00:00:00"/>
    <x v="0"/>
    <s v="C0032"/>
    <x v="1"/>
    <s v="P0019"/>
    <s v="Envelopes Model 3"/>
    <x v="2"/>
    <n v="110.07"/>
    <n v="8"/>
    <n v="193.99"/>
    <n v="0.15"/>
    <s v="Standard Class"/>
    <x v="1"/>
    <x v="1"/>
    <s v="E003"/>
    <x v="11"/>
    <n v="1319.1320000000001"/>
    <n v="880.56"/>
    <n v="438.57200000000012"/>
    <s v="High"/>
    <s v="Yes"/>
    <n v="1"/>
  </r>
  <r>
    <s v="O00754"/>
    <d v="2024-07-19T00:00:00"/>
    <x v="1"/>
    <s v="C0027"/>
    <x v="52"/>
    <s v="P0014"/>
    <s v="Staplers Model 2"/>
    <x v="2"/>
    <n v="723.21"/>
    <n v="12"/>
    <n v="1348.08"/>
    <n v="0.15"/>
    <s v="Standard Class"/>
    <x v="3"/>
    <x v="3"/>
    <s v="E012"/>
    <x v="4"/>
    <n v="13750.415999999999"/>
    <n v="8678.52"/>
    <n v="5071.8959999999988"/>
    <s v="High"/>
    <s v="No"/>
    <n v="0"/>
  </r>
  <r>
    <s v="O02606"/>
    <d v="2024-03-23T00:00:00"/>
    <x v="0"/>
    <s v="C0100"/>
    <x v="70"/>
    <s v="P0018"/>
    <s v="Envelopes Model 2"/>
    <x v="2"/>
    <n v="599.25"/>
    <n v="5"/>
    <n v="849.05"/>
    <n v="0.05"/>
    <s v="First Class"/>
    <x v="2"/>
    <x v="2"/>
    <s v="E005"/>
    <x v="3"/>
    <n v="4032.9874999999997"/>
    <n v="2996.25"/>
    <n v="1036.7374999999997"/>
    <s v="Medium"/>
    <s v="No"/>
    <n v="0"/>
  </r>
  <r>
    <s v="O01966"/>
    <d v="2024-10-26T00:00:00"/>
    <x v="3"/>
    <s v="C0018"/>
    <x v="97"/>
    <s v="P0019"/>
    <s v="Envelopes Model 3"/>
    <x v="2"/>
    <n v="110.07"/>
    <n v="9"/>
    <n v="193.99"/>
    <n v="0"/>
    <s v="Standard Class"/>
    <x v="0"/>
    <x v="0"/>
    <s v="E010"/>
    <x v="8"/>
    <n v="1745.91"/>
    <n v="990.62999999999988"/>
    <n v="755.2800000000002"/>
    <s v="High"/>
    <s v="No"/>
    <n v="0"/>
  </r>
  <r>
    <s v="O00104"/>
    <d v="2024-02-19T00:00:00"/>
    <x v="0"/>
    <s v="C0077"/>
    <x v="59"/>
    <s v="P0003"/>
    <s v="Paper Model 3"/>
    <x v="2"/>
    <n v="239.71"/>
    <n v="4"/>
    <n v="522.34"/>
    <n v="0.15"/>
    <s v="Second Class"/>
    <x v="0"/>
    <x v="0"/>
    <s v="E006"/>
    <x v="9"/>
    <n v="1775.9560000000001"/>
    <n v="958.84"/>
    <n v="817.1160000000001"/>
    <s v="High"/>
    <s v="No"/>
    <n v="0"/>
  </r>
  <r>
    <s v="O01434"/>
    <d v="2025-01-12T00:00:00"/>
    <x v="0"/>
    <s v="C0052"/>
    <x v="13"/>
    <s v="P0051"/>
    <s v="Accessories Model 3"/>
    <x v="0"/>
    <n v="357.49"/>
    <n v="6"/>
    <n v="769.69"/>
    <n v="0.1"/>
    <s v="Standard Class"/>
    <x v="3"/>
    <x v="3"/>
    <s v="E004"/>
    <x v="6"/>
    <n v="4156.326"/>
    <n v="2144.94"/>
    <n v="2011.386"/>
    <s v="High"/>
    <s v="No"/>
    <n v="0"/>
  </r>
  <r>
    <s v="O00982"/>
    <d v="2025-06-04T00:00:00"/>
    <x v="4"/>
    <s v="C0019"/>
    <x v="86"/>
    <s v="P0007"/>
    <s v="Binders Model 3"/>
    <x v="2"/>
    <n v="487.09"/>
    <m/>
    <n v="838.72"/>
    <n v="0"/>
    <s v="Standard Class"/>
    <x v="2"/>
    <x v="2"/>
    <s v="E001"/>
    <x v="2"/>
    <n v="0"/>
    <n v="0"/>
    <n v="0"/>
    <s v="Quantity Error!"/>
    <s v="No"/>
    <n v="0"/>
  </r>
  <r>
    <s v="O01130"/>
    <d v="2024-11-04T00:00:00"/>
    <x v="3"/>
    <s v="C0024"/>
    <x v="6"/>
    <s v="P0047"/>
    <s v="Printers Model 3"/>
    <x v="0"/>
    <n v="127.85"/>
    <n v="6"/>
    <n v="210.2"/>
    <n v="0.15"/>
    <s v="Standard Class"/>
    <x v="3"/>
    <x v="3"/>
    <s v="E012"/>
    <x v="4"/>
    <n v="1072.0199999999998"/>
    <n v="767.09999999999991"/>
    <n v="304.91999999999985"/>
    <s v="Medium"/>
    <s v="No"/>
    <n v="0"/>
  </r>
  <r>
    <s v="O01137"/>
    <d v="2024-07-18T00:00:00"/>
    <x v="1"/>
    <s v="C0024"/>
    <x v="6"/>
    <s v="P0026"/>
    <s v="Chairs Model 2"/>
    <x v="1"/>
    <n v="116.9"/>
    <n v="3"/>
    <n v="253.46"/>
    <n v="0.2"/>
    <s v="Standard Class"/>
    <x v="3"/>
    <x v="3"/>
    <s v="E012"/>
    <x v="4"/>
    <n v="608.30399999999997"/>
    <n v="350.70000000000005"/>
    <n v="257.60399999999993"/>
    <s v="High"/>
    <s v="No"/>
    <n v="0"/>
  </r>
  <r>
    <s v="O02779"/>
    <d v="2024-09-03T00:00:00"/>
    <x v="1"/>
    <s v="C0058"/>
    <x v="43"/>
    <s v="P0009"/>
    <s v="Pens Model 1"/>
    <x v="2"/>
    <n v="640.09"/>
    <n v="6"/>
    <n v="1169.26"/>
    <n v="0"/>
    <s v="Standard Class"/>
    <x v="3"/>
    <x v="3"/>
    <s v="E004"/>
    <x v="6"/>
    <n v="7015.5599999999995"/>
    <n v="3840.54"/>
    <n v="3175.0199999999995"/>
    <s v="High"/>
    <s v="No"/>
    <n v="0"/>
  </r>
  <r>
    <s v="O00320"/>
    <d v="2025-02-11T00:00:00"/>
    <x v="0"/>
    <s v="C0074"/>
    <x v="35"/>
    <s v="P0023"/>
    <s v="Desks Model 3"/>
    <x v="1"/>
    <n v="388.07"/>
    <n v="12"/>
    <n v="782.41"/>
    <n v="0"/>
    <s v="Same Day"/>
    <x v="3"/>
    <x v="3"/>
    <s v="E012"/>
    <x v="4"/>
    <n v="9388.92"/>
    <n v="4656.84"/>
    <n v="4732.08"/>
    <s v="High"/>
    <s v="No"/>
    <n v="0"/>
  </r>
  <r>
    <s v="O01729"/>
    <d v="2024-06-06T00:00:00"/>
    <x v="2"/>
    <s v="C0080"/>
    <x v="38"/>
    <s v="P0023"/>
    <s v="Desks Model 3"/>
    <x v="1"/>
    <n v="388.07"/>
    <n v="9"/>
    <n v="782.41"/>
    <n v="0.2"/>
    <s v="Standard Class"/>
    <x v="0"/>
    <x v="0"/>
    <s v="E006"/>
    <x v="9"/>
    <n v="5633.3519999999999"/>
    <n v="3492.63"/>
    <n v="2140.7219999999998"/>
    <s v="High"/>
    <s v="No"/>
    <n v="0"/>
  </r>
  <r>
    <s v="O00028"/>
    <d v="2024-07-11T00:00:00"/>
    <x v="1"/>
    <s v="C0117"/>
    <x v="32"/>
    <s v="P0052"/>
    <s v="Accessories Model 4"/>
    <x v="0"/>
    <n v="685.08"/>
    <n v="6"/>
    <n v="921.01"/>
    <n v="0.1"/>
    <s v="Standard Class"/>
    <x v="0"/>
    <x v="0"/>
    <s v="E010"/>
    <x v="8"/>
    <n v="4973.4539999999997"/>
    <n v="4110.4800000000005"/>
    <n v="862.97399999999925"/>
    <s v="Medium"/>
    <s v="No"/>
    <n v="0"/>
  </r>
  <r>
    <s v="O01390"/>
    <d v="2024-04-23T00:00:00"/>
    <x v="2"/>
    <s v="C0001"/>
    <x v="15"/>
    <s v="P0042"/>
    <s v="Monitors Model 2"/>
    <x v="0"/>
    <n v="396.64"/>
    <n v="12"/>
    <n v="532.41999999999996"/>
    <n v="0"/>
    <s v="Second Class"/>
    <x v="2"/>
    <x v="2"/>
    <s v="E001"/>
    <x v="2"/>
    <n v="6389.0399999999991"/>
    <n v="4759.68"/>
    <n v="1629.3599999999988"/>
    <s v="Medium"/>
    <s v="Yes"/>
    <n v="1"/>
  </r>
  <r>
    <s v="O02341"/>
    <d v="2024-04-15T00:00:00"/>
    <x v="2"/>
    <s v="C0091"/>
    <x v="33"/>
    <s v="P0014"/>
    <s v="Staplers Model 2"/>
    <x v="2"/>
    <n v="723.21"/>
    <n v="7"/>
    <n v="1348.08"/>
    <n v="0"/>
    <s v="Second Class"/>
    <x v="3"/>
    <x v="3"/>
    <s v="E008"/>
    <x v="7"/>
    <n v="9436.56"/>
    <n v="5062.47"/>
    <n v="4374.0899999999992"/>
    <s v="High"/>
    <s v="No"/>
    <n v="0"/>
  </r>
  <r>
    <s v="O00601"/>
    <d v="2024-05-28T00:00:00"/>
    <x v="2"/>
    <s v="C0004"/>
    <x v="20"/>
    <s v="P0014"/>
    <s v="Staplers Model 2"/>
    <x v="2"/>
    <n v="723.21"/>
    <n v="11"/>
    <n v="1348.08"/>
    <n v="0"/>
    <s v="Second Class"/>
    <x v="0"/>
    <x v="0"/>
    <s v="E006"/>
    <x v="9"/>
    <n v="14828.88"/>
    <n v="7955.31"/>
    <n v="6873.5699999999988"/>
    <s v="High"/>
    <s v="No"/>
    <n v="0"/>
  </r>
  <r>
    <s v="O01260"/>
    <d v="2024-04-19T00:00:00"/>
    <x v="2"/>
    <s v="C0032"/>
    <x v="1"/>
    <s v="P0005"/>
    <s v="Binders Model 1"/>
    <x v="2"/>
    <n v="454.91"/>
    <n v="1"/>
    <n v="865.02"/>
    <n v="0.2"/>
    <s v="First Class"/>
    <x v="1"/>
    <x v="1"/>
    <s v="E011"/>
    <x v="10"/>
    <n v="692.01600000000008"/>
    <n v="454.91"/>
    <n v="237.10600000000005"/>
    <s v="High"/>
    <s v="No"/>
    <n v="0"/>
  </r>
  <r>
    <s v="O00073"/>
    <d v="2024-05-01T00:00:00"/>
    <x v="2"/>
    <s v="C0106"/>
    <x v="81"/>
    <s v="P0040"/>
    <s v="Laptops Model 4"/>
    <x v="0"/>
    <n v="329.6"/>
    <n v="3"/>
    <n v="455.77"/>
    <n v="0"/>
    <s v="First Class"/>
    <x v="0"/>
    <x v="0"/>
    <s v="E010"/>
    <x v="8"/>
    <n v="1367.31"/>
    <n v="988.80000000000007"/>
    <n v="378.50999999999988"/>
    <s v="Medium"/>
    <s v="No"/>
    <n v="0"/>
  </r>
  <r>
    <s v="O02042"/>
    <d v="2025-01-19T00:00:00"/>
    <x v="0"/>
    <s v="C0007"/>
    <x v="67"/>
    <s v="P0026"/>
    <s v="Chairs Model 2"/>
    <x v="1"/>
    <n v="116.9"/>
    <n v="2"/>
    <n v="253.46"/>
    <n v="0.1"/>
    <s v="First Class"/>
    <x v="2"/>
    <x v="2"/>
    <s v="E009"/>
    <x v="5"/>
    <n v="456.22800000000001"/>
    <n v="233.8"/>
    <n v="222.428"/>
    <s v="High"/>
    <s v="No"/>
    <n v="0"/>
  </r>
  <r>
    <s v="O01605"/>
    <d v="2024-07-07T00:00:00"/>
    <x v="1"/>
    <s v="C0101"/>
    <x v="58"/>
    <s v="P0009"/>
    <s v="Pens Model 1"/>
    <x v="2"/>
    <n v="640.09"/>
    <n v="7"/>
    <n v="1169.26"/>
    <n v="0"/>
    <s v="First Class"/>
    <x v="2"/>
    <x v="2"/>
    <s v="E009"/>
    <x v="5"/>
    <n v="8184.82"/>
    <n v="4480.63"/>
    <n v="3704.1899999999996"/>
    <s v="High"/>
    <s v="No"/>
    <n v="0"/>
  </r>
  <r>
    <s v="O01666"/>
    <d v="2025-06-03T00:00:00"/>
    <x v="2"/>
    <s v="C0011"/>
    <x v="3"/>
    <s v="P0007"/>
    <s v="Binders Model 3"/>
    <x v="2"/>
    <n v="487.09"/>
    <n v="7"/>
    <n v="838.72"/>
    <n v="0"/>
    <s v="Second Class"/>
    <x v="2"/>
    <x v="2"/>
    <s v="E005"/>
    <x v="3"/>
    <n v="5871.04"/>
    <n v="3409.6299999999997"/>
    <n v="2461.4100000000003"/>
    <s v="High"/>
    <s v="No"/>
    <n v="0"/>
  </r>
  <r>
    <s v="O00232"/>
    <d v="2024-08-17T00:00:00"/>
    <x v="1"/>
    <s v="C0077"/>
    <x v="59"/>
    <s v="P0052"/>
    <s v="Accessories Model 4"/>
    <x v="0"/>
    <n v="685.08"/>
    <n v="5"/>
    <n v="921.01"/>
    <n v="0.1"/>
    <s v="Standard Class"/>
    <x v="0"/>
    <x v="0"/>
    <s v="E002"/>
    <x v="0"/>
    <n v="4144.5450000000001"/>
    <n v="3425.4"/>
    <n v="719.14499999999998"/>
    <s v="Medium"/>
    <s v="No"/>
    <n v="0"/>
  </r>
  <r>
    <s v="O02277"/>
    <d v="2025-02-25T00:00:00"/>
    <x v="0"/>
    <s v="C0113"/>
    <x v="100"/>
    <s v="P0001"/>
    <s v="Paper Model 1"/>
    <x v="2"/>
    <n v="193.58"/>
    <n v="7"/>
    <n v="347.15"/>
    <n v="0.1"/>
    <s v="Second Class"/>
    <x v="2"/>
    <x v="2"/>
    <s v="E001"/>
    <x v="2"/>
    <n v="2187.0449999999996"/>
    <n v="1355.0600000000002"/>
    <n v="831.98499999999945"/>
    <s v="High"/>
    <s v="No"/>
    <n v="0"/>
  </r>
  <r>
    <s v="O01223"/>
    <d v="2025-03-19T00:00:00"/>
    <x v="0"/>
    <s v="C0092"/>
    <x v="74"/>
    <s v="P0006"/>
    <s v="Binders Model 2"/>
    <x v="2"/>
    <n v="597.01"/>
    <n v="11"/>
    <n v="774.08"/>
    <n v="0"/>
    <s v="Standard Class"/>
    <x v="3"/>
    <x v="3"/>
    <s v="E004"/>
    <x v="6"/>
    <n v="8514.880000000001"/>
    <n v="6567.11"/>
    <n v="1947.7700000000013"/>
    <s v="Medium"/>
    <s v="No"/>
    <n v="0"/>
  </r>
  <r>
    <s v="O01041"/>
    <d v="2024-04-20T00:00:00"/>
    <x v="2"/>
    <s v="C0119"/>
    <x v="55"/>
    <s v="P0015"/>
    <s v="Staplers Model 3"/>
    <x v="2"/>
    <n v="250.6"/>
    <n v="7"/>
    <n v="418.2"/>
    <n v="0.05"/>
    <s v="Standard Class"/>
    <x v="1"/>
    <x v="1"/>
    <s v="E011"/>
    <x v="10"/>
    <n v="2781.0299999999997"/>
    <n v="1754.2"/>
    <n v="1026.8299999999997"/>
    <s v="High"/>
    <s v="No"/>
    <n v="0"/>
  </r>
  <r>
    <s v="O01439"/>
    <d v="2025-04-10T00:00:00"/>
    <x v="2"/>
    <s v="C0012"/>
    <x v="23"/>
    <s v="P0007"/>
    <s v="Binders Model 3"/>
    <x v="2"/>
    <n v="487.09"/>
    <n v="9"/>
    <n v="838.72"/>
    <n v="0.05"/>
    <s v="Standard Class"/>
    <x v="2"/>
    <x v="2"/>
    <s v="E009"/>
    <x v="5"/>
    <n v="7171.0560000000005"/>
    <n v="4383.8099999999995"/>
    <n v="2787.246000000001"/>
    <s v="High"/>
    <s v="No"/>
    <n v="0"/>
  </r>
  <r>
    <s v="O00239"/>
    <d v="2024-04-01T00:00:00"/>
    <x v="2"/>
    <s v="C0088"/>
    <x v="63"/>
    <s v="P0022"/>
    <s v="Desks Model 2"/>
    <x v="1"/>
    <n v="209.29"/>
    <n v="4"/>
    <n v="425.58"/>
    <n v="0"/>
    <s v="First Class"/>
    <x v="0"/>
    <x v="0"/>
    <s v="E010"/>
    <x v="8"/>
    <n v="1702.32"/>
    <n v="837.16"/>
    <n v="865.16"/>
    <s v="High"/>
    <s v="No"/>
    <n v="0"/>
  </r>
  <r>
    <s v="O01362"/>
    <d v="2024-08-24T00:00:00"/>
    <x v="1"/>
    <s v="C0060"/>
    <x v="28"/>
    <s v="P0039"/>
    <s v="Laptops Model 3"/>
    <x v="0"/>
    <n v="727.96"/>
    <n v="6"/>
    <n v="1118.93"/>
    <n v="0.2"/>
    <s v="Standard Class"/>
    <x v="0"/>
    <x v="0"/>
    <s v="E010"/>
    <x v="8"/>
    <n v="5370.8640000000005"/>
    <n v="4367.76"/>
    <n v="1003.1040000000003"/>
    <s v="Medium"/>
    <s v="No"/>
    <n v="0"/>
  </r>
  <r>
    <s v="O00060"/>
    <d v="2025-04-23T00:00:00"/>
    <x v="2"/>
    <s v="C0071"/>
    <x v="48"/>
    <s v="P0037"/>
    <s v="Laptops Model 1"/>
    <x v="0"/>
    <n v="732.63"/>
    <n v="9"/>
    <n v="1069.8599999999999"/>
    <n v="0"/>
    <s v="Standard Class"/>
    <x v="1"/>
    <x v="1"/>
    <s v="E007"/>
    <x v="1"/>
    <n v="9628.74"/>
    <n v="6593.67"/>
    <n v="3035.0699999999997"/>
    <s v="High"/>
    <s v="No"/>
    <n v="0"/>
  </r>
  <r>
    <s v="O01389"/>
    <d v="2024-08-24T00:00:00"/>
    <x v="1"/>
    <s v="C0017"/>
    <x v="36"/>
    <s v="P0046"/>
    <s v="Printers Model 2"/>
    <x v="0"/>
    <n v="338.21"/>
    <n v="4"/>
    <n v="661.25"/>
    <n v="0.15"/>
    <s v="Second Class"/>
    <x v="0"/>
    <x v="0"/>
    <s v="E002"/>
    <x v="0"/>
    <n v="2248.25"/>
    <n v="1352.84"/>
    <n v="895.41000000000008"/>
    <s v="High"/>
    <s v="No"/>
    <n v="0"/>
  </r>
  <r>
    <s v="O02748"/>
    <d v="2024-11-05T00:00:00"/>
    <x v="3"/>
    <s v="C0097"/>
    <x v="37"/>
    <s v="P0017"/>
    <s v="Envelopes Model 1"/>
    <x v="2"/>
    <n v="76.66"/>
    <n v="7"/>
    <n v="117.32"/>
    <n v="0"/>
    <s v="Standard Class"/>
    <x v="3"/>
    <x v="3"/>
    <s v="E008"/>
    <x v="7"/>
    <n v="821.24"/>
    <n v="536.62"/>
    <n v="284.62"/>
    <s v="High"/>
    <s v="No"/>
    <n v="0"/>
  </r>
  <r>
    <s v="O00156"/>
    <d v="2024-12-25T00:00:00"/>
    <x v="3"/>
    <s v="C0027"/>
    <x v="52"/>
    <s v="P0014"/>
    <s v="Staplers Model 2"/>
    <x v="2"/>
    <n v="723.21"/>
    <n v="9"/>
    <n v="1348.08"/>
    <n v="0"/>
    <s v="First Class"/>
    <x v="3"/>
    <x v="3"/>
    <s v="E004"/>
    <x v="6"/>
    <n v="12132.72"/>
    <n v="6508.89"/>
    <n v="5623.829999999999"/>
    <s v="High"/>
    <s v="No"/>
    <n v="0"/>
  </r>
  <r>
    <s v="O02530"/>
    <d v="2024-04-14T00:00:00"/>
    <x v="2"/>
    <s v="C0108"/>
    <x v="47"/>
    <s v="P0038"/>
    <s v="Laptops Model 2"/>
    <x v="0"/>
    <n v="55.26"/>
    <n v="3"/>
    <n v="112.32"/>
    <n v="0"/>
    <s v="First Class"/>
    <x v="3"/>
    <x v="3"/>
    <s v="E012"/>
    <x v="4"/>
    <n v="336.96"/>
    <n v="165.78"/>
    <n v="171.17999999999998"/>
    <s v="High"/>
    <s v="No"/>
    <n v="0"/>
  </r>
  <r>
    <s v="O02791"/>
    <d v="2025-06-03T00:00:00"/>
    <x v="2"/>
    <s v="C0033"/>
    <x v="14"/>
    <s v="P0023"/>
    <s v="Desks Model 3"/>
    <x v="1"/>
    <n v="388.07"/>
    <n v="1"/>
    <n v="782.41"/>
    <n v="0.15"/>
    <s v="Same Day"/>
    <x v="2"/>
    <x v="2"/>
    <s v="E009"/>
    <x v="5"/>
    <n v="665.04849999999999"/>
    <n v="388.07"/>
    <n v="276.9785"/>
    <s v="High"/>
    <s v="No"/>
    <n v="0"/>
  </r>
  <r>
    <s v="O03110"/>
    <d v="2025-03-14T00:00:00"/>
    <x v="0"/>
    <s v="C0032"/>
    <x v="1"/>
    <s v="P0048"/>
    <s v="Printers Model 4"/>
    <x v="0"/>
    <n v="83.72"/>
    <n v="8"/>
    <n v="143.57"/>
    <n v="0.15"/>
    <s v="First Class"/>
    <x v="1"/>
    <x v="1"/>
    <s v="E003"/>
    <x v="11"/>
    <n v="976.27599999999995"/>
    <n v="669.76"/>
    <n v="306.51599999999996"/>
    <s v="High"/>
    <s v="No"/>
    <n v="0"/>
  </r>
  <r>
    <s v="O02632"/>
    <d v="2024-12-11T00:00:00"/>
    <x v="3"/>
    <s v="C0027"/>
    <x v="52"/>
    <s v="P0019"/>
    <s v="Envelopes Model 3"/>
    <x v="2"/>
    <n v="110.07"/>
    <n v="5"/>
    <n v="193.99"/>
    <n v="0.15"/>
    <s v="Standard Class"/>
    <x v="3"/>
    <x v="3"/>
    <s v="E012"/>
    <x v="4"/>
    <n v="824.45749999999998"/>
    <n v="550.34999999999991"/>
    <n v="274.10750000000007"/>
    <s v="High"/>
    <s v="No"/>
    <n v="0"/>
  </r>
  <r>
    <s v="O00191"/>
    <d v="2024-02-20T00:00:00"/>
    <x v="0"/>
    <s v="C0046"/>
    <x v="95"/>
    <s v="P0026"/>
    <s v="Chairs Model 2"/>
    <x v="1"/>
    <n v="116.9"/>
    <n v="11"/>
    <n v="253.46"/>
    <n v="0"/>
    <s v="Same Day"/>
    <x v="1"/>
    <x v="1"/>
    <s v="E011"/>
    <x v="10"/>
    <n v="2788.06"/>
    <n v="1285.9000000000001"/>
    <n v="1502.1599999999999"/>
    <s v="High"/>
    <s v="No"/>
    <n v="0"/>
  </r>
  <r>
    <s v="O02794"/>
    <d v="2024-07-11T00:00:00"/>
    <x v="1"/>
    <s v="C0012"/>
    <x v="23"/>
    <s v="P0007"/>
    <s v="Binders Model 3"/>
    <x v="2"/>
    <n v="487.09"/>
    <n v="8"/>
    <n v="838.72"/>
    <n v="0.1"/>
    <s v="Second Class"/>
    <x v="2"/>
    <x v="2"/>
    <s v="E009"/>
    <x v="5"/>
    <n v="6038.7840000000006"/>
    <n v="3896.72"/>
    <n v="2142.0640000000008"/>
    <s v="High"/>
    <s v="No"/>
    <n v="0"/>
  </r>
  <r>
    <s v="O02445"/>
    <d v="2024-01-23T00:00:00"/>
    <x v="0"/>
    <s v="C0076"/>
    <x v="96"/>
    <s v="P0033"/>
    <s v="Tables Model 1"/>
    <x v="1"/>
    <n v="469.73"/>
    <n v="4"/>
    <n v="954.16"/>
    <n v="0.05"/>
    <s v="Standard Class"/>
    <x v="1"/>
    <x v="1"/>
    <s v="E007"/>
    <x v="1"/>
    <n v="3625.8079999999995"/>
    <n v="1878.92"/>
    <n v="1746.8879999999995"/>
    <s v="High"/>
    <s v="No"/>
    <n v="0"/>
  </r>
  <r>
    <s v="O00262"/>
    <d v="2024-06-18T00:00:00"/>
    <x v="2"/>
    <s v="C0109"/>
    <x v="51"/>
    <s v="P0031"/>
    <s v="Bookcases Model 3"/>
    <x v="1"/>
    <n v="431.57"/>
    <n v="2"/>
    <n v="725.92"/>
    <n v="0.2"/>
    <s v="Standard Class"/>
    <x v="3"/>
    <x v="3"/>
    <s v="E008"/>
    <x v="7"/>
    <n v="1161.472"/>
    <n v="863.14"/>
    <n v="298.33199999999999"/>
    <s v="Medium"/>
    <s v="No"/>
    <n v="0"/>
  </r>
  <r>
    <s v="O02359"/>
    <d v="2025-05-19T00:00:00"/>
    <x v="2"/>
    <s v="C0098"/>
    <x v="39"/>
    <s v="P0008"/>
    <s v="Binders Model 4"/>
    <x v="2"/>
    <n v="723.8"/>
    <n v="11"/>
    <n v="1101.54"/>
    <n v="0.1"/>
    <s v="Standard Class"/>
    <x v="2"/>
    <x v="2"/>
    <s v="E005"/>
    <x v="3"/>
    <n v="10905.245999999999"/>
    <n v="7961.7999999999993"/>
    <n v="2943.4459999999999"/>
    <s v="Medium"/>
    <s v="No"/>
    <n v="0"/>
  </r>
  <r>
    <s v="O00132"/>
    <d v="2025-05-22T00:00:00"/>
    <x v="2"/>
    <s v="C0047"/>
    <x v="10"/>
    <s v="P0017"/>
    <s v="Envelopes Model 1"/>
    <x v="2"/>
    <n v="76.66"/>
    <n v="10"/>
    <n v="117.32"/>
    <n v="0.1"/>
    <s v="Same Day"/>
    <x v="2"/>
    <x v="2"/>
    <s v="E001"/>
    <x v="2"/>
    <n v="1055.8799999999999"/>
    <n v="766.59999999999991"/>
    <n v="289.27999999999997"/>
    <s v="Medium"/>
    <s v="No"/>
    <n v="0"/>
  </r>
  <r>
    <s v="O00123"/>
    <d v="2024-02-03T00:00:00"/>
    <x v="0"/>
    <s v="C0010"/>
    <x v="9"/>
    <s v="P0044"/>
    <s v="Monitors Model 4"/>
    <x v="0"/>
    <n v="365.65"/>
    <n v="3"/>
    <n v="689.97"/>
    <n v="0.2"/>
    <s v="Second Class"/>
    <x v="3"/>
    <x v="3"/>
    <s v="E008"/>
    <x v="7"/>
    <n v="1655.9279999999999"/>
    <n v="1096.9499999999998"/>
    <n v="558.97800000000007"/>
    <s v="High"/>
    <s v="No"/>
    <n v="0"/>
  </r>
  <r>
    <s v="O00671"/>
    <d v="2024-09-01T00:00:00"/>
    <x v="1"/>
    <s v="C0060"/>
    <x v="28"/>
    <s v="P0040"/>
    <s v="Laptops Model 4"/>
    <x v="0"/>
    <n v="329.6"/>
    <n v="8"/>
    <n v="455.77"/>
    <n v="0.15"/>
    <s v="Same Day"/>
    <x v="0"/>
    <x v="0"/>
    <s v="E002"/>
    <x v="0"/>
    <n v="3099.2359999999999"/>
    <n v="2636.8"/>
    <n v="462.43599999999969"/>
    <s v="Low"/>
    <s v="No"/>
    <n v="0"/>
  </r>
  <r>
    <s v="O00639"/>
    <d v="2024-09-20T00:00:00"/>
    <x v="1"/>
    <s v="C0068"/>
    <x v="9"/>
    <s v="P0021"/>
    <s v="Desks Model 1"/>
    <x v="1"/>
    <n v="731.22"/>
    <n v="2"/>
    <n v="1490.92"/>
    <n v="0"/>
    <s v="Second Class"/>
    <x v="0"/>
    <x v="0"/>
    <s v="E006"/>
    <x v="9"/>
    <n v="2981.84"/>
    <n v="1462.44"/>
    <n v="1519.4"/>
    <s v="High"/>
    <s v="No"/>
    <n v="0"/>
  </r>
  <r>
    <s v="O02146"/>
    <d v="2025-05-22T00:00:00"/>
    <x v="2"/>
    <s v="C0094"/>
    <x v="53"/>
    <s v="P0004"/>
    <s v="Paper Model 4"/>
    <x v="2"/>
    <n v="528.29"/>
    <n v="5"/>
    <n v="798.12"/>
    <n v="0"/>
    <s v="Second Class"/>
    <x v="1"/>
    <x v="1"/>
    <s v="E003"/>
    <x v="11"/>
    <n v="3990.6"/>
    <n v="2641.45"/>
    <n v="1349.15"/>
    <s v="High"/>
    <s v="Yes"/>
    <n v="1"/>
  </r>
  <r>
    <s v="O00534"/>
    <d v="2024-01-05T00:00:00"/>
    <x v="0"/>
    <s v="C0037"/>
    <x v="12"/>
    <s v="P0011"/>
    <s v="Pens Model 3"/>
    <x v="2"/>
    <n v="498.61"/>
    <n v="12"/>
    <n v="944.31"/>
    <n v="0"/>
    <s v="Same Day"/>
    <x v="3"/>
    <x v="3"/>
    <s v="E012"/>
    <x v="4"/>
    <n v="11331.72"/>
    <n v="5983.32"/>
    <n v="5348.4"/>
    <s v="High"/>
    <s v="No"/>
    <n v="0"/>
  </r>
  <r>
    <s v="O02180"/>
    <d v="2025-01-28T00:00:00"/>
    <x v="0"/>
    <s v="C0025"/>
    <x v="16"/>
    <s v="P0045"/>
    <s v="Printers Model 1"/>
    <x v="0"/>
    <n v="595.79999999999995"/>
    <n v="7"/>
    <n v="1280.18"/>
    <n v="0"/>
    <s v="Standard Class"/>
    <x v="0"/>
    <x v="0"/>
    <s v="E002"/>
    <x v="0"/>
    <n v="8961.26"/>
    <n v="4170.5999999999995"/>
    <n v="4790.6600000000008"/>
    <s v="High"/>
    <s v="No"/>
    <n v="0"/>
  </r>
  <r>
    <s v="O01930"/>
    <d v="2024-12-18T00:00:00"/>
    <x v="3"/>
    <s v="C0040"/>
    <x v="83"/>
    <s v="P0011"/>
    <s v="Pens Model 3"/>
    <x v="2"/>
    <n v="498.61"/>
    <n v="8"/>
    <n v="944.31"/>
    <n v="0"/>
    <s v="Second Class"/>
    <x v="2"/>
    <x v="2"/>
    <s v="E001"/>
    <x v="2"/>
    <n v="7554.48"/>
    <n v="3988.88"/>
    <n v="3565.5999999999995"/>
    <s v="High"/>
    <s v="No"/>
    <n v="0"/>
  </r>
  <r>
    <s v="O01663"/>
    <d v="2024-02-18T00:00:00"/>
    <x v="0"/>
    <s v="C0039"/>
    <x v="94"/>
    <s v="P0026"/>
    <s v="Chairs Model 2"/>
    <x v="1"/>
    <n v="116.9"/>
    <n v="6"/>
    <n v="253.46"/>
    <n v="0"/>
    <s v="Standard Class"/>
    <x v="0"/>
    <x v="0"/>
    <s v="E002"/>
    <x v="0"/>
    <n v="1520.76"/>
    <n v="701.40000000000009"/>
    <n v="819.3599999999999"/>
    <s v="High"/>
    <s v="No"/>
    <n v="0"/>
  </r>
  <r>
    <s v="O02764"/>
    <d v="2025-03-12T00:00:00"/>
    <x v="0"/>
    <s v="C0029"/>
    <x v="72"/>
    <s v="P0015"/>
    <s v="Staplers Model 3"/>
    <x v="2"/>
    <n v="250.6"/>
    <n v="5"/>
    <n v="418.2"/>
    <n v="0"/>
    <s v="Same Day"/>
    <x v="2"/>
    <x v="2"/>
    <s v="E001"/>
    <x v="2"/>
    <n v="2091"/>
    <n v="1253"/>
    <n v="838"/>
    <s v="High"/>
    <s v="No"/>
    <n v="0"/>
  </r>
  <r>
    <s v="O01045"/>
    <d v="2025-02-07T00:00:00"/>
    <x v="0"/>
    <s v="C0061"/>
    <x v="85"/>
    <s v="P0036"/>
    <s v="Tables Model 4"/>
    <x v="1"/>
    <n v="707.97"/>
    <n v="12"/>
    <n v="1262.55"/>
    <n v="0"/>
    <s v="Standard Class"/>
    <x v="3"/>
    <x v="3"/>
    <s v="E012"/>
    <x v="4"/>
    <n v="15150.599999999999"/>
    <n v="8495.64"/>
    <n v="6654.9599999999991"/>
    <s v="High"/>
    <s v="No"/>
    <n v="0"/>
  </r>
  <r>
    <s v="O02125"/>
    <d v="2025-02-21T00:00:00"/>
    <x v="0"/>
    <s v="C0007"/>
    <x v="67"/>
    <s v="P0021"/>
    <s v="Desks Model 1"/>
    <x v="1"/>
    <n v="731.22"/>
    <n v="7"/>
    <n v="1490.92"/>
    <n v="0"/>
    <s v="Same Day"/>
    <x v="2"/>
    <x v="2"/>
    <s v="E009"/>
    <x v="5"/>
    <n v="10436.44"/>
    <n v="5118.54"/>
    <n v="5317.9000000000005"/>
    <s v="High"/>
    <s v="No"/>
    <n v="0"/>
  </r>
  <r>
    <s v="O01534"/>
    <d v="2025-06-15T00:00:00"/>
    <x v="2"/>
    <s v="C0105"/>
    <x v="30"/>
    <s v="P0021"/>
    <s v="Desks Model 1"/>
    <x v="1"/>
    <n v="731.22"/>
    <n v="4"/>
    <n v="1490.92"/>
    <n v="0"/>
    <s v="Standard Class"/>
    <x v="1"/>
    <x v="1"/>
    <s v="E003"/>
    <x v="11"/>
    <n v="5963.68"/>
    <n v="2924.88"/>
    <n v="3038.8"/>
    <s v="High"/>
    <s v="No"/>
    <n v="0"/>
  </r>
  <r>
    <s v="O00823"/>
    <d v="2024-07-27T00:00:00"/>
    <x v="1"/>
    <s v="C0031"/>
    <x v="19"/>
    <s v="P0024"/>
    <s v="Desks Model 4"/>
    <x v="1"/>
    <n v="598.51"/>
    <n v="1"/>
    <n v="940.73"/>
    <n v="0"/>
    <s v="Standard Class"/>
    <x v="1"/>
    <x v="1"/>
    <s v="E003"/>
    <x v="11"/>
    <n v="940.73"/>
    <n v="598.51"/>
    <n v="342.22"/>
    <s v="High"/>
    <s v="No"/>
    <n v="0"/>
  </r>
  <r>
    <s v="O01681"/>
    <d v="2024-03-03T00:00:00"/>
    <x v="0"/>
    <s v="C0069"/>
    <x v="34"/>
    <s v="P0017"/>
    <s v="Envelopes Model 1"/>
    <x v="2"/>
    <n v="76.66"/>
    <n v="11"/>
    <n v="117.32"/>
    <n v="0"/>
    <s v="Second Class"/>
    <x v="0"/>
    <x v="0"/>
    <s v="E002"/>
    <x v="0"/>
    <n v="1290.52"/>
    <n v="843.26"/>
    <n v="447.26"/>
    <s v="High"/>
    <s v="No"/>
    <n v="0"/>
  </r>
  <r>
    <s v="O01759"/>
    <d v="2024-10-23T00:00:00"/>
    <x v="3"/>
    <s v="C0031"/>
    <x v="19"/>
    <s v="P0006"/>
    <s v="Binders Model 2"/>
    <x v="2"/>
    <n v="597.01"/>
    <n v="9"/>
    <n v="774.08"/>
    <n v="0.1"/>
    <s v="Standard Class"/>
    <x v="1"/>
    <x v="1"/>
    <s v="E007"/>
    <x v="1"/>
    <n v="6270.0480000000007"/>
    <n v="5373.09"/>
    <n v="896.95800000000054"/>
    <s v="Low"/>
    <s v="No"/>
    <n v="0"/>
  </r>
  <r>
    <s v="O01697"/>
    <d v="2024-06-01T00:00:00"/>
    <x v="2"/>
    <s v="C0007"/>
    <x v="67"/>
    <s v="P0018"/>
    <s v="Envelopes Model 2"/>
    <x v="2"/>
    <n v="599.25"/>
    <n v="4"/>
    <n v="849.05"/>
    <n v="0.2"/>
    <s v="Second Class"/>
    <x v="2"/>
    <x v="2"/>
    <s v="E009"/>
    <x v="5"/>
    <n v="2716.96"/>
    <n v="2397"/>
    <n v="319.96000000000004"/>
    <s v="Low"/>
    <s v="No"/>
    <n v="0"/>
  </r>
  <r>
    <s v="O01319"/>
    <d v="2024-02-21T00:00:00"/>
    <x v="0"/>
    <s v="C0091"/>
    <x v="33"/>
    <s v="P0011"/>
    <s v="Pens Model 3"/>
    <x v="2"/>
    <n v="498.61"/>
    <n v="5"/>
    <n v="944.31"/>
    <n v="0"/>
    <s v="Second Class"/>
    <x v="3"/>
    <x v="3"/>
    <s v="E004"/>
    <x v="6"/>
    <n v="4721.5499999999993"/>
    <n v="2493.0500000000002"/>
    <n v="2228.4999999999991"/>
    <s v="High"/>
    <s v="No"/>
    <n v="0"/>
  </r>
  <r>
    <s v="O02386"/>
    <d v="2024-02-14T00:00:00"/>
    <x v="0"/>
    <s v="C0112"/>
    <x v="90"/>
    <s v="P0042"/>
    <s v="Monitors Model 2"/>
    <x v="0"/>
    <n v="396.64"/>
    <n v="1"/>
    <n v="532.41999999999996"/>
    <n v="0.15"/>
    <s v="Standard Class"/>
    <x v="3"/>
    <x v="3"/>
    <s v="E008"/>
    <x v="7"/>
    <n v="452.55699999999996"/>
    <n v="396.64"/>
    <n v="55.916999999999973"/>
    <s v="Low"/>
    <s v="No"/>
    <n v="0"/>
  </r>
  <r>
    <s v="O00451"/>
    <d v="2024-03-22T00:00:00"/>
    <x v="0"/>
    <s v="C0015"/>
    <x v="88"/>
    <s v="P0038"/>
    <s v="Laptops Model 2"/>
    <x v="0"/>
    <n v="55.26"/>
    <n v="3"/>
    <n v="112.32"/>
    <n v="0.15"/>
    <s v="Second Class"/>
    <x v="1"/>
    <x v="1"/>
    <s v="E007"/>
    <x v="1"/>
    <n v="286.416"/>
    <n v="165.78"/>
    <n v="120.636"/>
    <s v="High"/>
    <s v="No"/>
    <n v="0"/>
  </r>
  <r>
    <s v="O02942"/>
    <d v="2024-12-04T00:00:00"/>
    <x v="3"/>
    <s v="C0023"/>
    <x v="58"/>
    <s v="P0052"/>
    <s v="Accessories Model 4"/>
    <x v="0"/>
    <n v="685.08"/>
    <n v="12"/>
    <n v="921.01"/>
    <n v="0.15"/>
    <s v="Second Class"/>
    <x v="0"/>
    <x v="0"/>
    <s v="E006"/>
    <x v="9"/>
    <n v="9394.3019999999997"/>
    <n v="8220.9600000000009"/>
    <n v="1173.3419999999987"/>
    <s v="Low"/>
    <s v="No"/>
    <n v="0"/>
  </r>
  <r>
    <s v="O02556"/>
    <d v="2024-08-02T00:00:00"/>
    <x v="1"/>
    <s v="C0020"/>
    <x v="91"/>
    <s v="P0016"/>
    <s v="Staplers Model 4"/>
    <x v="2"/>
    <n v="465.76"/>
    <n v="1"/>
    <n v="906.25"/>
    <n v="0.05"/>
    <s v="Standard Class"/>
    <x v="3"/>
    <x v="3"/>
    <s v="E008"/>
    <x v="7"/>
    <n v="860.9375"/>
    <n v="465.76"/>
    <n v="395.17750000000001"/>
    <s v="High"/>
    <s v="No"/>
    <n v="0"/>
  </r>
  <r>
    <s v="O02502"/>
    <d v="2025-04-02T00:00:00"/>
    <x v="2"/>
    <s v="C0058"/>
    <x v="43"/>
    <s v="P0015"/>
    <s v="Staplers Model 3"/>
    <x v="2"/>
    <n v="250.6"/>
    <n v="5"/>
    <n v="418.2"/>
    <n v="0"/>
    <s v="Second Class"/>
    <x v="3"/>
    <x v="3"/>
    <s v="E004"/>
    <x v="6"/>
    <n v="2091"/>
    <n v="1253"/>
    <n v="838"/>
    <s v="High"/>
    <s v="No"/>
    <n v="0"/>
  </r>
  <r>
    <s v="O00854"/>
    <d v="2025-04-05T00:00:00"/>
    <x v="2"/>
    <s v="C0110"/>
    <x v="44"/>
    <s v="P0009"/>
    <s v="Pens Model 1"/>
    <x v="2"/>
    <n v="640.09"/>
    <n v="11"/>
    <n v="1169.26"/>
    <n v="0.1"/>
    <s v="Same Day"/>
    <x v="1"/>
    <x v="1"/>
    <s v="E011"/>
    <x v="10"/>
    <n v="11575.674000000001"/>
    <n v="7040.9900000000007"/>
    <n v="4534.6840000000002"/>
    <s v="High"/>
    <s v="No"/>
    <n v="0"/>
  </r>
  <r>
    <s v="O00205"/>
    <d v="2024-06-27T00:00:00"/>
    <x v="2"/>
    <s v="C0063"/>
    <x v="56"/>
    <s v="P0042"/>
    <s v="Monitors Model 2"/>
    <x v="0"/>
    <n v="396.64"/>
    <n v="12"/>
    <n v="532.41999999999996"/>
    <n v="0.1"/>
    <s v="Second Class"/>
    <x v="3"/>
    <x v="3"/>
    <s v="E008"/>
    <x v="7"/>
    <n v="5750.1359999999995"/>
    <n v="4759.68"/>
    <n v="990.45599999999922"/>
    <s v="Medium"/>
    <s v="No"/>
    <n v="0"/>
  </r>
  <r>
    <s v="O00676"/>
    <d v="2024-07-15T00:00:00"/>
    <x v="1"/>
    <s v="C0019"/>
    <x v="86"/>
    <s v="P0009"/>
    <s v="Pens Model 1"/>
    <x v="2"/>
    <n v="640.09"/>
    <n v="9"/>
    <n v="1169.26"/>
    <n v="0.05"/>
    <s v="Standard Class"/>
    <x v="2"/>
    <x v="2"/>
    <s v="E001"/>
    <x v="2"/>
    <n v="9997.1729999999989"/>
    <n v="5760.81"/>
    <n v="4236.3629999999985"/>
    <s v="High"/>
    <s v="No"/>
    <n v="0"/>
  </r>
  <r>
    <s v="O01819"/>
    <d v="2024-08-19T00:00:00"/>
    <x v="1"/>
    <s v="C0102"/>
    <x v="80"/>
    <s v="P0011"/>
    <s v="Pens Model 3"/>
    <x v="2"/>
    <n v="498.61"/>
    <n v="12"/>
    <n v="944.31"/>
    <n v="0.1"/>
    <s v="Standard Class"/>
    <x v="3"/>
    <x v="3"/>
    <s v="E004"/>
    <x v="6"/>
    <n v="10198.547999999999"/>
    <n v="5983.32"/>
    <n v="4215.2279999999992"/>
    <s v="High"/>
    <s v="No"/>
    <n v="0"/>
  </r>
  <r>
    <s v="O00696"/>
    <d v="2024-03-06T00:00:00"/>
    <x v="0"/>
    <s v="C0001"/>
    <x v="15"/>
    <s v="P0010"/>
    <s v="Pens Model 2"/>
    <x v="2"/>
    <n v="285.10000000000002"/>
    <n v="7"/>
    <n v="528.79999999999995"/>
    <n v="0.1"/>
    <s v="Same Day"/>
    <x v="2"/>
    <x v="2"/>
    <s v="E005"/>
    <x v="3"/>
    <n v="3331.4399999999996"/>
    <n v="1995.7000000000003"/>
    <n v="1335.7399999999993"/>
    <s v="High"/>
    <s v="No"/>
    <n v="0"/>
  </r>
  <r>
    <s v="O02237"/>
    <d v="2025-03-14T00:00:00"/>
    <x v="0"/>
    <s v="C0039"/>
    <x v="94"/>
    <s v="P0040"/>
    <s v="Laptops Model 4"/>
    <x v="0"/>
    <n v="329.6"/>
    <n v="1"/>
    <n v="455.77"/>
    <n v="0"/>
    <s v="First Class"/>
    <x v="0"/>
    <x v="0"/>
    <s v="E006"/>
    <x v="9"/>
    <n v="455.77"/>
    <n v="329.6"/>
    <n v="126.16999999999996"/>
    <s v="Medium"/>
    <s v="No"/>
    <n v="0"/>
  </r>
  <r>
    <s v="O02907"/>
    <d v="2024-08-26T00:00:00"/>
    <x v="1"/>
    <s v="C0015"/>
    <x v="88"/>
    <s v="P0014"/>
    <s v="Staplers Model 2"/>
    <x v="2"/>
    <n v="723.21"/>
    <n v="5"/>
    <n v="1348.08"/>
    <n v="0.2"/>
    <s v="Second Class"/>
    <x v="1"/>
    <x v="1"/>
    <s v="E007"/>
    <x v="1"/>
    <n v="5392.32"/>
    <n v="3616.05"/>
    <n v="1776.2699999999995"/>
    <s v="High"/>
    <s v="No"/>
    <n v="0"/>
  </r>
  <r>
    <s v="O00340"/>
    <d v="2024-11-19T00:00:00"/>
    <x v="3"/>
    <s v="C0067"/>
    <x v="46"/>
    <s v="P0035"/>
    <s v="Tables Model 3"/>
    <x v="1"/>
    <n v="190.89"/>
    <n v="8"/>
    <n v="243.15"/>
    <n v="0"/>
    <s v="Standard Class"/>
    <x v="1"/>
    <x v="1"/>
    <s v="E011"/>
    <x v="10"/>
    <n v="1945.2"/>
    <n v="1527.12"/>
    <n v="418.08000000000015"/>
    <s v="Medium"/>
    <s v="No"/>
    <n v="0"/>
  </r>
  <r>
    <s v="O01987"/>
    <d v="2024-04-19T00:00:00"/>
    <x v="2"/>
    <s v="C0078"/>
    <x v="101"/>
    <s v="P0008"/>
    <s v="Binders Model 4"/>
    <x v="2"/>
    <n v="723.8"/>
    <n v="7"/>
    <n v="1101.54"/>
    <n v="0"/>
    <s v="Standard Class"/>
    <x v="1"/>
    <x v="1"/>
    <s v="E007"/>
    <x v="1"/>
    <n v="7710.78"/>
    <n v="5066.5999999999995"/>
    <n v="2644.1800000000003"/>
    <s v="High"/>
    <s v="No"/>
    <n v="0"/>
  </r>
  <r>
    <s v="O00705"/>
    <d v="2024-04-15T00:00:00"/>
    <x v="2"/>
    <s v="C0082"/>
    <x v="62"/>
    <s v="P0052"/>
    <s v="Accessories Model 4"/>
    <x v="0"/>
    <n v="685.08"/>
    <n v="7"/>
    <n v="921.01"/>
    <n v="0.15"/>
    <s v="Second Class"/>
    <x v="1"/>
    <x v="1"/>
    <s v="E011"/>
    <x v="10"/>
    <n v="5480.0094999999992"/>
    <n v="4795.5600000000004"/>
    <n v="684.44949999999881"/>
    <s v="Low"/>
    <s v="No"/>
    <n v="0"/>
  </r>
  <r>
    <s v="O02051"/>
    <d v="2025-02-13T00:00:00"/>
    <x v="0"/>
    <s v="C0065"/>
    <x v="10"/>
    <s v="P0049"/>
    <s v="Accessories Model 1"/>
    <x v="0"/>
    <n v="329.45"/>
    <n v="1"/>
    <n v="709.62"/>
    <n v="0.15"/>
    <s v="Second Class"/>
    <x v="2"/>
    <x v="2"/>
    <s v="E005"/>
    <x v="3"/>
    <n v="603.17700000000002"/>
    <n v="329.45"/>
    <n v="273.72700000000003"/>
    <s v="High"/>
    <s v="No"/>
    <n v="0"/>
  </r>
  <r>
    <s v="O01095"/>
    <d v="2025-05-30T00:00:00"/>
    <x v="2"/>
    <s v="C0032"/>
    <x v="1"/>
    <s v="P0022"/>
    <s v="Desks Model 2"/>
    <x v="1"/>
    <n v="209.29"/>
    <n v="5"/>
    <n v="425.58"/>
    <n v="0.15"/>
    <s v="Same Day"/>
    <x v="1"/>
    <x v="1"/>
    <s v="E007"/>
    <x v="1"/>
    <n v="1808.7149999999999"/>
    <n v="1046.45"/>
    <n v="762.26499999999987"/>
    <s v="High"/>
    <s v="No"/>
    <n v="0"/>
  </r>
  <r>
    <s v="O00980"/>
    <d v="2024-08-03T00:00:00"/>
    <x v="1"/>
    <s v="C0019"/>
    <x v="86"/>
    <s v="P0003"/>
    <s v="Paper Model 3"/>
    <x v="2"/>
    <n v="239.71"/>
    <n v="7"/>
    <n v="522.34"/>
    <n v="0.1"/>
    <s v="First Class"/>
    <x v="2"/>
    <x v="2"/>
    <s v="E009"/>
    <x v="5"/>
    <n v="3290.7420000000002"/>
    <n v="1677.97"/>
    <n v="1612.7720000000002"/>
    <s v="High"/>
    <s v="No"/>
    <n v="0"/>
  </r>
  <r>
    <s v="O02924"/>
    <d v="2024-09-06T00:00:00"/>
    <x v="1"/>
    <s v="C0113"/>
    <x v="100"/>
    <s v="P0042"/>
    <s v="Monitors Model 2"/>
    <x v="0"/>
    <n v="396.64"/>
    <n v="8"/>
    <n v="532.41999999999996"/>
    <n v="0"/>
    <s v="Second Class"/>
    <x v="2"/>
    <x v="2"/>
    <s v="E001"/>
    <x v="2"/>
    <n v="4259.3599999999997"/>
    <n v="3173.12"/>
    <n v="1086.2399999999998"/>
    <s v="Medium"/>
    <s v="No"/>
    <n v="0"/>
  </r>
  <r>
    <s v="O00459"/>
    <d v="2024-02-23T00:00:00"/>
    <x v="0"/>
    <s v="C0083"/>
    <x v="21"/>
    <s v="P0017"/>
    <s v="Envelopes Model 1"/>
    <x v="2"/>
    <n v="76.66"/>
    <n v="3"/>
    <n v="117.32"/>
    <n v="0.05"/>
    <s v="Second Class"/>
    <x v="1"/>
    <x v="1"/>
    <s v="E003"/>
    <x v="11"/>
    <n v="334.36199999999997"/>
    <n v="229.98"/>
    <n v="104.38199999999998"/>
    <s v="High"/>
    <s v="No"/>
    <n v="0"/>
  </r>
  <r>
    <s v="O00781"/>
    <d v="2024-11-02T00:00:00"/>
    <x v="3"/>
    <s v="C0099"/>
    <x v="16"/>
    <s v="P0008"/>
    <s v="Binders Model 4"/>
    <x v="2"/>
    <n v="723.8"/>
    <n v="8"/>
    <n v="1101.54"/>
    <n v="0"/>
    <s v="Same Day"/>
    <x v="1"/>
    <x v="1"/>
    <s v="E007"/>
    <x v="1"/>
    <n v="8812.32"/>
    <n v="5790.4"/>
    <n v="3021.92"/>
    <s v="High"/>
    <s v="No"/>
    <n v="0"/>
  </r>
  <r>
    <s v="O01802"/>
    <d v="2024-07-28T00:00:00"/>
    <x v="1"/>
    <s v="C0044"/>
    <x v="25"/>
    <s v="P0007"/>
    <s v="Binders Model 3"/>
    <x v="2"/>
    <n v="487.09"/>
    <n v="12"/>
    <n v="838.72"/>
    <n v="0"/>
    <s v="Standard Class"/>
    <x v="2"/>
    <x v="2"/>
    <s v="E001"/>
    <x v="2"/>
    <n v="10064.64"/>
    <n v="5845.08"/>
    <n v="4219.5599999999995"/>
    <s v="High"/>
    <s v="No"/>
    <n v="0"/>
  </r>
  <r>
    <s v="O00813"/>
    <d v="2024-12-12T00:00:00"/>
    <x v="3"/>
    <s v="C0102"/>
    <x v="80"/>
    <s v="P0007"/>
    <s v="Binders Model 3"/>
    <x v="2"/>
    <n v="487.09"/>
    <n v="12"/>
    <n v="838.72"/>
    <n v="0"/>
    <s v="Same Day"/>
    <x v="3"/>
    <x v="3"/>
    <s v="E012"/>
    <x v="4"/>
    <n v="10064.64"/>
    <n v="5845.08"/>
    <n v="4219.5599999999995"/>
    <s v="High"/>
    <s v="No"/>
    <n v="0"/>
  </r>
  <r>
    <s v="O01764"/>
    <d v="2025-06-29T00:00:00"/>
    <x v="2"/>
    <s v="C0028"/>
    <x v="11"/>
    <s v="P0037"/>
    <s v="Laptops Model 1"/>
    <x v="0"/>
    <n v="732.63"/>
    <n v="11"/>
    <n v="1069.8599999999999"/>
    <n v="0.2"/>
    <s v="Standard Class"/>
    <x v="2"/>
    <x v="2"/>
    <s v="E009"/>
    <x v="5"/>
    <n v="9414.768"/>
    <n v="8058.93"/>
    <n v="1355.8379999999997"/>
    <s v="Low"/>
    <s v="No"/>
    <n v="0"/>
  </r>
  <r>
    <s v="O01785"/>
    <d v="2024-08-20T00:00:00"/>
    <x v="1"/>
    <s v="C0050"/>
    <x v="0"/>
    <s v="P0024"/>
    <s v="Desks Model 4"/>
    <x v="1"/>
    <n v="598.51"/>
    <n v="9"/>
    <n v="940.73"/>
    <n v="0.2"/>
    <s v="Standard Class"/>
    <x v="0"/>
    <x v="0"/>
    <s v="E010"/>
    <x v="8"/>
    <n v="6773.2560000000003"/>
    <n v="5386.59"/>
    <n v="1386.6660000000002"/>
    <s v="Medium"/>
    <s v="No"/>
    <n v="0"/>
  </r>
  <r>
    <s v="O00305"/>
    <d v="2024-02-10T00:00:00"/>
    <x v="0"/>
    <s v="C0061"/>
    <x v="85"/>
    <s v="P0030"/>
    <s v="Bookcases Model 2"/>
    <x v="1"/>
    <n v="633.59"/>
    <n v="11"/>
    <n v="800.37"/>
    <n v="0"/>
    <s v="First Class"/>
    <x v="3"/>
    <x v="3"/>
    <s v="E004"/>
    <x v="6"/>
    <n v="8804.07"/>
    <n v="6969.4900000000007"/>
    <n v="1834.579999999999"/>
    <s v="Medium"/>
    <s v="No"/>
    <n v="0"/>
  </r>
  <r>
    <s v="O01415"/>
    <d v="2025-05-05T00:00:00"/>
    <x v="2"/>
    <s v="C0110"/>
    <x v="44"/>
    <s v="P0008"/>
    <s v="Binders Model 4"/>
    <x v="2"/>
    <n v="723.8"/>
    <n v="7"/>
    <n v="1101.54"/>
    <n v="0.15"/>
    <s v="Standard Class"/>
    <x v="1"/>
    <x v="1"/>
    <s v="E011"/>
    <x v="10"/>
    <n v="6554.1629999999996"/>
    <n v="5066.5999999999995"/>
    <n v="1487.5630000000001"/>
    <s v="Medium"/>
    <s v="No"/>
    <n v="0"/>
  </r>
  <r>
    <s v="O01579"/>
    <d v="2024-04-05T00:00:00"/>
    <x v="2"/>
    <s v="C0061"/>
    <x v="85"/>
    <s v="P0021"/>
    <s v="Desks Model 1"/>
    <x v="1"/>
    <n v="731.22"/>
    <n v="3"/>
    <n v="1490.92"/>
    <n v="0.2"/>
    <s v="Same Day"/>
    <x v="3"/>
    <x v="3"/>
    <s v="E008"/>
    <x v="7"/>
    <n v="3578.2080000000005"/>
    <n v="2193.66"/>
    <n v="1384.5480000000007"/>
    <s v="High"/>
    <s v="No"/>
    <n v="0"/>
  </r>
  <r>
    <s v="O01320"/>
    <d v="2025-02-23T00:00:00"/>
    <x v="0"/>
    <s v="C0118"/>
    <x v="4"/>
    <s v="P0012"/>
    <s v="Pens Model 4"/>
    <x v="2"/>
    <n v="578.14"/>
    <n v="5"/>
    <n v="1084.72"/>
    <n v="0"/>
    <s v="Standard Class"/>
    <x v="0"/>
    <x v="0"/>
    <s v="E002"/>
    <x v="0"/>
    <n v="5423.6"/>
    <n v="2890.7"/>
    <n v="2532.9000000000005"/>
    <s v="High"/>
    <s v="No"/>
    <n v="0"/>
  </r>
  <r>
    <s v="O00094"/>
    <d v="2024-04-30T00:00:00"/>
    <x v="2"/>
    <s v="C0119"/>
    <x v="55"/>
    <s v="P0046"/>
    <s v="Printers Model 2"/>
    <x v="0"/>
    <n v="338.21"/>
    <n v="11"/>
    <n v="661.25"/>
    <n v="0"/>
    <s v="Same Day"/>
    <x v="1"/>
    <x v="1"/>
    <s v="E007"/>
    <x v="1"/>
    <n v="7273.75"/>
    <n v="3720.31"/>
    <n v="3553.44"/>
    <s v="High"/>
    <s v="No"/>
    <n v="0"/>
  </r>
  <r>
    <s v="O02878"/>
    <d v="2024-04-03T00:00:00"/>
    <x v="2"/>
    <s v="C0070"/>
    <x v="92"/>
    <s v="P0036"/>
    <s v="Tables Model 4"/>
    <x v="1"/>
    <n v="707.97"/>
    <n v="12"/>
    <n v="1262.55"/>
    <n v="0.2"/>
    <s v="Standard Class"/>
    <x v="0"/>
    <x v="0"/>
    <s v="E006"/>
    <x v="9"/>
    <n v="12120.48"/>
    <n v="8495.64"/>
    <n v="3624.84"/>
    <s v="Medium"/>
    <s v="No"/>
    <n v="0"/>
  </r>
  <r>
    <s v="O02241"/>
    <d v="2025-03-02T00:00:00"/>
    <x v="0"/>
    <s v="C0082"/>
    <x v="62"/>
    <s v="P0033"/>
    <s v="Tables Model 1"/>
    <x v="1"/>
    <n v="469.73"/>
    <n v="7"/>
    <n v="954.16"/>
    <n v="0"/>
    <s v="Second Class"/>
    <x v="1"/>
    <x v="1"/>
    <s v="E003"/>
    <x v="11"/>
    <n v="6679.12"/>
    <n v="3288.11"/>
    <n v="3391.0099999999998"/>
    <s v="High"/>
    <s v="No"/>
    <n v="0"/>
  </r>
  <r>
    <s v="O02329"/>
    <d v="2024-07-20T00:00:00"/>
    <x v="1"/>
    <s v="C0057"/>
    <x v="8"/>
    <s v="P0001"/>
    <s v="Paper Model 1"/>
    <x v="2"/>
    <n v="193.58"/>
    <n v="7"/>
    <n v="347.15"/>
    <n v="0.15"/>
    <s v="Second Class"/>
    <x v="1"/>
    <x v="1"/>
    <s v="E007"/>
    <x v="1"/>
    <n v="2065.5424999999996"/>
    <n v="1355.0600000000002"/>
    <n v="710.48249999999939"/>
    <s v="High"/>
    <s v="No"/>
    <n v="0"/>
  </r>
  <r>
    <s v="O02684"/>
    <d v="2025-05-14T00:00:00"/>
    <x v="2"/>
    <s v="C0042"/>
    <x v="93"/>
    <s v="P0007"/>
    <s v="Binders Model 3"/>
    <x v="2"/>
    <n v="487.09"/>
    <n v="12"/>
    <n v="838.72"/>
    <n v="0"/>
    <s v="Same Day"/>
    <x v="3"/>
    <x v="3"/>
    <s v="E004"/>
    <x v="6"/>
    <n v="10064.64"/>
    <n v="5845.08"/>
    <n v="4219.5599999999995"/>
    <s v="High"/>
    <s v="No"/>
    <n v="0"/>
  </r>
  <r>
    <s v="O00679"/>
    <d v="2025-04-20T00:00:00"/>
    <x v="2"/>
    <s v="C0048"/>
    <x v="82"/>
    <s v="P0032"/>
    <s v="Bookcases Model 4"/>
    <x v="1"/>
    <n v="539.9"/>
    <n v="3"/>
    <n v="1019.72"/>
    <n v="0"/>
    <s v="Same Day"/>
    <x v="0"/>
    <x v="0"/>
    <s v="E010"/>
    <x v="8"/>
    <n v="3059.16"/>
    <n v="1619.6999999999998"/>
    <n v="1439.46"/>
    <s v="High"/>
    <s v="No"/>
    <n v="0"/>
  </r>
  <r>
    <s v="O01293"/>
    <d v="2024-05-28T00:00:00"/>
    <x v="2"/>
    <s v="C0086"/>
    <x v="77"/>
    <s v="P0009"/>
    <s v="Pens Model 1"/>
    <x v="2"/>
    <n v="640.09"/>
    <n v="2"/>
    <n v="1169.26"/>
    <n v="0.05"/>
    <s v="Second Class"/>
    <x v="1"/>
    <x v="1"/>
    <s v="E011"/>
    <x v="10"/>
    <n v="2221.5940000000001"/>
    <n v="1280.18"/>
    <n v="941.41399999999999"/>
    <s v="High"/>
    <s v="No"/>
    <n v="0"/>
  </r>
  <r>
    <s v="O01687"/>
    <d v="2024-09-18T00:00:00"/>
    <x v="1"/>
    <s v="C0067"/>
    <x v="46"/>
    <s v="P0012"/>
    <s v="Pens Model 4"/>
    <x v="2"/>
    <n v="578.14"/>
    <n v="8"/>
    <n v="1084.72"/>
    <n v="0.05"/>
    <s v="Same Day"/>
    <x v="1"/>
    <x v="1"/>
    <s v="E003"/>
    <x v="11"/>
    <n v="8243.8719999999994"/>
    <n v="4625.12"/>
    <n v="3618.7519999999995"/>
    <s v="High"/>
    <s v="No"/>
    <n v="0"/>
  </r>
  <r>
    <s v="O01788"/>
    <d v="2024-04-12T00:00:00"/>
    <x v="2"/>
    <s v="C0010"/>
    <x v="9"/>
    <s v="P0051"/>
    <s v="Accessories Model 3"/>
    <x v="0"/>
    <n v="357.49"/>
    <n v="3"/>
    <n v="769.69"/>
    <n v="0"/>
    <s v="Standard Class"/>
    <x v="3"/>
    <x v="3"/>
    <s v="E004"/>
    <x v="6"/>
    <n v="2309.0700000000002"/>
    <n v="1072.47"/>
    <n v="1236.6000000000001"/>
    <s v="High"/>
    <s v="Yes"/>
    <n v="1"/>
  </r>
  <r>
    <s v="O00394"/>
    <d v="2024-11-05T00:00:00"/>
    <x v="3"/>
    <s v="C0046"/>
    <x v="95"/>
    <s v="P0023"/>
    <s v="Desks Model 3"/>
    <x v="1"/>
    <n v="388.07"/>
    <n v="4"/>
    <n v="782.41"/>
    <n v="0.1"/>
    <s v="Same Day"/>
    <x v="1"/>
    <x v="1"/>
    <s v="E011"/>
    <x v="10"/>
    <n v="2816.6759999999999"/>
    <n v="1552.28"/>
    <n v="1264.396"/>
    <s v="High"/>
    <s v="No"/>
    <n v="0"/>
  </r>
  <r>
    <s v="O02817"/>
    <d v="2025-05-04T00:00:00"/>
    <x v="2"/>
    <s v="C0012"/>
    <x v="23"/>
    <s v="P0041"/>
    <s v="Monitors Model 1"/>
    <x v="0"/>
    <n v="757.28"/>
    <n v="11"/>
    <n v="1165.56"/>
    <n v="0.15"/>
    <s v="Standard Class"/>
    <x v="2"/>
    <x v="2"/>
    <s v="E001"/>
    <x v="2"/>
    <n v="10897.985999999999"/>
    <n v="8330.08"/>
    <n v="2567.905999999999"/>
    <s v="Medium"/>
    <s v="No"/>
    <n v="0"/>
  </r>
  <r>
    <s v="O00486"/>
    <d v="2024-06-29T00:00:00"/>
    <x v="2"/>
    <s v="C0109"/>
    <x v="51"/>
    <s v="P0031"/>
    <s v="Bookcases Model 3"/>
    <x v="1"/>
    <n v="431.57"/>
    <n v="3"/>
    <n v="725.92"/>
    <n v="0.15"/>
    <s v="Second Class"/>
    <x v="3"/>
    <x v="3"/>
    <s v="E008"/>
    <x v="7"/>
    <n v="1851.0959999999998"/>
    <n v="1294.71"/>
    <n v="556.38599999999974"/>
    <s v="High"/>
    <s v="No"/>
    <n v="0"/>
  </r>
  <r>
    <s v="O03174"/>
    <d v="2024-08-24T00:00:00"/>
    <x v="1"/>
    <s v="C0074"/>
    <x v="35"/>
    <s v="P0052"/>
    <s v="Accessories Model 4"/>
    <x v="0"/>
    <n v="685.08"/>
    <n v="1"/>
    <n v="921.01"/>
    <n v="0.15"/>
    <s v="Standard Class"/>
    <x v="3"/>
    <x v="3"/>
    <s v="E004"/>
    <x v="6"/>
    <n v="782.85849999999994"/>
    <n v="685.08"/>
    <n v="97.778499999999894"/>
    <s v="Low"/>
    <s v="Yes"/>
    <n v="1"/>
  </r>
  <r>
    <s v="O02424"/>
    <d v="2024-01-02T00:00:00"/>
    <x v="0"/>
    <s v="C0088"/>
    <x v="63"/>
    <s v="P0029"/>
    <s v="Bookcases Model 1"/>
    <x v="1"/>
    <n v="644.65"/>
    <n v="8"/>
    <n v="1029.82"/>
    <n v="0.15"/>
    <s v="Second Class"/>
    <x v="0"/>
    <x v="0"/>
    <s v="E006"/>
    <x v="9"/>
    <n v="7002.7759999999989"/>
    <n v="5157.2"/>
    <n v="1845.5759999999991"/>
    <s v="Medium"/>
    <s v="No"/>
    <n v="0"/>
  </r>
  <r>
    <s v="O02010"/>
    <d v="2024-11-22T00:00:00"/>
    <x v="3"/>
    <s v="C0055"/>
    <x v="24"/>
    <s v="P0018"/>
    <s v="Envelopes Model 2"/>
    <x v="2"/>
    <n v="599.25"/>
    <n v="3"/>
    <n v="849.05"/>
    <n v="0.15"/>
    <s v="Same Day"/>
    <x v="2"/>
    <x v="2"/>
    <s v="E005"/>
    <x v="3"/>
    <n v="2165.0774999999994"/>
    <n v="1797.75"/>
    <n v="367.32749999999942"/>
    <s v="Medium"/>
    <s v="No"/>
    <n v="0"/>
  </r>
  <r>
    <s v="O01727"/>
    <d v="2025-04-19T00:00:00"/>
    <x v="2"/>
    <s v="C0040"/>
    <x v="83"/>
    <s v="P0012"/>
    <s v="Pens Model 4"/>
    <x v="2"/>
    <n v="578.14"/>
    <n v="11"/>
    <n v="1084.72"/>
    <n v="0.2"/>
    <s v="First Class"/>
    <x v="2"/>
    <x v="2"/>
    <s v="E005"/>
    <x v="3"/>
    <n v="9545.5360000000001"/>
    <n v="6359.54"/>
    <n v="3185.9960000000001"/>
    <s v="High"/>
    <s v="No"/>
    <n v="0"/>
  </r>
  <r>
    <s v="O01746"/>
    <d v="2024-01-19T00:00:00"/>
    <x v="0"/>
    <s v="C0001"/>
    <x v="15"/>
    <s v="P0052"/>
    <s v="Accessories Model 4"/>
    <x v="0"/>
    <n v="685.08"/>
    <n v="5"/>
    <n v="921.01"/>
    <n v="0"/>
    <s v="Standard Class"/>
    <x v="2"/>
    <x v="2"/>
    <s v="E001"/>
    <x v="2"/>
    <n v="4605.05"/>
    <n v="3425.4"/>
    <n v="1179.6500000000001"/>
    <s v="Medium"/>
    <s v="No"/>
    <n v="0"/>
  </r>
  <r>
    <s v="O00783"/>
    <d v="2024-07-09T00:00:00"/>
    <x v="1"/>
    <s v="C0001"/>
    <x v="15"/>
    <s v="P0023"/>
    <s v="Desks Model 3"/>
    <x v="1"/>
    <n v="388.07"/>
    <n v="7"/>
    <n v="782.41"/>
    <n v="0"/>
    <s v="Standard Class"/>
    <x v="2"/>
    <x v="2"/>
    <s v="E009"/>
    <x v="5"/>
    <n v="5476.87"/>
    <n v="2716.49"/>
    <n v="2760.38"/>
    <s v="High"/>
    <s v="No"/>
    <n v="0"/>
  </r>
  <r>
    <s v="O01789"/>
    <d v="2024-02-21T00:00:00"/>
    <x v="0"/>
    <s v="C0089"/>
    <x v="71"/>
    <s v="P0036"/>
    <s v="Tables Model 4"/>
    <x v="1"/>
    <n v="707.97"/>
    <n v="11"/>
    <n v="1262.55"/>
    <n v="0"/>
    <s v="First Class"/>
    <x v="1"/>
    <x v="1"/>
    <s v="E007"/>
    <x v="1"/>
    <n v="13888.05"/>
    <n v="7787.67"/>
    <n v="6100.3799999999992"/>
    <s v="High"/>
    <s v="No"/>
    <n v="0"/>
  </r>
  <r>
    <s v="O03121"/>
    <d v="2024-04-10T00:00:00"/>
    <x v="2"/>
    <s v="C0017"/>
    <x v="36"/>
    <s v="P0038"/>
    <s v="Laptops Model 2"/>
    <x v="0"/>
    <n v="55.26"/>
    <n v="9"/>
    <n v="112.32"/>
    <n v="0"/>
    <s v="Standard Class"/>
    <x v="0"/>
    <x v="0"/>
    <s v="E006"/>
    <x v="9"/>
    <n v="1010.8799999999999"/>
    <n v="497.34"/>
    <n v="513.54"/>
    <s v="High"/>
    <s v="No"/>
    <n v="0"/>
  </r>
  <r>
    <s v="O01005"/>
    <d v="2024-11-14T00:00:00"/>
    <x v="3"/>
    <s v="C0062"/>
    <x v="48"/>
    <s v="P0037"/>
    <s v="Laptops Model 1"/>
    <x v="0"/>
    <n v="732.63"/>
    <n v="6"/>
    <n v="1069.8599999999999"/>
    <n v="0"/>
    <s v="Second Class"/>
    <x v="2"/>
    <x v="2"/>
    <s v="E001"/>
    <x v="2"/>
    <n v="6419.16"/>
    <n v="4395.78"/>
    <n v="2023.38"/>
    <s v="High"/>
    <s v="No"/>
    <n v="0"/>
  </r>
  <r>
    <s v="O01962"/>
    <d v="2024-12-26T00:00:00"/>
    <x v="3"/>
    <s v="C0086"/>
    <x v="77"/>
    <s v="P0049"/>
    <s v="Accessories Model 1"/>
    <x v="0"/>
    <n v="329.45"/>
    <n v="8"/>
    <n v="709.62"/>
    <n v="0"/>
    <s v="Same Day"/>
    <x v="1"/>
    <x v="1"/>
    <s v="E007"/>
    <x v="1"/>
    <n v="5676.96"/>
    <n v="2635.6"/>
    <n v="3041.36"/>
    <s v="High"/>
    <s v="No"/>
    <n v="0"/>
  </r>
  <r>
    <s v="O01769"/>
    <d v="2025-02-05T00:00:00"/>
    <x v="0"/>
    <s v="C0051"/>
    <x v="65"/>
    <s v="P0023"/>
    <s v="Desks Model 3"/>
    <x v="1"/>
    <n v="388.07"/>
    <n v="4"/>
    <n v="782.41"/>
    <n v="0"/>
    <s v="Standard Class"/>
    <x v="1"/>
    <x v="1"/>
    <s v="E011"/>
    <x v="10"/>
    <n v="3129.64"/>
    <n v="1552.28"/>
    <n v="1577.36"/>
    <s v="High"/>
    <s v="No"/>
    <n v="0"/>
  </r>
  <r>
    <s v="O01126"/>
    <d v="2025-01-21T00:00:00"/>
    <x v="0"/>
    <s v="C0117"/>
    <x v="32"/>
    <s v="P0027"/>
    <s v="Chairs Model 3"/>
    <x v="1"/>
    <n v="688.81"/>
    <n v="10"/>
    <n v="1334.92"/>
    <n v="0.15"/>
    <s v="Second Class"/>
    <x v="0"/>
    <x v="0"/>
    <s v="E002"/>
    <x v="0"/>
    <n v="11346.82"/>
    <n v="6888.0999999999995"/>
    <n v="4458.72"/>
    <s v="High"/>
    <s v="No"/>
    <n v="0"/>
  </r>
  <r>
    <s v="O01673"/>
    <d v="2024-05-01T00:00:00"/>
    <x v="2"/>
    <s v="C0002"/>
    <x v="6"/>
    <s v="P0014"/>
    <s v="Staplers Model 2"/>
    <x v="2"/>
    <n v="723.21"/>
    <n v="1"/>
    <n v="1348.08"/>
    <n v="0"/>
    <s v="Same Day"/>
    <x v="3"/>
    <x v="3"/>
    <s v="E012"/>
    <x v="4"/>
    <n v="1348.08"/>
    <n v="723.21"/>
    <n v="624.86999999999989"/>
    <s v="High"/>
    <s v="No"/>
    <n v="0"/>
  </r>
  <r>
    <s v="O02975"/>
    <d v="2024-11-15T00:00:00"/>
    <x v="3"/>
    <s v="C0001"/>
    <x v="15"/>
    <s v="P0035"/>
    <s v="Tables Model 3"/>
    <x v="1"/>
    <n v="190.89"/>
    <n v="3"/>
    <n v="243.15"/>
    <n v="0.15"/>
    <s v="Standard Class"/>
    <x v="2"/>
    <x v="2"/>
    <s v="E009"/>
    <x v="5"/>
    <n v="620.03250000000003"/>
    <n v="572.66999999999996"/>
    <n v="47.362500000000068"/>
    <s v="Low"/>
    <s v="No"/>
    <n v="0"/>
  </r>
  <r>
    <s v="O02981"/>
    <d v="2025-06-26T00:00:00"/>
    <x v="2"/>
    <s v="C0078"/>
    <x v="101"/>
    <s v="P0028"/>
    <s v="Chairs Model 4"/>
    <x v="1"/>
    <n v="784.05"/>
    <n v="6"/>
    <n v="1700.53"/>
    <n v="0.1"/>
    <s v="Standard Class"/>
    <x v="1"/>
    <x v="1"/>
    <s v="E011"/>
    <x v="10"/>
    <n v="9182.862000000001"/>
    <n v="4704.2999999999993"/>
    <n v="4478.5620000000017"/>
    <s v="High"/>
    <s v="No"/>
    <n v="0"/>
  </r>
  <r>
    <s v="O01044"/>
    <d v="2024-04-02T00:00:00"/>
    <x v="2"/>
    <s v="C0031"/>
    <x v="19"/>
    <s v="P0014"/>
    <s v="Staplers Model 2"/>
    <x v="2"/>
    <n v="723.21"/>
    <n v="12"/>
    <n v="1348.08"/>
    <n v="0"/>
    <s v="Standard Class"/>
    <x v="1"/>
    <x v="1"/>
    <s v="E007"/>
    <x v="1"/>
    <n v="16176.96"/>
    <n v="8678.52"/>
    <n v="7498.4399999999987"/>
    <s v="High"/>
    <s v="No"/>
    <n v="0"/>
  </r>
  <r>
    <s v="O00717"/>
    <d v="2024-04-03T00:00:00"/>
    <x v="2"/>
    <s v="C0019"/>
    <x v="86"/>
    <s v="P0014"/>
    <s v="Staplers Model 2"/>
    <x v="2"/>
    <n v="723.21"/>
    <n v="3"/>
    <n v="1348.08"/>
    <n v="0.1"/>
    <s v="Standard Class"/>
    <x v="2"/>
    <x v="2"/>
    <s v="E001"/>
    <x v="2"/>
    <n v="3639.8159999999998"/>
    <n v="2169.63"/>
    <n v="1470.1859999999997"/>
    <s v="High"/>
    <s v="No"/>
    <n v="0"/>
  </r>
  <r>
    <s v="O00079"/>
    <d v="2024-01-20T00:00:00"/>
    <x v="0"/>
    <s v="C0090"/>
    <x v="60"/>
    <s v="P0008"/>
    <s v="Binders Model 4"/>
    <x v="2"/>
    <n v="723.8"/>
    <n v="8"/>
    <n v="1101.54"/>
    <n v="0"/>
    <s v="Standard Class"/>
    <x v="1"/>
    <x v="1"/>
    <s v="E003"/>
    <x v="11"/>
    <n v="8812.32"/>
    <n v="5790.4"/>
    <n v="3021.92"/>
    <s v="High"/>
    <s v="No"/>
    <n v="0"/>
  </r>
  <r>
    <s v="O02602"/>
    <d v="2024-12-07T00:00:00"/>
    <x v="3"/>
    <s v="C0073"/>
    <x v="64"/>
    <s v="P0052"/>
    <s v="Accessories Model 4"/>
    <x v="0"/>
    <n v="685.08"/>
    <n v="10"/>
    <n v="921.01"/>
    <n v="0.2"/>
    <s v="Same Day"/>
    <x v="2"/>
    <x v="2"/>
    <s v="E001"/>
    <x v="2"/>
    <n v="7368.0800000000008"/>
    <n v="6850.8"/>
    <n v="517.28000000000065"/>
    <s v="Low"/>
    <s v="Yes"/>
    <n v="1"/>
  </r>
  <r>
    <s v="O00833"/>
    <d v="2024-11-12T00:00:00"/>
    <x v="3"/>
    <s v="C0028"/>
    <x v="11"/>
    <s v="P0039"/>
    <s v="Laptops Model 3"/>
    <x v="0"/>
    <n v="727.96"/>
    <n v="4"/>
    <n v="1118.93"/>
    <n v="0.1"/>
    <s v="Standard Class"/>
    <x v="2"/>
    <x v="2"/>
    <s v="E001"/>
    <x v="2"/>
    <n v="4028.1480000000001"/>
    <n v="2911.84"/>
    <n v="1116.308"/>
    <s v="Medium"/>
    <s v="No"/>
    <n v="0"/>
  </r>
  <r>
    <s v="O00016"/>
    <d v="2024-11-28T00:00:00"/>
    <x v="3"/>
    <s v="C0021"/>
    <x v="99"/>
    <s v="P0024"/>
    <s v="Desks Model 4"/>
    <x v="1"/>
    <n v="598.51"/>
    <n v="10"/>
    <n v="940.73"/>
    <n v="0.1"/>
    <s v="Standard Class"/>
    <x v="0"/>
    <x v="0"/>
    <s v="E006"/>
    <x v="9"/>
    <n v="8466.57"/>
    <n v="5985.1"/>
    <n v="2481.4699999999993"/>
    <s v="Medium"/>
    <s v="No"/>
    <n v="0"/>
  </r>
  <r>
    <s v="O00093"/>
    <d v="2024-09-24T00:00:00"/>
    <x v="1"/>
    <s v="C0093"/>
    <x v="102"/>
    <s v="P0037"/>
    <s v="Laptops Model 1"/>
    <x v="0"/>
    <n v="732.63"/>
    <n v="11"/>
    <n v="1069.8599999999999"/>
    <n v="0"/>
    <s v="First Class"/>
    <x v="0"/>
    <x v="0"/>
    <s v="E002"/>
    <x v="0"/>
    <n v="11768.46"/>
    <n v="8058.93"/>
    <n v="3709.5299999999988"/>
    <s v="High"/>
    <s v="No"/>
    <n v="0"/>
  </r>
  <r>
    <s v="O01468"/>
    <d v="2024-01-31T00:00:00"/>
    <x v="0"/>
    <s v="C0035"/>
    <x v="5"/>
    <s v="P0041"/>
    <s v="Monitors Model 1"/>
    <x v="0"/>
    <n v="757.28"/>
    <n v="3"/>
    <n v="1165.56"/>
    <n v="0.05"/>
    <s v="Standard Class"/>
    <x v="2"/>
    <x v="2"/>
    <s v="E001"/>
    <x v="2"/>
    <n v="3321.8459999999995"/>
    <n v="2271.84"/>
    <n v="1050.0059999999994"/>
    <s v="High"/>
    <s v="No"/>
    <n v="0"/>
  </r>
  <r>
    <s v="O01093"/>
    <d v="2025-03-16T00:00:00"/>
    <x v="0"/>
    <s v="C0039"/>
    <x v="94"/>
    <s v="P0037"/>
    <s v="Laptops Model 1"/>
    <x v="0"/>
    <n v="732.63"/>
    <n v="2"/>
    <n v="1069.8599999999999"/>
    <n v="0.15"/>
    <s v="Second Class"/>
    <x v="0"/>
    <x v="0"/>
    <s v="E002"/>
    <x v="0"/>
    <n v="1818.7619999999997"/>
    <n v="1465.26"/>
    <n v="353.50199999999973"/>
    <s v="Medium"/>
    <s v="No"/>
    <n v="0"/>
  </r>
  <r>
    <s v="O01344"/>
    <d v="2025-02-28T00:00:00"/>
    <x v="0"/>
    <s v="C0052"/>
    <x v="13"/>
    <s v="P0028"/>
    <s v="Chairs Model 4"/>
    <x v="1"/>
    <n v="784.05"/>
    <n v="8"/>
    <n v="1700.53"/>
    <n v="0"/>
    <s v="Same Day"/>
    <x v="3"/>
    <x v="3"/>
    <s v="E004"/>
    <x v="6"/>
    <n v="13604.24"/>
    <n v="6272.4"/>
    <n v="7331.84"/>
    <s v="High"/>
    <s v="Yes"/>
    <n v="1"/>
  </r>
  <r>
    <s v="O00533"/>
    <d v="2024-09-04T00:00:00"/>
    <x v="1"/>
    <s v="C0065"/>
    <x v="10"/>
    <s v="P0050"/>
    <s v="Accessories Model 2"/>
    <x v="0"/>
    <n v="31.01"/>
    <n v="9"/>
    <n v="49.68"/>
    <n v="0.1"/>
    <s v="Standard Class"/>
    <x v="2"/>
    <x v="2"/>
    <s v="E009"/>
    <x v="5"/>
    <n v="402.40800000000002"/>
    <n v="279.09000000000003"/>
    <n v="123.31799999999998"/>
    <s v="High"/>
    <s v="No"/>
    <n v="0"/>
  </r>
  <r>
    <s v="O00708"/>
    <d v="2025-03-14T00:00:00"/>
    <x v="0"/>
    <s v="C0027"/>
    <x v="52"/>
    <s v="P0035"/>
    <s v="Tables Model 3"/>
    <x v="1"/>
    <n v="190.89"/>
    <n v="2"/>
    <n v="243.15"/>
    <n v="0"/>
    <s v="Same Day"/>
    <x v="3"/>
    <x v="3"/>
    <s v="E008"/>
    <x v="7"/>
    <n v="486.3"/>
    <n v="381.78"/>
    <n v="104.52000000000004"/>
    <s v="Medium"/>
    <s v="No"/>
    <n v="0"/>
  </r>
  <r>
    <s v="O01392"/>
    <d v="2024-09-05T00:00:00"/>
    <x v="1"/>
    <s v="C0046"/>
    <x v="95"/>
    <s v="P0013"/>
    <s v="Staplers Model 1"/>
    <x v="2"/>
    <n v="671.48"/>
    <n v="8"/>
    <n v="1240.1099999999999"/>
    <n v="0.05"/>
    <s v="Same Day"/>
    <x v="1"/>
    <x v="1"/>
    <s v="E011"/>
    <x v="10"/>
    <n v="9424.8359999999993"/>
    <n v="5371.84"/>
    <n v="4052.9959999999992"/>
    <s v="High"/>
    <s v="No"/>
    <n v="0"/>
  </r>
  <r>
    <s v="O00040"/>
    <d v="2024-02-24T00:00:00"/>
    <x v="0"/>
    <s v="C0120"/>
    <x v="18"/>
    <s v="P0002"/>
    <s v="Paper Model 2"/>
    <x v="2"/>
    <n v="461.98"/>
    <n v="7"/>
    <n v="1013.15"/>
    <n v="0.1"/>
    <s v="Second Class"/>
    <x v="3"/>
    <x v="3"/>
    <s v="E008"/>
    <x v="7"/>
    <n v="6382.8450000000003"/>
    <n v="3233.86"/>
    <n v="3148.9850000000001"/>
    <s v="High"/>
    <s v="No"/>
    <n v="0"/>
  </r>
  <r>
    <s v="O00984"/>
    <d v="2025-03-18T00:00:00"/>
    <x v="0"/>
    <s v="C0091"/>
    <x v="33"/>
    <s v="P0008"/>
    <s v="Binders Model 4"/>
    <x v="2"/>
    <n v="723.8"/>
    <n v="8"/>
    <n v="1101.54"/>
    <n v="0"/>
    <s v="Standard Class"/>
    <x v="3"/>
    <x v="3"/>
    <s v="E008"/>
    <x v="7"/>
    <n v="8812.32"/>
    <n v="5790.4"/>
    <n v="3021.92"/>
    <s v="High"/>
    <s v="No"/>
    <n v="0"/>
  </r>
  <r>
    <s v="O02403"/>
    <d v="2024-01-05T00:00:00"/>
    <x v="0"/>
    <s v="C0005"/>
    <x v="31"/>
    <s v="P0044"/>
    <s v="Monitors Model 4"/>
    <x v="0"/>
    <n v="365.65"/>
    <n v="5"/>
    <n v="689.97"/>
    <n v="0"/>
    <s v="First Class"/>
    <x v="1"/>
    <x v="1"/>
    <s v="E003"/>
    <x v="11"/>
    <n v="3449.8500000000004"/>
    <n v="1828.25"/>
    <n v="1621.6000000000004"/>
    <s v="High"/>
    <s v="No"/>
    <n v="0"/>
  </r>
  <r>
    <s v="O00082"/>
    <d v="2024-11-01T00:00:00"/>
    <x v="3"/>
    <s v="C0025"/>
    <x v="16"/>
    <s v="P0016"/>
    <s v="Staplers Model 4"/>
    <x v="2"/>
    <n v="465.76"/>
    <n v="4"/>
    <n v="906.25"/>
    <n v="0"/>
    <s v="Same Day"/>
    <x v="0"/>
    <x v="0"/>
    <s v="E006"/>
    <x v="9"/>
    <n v="3625"/>
    <n v="1863.04"/>
    <n v="1761.96"/>
    <s v="High"/>
    <s v="No"/>
    <n v="0"/>
  </r>
  <r>
    <s v="O01476"/>
    <d v="2024-12-19T00:00:00"/>
    <x v="3"/>
    <s v="C0092"/>
    <x v="74"/>
    <s v="P0011"/>
    <s v="Pens Model 3"/>
    <x v="2"/>
    <n v="498.61"/>
    <n v="7"/>
    <n v="944.31"/>
    <n v="0"/>
    <s v="Second Class"/>
    <x v="3"/>
    <x v="3"/>
    <s v="E004"/>
    <x v="6"/>
    <n v="6610.17"/>
    <n v="3490.27"/>
    <n v="3119.9"/>
    <s v="High"/>
    <s v="No"/>
    <n v="0"/>
  </r>
  <r>
    <s v="O02079"/>
    <d v="2025-06-21T00:00:00"/>
    <x v="2"/>
    <s v="C0007"/>
    <x v="67"/>
    <s v="P0017"/>
    <s v="Envelopes Model 1"/>
    <x v="2"/>
    <n v="76.66"/>
    <n v="7"/>
    <n v="117.32"/>
    <n v="0"/>
    <s v="Standard Class"/>
    <x v="2"/>
    <x v="2"/>
    <s v="E001"/>
    <x v="2"/>
    <n v="821.24"/>
    <n v="536.62"/>
    <n v="284.62"/>
    <s v="High"/>
    <s v="No"/>
    <n v="0"/>
  </r>
  <r>
    <s v="O01335"/>
    <d v="2025-06-02T00:00:00"/>
    <x v="2"/>
    <s v="C0071"/>
    <x v="48"/>
    <s v="P0047"/>
    <s v="Printers Model 3"/>
    <x v="0"/>
    <n v="127.85"/>
    <n v="2"/>
    <n v="210.2"/>
    <n v="0"/>
    <s v="Same Day"/>
    <x v="1"/>
    <x v="1"/>
    <s v="E011"/>
    <x v="10"/>
    <n v="420.4"/>
    <n v="255.7"/>
    <n v="164.7"/>
    <s v="High"/>
    <s v="No"/>
    <n v="0"/>
  </r>
  <r>
    <s v="O01184"/>
    <d v="2025-03-20T00:00:00"/>
    <x v="0"/>
    <s v="C0069"/>
    <x v="34"/>
    <s v="P0004"/>
    <s v="Paper Model 4"/>
    <x v="2"/>
    <n v="528.29"/>
    <n v="12"/>
    <n v="798.12"/>
    <n v="0.1"/>
    <s v="Standard Class"/>
    <x v="0"/>
    <x v="0"/>
    <s v="E010"/>
    <x v="8"/>
    <n v="8619.6959999999999"/>
    <n v="6339.48"/>
    <n v="2280.2160000000003"/>
    <s v="Medium"/>
    <s v="No"/>
    <n v="0"/>
  </r>
  <r>
    <s v="O01401"/>
    <d v="2024-12-10T00:00:00"/>
    <x v="3"/>
    <s v="C0032"/>
    <x v="1"/>
    <s v="P0021"/>
    <s v="Desks Model 1"/>
    <x v="1"/>
    <n v="731.22"/>
    <n v="6"/>
    <n v="1490.92"/>
    <n v="0.05"/>
    <s v="Same Day"/>
    <x v="1"/>
    <x v="1"/>
    <s v="E003"/>
    <x v="11"/>
    <n v="8498.2440000000006"/>
    <n v="4387.32"/>
    <n v="4110.9240000000009"/>
    <s v="High"/>
    <s v="No"/>
    <n v="0"/>
  </r>
  <r>
    <s v="O02688"/>
    <d v="2024-11-13T00:00:00"/>
    <x v="3"/>
    <s v="C0096"/>
    <x v="40"/>
    <s v="P0015"/>
    <s v="Staplers Model 3"/>
    <x v="2"/>
    <n v="250.6"/>
    <n v="10"/>
    <n v="418.2"/>
    <n v="0"/>
    <s v="Second Class"/>
    <x v="2"/>
    <x v="2"/>
    <s v="E009"/>
    <x v="5"/>
    <n v="4182"/>
    <n v="2506"/>
    <n v="1676"/>
    <s v="High"/>
    <s v="No"/>
    <n v="0"/>
  </r>
  <r>
    <s v="O00414"/>
    <d v="2024-07-08T00:00:00"/>
    <x v="1"/>
    <s v="C0105"/>
    <x v="30"/>
    <s v="P0014"/>
    <s v="Staplers Model 2"/>
    <x v="2"/>
    <n v="723.21"/>
    <n v="3"/>
    <n v="1348.08"/>
    <n v="0"/>
    <s v="Standard Class"/>
    <x v="1"/>
    <x v="1"/>
    <s v="E003"/>
    <x v="11"/>
    <n v="4044.24"/>
    <n v="2169.63"/>
    <n v="1874.6099999999997"/>
    <s v="High"/>
    <s v="No"/>
    <n v="0"/>
  </r>
  <r>
    <s v="O01718"/>
    <d v="2024-05-01T00:00:00"/>
    <x v="2"/>
    <s v="C0018"/>
    <x v="97"/>
    <s v="P0016"/>
    <s v="Staplers Model 4"/>
    <x v="2"/>
    <n v="465.76"/>
    <n v="5"/>
    <n v="906.25"/>
    <n v="0"/>
    <s v="Standard Class"/>
    <x v="0"/>
    <x v="0"/>
    <s v="E006"/>
    <x v="9"/>
    <n v="4531.25"/>
    <n v="2328.8000000000002"/>
    <n v="2202.4499999999998"/>
    <s v="High"/>
    <s v="No"/>
    <n v="0"/>
  </r>
  <r>
    <s v="O00620"/>
    <d v="2025-06-24T00:00:00"/>
    <x v="2"/>
    <s v="C0045"/>
    <x v="63"/>
    <s v="P0001"/>
    <s v="Paper Model 1"/>
    <x v="2"/>
    <n v="193.58"/>
    <n v="10"/>
    <n v="347.15"/>
    <n v="0"/>
    <s v="Standard Class"/>
    <x v="1"/>
    <x v="1"/>
    <s v="E007"/>
    <x v="1"/>
    <n v="3471.5"/>
    <n v="1935.8000000000002"/>
    <n v="1535.6999999999998"/>
    <s v="High"/>
    <s v="No"/>
    <n v="0"/>
  </r>
  <r>
    <s v="O02686"/>
    <d v="2024-06-09T00:00:00"/>
    <x v="2"/>
    <s v="C0010"/>
    <x v="9"/>
    <s v="P0006"/>
    <s v="Binders Model 2"/>
    <x v="2"/>
    <n v="597.01"/>
    <n v="6"/>
    <n v="774.08"/>
    <n v="0.2"/>
    <s v="Standard Class"/>
    <x v="3"/>
    <x v="3"/>
    <s v="E012"/>
    <x v="4"/>
    <n v="3715.5840000000007"/>
    <n v="3582.06"/>
    <n v="133.5240000000008"/>
    <s v="Low"/>
    <s v="No"/>
    <n v="0"/>
  </r>
  <r>
    <s v="O01955"/>
    <d v="2024-05-03T00:00:00"/>
    <x v="2"/>
    <s v="C0112"/>
    <x v="90"/>
    <s v="P0024"/>
    <s v="Desks Model 4"/>
    <x v="1"/>
    <n v="598.51"/>
    <n v="2"/>
    <n v="940.73"/>
    <n v="0"/>
    <s v="Second Class"/>
    <x v="3"/>
    <x v="3"/>
    <s v="E004"/>
    <x v="6"/>
    <n v="1881.46"/>
    <n v="1197.02"/>
    <n v="684.44"/>
    <s v="High"/>
    <s v="No"/>
    <n v="0"/>
  </r>
  <r>
    <s v="O01050"/>
    <d v="2024-03-25T00:00:00"/>
    <x v="0"/>
    <s v="C0107"/>
    <x v="30"/>
    <s v="P0007"/>
    <s v="Binders Model 3"/>
    <x v="2"/>
    <n v="487.09"/>
    <n v="6"/>
    <n v="838.72"/>
    <n v="0.15"/>
    <s v="Second Class"/>
    <x v="1"/>
    <x v="1"/>
    <s v="E007"/>
    <x v="1"/>
    <n v="4277.4719999999998"/>
    <n v="2922.54"/>
    <n v="1354.9319999999998"/>
    <s v="High"/>
    <s v="No"/>
    <n v="0"/>
  </r>
  <r>
    <s v="O02527"/>
    <d v="2024-07-29T00:00:00"/>
    <x v="1"/>
    <s v="C0080"/>
    <x v="38"/>
    <s v="P0012"/>
    <s v="Pens Model 4"/>
    <x v="2"/>
    <n v="578.14"/>
    <n v="2"/>
    <n v="1084.72"/>
    <n v="0.1"/>
    <s v="Standard Class"/>
    <x v="0"/>
    <x v="0"/>
    <s v="E002"/>
    <x v="0"/>
    <n v="1952.4960000000001"/>
    <n v="1156.28"/>
    <n v="796.21600000000012"/>
    <s v="High"/>
    <s v="No"/>
    <n v="0"/>
  </r>
  <r>
    <s v="O02148"/>
    <d v="2024-12-31T00:00:00"/>
    <x v="3"/>
    <s v="C0025"/>
    <x v="16"/>
    <s v="P0052"/>
    <s v="Accessories Model 4"/>
    <x v="0"/>
    <n v="685.08"/>
    <n v="11"/>
    <n v="921.01"/>
    <n v="0.2"/>
    <s v="Second Class"/>
    <x v="0"/>
    <x v="0"/>
    <s v="E010"/>
    <x v="8"/>
    <n v="8104.8880000000008"/>
    <n v="7535.88"/>
    <n v="569.00800000000072"/>
    <s v="Low"/>
    <s v="No"/>
    <n v="0"/>
  </r>
  <r>
    <s v="O03017"/>
    <d v="2025-05-04T00:00:00"/>
    <x v="2"/>
    <s v="C0086"/>
    <x v="77"/>
    <s v="P0004"/>
    <s v="Paper Model 4"/>
    <x v="2"/>
    <n v="528.29"/>
    <n v="11"/>
    <n v="798.12"/>
    <n v="0"/>
    <s v="Standard Class"/>
    <x v="1"/>
    <x v="1"/>
    <s v="E003"/>
    <x v="11"/>
    <n v="8779.32"/>
    <n v="5811.19"/>
    <n v="2968.13"/>
    <s v="High"/>
    <s v="Yes"/>
    <n v="1"/>
  </r>
  <r>
    <s v="O01715"/>
    <d v="2025-01-26T00:00:00"/>
    <x v="0"/>
    <s v="C0094"/>
    <x v="53"/>
    <s v="P0039"/>
    <s v="Laptops Model 3"/>
    <x v="0"/>
    <n v="727.96"/>
    <n v="2"/>
    <n v="1118.93"/>
    <n v="0.05"/>
    <s v="First Class"/>
    <x v="1"/>
    <x v="1"/>
    <s v="E011"/>
    <x v="10"/>
    <n v="2125.9670000000001"/>
    <n v="1455.92"/>
    <n v="670.04700000000003"/>
    <s v="High"/>
    <s v="No"/>
    <n v="0"/>
  </r>
  <r>
    <s v="O02265"/>
    <d v="2024-11-06T00:00:00"/>
    <x v="3"/>
    <s v="C0105"/>
    <x v="30"/>
    <s v="P0002"/>
    <s v="Paper Model 2"/>
    <x v="2"/>
    <n v="461.98"/>
    <n v="8"/>
    <n v="1013.15"/>
    <n v="0.15"/>
    <s v="Standard Class"/>
    <x v="1"/>
    <x v="1"/>
    <s v="E003"/>
    <x v="11"/>
    <n v="6889.42"/>
    <n v="3695.84"/>
    <n v="3193.58"/>
    <s v="High"/>
    <s v="No"/>
    <n v="0"/>
  </r>
  <r>
    <s v="O01920"/>
    <d v="2025-04-12T00:00:00"/>
    <x v="2"/>
    <s v="C0088"/>
    <x v="63"/>
    <s v="P0032"/>
    <s v="Bookcases Model 4"/>
    <x v="1"/>
    <n v="539.9"/>
    <n v="12"/>
    <n v="1019.72"/>
    <n v="0.2"/>
    <s v="Standard Class"/>
    <x v="0"/>
    <x v="0"/>
    <s v="E002"/>
    <x v="0"/>
    <n v="9789.3119999999999"/>
    <n v="6478.7999999999993"/>
    <n v="3310.5120000000006"/>
    <s v="High"/>
    <s v="Yes"/>
    <n v="1"/>
  </r>
  <r>
    <s v="O03036"/>
    <d v="2024-06-10T00:00:00"/>
    <x v="2"/>
    <s v="C0088"/>
    <x v="63"/>
    <s v="P0019"/>
    <s v="Envelopes Model 3"/>
    <x v="2"/>
    <n v="110.07"/>
    <n v="2"/>
    <n v="193.99"/>
    <n v="0"/>
    <s v="Standard Class"/>
    <x v="0"/>
    <x v="0"/>
    <s v="E002"/>
    <x v="0"/>
    <n v="387.98"/>
    <n v="220.14"/>
    <n v="167.84000000000003"/>
    <s v="High"/>
    <s v="No"/>
    <n v="0"/>
  </r>
  <r>
    <s v="O01896"/>
    <d v="2024-07-08T00:00:00"/>
    <x v="1"/>
    <s v="C0039"/>
    <x v="94"/>
    <s v="P0051"/>
    <s v="Accessories Model 3"/>
    <x v="0"/>
    <n v="357.49"/>
    <n v="5"/>
    <n v="769.69"/>
    <n v="0"/>
    <s v="Second Class"/>
    <x v="0"/>
    <x v="0"/>
    <s v="E002"/>
    <x v="0"/>
    <n v="3848.4500000000003"/>
    <n v="1787.45"/>
    <n v="2061"/>
    <s v="High"/>
    <s v="No"/>
    <n v="0"/>
  </r>
  <r>
    <s v="O00711"/>
    <d v="2024-11-21T00:00:00"/>
    <x v="3"/>
    <s v="C0018"/>
    <x v="97"/>
    <s v="P0022"/>
    <s v="Desks Model 2"/>
    <x v="1"/>
    <n v="209.29"/>
    <n v="11"/>
    <n v="425.58"/>
    <n v="0.05"/>
    <s v="Same Day"/>
    <x v="0"/>
    <x v="0"/>
    <s v="E002"/>
    <x v="0"/>
    <n v="4447.3109999999997"/>
    <n v="2302.19"/>
    <n v="2145.1209999999996"/>
    <s v="High"/>
    <s v="No"/>
    <n v="0"/>
  </r>
  <r>
    <s v="O01849"/>
    <d v="2025-02-19T00:00:00"/>
    <x v="0"/>
    <s v="C0110"/>
    <x v="44"/>
    <s v="P0021"/>
    <s v="Desks Model 1"/>
    <x v="1"/>
    <n v="731.22"/>
    <n v="2"/>
    <n v="1490.92"/>
    <n v="0.1"/>
    <s v="Standard Class"/>
    <x v="1"/>
    <x v="1"/>
    <s v="E003"/>
    <x v="11"/>
    <n v="2683.6560000000004"/>
    <n v="1462.44"/>
    <n v="1221.2160000000003"/>
    <s v="High"/>
    <s v="Yes"/>
    <n v="1"/>
  </r>
  <r>
    <s v="O00843"/>
    <d v="2025-02-27T00:00:00"/>
    <x v="0"/>
    <s v="C0041"/>
    <x v="2"/>
    <s v="P0024"/>
    <s v="Desks Model 4"/>
    <x v="1"/>
    <n v="598.51"/>
    <n v="9"/>
    <n v="940.73"/>
    <n v="0.05"/>
    <s v="Standard Class"/>
    <x v="0"/>
    <x v="0"/>
    <s v="E002"/>
    <x v="0"/>
    <n v="8043.2414999999992"/>
    <n v="5386.59"/>
    <n v="2656.651499999999"/>
    <s v="High"/>
    <s v="No"/>
    <n v="0"/>
  </r>
  <r>
    <s v="O02812"/>
    <d v="2024-03-30T00:00:00"/>
    <x v="0"/>
    <s v="C0094"/>
    <x v="53"/>
    <s v="P0012"/>
    <s v="Pens Model 4"/>
    <x v="2"/>
    <n v="578.14"/>
    <n v="3"/>
    <n v="1084.72"/>
    <n v="0.2"/>
    <s v="Same Day"/>
    <x v="1"/>
    <x v="1"/>
    <s v="E003"/>
    <x v="11"/>
    <n v="2603.328"/>
    <n v="1734.42"/>
    <n v="868.9079999999999"/>
    <s v="High"/>
    <s v="No"/>
    <n v="0"/>
  </r>
  <r>
    <s v="O01071"/>
    <d v="2025-02-13T00:00:00"/>
    <x v="0"/>
    <s v="C0058"/>
    <x v="43"/>
    <s v="P0011"/>
    <s v="Pens Model 3"/>
    <x v="2"/>
    <n v="498.61"/>
    <n v="5"/>
    <n v="944.31"/>
    <n v="0"/>
    <s v="Second Class"/>
    <x v="3"/>
    <x v="3"/>
    <s v="E004"/>
    <x v="6"/>
    <n v="4721.5499999999993"/>
    <n v="2493.0500000000002"/>
    <n v="2228.4999999999991"/>
    <s v="High"/>
    <s v="No"/>
    <n v="0"/>
  </r>
  <r>
    <s v="O00241"/>
    <d v="2025-02-27T00:00:00"/>
    <x v="0"/>
    <s v="C0049"/>
    <x v="27"/>
    <s v="P0034"/>
    <s v="Tables Model 2"/>
    <x v="1"/>
    <n v="752.53"/>
    <n v="1"/>
    <n v="1018.12"/>
    <n v="0.2"/>
    <s v="Same Day"/>
    <x v="1"/>
    <x v="1"/>
    <s v="E007"/>
    <x v="1"/>
    <n v="814.49600000000009"/>
    <n v="752.53"/>
    <n v="61.966000000000122"/>
    <s v="Low"/>
    <s v="Yes"/>
    <n v="1"/>
  </r>
  <r>
    <s v="O01332"/>
    <d v="2024-03-10T00:00:00"/>
    <x v="0"/>
    <s v="C0062"/>
    <x v="48"/>
    <s v="P0003"/>
    <s v="Paper Model 3"/>
    <x v="2"/>
    <n v="239.71"/>
    <n v="6"/>
    <n v="522.34"/>
    <n v="0"/>
    <s v="Standard Class"/>
    <x v="2"/>
    <x v="2"/>
    <s v="E005"/>
    <x v="3"/>
    <n v="3134.04"/>
    <n v="1438.26"/>
    <n v="1695.78"/>
    <s v="High"/>
    <s v="No"/>
    <n v="0"/>
  </r>
  <r>
    <s v="O03076"/>
    <d v="2024-07-22T00:00:00"/>
    <x v="1"/>
    <s v="C0040"/>
    <x v="83"/>
    <s v="P0019"/>
    <s v="Envelopes Model 3"/>
    <x v="2"/>
    <n v="110.07"/>
    <n v="7"/>
    <n v="193.99"/>
    <n v="0"/>
    <s v="Standard Class"/>
    <x v="2"/>
    <x v="2"/>
    <s v="E001"/>
    <x v="2"/>
    <n v="1357.93"/>
    <n v="770.49"/>
    <n v="587.44000000000005"/>
    <s v="High"/>
    <s v="No"/>
    <n v="0"/>
  </r>
  <r>
    <s v="O02514"/>
    <d v="2025-04-04T00:00:00"/>
    <x v="2"/>
    <s v="C0094"/>
    <x v="53"/>
    <s v="P0020"/>
    <s v="Envelopes Model 4"/>
    <x v="2"/>
    <n v="777.33"/>
    <n v="7"/>
    <n v="1363.68"/>
    <n v="0"/>
    <s v="Same Day"/>
    <x v="1"/>
    <x v="1"/>
    <s v="E007"/>
    <x v="1"/>
    <n v="9545.76"/>
    <n v="5441.31"/>
    <n v="4104.45"/>
    <s v="High"/>
    <s v="No"/>
    <n v="0"/>
  </r>
  <r>
    <s v="O00839"/>
    <d v="2024-03-17T00:00:00"/>
    <x v="0"/>
    <s v="C0050"/>
    <x v="0"/>
    <s v="P0016"/>
    <s v="Staplers Model 4"/>
    <x v="2"/>
    <n v="465.76"/>
    <n v="3"/>
    <n v="906.25"/>
    <n v="0.1"/>
    <s v="Second Class"/>
    <x v="0"/>
    <x v="0"/>
    <s v="E002"/>
    <x v="0"/>
    <n v="2446.875"/>
    <n v="1397.28"/>
    <n v="1049.595"/>
    <s v="High"/>
    <s v="No"/>
    <n v="0"/>
  </r>
  <r>
    <s v="O01975"/>
    <d v="2025-05-07T00:00:00"/>
    <x v="2"/>
    <s v="C0034"/>
    <x v="103"/>
    <s v="P0049"/>
    <s v="Accessories Model 1"/>
    <x v="0"/>
    <n v="329.45"/>
    <n v="9"/>
    <n v="709.62"/>
    <n v="0.15"/>
    <s v="Second Class"/>
    <x v="1"/>
    <x v="1"/>
    <s v="E011"/>
    <x v="10"/>
    <n v="5428.5929999999998"/>
    <n v="2965.0499999999997"/>
    <n v="2463.5430000000001"/>
    <s v="High"/>
    <s v="No"/>
    <n v="0"/>
  </r>
  <r>
    <s v="O02677"/>
    <d v="2024-11-28T00:00:00"/>
    <x v="3"/>
    <s v="C0065"/>
    <x v="10"/>
    <s v="P0032"/>
    <s v="Bookcases Model 4"/>
    <x v="1"/>
    <n v="539.9"/>
    <n v="6"/>
    <n v="1019.72"/>
    <n v="0"/>
    <s v="Second Class"/>
    <x v="2"/>
    <x v="2"/>
    <s v="E001"/>
    <x v="2"/>
    <n v="6118.32"/>
    <n v="3239.3999999999996"/>
    <n v="2878.92"/>
    <s v="High"/>
    <s v="No"/>
    <n v="0"/>
  </r>
  <r>
    <s v="O00772"/>
    <d v="2024-07-04T00:00:00"/>
    <x v="1"/>
    <s v="C0022"/>
    <x v="89"/>
    <s v="P0021"/>
    <s v="Desks Model 1"/>
    <x v="1"/>
    <n v="731.22"/>
    <n v="6"/>
    <n v="1490.92"/>
    <n v="0.2"/>
    <s v="Standard Class"/>
    <x v="2"/>
    <x v="2"/>
    <s v="E005"/>
    <x v="3"/>
    <n v="7156.4160000000011"/>
    <n v="4387.32"/>
    <n v="2769.0960000000014"/>
    <s v="High"/>
    <s v="No"/>
    <n v="0"/>
  </r>
  <r>
    <s v="O00640"/>
    <d v="2024-06-22T00:00:00"/>
    <x v="2"/>
    <s v="C0040"/>
    <x v="83"/>
    <s v="P0027"/>
    <s v="Chairs Model 3"/>
    <x v="1"/>
    <n v="688.81"/>
    <n v="1"/>
    <n v="1334.92"/>
    <n v="0.1"/>
    <s v="First Class"/>
    <x v="2"/>
    <x v="2"/>
    <s v="E009"/>
    <x v="5"/>
    <n v="1201.4280000000001"/>
    <n v="688.81"/>
    <n v="512.61800000000017"/>
    <s v="High"/>
    <s v="No"/>
    <n v="0"/>
  </r>
  <r>
    <s v="O01840"/>
    <d v="2024-09-15T00:00:00"/>
    <x v="1"/>
    <s v="C0118"/>
    <x v="4"/>
    <s v="P0019"/>
    <s v="Envelopes Model 3"/>
    <x v="2"/>
    <n v="110.07"/>
    <n v="3"/>
    <n v="193.99"/>
    <n v="0.1"/>
    <s v="Standard Class"/>
    <x v="0"/>
    <x v="0"/>
    <s v="E006"/>
    <x v="9"/>
    <n v="523.77300000000002"/>
    <n v="330.21"/>
    <n v="193.56300000000005"/>
    <s v="High"/>
    <s v="No"/>
    <n v="0"/>
  </r>
  <r>
    <s v="O02441"/>
    <d v="2024-06-18T00:00:00"/>
    <x v="2"/>
    <s v="C0096"/>
    <x v="40"/>
    <s v="P0019"/>
    <s v="Envelopes Model 3"/>
    <x v="2"/>
    <n v="110.07"/>
    <n v="12"/>
    <n v="193.99"/>
    <n v="0"/>
    <s v="First Class"/>
    <x v="2"/>
    <x v="2"/>
    <s v="E001"/>
    <x v="2"/>
    <n v="2327.88"/>
    <n v="1320.84"/>
    <n v="1007.0400000000002"/>
    <s v="High"/>
    <s v="No"/>
    <n v="0"/>
  </r>
  <r>
    <s v="O01842"/>
    <d v="2024-11-18T00:00:00"/>
    <x v="3"/>
    <s v="C0056"/>
    <x v="54"/>
    <s v="P0031"/>
    <s v="Bookcases Model 3"/>
    <x v="1"/>
    <n v="431.57"/>
    <n v="7"/>
    <n v="725.92"/>
    <n v="0.2"/>
    <s v="Standard Class"/>
    <x v="2"/>
    <x v="2"/>
    <s v="E001"/>
    <x v="2"/>
    <n v="4065.152"/>
    <n v="3020.99"/>
    <n v="1044.1620000000003"/>
    <s v="Medium"/>
    <s v="No"/>
    <n v="0"/>
  </r>
  <r>
    <s v="O01396"/>
    <d v="2024-05-28T00:00:00"/>
    <x v="2"/>
    <s v="C0071"/>
    <x v="48"/>
    <s v="P0033"/>
    <s v="Tables Model 1"/>
    <x v="1"/>
    <n v="469.73"/>
    <n v="2"/>
    <n v="954.16"/>
    <n v="0"/>
    <s v="First Class"/>
    <x v="1"/>
    <x v="1"/>
    <s v="E011"/>
    <x v="10"/>
    <n v="1908.32"/>
    <n v="939.46"/>
    <n v="968.8599999999999"/>
    <s v="High"/>
    <s v="No"/>
    <n v="0"/>
  </r>
  <r>
    <s v="O02041"/>
    <d v="2025-02-24T00:00:00"/>
    <x v="0"/>
    <s v="C0109"/>
    <x v="51"/>
    <s v="P0042"/>
    <s v="Monitors Model 2"/>
    <x v="0"/>
    <n v="396.64"/>
    <n v="12"/>
    <n v="532.41999999999996"/>
    <n v="0"/>
    <s v="Standard Class"/>
    <x v="3"/>
    <x v="3"/>
    <s v="E012"/>
    <x v="4"/>
    <n v="6389.0399999999991"/>
    <n v="4759.68"/>
    <n v="1629.3599999999988"/>
    <s v="Medium"/>
    <s v="No"/>
    <n v="0"/>
  </r>
  <r>
    <s v="O01290"/>
    <d v="2024-02-10T00:00:00"/>
    <x v="0"/>
    <s v="C0075"/>
    <x v="7"/>
    <s v="P0027"/>
    <s v="Chairs Model 3"/>
    <x v="1"/>
    <n v="688.81"/>
    <n v="4"/>
    <n v="1334.92"/>
    <n v="0"/>
    <s v="Standard Class"/>
    <x v="3"/>
    <x v="3"/>
    <s v="E004"/>
    <x v="6"/>
    <n v="5339.68"/>
    <n v="2755.24"/>
    <n v="2584.4400000000005"/>
    <s v="High"/>
    <s v="No"/>
    <n v="0"/>
  </r>
  <r>
    <s v="O00357"/>
    <d v="2024-02-02T00:00:00"/>
    <x v="0"/>
    <s v="C0048"/>
    <x v="82"/>
    <s v="P0030"/>
    <s v="Bookcases Model 2"/>
    <x v="1"/>
    <n v="633.59"/>
    <n v="6"/>
    <n v="800.37"/>
    <n v="0"/>
    <s v="Second Class"/>
    <x v="0"/>
    <x v="0"/>
    <s v="E010"/>
    <x v="8"/>
    <n v="4802.22"/>
    <n v="3801.54"/>
    <n v="1000.6800000000003"/>
    <s v="Medium"/>
    <s v="Yes"/>
    <n v="1"/>
  </r>
  <r>
    <s v="O01644"/>
    <d v="2025-01-04T00:00:00"/>
    <x v="0"/>
    <s v="C0010"/>
    <x v="9"/>
    <s v="P0051"/>
    <s v="Accessories Model 3"/>
    <x v="0"/>
    <n v="357.49"/>
    <n v="6"/>
    <n v="769.69"/>
    <n v="0.1"/>
    <s v="Same Day"/>
    <x v="3"/>
    <x v="3"/>
    <s v="E008"/>
    <x v="7"/>
    <n v="4156.326"/>
    <n v="2144.94"/>
    <n v="2011.386"/>
    <s v="High"/>
    <s v="No"/>
    <n v="0"/>
  </r>
  <r>
    <s v="O02758"/>
    <d v="2024-08-16T00:00:00"/>
    <x v="1"/>
    <s v="C0050"/>
    <x v="0"/>
    <s v="P0005"/>
    <s v="Binders Model 1"/>
    <x v="2"/>
    <n v="454.91"/>
    <n v="1"/>
    <n v="865.02"/>
    <n v="0"/>
    <s v="Standard Class"/>
    <x v="0"/>
    <x v="0"/>
    <s v="E010"/>
    <x v="8"/>
    <n v="865.02"/>
    <n v="454.91"/>
    <n v="410.10999999999996"/>
    <s v="High"/>
    <s v="No"/>
    <n v="0"/>
  </r>
  <r>
    <s v="O02211"/>
    <d v="2024-01-30T00:00:00"/>
    <x v="0"/>
    <s v="C0082"/>
    <x v="62"/>
    <s v="P0016"/>
    <s v="Staplers Model 4"/>
    <x v="2"/>
    <n v="465.76"/>
    <n v="3"/>
    <n v="906.25"/>
    <n v="0.05"/>
    <s v="Standard Class"/>
    <x v="1"/>
    <x v="1"/>
    <s v="E003"/>
    <x v="11"/>
    <n v="2582.8125"/>
    <n v="1397.28"/>
    <n v="1185.5325"/>
    <s v="High"/>
    <s v="No"/>
    <n v="0"/>
  </r>
  <r>
    <s v="O00288"/>
    <d v="2024-03-14T00:00:00"/>
    <x v="0"/>
    <s v="C0090"/>
    <x v="60"/>
    <s v="P0048"/>
    <s v="Printers Model 4"/>
    <x v="0"/>
    <n v="83.72"/>
    <n v="12"/>
    <n v="143.57"/>
    <n v="0.15"/>
    <s v="Standard Class"/>
    <x v="1"/>
    <x v="1"/>
    <s v="E007"/>
    <x v="1"/>
    <n v="1464.414"/>
    <n v="1004.64"/>
    <n v="459.774"/>
    <s v="High"/>
    <s v="No"/>
    <n v="0"/>
  </r>
  <r>
    <s v="O01717"/>
    <d v="2025-02-10T00:00:00"/>
    <x v="0"/>
    <s v="C0048"/>
    <x v="82"/>
    <s v="P0037"/>
    <s v="Laptops Model 1"/>
    <x v="0"/>
    <n v="732.63"/>
    <n v="5"/>
    <n v="1069.8599999999999"/>
    <n v="0.2"/>
    <s v="Standard Class"/>
    <x v="0"/>
    <x v="0"/>
    <s v="E006"/>
    <x v="9"/>
    <n v="4279.4399999999996"/>
    <n v="3663.15"/>
    <n v="616.28999999999951"/>
    <s v="Low"/>
    <s v="No"/>
    <n v="0"/>
  </r>
  <r>
    <s v="O01261"/>
    <d v="2024-06-12T00:00:00"/>
    <x v="2"/>
    <s v="C0049"/>
    <x v="27"/>
    <s v="P0047"/>
    <s v="Printers Model 3"/>
    <x v="0"/>
    <n v="127.85"/>
    <n v="2"/>
    <n v="210.2"/>
    <n v="0"/>
    <s v="Standard Class"/>
    <x v="1"/>
    <x v="1"/>
    <s v="E011"/>
    <x v="10"/>
    <n v="420.4"/>
    <n v="255.7"/>
    <n v="164.7"/>
    <s v="High"/>
    <s v="No"/>
    <n v="0"/>
  </r>
  <r>
    <s v="O03069"/>
    <d v="2024-05-01T00:00:00"/>
    <x v="2"/>
    <s v="C0020"/>
    <x v="91"/>
    <s v="P0017"/>
    <s v="Envelopes Model 1"/>
    <x v="2"/>
    <n v="76.66"/>
    <n v="1"/>
    <n v="117.32"/>
    <n v="0.2"/>
    <s v="Standard Class"/>
    <x v="3"/>
    <x v="3"/>
    <s v="E004"/>
    <x v="6"/>
    <n v="93.855999999999995"/>
    <n v="76.66"/>
    <n v="17.195999999999998"/>
    <s v="Medium"/>
    <s v="No"/>
    <n v="0"/>
  </r>
  <r>
    <s v="O00307"/>
    <d v="2024-12-27T00:00:00"/>
    <x v="3"/>
    <s v="C0029"/>
    <x v="72"/>
    <s v="P0034"/>
    <s v="Tables Model 2"/>
    <x v="1"/>
    <n v="752.53"/>
    <n v="6"/>
    <n v="1018.12"/>
    <n v="0.05"/>
    <s v="Second Class"/>
    <x v="2"/>
    <x v="2"/>
    <s v="E005"/>
    <x v="3"/>
    <n v="5803.2839999999997"/>
    <n v="4515.18"/>
    <n v="1288.1039999999994"/>
    <s v="Medium"/>
    <s v="No"/>
    <n v="0"/>
  </r>
  <r>
    <s v="O02027"/>
    <d v="2025-01-26T00:00:00"/>
    <x v="0"/>
    <s v="C0012"/>
    <x v="23"/>
    <s v="P0038"/>
    <s v="Laptops Model 2"/>
    <x v="0"/>
    <n v="55.26"/>
    <n v="1"/>
    <n v="112.32"/>
    <n v="0.15"/>
    <s v="Second Class"/>
    <x v="2"/>
    <x v="2"/>
    <s v="E001"/>
    <x v="2"/>
    <n v="95.471999999999994"/>
    <n v="55.26"/>
    <n v="40.211999999999996"/>
    <s v="High"/>
    <s v="No"/>
    <n v="0"/>
  </r>
  <r>
    <s v="O01779"/>
    <d v="2025-04-12T00:00:00"/>
    <x v="2"/>
    <s v="C0016"/>
    <x v="34"/>
    <s v="P0043"/>
    <s v="Monitors Model 3"/>
    <x v="0"/>
    <n v="710.37"/>
    <n v="6"/>
    <n v="979.52"/>
    <n v="0.2"/>
    <s v="Same Day"/>
    <x v="0"/>
    <x v="0"/>
    <s v="E006"/>
    <x v="9"/>
    <n v="4701.6959999999999"/>
    <n v="4262.22"/>
    <n v="439.47599999999966"/>
    <s v="Low"/>
    <s v="No"/>
    <n v="0"/>
  </r>
  <r>
    <s v="O02738"/>
    <d v="2024-04-05T00:00:00"/>
    <x v="2"/>
    <s v="C0079"/>
    <x v="68"/>
    <s v="P0002"/>
    <s v="Paper Model 2"/>
    <x v="2"/>
    <n v="461.98"/>
    <n v="5"/>
    <n v="1013.15"/>
    <n v="0"/>
    <s v="First Class"/>
    <x v="0"/>
    <x v="0"/>
    <s v="E002"/>
    <x v="0"/>
    <n v="5065.75"/>
    <n v="2309.9"/>
    <n v="2755.85"/>
    <s v="High"/>
    <s v="No"/>
    <n v="0"/>
  </r>
  <r>
    <s v="O03134"/>
    <d v="2024-12-13T00:00:00"/>
    <x v="3"/>
    <s v="C0082"/>
    <x v="62"/>
    <s v="P0004"/>
    <s v="Paper Model 4"/>
    <x v="2"/>
    <n v="528.29"/>
    <n v="5"/>
    <n v="798.12"/>
    <n v="0"/>
    <s v="First Class"/>
    <x v="1"/>
    <x v="1"/>
    <s v="E003"/>
    <x v="11"/>
    <n v="3990.6"/>
    <n v="2641.45"/>
    <n v="1349.15"/>
    <s v="High"/>
    <s v="No"/>
    <n v="0"/>
  </r>
  <r>
    <s v="O01371"/>
    <d v="2024-03-05T00:00:00"/>
    <x v="0"/>
    <s v="C0080"/>
    <x v="38"/>
    <s v="P0052"/>
    <s v="Accessories Model 4"/>
    <x v="0"/>
    <n v="685.08"/>
    <n v="3"/>
    <n v="921.01"/>
    <n v="0"/>
    <s v="Second Class"/>
    <x v="0"/>
    <x v="0"/>
    <s v="E002"/>
    <x v="0"/>
    <n v="2763.0299999999997"/>
    <n v="2055.2400000000002"/>
    <n v="707.78999999999951"/>
    <s v="Medium"/>
    <s v="No"/>
    <n v="0"/>
  </r>
  <r>
    <s v="O02462"/>
    <d v="2025-03-07T00:00:00"/>
    <x v="0"/>
    <s v="C0095"/>
    <x v="22"/>
    <s v="P0017"/>
    <s v="Envelopes Model 1"/>
    <x v="2"/>
    <n v="76.66"/>
    <n v="3"/>
    <n v="117.32"/>
    <n v="0"/>
    <s v="Same Day"/>
    <x v="3"/>
    <x v="3"/>
    <s v="E008"/>
    <x v="7"/>
    <n v="351.96"/>
    <n v="229.98"/>
    <n v="121.97999999999999"/>
    <s v="High"/>
    <s v="No"/>
    <n v="0"/>
  </r>
  <r>
    <s v="O02348"/>
    <d v="2024-08-15T00:00:00"/>
    <x v="1"/>
    <s v="C0056"/>
    <x v="54"/>
    <s v="P0038"/>
    <s v="Laptops Model 2"/>
    <x v="0"/>
    <n v="55.26"/>
    <n v="5"/>
    <n v="112.32"/>
    <n v="0"/>
    <s v="Standard Class"/>
    <x v="2"/>
    <x v="2"/>
    <s v="E009"/>
    <x v="5"/>
    <n v="561.59999999999991"/>
    <n v="276.3"/>
    <n v="285.2999999999999"/>
    <s v="High"/>
    <s v="No"/>
    <n v="0"/>
  </r>
  <r>
    <s v="O01114"/>
    <d v="2025-06-29T00:00:00"/>
    <x v="2"/>
    <s v="C0075"/>
    <x v="7"/>
    <s v="P0044"/>
    <s v="Monitors Model 4"/>
    <x v="0"/>
    <n v="365.65"/>
    <n v="8"/>
    <n v="689.97"/>
    <n v="0.15"/>
    <s v="First Class"/>
    <x v="3"/>
    <x v="3"/>
    <s v="E008"/>
    <x v="7"/>
    <n v="4691.7960000000003"/>
    <n v="2925.2"/>
    <n v="1766.5960000000005"/>
    <s v="High"/>
    <s v="No"/>
    <n v="0"/>
  </r>
  <r>
    <s v="O03119"/>
    <d v="2025-06-22T00:00:00"/>
    <x v="2"/>
    <s v="C0114"/>
    <x v="61"/>
    <s v="P0014"/>
    <s v="Staplers Model 2"/>
    <x v="2"/>
    <n v="723.21"/>
    <n v="12"/>
    <n v="1348.08"/>
    <n v="0"/>
    <s v="First Class"/>
    <x v="2"/>
    <x v="2"/>
    <s v="E009"/>
    <x v="5"/>
    <n v="16176.96"/>
    <n v="8678.52"/>
    <n v="7498.4399999999987"/>
    <s v="High"/>
    <s v="No"/>
    <n v="0"/>
  </r>
  <r>
    <s v="O00908"/>
    <d v="2024-02-12T00:00:00"/>
    <x v="0"/>
    <s v="C0036"/>
    <x v="49"/>
    <s v="P0020"/>
    <s v="Envelopes Model 4"/>
    <x v="2"/>
    <n v="777.33"/>
    <n v="10"/>
    <n v="1363.68"/>
    <n v="0.1"/>
    <s v="Second Class"/>
    <x v="0"/>
    <x v="0"/>
    <s v="E002"/>
    <x v="0"/>
    <n v="12273.12"/>
    <n v="7773.3"/>
    <n v="4499.8200000000006"/>
    <s v="High"/>
    <s v="No"/>
    <n v="0"/>
  </r>
  <r>
    <s v="O01398"/>
    <d v="2025-06-26T00:00:00"/>
    <x v="2"/>
    <s v="C0086"/>
    <x v="77"/>
    <s v="P0036"/>
    <s v="Tables Model 4"/>
    <x v="1"/>
    <n v="707.97"/>
    <n v="3"/>
    <n v="1262.55"/>
    <n v="0.15"/>
    <s v="Standard Class"/>
    <x v="1"/>
    <x v="1"/>
    <s v="E011"/>
    <x v="10"/>
    <n v="3219.5024999999996"/>
    <n v="2123.91"/>
    <n v="1095.5924999999997"/>
    <s v="High"/>
    <s v="No"/>
    <n v="0"/>
  </r>
  <r>
    <s v="O02287"/>
    <d v="2024-04-28T00:00:00"/>
    <x v="2"/>
    <s v="C0087"/>
    <x v="87"/>
    <s v="P0015"/>
    <s v="Staplers Model 3"/>
    <x v="2"/>
    <n v="250.6"/>
    <n v="11"/>
    <n v="418.2"/>
    <n v="0"/>
    <s v="Standard Class"/>
    <x v="2"/>
    <x v="2"/>
    <s v="E005"/>
    <x v="3"/>
    <n v="4600.2"/>
    <n v="2756.6"/>
    <n v="1843.6"/>
    <s v="High"/>
    <s v="No"/>
    <n v="0"/>
  </r>
  <r>
    <s v="O01268"/>
    <d v="2025-01-15T00:00:00"/>
    <x v="0"/>
    <s v="C0070"/>
    <x v="92"/>
    <s v="P0011"/>
    <s v="Pens Model 3"/>
    <x v="2"/>
    <n v="498.61"/>
    <n v="12"/>
    <n v="944.31"/>
    <n v="0.1"/>
    <s v="Same Day"/>
    <x v="0"/>
    <x v="0"/>
    <s v="E006"/>
    <x v="9"/>
    <n v="10198.547999999999"/>
    <n v="5983.32"/>
    <n v="4215.2279999999992"/>
    <s v="High"/>
    <s v="No"/>
    <n v="0"/>
  </r>
  <r>
    <s v="O01055"/>
    <d v="2024-10-30T00:00:00"/>
    <x v="3"/>
    <s v="C0033"/>
    <x v="14"/>
    <s v="P0028"/>
    <s v="Chairs Model 4"/>
    <x v="1"/>
    <n v="784.05"/>
    <n v="1"/>
    <n v="1700.53"/>
    <n v="0.1"/>
    <s v="Same Day"/>
    <x v="2"/>
    <x v="2"/>
    <s v="E005"/>
    <x v="3"/>
    <n v="1530.4770000000001"/>
    <n v="784.05"/>
    <n v="746.42700000000013"/>
    <s v="High"/>
    <s v="No"/>
    <n v="0"/>
  </r>
  <r>
    <s v="O01558"/>
    <d v="2025-05-15T00:00:00"/>
    <x v="2"/>
    <s v="C0052"/>
    <x v="13"/>
    <s v="P0018"/>
    <s v="Envelopes Model 2"/>
    <x v="2"/>
    <n v="599.25"/>
    <n v="3"/>
    <n v="849.05"/>
    <n v="0.05"/>
    <s v="Second Class"/>
    <x v="3"/>
    <x v="3"/>
    <s v="E004"/>
    <x v="6"/>
    <n v="2419.7924999999996"/>
    <n v="1797.75"/>
    <n v="622.04249999999956"/>
    <s v="Medium"/>
    <s v="No"/>
    <n v="0"/>
  </r>
  <r>
    <s v="O01778"/>
    <d v="2024-08-08T00:00:00"/>
    <x v="1"/>
    <s v="C0052"/>
    <x v="13"/>
    <s v="P0037"/>
    <s v="Laptops Model 1"/>
    <x v="0"/>
    <n v="732.63"/>
    <n v="4"/>
    <n v="1069.8599999999999"/>
    <n v="0"/>
    <s v="Same Day"/>
    <x v="3"/>
    <x v="3"/>
    <s v="E004"/>
    <x v="6"/>
    <n v="4279.4399999999996"/>
    <n v="2930.52"/>
    <n v="1348.9199999999996"/>
    <s v="High"/>
    <s v="No"/>
    <n v="0"/>
  </r>
  <r>
    <s v="O00173"/>
    <d v="2024-02-10T00:00:00"/>
    <x v="0"/>
    <s v="C0002"/>
    <x v="6"/>
    <s v="P0017"/>
    <s v="Envelopes Model 1"/>
    <x v="2"/>
    <n v="76.66"/>
    <n v="1"/>
    <n v="117.32"/>
    <n v="0.2"/>
    <s v="Second Class"/>
    <x v="3"/>
    <x v="3"/>
    <s v="E004"/>
    <x v="6"/>
    <n v="93.855999999999995"/>
    <n v="76.66"/>
    <n v="17.195999999999998"/>
    <s v="Medium"/>
    <s v="No"/>
    <n v="0"/>
  </r>
  <r>
    <s v="O02401"/>
    <d v="2024-02-16T00:00:00"/>
    <x v="0"/>
    <s v="C0078"/>
    <x v="101"/>
    <s v="P0049"/>
    <s v="Accessories Model 1"/>
    <x v="0"/>
    <n v="329.45"/>
    <n v="12"/>
    <n v="709.62"/>
    <n v="0.05"/>
    <s v="Second Class"/>
    <x v="1"/>
    <x v="1"/>
    <s v="E003"/>
    <x v="11"/>
    <n v="8089.6679999999997"/>
    <n v="3953.3999999999996"/>
    <n v="4136.268"/>
    <s v="High"/>
    <s v="No"/>
    <n v="0"/>
  </r>
  <r>
    <s v="O01544"/>
    <d v="2024-12-17T00:00:00"/>
    <x v="3"/>
    <s v="C0058"/>
    <x v="43"/>
    <s v="P0009"/>
    <s v="Pens Model 1"/>
    <x v="2"/>
    <n v="640.09"/>
    <n v="11"/>
    <n v="1169.26"/>
    <n v="0.15"/>
    <s v="Second Class"/>
    <x v="3"/>
    <x v="3"/>
    <s v="E012"/>
    <x v="4"/>
    <n v="10932.581"/>
    <n v="7040.9900000000007"/>
    <n v="3891.5909999999994"/>
    <s v="High"/>
    <s v="No"/>
    <n v="0"/>
  </r>
  <r>
    <s v="O01913"/>
    <d v="2024-03-28T00:00:00"/>
    <x v="0"/>
    <s v="C0080"/>
    <x v="38"/>
    <s v="P0037"/>
    <s v="Laptops Model 1"/>
    <x v="0"/>
    <n v="732.63"/>
    <n v="7"/>
    <n v="1069.8599999999999"/>
    <n v="0"/>
    <s v="Second Class"/>
    <x v="0"/>
    <x v="0"/>
    <s v="E002"/>
    <x v="0"/>
    <n v="7489.0199999999995"/>
    <n v="5128.41"/>
    <n v="2360.6099999999997"/>
    <s v="High"/>
    <s v="No"/>
    <n v="0"/>
  </r>
  <r>
    <s v="O02490"/>
    <d v="2025-06-01T00:00:00"/>
    <x v="2"/>
    <s v="C0010"/>
    <x v="9"/>
    <s v="P0035"/>
    <s v="Tables Model 3"/>
    <x v="1"/>
    <n v="190.89"/>
    <n v="7"/>
    <n v="243.15"/>
    <n v="0"/>
    <s v="First Class"/>
    <x v="3"/>
    <x v="3"/>
    <s v="E012"/>
    <x v="4"/>
    <n v="1702.05"/>
    <n v="1336.23"/>
    <n v="365.81999999999994"/>
    <s v="Medium"/>
    <s v="No"/>
    <n v="0"/>
  </r>
  <r>
    <s v="O02508"/>
    <d v="2024-02-29T00:00:00"/>
    <x v="0"/>
    <s v="C0008"/>
    <x v="69"/>
    <s v="P0040"/>
    <s v="Laptops Model 4"/>
    <x v="0"/>
    <n v="329.6"/>
    <n v="1"/>
    <n v="455.77"/>
    <n v="0.15"/>
    <s v="Standard Class"/>
    <x v="1"/>
    <x v="1"/>
    <s v="E011"/>
    <x v="10"/>
    <n v="387.40449999999998"/>
    <n v="329.6"/>
    <n v="57.804499999999962"/>
    <s v="Low"/>
    <s v="No"/>
    <n v="0"/>
  </r>
  <r>
    <s v="O02434"/>
    <d v="2024-02-17T00:00:00"/>
    <x v="0"/>
    <s v="C0055"/>
    <x v="24"/>
    <s v="P0031"/>
    <s v="Bookcases Model 3"/>
    <x v="1"/>
    <n v="431.57"/>
    <n v="1"/>
    <n v="725.92"/>
    <n v="0"/>
    <s v="Standard Class"/>
    <x v="2"/>
    <x v="2"/>
    <s v="E001"/>
    <x v="2"/>
    <n v="725.92"/>
    <n v="431.57"/>
    <n v="294.34999999999997"/>
    <s v="High"/>
    <s v="No"/>
    <n v="0"/>
  </r>
  <r>
    <s v="O02255"/>
    <d v="2024-08-13T00:00:00"/>
    <x v="1"/>
    <s v="C0029"/>
    <x v="72"/>
    <s v="P0014"/>
    <s v="Staplers Model 2"/>
    <x v="2"/>
    <n v="723.21"/>
    <n v="10"/>
    <n v="1348.08"/>
    <n v="0"/>
    <s v="First Class"/>
    <x v="2"/>
    <x v="2"/>
    <s v="E005"/>
    <x v="3"/>
    <n v="13480.8"/>
    <n v="7232.1"/>
    <n v="6248.6999999999989"/>
    <s v="High"/>
    <s v="No"/>
    <n v="0"/>
  </r>
  <r>
    <s v="O01458"/>
    <d v="2025-06-18T00:00:00"/>
    <x v="2"/>
    <s v="C0110"/>
    <x v="44"/>
    <s v="P0030"/>
    <s v="Bookcases Model 2"/>
    <x v="1"/>
    <n v="633.59"/>
    <n v="5"/>
    <n v="800.37"/>
    <n v="0"/>
    <s v="Standard Class"/>
    <x v="1"/>
    <x v="1"/>
    <s v="E003"/>
    <x v="11"/>
    <n v="4001.85"/>
    <n v="3167.9500000000003"/>
    <n v="833.89999999999964"/>
    <s v="Medium"/>
    <s v="Yes"/>
    <n v="1"/>
  </r>
  <r>
    <s v="O00669"/>
    <d v="2025-05-02T00:00:00"/>
    <x v="2"/>
    <s v="C0044"/>
    <x v="25"/>
    <s v="P0013"/>
    <s v="Staplers Model 1"/>
    <x v="2"/>
    <n v="671.48"/>
    <n v="12"/>
    <n v="1240.1099999999999"/>
    <n v="0.15"/>
    <s v="Standard Class"/>
    <x v="2"/>
    <x v="2"/>
    <s v="E009"/>
    <x v="5"/>
    <n v="12649.121999999999"/>
    <n v="8057.76"/>
    <n v="4591.3619999999992"/>
    <s v="High"/>
    <s v="No"/>
    <n v="0"/>
  </r>
  <r>
    <s v="O01972"/>
    <d v="2024-06-07T00:00:00"/>
    <x v="2"/>
    <s v="C0044"/>
    <x v="25"/>
    <s v="P0024"/>
    <s v="Desks Model 4"/>
    <x v="1"/>
    <n v="598.51"/>
    <n v="7"/>
    <n v="940.73"/>
    <n v="0.2"/>
    <s v="Standard Class"/>
    <x v="2"/>
    <x v="2"/>
    <s v="E005"/>
    <x v="3"/>
    <n v="5268.0880000000006"/>
    <n v="4189.57"/>
    <n v="1078.5180000000009"/>
    <s v="Medium"/>
    <s v="No"/>
    <n v="0"/>
  </r>
  <r>
    <s v="O01500"/>
    <d v="2024-09-09T00:00:00"/>
    <x v="1"/>
    <s v="C0079"/>
    <x v="68"/>
    <s v="P0019"/>
    <s v="Envelopes Model 3"/>
    <x v="2"/>
    <n v="110.07"/>
    <n v="11"/>
    <n v="193.99"/>
    <n v="0"/>
    <s v="Second Class"/>
    <x v="0"/>
    <x v="0"/>
    <s v="E002"/>
    <x v="0"/>
    <n v="2133.8900000000003"/>
    <n v="1210.77"/>
    <n v="923.12000000000035"/>
    <s v="High"/>
    <s v="No"/>
    <n v="0"/>
  </r>
  <r>
    <s v="O01447"/>
    <d v="2024-12-09T00:00:00"/>
    <x v="3"/>
    <s v="C0031"/>
    <x v="19"/>
    <s v="P0029"/>
    <s v="Bookcases Model 1"/>
    <x v="1"/>
    <n v="644.65"/>
    <n v="6"/>
    <n v="1029.82"/>
    <n v="0.05"/>
    <s v="Standard Class"/>
    <x v="1"/>
    <x v="1"/>
    <s v="E007"/>
    <x v="1"/>
    <n v="5869.9740000000002"/>
    <n v="3867.8999999999996"/>
    <n v="2002.0740000000005"/>
    <s v="High"/>
    <s v="No"/>
    <n v="0"/>
  </r>
  <r>
    <s v="O01453"/>
    <d v="2024-02-11T00:00:00"/>
    <x v="0"/>
    <s v="C0107"/>
    <x v="30"/>
    <s v="P0017"/>
    <s v="Envelopes Model 1"/>
    <x v="2"/>
    <n v="76.66"/>
    <n v="2"/>
    <n v="117.32"/>
    <n v="0"/>
    <s v="Same Day"/>
    <x v="1"/>
    <x v="1"/>
    <s v="E007"/>
    <x v="1"/>
    <n v="234.64"/>
    <n v="153.32"/>
    <n v="81.319999999999993"/>
    <s v="High"/>
    <s v="No"/>
    <n v="0"/>
  </r>
  <r>
    <s v="O00441"/>
    <d v="2024-11-29T00:00:00"/>
    <x v="3"/>
    <s v="C0076"/>
    <x v="96"/>
    <s v="P0039"/>
    <s v="Laptops Model 3"/>
    <x v="0"/>
    <n v="727.96"/>
    <n v="9"/>
    <n v="1118.93"/>
    <n v="0"/>
    <s v="Standard Class"/>
    <x v="1"/>
    <x v="1"/>
    <s v="E007"/>
    <x v="1"/>
    <n v="10070.370000000001"/>
    <n v="6551.64"/>
    <n v="3518.7300000000005"/>
    <s v="High"/>
    <s v="No"/>
    <n v="0"/>
  </r>
  <r>
    <s v="O00881"/>
    <d v="2024-11-23T00:00:00"/>
    <x v="3"/>
    <s v="C0097"/>
    <x v="37"/>
    <s v="P0028"/>
    <s v="Chairs Model 4"/>
    <x v="1"/>
    <n v="784.05"/>
    <n v="4"/>
    <n v="1700.53"/>
    <n v="0"/>
    <s v="First Class"/>
    <x v="3"/>
    <x v="3"/>
    <s v="E008"/>
    <x v="7"/>
    <n v="6802.12"/>
    <n v="3136.2"/>
    <n v="3665.92"/>
    <s v="High"/>
    <s v="No"/>
    <n v="0"/>
  </r>
  <r>
    <s v="O00260"/>
    <d v="2024-08-17T00:00:00"/>
    <x v="1"/>
    <s v="C0099"/>
    <x v="16"/>
    <s v="P0048"/>
    <s v="Printers Model 4"/>
    <x v="0"/>
    <n v="83.72"/>
    <n v="11"/>
    <n v="143.57"/>
    <n v="0.2"/>
    <s v="Standard Class"/>
    <x v="1"/>
    <x v="1"/>
    <s v="E011"/>
    <x v="10"/>
    <n v="1263.4160000000002"/>
    <n v="920.92"/>
    <n v="342.49600000000021"/>
    <s v="Medium"/>
    <s v="No"/>
    <n v="0"/>
  </r>
  <r>
    <s v="O00247"/>
    <d v="2024-07-11T00:00:00"/>
    <x v="1"/>
    <s v="C0116"/>
    <x v="104"/>
    <s v="P0032"/>
    <s v="Bookcases Model 4"/>
    <x v="1"/>
    <n v="539.9"/>
    <n v="3"/>
    <n v="1019.72"/>
    <n v="0.2"/>
    <s v="Second Class"/>
    <x v="1"/>
    <x v="1"/>
    <s v="E007"/>
    <x v="1"/>
    <n v="2447.328"/>
    <n v="1619.6999999999998"/>
    <n v="827.62800000000016"/>
    <s v="High"/>
    <s v="Yes"/>
    <n v="1"/>
  </r>
  <r>
    <s v="O00198"/>
    <d v="2024-01-27T00:00:00"/>
    <x v="0"/>
    <s v="C0050"/>
    <x v="0"/>
    <s v="P0018"/>
    <s v="Envelopes Model 2"/>
    <x v="2"/>
    <n v="599.25"/>
    <n v="6"/>
    <n v="849.05"/>
    <n v="0.1"/>
    <s v="Standard Class"/>
    <x v="0"/>
    <x v="0"/>
    <s v="E002"/>
    <x v="0"/>
    <n v="4584.87"/>
    <n v="3595.5"/>
    <n v="989.36999999999989"/>
    <s v="Medium"/>
    <s v="No"/>
    <n v="0"/>
  </r>
  <r>
    <s v="O01695"/>
    <d v="2025-05-13T00:00:00"/>
    <x v="2"/>
    <s v="C0012"/>
    <x v="23"/>
    <s v="P0018"/>
    <s v="Envelopes Model 2"/>
    <x v="2"/>
    <n v="599.25"/>
    <n v="5"/>
    <n v="849.05"/>
    <n v="0.15"/>
    <s v="Standard Class"/>
    <x v="2"/>
    <x v="2"/>
    <s v="E005"/>
    <x v="3"/>
    <n v="3608.4625000000001"/>
    <n v="2996.25"/>
    <n v="612.21250000000009"/>
    <s v="Medium"/>
    <s v="No"/>
    <n v="0"/>
  </r>
  <r>
    <s v="O01326"/>
    <d v="2025-06-21T00:00:00"/>
    <x v="2"/>
    <s v="C0070"/>
    <x v="92"/>
    <s v="P0047"/>
    <s v="Printers Model 3"/>
    <x v="0"/>
    <n v="127.85"/>
    <n v="8"/>
    <n v="210.2"/>
    <n v="0.15"/>
    <s v="Standard Class"/>
    <x v="0"/>
    <x v="0"/>
    <s v="E006"/>
    <x v="9"/>
    <n v="1429.36"/>
    <n v="1022.8"/>
    <n v="406.55999999999995"/>
    <s v="Medium"/>
    <s v="No"/>
    <n v="0"/>
  </r>
  <r>
    <s v="O00996"/>
    <d v="2024-05-12T00:00:00"/>
    <x v="2"/>
    <s v="C0079"/>
    <x v="68"/>
    <s v="P0040"/>
    <s v="Laptops Model 4"/>
    <x v="0"/>
    <n v="329.6"/>
    <n v="10"/>
    <n v="455.77"/>
    <n v="0.1"/>
    <s v="Standard Class"/>
    <x v="0"/>
    <x v="0"/>
    <s v="E006"/>
    <x v="9"/>
    <n v="4101.93"/>
    <n v="3296"/>
    <n v="805.93000000000029"/>
    <s v="Medium"/>
    <s v="No"/>
    <n v="0"/>
  </r>
  <r>
    <s v="O01591"/>
    <d v="2024-12-06T00:00:00"/>
    <x v="3"/>
    <s v="C0066"/>
    <x v="76"/>
    <s v="P0007"/>
    <s v="Binders Model 3"/>
    <x v="2"/>
    <n v="487.09"/>
    <n v="12"/>
    <n v="838.72"/>
    <n v="0"/>
    <s v="Second Class"/>
    <x v="0"/>
    <x v="0"/>
    <s v="E006"/>
    <x v="9"/>
    <n v="10064.64"/>
    <n v="5845.08"/>
    <n v="4219.5599999999995"/>
    <s v="High"/>
    <s v="No"/>
    <n v="0"/>
  </r>
  <r>
    <s v="O02159"/>
    <d v="2024-10-04T00:00:00"/>
    <x v="3"/>
    <s v="C0074"/>
    <x v="35"/>
    <s v="P0039"/>
    <s v="Laptops Model 3"/>
    <x v="0"/>
    <n v="727.96"/>
    <n v="7"/>
    <n v="1118.93"/>
    <n v="0"/>
    <s v="Same Day"/>
    <x v="3"/>
    <x v="3"/>
    <s v="E012"/>
    <x v="4"/>
    <n v="7832.51"/>
    <n v="5095.72"/>
    <n v="2736.79"/>
    <s v="High"/>
    <s v="No"/>
    <n v="0"/>
  </r>
  <r>
    <s v="O00568"/>
    <d v="2025-03-08T00:00:00"/>
    <x v="0"/>
    <s v="C0053"/>
    <x v="73"/>
    <s v="P0022"/>
    <s v="Desks Model 2"/>
    <x v="1"/>
    <n v="209.29"/>
    <n v="2"/>
    <n v="425.58"/>
    <n v="0.2"/>
    <s v="Same Day"/>
    <x v="0"/>
    <x v="0"/>
    <s v="E010"/>
    <x v="8"/>
    <n v="680.928"/>
    <n v="418.58"/>
    <n v="262.34800000000001"/>
    <s v="High"/>
    <s v="No"/>
    <n v="0"/>
  </r>
  <r>
    <s v="O01823"/>
    <d v="2024-04-23T00:00:00"/>
    <x v="2"/>
    <s v="C0015"/>
    <x v="88"/>
    <s v="P0030"/>
    <s v="Bookcases Model 2"/>
    <x v="1"/>
    <n v="633.59"/>
    <n v="6"/>
    <n v="800.37"/>
    <n v="0.1"/>
    <s v="Standard Class"/>
    <x v="1"/>
    <x v="1"/>
    <s v="E011"/>
    <x v="10"/>
    <n v="4321.9980000000005"/>
    <n v="3801.54"/>
    <n v="520.45800000000054"/>
    <s v="Low"/>
    <s v="No"/>
    <n v="0"/>
  </r>
  <r>
    <s v="O00312"/>
    <d v="2024-07-05T00:00:00"/>
    <x v="1"/>
    <s v="C0019"/>
    <x v="86"/>
    <s v="P0051"/>
    <s v="Accessories Model 3"/>
    <x v="0"/>
    <n v="357.49"/>
    <n v="10"/>
    <n v="769.69"/>
    <n v="0.15"/>
    <s v="Same Day"/>
    <x v="2"/>
    <x v="2"/>
    <s v="E009"/>
    <x v="5"/>
    <n v="6542.3650000000007"/>
    <n v="3574.9"/>
    <n v="2967.4650000000006"/>
    <s v="High"/>
    <s v="No"/>
    <n v="0"/>
  </r>
  <r>
    <s v="O00251"/>
    <d v="2024-04-30T00:00:00"/>
    <x v="2"/>
    <s v="C0116"/>
    <x v="104"/>
    <s v="P0007"/>
    <s v="Binders Model 3"/>
    <x v="2"/>
    <n v="487.09"/>
    <n v="5"/>
    <n v="838.72"/>
    <n v="0"/>
    <s v="Second Class"/>
    <x v="1"/>
    <x v="1"/>
    <s v="E011"/>
    <x v="10"/>
    <n v="4193.6000000000004"/>
    <n v="2435.4499999999998"/>
    <n v="1758.1500000000005"/>
    <s v="High"/>
    <s v="No"/>
    <n v="0"/>
  </r>
  <r>
    <s v="O02453"/>
    <d v="2025-05-19T00:00:00"/>
    <x v="2"/>
    <s v="C0002"/>
    <x v="6"/>
    <s v="P0028"/>
    <s v="Chairs Model 4"/>
    <x v="1"/>
    <n v="784.05"/>
    <n v="4"/>
    <n v="1700.53"/>
    <n v="0.15"/>
    <s v="First Class"/>
    <x v="3"/>
    <x v="3"/>
    <s v="E004"/>
    <x v="6"/>
    <n v="5781.8019999999997"/>
    <n v="3136.2"/>
    <n v="2645.6019999999999"/>
    <s v="High"/>
    <s v="No"/>
    <n v="0"/>
  </r>
  <r>
    <s v="O02454"/>
    <d v="2024-06-21T00:00:00"/>
    <x v="2"/>
    <s v="C0053"/>
    <x v="73"/>
    <s v="P0013"/>
    <s v="Staplers Model 1"/>
    <x v="2"/>
    <n v="671.48"/>
    <n v="10"/>
    <n v="1240.1099999999999"/>
    <n v="0.05"/>
    <s v="Second Class"/>
    <x v="0"/>
    <x v="0"/>
    <s v="E002"/>
    <x v="0"/>
    <n v="11781.044999999998"/>
    <n v="6714.8"/>
    <n v="5066.2449999999981"/>
    <s v="High"/>
    <s v="No"/>
    <n v="0"/>
  </r>
  <r>
    <s v="O00838"/>
    <d v="2025-04-03T00:00:00"/>
    <x v="2"/>
    <s v="C0084"/>
    <x v="12"/>
    <s v="P0034"/>
    <s v="Tables Model 2"/>
    <x v="1"/>
    <n v="752.53"/>
    <n v="3"/>
    <n v="1018.12"/>
    <n v="0"/>
    <s v="Standard Class"/>
    <x v="0"/>
    <x v="0"/>
    <s v="E006"/>
    <x v="9"/>
    <n v="3054.36"/>
    <n v="2257.59"/>
    <n v="796.77"/>
    <s v="Medium"/>
    <s v="No"/>
    <n v="0"/>
  </r>
  <r>
    <s v="O01722"/>
    <d v="2024-06-29T00:00:00"/>
    <x v="2"/>
    <s v="C0047"/>
    <x v="10"/>
    <s v="P0043"/>
    <s v="Monitors Model 3"/>
    <x v="0"/>
    <n v="710.37"/>
    <n v="7"/>
    <n v="979.52"/>
    <n v="0.1"/>
    <s v="Standard Class"/>
    <x v="2"/>
    <x v="2"/>
    <s v="E005"/>
    <x v="3"/>
    <n v="6170.9759999999997"/>
    <n v="4972.59"/>
    <n v="1198.3859999999995"/>
    <s v="Medium"/>
    <s v="No"/>
    <n v="0"/>
  </r>
  <r>
    <s v="O01827"/>
    <d v="2025-03-31T00:00:00"/>
    <x v="0"/>
    <s v="C0075"/>
    <x v="7"/>
    <s v="P0039"/>
    <s v="Laptops Model 3"/>
    <x v="0"/>
    <n v="727.96"/>
    <n v="5"/>
    <n v="1118.93"/>
    <n v="0.15"/>
    <s v="Standard Class"/>
    <x v="3"/>
    <x v="3"/>
    <s v="E004"/>
    <x v="6"/>
    <n v="4755.4525000000003"/>
    <n v="3639.8"/>
    <n v="1115.6525000000001"/>
    <s v="Medium"/>
    <s v="No"/>
    <n v="0"/>
  </r>
  <r>
    <s v="O00862"/>
    <d v="2024-01-16T00:00:00"/>
    <x v="0"/>
    <s v="C0001"/>
    <x v="15"/>
    <s v="P0027"/>
    <s v="Chairs Model 3"/>
    <x v="1"/>
    <n v="688.81"/>
    <n v="1"/>
    <n v="1334.92"/>
    <n v="0"/>
    <s v="Standard Class"/>
    <x v="2"/>
    <x v="2"/>
    <s v="E001"/>
    <x v="2"/>
    <n v="1334.92"/>
    <n v="688.81"/>
    <n v="646.11000000000013"/>
    <s v="High"/>
    <s v="No"/>
    <n v="0"/>
  </r>
  <r>
    <s v="O01961"/>
    <d v="2024-08-06T00:00:00"/>
    <x v="1"/>
    <s v="C0025"/>
    <x v="16"/>
    <s v="P0052"/>
    <s v="Accessories Model 4"/>
    <x v="0"/>
    <n v="685.08"/>
    <n v="7"/>
    <n v="921.01"/>
    <n v="0"/>
    <s v="Standard Class"/>
    <x v="0"/>
    <x v="0"/>
    <s v="E002"/>
    <x v="0"/>
    <n v="6447.07"/>
    <n v="4795.5600000000004"/>
    <n v="1651.5099999999993"/>
    <s v="Medium"/>
    <s v="No"/>
    <n v="0"/>
  </r>
  <r>
    <s v="O02823"/>
    <d v="2024-07-07T00:00:00"/>
    <x v="1"/>
    <s v="C0119"/>
    <x v="55"/>
    <s v="P0037"/>
    <s v="Laptops Model 1"/>
    <x v="0"/>
    <n v="732.63"/>
    <n v="11"/>
    <n v="1069.8599999999999"/>
    <n v="0"/>
    <s v="First Class"/>
    <x v="1"/>
    <x v="1"/>
    <s v="E003"/>
    <x v="11"/>
    <n v="11768.46"/>
    <n v="8058.93"/>
    <n v="3709.5299999999988"/>
    <s v="High"/>
    <s v="No"/>
    <n v="0"/>
  </r>
  <r>
    <s v="O02273"/>
    <d v="2024-12-14T00:00:00"/>
    <x v="3"/>
    <s v="C0048"/>
    <x v="82"/>
    <s v="P0007"/>
    <s v="Binders Model 3"/>
    <x v="2"/>
    <n v="487.09"/>
    <n v="7"/>
    <n v="838.72"/>
    <n v="0.05"/>
    <s v="First Class"/>
    <x v="0"/>
    <x v="0"/>
    <s v="E010"/>
    <x v="8"/>
    <n v="5577.4879999999994"/>
    <n v="3409.6299999999997"/>
    <n v="2167.8579999999997"/>
    <s v="High"/>
    <s v="No"/>
    <n v="0"/>
  </r>
  <r>
    <s v="O02164"/>
    <d v="2025-06-27T00:00:00"/>
    <x v="2"/>
    <s v="C0101"/>
    <x v="58"/>
    <s v="P0052"/>
    <s v="Accessories Model 4"/>
    <x v="0"/>
    <n v="685.08"/>
    <n v="3"/>
    <n v="921.01"/>
    <n v="0"/>
    <s v="First Class"/>
    <x v="2"/>
    <x v="2"/>
    <s v="E005"/>
    <x v="3"/>
    <n v="2763.0299999999997"/>
    <n v="2055.2400000000002"/>
    <n v="707.78999999999951"/>
    <s v="Medium"/>
    <s v="No"/>
    <n v="0"/>
  </r>
  <r>
    <s v="O01356"/>
    <d v="2025-03-08T00:00:00"/>
    <x v="0"/>
    <s v="C0105"/>
    <x v="30"/>
    <s v="P0021"/>
    <s v="Desks Model 1"/>
    <x v="1"/>
    <n v="731.22"/>
    <n v="11"/>
    <n v="1490.92"/>
    <n v="0"/>
    <s v="Second Class"/>
    <x v="1"/>
    <x v="1"/>
    <s v="E011"/>
    <x v="10"/>
    <n v="16400.120000000003"/>
    <n v="8043.42"/>
    <n v="8356.7000000000025"/>
    <s v="High"/>
    <s v="No"/>
    <n v="0"/>
  </r>
  <r>
    <s v="O00747"/>
    <d v="2025-06-16T00:00:00"/>
    <x v="2"/>
    <s v="C0087"/>
    <x v="87"/>
    <s v="P0051"/>
    <s v="Accessories Model 3"/>
    <x v="0"/>
    <n v="357.49"/>
    <n v="11"/>
    <n v="769.69"/>
    <n v="0.1"/>
    <s v="Second Class"/>
    <x v="2"/>
    <x v="2"/>
    <s v="E001"/>
    <x v="2"/>
    <n v="7619.9310000000005"/>
    <n v="3932.3900000000003"/>
    <n v="3687.5410000000002"/>
    <s v="High"/>
    <s v="No"/>
    <n v="0"/>
  </r>
  <r>
    <s v="O03176"/>
    <d v="2024-09-28T00:00:00"/>
    <x v="1"/>
    <s v="C0035"/>
    <x v="5"/>
    <s v="P0012"/>
    <s v="Pens Model 4"/>
    <x v="2"/>
    <n v="578.14"/>
    <n v="7"/>
    <n v="1084.72"/>
    <n v="0.15"/>
    <s v="First Class"/>
    <x v="2"/>
    <x v="2"/>
    <s v="E005"/>
    <x v="3"/>
    <n v="6454.0839999999998"/>
    <n v="4046.98"/>
    <n v="2407.1039999999998"/>
    <s v="High"/>
    <s v="No"/>
    <n v="0"/>
  </r>
  <r>
    <s v="O00882"/>
    <d v="2025-01-27T00:00:00"/>
    <x v="0"/>
    <s v="C0022"/>
    <x v="89"/>
    <s v="P0039"/>
    <s v="Laptops Model 3"/>
    <x v="0"/>
    <n v="727.96"/>
    <n v="4"/>
    <n v="1118.93"/>
    <n v="0.1"/>
    <s v="Standard Class"/>
    <x v="2"/>
    <x v="2"/>
    <s v="E005"/>
    <x v="3"/>
    <n v="4028.1480000000001"/>
    <n v="2911.84"/>
    <n v="1116.308"/>
    <s v="Medium"/>
    <s v="No"/>
    <n v="0"/>
  </r>
  <r>
    <s v="O03072"/>
    <d v="2025-02-07T00:00:00"/>
    <x v="0"/>
    <s v="C0098"/>
    <x v="39"/>
    <s v="P0027"/>
    <s v="Chairs Model 3"/>
    <x v="1"/>
    <n v="688.81"/>
    <n v="6"/>
    <n v="1334.92"/>
    <n v="0.1"/>
    <s v="Standard Class"/>
    <x v="2"/>
    <x v="2"/>
    <s v="E001"/>
    <x v="2"/>
    <n v="7208.5680000000002"/>
    <n v="4132.8599999999997"/>
    <n v="3075.7080000000005"/>
    <s v="High"/>
    <s v="No"/>
    <n v="0"/>
  </r>
  <r>
    <s v="O00344"/>
    <d v="2025-02-18T00:00:00"/>
    <x v="0"/>
    <s v="C0044"/>
    <x v="25"/>
    <s v="P0027"/>
    <s v="Chairs Model 3"/>
    <x v="1"/>
    <n v="688.81"/>
    <n v="2"/>
    <n v="1334.92"/>
    <n v="0"/>
    <s v="First Class"/>
    <x v="2"/>
    <x v="2"/>
    <s v="E009"/>
    <x v="5"/>
    <n v="2669.84"/>
    <n v="1377.62"/>
    <n v="1292.2200000000003"/>
    <s v="High"/>
    <s v="No"/>
    <n v="0"/>
  </r>
  <r>
    <s v="O01948"/>
    <d v="2024-12-21T00:00:00"/>
    <x v="3"/>
    <s v="C0052"/>
    <x v="13"/>
    <s v="P0017"/>
    <s v="Envelopes Model 1"/>
    <x v="2"/>
    <n v="76.66"/>
    <n v="2"/>
    <n v="117.32"/>
    <n v="0.2"/>
    <s v="Second Class"/>
    <x v="3"/>
    <x v="3"/>
    <s v="E004"/>
    <x v="6"/>
    <n v="187.71199999999999"/>
    <n v="153.32"/>
    <n v="34.391999999999996"/>
    <s v="Medium"/>
    <s v="No"/>
    <n v="0"/>
  </r>
  <r>
    <s v="O01818"/>
    <d v="2024-04-17T00:00:00"/>
    <x v="2"/>
    <s v="C0023"/>
    <x v="58"/>
    <s v="P0026"/>
    <s v="Chairs Model 2"/>
    <x v="1"/>
    <n v="116.9"/>
    <n v="4"/>
    <n v="253.46"/>
    <n v="0.05"/>
    <s v="Standard Class"/>
    <x v="0"/>
    <x v="0"/>
    <s v="E006"/>
    <x v="9"/>
    <n v="963.14800000000002"/>
    <n v="467.6"/>
    <n v="495.548"/>
    <s v="High"/>
    <s v="No"/>
    <n v="0"/>
  </r>
  <r>
    <s v="O02234"/>
    <d v="2024-01-29T00:00:00"/>
    <x v="0"/>
    <s v="C0048"/>
    <x v="82"/>
    <s v="P0025"/>
    <s v="Chairs Model 1"/>
    <x v="1"/>
    <n v="96.56"/>
    <n v="2"/>
    <n v="209.03"/>
    <n v="0.15"/>
    <s v="Standard Class"/>
    <x v="0"/>
    <x v="0"/>
    <s v="E002"/>
    <x v="0"/>
    <n v="355.351"/>
    <n v="193.12"/>
    <n v="162.23099999999999"/>
    <s v="High"/>
    <s v="No"/>
    <n v="0"/>
  </r>
  <r>
    <s v="O01587"/>
    <d v="2024-09-29T00:00:00"/>
    <x v="1"/>
    <s v="C0065"/>
    <x v="10"/>
    <s v="P0037"/>
    <s v="Laptops Model 1"/>
    <x v="0"/>
    <n v="732.63"/>
    <n v="9"/>
    <n v="1069.8599999999999"/>
    <n v="0.05"/>
    <s v="Same Day"/>
    <x v="2"/>
    <x v="2"/>
    <s v="E001"/>
    <x v="2"/>
    <n v="9147.3029999999999"/>
    <n v="6593.67"/>
    <n v="2553.6329999999998"/>
    <s v="Medium"/>
    <s v="No"/>
    <n v="0"/>
  </r>
  <r>
    <s v="O01351"/>
    <d v="2024-06-15T00:00:00"/>
    <x v="2"/>
    <s v="C0110"/>
    <x v="44"/>
    <s v="P0022"/>
    <s v="Desks Model 2"/>
    <x v="1"/>
    <n v="209.29"/>
    <n v="12"/>
    <n v="425.58"/>
    <n v="0.05"/>
    <s v="First Class"/>
    <x v="1"/>
    <x v="1"/>
    <s v="E011"/>
    <x v="10"/>
    <n v="4851.6120000000001"/>
    <n v="2511.48"/>
    <n v="2340.1320000000001"/>
    <s v="High"/>
    <s v="No"/>
    <n v="0"/>
  </r>
  <r>
    <s v="O00596"/>
    <d v="2024-09-16T00:00:00"/>
    <x v="1"/>
    <s v="C0053"/>
    <x v="73"/>
    <s v="P0007"/>
    <s v="Binders Model 3"/>
    <x v="2"/>
    <n v="487.09"/>
    <n v="6"/>
    <n v="838.72"/>
    <n v="0"/>
    <s v="Standard Class"/>
    <x v="0"/>
    <x v="0"/>
    <s v="E006"/>
    <x v="9"/>
    <n v="5032.32"/>
    <n v="2922.54"/>
    <n v="2109.7799999999997"/>
    <s v="High"/>
    <s v="No"/>
    <n v="0"/>
  </r>
  <r>
    <s v="O02107"/>
    <d v="2025-06-03T00:00:00"/>
    <x v="2"/>
    <s v="C0109"/>
    <x v="51"/>
    <s v="P0002"/>
    <s v="Paper Model 2"/>
    <x v="2"/>
    <n v="461.98"/>
    <n v="1"/>
    <n v="1013.15"/>
    <n v="0.2"/>
    <s v="Standard Class"/>
    <x v="3"/>
    <x v="3"/>
    <s v="E012"/>
    <x v="4"/>
    <n v="810.52"/>
    <n v="461.98"/>
    <n v="348.53999999999996"/>
    <s v="High"/>
    <s v="No"/>
    <n v="0"/>
  </r>
  <r>
    <s v="O01564"/>
    <d v="2024-12-27T00:00:00"/>
    <x v="3"/>
    <s v="C0106"/>
    <x v="81"/>
    <s v="P0010"/>
    <s v="Pens Model 2"/>
    <x v="2"/>
    <n v="285.10000000000002"/>
    <n v="10"/>
    <n v="528.79999999999995"/>
    <n v="0"/>
    <s v="Same Day"/>
    <x v="0"/>
    <x v="0"/>
    <s v="E002"/>
    <x v="0"/>
    <n v="5288"/>
    <n v="2851"/>
    <n v="2437"/>
    <s v="High"/>
    <s v="No"/>
    <n v="0"/>
  </r>
  <r>
    <s v="O01170"/>
    <d v="2024-09-11T00:00:00"/>
    <x v="1"/>
    <s v="C0021"/>
    <x v="99"/>
    <s v="P0047"/>
    <s v="Printers Model 3"/>
    <x v="0"/>
    <n v="127.85"/>
    <n v="10"/>
    <n v="210.2"/>
    <n v="0.2"/>
    <s v="Standard Class"/>
    <x v="0"/>
    <x v="0"/>
    <s v="E002"/>
    <x v="0"/>
    <n v="1681.6000000000001"/>
    <n v="1278.5"/>
    <n v="403.10000000000014"/>
    <s v="Medium"/>
    <s v="No"/>
    <n v="0"/>
  </r>
  <r>
    <s v="O00588"/>
    <d v="2024-01-06T00:00:00"/>
    <x v="0"/>
    <s v="C0081"/>
    <x v="98"/>
    <s v="P0018"/>
    <s v="Envelopes Model 2"/>
    <x v="2"/>
    <n v="599.25"/>
    <n v="6"/>
    <n v="849.05"/>
    <n v="0"/>
    <s v="Standard Class"/>
    <x v="1"/>
    <x v="1"/>
    <s v="E011"/>
    <x v="10"/>
    <n v="5094.2999999999993"/>
    <n v="3595.5"/>
    <n v="1498.7999999999993"/>
    <s v="Medium"/>
    <s v="No"/>
    <n v="0"/>
  </r>
  <r>
    <s v="O02723"/>
    <d v="2025-05-12T00:00:00"/>
    <x v="2"/>
    <s v="C0019"/>
    <x v="86"/>
    <s v="P0020"/>
    <s v="Envelopes Model 4"/>
    <x v="2"/>
    <n v="777.33"/>
    <n v="7"/>
    <n v="1363.68"/>
    <n v="0.1"/>
    <s v="Standard Class"/>
    <x v="2"/>
    <x v="2"/>
    <s v="E009"/>
    <x v="5"/>
    <n v="8591.1840000000011"/>
    <n v="5441.31"/>
    <n v="3149.8740000000007"/>
    <s v="High"/>
    <s v="No"/>
    <n v="0"/>
  </r>
  <r>
    <s v="O02795"/>
    <d v="2024-11-28T00:00:00"/>
    <x v="3"/>
    <s v="C0019"/>
    <x v="86"/>
    <s v="P0029"/>
    <s v="Bookcases Model 1"/>
    <x v="1"/>
    <n v="644.65"/>
    <n v="11"/>
    <n v="1029.82"/>
    <n v="0"/>
    <s v="Second Class"/>
    <x v="2"/>
    <x v="2"/>
    <s v="E005"/>
    <x v="3"/>
    <n v="11328.019999999999"/>
    <n v="7091.15"/>
    <n v="4236.869999999999"/>
    <s v="High"/>
    <s v="No"/>
    <n v="0"/>
  </r>
  <r>
    <s v="O00927"/>
    <d v="2025-04-14T00:00:00"/>
    <x v="2"/>
    <s v="C0018"/>
    <x v="97"/>
    <s v="P0030"/>
    <s v="Bookcases Model 2"/>
    <x v="1"/>
    <n v="633.59"/>
    <n v="5"/>
    <n v="800.37"/>
    <n v="0"/>
    <s v="Standard Class"/>
    <x v="0"/>
    <x v="0"/>
    <s v="E010"/>
    <x v="8"/>
    <n v="4001.85"/>
    <n v="3167.9500000000003"/>
    <n v="833.89999999999964"/>
    <s v="Medium"/>
    <s v="No"/>
    <n v="0"/>
  </r>
  <r>
    <s v="O02466"/>
    <d v="2024-06-29T00:00:00"/>
    <x v="2"/>
    <s v="C0094"/>
    <x v="53"/>
    <s v="P0003"/>
    <s v="Paper Model 3"/>
    <x v="2"/>
    <n v="239.71"/>
    <n v="12"/>
    <n v="522.34"/>
    <n v="0"/>
    <s v="First Class"/>
    <x v="1"/>
    <x v="1"/>
    <s v="E011"/>
    <x v="10"/>
    <n v="6268.08"/>
    <n v="2876.52"/>
    <n v="3391.56"/>
    <s v="High"/>
    <s v="No"/>
    <n v="0"/>
  </r>
  <r>
    <s v="O02943"/>
    <d v="2025-01-31T00:00:00"/>
    <x v="0"/>
    <s v="C0033"/>
    <x v="14"/>
    <s v="P0019"/>
    <s v="Envelopes Model 3"/>
    <x v="2"/>
    <n v="110.07"/>
    <n v="7"/>
    <n v="193.99"/>
    <n v="0.1"/>
    <s v="Standard Class"/>
    <x v="2"/>
    <x v="2"/>
    <s v="E009"/>
    <x v="5"/>
    <n v="1222.1370000000002"/>
    <n v="770.49"/>
    <n v="451.64700000000016"/>
    <s v="High"/>
    <s v="No"/>
    <n v="0"/>
  </r>
  <r>
    <s v="O00744"/>
    <d v="2025-01-25T00:00:00"/>
    <x v="0"/>
    <s v="C0044"/>
    <x v="25"/>
    <s v="P0025"/>
    <s v="Chairs Model 1"/>
    <x v="1"/>
    <n v="96.56"/>
    <n v="11"/>
    <n v="209.03"/>
    <n v="0.15"/>
    <s v="Second Class"/>
    <x v="2"/>
    <x v="2"/>
    <s v="E009"/>
    <x v="5"/>
    <n v="1954.4304999999999"/>
    <n v="1062.1600000000001"/>
    <n v="892.27049999999986"/>
    <s v="High"/>
    <s v="No"/>
    <n v="0"/>
  </r>
  <r>
    <s v="O01049"/>
    <d v="2025-01-31T00:00:00"/>
    <x v="0"/>
    <s v="C0020"/>
    <x v="91"/>
    <s v="P0019"/>
    <s v="Envelopes Model 3"/>
    <x v="2"/>
    <n v="110.07"/>
    <n v="11"/>
    <n v="193.99"/>
    <n v="0.2"/>
    <s v="Second Class"/>
    <x v="3"/>
    <x v="3"/>
    <s v="E008"/>
    <x v="7"/>
    <n v="1707.1120000000003"/>
    <n v="1210.77"/>
    <n v="496.34200000000033"/>
    <s v="Medium"/>
    <s v="No"/>
    <n v="0"/>
  </r>
  <r>
    <s v="O00825"/>
    <d v="2024-04-30T00:00:00"/>
    <x v="2"/>
    <s v="C0008"/>
    <x v="69"/>
    <s v="P0048"/>
    <s v="Printers Model 4"/>
    <x v="0"/>
    <n v="83.72"/>
    <n v="12"/>
    <n v="143.57"/>
    <n v="0.15"/>
    <s v="Same Day"/>
    <x v="1"/>
    <x v="1"/>
    <s v="E003"/>
    <x v="11"/>
    <n v="1464.414"/>
    <n v="1004.64"/>
    <n v="459.774"/>
    <s v="High"/>
    <s v="No"/>
    <n v="0"/>
  </r>
  <r>
    <s v="O00442"/>
    <d v="2024-12-01T00:00:00"/>
    <x v="3"/>
    <s v="C0077"/>
    <x v="59"/>
    <s v="P0050"/>
    <s v="Accessories Model 2"/>
    <x v="0"/>
    <n v="31.01"/>
    <n v="8"/>
    <n v="49.68"/>
    <n v="0.15"/>
    <s v="Standard Class"/>
    <x v="0"/>
    <x v="0"/>
    <s v="E006"/>
    <x v="9"/>
    <n v="337.82400000000001"/>
    <n v="248.08"/>
    <n v="89.744"/>
    <s v="Medium"/>
    <s v="No"/>
    <n v="0"/>
  </r>
  <r>
    <s v="O00409"/>
    <d v="2024-05-06T00:00:00"/>
    <x v="2"/>
    <s v="C0117"/>
    <x v="32"/>
    <s v="P0046"/>
    <s v="Printers Model 2"/>
    <x v="0"/>
    <n v="338.21"/>
    <n v="2"/>
    <n v="661.25"/>
    <n v="0"/>
    <s v="Standard Class"/>
    <x v="0"/>
    <x v="0"/>
    <s v="E002"/>
    <x v="0"/>
    <n v="1322.5"/>
    <n v="676.42"/>
    <n v="646.08000000000004"/>
    <s v="High"/>
    <s v="No"/>
    <n v="0"/>
  </r>
  <r>
    <s v="O03129"/>
    <d v="2024-02-09T00:00:00"/>
    <x v="0"/>
    <s v="C0077"/>
    <x v="59"/>
    <s v="P0031"/>
    <s v="Bookcases Model 3"/>
    <x v="1"/>
    <n v="431.57"/>
    <n v="1"/>
    <n v="725.92"/>
    <n v="0.05"/>
    <s v="First Class"/>
    <x v="0"/>
    <x v="0"/>
    <s v="E010"/>
    <x v="8"/>
    <n v="689.62399999999991"/>
    <n v="431.57"/>
    <n v="258.05399999999992"/>
    <s v="High"/>
    <s v="No"/>
    <n v="0"/>
  </r>
  <r>
    <s v="O00629"/>
    <d v="2025-05-11T00:00:00"/>
    <x v="2"/>
    <s v="C0019"/>
    <x v="86"/>
    <s v="P0033"/>
    <s v="Tables Model 1"/>
    <x v="1"/>
    <n v="469.73"/>
    <n v="12"/>
    <n v="954.16"/>
    <n v="0.05"/>
    <s v="Standard Class"/>
    <x v="2"/>
    <x v="2"/>
    <s v="E001"/>
    <x v="2"/>
    <n v="10877.423999999999"/>
    <n v="5636.76"/>
    <n v="5240.6639999999989"/>
    <s v="High"/>
    <s v="No"/>
    <n v="0"/>
  </r>
  <r>
    <s v="O02399"/>
    <d v="2024-12-30T00:00:00"/>
    <x v="3"/>
    <s v="C0044"/>
    <x v="25"/>
    <s v="P0035"/>
    <s v="Tables Model 3"/>
    <x v="1"/>
    <n v="190.89"/>
    <n v="1"/>
    <n v="243.15"/>
    <n v="0.2"/>
    <s v="First Class"/>
    <x v="2"/>
    <x v="2"/>
    <s v="E001"/>
    <x v="2"/>
    <n v="194.52"/>
    <n v="190.89"/>
    <n v="3.6300000000000239"/>
    <s v="Low"/>
    <s v="No"/>
    <n v="0"/>
  </r>
  <r>
    <s v="O02628"/>
    <d v="2024-02-14T00:00:00"/>
    <x v="0"/>
    <s v="C0039"/>
    <x v="94"/>
    <s v="P0035"/>
    <s v="Tables Model 3"/>
    <x v="1"/>
    <n v="190.89"/>
    <n v="10"/>
    <n v="243.15"/>
    <n v="0"/>
    <s v="Second Class"/>
    <x v="0"/>
    <x v="0"/>
    <s v="E006"/>
    <x v="9"/>
    <n v="2431.5"/>
    <n v="1908.8999999999999"/>
    <n v="522.60000000000014"/>
    <s v="Medium"/>
    <s v="No"/>
    <n v="0"/>
  </r>
  <r>
    <s v="O00955"/>
    <d v="2024-08-09T00:00:00"/>
    <x v="1"/>
    <s v="C0104"/>
    <x v="29"/>
    <s v="P0049"/>
    <s v="Accessories Model 1"/>
    <x v="0"/>
    <n v="329.45"/>
    <n v="1"/>
    <n v="709.62"/>
    <n v="0"/>
    <s v="Second Class"/>
    <x v="2"/>
    <x v="2"/>
    <s v="E009"/>
    <x v="5"/>
    <n v="709.62"/>
    <n v="329.45"/>
    <n v="380.17"/>
    <s v="High"/>
    <s v="No"/>
    <n v="0"/>
  </r>
  <r>
    <s v="O00901"/>
    <d v="2024-06-30T00:00:00"/>
    <x v="2"/>
    <s v="C0055"/>
    <x v="24"/>
    <s v="P0022"/>
    <s v="Desks Model 2"/>
    <x v="1"/>
    <n v="209.29"/>
    <n v="5"/>
    <n v="425.58"/>
    <n v="0"/>
    <s v="First Class"/>
    <x v="2"/>
    <x v="2"/>
    <s v="E001"/>
    <x v="2"/>
    <n v="2127.9"/>
    <n v="1046.45"/>
    <n v="1081.45"/>
    <s v="High"/>
    <s v="No"/>
    <n v="0"/>
  </r>
  <r>
    <s v="O01475"/>
    <d v="2024-09-26T00:00:00"/>
    <x v="1"/>
    <s v="C0068"/>
    <x v="9"/>
    <s v="P0044"/>
    <s v="Monitors Model 4"/>
    <x v="0"/>
    <n v="365.65"/>
    <n v="2"/>
    <n v="689.97"/>
    <n v="0"/>
    <s v="Second Class"/>
    <x v="0"/>
    <x v="0"/>
    <s v="E010"/>
    <x v="8"/>
    <n v="1379.94"/>
    <n v="731.3"/>
    <n v="648.6400000000001"/>
    <s v="High"/>
    <s v="No"/>
    <n v="0"/>
  </r>
  <r>
    <s v="O02415"/>
    <d v="2024-08-22T00:00:00"/>
    <x v="1"/>
    <s v="C0098"/>
    <x v="39"/>
    <s v="P0014"/>
    <s v="Staplers Model 2"/>
    <x v="2"/>
    <n v="723.21"/>
    <n v="9"/>
    <n v="1348.08"/>
    <n v="0.1"/>
    <s v="Second Class"/>
    <x v="2"/>
    <x v="2"/>
    <s v="E005"/>
    <x v="3"/>
    <n v="10919.448"/>
    <n v="6508.89"/>
    <n v="4410.558"/>
    <s v="High"/>
    <s v="No"/>
    <n v="0"/>
  </r>
  <r>
    <s v="O01430"/>
    <d v="2024-07-17T00:00:00"/>
    <x v="1"/>
    <s v="C0064"/>
    <x v="67"/>
    <s v="P0016"/>
    <s v="Staplers Model 4"/>
    <x v="2"/>
    <n v="465.76"/>
    <n v="7"/>
    <n v="906.25"/>
    <n v="0.15"/>
    <s v="First Class"/>
    <x v="3"/>
    <x v="3"/>
    <s v="E012"/>
    <x v="4"/>
    <n v="5392.1875"/>
    <n v="3260.3199999999997"/>
    <n v="2131.8675000000003"/>
    <s v="High"/>
    <s v="No"/>
    <n v="0"/>
  </r>
  <r>
    <s v="O01442"/>
    <d v="2024-01-11T00:00:00"/>
    <x v="0"/>
    <s v="C0093"/>
    <x v="102"/>
    <s v="P0034"/>
    <s v="Tables Model 2"/>
    <x v="1"/>
    <n v="752.53"/>
    <n v="3"/>
    <n v="1018.12"/>
    <n v="0"/>
    <s v="Standard Class"/>
    <x v="0"/>
    <x v="0"/>
    <s v="E002"/>
    <x v="0"/>
    <n v="3054.36"/>
    <n v="2257.59"/>
    <n v="796.77"/>
    <s v="Medium"/>
    <s v="No"/>
    <n v="0"/>
  </r>
  <r>
    <s v="O02000"/>
    <d v="2024-02-17T00:00:00"/>
    <x v="0"/>
    <s v="C0014"/>
    <x v="57"/>
    <s v="P0037"/>
    <s v="Laptops Model 1"/>
    <x v="0"/>
    <n v="732.63"/>
    <n v="3"/>
    <n v="1069.8599999999999"/>
    <n v="0"/>
    <s v="First Class"/>
    <x v="0"/>
    <x v="0"/>
    <s v="E002"/>
    <x v="0"/>
    <n v="3209.58"/>
    <n v="2197.89"/>
    <n v="1011.69"/>
    <s v="High"/>
    <s v="No"/>
    <n v="0"/>
  </r>
  <r>
    <s v="O02160"/>
    <d v="2024-09-04T00:00:00"/>
    <x v="1"/>
    <s v="C0102"/>
    <x v="80"/>
    <s v="P0025"/>
    <s v="Chairs Model 1"/>
    <x v="1"/>
    <n v="96.56"/>
    <n v="1"/>
    <n v="209.03"/>
    <n v="0.2"/>
    <s v="Same Day"/>
    <x v="3"/>
    <x v="3"/>
    <s v="E004"/>
    <x v="6"/>
    <n v="167.22400000000002"/>
    <n v="96.56"/>
    <n v="70.664000000000016"/>
    <s v="High"/>
    <s v="Yes"/>
    <n v="1"/>
  </r>
  <r>
    <s v="O02246"/>
    <d v="2025-02-26T00:00:00"/>
    <x v="0"/>
    <s v="C0086"/>
    <x v="77"/>
    <s v="P0037"/>
    <s v="Laptops Model 1"/>
    <x v="0"/>
    <n v="732.63"/>
    <n v="2"/>
    <n v="1069.8599999999999"/>
    <n v="0.05"/>
    <s v="Standard Class"/>
    <x v="1"/>
    <x v="1"/>
    <s v="E003"/>
    <x v="11"/>
    <n v="2032.7339999999997"/>
    <n v="1465.26"/>
    <n v="567.47399999999971"/>
    <s v="Medium"/>
    <s v="No"/>
    <n v="0"/>
  </r>
  <r>
    <s v="O01657"/>
    <d v="2024-08-06T00:00:00"/>
    <x v="1"/>
    <s v="C0053"/>
    <x v="73"/>
    <s v="P0038"/>
    <s v="Laptops Model 2"/>
    <x v="0"/>
    <n v="55.26"/>
    <n v="7"/>
    <n v="112.32"/>
    <n v="0"/>
    <s v="Second Class"/>
    <x v="0"/>
    <x v="0"/>
    <s v="E010"/>
    <x v="8"/>
    <n v="786.24"/>
    <n v="386.82"/>
    <n v="399.42"/>
    <s v="High"/>
    <s v="No"/>
    <n v="0"/>
  </r>
  <r>
    <s v="O01255"/>
    <d v="2024-07-25T00:00:00"/>
    <x v="1"/>
    <s v="C0066"/>
    <x v="76"/>
    <s v="P0025"/>
    <s v="Chairs Model 1"/>
    <x v="1"/>
    <n v="96.56"/>
    <n v="10"/>
    <n v="209.03"/>
    <n v="0"/>
    <s v="Standard Class"/>
    <x v="0"/>
    <x v="0"/>
    <s v="E002"/>
    <x v="0"/>
    <n v="2090.3000000000002"/>
    <n v="965.6"/>
    <n v="1124.7000000000003"/>
    <s v="High"/>
    <s v="No"/>
    <n v="0"/>
  </r>
  <r>
    <s v="O03011"/>
    <d v="2024-04-04T00:00:00"/>
    <x v="2"/>
    <s v="C0060"/>
    <x v="28"/>
    <s v="P0007"/>
    <s v="Binders Model 3"/>
    <x v="2"/>
    <n v="487.09"/>
    <n v="6"/>
    <n v="838.72"/>
    <n v="0.1"/>
    <s v="Standard Class"/>
    <x v="0"/>
    <x v="0"/>
    <s v="E010"/>
    <x v="8"/>
    <n v="4529.0879999999997"/>
    <n v="2922.54"/>
    <n v="1606.5479999999998"/>
    <s v="High"/>
    <s v="No"/>
    <n v="0"/>
  </r>
  <r>
    <s v="O03050"/>
    <d v="2024-09-25T00:00:00"/>
    <x v="1"/>
    <s v="C0061"/>
    <x v="85"/>
    <s v="P0011"/>
    <s v="Pens Model 3"/>
    <x v="2"/>
    <n v="498.61"/>
    <n v="8"/>
    <n v="944.31"/>
    <n v="0.05"/>
    <s v="Standard Class"/>
    <x v="3"/>
    <x v="3"/>
    <s v="E004"/>
    <x v="6"/>
    <n v="7176.7559999999994"/>
    <n v="3988.88"/>
    <n v="3187.8759999999993"/>
    <s v="High"/>
    <s v="No"/>
    <n v="0"/>
  </r>
  <r>
    <s v="O02873"/>
    <d v="2025-02-08T00:00:00"/>
    <x v="0"/>
    <s v="C0070"/>
    <x v="92"/>
    <s v="P0049"/>
    <s v="Accessories Model 1"/>
    <x v="0"/>
    <n v="329.45"/>
    <n v="7"/>
    <n v="709.62"/>
    <n v="0"/>
    <s v="Second Class"/>
    <x v="0"/>
    <x v="0"/>
    <s v="E002"/>
    <x v="0"/>
    <n v="4967.34"/>
    <n v="2306.15"/>
    <n v="2661.19"/>
    <s v="High"/>
    <s v="No"/>
    <n v="0"/>
  </r>
  <r>
    <s v="O01555"/>
    <d v="2025-01-12T00:00:00"/>
    <x v="0"/>
    <s v="C0099"/>
    <x v="16"/>
    <s v="P0041"/>
    <s v="Monitors Model 1"/>
    <x v="0"/>
    <n v="757.28"/>
    <n v="7"/>
    <n v="1165.56"/>
    <n v="0.2"/>
    <s v="Standard Class"/>
    <x v="1"/>
    <x v="1"/>
    <s v="E007"/>
    <x v="1"/>
    <n v="6527.1360000000004"/>
    <n v="5300.96"/>
    <n v="1226.1760000000004"/>
    <s v="Medium"/>
    <s v="No"/>
    <n v="0"/>
  </r>
  <r>
    <s v="O02231"/>
    <d v="2024-04-08T00:00:00"/>
    <x v="2"/>
    <s v="C0037"/>
    <x v="12"/>
    <s v="P0048"/>
    <s v="Printers Model 4"/>
    <x v="0"/>
    <n v="83.72"/>
    <n v="5"/>
    <n v="143.57"/>
    <n v="0.2"/>
    <s v="Standard Class"/>
    <x v="3"/>
    <x v="3"/>
    <s v="E004"/>
    <x v="6"/>
    <n v="574.28"/>
    <n v="418.6"/>
    <n v="155.67999999999995"/>
    <s v="Medium"/>
    <s v="No"/>
    <n v="0"/>
  </r>
  <r>
    <s v="O00472"/>
    <d v="2024-05-04T00:00:00"/>
    <x v="2"/>
    <s v="C0105"/>
    <x v="30"/>
    <s v="P0050"/>
    <s v="Accessories Model 2"/>
    <x v="0"/>
    <n v="31.01"/>
    <n v="10"/>
    <n v="49.68"/>
    <n v="0.1"/>
    <s v="Same Day"/>
    <x v="1"/>
    <x v="1"/>
    <s v="E007"/>
    <x v="1"/>
    <n v="447.12"/>
    <n v="310.10000000000002"/>
    <n v="137.01999999999998"/>
    <s v="High"/>
    <s v="No"/>
    <n v="0"/>
  </r>
  <r>
    <s v="O00027"/>
    <d v="2024-04-02T00:00:00"/>
    <x v="2"/>
    <s v="C0037"/>
    <x v="12"/>
    <s v="P0005"/>
    <s v="Binders Model 1"/>
    <x v="2"/>
    <n v="454.91"/>
    <n v="10"/>
    <n v="865.02"/>
    <n v="0.1"/>
    <s v="Second Class"/>
    <x v="3"/>
    <x v="3"/>
    <s v="E012"/>
    <x v="4"/>
    <n v="7785.1800000000012"/>
    <n v="4549.1000000000004"/>
    <n v="3236.0800000000008"/>
    <s v="High"/>
    <s v="No"/>
    <n v="0"/>
  </r>
  <r>
    <s v="O01731"/>
    <d v="2024-06-03T00:00:00"/>
    <x v="2"/>
    <s v="C0031"/>
    <x v="19"/>
    <s v="P0010"/>
    <s v="Pens Model 2"/>
    <x v="2"/>
    <n v="285.10000000000002"/>
    <n v="11"/>
    <n v="528.79999999999995"/>
    <n v="0.15"/>
    <s v="Second Class"/>
    <x v="1"/>
    <x v="1"/>
    <s v="E003"/>
    <x v="11"/>
    <n v="4944.2799999999988"/>
    <n v="3136.1000000000004"/>
    <n v="1808.1799999999985"/>
    <s v="High"/>
    <s v="No"/>
    <n v="0"/>
  </r>
  <r>
    <s v="O01884"/>
    <d v="2024-08-04T00:00:00"/>
    <x v="1"/>
    <s v="C0030"/>
    <x v="26"/>
    <s v="P0038"/>
    <s v="Laptops Model 2"/>
    <x v="0"/>
    <n v="55.26"/>
    <n v="1"/>
    <n v="112.32"/>
    <n v="0.1"/>
    <s v="Same Day"/>
    <x v="3"/>
    <x v="3"/>
    <s v="E008"/>
    <x v="7"/>
    <n v="101.08799999999999"/>
    <n v="55.26"/>
    <n v="45.827999999999996"/>
    <s v="High"/>
    <s v="No"/>
    <n v="0"/>
  </r>
  <r>
    <s v="O00137"/>
    <d v="2024-06-06T00:00:00"/>
    <x v="2"/>
    <s v="C0039"/>
    <x v="94"/>
    <s v="P0016"/>
    <s v="Staplers Model 4"/>
    <x v="2"/>
    <n v="465.76"/>
    <n v="12"/>
    <n v="906.25"/>
    <n v="0.05"/>
    <s v="Same Day"/>
    <x v="0"/>
    <x v="0"/>
    <s v="E006"/>
    <x v="9"/>
    <n v="10331.25"/>
    <n v="5589.12"/>
    <n v="4742.13"/>
    <s v="High"/>
    <s v="No"/>
    <n v="0"/>
  </r>
  <r>
    <s v="O00828"/>
    <d v="2024-01-14T00:00:00"/>
    <x v="0"/>
    <s v="C0101"/>
    <x v="58"/>
    <s v="P0042"/>
    <s v="Monitors Model 2"/>
    <x v="0"/>
    <n v="396.64"/>
    <n v="5"/>
    <n v="532.41999999999996"/>
    <n v="0"/>
    <s v="Second Class"/>
    <x v="2"/>
    <x v="2"/>
    <s v="E009"/>
    <x v="5"/>
    <n v="2662.1"/>
    <n v="1983.1999999999998"/>
    <n v="678.90000000000009"/>
    <s v="Medium"/>
    <s v="No"/>
    <n v="0"/>
  </r>
  <r>
    <s v="O01035"/>
    <d v="2024-06-23T00:00:00"/>
    <x v="2"/>
    <s v="C0067"/>
    <x v="46"/>
    <s v="P0029"/>
    <s v="Bookcases Model 1"/>
    <x v="1"/>
    <n v="644.65"/>
    <n v="1"/>
    <n v="1029.82"/>
    <n v="0.2"/>
    <s v="Standard Class"/>
    <x v="1"/>
    <x v="1"/>
    <s v="E011"/>
    <x v="10"/>
    <n v="823.85599999999999"/>
    <n v="644.65"/>
    <n v="179.20600000000002"/>
    <s v="Medium"/>
    <s v="No"/>
    <n v="0"/>
  </r>
  <r>
    <s v="O00313"/>
    <d v="2024-04-21T00:00:00"/>
    <x v="2"/>
    <s v="C0049"/>
    <x v="27"/>
    <s v="P0025"/>
    <s v="Chairs Model 1"/>
    <x v="1"/>
    <n v="96.56"/>
    <n v="1"/>
    <n v="209.03"/>
    <n v="0"/>
    <s v="Second Class"/>
    <x v="1"/>
    <x v="1"/>
    <s v="E003"/>
    <x v="11"/>
    <n v="209.03"/>
    <n v="96.56"/>
    <n v="112.47"/>
    <s v="High"/>
    <s v="No"/>
    <n v="0"/>
  </r>
  <r>
    <s v="O01065"/>
    <d v="2024-08-03T00:00:00"/>
    <x v="1"/>
    <s v="C0060"/>
    <x v="28"/>
    <s v="P0048"/>
    <s v="Printers Model 4"/>
    <x v="0"/>
    <n v="83.72"/>
    <n v="9"/>
    <n v="143.57"/>
    <n v="0.15"/>
    <s v="Standard Class"/>
    <x v="0"/>
    <x v="0"/>
    <s v="E006"/>
    <x v="9"/>
    <n v="1098.3104999999998"/>
    <n v="753.48"/>
    <n v="344.8304999999998"/>
    <s v="High"/>
    <s v="No"/>
    <n v="0"/>
  </r>
  <r>
    <s v="O03195"/>
    <d v="2024-02-07T00:00:00"/>
    <x v="0"/>
    <s v="C0076"/>
    <x v="96"/>
    <s v="P0011"/>
    <s v="Pens Model 3"/>
    <x v="2"/>
    <n v="498.61"/>
    <n v="6"/>
    <n v="944.31"/>
    <n v="0.2"/>
    <s v="First Class"/>
    <x v="1"/>
    <x v="1"/>
    <s v="E003"/>
    <x v="11"/>
    <n v="4532.6880000000001"/>
    <n v="2991.66"/>
    <n v="1541.0280000000002"/>
    <s v="High"/>
    <s v="No"/>
    <n v="0"/>
  </r>
  <r>
    <s v="O00752"/>
    <d v="2025-02-04T00:00:00"/>
    <x v="0"/>
    <s v="C0061"/>
    <x v="85"/>
    <s v="P0023"/>
    <s v="Desks Model 3"/>
    <x v="1"/>
    <n v="388.07"/>
    <n v="2"/>
    <n v="782.41"/>
    <n v="0.1"/>
    <s v="Standard Class"/>
    <x v="3"/>
    <x v="3"/>
    <s v="E008"/>
    <x v="7"/>
    <n v="1408.338"/>
    <n v="776.14"/>
    <n v="632.19799999999998"/>
    <s v="High"/>
    <s v="No"/>
    <n v="0"/>
  </r>
  <r>
    <s v="O00923"/>
    <d v="2024-09-23T00:00:00"/>
    <x v="1"/>
    <s v="C0062"/>
    <x v="48"/>
    <s v="P0012"/>
    <s v="Pens Model 4"/>
    <x v="2"/>
    <n v="578.14"/>
    <n v="10"/>
    <n v="1084.72"/>
    <n v="0.15"/>
    <s v="Second Class"/>
    <x v="2"/>
    <x v="2"/>
    <s v="E001"/>
    <x v="2"/>
    <n v="9220.1200000000008"/>
    <n v="5781.4"/>
    <n v="3438.7200000000012"/>
    <s v="High"/>
    <s v="No"/>
    <n v="0"/>
  </r>
  <r>
    <s v="O02404"/>
    <d v="2024-09-28T00:00:00"/>
    <x v="1"/>
    <s v="C0009"/>
    <x v="50"/>
    <s v="P0009"/>
    <s v="Pens Model 1"/>
    <x v="2"/>
    <n v="640.09"/>
    <n v="11"/>
    <n v="1169.26"/>
    <n v="0.15"/>
    <s v="Same Day"/>
    <x v="1"/>
    <x v="1"/>
    <s v="E007"/>
    <x v="1"/>
    <n v="10932.581"/>
    <n v="7040.9900000000007"/>
    <n v="3891.5909999999994"/>
    <s v="High"/>
    <s v="No"/>
    <n v="0"/>
  </r>
  <r>
    <s v="O00157"/>
    <d v="2024-04-07T00:00:00"/>
    <x v="2"/>
    <s v="C0110"/>
    <x v="44"/>
    <s v="P0033"/>
    <s v="Tables Model 1"/>
    <x v="1"/>
    <n v="469.73"/>
    <n v="3"/>
    <n v="954.16"/>
    <n v="0.2"/>
    <s v="Second Class"/>
    <x v="1"/>
    <x v="1"/>
    <s v="E011"/>
    <x v="10"/>
    <n v="2289.9839999999999"/>
    <n v="1409.19"/>
    <n v="880.79399999999987"/>
    <s v="High"/>
    <s v="No"/>
    <n v="0"/>
  </r>
  <r>
    <s v="O00621"/>
    <d v="2025-02-18T00:00:00"/>
    <x v="0"/>
    <s v="C0057"/>
    <x v="8"/>
    <s v="P0045"/>
    <s v="Printers Model 1"/>
    <x v="0"/>
    <n v="595.79999999999995"/>
    <n v="4"/>
    <n v="1280.18"/>
    <n v="0"/>
    <s v="Standard Class"/>
    <x v="1"/>
    <x v="1"/>
    <s v="E007"/>
    <x v="1"/>
    <n v="5120.72"/>
    <n v="2383.1999999999998"/>
    <n v="2737.5200000000004"/>
    <s v="High"/>
    <s v="No"/>
    <n v="0"/>
  </r>
  <r>
    <s v="O00829"/>
    <d v="2025-04-10T00:00:00"/>
    <x v="2"/>
    <s v="C0051"/>
    <x v="65"/>
    <s v="P0028"/>
    <s v="Chairs Model 4"/>
    <x v="1"/>
    <n v="784.05"/>
    <n v="9"/>
    <n v="1700.53"/>
    <n v="0.15"/>
    <s v="Standard Class"/>
    <x v="1"/>
    <x v="1"/>
    <s v="E011"/>
    <x v="10"/>
    <n v="13009.0545"/>
    <n v="7056.45"/>
    <n v="5952.6045000000004"/>
    <s v="High"/>
    <s v="No"/>
    <n v="0"/>
  </r>
  <r>
    <s v="O02638"/>
    <d v="2024-07-25T00:00:00"/>
    <x v="1"/>
    <s v="C0118"/>
    <x v="4"/>
    <s v="P0011"/>
    <s v="Pens Model 3"/>
    <x v="2"/>
    <n v="498.61"/>
    <n v="3"/>
    <n v="944.31"/>
    <n v="0"/>
    <s v="Second Class"/>
    <x v="0"/>
    <x v="0"/>
    <s v="E006"/>
    <x v="9"/>
    <n v="2832.93"/>
    <n v="1495.83"/>
    <n v="1337.1"/>
    <s v="High"/>
    <s v="No"/>
    <n v="0"/>
  </r>
  <r>
    <s v="O00153"/>
    <d v="2024-10-01T00:00:00"/>
    <x v="3"/>
    <s v="C0015"/>
    <x v="88"/>
    <s v="P0037"/>
    <s v="Laptops Model 1"/>
    <x v="0"/>
    <n v="732.63"/>
    <n v="9"/>
    <n v="1069.8599999999999"/>
    <n v="0.2"/>
    <s v="Second Class"/>
    <x v="1"/>
    <x v="1"/>
    <s v="E003"/>
    <x v="11"/>
    <n v="7702.9920000000002"/>
    <n v="6593.67"/>
    <n v="1109.3220000000001"/>
    <s v="Low"/>
    <s v="No"/>
    <n v="0"/>
  </r>
  <r>
    <s v="O00371"/>
    <d v="2024-03-22T00:00:00"/>
    <x v="0"/>
    <s v="C0027"/>
    <x v="52"/>
    <s v="P0042"/>
    <s v="Monitors Model 2"/>
    <x v="0"/>
    <n v="396.64"/>
    <n v="8"/>
    <n v="532.41999999999996"/>
    <n v="0.2"/>
    <s v="Same Day"/>
    <x v="3"/>
    <x v="3"/>
    <s v="E008"/>
    <x v="7"/>
    <n v="3407.4879999999998"/>
    <n v="3173.12"/>
    <n v="234.36799999999994"/>
    <s v="Low"/>
    <s v="No"/>
    <n v="0"/>
  </r>
  <r>
    <s v="O02214"/>
    <d v="2024-05-16T00:00:00"/>
    <x v="2"/>
    <s v="C0005"/>
    <x v="31"/>
    <s v="P0009"/>
    <s v="Pens Model 1"/>
    <x v="2"/>
    <n v="640.09"/>
    <n v="11"/>
    <n v="1169.26"/>
    <n v="0.15"/>
    <s v="Standard Class"/>
    <x v="1"/>
    <x v="1"/>
    <s v="E003"/>
    <x v="11"/>
    <n v="10932.581"/>
    <n v="7040.9900000000007"/>
    <n v="3891.5909999999994"/>
    <s v="High"/>
    <s v="No"/>
    <n v="0"/>
  </r>
  <r>
    <s v="O03015"/>
    <d v="2024-01-18T00:00:00"/>
    <x v="0"/>
    <s v="C0117"/>
    <x v="32"/>
    <s v="P0046"/>
    <s v="Printers Model 2"/>
    <x v="0"/>
    <n v="338.21"/>
    <n v="8"/>
    <n v="661.25"/>
    <n v="0.15"/>
    <s v="Standard Class"/>
    <x v="0"/>
    <x v="0"/>
    <s v="E006"/>
    <x v="9"/>
    <n v="4496.5"/>
    <n v="2705.68"/>
    <n v="1790.8200000000002"/>
    <s v="High"/>
    <s v="No"/>
    <n v="0"/>
  </r>
  <r>
    <s v="O02589"/>
    <d v="2025-06-14T00:00:00"/>
    <x v="2"/>
    <s v="C0074"/>
    <x v="35"/>
    <s v="P0022"/>
    <s v="Desks Model 2"/>
    <x v="1"/>
    <n v="209.29"/>
    <n v="12"/>
    <n v="425.58"/>
    <n v="0"/>
    <s v="Same Day"/>
    <x v="3"/>
    <x v="3"/>
    <s v="E004"/>
    <x v="6"/>
    <n v="5106.96"/>
    <n v="2511.48"/>
    <n v="2595.48"/>
    <s v="High"/>
    <s v="No"/>
    <n v="0"/>
  </r>
  <r>
    <s v="O02746"/>
    <d v="2024-01-07T00:00:00"/>
    <x v="0"/>
    <s v="C0120"/>
    <x v="18"/>
    <s v="P0003"/>
    <s v="Paper Model 3"/>
    <x v="2"/>
    <n v="239.71"/>
    <n v="6"/>
    <n v="522.34"/>
    <n v="0"/>
    <s v="Second Class"/>
    <x v="3"/>
    <x v="3"/>
    <s v="E008"/>
    <x v="7"/>
    <n v="3134.04"/>
    <n v="1438.26"/>
    <n v="1695.78"/>
    <s v="High"/>
    <s v="No"/>
    <n v="0"/>
  </r>
  <r>
    <s v="O01631"/>
    <d v="2025-05-07T00:00:00"/>
    <x v="2"/>
    <s v="C0081"/>
    <x v="98"/>
    <s v="P0039"/>
    <s v="Laptops Model 3"/>
    <x v="0"/>
    <n v="727.96"/>
    <n v="12"/>
    <n v="1118.93"/>
    <n v="0.05"/>
    <s v="Second Class"/>
    <x v="1"/>
    <x v="1"/>
    <s v="E011"/>
    <x v="10"/>
    <n v="12755.802"/>
    <n v="8735.52"/>
    <n v="4020.2819999999992"/>
    <s v="High"/>
    <s v="No"/>
    <n v="0"/>
  </r>
  <r>
    <s v="O02803"/>
    <d v="2024-10-31T00:00:00"/>
    <x v="3"/>
    <s v="C0079"/>
    <x v="68"/>
    <s v="P0051"/>
    <s v="Accessories Model 3"/>
    <x v="0"/>
    <n v="357.49"/>
    <n v="5"/>
    <n v="769.69"/>
    <n v="0"/>
    <s v="Second Class"/>
    <x v="0"/>
    <x v="0"/>
    <s v="E010"/>
    <x v="8"/>
    <n v="3848.4500000000003"/>
    <n v="1787.45"/>
    <n v="2061"/>
    <s v="High"/>
    <s v="No"/>
    <n v="0"/>
  </r>
  <r>
    <s v="O03137"/>
    <d v="2024-01-31T00:00:00"/>
    <x v="0"/>
    <s v="C0096"/>
    <x v="40"/>
    <s v="P0038"/>
    <s v="Laptops Model 2"/>
    <x v="0"/>
    <n v="55.26"/>
    <n v="9"/>
    <n v="112.32"/>
    <n v="0.05"/>
    <s v="Same Day"/>
    <x v="2"/>
    <x v="2"/>
    <s v="E001"/>
    <x v="2"/>
    <n v="960.3359999999999"/>
    <n v="497.34"/>
    <n v="462.99599999999992"/>
    <s v="High"/>
    <s v="Yes"/>
    <n v="1"/>
  </r>
  <r>
    <s v="O02352"/>
    <d v="2024-03-03T00:00:00"/>
    <x v="0"/>
    <s v="C0050"/>
    <x v="0"/>
    <s v="P0013"/>
    <s v="Staplers Model 1"/>
    <x v="2"/>
    <n v="671.48"/>
    <n v="1"/>
    <n v="1240.1099999999999"/>
    <n v="0.05"/>
    <s v="Second Class"/>
    <x v="0"/>
    <x v="0"/>
    <s v="E002"/>
    <x v="0"/>
    <n v="1178.1044999999999"/>
    <n v="671.48"/>
    <n v="506.6244999999999"/>
    <s v="High"/>
    <s v="No"/>
    <n v="0"/>
  </r>
  <r>
    <s v="O00499"/>
    <d v="2024-12-09T00:00:00"/>
    <x v="3"/>
    <s v="C0088"/>
    <x v="63"/>
    <s v="P0006"/>
    <s v="Binders Model 2"/>
    <x v="2"/>
    <n v="597.01"/>
    <n v="12"/>
    <n v="774.08"/>
    <n v="0"/>
    <s v="Standard Class"/>
    <x v="0"/>
    <x v="0"/>
    <s v="E010"/>
    <x v="8"/>
    <n v="9288.9600000000009"/>
    <n v="7164.12"/>
    <n v="2124.8400000000011"/>
    <s v="Medium"/>
    <s v="No"/>
    <n v="0"/>
  </r>
  <r>
    <s v="O00734"/>
    <d v="2025-01-19T00:00:00"/>
    <x v="0"/>
    <s v="C0067"/>
    <x v="46"/>
    <s v="P0051"/>
    <s v="Accessories Model 3"/>
    <x v="0"/>
    <n v="357.49"/>
    <n v="10"/>
    <n v="769.69"/>
    <n v="0.1"/>
    <s v="Same Day"/>
    <x v="1"/>
    <x v="1"/>
    <s v="E003"/>
    <x v="11"/>
    <n v="6927.2100000000009"/>
    <n v="3574.9"/>
    <n v="3352.3100000000009"/>
    <s v="High"/>
    <s v="No"/>
    <n v="0"/>
  </r>
  <r>
    <s v="O00080"/>
    <d v="2024-03-04T00:00:00"/>
    <x v="0"/>
    <s v="C0112"/>
    <x v="90"/>
    <s v="P0048"/>
    <s v="Printers Model 4"/>
    <x v="0"/>
    <n v="83.72"/>
    <n v="12"/>
    <n v="143.57"/>
    <n v="0"/>
    <s v="Same Day"/>
    <x v="3"/>
    <x v="3"/>
    <s v="E012"/>
    <x v="4"/>
    <n v="1722.84"/>
    <n v="1004.64"/>
    <n v="718.19999999999993"/>
    <s v="High"/>
    <s v="No"/>
    <n v="0"/>
  </r>
  <r>
    <s v="O03178"/>
    <d v="2024-08-14T00:00:00"/>
    <x v="1"/>
    <s v="C0041"/>
    <x v="2"/>
    <s v="P0007"/>
    <s v="Binders Model 3"/>
    <x v="2"/>
    <n v="487.09"/>
    <n v="4"/>
    <n v="838.72"/>
    <n v="0"/>
    <s v="Same Day"/>
    <x v="0"/>
    <x v="0"/>
    <s v="E002"/>
    <x v="0"/>
    <n v="3354.88"/>
    <n v="1948.36"/>
    <n v="1406.5200000000002"/>
    <s v="High"/>
    <s v="No"/>
    <n v="0"/>
  </r>
  <r>
    <s v="O02163"/>
    <d v="2024-04-12T00:00:00"/>
    <x v="2"/>
    <s v="C0114"/>
    <x v="61"/>
    <s v="P0032"/>
    <s v="Bookcases Model 4"/>
    <x v="1"/>
    <n v="539.9"/>
    <n v="3"/>
    <n v="1019.72"/>
    <n v="0"/>
    <s v="Same Day"/>
    <x v="2"/>
    <x v="2"/>
    <s v="E005"/>
    <x v="3"/>
    <n v="3059.16"/>
    <n v="1619.6999999999998"/>
    <n v="1439.46"/>
    <s v="High"/>
    <s v="No"/>
    <n v="0"/>
  </r>
  <r>
    <s v="O03193"/>
    <d v="2025-06-02T00:00:00"/>
    <x v="2"/>
    <s v="C0018"/>
    <x v="97"/>
    <s v="P0045"/>
    <s v="Printers Model 1"/>
    <x v="0"/>
    <n v="595.79999999999995"/>
    <n v="3"/>
    <n v="1280.18"/>
    <n v="0"/>
    <s v="Second Class"/>
    <x v="0"/>
    <x v="0"/>
    <s v="E006"/>
    <x v="9"/>
    <n v="3840.54"/>
    <n v="1787.3999999999999"/>
    <n v="2053.1400000000003"/>
    <s v="High"/>
    <s v="No"/>
    <n v="0"/>
  </r>
  <r>
    <s v="O01361"/>
    <d v="2024-10-18T00:00:00"/>
    <x v="3"/>
    <s v="C0097"/>
    <x v="37"/>
    <s v="P0030"/>
    <s v="Bookcases Model 2"/>
    <x v="1"/>
    <n v="633.59"/>
    <n v="6"/>
    <n v="800.37"/>
    <n v="0"/>
    <s v="Same Day"/>
    <x v="3"/>
    <x v="3"/>
    <s v="E004"/>
    <x v="6"/>
    <n v="4802.22"/>
    <n v="3801.54"/>
    <n v="1000.6800000000003"/>
    <s v="Medium"/>
    <s v="No"/>
    <n v="0"/>
  </r>
  <r>
    <s v="O02025"/>
    <d v="2024-07-17T00:00:00"/>
    <x v="1"/>
    <s v="C0075"/>
    <x v="7"/>
    <s v="P0024"/>
    <s v="Desks Model 4"/>
    <x v="1"/>
    <n v="598.51"/>
    <n v="3"/>
    <n v="940.73"/>
    <n v="0"/>
    <s v="Standard Class"/>
    <x v="3"/>
    <x v="3"/>
    <s v="E008"/>
    <x v="7"/>
    <n v="2822.19"/>
    <n v="1795.53"/>
    <n v="1026.6600000000001"/>
    <s v="High"/>
    <s v="No"/>
    <n v="0"/>
  </r>
  <r>
    <s v="O00059"/>
    <d v="2024-06-27T00:00:00"/>
    <x v="2"/>
    <s v="C0119"/>
    <x v="55"/>
    <s v="P0045"/>
    <s v="Printers Model 1"/>
    <x v="0"/>
    <n v="595.79999999999995"/>
    <n v="6"/>
    <n v="1280.18"/>
    <n v="0.1"/>
    <s v="Second Class"/>
    <x v="1"/>
    <x v="1"/>
    <s v="E011"/>
    <x v="10"/>
    <n v="6912.9719999999998"/>
    <n v="3574.7999999999997"/>
    <n v="3338.172"/>
    <s v="High"/>
    <s v="Yes"/>
    <n v="1"/>
  </r>
  <r>
    <s v="O00220"/>
    <d v="2025-03-21T00:00:00"/>
    <x v="0"/>
    <s v="C0055"/>
    <x v="24"/>
    <s v="P0006"/>
    <s v="Binders Model 2"/>
    <x v="2"/>
    <n v="597.01"/>
    <n v="4"/>
    <n v="774.08"/>
    <n v="0.2"/>
    <s v="Standard Class"/>
    <x v="2"/>
    <x v="2"/>
    <s v="E009"/>
    <x v="5"/>
    <n v="2477.0560000000005"/>
    <n v="2388.04"/>
    <n v="89.016000000000531"/>
    <s v="Low"/>
    <s v="No"/>
    <n v="0"/>
  </r>
  <r>
    <s v="O01156"/>
    <d v="2025-02-19T00:00:00"/>
    <x v="0"/>
    <s v="C0118"/>
    <x v="4"/>
    <s v="P0047"/>
    <s v="Printers Model 3"/>
    <x v="0"/>
    <n v="127.85"/>
    <n v="6"/>
    <n v="210.2"/>
    <n v="0.1"/>
    <s v="First Class"/>
    <x v="0"/>
    <x v="0"/>
    <s v="E002"/>
    <x v="0"/>
    <n v="1135.08"/>
    <n v="767.09999999999991"/>
    <n v="367.98"/>
    <s v="High"/>
    <s v="No"/>
    <n v="0"/>
  </r>
  <r>
    <s v="O03060"/>
    <d v="2024-10-22T00:00:00"/>
    <x v="3"/>
    <s v="C0066"/>
    <x v="76"/>
    <s v="P0009"/>
    <s v="Pens Model 1"/>
    <x v="2"/>
    <n v="640.09"/>
    <n v="10"/>
    <n v="1169.26"/>
    <n v="0.2"/>
    <s v="Second Class"/>
    <x v="0"/>
    <x v="0"/>
    <s v="E006"/>
    <x v="9"/>
    <n v="9354.08"/>
    <n v="6400.9000000000005"/>
    <n v="2953.1799999999994"/>
    <s v="High"/>
    <s v="No"/>
    <n v="0"/>
  </r>
  <r>
    <s v="O02322"/>
    <d v="2025-03-04T00:00:00"/>
    <x v="0"/>
    <s v="C0053"/>
    <x v="73"/>
    <s v="P0038"/>
    <s v="Laptops Model 2"/>
    <x v="0"/>
    <n v="55.26"/>
    <n v="6"/>
    <n v="112.32"/>
    <n v="0.05"/>
    <s v="Second Class"/>
    <x v="0"/>
    <x v="0"/>
    <s v="E002"/>
    <x v="0"/>
    <n v="640.22399999999993"/>
    <n v="331.56"/>
    <n v="308.66399999999993"/>
    <s v="High"/>
    <s v="No"/>
    <n v="0"/>
  </r>
  <r>
    <s v="O02175"/>
    <d v="2024-06-06T00:00:00"/>
    <x v="2"/>
    <s v="C0060"/>
    <x v="28"/>
    <s v="P0013"/>
    <s v="Staplers Model 1"/>
    <x v="2"/>
    <n v="671.48"/>
    <n v="1"/>
    <n v="1240.1099999999999"/>
    <n v="0"/>
    <s v="Same Day"/>
    <x v="0"/>
    <x v="0"/>
    <s v="E006"/>
    <x v="9"/>
    <n v="1240.1099999999999"/>
    <n v="671.48"/>
    <n v="568.62999999999988"/>
    <s v="High"/>
    <s v="No"/>
    <n v="0"/>
  </r>
  <r>
    <s v="O02393"/>
    <d v="2025-05-22T00:00:00"/>
    <x v="2"/>
    <s v="C0077"/>
    <x v="59"/>
    <s v="P0024"/>
    <s v="Desks Model 4"/>
    <x v="1"/>
    <n v="598.51"/>
    <n v="5"/>
    <n v="940.73"/>
    <n v="0"/>
    <s v="Second Class"/>
    <x v="0"/>
    <x v="0"/>
    <s v="E006"/>
    <x v="9"/>
    <n v="4703.6499999999996"/>
    <n v="2992.55"/>
    <n v="1711.0999999999995"/>
    <s v="High"/>
    <s v="No"/>
    <n v="0"/>
  </r>
  <r>
    <s v="O03162"/>
    <d v="2024-02-18T00:00:00"/>
    <x v="0"/>
    <s v="C0024"/>
    <x v="6"/>
    <s v="P0032"/>
    <s v="Bookcases Model 4"/>
    <x v="1"/>
    <n v="539.9"/>
    <n v="5"/>
    <n v="1019.72"/>
    <n v="0"/>
    <s v="Standard Class"/>
    <x v="3"/>
    <x v="3"/>
    <s v="E012"/>
    <x v="4"/>
    <n v="5098.6000000000004"/>
    <n v="2699.5"/>
    <n v="2399.1000000000004"/>
    <s v="High"/>
    <s v="No"/>
    <n v="0"/>
  </r>
  <r>
    <s v="O00834"/>
    <d v="2024-02-16T00:00:00"/>
    <x v="0"/>
    <s v="C0073"/>
    <x v="64"/>
    <s v="P0051"/>
    <s v="Accessories Model 3"/>
    <x v="0"/>
    <n v="357.49"/>
    <n v="1"/>
    <n v="769.69"/>
    <n v="0"/>
    <s v="Second Class"/>
    <x v="2"/>
    <x v="2"/>
    <s v="E005"/>
    <x v="3"/>
    <n v="769.69"/>
    <n v="357.49"/>
    <n v="412.20000000000005"/>
    <s v="High"/>
    <s v="No"/>
    <n v="0"/>
  </r>
  <r>
    <s v="O01931"/>
    <d v="2024-04-28T00:00:00"/>
    <x v="2"/>
    <s v="C0090"/>
    <x v="60"/>
    <s v="P0022"/>
    <s v="Desks Model 2"/>
    <x v="1"/>
    <n v="209.29"/>
    <n v="11"/>
    <n v="425.58"/>
    <n v="0.05"/>
    <s v="First Class"/>
    <x v="1"/>
    <x v="1"/>
    <s v="E003"/>
    <x v="11"/>
    <n v="4447.3109999999997"/>
    <n v="2302.19"/>
    <n v="2145.1209999999996"/>
    <s v="High"/>
    <s v="No"/>
    <n v="0"/>
  </r>
  <r>
    <s v="O00407"/>
    <d v="2025-04-07T00:00:00"/>
    <x v="2"/>
    <s v="C0067"/>
    <x v="46"/>
    <s v="P0010"/>
    <s v="Pens Model 2"/>
    <x v="2"/>
    <n v="285.10000000000002"/>
    <n v="2"/>
    <n v="528.79999999999995"/>
    <n v="0.15"/>
    <s v="Standard Class"/>
    <x v="1"/>
    <x v="1"/>
    <s v="E007"/>
    <x v="1"/>
    <n v="898.95999999999992"/>
    <n v="570.20000000000005"/>
    <n v="328.75999999999988"/>
    <s v="High"/>
    <s v="No"/>
    <n v="0"/>
  </r>
  <r>
    <s v="O02220"/>
    <d v="2024-11-27T00:00:00"/>
    <x v="3"/>
    <s v="C0006"/>
    <x v="79"/>
    <s v="P0002"/>
    <s v="Paper Model 2"/>
    <x v="2"/>
    <n v="461.98"/>
    <n v="1"/>
    <n v="1013.15"/>
    <n v="0"/>
    <s v="Standard Class"/>
    <x v="3"/>
    <x v="3"/>
    <s v="E004"/>
    <x v="6"/>
    <n v="1013.15"/>
    <n v="461.98"/>
    <n v="551.16999999999996"/>
    <s v="High"/>
    <s v="No"/>
    <n v="0"/>
  </r>
  <r>
    <s v="O01937"/>
    <d v="2024-08-30T00:00:00"/>
    <x v="1"/>
    <s v="C0080"/>
    <x v="38"/>
    <s v="P0006"/>
    <s v="Binders Model 2"/>
    <x v="2"/>
    <n v="597.01"/>
    <n v="1"/>
    <n v="774.08"/>
    <n v="0"/>
    <s v="Second Class"/>
    <x v="0"/>
    <x v="0"/>
    <s v="E006"/>
    <x v="9"/>
    <n v="774.08"/>
    <n v="597.01"/>
    <n v="177.07000000000005"/>
    <s v="Medium"/>
    <s v="No"/>
    <n v="0"/>
  </r>
  <r>
    <s v="O00134"/>
    <d v="2024-06-30T00:00:00"/>
    <x v="2"/>
    <s v="C0026"/>
    <x v="78"/>
    <s v="P0031"/>
    <s v="Bookcases Model 3"/>
    <x v="1"/>
    <n v="431.57"/>
    <n v="7"/>
    <n v="725.92"/>
    <n v="0"/>
    <s v="Standard Class"/>
    <x v="3"/>
    <x v="3"/>
    <s v="E008"/>
    <x v="7"/>
    <n v="5081.4399999999996"/>
    <n v="3020.99"/>
    <n v="2060.4499999999998"/>
    <s v="High"/>
    <s v="No"/>
    <n v="0"/>
  </r>
  <r>
    <s v="O01321"/>
    <d v="2024-10-22T00:00:00"/>
    <x v="3"/>
    <s v="C0112"/>
    <x v="90"/>
    <s v="P0048"/>
    <s v="Printers Model 4"/>
    <x v="0"/>
    <n v="83.72"/>
    <n v="9"/>
    <n v="143.57"/>
    <n v="0.05"/>
    <s v="Second Class"/>
    <x v="3"/>
    <x v="3"/>
    <s v="E004"/>
    <x v="6"/>
    <n v="1227.5234999999998"/>
    <n v="753.48"/>
    <n v="474.04349999999977"/>
    <s v="High"/>
    <s v="Yes"/>
    <n v="1"/>
  </r>
  <r>
    <s v="O03095"/>
    <d v="2025-03-18T00:00:00"/>
    <x v="0"/>
    <s v="C0069"/>
    <x v="34"/>
    <s v="P0029"/>
    <s v="Bookcases Model 1"/>
    <x v="1"/>
    <n v="644.65"/>
    <n v="4"/>
    <n v="1029.82"/>
    <n v="0"/>
    <s v="Standard Class"/>
    <x v="0"/>
    <x v="0"/>
    <s v="E010"/>
    <x v="8"/>
    <n v="4119.28"/>
    <n v="2578.6"/>
    <n v="1540.6799999999998"/>
    <s v="High"/>
    <s v="No"/>
    <n v="0"/>
  </r>
  <r>
    <s v="O02316"/>
    <d v="2024-08-01T00:00:00"/>
    <x v="1"/>
    <s v="C0109"/>
    <x v="51"/>
    <s v="P0025"/>
    <s v="Chairs Model 1"/>
    <x v="1"/>
    <n v="96.56"/>
    <n v="3"/>
    <n v="209.03"/>
    <n v="0.05"/>
    <s v="Same Day"/>
    <x v="3"/>
    <x v="3"/>
    <s v="E008"/>
    <x v="7"/>
    <n v="595.7355"/>
    <n v="289.68"/>
    <n v="306.05549999999999"/>
    <s v="High"/>
    <s v="No"/>
    <n v="0"/>
  </r>
  <r>
    <s v="O01973"/>
    <d v="2024-10-29T00:00:00"/>
    <x v="3"/>
    <s v="C0050"/>
    <x v="0"/>
    <s v="P0002"/>
    <s v="Paper Model 2"/>
    <x v="2"/>
    <n v="461.98"/>
    <n v="5"/>
    <n v="1013.15"/>
    <n v="0.05"/>
    <s v="First Class"/>
    <x v="0"/>
    <x v="0"/>
    <s v="E002"/>
    <x v="0"/>
    <n v="4812.4624999999996"/>
    <n v="2309.9"/>
    <n v="2502.5624999999995"/>
    <s v="High"/>
    <s v="No"/>
    <n v="0"/>
  </r>
  <r>
    <s v="O03102"/>
    <d v="2025-04-26T00:00:00"/>
    <x v="2"/>
    <s v="C0093"/>
    <x v="102"/>
    <s v="P0026"/>
    <s v="Chairs Model 2"/>
    <x v="1"/>
    <n v="116.9"/>
    <n v="6"/>
    <n v="253.46"/>
    <n v="0.05"/>
    <s v="Second Class"/>
    <x v="0"/>
    <x v="0"/>
    <s v="E010"/>
    <x v="8"/>
    <n v="1444.722"/>
    <n v="701.40000000000009"/>
    <n v="743.32199999999989"/>
    <s v="High"/>
    <s v="No"/>
    <n v="0"/>
  </r>
  <r>
    <s v="O02442"/>
    <d v="2025-01-25T00:00:00"/>
    <x v="0"/>
    <s v="C0039"/>
    <x v="94"/>
    <s v="P0020"/>
    <s v="Envelopes Model 4"/>
    <x v="2"/>
    <n v="777.33"/>
    <n v="3"/>
    <n v="1363.68"/>
    <n v="0.05"/>
    <s v="Standard Class"/>
    <x v="0"/>
    <x v="0"/>
    <s v="E006"/>
    <x v="9"/>
    <n v="3886.4879999999998"/>
    <n v="2331.9900000000002"/>
    <n v="1554.4979999999996"/>
    <s v="High"/>
    <s v="No"/>
    <n v="0"/>
  </r>
  <r>
    <s v="O02139"/>
    <d v="2025-06-12T00:00:00"/>
    <x v="2"/>
    <s v="C0030"/>
    <x v="26"/>
    <s v="P0049"/>
    <s v="Accessories Model 1"/>
    <x v="0"/>
    <n v="329.45"/>
    <n v="5"/>
    <n v="709.62"/>
    <n v="0"/>
    <s v="Standard Class"/>
    <x v="3"/>
    <x v="3"/>
    <s v="E004"/>
    <x v="6"/>
    <n v="3548.1"/>
    <n v="1647.25"/>
    <n v="1900.85"/>
    <s v="High"/>
    <s v="No"/>
    <n v="0"/>
  </r>
  <r>
    <s v="O00362"/>
    <d v="2025-05-01T00:00:00"/>
    <x v="2"/>
    <s v="C0075"/>
    <x v="7"/>
    <s v="P0051"/>
    <s v="Accessories Model 3"/>
    <x v="0"/>
    <n v="357.49"/>
    <n v="12"/>
    <n v="769.69"/>
    <n v="0.1"/>
    <s v="Same Day"/>
    <x v="3"/>
    <x v="3"/>
    <s v="E012"/>
    <x v="4"/>
    <n v="8312.652"/>
    <n v="4289.88"/>
    <n v="4022.7719999999999"/>
    <s v="High"/>
    <s v="No"/>
    <n v="0"/>
  </r>
  <r>
    <s v="O01634"/>
    <d v="2024-07-22T00:00:00"/>
    <x v="1"/>
    <s v="C0013"/>
    <x v="75"/>
    <s v="P0003"/>
    <s v="Paper Model 3"/>
    <x v="2"/>
    <n v="239.71"/>
    <n v="12"/>
    <n v="522.34"/>
    <n v="0.2"/>
    <s v="Second Class"/>
    <x v="1"/>
    <x v="1"/>
    <s v="E003"/>
    <x v="11"/>
    <n v="5014.4639999999999"/>
    <n v="2876.52"/>
    <n v="2137.944"/>
    <s v="High"/>
    <s v="No"/>
    <n v="0"/>
  </r>
  <r>
    <s v="O00997"/>
    <d v="2024-03-05T00:00:00"/>
    <x v="0"/>
    <s v="C0046"/>
    <x v="95"/>
    <s v="P0050"/>
    <s v="Accessories Model 2"/>
    <x v="0"/>
    <n v="31.01"/>
    <n v="11"/>
    <n v="49.68"/>
    <n v="0"/>
    <s v="Second Class"/>
    <x v="1"/>
    <x v="1"/>
    <s v="E011"/>
    <x v="10"/>
    <n v="546.48"/>
    <n v="341.11"/>
    <n v="205.37"/>
    <s v="High"/>
    <s v="No"/>
    <n v="0"/>
  </r>
  <r>
    <s v="O01269"/>
    <d v="2024-05-31T00:00:00"/>
    <x v="2"/>
    <s v="C0060"/>
    <x v="28"/>
    <s v="P0023"/>
    <s v="Desks Model 3"/>
    <x v="1"/>
    <n v="388.07"/>
    <n v="11"/>
    <n v="782.41"/>
    <n v="0.2"/>
    <s v="Same Day"/>
    <x v="0"/>
    <x v="0"/>
    <s v="E006"/>
    <x v="9"/>
    <n v="6885.2080000000005"/>
    <n v="4268.7699999999995"/>
    <n v="2616.438000000001"/>
    <s v="High"/>
    <s v="No"/>
    <n v="0"/>
  </r>
  <r>
    <s v="O01883"/>
    <d v="2024-05-17T00:00:00"/>
    <x v="2"/>
    <s v="C0054"/>
    <x v="7"/>
    <s v="P0014"/>
    <s v="Staplers Model 2"/>
    <x v="2"/>
    <n v="723.21"/>
    <n v="9"/>
    <n v="1348.08"/>
    <n v="0.2"/>
    <s v="Same Day"/>
    <x v="2"/>
    <x v="2"/>
    <s v="E005"/>
    <x v="3"/>
    <n v="9706.1759999999995"/>
    <n v="6508.89"/>
    <n v="3197.2859999999991"/>
    <s v="High"/>
    <s v="No"/>
    <n v="0"/>
  </r>
  <r>
    <s v="O00924"/>
    <d v="2024-09-03T00:00:00"/>
    <x v="1"/>
    <s v="C0105"/>
    <x v="30"/>
    <s v="P0048"/>
    <s v="Printers Model 4"/>
    <x v="0"/>
    <n v="83.72"/>
    <n v="3"/>
    <n v="143.57"/>
    <n v="0.1"/>
    <s v="First Class"/>
    <x v="1"/>
    <x v="1"/>
    <s v="E011"/>
    <x v="10"/>
    <n v="387.63900000000001"/>
    <n v="251.16"/>
    <n v="136.47900000000001"/>
    <s v="High"/>
    <s v="No"/>
    <n v="0"/>
  </r>
  <r>
    <s v="O01911"/>
    <d v="2024-05-09T00:00:00"/>
    <x v="2"/>
    <s v="C0066"/>
    <x v="76"/>
    <s v="P0044"/>
    <s v="Monitors Model 4"/>
    <x v="0"/>
    <n v="365.65"/>
    <n v="4"/>
    <n v="689.97"/>
    <n v="0.05"/>
    <s v="Standard Class"/>
    <x v="0"/>
    <x v="0"/>
    <s v="E006"/>
    <x v="9"/>
    <n v="2621.886"/>
    <n v="1462.6"/>
    <n v="1159.2860000000001"/>
    <s v="High"/>
    <s v="No"/>
    <n v="0"/>
  </r>
  <r>
    <s v="O01796"/>
    <d v="2025-05-23T00:00:00"/>
    <x v="2"/>
    <s v="C0101"/>
    <x v="58"/>
    <s v="P0044"/>
    <s v="Monitors Model 4"/>
    <x v="0"/>
    <n v="365.65"/>
    <n v="5"/>
    <n v="689.97"/>
    <n v="0.1"/>
    <s v="Standard Class"/>
    <x v="2"/>
    <x v="2"/>
    <s v="E005"/>
    <x v="3"/>
    <n v="3104.8650000000002"/>
    <n v="1828.25"/>
    <n v="1276.6150000000002"/>
    <s v="High"/>
    <s v="No"/>
    <n v="0"/>
  </r>
  <r>
    <s v="O00578"/>
    <d v="2024-09-19T00:00:00"/>
    <x v="1"/>
    <s v="C0091"/>
    <x v="33"/>
    <s v="P0028"/>
    <s v="Chairs Model 4"/>
    <x v="1"/>
    <n v="784.05"/>
    <n v="2"/>
    <n v="1700.53"/>
    <n v="0"/>
    <s v="Same Day"/>
    <x v="3"/>
    <x v="3"/>
    <s v="E012"/>
    <x v="4"/>
    <n v="3401.06"/>
    <n v="1568.1"/>
    <n v="1832.96"/>
    <s v="High"/>
    <s v="No"/>
    <n v="0"/>
  </r>
  <r>
    <s v="O02416"/>
    <d v="2024-05-28T00:00:00"/>
    <x v="2"/>
    <s v="C0084"/>
    <x v="12"/>
    <s v="P0010"/>
    <s v="Pens Model 2"/>
    <x v="2"/>
    <n v="285.10000000000002"/>
    <n v="6"/>
    <n v="528.79999999999995"/>
    <n v="0.1"/>
    <s v="Second Class"/>
    <x v="0"/>
    <x v="0"/>
    <s v="E002"/>
    <x v="0"/>
    <n v="2855.52"/>
    <n v="1710.6000000000001"/>
    <n v="1144.9199999999998"/>
    <s v="High"/>
    <s v="No"/>
    <n v="0"/>
  </r>
  <r>
    <s v="O01578"/>
    <d v="2025-06-03T00:00:00"/>
    <x v="2"/>
    <s v="C0030"/>
    <x v="26"/>
    <s v="P0037"/>
    <s v="Laptops Model 1"/>
    <x v="0"/>
    <n v="732.63"/>
    <n v="6"/>
    <n v="1069.8599999999999"/>
    <n v="0.05"/>
    <s v="Standard Class"/>
    <x v="3"/>
    <x v="3"/>
    <s v="E008"/>
    <x v="7"/>
    <n v="6098.2019999999993"/>
    <n v="4395.78"/>
    <n v="1702.4219999999996"/>
    <s v="Medium"/>
    <s v="No"/>
    <n v="0"/>
  </r>
  <r>
    <s v="O00926"/>
    <d v="2024-01-12T00:00:00"/>
    <x v="0"/>
    <s v="C0016"/>
    <x v="34"/>
    <s v="P0037"/>
    <s v="Laptops Model 1"/>
    <x v="0"/>
    <n v="732.63"/>
    <n v="10"/>
    <n v="1069.8599999999999"/>
    <n v="0"/>
    <s v="Same Day"/>
    <x v="0"/>
    <x v="0"/>
    <s v="E006"/>
    <x v="9"/>
    <n v="10698.599999999999"/>
    <n v="7326.3"/>
    <n v="3372.2999999999984"/>
    <s v="High"/>
    <s v="No"/>
    <n v="0"/>
  </r>
  <r>
    <s v="O00653"/>
    <d v="2025-01-06T00:00:00"/>
    <x v="0"/>
    <s v="C0029"/>
    <x v="72"/>
    <s v="P0015"/>
    <s v="Staplers Model 3"/>
    <x v="2"/>
    <n v="250.6"/>
    <n v="1"/>
    <n v="418.2"/>
    <n v="0"/>
    <s v="Standard Class"/>
    <x v="2"/>
    <x v="2"/>
    <s v="E005"/>
    <x v="3"/>
    <n v="418.2"/>
    <n v="250.6"/>
    <n v="167.6"/>
    <s v="High"/>
    <s v="Yes"/>
    <n v="1"/>
  </r>
  <r>
    <s v="O01046"/>
    <d v="2024-05-16T00:00:00"/>
    <x v="2"/>
    <s v="C0050"/>
    <x v="0"/>
    <s v="P0009"/>
    <s v="Pens Model 1"/>
    <x v="2"/>
    <n v="640.09"/>
    <n v="7"/>
    <n v="1169.26"/>
    <n v="0.2"/>
    <s v="Second Class"/>
    <x v="0"/>
    <x v="0"/>
    <s v="E006"/>
    <x v="9"/>
    <n v="6547.8559999999998"/>
    <n v="4480.63"/>
    <n v="2067.2259999999997"/>
    <s v="High"/>
    <s v="No"/>
    <n v="0"/>
  </r>
  <r>
    <s v="O01314"/>
    <d v="2025-02-01T00:00:00"/>
    <x v="0"/>
    <s v="C0003"/>
    <x v="66"/>
    <s v="P0032"/>
    <s v="Bookcases Model 4"/>
    <x v="1"/>
    <n v="539.9"/>
    <n v="8"/>
    <n v="1019.72"/>
    <n v="0.1"/>
    <s v="Second Class"/>
    <x v="1"/>
    <x v="1"/>
    <s v="E011"/>
    <x v="10"/>
    <n v="7341.9840000000004"/>
    <n v="4319.2"/>
    <n v="3022.7840000000006"/>
    <s v="High"/>
    <s v="Yes"/>
    <n v="1"/>
  </r>
  <r>
    <s v="O01855"/>
    <d v="2024-06-27T00:00:00"/>
    <x v="2"/>
    <s v="C0072"/>
    <x v="105"/>
    <s v="P0005"/>
    <s v="Binders Model 1"/>
    <x v="2"/>
    <n v="454.91"/>
    <n v="8"/>
    <n v="865.02"/>
    <n v="0.1"/>
    <s v="Same Day"/>
    <x v="0"/>
    <x v="0"/>
    <s v="E006"/>
    <x v="9"/>
    <n v="6228.1440000000002"/>
    <n v="3639.28"/>
    <n v="2588.864"/>
    <s v="High"/>
    <s v="No"/>
    <n v="0"/>
  </r>
  <r>
    <s v="O01651"/>
    <d v="2025-06-16T00:00:00"/>
    <x v="2"/>
    <s v="C0008"/>
    <x v="69"/>
    <s v="P0006"/>
    <s v="Binders Model 2"/>
    <x v="2"/>
    <n v="597.01"/>
    <n v="11"/>
    <n v="774.08"/>
    <n v="0.2"/>
    <s v="Same Day"/>
    <x v="1"/>
    <x v="1"/>
    <s v="E007"/>
    <x v="1"/>
    <n v="6811.9040000000014"/>
    <n v="6567.11"/>
    <n v="244.79400000000169"/>
    <s v="Low"/>
    <s v="No"/>
    <n v="0"/>
  </r>
  <r>
    <s v="O01540"/>
    <d v="2024-12-22T00:00:00"/>
    <x v="3"/>
    <s v="C0022"/>
    <x v="89"/>
    <s v="P0050"/>
    <s v="Accessories Model 2"/>
    <x v="0"/>
    <n v="31.01"/>
    <n v="11"/>
    <n v="49.68"/>
    <n v="0"/>
    <s v="Second Class"/>
    <x v="2"/>
    <x v="2"/>
    <s v="E009"/>
    <x v="5"/>
    <n v="546.48"/>
    <n v="341.11"/>
    <n v="205.37"/>
    <s v="High"/>
    <s v="No"/>
    <n v="0"/>
  </r>
  <r>
    <s v="O02710"/>
    <d v="2024-09-11T00:00:00"/>
    <x v="1"/>
    <s v="C0102"/>
    <x v="80"/>
    <s v="P0050"/>
    <s v="Accessories Model 2"/>
    <x v="0"/>
    <n v="31.01"/>
    <n v="9"/>
    <n v="49.68"/>
    <n v="0"/>
    <s v="Standard Class"/>
    <x v="3"/>
    <x v="3"/>
    <s v="E008"/>
    <x v="7"/>
    <n v="447.12"/>
    <n v="279.09000000000003"/>
    <n v="168.02999999999997"/>
    <s v="High"/>
    <s v="No"/>
    <n v="0"/>
  </r>
  <r>
    <s v="O02150"/>
    <d v="2025-05-11T00:00:00"/>
    <x v="2"/>
    <s v="C0090"/>
    <x v="60"/>
    <s v="P0050"/>
    <s v="Accessories Model 2"/>
    <x v="0"/>
    <n v="31.01"/>
    <n v="12"/>
    <n v="49.68"/>
    <n v="0.1"/>
    <s v="Standard Class"/>
    <x v="1"/>
    <x v="1"/>
    <s v="E011"/>
    <x v="10"/>
    <n v="536.54399999999998"/>
    <n v="372.12"/>
    <n v="164.42399999999998"/>
    <s v="High"/>
    <s v="No"/>
    <n v="0"/>
  </r>
  <r>
    <s v="O00858"/>
    <d v="2024-04-11T00:00:00"/>
    <x v="2"/>
    <s v="C0056"/>
    <x v="54"/>
    <s v="P0041"/>
    <s v="Monitors Model 1"/>
    <x v="0"/>
    <n v="757.28"/>
    <n v="2"/>
    <n v="1165.56"/>
    <n v="0.2"/>
    <s v="Same Day"/>
    <x v="2"/>
    <x v="2"/>
    <s v="E005"/>
    <x v="3"/>
    <n v="1864.896"/>
    <n v="1514.56"/>
    <n v="350.33600000000001"/>
    <s v="Medium"/>
    <s v="No"/>
    <n v="0"/>
  </r>
  <r>
    <s v="O02569"/>
    <d v="2024-09-30T00:00:00"/>
    <x v="1"/>
    <s v="C0114"/>
    <x v="61"/>
    <s v="P0028"/>
    <s v="Chairs Model 4"/>
    <x v="1"/>
    <n v="784.05"/>
    <n v="12"/>
    <n v="1700.53"/>
    <n v="0.2"/>
    <s v="Second Class"/>
    <x v="2"/>
    <x v="2"/>
    <s v="E005"/>
    <x v="3"/>
    <n v="16325.088000000002"/>
    <n v="9408.5999999999985"/>
    <n v="6916.488000000003"/>
    <s v="High"/>
    <s v="No"/>
    <n v="0"/>
  </r>
  <r>
    <s v="O01907"/>
    <d v="2024-07-06T00:00:00"/>
    <x v="1"/>
    <s v="C0003"/>
    <x v="66"/>
    <s v="P0014"/>
    <s v="Staplers Model 2"/>
    <x v="2"/>
    <n v="723.21"/>
    <n v="7"/>
    <n v="1348.08"/>
    <n v="0.15"/>
    <s v="Second Class"/>
    <x v="1"/>
    <x v="1"/>
    <s v="E011"/>
    <x v="10"/>
    <n v="8021.0759999999991"/>
    <n v="5062.47"/>
    <n v="2958.6059999999989"/>
    <s v="High"/>
    <s v="No"/>
    <n v="0"/>
  </r>
  <r>
    <s v="O00235"/>
    <d v="2024-11-01T00:00:00"/>
    <x v="3"/>
    <s v="C0084"/>
    <x v="12"/>
    <s v="P0046"/>
    <s v="Printers Model 2"/>
    <x v="0"/>
    <n v="338.21"/>
    <n v="4"/>
    <n v="661.25"/>
    <n v="0"/>
    <s v="Second Class"/>
    <x v="0"/>
    <x v="0"/>
    <s v="E010"/>
    <x v="8"/>
    <n v="2645"/>
    <n v="1352.84"/>
    <n v="1292.1600000000001"/>
    <s v="High"/>
    <s v="No"/>
    <n v="0"/>
  </r>
  <r>
    <s v="O01235"/>
    <d v="2025-05-03T00:00:00"/>
    <x v="2"/>
    <s v="C0014"/>
    <x v="57"/>
    <s v="P0005"/>
    <s v="Binders Model 1"/>
    <x v="2"/>
    <n v="454.91"/>
    <n v="10"/>
    <n v="865.02"/>
    <n v="0"/>
    <s v="Second Class"/>
    <x v="0"/>
    <x v="0"/>
    <s v="E006"/>
    <x v="9"/>
    <n v="8650.2000000000007"/>
    <n v="4549.1000000000004"/>
    <n v="4101.1000000000004"/>
    <s v="High"/>
    <s v="No"/>
    <n v="0"/>
  </r>
  <r>
    <s v="O00043"/>
    <d v="2024-05-04T00:00:00"/>
    <x v="2"/>
    <s v="C0037"/>
    <x v="12"/>
    <s v="P0016"/>
    <s v="Staplers Model 4"/>
    <x v="2"/>
    <n v="465.76"/>
    <n v="1"/>
    <n v="906.25"/>
    <n v="0"/>
    <s v="Standard Class"/>
    <x v="3"/>
    <x v="3"/>
    <s v="E008"/>
    <x v="7"/>
    <n v="906.25"/>
    <n v="465.76"/>
    <n v="440.49"/>
    <s v="High"/>
    <s v="No"/>
    <n v="0"/>
  </r>
  <r>
    <s v="O01091"/>
    <d v="2024-11-06T00:00:00"/>
    <x v="3"/>
    <s v="C0009"/>
    <x v="50"/>
    <s v="P0009"/>
    <s v="Pens Model 1"/>
    <x v="2"/>
    <n v="640.09"/>
    <n v="1"/>
    <n v="1169.26"/>
    <n v="0"/>
    <s v="Same Day"/>
    <x v="1"/>
    <x v="1"/>
    <s v="E011"/>
    <x v="10"/>
    <n v="1169.26"/>
    <n v="640.09"/>
    <n v="529.16999999999996"/>
    <s v="High"/>
    <s v="No"/>
    <n v="0"/>
  </r>
  <r>
    <s v="O00422"/>
    <d v="2024-11-27T00:00:00"/>
    <x v="3"/>
    <s v="C0040"/>
    <x v="83"/>
    <s v="P0020"/>
    <s v="Envelopes Model 4"/>
    <x v="2"/>
    <n v="777.33"/>
    <n v="1"/>
    <n v="1363.68"/>
    <n v="0"/>
    <s v="Standard Class"/>
    <x v="2"/>
    <x v="2"/>
    <s v="E009"/>
    <x v="5"/>
    <n v="1363.68"/>
    <n v="777.33"/>
    <n v="586.35"/>
    <s v="High"/>
    <s v="No"/>
    <n v="0"/>
  </r>
  <r>
    <s v="O02282"/>
    <d v="2025-06-27T00:00:00"/>
    <x v="2"/>
    <s v="C0057"/>
    <x v="8"/>
    <s v="P0010"/>
    <s v="Pens Model 2"/>
    <x v="2"/>
    <n v="285.10000000000002"/>
    <n v="10"/>
    <n v="528.79999999999995"/>
    <n v="0"/>
    <s v="First Class"/>
    <x v="1"/>
    <x v="1"/>
    <s v="E003"/>
    <x v="11"/>
    <n v="5288"/>
    <n v="2851"/>
    <n v="2437"/>
    <s v="High"/>
    <s v="No"/>
    <n v="0"/>
  </r>
  <r>
    <s v="O00419"/>
    <d v="2024-12-28T00:00:00"/>
    <x v="3"/>
    <s v="C0041"/>
    <x v="2"/>
    <s v="P0017"/>
    <s v="Envelopes Model 1"/>
    <x v="2"/>
    <n v="76.66"/>
    <n v="3"/>
    <n v="117.32"/>
    <n v="0.1"/>
    <s v="Same Day"/>
    <x v="0"/>
    <x v="0"/>
    <s v="E010"/>
    <x v="8"/>
    <n v="316.76400000000001"/>
    <n v="229.98"/>
    <n v="86.78400000000002"/>
    <s v="Medium"/>
    <s v="No"/>
    <n v="0"/>
  </r>
  <r>
    <s v="O03096"/>
    <d v="2024-02-08T00:00:00"/>
    <x v="0"/>
    <s v="C0101"/>
    <x v="58"/>
    <s v="P0026"/>
    <s v="Chairs Model 2"/>
    <x v="1"/>
    <n v="116.9"/>
    <n v="4"/>
    <n v="253.46"/>
    <n v="0"/>
    <s v="Second Class"/>
    <x v="2"/>
    <x v="2"/>
    <s v="E005"/>
    <x v="3"/>
    <n v="1013.84"/>
    <n v="467.6"/>
    <n v="546.24"/>
    <s v="High"/>
    <s v="No"/>
    <n v="0"/>
  </r>
  <r>
    <s v="O00370"/>
    <d v="2025-06-22T00:00:00"/>
    <x v="2"/>
    <s v="C0050"/>
    <x v="0"/>
    <s v="P0043"/>
    <s v="Monitors Model 3"/>
    <x v="0"/>
    <n v="710.37"/>
    <n v="10"/>
    <n v="979.52"/>
    <n v="0.15"/>
    <s v="Standard Class"/>
    <x v="0"/>
    <x v="0"/>
    <s v="E006"/>
    <x v="9"/>
    <n v="8325.92"/>
    <n v="7103.7"/>
    <n v="1222.2200000000003"/>
    <s v="Low"/>
    <s v="No"/>
    <n v="0"/>
  </r>
  <r>
    <s v="O01029"/>
    <d v="2025-03-02T00:00:00"/>
    <x v="0"/>
    <s v="C0002"/>
    <x v="6"/>
    <s v="P0043"/>
    <s v="Monitors Model 3"/>
    <x v="0"/>
    <n v="710.37"/>
    <n v="11"/>
    <n v="979.52"/>
    <n v="0.15"/>
    <s v="Second Class"/>
    <x v="3"/>
    <x v="3"/>
    <s v="E008"/>
    <x v="7"/>
    <n v="9158.5119999999988"/>
    <n v="7814.07"/>
    <n v="1344.4419999999991"/>
    <s v="Low"/>
    <s v="No"/>
    <n v="0"/>
  </r>
  <r>
    <s v="O00368"/>
    <d v="2025-06-20T00:00:00"/>
    <x v="2"/>
    <s v="C0105"/>
    <x v="30"/>
    <s v="P0025"/>
    <s v="Chairs Model 1"/>
    <x v="1"/>
    <n v="96.56"/>
    <n v="11"/>
    <n v="209.03"/>
    <n v="0.05"/>
    <s v="Same Day"/>
    <x v="1"/>
    <x v="1"/>
    <s v="E003"/>
    <x v="11"/>
    <n v="2184.3634999999999"/>
    <n v="1062.1600000000001"/>
    <n v="1122.2034999999998"/>
    <s v="High"/>
    <s v="Yes"/>
    <n v="1"/>
  </r>
  <r>
    <s v="O02660"/>
    <d v="2024-04-15T00:00:00"/>
    <x v="2"/>
    <s v="C0044"/>
    <x v="25"/>
    <s v="P0033"/>
    <s v="Tables Model 1"/>
    <x v="1"/>
    <n v="469.73"/>
    <n v="6"/>
    <n v="954.16"/>
    <n v="0.1"/>
    <s v="First Class"/>
    <x v="2"/>
    <x v="2"/>
    <s v="E001"/>
    <x v="2"/>
    <n v="5152.4639999999999"/>
    <n v="2818.38"/>
    <n v="2334.0839999999998"/>
    <s v="High"/>
    <s v="Yes"/>
    <n v="1"/>
  </r>
  <r>
    <s v="O00691"/>
    <d v="2024-07-28T00:00:00"/>
    <x v="1"/>
    <s v="C0111"/>
    <x v="17"/>
    <s v="P0026"/>
    <s v="Chairs Model 2"/>
    <x v="1"/>
    <n v="116.9"/>
    <n v="7"/>
    <n v="253.46"/>
    <n v="0"/>
    <s v="Standard Class"/>
    <x v="1"/>
    <x v="1"/>
    <s v="E007"/>
    <x v="1"/>
    <n v="1774.22"/>
    <n v="818.30000000000007"/>
    <n v="955.92"/>
    <s v="High"/>
    <s v="No"/>
    <n v="0"/>
  </r>
  <r>
    <s v="O00583"/>
    <d v="2025-03-26T00:00:00"/>
    <x v="0"/>
    <s v="C0110"/>
    <x v="44"/>
    <s v="P0043"/>
    <s v="Monitors Model 3"/>
    <x v="0"/>
    <n v="710.37"/>
    <n v="1"/>
    <n v="979.52"/>
    <n v="0"/>
    <s v="First Class"/>
    <x v="1"/>
    <x v="1"/>
    <s v="E011"/>
    <x v="10"/>
    <n v="979.52"/>
    <n v="710.37"/>
    <n v="269.14999999999998"/>
    <s v="Medium"/>
    <s v="No"/>
    <n v="0"/>
  </r>
  <r>
    <s v="O02029"/>
    <d v="2024-12-28T00:00:00"/>
    <x v="3"/>
    <s v="C0028"/>
    <x v="11"/>
    <s v="P0046"/>
    <s v="Printers Model 2"/>
    <x v="0"/>
    <n v="338.21"/>
    <n v="1"/>
    <n v="661.25"/>
    <n v="0"/>
    <s v="First Class"/>
    <x v="2"/>
    <x v="2"/>
    <s v="E009"/>
    <x v="5"/>
    <n v="661.25"/>
    <n v="338.21"/>
    <n v="323.04000000000002"/>
    <s v="High"/>
    <s v="No"/>
    <n v="0"/>
  </r>
  <r>
    <s v="O02300"/>
    <d v="2024-10-29T00:00:00"/>
    <x v="3"/>
    <s v="C0021"/>
    <x v="99"/>
    <s v="P0007"/>
    <s v="Binders Model 3"/>
    <x v="2"/>
    <n v="487.09"/>
    <n v="3"/>
    <n v="838.72"/>
    <n v="0.1"/>
    <s v="Same Day"/>
    <x v="0"/>
    <x v="0"/>
    <s v="E006"/>
    <x v="9"/>
    <n v="2264.5439999999999"/>
    <n v="1461.27"/>
    <n v="803.27399999999989"/>
    <s v="High"/>
    <s v="No"/>
    <n v="0"/>
  </r>
  <r>
    <s v="O02167"/>
    <d v="2024-09-08T00:00:00"/>
    <x v="1"/>
    <s v="C0009"/>
    <x v="50"/>
    <s v="P0029"/>
    <s v="Bookcases Model 1"/>
    <x v="1"/>
    <n v="644.65"/>
    <n v="7"/>
    <n v="1029.82"/>
    <n v="0"/>
    <s v="First Class"/>
    <x v="1"/>
    <x v="1"/>
    <s v="E003"/>
    <x v="11"/>
    <n v="7208.74"/>
    <n v="4512.55"/>
    <n v="2696.1899999999996"/>
    <s v="High"/>
    <s v="No"/>
    <n v="0"/>
  </r>
  <r>
    <s v="O00376"/>
    <d v="2024-09-03T00:00:00"/>
    <x v="1"/>
    <s v="C0093"/>
    <x v="102"/>
    <s v="P0021"/>
    <s v="Desks Model 1"/>
    <x v="1"/>
    <n v="731.22"/>
    <n v="10"/>
    <n v="1490.92"/>
    <n v="0.1"/>
    <s v="First Class"/>
    <x v="0"/>
    <x v="0"/>
    <s v="E010"/>
    <x v="8"/>
    <n v="13418.28"/>
    <n v="7312.2000000000007"/>
    <n v="6106.08"/>
    <s v="High"/>
    <s v="No"/>
    <n v="0"/>
  </r>
  <r>
    <s v="O02339"/>
    <d v="2024-04-15T00:00:00"/>
    <x v="2"/>
    <s v="C0080"/>
    <x v="38"/>
    <s v="P0041"/>
    <s v="Monitors Model 1"/>
    <x v="0"/>
    <n v="757.28"/>
    <n v="7"/>
    <n v="1165.56"/>
    <n v="0.1"/>
    <s v="Same Day"/>
    <x v="0"/>
    <x v="0"/>
    <s v="E002"/>
    <x v="0"/>
    <n v="7343.0280000000002"/>
    <n v="5300.96"/>
    <n v="2042.0680000000002"/>
    <s v="Medium"/>
    <s v="No"/>
    <n v="0"/>
  </r>
  <r>
    <s v="O00070"/>
    <d v="2025-05-24T00:00:00"/>
    <x v="2"/>
    <s v="C0060"/>
    <x v="28"/>
    <s v="P0032"/>
    <s v="Bookcases Model 4"/>
    <x v="1"/>
    <n v="539.9"/>
    <n v="1"/>
    <n v="1019.72"/>
    <n v="0"/>
    <s v="Second Class"/>
    <x v="0"/>
    <x v="0"/>
    <s v="E006"/>
    <x v="9"/>
    <n v="1019.72"/>
    <n v="539.9"/>
    <n v="479.82000000000005"/>
    <s v="High"/>
    <s v="Yes"/>
    <n v="1"/>
  </r>
  <r>
    <s v="O02106"/>
    <d v="2024-08-30T00:00:00"/>
    <x v="1"/>
    <s v="C0077"/>
    <x v="59"/>
    <s v="P0014"/>
    <s v="Staplers Model 2"/>
    <x v="2"/>
    <n v="723.21"/>
    <n v="6"/>
    <n v="1348.08"/>
    <n v="0.15"/>
    <s v="Standard Class"/>
    <x v="0"/>
    <x v="0"/>
    <s v="E002"/>
    <x v="0"/>
    <n v="6875.2079999999996"/>
    <n v="4339.26"/>
    <n v="2535.9479999999994"/>
    <s v="High"/>
    <s v="Yes"/>
    <n v="1"/>
  </r>
  <r>
    <s v="O00209"/>
    <d v="2024-01-02T00:00:00"/>
    <x v="0"/>
    <s v="C0045"/>
    <x v="63"/>
    <s v="P0017"/>
    <s v="Envelopes Model 1"/>
    <x v="2"/>
    <n v="76.66"/>
    <n v="1"/>
    <n v="117.32"/>
    <n v="0.05"/>
    <s v="Same Day"/>
    <x v="1"/>
    <x v="1"/>
    <s v="E003"/>
    <x v="11"/>
    <n v="111.45399999999999"/>
    <n v="76.66"/>
    <n v="34.793999999999997"/>
    <s v="High"/>
    <s v="No"/>
    <n v="0"/>
  </r>
  <r>
    <s v="O02129"/>
    <d v="2024-09-08T00:00:00"/>
    <x v="1"/>
    <s v="C0039"/>
    <x v="94"/>
    <s v="P0005"/>
    <s v="Binders Model 1"/>
    <x v="2"/>
    <n v="454.91"/>
    <n v="10"/>
    <n v="865.02"/>
    <n v="0"/>
    <s v="Same Day"/>
    <x v="0"/>
    <x v="0"/>
    <s v="E002"/>
    <x v="0"/>
    <n v="8650.2000000000007"/>
    <n v="4549.1000000000004"/>
    <n v="4101.1000000000004"/>
    <s v="High"/>
    <s v="No"/>
    <n v="0"/>
  </r>
  <r>
    <s v="O01795"/>
    <d v="2025-01-18T00:00:00"/>
    <x v="0"/>
    <s v="C0103"/>
    <x v="84"/>
    <s v="P0011"/>
    <s v="Pens Model 3"/>
    <x v="2"/>
    <n v="498.61"/>
    <n v="10"/>
    <n v="944.31"/>
    <n v="0.15"/>
    <s v="Standard Class"/>
    <x v="3"/>
    <x v="3"/>
    <s v="E004"/>
    <x v="6"/>
    <n v="8026.6349999999984"/>
    <n v="4986.1000000000004"/>
    <n v="3040.534999999998"/>
    <s v="High"/>
    <s v="No"/>
    <n v="0"/>
  </r>
  <r>
    <s v="O02992"/>
    <d v="2025-06-01T00:00:00"/>
    <x v="2"/>
    <s v="C0094"/>
    <x v="53"/>
    <s v="P0014"/>
    <s v="Staplers Model 2"/>
    <x v="2"/>
    <n v="723.21"/>
    <n v="8"/>
    <n v="1348.08"/>
    <n v="0"/>
    <s v="Standard Class"/>
    <x v="1"/>
    <x v="1"/>
    <s v="E007"/>
    <x v="1"/>
    <n v="10784.64"/>
    <n v="5785.68"/>
    <n v="4998.9599999999991"/>
    <s v="High"/>
    <s v="No"/>
    <n v="0"/>
  </r>
  <r>
    <s v="O00760"/>
    <d v="2025-02-07T00:00:00"/>
    <x v="0"/>
    <s v="C0105"/>
    <x v="30"/>
    <s v="P0045"/>
    <s v="Printers Model 1"/>
    <x v="0"/>
    <n v="595.79999999999995"/>
    <n v="9"/>
    <n v="1280.18"/>
    <n v="0.2"/>
    <s v="Standard Class"/>
    <x v="1"/>
    <x v="1"/>
    <s v="E003"/>
    <x v="11"/>
    <n v="9217.2960000000003"/>
    <n v="5362.2"/>
    <n v="3855.0960000000005"/>
    <s v="High"/>
    <s v="No"/>
    <n v="0"/>
  </r>
  <r>
    <s v="O00341"/>
    <d v="2024-04-08T00:00:00"/>
    <x v="2"/>
    <s v="C0105"/>
    <x v="30"/>
    <s v="P0017"/>
    <s v="Envelopes Model 1"/>
    <x v="2"/>
    <n v="76.66"/>
    <n v="8"/>
    <n v="117.32"/>
    <n v="0.15"/>
    <s v="Second Class"/>
    <x v="1"/>
    <x v="1"/>
    <s v="E007"/>
    <x v="1"/>
    <n v="797.77599999999995"/>
    <n v="613.28"/>
    <n v="184.49599999999998"/>
    <s v="Medium"/>
    <s v="No"/>
    <n v="0"/>
  </r>
  <r>
    <s v="O03145"/>
    <d v="2024-04-04T00:00:00"/>
    <x v="2"/>
    <s v="C0039"/>
    <x v="94"/>
    <s v="P0033"/>
    <s v="Tables Model 1"/>
    <x v="1"/>
    <n v="469.73"/>
    <n v="3"/>
    <n v="954.16"/>
    <n v="0"/>
    <s v="Same Day"/>
    <x v="0"/>
    <x v="0"/>
    <s v="E010"/>
    <x v="8"/>
    <n v="2862.48"/>
    <n v="1409.19"/>
    <n v="1453.29"/>
    <s v="High"/>
    <s v="No"/>
    <n v="0"/>
  </r>
  <r>
    <s v="O01409"/>
    <d v="2024-07-28T00:00:00"/>
    <x v="1"/>
    <s v="C0005"/>
    <x v="31"/>
    <s v="P0008"/>
    <s v="Binders Model 4"/>
    <x v="2"/>
    <n v="723.8"/>
    <n v="6"/>
    <n v="1101.54"/>
    <n v="0.15"/>
    <s v="Same Day"/>
    <x v="1"/>
    <x v="1"/>
    <s v="E011"/>
    <x v="10"/>
    <n v="5617.8539999999994"/>
    <n v="4342.7999999999993"/>
    <n v="1275.0540000000001"/>
    <s v="Medium"/>
    <s v="No"/>
    <n v="0"/>
  </r>
  <r>
    <s v="O02852"/>
    <d v="2025-04-13T00:00:00"/>
    <x v="2"/>
    <s v="C0064"/>
    <x v="67"/>
    <s v="P0050"/>
    <s v="Accessories Model 2"/>
    <x v="0"/>
    <n v="31.01"/>
    <n v="5"/>
    <n v="49.68"/>
    <n v="0.1"/>
    <s v="Standard Class"/>
    <x v="3"/>
    <x v="3"/>
    <s v="E004"/>
    <x v="6"/>
    <n v="223.56"/>
    <n v="155.05000000000001"/>
    <n v="68.509999999999991"/>
    <s v="High"/>
    <s v="No"/>
    <n v="0"/>
  </r>
  <r>
    <s v="O02379"/>
    <d v="2025-02-10T00:00:00"/>
    <x v="0"/>
    <s v="C0046"/>
    <x v="95"/>
    <s v="P0002"/>
    <s v="Paper Model 2"/>
    <x v="2"/>
    <n v="461.98"/>
    <n v="11"/>
    <n v="1013.15"/>
    <n v="0"/>
    <s v="Second Class"/>
    <x v="1"/>
    <x v="1"/>
    <s v="E003"/>
    <x v="11"/>
    <n v="11144.65"/>
    <n v="5081.7800000000007"/>
    <n v="6062.869999999999"/>
    <s v="High"/>
    <s v="No"/>
    <n v="0"/>
  </r>
  <r>
    <s v="O00956"/>
    <d v="2025-02-01T00:00:00"/>
    <x v="0"/>
    <s v="C0008"/>
    <x v="69"/>
    <s v="P0052"/>
    <s v="Accessories Model 4"/>
    <x v="0"/>
    <n v="685.08"/>
    <n v="12"/>
    <n v="921.01"/>
    <n v="0.15"/>
    <s v="Same Day"/>
    <x v="1"/>
    <x v="1"/>
    <s v="E003"/>
    <x v="11"/>
    <n v="9394.3019999999997"/>
    <n v="8220.9600000000009"/>
    <n v="1173.3419999999987"/>
    <s v="Low"/>
    <s v="No"/>
    <n v="0"/>
  </r>
  <r>
    <s v="O00292"/>
    <d v="2024-10-29T00:00:00"/>
    <x v="3"/>
    <s v="C0102"/>
    <x v="80"/>
    <s v="P0052"/>
    <s v="Accessories Model 4"/>
    <x v="0"/>
    <n v="685.08"/>
    <n v="11"/>
    <n v="921.01"/>
    <n v="0"/>
    <s v="Second Class"/>
    <x v="3"/>
    <x v="3"/>
    <s v="E012"/>
    <x v="4"/>
    <n v="10131.11"/>
    <n v="7535.88"/>
    <n v="2595.2300000000005"/>
    <s v="Medium"/>
    <s v="No"/>
    <n v="0"/>
  </r>
  <r>
    <s v="O01947"/>
    <d v="2025-05-29T00:00:00"/>
    <x v="2"/>
    <s v="C0101"/>
    <x v="58"/>
    <s v="P0019"/>
    <s v="Envelopes Model 3"/>
    <x v="2"/>
    <n v="110.07"/>
    <n v="3"/>
    <n v="193.99"/>
    <n v="0.15"/>
    <s v="Same Day"/>
    <x v="2"/>
    <x v="2"/>
    <s v="E009"/>
    <x v="5"/>
    <n v="494.67450000000002"/>
    <n v="330.21"/>
    <n v="164.46450000000004"/>
    <s v="High"/>
    <s v="No"/>
    <n v="0"/>
  </r>
  <r>
    <s v="O02704"/>
    <d v="2025-05-30T00:00:00"/>
    <x v="2"/>
    <s v="C0032"/>
    <x v="1"/>
    <s v="P0049"/>
    <s v="Accessories Model 1"/>
    <x v="0"/>
    <n v="329.45"/>
    <n v="1"/>
    <n v="709.62"/>
    <n v="0.15"/>
    <s v="Standard Class"/>
    <x v="1"/>
    <x v="1"/>
    <s v="E003"/>
    <x v="11"/>
    <n v="603.17700000000002"/>
    <n v="329.45"/>
    <n v="273.72700000000003"/>
    <s v="High"/>
    <s v="Yes"/>
    <n v="1"/>
  </r>
  <r>
    <s v="O02858"/>
    <d v="2025-06-28T00:00:00"/>
    <x v="2"/>
    <s v="C0084"/>
    <x v="12"/>
    <s v="P0018"/>
    <s v="Envelopes Model 2"/>
    <x v="2"/>
    <n v="599.25"/>
    <n v="1"/>
    <n v="849.05"/>
    <n v="0.2"/>
    <s v="Same Day"/>
    <x v="0"/>
    <x v="0"/>
    <s v="E010"/>
    <x v="8"/>
    <n v="679.24"/>
    <n v="599.25"/>
    <n v="79.990000000000009"/>
    <s v="Low"/>
    <s v="Yes"/>
    <n v="1"/>
  </r>
  <r>
    <s v="O01614"/>
    <d v="2024-10-01T00:00:00"/>
    <x v="3"/>
    <s v="C0113"/>
    <x v="100"/>
    <s v="P0017"/>
    <s v="Envelopes Model 1"/>
    <x v="2"/>
    <n v="76.66"/>
    <n v="1"/>
    <n v="117.32"/>
    <n v="0"/>
    <s v="First Class"/>
    <x v="2"/>
    <x v="2"/>
    <s v="E005"/>
    <x v="3"/>
    <n v="117.32"/>
    <n v="76.66"/>
    <n v="40.659999999999997"/>
    <s v="High"/>
    <s v="No"/>
    <n v="0"/>
  </r>
  <r>
    <s v="O00363"/>
    <d v="2024-03-02T00:00:00"/>
    <x v="0"/>
    <s v="C0120"/>
    <x v="18"/>
    <s v="P0049"/>
    <s v="Accessories Model 1"/>
    <x v="0"/>
    <n v="329.45"/>
    <n v="1"/>
    <n v="709.62"/>
    <n v="0"/>
    <s v="Second Class"/>
    <x v="3"/>
    <x v="3"/>
    <s v="E012"/>
    <x v="4"/>
    <n v="709.62"/>
    <n v="329.45"/>
    <n v="380.17"/>
    <s v="High"/>
    <s v="No"/>
    <n v="0"/>
  </r>
  <r>
    <s v="O01612"/>
    <d v="2024-08-21T00:00:00"/>
    <x v="1"/>
    <s v="C0114"/>
    <x v="61"/>
    <s v="P0031"/>
    <s v="Bookcases Model 3"/>
    <x v="1"/>
    <n v="431.57"/>
    <n v="7"/>
    <n v="725.92"/>
    <n v="0"/>
    <s v="Standard Class"/>
    <x v="2"/>
    <x v="2"/>
    <s v="E005"/>
    <x v="3"/>
    <n v="5081.4399999999996"/>
    <n v="3020.99"/>
    <n v="2060.4499999999998"/>
    <s v="High"/>
    <s v="Yes"/>
    <n v="1"/>
  </r>
  <r>
    <s v="O02006"/>
    <d v="2024-10-03T00:00:00"/>
    <x v="3"/>
    <s v="C0016"/>
    <x v="34"/>
    <s v="P0009"/>
    <s v="Pens Model 1"/>
    <x v="2"/>
    <n v="640.09"/>
    <n v="2"/>
    <n v="1169.26"/>
    <n v="0"/>
    <s v="Second Class"/>
    <x v="0"/>
    <x v="0"/>
    <s v="E006"/>
    <x v="9"/>
    <n v="2338.52"/>
    <n v="1280.18"/>
    <n v="1058.3399999999999"/>
    <s v="High"/>
    <s v="No"/>
    <n v="0"/>
  </r>
  <r>
    <s v="O03081"/>
    <d v="2025-04-25T00:00:00"/>
    <x v="2"/>
    <s v="C0115"/>
    <x v="17"/>
    <s v="P0018"/>
    <s v="Envelopes Model 2"/>
    <x v="2"/>
    <n v="599.25"/>
    <n v="2"/>
    <n v="849.05"/>
    <n v="0.15"/>
    <s v="Standard Class"/>
    <x v="2"/>
    <x v="2"/>
    <s v="E005"/>
    <x v="3"/>
    <n v="1443.385"/>
    <n v="1198.5"/>
    <n v="244.88499999999999"/>
    <s v="Medium"/>
    <s v="No"/>
    <n v="0"/>
  </r>
  <r>
    <s v="O03048"/>
    <d v="2024-07-09T00:00:00"/>
    <x v="1"/>
    <s v="C0040"/>
    <x v="83"/>
    <s v="P0019"/>
    <s v="Envelopes Model 3"/>
    <x v="2"/>
    <n v="110.07"/>
    <n v="3"/>
    <n v="193.99"/>
    <n v="0.15"/>
    <s v="Same Day"/>
    <x v="2"/>
    <x v="2"/>
    <s v="E009"/>
    <x v="5"/>
    <n v="494.67450000000002"/>
    <n v="330.21"/>
    <n v="164.46450000000004"/>
    <s v="High"/>
    <s v="No"/>
    <n v="0"/>
  </r>
  <r>
    <s v="O01674"/>
    <d v="2024-03-14T00:00:00"/>
    <x v="0"/>
    <s v="C0098"/>
    <x v="39"/>
    <s v="P0019"/>
    <s v="Envelopes Model 3"/>
    <x v="2"/>
    <n v="110.07"/>
    <n v="9"/>
    <n v="193.99"/>
    <n v="0"/>
    <s v="Standard Class"/>
    <x v="2"/>
    <x v="2"/>
    <s v="E001"/>
    <x v="2"/>
    <n v="1745.91"/>
    <n v="990.62999999999988"/>
    <n v="755.2800000000002"/>
    <s v="High"/>
    <s v="No"/>
    <n v="0"/>
  </r>
  <r>
    <s v="O00222"/>
    <d v="2024-05-31T00:00:00"/>
    <x v="2"/>
    <s v="C0015"/>
    <x v="88"/>
    <s v="P0027"/>
    <s v="Chairs Model 3"/>
    <x v="1"/>
    <n v="688.81"/>
    <n v="10"/>
    <n v="1334.92"/>
    <n v="0.1"/>
    <s v="Standard Class"/>
    <x v="1"/>
    <x v="1"/>
    <s v="E003"/>
    <x v="11"/>
    <n v="12014.28"/>
    <n v="6888.0999999999995"/>
    <n v="5126.1800000000012"/>
    <s v="High"/>
    <s v="No"/>
    <n v="0"/>
  </r>
  <r>
    <s v="O00654"/>
    <d v="2025-05-27T00:00:00"/>
    <x v="2"/>
    <s v="C0051"/>
    <x v="65"/>
    <s v="P0008"/>
    <s v="Binders Model 4"/>
    <x v="2"/>
    <n v="723.8"/>
    <n v="8"/>
    <n v="1101.54"/>
    <n v="0"/>
    <s v="Standard Class"/>
    <x v="1"/>
    <x v="1"/>
    <s v="E007"/>
    <x v="1"/>
    <n v="8812.32"/>
    <n v="5790.4"/>
    <n v="3021.92"/>
    <s v="High"/>
    <s v="Yes"/>
    <n v="1"/>
  </r>
  <r>
    <s v="O02284"/>
    <d v="2024-10-21T00:00:00"/>
    <x v="3"/>
    <s v="C0115"/>
    <x v="17"/>
    <s v="P0020"/>
    <s v="Envelopes Model 4"/>
    <x v="2"/>
    <n v="777.33"/>
    <n v="12"/>
    <n v="1363.68"/>
    <n v="0"/>
    <s v="Second Class"/>
    <x v="2"/>
    <x v="2"/>
    <s v="E001"/>
    <x v="2"/>
    <n v="16364.16"/>
    <n v="9327.9600000000009"/>
    <n v="7036.1999999999989"/>
    <s v="High"/>
    <s v="No"/>
    <n v="0"/>
  </r>
  <r>
    <s v="O00281"/>
    <d v="2025-04-22T00:00:00"/>
    <x v="2"/>
    <s v="C0033"/>
    <x v="14"/>
    <s v="P0001"/>
    <s v="Paper Model 1"/>
    <x v="2"/>
    <n v="193.58"/>
    <n v="12"/>
    <n v="347.15"/>
    <n v="0"/>
    <s v="Second Class"/>
    <x v="2"/>
    <x v="2"/>
    <s v="E005"/>
    <x v="3"/>
    <n v="4165.7999999999993"/>
    <n v="2322.96"/>
    <n v="1842.8399999999992"/>
    <s v="High"/>
    <s v="No"/>
    <n v="0"/>
  </r>
  <r>
    <s v="O00297"/>
    <d v="2024-06-05T00:00:00"/>
    <x v="2"/>
    <s v="C0079"/>
    <x v="68"/>
    <s v="P0043"/>
    <s v="Monitors Model 3"/>
    <x v="0"/>
    <n v="710.37"/>
    <n v="10"/>
    <n v="979.52"/>
    <n v="0.1"/>
    <s v="Standard Class"/>
    <x v="0"/>
    <x v="0"/>
    <s v="E006"/>
    <x v="9"/>
    <n v="8815.68"/>
    <n v="7103.7"/>
    <n v="1711.9800000000005"/>
    <s v="Medium"/>
    <s v="No"/>
    <n v="0"/>
  </r>
  <r>
    <s v="O03185"/>
    <d v="2025-05-14T00:00:00"/>
    <x v="2"/>
    <s v="C0092"/>
    <x v="74"/>
    <s v="P0042"/>
    <s v="Monitors Model 2"/>
    <x v="0"/>
    <n v="396.64"/>
    <n v="10"/>
    <n v="532.41999999999996"/>
    <n v="0"/>
    <s v="Standard Class"/>
    <x v="3"/>
    <x v="3"/>
    <s v="E004"/>
    <x v="6"/>
    <n v="5324.2"/>
    <n v="3966.3999999999996"/>
    <n v="1357.8000000000002"/>
    <s v="Medium"/>
    <s v="No"/>
    <n v="0"/>
  </r>
  <r>
    <s v="O02357"/>
    <d v="2025-01-23T00:00:00"/>
    <x v="0"/>
    <s v="C0021"/>
    <x v="99"/>
    <s v="P0019"/>
    <s v="Envelopes Model 3"/>
    <x v="2"/>
    <n v="110.07"/>
    <n v="11"/>
    <n v="193.99"/>
    <n v="0.15"/>
    <s v="Standard Class"/>
    <x v="0"/>
    <x v="0"/>
    <s v="E002"/>
    <x v="0"/>
    <n v="1813.8065000000001"/>
    <n v="1210.77"/>
    <n v="603.03650000000016"/>
    <s v="High"/>
    <s v="No"/>
    <n v="0"/>
  </r>
  <r>
    <s v="O02472"/>
    <d v="2024-11-11T00:00:00"/>
    <x v="3"/>
    <s v="C0001"/>
    <x v="15"/>
    <s v="P0045"/>
    <s v="Printers Model 1"/>
    <x v="0"/>
    <n v="595.79999999999995"/>
    <n v="8"/>
    <n v="1280.18"/>
    <n v="0.05"/>
    <s v="Standard Class"/>
    <x v="2"/>
    <x v="2"/>
    <s v="E009"/>
    <x v="5"/>
    <n v="9729.3680000000004"/>
    <n v="4766.3999999999996"/>
    <n v="4962.9680000000008"/>
    <s v="High"/>
    <s v="No"/>
    <n v="0"/>
  </r>
  <r>
    <s v="O01316"/>
    <d v="2024-09-06T00:00:00"/>
    <x v="1"/>
    <s v="C0004"/>
    <x v="20"/>
    <s v="P0044"/>
    <s v="Monitors Model 4"/>
    <x v="0"/>
    <n v="365.65"/>
    <n v="11"/>
    <n v="689.97"/>
    <n v="0.15"/>
    <s v="Standard Class"/>
    <x v="0"/>
    <x v="0"/>
    <s v="E010"/>
    <x v="8"/>
    <n v="6451.2195000000002"/>
    <n v="4022.1499999999996"/>
    <n v="2429.0695000000005"/>
    <s v="High"/>
    <s v="No"/>
    <n v="0"/>
  </r>
  <r>
    <s v="O02690"/>
    <d v="2024-09-08T00:00:00"/>
    <x v="1"/>
    <s v="C0017"/>
    <x v="36"/>
    <s v="P0018"/>
    <s v="Envelopes Model 2"/>
    <x v="2"/>
    <n v="599.25"/>
    <n v="1"/>
    <n v="849.05"/>
    <n v="0.2"/>
    <s v="Second Class"/>
    <x v="0"/>
    <x v="0"/>
    <s v="E006"/>
    <x v="9"/>
    <n v="679.24"/>
    <n v="599.25"/>
    <n v="79.990000000000009"/>
    <s v="Low"/>
    <s v="No"/>
    <n v="0"/>
  </r>
  <r>
    <s v="O00674"/>
    <d v="2024-04-13T00:00:00"/>
    <x v="2"/>
    <s v="C0003"/>
    <x v="66"/>
    <s v="P0012"/>
    <s v="Pens Model 4"/>
    <x v="2"/>
    <n v="578.14"/>
    <n v="1"/>
    <n v="1084.72"/>
    <n v="0.2"/>
    <s v="Standard Class"/>
    <x v="1"/>
    <x v="1"/>
    <s v="E007"/>
    <x v="1"/>
    <n v="867.77600000000007"/>
    <n v="578.14"/>
    <n v="289.63600000000008"/>
    <s v="High"/>
    <s v="No"/>
    <n v="0"/>
  </r>
  <r>
    <s v="O03043"/>
    <d v="2024-06-03T00:00:00"/>
    <x v="2"/>
    <s v="C0107"/>
    <x v="30"/>
    <s v="P0031"/>
    <s v="Bookcases Model 3"/>
    <x v="1"/>
    <n v="431.57"/>
    <n v="12"/>
    <n v="725.92"/>
    <n v="0.2"/>
    <s v="Standard Class"/>
    <x v="1"/>
    <x v="1"/>
    <s v="E011"/>
    <x v="10"/>
    <n v="6968.8319999999994"/>
    <n v="5178.84"/>
    <n v="1789.9919999999993"/>
    <s v="Medium"/>
    <s v="Yes"/>
    <n v="1"/>
  </r>
  <r>
    <s v="O01932"/>
    <d v="2024-02-02T00:00:00"/>
    <x v="0"/>
    <s v="C0086"/>
    <x v="77"/>
    <s v="P0026"/>
    <s v="Chairs Model 2"/>
    <x v="1"/>
    <n v="116.9"/>
    <n v="1"/>
    <n v="253.46"/>
    <n v="0.05"/>
    <s v="Same Day"/>
    <x v="1"/>
    <x v="1"/>
    <s v="E003"/>
    <x v="11"/>
    <n v="240.78700000000001"/>
    <n v="116.9"/>
    <n v="123.887"/>
    <s v="High"/>
    <s v="No"/>
    <n v="0"/>
  </r>
  <r>
    <s v="O02954"/>
    <d v="2024-11-03T00:00:00"/>
    <x v="3"/>
    <s v="C0054"/>
    <x v="7"/>
    <s v="P0008"/>
    <s v="Binders Model 4"/>
    <x v="2"/>
    <n v="723.8"/>
    <n v="7"/>
    <n v="1101.54"/>
    <n v="0"/>
    <s v="Standard Class"/>
    <x v="2"/>
    <x v="2"/>
    <s v="E001"/>
    <x v="2"/>
    <n v="7710.78"/>
    <n v="5066.5999999999995"/>
    <n v="2644.1800000000003"/>
    <s v="High"/>
    <s v="No"/>
    <n v="0"/>
  </r>
  <r>
    <s v="O02768"/>
    <d v="2025-05-16T00:00:00"/>
    <x v="2"/>
    <s v="C0080"/>
    <x v="38"/>
    <s v="P0021"/>
    <s v="Desks Model 1"/>
    <x v="1"/>
    <n v="731.22"/>
    <n v="8"/>
    <n v="1490.92"/>
    <n v="0.2"/>
    <s v="Standard Class"/>
    <x v="0"/>
    <x v="0"/>
    <s v="E006"/>
    <x v="9"/>
    <n v="9541.8880000000008"/>
    <n v="5849.76"/>
    <n v="3692.1280000000006"/>
    <s v="High"/>
    <s v="No"/>
    <n v="0"/>
  </r>
  <r>
    <s v="O02713"/>
    <d v="2025-04-08T00:00:00"/>
    <x v="2"/>
    <s v="C0019"/>
    <x v="86"/>
    <s v="P0022"/>
    <s v="Desks Model 2"/>
    <x v="1"/>
    <n v="209.29"/>
    <n v="6"/>
    <n v="425.58"/>
    <n v="0.15"/>
    <s v="Standard Class"/>
    <x v="2"/>
    <x v="2"/>
    <s v="E001"/>
    <x v="2"/>
    <n v="2170.4580000000001"/>
    <n v="1255.74"/>
    <n v="914.71800000000007"/>
    <s v="High"/>
    <s v="No"/>
    <n v="0"/>
  </r>
  <r>
    <s v="O01242"/>
    <d v="2024-10-06T00:00:00"/>
    <x v="3"/>
    <s v="C0062"/>
    <x v="48"/>
    <s v="P0036"/>
    <s v="Tables Model 4"/>
    <x v="1"/>
    <n v="707.97"/>
    <n v="6"/>
    <n v="1262.55"/>
    <n v="0.05"/>
    <s v="Second Class"/>
    <x v="2"/>
    <x v="2"/>
    <s v="E001"/>
    <x v="2"/>
    <n v="7196.5349999999989"/>
    <n v="4247.82"/>
    <n v="2948.7149999999992"/>
    <s v="High"/>
    <s v="No"/>
    <n v="0"/>
  </r>
  <r>
    <s v="O02872"/>
    <d v="2024-05-13T00:00:00"/>
    <x v="2"/>
    <s v="C0025"/>
    <x v="16"/>
    <s v="P0005"/>
    <s v="Binders Model 1"/>
    <x v="2"/>
    <n v="454.91"/>
    <n v="11"/>
    <n v="865.02"/>
    <n v="0"/>
    <s v="Second Class"/>
    <x v="0"/>
    <x v="0"/>
    <s v="E002"/>
    <x v="0"/>
    <n v="9515.2199999999993"/>
    <n v="5004.01"/>
    <n v="4511.2099999999991"/>
    <s v="High"/>
    <s v="No"/>
    <n v="0"/>
  </r>
  <r>
    <s v="O02610"/>
    <d v="2025-05-25T00:00:00"/>
    <x v="2"/>
    <s v="C0054"/>
    <x v="7"/>
    <s v="P0012"/>
    <s v="Pens Model 4"/>
    <x v="2"/>
    <n v="578.14"/>
    <n v="3"/>
    <n v="1084.72"/>
    <n v="0"/>
    <s v="Standard Class"/>
    <x v="2"/>
    <x v="2"/>
    <s v="E001"/>
    <x v="2"/>
    <n v="3254.16"/>
    <n v="1734.42"/>
    <n v="1519.7399999999998"/>
    <s v="High"/>
    <s v="No"/>
    <n v="0"/>
  </r>
  <r>
    <s v="O01225"/>
    <d v="2024-05-27T00:00:00"/>
    <x v="2"/>
    <s v="C0023"/>
    <x v="58"/>
    <s v="P0013"/>
    <s v="Staplers Model 1"/>
    <x v="2"/>
    <n v="671.48"/>
    <n v="9"/>
    <n v="1240.1099999999999"/>
    <n v="0.1"/>
    <s v="Standard Class"/>
    <x v="0"/>
    <x v="0"/>
    <s v="E006"/>
    <x v="9"/>
    <n v="10044.891"/>
    <n v="6043.32"/>
    <n v="4001.5709999999999"/>
    <s v="High"/>
    <s v="No"/>
    <n v="0"/>
  </r>
  <r>
    <s v="O00925"/>
    <d v="2024-10-08T00:00:00"/>
    <x v="3"/>
    <s v="C0076"/>
    <x v="96"/>
    <s v="P0032"/>
    <s v="Bookcases Model 4"/>
    <x v="1"/>
    <n v="539.9"/>
    <n v="7"/>
    <n v="1019.72"/>
    <n v="0.05"/>
    <s v="Same Day"/>
    <x v="1"/>
    <x v="1"/>
    <s v="E007"/>
    <x v="1"/>
    <n v="6781.1379999999999"/>
    <n v="3779.2999999999997"/>
    <n v="3001.8380000000002"/>
    <s v="High"/>
    <s v="No"/>
    <n v="0"/>
  </r>
  <r>
    <s v="O00787"/>
    <d v="2025-05-22T00:00:00"/>
    <x v="2"/>
    <s v="C0016"/>
    <x v="34"/>
    <s v="P0027"/>
    <s v="Chairs Model 3"/>
    <x v="1"/>
    <n v="688.81"/>
    <n v="11"/>
    <n v="1334.92"/>
    <n v="0.15"/>
    <s v="Same Day"/>
    <x v="0"/>
    <x v="0"/>
    <s v="E006"/>
    <x v="9"/>
    <n v="12481.502"/>
    <n v="7576.91"/>
    <n v="4904.5920000000006"/>
    <s v="High"/>
    <s v="No"/>
    <n v="0"/>
  </r>
  <r>
    <s v="O02581"/>
    <d v="2024-02-22T00:00:00"/>
    <x v="0"/>
    <s v="C0060"/>
    <x v="28"/>
    <s v="P0030"/>
    <s v="Bookcases Model 2"/>
    <x v="1"/>
    <n v="633.59"/>
    <n v="11"/>
    <n v="800.37"/>
    <n v="0"/>
    <s v="Same Day"/>
    <x v="0"/>
    <x v="0"/>
    <s v="E002"/>
    <x v="0"/>
    <n v="8804.07"/>
    <n v="6969.4900000000007"/>
    <n v="1834.579999999999"/>
    <s v="Medium"/>
    <s v="No"/>
    <n v="0"/>
  </r>
  <r>
    <s v="O03024"/>
    <d v="2024-02-19T00:00:00"/>
    <x v="0"/>
    <s v="C0074"/>
    <x v="35"/>
    <s v="P0049"/>
    <s v="Accessories Model 1"/>
    <x v="0"/>
    <n v="329.45"/>
    <n v="5"/>
    <n v="709.62"/>
    <n v="0"/>
    <s v="Second Class"/>
    <x v="3"/>
    <x v="3"/>
    <s v="E008"/>
    <x v="7"/>
    <n v="3548.1"/>
    <n v="1647.25"/>
    <n v="1900.85"/>
    <s v="High"/>
    <s v="No"/>
    <n v="0"/>
  </r>
  <r>
    <s v="O02279"/>
    <d v="2024-05-31T00:00:00"/>
    <x v="2"/>
    <s v="C0030"/>
    <x v="26"/>
    <s v="P0010"/>
    <s v="Pens Model 2"/>
    <x v="2"/>
    <n v="285.10000000000002"/>
    <n v="3"/>
    <n v="528.79999999999995"/>
    <n v="0"/>
    <s v="Same Day"/>
    <x v="3"/>
    <x v="3"/>
    <s v="E012"/>
    <x v="4"/>
    <n v="1586.3999999999999"/>
    <n v="855.30000000000007"/>
    <n v="731.0999999999998"/>
    <s v="High"/>
    <s v="No"/>
    <n v="0"/>
  </r>
  <r>
    <s v="O01303"/>
    <d v="2024-10-25T00:00:00"/>
    <x v="3"/>
    <s v="C0023"/>
    <x v="58"/>
    <s v="P0008"/>
    <s v="Binders Model 4"/>
    <x v="2"/>
    <n v="723.8"/>
    <n v="11"/>
    <n v="1101.54"/>
    <n v="0"/>
    <s v="Second Class"/>
    <x v="0"/>
    <x v="0"/>
    <s v="E010"/>
    <x v="8"/>
    <n v="12116.939999999999"/>
    <n v="7961.7999999999993"/>
    <n v="4155.1399999999994"/>
    <s v="High"/>
    <s v="No"/>
    <n v="0"/>
  </r>
  <r>
    <s v="O01187"/>
    <d v="2024-06-08T00:00:00"/>
    <x v="2"/>
    <s v="C0048"/>
    <x v="82"/>
    <s v="P0026"/>
    <s v="Chairs Model 2"/>
    <x v="1"/>
    <n v="116.9"/>
    <n v="3"/>
    <n v="253.46"/>
    <n v="0.1"/>
    <s v="Same Day"/>
    <x v="0"/>
    <x v="0"/>
    <s v="E002"/>
    <x v="0"/>
    <n v="684.34199999999998"/>
    <n v="350.70000000000005"/>
    <n v="333.64199999999994"/>
    <s v="High"/>
    <s v="No"/>
    <n v="0"/>
  </r>
  <r>
    <s v="O02914"/>
    <d v="2024-04-04T00:00:00"/>
    <x v="2"/>
    <s v="C0110"/>
    <x v="44"/>
    <s v="P0042"/>
    <s v="Monitors Model 2"/>
    <x v="0"/>
    <n v="396.64"/>
    <n v="10"/>
    <n v="532.41999999999996"/>
    <n v="0"/>
    <s v="Standard Class"/>
    <x v="1"/>
    <x v="1"/>
    <s v="E003"/>
    <x v="11"/>
    <n v="5324.2"/>
    <n v="3966.3999999999996"/>
    <n v="1357.8000000000002"/>
    <s v="Medium"/>
    <s v="No"/>
    <n v="0"/>
  </r>
  <r>
    <s v="O01560"/>
    <d v="2025-04-18T00:00:00"/>
    <x v="2"/>
    <s v="C0014"/>
    <x v="57"/>
    <s v="P0016"/>
    <s v="Staplers Model 4"/>
    <x v="2"/>
    <n v="465.76"/>
    <n v="12"/>
    <n v="906.25"/>
    <n v="0"/>
    <s v="First Class"/>
    <x v="0"/>
    <x v="0"/>
    <s v="E002"/>
    <x v="0"/>
    <n v="10875"/>
    <n v="5589.12"/>
    <n v="5285.88"/>
    <s v="High"/>
    <s v="No"/>
    <n v="0"/>
  </r>
  <r>
    <s v="O01142"/>
    <d v="2025-03-05T00:00:00"/>
    <x v="0"/>
    <s v="C0032"/>
    <x v="1"/>
    <s v="P0026"/>
    <s v="Chairs Model 2"/>
    <x v="1"/>
    <n v="116.9"/>
    <n v="7"/>
    <n v="253.46"/>
    <n v="0.1"/>
    <s v="First Class"/>
    <x v="1"/>
    <x v="1"/>
    <s v="E003"/>
    <x v="11"/>
    <n v="1596.798"/>
    <n v="818.30000000000007"/>
    <n v="778.49799999999993"/>
    <s v="High"/>
    <s v="No"/>
    <n v="0"/>
  </r>
  <r>
    <s v="O02068"/>
    <d v="2025-02-19T00:00:00"/>
    <x v="0"/>
    <s v="C0015"/>
    <x v="88"/>
    <s v="P0011"/>
    <s v="Pens Model 3"/>
    <x v="2"/>
    <n v="498.61"/>
    <n v="7"/>
    <n v="944.31"/>
    <n v="0"/>
    <s v="Standard Class"/>
    <x v="1"/>
    <x v="1"/>
    <s v="E007"/>
    <x v="1"/>
    <n v="6610.17"/>
    <n v="3490.27"/>
    <n v="3119.9"/>
    <s v="High"/>
    <s v="No"/>
    <n v="0"/>
  </r>
  <r>
    <s v="O01294"/>
    <d v="2024-09-25T00:00:00"/>
    <x v="1"/>
    <s v="C0081"/>
    <x v="98"/>
    <s v="P0024"/>
    <s v="Desks Model 4"/>
    <x v="1"/>
    <n v="598.51"/>
    <n v="7"/>
    <n v="940.73"/>
    <n v="0"/>
    <s v="Same Day"/>
    <x v="1"/>
    <x v="1"/>
    <s v="E003"/>
    <x v="11"/>
    <n v="6585.1100000000006"/>
    <n v="4189.57"/>
    <n v="2395.5400000000009"/>
    <s v="High"/>
    <s v="No"/>
    <n v="0"/>
  </r>
  <r>
    <s v="O02703"/>
    <d v="2024-11-07T00:00:00"/>
    <x v="3"/>
    <s v="C0013"/>
    <x v="75"/>
    <s v="P0006"/>
    <s v="Binders Model 2"/>
    <x v="2"/>
    <n v="597.01"/>
    <n v="6"/>
    <n v="774.08"/>
    <n v="0.05"/>
    <s v="Second Class"/>
    <x v="1"/>
    <x v="1"/>
    <s v="E007"/>
    <x v="1"/>
    <n v="4412.2560000000003"/>
    <n v="3582.06"/>
    <n v="830.19600000000037"/>
    <s v="Medium"/>
    <s v="No"/>
    <n v="0"/>
  </r>
  <r>
    <s v="O00062"/>
    <d v="2024-07-05T00:00:00"/>
    <x v="1"/>
    <s v="C0071"/>
    <x v="48"/>
    <s v="P0041"/>
    <s v="Monitors Model 1"/>
    <x v="0"/>
    <n v="757.28"/>
    <n v="3"/>
    <n v="1165.56"/>
    <n v="0.05"/>
    <s v="Standard Class"/>
    <x v="1"/>
    <x v="1"/>
    <s v="E011"/>
    <x v="10"/>
    <n v="3321.8459999999995"/>
    <n v="2271.84"/>
    <n v="1050.0059999999994"/>
    <s v="High"/>
    <s v="No"/>
    <n v="0"/>
  </r>
  <r>
    <s v="O03139"/>
    <d v="2024-09-05T00:00:00"/>
    <x v="1"/>
    <s v="C0006"/>
    <x v="79"/>
    <s v="P0050"/>
    <s v="Accessories Model 2"/>
    <x v="0"/>
    <n v="31.01"/>
    <n v="2"/>
    <n v="49.68"/>
    <n v="0.15"/>
    <s v="Standard Class"/>
    <x v="3"/>
    <x v="3"/>
    <s v="E012"/>
    <x v="4"/>
    <n v="84.456000000000003"/>
    <n v="62.02"/>
    <n v="22.436"/>
    <s v="Medium"/>
    <s v="No"/>
    <n v="0"/>
  </r>
  <r>
    <s v="O00816"/>
    <d v="2024-04-25T00:00:00"/>
    <x v="2"/>
    <s v="C0050"/>
    <x v="0"/>
    <s v="P0044"/>
    <s v="Monitors Model 4"/>
    <x v="0"/>
    <n v="365.65"/>
    <n v="8"/>
    <n v="689.97"/>
    <n v="0"/>
    <s v="First Class"/>
    <x v="0"/>
    <x v="0"/>
    <s v="E010"/>
    <x v="8"/>
    <n v="5519.76"/>
    <n v="2925.2"/>
    <n v="2594.5600000000004"/>
    <s v="High"/>
    <s v="No"/>
    <n v="0"/>
  </r>
  <r>
    <s v="O00874"/>
    <d v="2025-05-22T00:00:00"/>
    <x v="2"/>
    <s v="C0038"/>
    <x v="41"/>
    <s v="P0030"/>
    <s v="Bookcases Model 2"/>
    <x v="1"/>
    <n v="633.59"/>
    <n v="7"/>
    <n v="800.37"/>
    <n v="0.1"/>
    <s v="Second Class"/>
    <x v="0"/>
    <x v="0"/>
    <s v="E010"/>
    <x v="8"/>
    <n v="5042.3310000000001"/>
    <n v="4435.13"/>
    <n v="607.20100000000002"/>
    <s v="Low"/>
    <s v="No"/>
    <n v="0"/>
  </r>
  <r>
    <s v="O02999"/>
    <d v="2025-02-02T00:00:00"/>
    <x v="0"/>
    <s v="C0004"/>
    <x v="20"/>
    <s v="P0043"/>
    <s v="Monitors Model 3"/>
    <x v="0"/>
    <n v="710.37"/>
    <n v="7"/>
    <n v="979.52"/>
    <n v="0"/>
    <s v="Standard Class"/>
    <x v="0"/>
    <x v="0"/>
    <s v="E006"/>
    <x v="9"/>
    <n v="6856.6399999999994"/>
    <n v="4972.59"/>
    <n v="1884.0499999999993"/>
    <s v="Medium"/>
    <s v="No"/>
    <n v="0"/>
  </r>
  <r>
    <s v="O01177"/>
    <d v="2024-10-25T00:00:00"/>
    <x v="3"/>
    <s v="C0016"/>
    <x v="34"/>
    <s v="P0052"/>
    <s v="Accessories Model 4"/>
    <x v="0"/>
    <n v="685.08"/>
    <n v="2"/>
    <n v="921.01"/>
    <n v="0"/>
    <s v="Standard Class"/>
    <x v="0"/>
    <x v="0"/>
    <s v="E006"/>
    <x v="9"/>
    <n v="1842.02"/>
    <n v="1370.16"/>
    <n v="471.8599999999999"/>
    <s v="Medium"/>
    <s v="No"/>
    <n v="0"/>
  </r>
  <r>
    <s v="O01251"/>
    <d v="2024-01-25T00:00:00"/>
    <x v="0"/>
    <s v="C0031"/>
    <x v="19"/>
    <s v="P0004"/>
    <s v="Paper Model 4"/>
    <x v="2"/>
    <n v="528.29"/>
    <n v="1"/>
    <n v="798.12"/>
    <n v="0.15"/>
    <s v="Second Class"/>
    <x v="1"/>
    <x v="1"/>
    <s v="E011"/>
    <x v="10"/>
    <n v="678.40199999999993"/>
    <n v="528.29"/>
    <n v="150.11199999999997"/>
    <s v="Medium"/>
    <s v="No"/>
    <n v="0"/>
  </r>
  <r>
    <s v="O01436"/>
    <d v="2025-05-27T00:00:00"/>
    <x v="2"/>
    <s v="C0048"/>
    <x v="82"/>
    <s v="P0016"/>
    <s v="Staplers Model 4"/>
    <x v="2"/>
    <n v="465.76"/>
    <n v="9"/>
    <n v="906.25"/>
    <n v="0"/>
    <s v="Second Class"/>
    <x v="0"/>
    <x v="0"/>
    <s v="E010"/>
    <x v="8"/>
    <n v="8156.25"/>
    <n v="4191.84"/>
    <n v="3964.41"/>
    <s v="High"/>
    <s v="No"/>
    <n v="0"/>
  </r>
  <r>
    <s v="O02477"/>
    <d v="2025-03-09T00:00:00"/>
    <x v="0"/>
    <s v="C0049"/>
    <x v="27"/>
    <s v="P0028"/>
    <s v="Chairs Model 4"/>
    <x v="1"/>
    <n v="784.05"/>
    <n v="10"/>
    <n v="1700.53"/>
    <n v="0"/>
    <s v="Standard Class"/>
    <x v="1"/>
    <x v="1"/>
    <s v="E011"/>
    <x v="10"/>
    <n v="17005.3"/>
    <n v="7840.5"/>
    <n v="9164.7999999999993"/>
    <s v="High"/>
    <s v="No"/>
    <n v="0"/>
  </r>
  <r>
    <s v="O02397"/>
    <d v="2025-04-29T00:00:00"/>
    <x v="2"/>
    <s v="C0004"/>
    <x v="20"/>
    <s v="P0043"/>
    <s v="Monitors Model 3"/>
    <x v="0"/>
    <n v="710.37"/>
    <n v="6"/>
    <n v="979.52"/>
    <n v="0.1"/>
    <s v="First Class"/>
    <x v="0"/>
    <x v="0"/>
    <s v="E006"/>
    <x v="9"/>
    <n v="5289.4080000000004"/>
    <n v="4262.22"/>
    <n v="1027.1880000000001"/>
    <s v="Medium"/>
    <s v="No"/>
    <n v="0"/>
  </r>
  <r>
    <s v="O01061"/>
    <d v="2024-08-08T00:00:00"/>
    <x v="1"/>
    <s v="C0048"/>
    <x v="82"/>
    <s v="P0037"/>
    <s v="Laptops Model 1"/>
    <x v="0"/>
    <n v="732.63"/>
    <n v="7"/>
    <n v="1069.8599999999999"/>
    <n v="0"/>
    <s v="Standard Class"/>
    <x v="0"/>
    <x v="0"/>
    <s v="E006"/>
    <x v="9"/>
    <n v="7489.0199999999995"/>
    <n v="5128.41"/>
    <n v="2360.6099999999997"/>
    <s v="High"/>
    <s v="No"/>
    <n v="0"/>
  </r>
  <r>
    <s v="O01919"/>
    <d v="2024-01-24T00:00:00"/>
    <x v="0"/>
    <s v="C0016"/>
    <x v="34"/>
    <s v="P0026"/>
    <s v="Chairs Model 2"/>
    <x v="1"/>
    <n v="116.9"/>
    <n v="10"/>
    <n v="253.46"/>
    <n v="0.2"/>
    <s v="Standard Class"/>
    <x v="0"/>
    <x v="0"/>
    <s v="E002"/>
    <x v="0"/>
    <n v="2027.68"/>
    <n v="1169"/>
    <n v="858.68000000000006"/>
    <s v="High"/>
    <s v="No"/>
    <n v="0"/>
  </r>
  <r>
    <s v="O02938"/>
    <d v="2024-07-31T00:00:00"/>
    <x v="1"/>
    <s v="C0094"/>
    <x v="53"/>
    <s v="P0050"/>
    <s v="Accessories Model 2"/>
    <x v="0"/>
    <n v="31.01"/>
    <n v="7"/>
    <n v="49.68"/>
    <n v="0.2"/>
    <s v="Second Class"/>
    <x v="1"/>
    <x v="1"/>
    <s v="E007"/>
    <x v="1"/>
    <n v="278.20800000000003"/>
    <n v="217.07000000000002"/>
    <n v="61.138000000000005"/>
    <s v="Medium"/>
    <s v="No"/>
    <n v="0"/>
  </r>
  <r>
    <s v="O02833"/>
    <d v="2025-01-05T00:00:00"/>
    <x v="0"/>
    <s v="C0033"/>
    <x v="14"/>
    <s v="P0022"/>
    <s v="Desks Model 2"/>
    <x v="1"/>
    <n v="209.29"/>
    <n v="8"/>
    <n v="425.58"/>
    <n v="0"/>
    <s v="Same Day"/>
    <x v="2"/>
    <x v="2"/>
    <s v="E001"/>
    <x v="2"/>
    <n v="3404.64"/>
    <n v="1674.32"/>
    <n v="1730.32"/>
    <s v="High"/>
    <s v="No"/>
    <n v="0"/>
  </r>
  <r>
    <s v="O01811"/>
    <d v="2025-06-23T00:00:00"/>
    <x v="2"/>
    <s v="C0079"/>
    <x v="68"/>
    <s v="P0018"/>
    <s v="Envelopes Model 2"/>
    <x v="2"/>
    <n v="599.25"/>
    <n v="2"/>
    <n v="849.05"/>
    <n v="0.15"/>
    <s v="Standard Class"/>
    <x v="0"/>
    <x v="0"/>
    <s v="E010"/>
    <x v="8"/>
    <n v="1443.385"/>
    <n v="1198.5"/>
    <n v="244.88499999999999"/>
    <s v="Medium"/>
    <s v="No"/>
    <n v="0"/>
  </r>
  <r>
    <s v="O00494"/>
    <d v="2025-03-03T00:00:00"/>
    <x v="0"/>
    <s v="C0020"/>
    <x v="91"/>
    <s v="P0037"/>
    <s v="Laptops Model 1"/>
    <x v="0"/>
    <n v="732.63"/>
    <n v="1"/>
    <n v="1069.8599999999999"/>
    <n v="0"/>
    <s v="Same Day"/>
    <x v="3"/>
    <x v="3"/>
    <s v="E004"/>
    <x v="6"/>
    <n v="1069.8599999999999"/>
    <n v="732.63"/>
    <n v="337.2299999999999"/>
    <s v="High"/>
    <s v="No"/>
    <n v="0"/>
  </r>
  <r>
    <s v="O00685"/>
    <d v="2024-05-21T00:00:00"/>
    <x v="2"/>
    <s v="C0109"/>
    <x v="51"/>
    <s v="P0018"/>
    <s v="Envelopes Model 2"/>
    <x v="2"/>
    <n v="599.25"/>
    <n v="12"/>
    <n v="849.05"/>
    <n v="0.15"/>
    <s v="First Class"/>
    <x v="3"/>
    <x v="3"/>
    <s v="E004"/>
    <x v="6"/>
    <n v="8660.3099999999977"/>
    <n v="7191"/>
    <n v="1469.3099999999977"/>
    <s v="Medium"/>
    <s v="No"/>
    <n v="0"/>
  </r>
  <r>
    <s v="O02987"/>
    <d v="2025-04-25T00:00:00"/>
    <x v="2"/>
    <s v="C0024"/>
    <x v="6"/>
    <s v="P0020"/>
    <s v="Envelopes Model 4"/>
    <x v="2"/>
    <n v="777.33"/>
    <n v="7"/>
    <n v="1363.68"/>
    <n v="0"/>
    <s v="Same Day"/>
    <x v="3"/>
    <x v="3"/>
    <s v="E004"/>
    <x v="6"/>
    <n v="9545.76"/>
    <n v="5441.31"/>
    <n v="4104.45"/>
    <s v="High"/>
    <s v="No"/>
    <n v="0"/>
  </r>
  <r>
    <s v="O01825"/>
    <d v="2024-12-28T00:00:00"/>
    <x v="3"/>
    <s v="C0050"/>
    <x v="0"/>
    <s v="P0049"/>
    <s v="Accessories Model 1"/>
    <x v="0"/>
    <n v="329.45"/>
    <n v="10"/>
    <n v="709.62"/>
    <n v="0.2"/>
    <s v="Standard Class"/>
    <x v="0"/>
    <x v="0"/>
    <s v="E002"/>
    <x v="0"/>
    <n v="5676.96"/>
    <n v="3294.5"/>
    <n v="2382.46"/>
    <s v="High"/>
    <s v="No"/>
    <n v="0"/>
  </r>
  <r>
    <s v="O00457"/>
    <d v="2024-08-29T00:00:00"/>
    <x v="1"/>
    <s v="C0104"/>
    <x v="29"/>
    <s v="P0012"/>
    <s v="Pens Model 4"/>
    <x v="2"/>
    <n v="578.14"/>
    <n v="8"/>
    <n v="1084.72"/>
    <n v="0"/>
    <s v="Standard Class"/>
    <x v="2"/>
    <x v="2"/>
    <s v="E005"/>
    <x v="3"/>
    <n v="8677.76"/>
    <n v="4625.12"/>
    <n v="4052.6400000000003"/>
    <s v="High"/>
    <s v="No"/>
    <n v="0"/>
  </r>
  <r>
    <s v="O00520"/>
    <d v="2024-01-28T00:00:00"/>
    <x v="0"/>
    <s v="C0095"/>
    <x v="22"/>
    <s v="P0030"/>
    <s v="Bookcases Model 2"/>
    <x v="1"/>
    <n v="633.59"/>
    <n v="1"/>
    <n v="800.37"/>
    <n v="0"/>
    <s v="Same Day"/>
    <x v="3"/>
    <x v="3"/>
    <s v="E004"/>
    <x v="6"/>
    <n v="800.37"/>
    <n v="633.59"/>
    <n v="166.77999999999997"/>
    <s v="Medium"/>
    <s v="No"/>
    <n v="0"/>
  </r>
  <r>
    <s v="O01328"/>
    <d v="2025-01-26T00:00:00"/>
    <x v="0"/>
    <s v="C0015"/>
    <x v="88"/>
    <s v="P0039"/>
    <s v="Laptops Model 3"/>
    <x v="0"/>
    <n v="727.96"/>
    <n v="7"/>
    <n v="1118.93"/>
    <n v="0"/>
    <s v="Standard Class"/>
    <x v="1"/>
    <x v="1"/>
    <s v="E007"/>
    <x v="1"/>
    <n v="7832.51"/>
    <n v="5095.72"/>
    <n v="2736.79"/>
    <s v="High"/>
    <s v="No"/>
    <n v="0"/>
  </r>
  <r>
    <s v="O02124"/>
    <d v="2025-02-11T00:00:00"/>
    <x v="0"/>
    <s v="C0114"/>
    <x v="61"/>
    <s v="P0019"/>
    <s v="Envelopes Model 3"/>
    <x v="2"/>
    <n v="110.07"/>
    <n v="7"/>
    <n v="193.99"/>
    <n v="0"/>
    <s v="Second Class"/>
    <x v="2"/>
    <x v="2"/>
    <s v="E005"/>
    <x v="3"/>
    <n v="1357.93"/>
    <n v="770.49"/>
    <n v="587.44000000000005"/>
    <s v="High"/>
    <s v="No"/>
    <n v="0"/>
  </r>
  <r>
    <s v="O02546"/>
    <d v="2025-05-29T00:00:00"/>
    <x v="2"/>
    <s v="C0033"/>
    <x v="14"/>
    <s v="P0006"/>
    <s v="Binders Model 2"/>
    <x v="2"/>
    <n v="597.01"/>
    <n v="12"/>
    <n v="774.08"/>
    <n v="0.1"/>
    <s v="First Class"/>
    <x v="2"/>
    <x v="2"/>
    <s v="E009"/>
    <x v="5"/>
    <n v="8360.0640000000003"/>
    <n v="7164.12"/>
    <n v="1195.9440000000004"/>
    <s v="Low"/>
    <s v="No"/>
    <n v="0"/>
  </r>
  <r>
    <s v="O01270"/>
    <d v="2025-04-22T00:00:00"/>
    <x v="2"/>
    <s v="C0018"/>
    <x v="97"/>
    <s v="P0022"/>
    <s v="Desks Model 2"/>
    <x v="1"/>
    <n v="209.29"/>
    <n v="8"/>
    <n v="425.58"/>
    <n v="0.2"/>
    <s v="First Class"/>
    <x v="0"/>
    <x v="0"/>
    <s v="E006"/>
    <x v="9"/>
    <n v="2723.712"/>
    <n v="1674.32"/>
    <n v="1049.3920000000001"/>
    <s v="High"/>
    <s v="No"/>
    <n v="0"/>
  </r>
  <r>
    <s v="O01522"/>
    <d v="2025-01-21T00:00:00"/>
    <x v="0"/>
    <s v="C0080"/>
    <x v="38"/>
    <s v="P0006"/>
    <s v="Binders Model 2"/>
    <x v="2"/>
    <n v="597.01"/>
    <n v="12"/>
    <n v="774.08"/>
    <n v="0"/>
    <s v="Same Day"/>
    <x v="0"/>
    <x v="0"/>
    <s v="E002"/>
    <x v="0"/>
    <n v="9288.9600000000009"/>
    <n v="7164.12"/>
    <n v="2124.8400000000011"/>
    <s v="Medium"/>
    <s v="No"/>
    <n v="0"/>
  </r>
  <r>
    <s v="O02523"/>
    <d v="2025-06-01T00:00:00"/>
    <x v="2"/>
    <s v="C0118"/>
    <x v="4"/>
    <s v="P0024"/>
    <s v="Desks Model 4"/>
    <x v="1"/>
    <n v="598.51"/>
    <n v="11"/>
    <n v="940.73"/>
    <n v="0"/>
    <s v="First Class"/>
    <x v="0"/>
    <x v="0"/>
    <s v="E002"/>
    <x v="0"/>
    <n v="10348.030000000001"/>
    <n v="6583.61"/>
    <n v="3764.420000000001"/>
    <s v="High"/>
    <s v="No"/>
    <n v="0"/>
  </r>
  <r>
    <s v="O00245"/>
    <d v="2024-09-11T00:00:00"/>
    <x v="1"/>
    <s v="C0087"/>
    <x v="87"/>
    <s v="P0001"/>
    <s v="Paper Model 1"/>
    <x v="2"/>
    <n v="193.58"/>
    <n v="4"/>
    <n v="347.15"/>
    <n v="0.15"/>
    <s v="Standard Class"/>
    <x v="2"/>
    <x v="2"/>
    <s v="E009"/>
    <x v="5"/>
    <n v="1180.31"/>
    <n v="774.32"/>
    <n v="405.9899999999999"/>
    <s v="High"/>
    <s v="No"/>
    <n v="0"/>
  </r>
  <r>
    <s v="O01122"/>
    <d v="2024-10-08T00:00:00"/>
    <x v="3"/>
    <s v="C0050"/>
    <x v="0"/>
    <s v="P0031"/>
    <s v="Bookcases Model 3"/>
    <x v="1"/>
    <n v="431.57"/>
    <n v="12"/>
    <n v="725.92"/>
    <n v="0.15"/>
    <s v="Second Class"/>
    <x v="0"/>
    <x v="0"/>
    <s v="E002"/>
    <x v="0"/>
    <n v="7404.3839999999991"/>
    <n v="5178.84"/>
    <n v="2225.543999999999"/>
    <s v="High"/>
    <s v="No"/>
    <n v="0"/>
  </r>
  <r>
    <s v="O00736"/>
    <d v="2024-01-04T00:00:00"/>
    <x v="0"/>
    <s v="C0043"/>
    <x v="45"/>
    <s v="P0052"/>
    <s v="Accessories Model 4"/>
    <x v="0"/>
    <n v="685.08"/>
    <n v="8"/>
    <n v="921.01"/>
    <n v="0.2"/>
    <s v="Second Class"/>
    <x v="0"/>
    <x v="0"/>
    <s v="E002"/>
    <x v="0"/>
    <n v="5894.4639999999999"/>
    <n v="5480.64"/>
    <n v="413.82399999999961"/>
    <s v="Low"/>
    <s v="Yes"/>
    <n v="1"/>
  </r>
  <r>
    <s v="O01736"/>
    <d v="2024-09-25T00:00:00"/>
    <x v="1"/>
    <s v="C0081"/>
    <x v="98"/>
    <s v="P0028"/>
    <s v="Chairs Model 4"/>
    <x v="1"/>
    <n v="784.05"/>
    <n v="9"/>
    <n v="1700.53"/>
    <n v="0.2"/>
    <s v="Same Day"/>
    <x v="1"/>
    <x v="1"/>
    <s v="E011"/>
    <x v="10"/>
    <n v="12243.816000000001"/>
    <n v="7056.45"/>
    <n v="5187.3660000000009"/>
    <s v="High"/>
    <s v="No"/>
    <n v="0"/>
  </r>
  <r>
    <s v="O00866"/>
    <d v="2024-03-21T00:00:00"/>
    <x v="0"/>
    <s v="C0020"/>
    <x v="91"/>
    <s v="P0002"/>
    <s v="Paper Model 2"/>
    <x v="2"/>
    <n v="461.98"/>
    <n v="10"/>
    <n v="1013.15"/>
    <n v="0.05"/>
    <s v="Standard Class"/>
    <x v="3"/>
    <x v="3"/>
    <s v="E012"/>
    <x v="4"/>
    <n v="9624.9249999999993"/>
    <n v="4619.8"/>
    <n v="5005.1249999999991"/>
    <s v="High"/>
    <s v="Yes"/>
    <n v="1"/>
  </r>
  <r>
    <s v="O00170"/>
    <d v="2024-07-29T00:00:00"/>
    <x v="1"/>
    <s v="C0004"/>
    <x v="20"/>
    <s v="P0043"/>
    <s v="Monitors Model 3"/>
    <x v="0"/>
    <n v="710.37"/>
    <n v="9"/>
    <n v="979.52"/>
    <n v="0.1"/>
    <s v="Standard Class"/>
    <x v="0"/>
    <x v="0"/>
    <s v="E006"/>
    <x v="9"/>
    <n v="7934.1120000000001"/>
    <n v="6393.33"/>
    <n v="1540.7820000000002"/>
    <s v="Medium"/>
    <s v="No"/>
    <n v="0"/>
  </r>
  <r>
    <s v="O01249"/>
    <d v="2024-04-04T00:00:00"/>
    <x v="2"/>
    <s v="C0021"/>
    <x v="99"/>
    <s v="P0046"/>
    <s v="Printers Model 2"/>
    <x v="0"/>
    <n v="338.21"/>
    <n v="6"/>
    <n v="661.25"/>
    <n v="0"/>
    <s v="Same Day"/>
    <x v="0"/>
    <x v="0"/>
    <s v="E002"/>
    <x v="0"/>
    <n v="3967.5"/>
    <n v="2029.2599999999998"/>
    <n v="1938.2400000000002"/>
    <s v="High"/>
    <s v="No"/>
    <n v="0"/>
  </r>
  <r>
    <s v="O02810"/>
    <d v="2024-01-03T00:00:00"/>
    <x v="0"/>
    <s v="C0085"/>
    <x v="42"/>
    <s v="P0002"/>
    <s v="Paper Model 2"/>
    <x v="2"/>
    <n v="461.98"/>
    <n v="8"/>
    <n v="1013.15"/>
    <n v="0.1"/>
    <s v="Second Class"/>
    <x v="2"/>
    <x v="2"/>
    <s v="E009"/>
    <x v="5"/>
    <n v="7294.68"/>
    <n v="3695.84"/>
    <n v="3598.84"/>
    <s v="High"/>
    <s v="No"/>
    <n v="0"/>
  </r>
  <r>
    <s v="O00475"/>
    <d v="2024-09-01T00:00:00"/>
    <x v="1"/>
    <s v="C0025"/>
    <x v="16"/>
    <s v="P0002"/>
    <s v="Paper Model 2"/>
    <x v="2"/>
    <n v="461.98"/>
    <n v="8"/>
    <n v="1013.15"/>
    <n v="0.05"/>
    <s v="Standard Class"/>
    <x v="0"/>
    <x v="0"/>
    <s v="E010"/>
    <x v="8"/>
    <n v="7699.94"/>
    <n v="3695.84"/>
    <n v="4004.0999999999995"/>
    <s v="High"/>
    <s v="No"/>
    <n v="0"/>
  </r>
  <r>
    <s v="O00058"/>
    <d v="2024-11-23T00:00:00"/>
    <x v="3"/>
    <s v="C0012"/>
    <x v="23"/>
    <s v="P0052"/>
    <s v="Accessories Model 4"/>
    <x v="0"/>
    <n v="685.08"/>
    <n v="11"/>
    <n v="921.01"/>
    <n v="0"/>
    <s v="First Class"/>
    <x v="2"/>
    <x v="2"/>
    <s v="E009"/>
    <x v="5"/>
    <n v="10131.11"/>
    <n v="7535.88"/>
    <n v="2595.2300000000005"/>
    <s v="Medium"/>
    <s v="Yes"/>
    <n v="1"/>
  </r>
  <r>
    <s v="O01593"/>
    <d v="2025-05-10T00:00:00"/>
    <x v="2"/>
    <s v="C0109"/>
    <x v="51"/>
    <s v="P0005"/>
    <s v="Binders Model 1"/>
    <x v="2"/>
    <n v="454.91"/>
    <n v="12"/>
    <n v="865.02"/>
    <n v="0"/>
    <s v="Standard Class"/>
    <x v="3"/>
    <x v="3"/>
    <s v="E008"/>
    <x v="7"/>
    <n v="10380.24"/>
    <n v="5458.92"/>
    <n v="4921.32"/>
    <s v="High"/>
    <s v="No"/>
    <n v="0"/>
  </r>
  <r>
    <s v="O02459"/>
    <d v="2025-05-02T00:00:00"/>
    <x v="2"/>
    <s v="C0078"/>
    <x v="101"/>
    <s v="P0004"/>
    <s v="Paper Model 4"/>
    <x v="2"/>
    <n v="528.29"/>
    <n v="11"/>
    <n v="798.12"/>
    <n v="0"/>
    <s v="Second Class"/>
    <x v="1"/>
    <x v="1"/>
    <s v="E003"/>
    <x v="11"/>
    <n v="8779.32"/>
    <n v="5811.19"/>
    <n v="2968.13"/>
    <s v="High"/>
    <s v="Yes"/>
    <n v="1"/>
  </r>
  <r>
    <s v="O02663"/>
    <d v="2024-08-31T00:00:00"/>
    <x v="1"/>
    <s v="C0077"/>
    <x v="59"/>
    <s v="P0006"/>
    <s v="Binders Model 2"/>
    <x v="2"/>
    <n v="597.01"/>
    <n v="12"/>
    <n v="774.08"/>
    <n v="0"/>
    <s v="Second Class"/>
    <x v="0"/>
    <x v="0"/>
    <s v="E010"/>
    <x v="8"/>
    <n v="9288.9600000000009"/>
    <n v="7164.12"/>
    <n v="2124.8400000000011"/>
    <s v="Medium"/>
    <s v="No"/>
    <n v="0"/>
  </r>
  <r>
    <s v="O01020"/>
    <d v="2025-01-21T00:00:00"/>
    <x v="0"/>
    <s v="C0031"/>
    <x v="19"/>
    <s v="P0036"/>
    <s v="Tables Model 4"/>
    <x v="1"/>
    <n v="707.97"/>
    <n v="7"/>
    <n v="1262.55"/>
    <n v="0.15"/>
    <s v="Standard Class"/>
    <x v="1"/>
    <x v="1"/>
    <s v="E007"/>
    <x v="1"/>
    <n v="7512.1724999999997"/>
    <n v="4955.79"/>
    <n v="2556.3824999999997"/>
    <s v="High"/>
    <s v="No"/>
    <n v="0"/>
  </r>
  <r>
    <s v="O03120"/>
    <d v="2024-06-09T00:00:00"/>
    <x v="2"/>
    <s v="C0048"/>
    <x v="82"/>
    <s v="P0006"/>
    <s v="Binders Model 2"/>
    <x v="2"/>
    <n v="597.01"/>
    <n v="8"/>
    <n v="774.08"/>
    <n v="0"/>
    <s v="Second Class"/>
    <x v="0"/>
    <x v="0"/>
    <s v="E010"/>
    <x v="8"/>
    <n v="6192.64"/>
    <n v="4776.08"/>
    <n v="1416.5600000000004"/>
    <s v="Medium"/>
    <s v="No"/>
    <n v="0"/>
  </r>
  <r>
    <s v="O00161"/>
    <d v="2024-10-01T00:00:00"/>
    <x v="3"/>
    <s v="C0055"/>
    <x v="24"/>
    <s v="P0014"/>
    <s v="Staplers Model 2"/>
    <x v="2"/>
    <n v="723.21"/>
    <n v="6"/>
    <n v="1348.08"/>
    <n v="0.2"/>
    <s v="Second Class"/>
    <x v="2"/>
    <x v="2"/>
    <s v="E005"/>
    <x v="3"/>
    <n v="6470.7839999999997"/>
    <n v="4339.26"/>
    <n v="2131.5239999999994"/>
    <s v="High"/>
    <s v="No"/>
    <n v="0"/>
  </r>
  <r>
    <s v="O00151"/>
    <d v="2025-02-22T00:00:00"/>
    <x v="0"/>
    <s v="C0065"/>
    <x v="10"/>
    <s v="P0042"/>
    <s v="Monitors Model 2"/>
    <x v="0"/>
    <n v="396.64"/>
    <n v="11"/>
    <n v="532.41999999999996"/>
    <n v="0.05"/>
    <s v="Standard Class"/>
    <x v="2"/>
    <x v="2"/>
    <s v="E005"/>
    <x v="3"/>
    <n v="5563.7889999999998"/>
    <n v="4363.04"/>
    <n v="1200.7489999999998"/>
    <s v="Medium"/>
    <s v="No"/>
    <n v="0"/>
  </r>
  <r>
    <s v="O02564"/>
    <d v="2024-12-01T00:00:00"/>
    <x v="3"/>
    <s v="C0011"/>
    <x v="3"/>
    <s v="P0049"/>
    <s v="Accessories Model 1"/>
    <x v="0"/>
    <n v="329.45"/>
    <n v="10"/>
    <n v="709.62"/>
    <n v="0.05"/>
    <s v="Second Class"/>
    <x v="2"/>
    <x v="2"/>
    <s v="E009"/>
    <x v="5"/>
    <n v="6741.3899999999994"/>
    <n v="3294.5"/>
    <n v="3446.8899999999994"/>
    <s v="High"/>
    <s v="No"/>
    <n v="0"/>
  </r>
  <r>
    <s v="O01250"/>
    <d v="2024-06-07T00:00:00"/>
    <x v="2"/>
    <s v="C0054"/>
    <x v="7"/>
    <s v="P0042"/>
    <s v="Monitors Model 2"/>
    <x v="0"/>
    <n v="396.64"/>
    <n v="9"/>
    <n v="532.41999999999996"/>
    <n v="0.2"/>
    <s v="Second Class"/>
    <x v="2"/>
    <x v="2"/>
    <s v="E005"/>
    <x v="3"/>
    <n v="3833.424"/>
    <n v="3569.7599999999998"/>
    <n v="263.66400000000021"/>
    <s v="Low"/>
    <s v="No"/>
    <n v="0"/>
  </r>
  <r>
    <s v="O00603"/>
    <d v="2024-10-28T00:00:00"/>
    <x v="3"/>
    <s v="C0075"/>
    <x v="7"/>
    <s v="P0016"/>
    <s v="Staplers Model 4"/>
    <x v="2"/>
    <n v="465.76"/>
    <n v="10"/>
    <n v="906.25"/>
    <n v="0.2"/>
    <s v="Standard Class"/>
    <x v="3"/>
    <x v="3"/>
    <s v="E004"/>
    <x v="6"/>
    <n v="7250"/>
    <n v="4657.6000000000004"/>
    <n v="2592.3999999999996"/>
    <s v="High"/>
    <s v="No"/>
    <n v="0"/>
  </r>
  <r>
    <s v="O00429"/>
    <d v="2024-07-29T00:00:00"/>
    <x v="1"/>
    <s v="C0067"/>
    <x v="46"/>
    <s v="P0044"/>
    <s v="Monitors Model 4"/>
    <x v="0"/>
    <n v="365.65"/>
    <n v="12"/>
    <n v="689.97"/>
    <n v="0"/>
    <s v="Standard Class"/>
    <x v="1"/>
    <x v="1"/>
    <s v="E003"/>
    <x v="11"/>
    <n v="8279.64"/>
    <n v="4387.7999999999993"/>
    <n v="3891.84"/>
    <s v="High"/>
    <s v="No"/>
    <n v="0"/>
  </r>
  <r>
    <s v="O01131"/>
    <d v="2025-03-08T00:00:00"/>
    <x v="0"/>
    <s v="C0116"/>
    <x v="104"/>
    <s v="P0009"/>
    <s v="Pens Model 1"/>
    <x v="2"/>
    <n v="640.09"/>
    <n v="6"/>
    <n v="1169.26"/>
    <n v="0.15"/>
    <s v="Standard Class"/>
    <x v="1"/>
    <x v="1"/>
    <s v="E007"/>
    <x v="1"/>
    <n v="5963.2259999999997"/>
    <n v="3840.54"/>
    <n v="2122.6859999999997"/>
    <s v="High"/>
    <s v="No"/>
    <n v="0"/>
  </r>
  <r>
    <s v="O02582"/>
    <d v="2024-09-03T00:00:00"/>
    <x v="1"/>
    <s v="C0037"/>
    <x v="12"/>
    <s v="P0040"/>
    <s v="Laptops Model 4"/>
    <x v="0"/>
    <n v="329.6"/>
    <n v="11"/>
    <n v="455.77"/>
    <n v="0"/>
    <s v="Same Day"/>
    <x v="3"/>
    <x v="3"/>
    <s v="E008"/>
    <x v="7"/>
    <n v="5013.4699999999993"/>
    <n v="3625.6000000000004"/>
    <n v="1387.869999999999"/>
    <s v="Medium"/>
    <s v="No"/>
    <n v="0"/>
  </r>
  <r>
    <s v="O01833"/>
    <d v="2024-07-02T00:00:00"/>
    <x v="1"/>
    <s v="C0008"/>
    <x v="69"/>
    <s v="P0002"/>
    <s v="Paper Model 2"/>
    <x v="2"/>
    <n v="461.98"/>
    <n v="5"/>
    <n v="1013.15"/>
    <n v="0.1"/>
    <s v="Second Class"/>
    <x v="1"/>
    <x v="1"/>
    <s v="E011"/>
    <x v="10"/>
    <n v="4559.1750000000002"/>
    <n v="2309.9"/>
    <n v="2249.2750000000001"/>
    <s v="High"/>
    <s v="No"/>
    <n v="0"/>
  </r>
  <r>
    <s v="O02674"/>
    <d v="2025-05-07T00:00:00"/>
    <x v="2"/>
    <s v="C0054"/>
    <x v="7"/>
    <s v="P0044"/>
    <s v="Monitors Model 4"/>
    <x v="0"/>
    <n v="365.65"/>
    <n v="8"/>
    <n v="689.97"/>
    <n v="0.2"/>
    <s v="Standard Class"/>
    <x v="2"/>
    <x v="2"/>
    <s v="E005"/>
    <x v="3"/>
    <n v="4415.808"/>
    <n v="2925.2"/>
    <n v="1490.6080000000002"/>
    <s v="High"/>
    <s v="No"/>
    <n v="0"/>
  </r>
  <r>
    <s v="O02377"/>
    <d v="2024-04-16T00:00:00"/>
    <x v="2"/>
    <s v="C0004"/>
    <x v="20"/>
    <s v="P0049"/>
    <s v="Accessories Model 1"/>
    <x v="0"/>
    <n v="329.45"/>
    <n v="7"/>
    <n v="709.62"/>
    <n v="0.2"/>
    <s v="Standard Class"/>
    <x v="0"/>
    <x v="0"/>
    <s v="E010"/>
    <x v="8"/>
    <n v="3973.8720000000003"/>
    <n v="2306.15"/>
    <n v="1667.7220000000002"/>
    <s v="High"/>
    <s v="No"/>
    <n v="0"/>
  </r>
  <r>
    <s v="O02496"/>
    <d v="2024-09-07T00:00:00"/>
    <x v="1"/>
    <s v="C0067"/>
    <x v="46"/>
    <s v="P0042"/>
    <s v="Monitors Model 2"/>
    <x v="0"/>
    <n v="396.64"/>
    <n v="12"/>
    <n v="532.41999999999996"/>
    <n v="0.05"/>
    <s v="Second Class"/>
    <x v="1"/>
    <x v="1"/>
    <s v="E007"/>
    <x v="1"/>
    <n v="6069.5879999999988"/>
    <n v="4759.68"/>
    <n v="1309.9079999999985"/>
    <s v="Medium"/>
    <s v="No"/>
    <n v="0"/>
  </r>
  <r>
    <s v="O00827"/>
    <d v="2024-07-05T00:00:00"/>
    <x v="1"/>
    <s v="C0105"/>
    <x v="30"/>
    <s v="P0027"/>
    <s v="Chairs Model 3"/>
    <x v="1"/>
    <n v="688.81"/>
    <n v="8"/>
    <n v="1334.92"/>
    <n v="0.15"/>
    <s v="Same Day"/>
    <x v="1"/>
    <x v="1"/>
    <s v="E003"/>
    <x v="11"/>
    <n v="9077.4560000000001"/>
    <n v="5510.48"/>
    <n v="3566.9760000000006"/>
    <s v="High"/>
    <s v="No"/>
    <n v="0"/>
  </r>
  <r>
    <s v="O02232"/>
    <d v="2024-05-25T00:00:00"/>
    <x v="2"/>
    <s v="C0095"/>
    <x v="22"/>
    <s v="P0038"/>
    <s v="Laptops Model 2"/>
    <x v="0"/>
    <n v="55.26"/>
    <n v="1"/>
    <n v="112.32"/>
    <n v="0"/>
    <s v="Second Class"/>
    <x v="3"/>
    <x v="3"/>
    <s v="E012"/>
    <x v="4"/>
    <n v="112.32"/>
    <n v="55.26"/>
    <n v="57.059999999999995"/>
    <s v="High"/>
    <s v="No"/>
    <n v="0"/>
  </r>
  <r>
    <s v="O01159"/>
    <d v="2024-12-14T00:00:00"/>
    <x v="3"/>
    <s v="C0110"/>
    <x v="44"/>
    <s v="P0017"/>
    <s v="Envelopes Model 1"/>
    <x v="2"/>
    <n v="76.66"/>
    <n v="9"/>
    <n v="117.32"/>
    <n v="0"/>
    <s v="Standard Class"/>
    <x v="1"/>
    <x v="1"/>
    <s v="E003"/>
    <x v="11"/>
    <n v="1055.8799999999999"/>
    <n v="689.93999999999994"/>
    <n v="365.93999999999994"/>
    <s v="High"/>
    <s v="No"/>
    <n v="0"/>
  </r>
  <r>
    <s v="O01104"/>
    <d v="2024-09-12T00:00:00"/>
    <x v="1"/>
    <s v="C0117"/>
    <x v="32"/>
    <s v="P0046"/>
    <s v="Printers Model 2"/>
    <x v="0"/>
    <n v="338.21"/>
    <n v="5"/>
    <n v="661.25"/>
    <n v="0.1"/>
    <s v="First Class"/>
    <x v="0"/>
    <x v="0"/>
    <s v="E006"/>
    <x v="9"/>
    <n v="2975.625"/>
    <n v="1691.05"/>
    <n v="1284.575"/>
    <s v="High"/>
    <s v="No"/>
    <n v="0"/>
  </r>
  <r>
    <s v="O02409"/>
    <d v="2025-04-09T00:00:00"/>
    <x v="2"/>
    <s v="C0097"/>
    <x v="37"/>
    <s v="P0044"/>
    <s v="Monitors Model 4"/>
    <x v="0"/>
    <n v="365.65"/>
    <n v="12"/>
    <n v="689.97"/>
    <n v="0"/>
    <s v="Standard Class"/>
    <x v="3"/>
    <x v="3"/>
    <s v="E004"/>
    <x v="6"/>
    <n v="8279.64"/>
    <n v="4387.7999999999993"/>
    <n v="3891.84"/>
    <s v="High"/>
    <s v="No"/>
    <n v="0"/>
  </r>
  <r>
    <s v="O00830"/>
    <d v="2025-01-21T00:00:00"/>
    <x v="0"/>
    <s v="C0035"/>
    <x v="5"/>
    <s v="P0006"/>
    <s v="Binders Model 2"/>
    <x v="2"/>
    <n v="597.01"/>
    <n v="3"/>
    <n v="774.08"/>
    <n v="0.15"/>
    <s v="Second Class"/>
    <x v="2"/>
    <x v="2"/>
    <s v="E009"/>
    <x v="5"/>
    <n v="1973.9040000000002"/>
    <n v="1791.03"/>
    <n v="182.87400000000025"/>
    <s v="Low"/>
    <s v="No"/>
    <n v="0"/>
  </r>
  <r>
    <s v="O01890"/>
    <d v="2024-01-09T00:00:00"/>
    <x v="0"/>
    <s v="C0013"/>
    <x v="75"/>
    <s v="P0015"/>
    <s v="Staplers Model 3"/>
    <x v="2"/>
    <n v="250.6"/>
    <n v="10"/>
    <n v="418.2"/>
    <n v="0"/>
    <s v="Second Class"/>
    <x v="1"/>
    <x v="1"/>
    <s v="E011"/>
    <x v="10"/>
    <n v="4182"/>
    <n v="2506"/>
    <n v="1676"/>
    <s v="High"/>
    <s v="No"/>
    <n v="0"/>
  </r>
  <r>
    <s v="O00195"/>
    <d v="2025-03-12T00:00:00"/>
    <x v="0"/>
    <s v="C0004"/>
    <x v="20"/>
    <s v="P0025"/>
    <s v="Chairs Model 1"/>
    <x v="1"/>
    <n v="96.56"/>
    <n v="3"/>
    <n v="209.03"/>
    <n v="0"/>
    <s v="Second Class"/>
    <x v="0"/>
    <x v="0"/>
    <s v="E010"/>
    <x v="8"/>
    <n v="627.09"/>
    <n v="289.68"/>
    <n v="337.41"/>
    <s v="High"/>
    <s v="No"/>
    <n v="0"/>
  </r>
  <r>
    <s v="O01247"/>
    <d v="2024-01-27T00:00:00"/>
    <x v="0"/>
    <s v="C0041"/>
    <x v="2"/>
    <s v="P0047"/>
    <s v="Printers Model 3"/>
    <x v="0"/>
    <n v="127.85"/>
    <n v="11"/>
    <n v="210.2"/>
    <n v="0.05"/>
    <s v="Second Class"/>
    <x v="0"/>
    <x v="0"/>
    <s v="E006"/>
    <x v="9"/>
    <n v="2196.5899999999997"/>
    <n v="1406.35"/>
    <n v="790.23999999999978"/>
    <s v="High"/>
    <s v="No"/>
    <n v="0"/>
  </r>
  <r>
    <s v="O02729"/>
    <d v="2024-09-28T00:00:00"/>
    <x v="1"/>
    <s v="C0029"/>
    <x v="72"/>
    <s v="P0014"/>
    <s v="Staplers Model 2"/>
    <x v="2"/>
    <n v="723.21"/>
    <n v="5"/>
    <n v="1348.08"/>
    <n v="0.1"/>
    <s v="Same Day"/>
    <x v="2"/>
    <x v="2"/>
    <s v="E005"/>
    <x v="3"/>
    <n v="6066.36"/>
    <n v="3616.05"/>
    <n v="2450.3099999999995"/>
    <s v="High"/>
    <s v="No"/>
    <n v="0"/>
  </r>
  <r>
    <s v="O00735"/>
    <d v="2024-12-17T00:00:00"/>
    <x v="3"/>
    <s v="C0044"/>
    <x v="25"/>
    <s v="P0024"/>
    <s v="Desks Model 4"/>
    <x v="1"/>
    <n v="598.51"/>
    <n v="6"/>
    <n v="940.73"/>
    <n v="0.2"/>
    <s v="Standard Class"/>
    <x v="2"/>
    <x v="2"/>
    <s v="E009"/>
    <x v="5"/>
    <n v="4515.5039999999999"/>
    <n v="3591.06"/>
    <n v="924.44399999999996"/>
    <s v="Medium"/>
    <s v="No"/>
    <n v="0"/>
  </r>
  <r>
    <s v="O00004"/>
    <d v="2024-04-22T00:00:00"/>
    <x v="2"/>
    <s v="C0070"/>
    <x v="92"/>
    <s v="P0017"/>
    <s v="Envelopes Model 1"/>
    <x v="2"/>
    <n v="76.66"/>
    <n v="11"/>
    <n v="117.32"/>
    <n v="0.2"/>
    <s v="Second Class"/>
    <x v="0"/>
    <x v="0"/>
    <s v="E002"/>
    <x v="0"/>
    <n v="1032.4159999999999"/>
    <n v="843.26"/>
    <n v="189.15599999999995"/>
    <s v="Medium"/>
    <s v="No"/>
    <n v="0"/>
  </r>
  <r>
    <s v="O00047"/>
    <d v="2024-12-06T00:00:00"/>
    <x v="3"/>
    <s v="C0099"/>
    <x v="16"/>
    <s v="P0038"/>
    <s v="Laptops Model 2"/>
    <x v="0"/>
    <n v="55.26"/>
    <n v="3"/>
    <n v="112.32"/>
    <n v="0"/>
    <s v="Second Class"/>
    <x v="1"/>
    <x v="1"/>
    <s v="E011"/>
    <x v="10"/>
    <n v="336.96"/>
    <n v="165.78"/>
    <n v="171.17999999999998"/>
    <s v="High"/>
    <s v="Yes"/>
    <n v="1"/>
  </r>
  <r>
    <s v="O02960"/>
    <d v="2024-03-05T00:00:00"/>
    <x v="4"/>
    <s v="C0083"/>
    <x v="21"/>
    <s v="P0024"/>
    <s v="Desks Model 4"/>
    <x v="1"/>
    <n v="598.51"/>
    <m/>
    <n v="940.73"/>
    <n v="0"/>
    <s v="Standard Class"/>
    <x v="1"/>
    <x v="1"/>
    <s v="E007"/>
    <x v="1"/>
    <n v="0"/>
    <n v="0"/>
    <n v="0"/>
    <s v="Quantity Error!"/>
    <s v="No"/>
    <n v="0"/>
  </r>
  <r>
    <s v="O03055"/>
    <d v="2024-07-28T00:00:00"/>
    <x v="1"/>
    <s v="C0060"/>
    <x v="28"/>
    <s v="P0020"/>
    <s v="Envelopes Model 4"/>
    <x v="2"/>
    <n v="777.33"/>
    <n v="4"/>
    <n v="1363.68"/>
    <n v="0"/>
    <s v="Second Class"/>
    <x v="0"/>
    <x v="0"/>
    <s v="E006"/>
    <x v="9"/>
    <n v="5454.72"/>
    <n v="3109.32"/>
    <n v="2345.4"/>
    <s v="High"/>
    <s v="No"/>
    <n v="0"/>
  </r>
  <r>
    <s v="O00334"/>
    <d v="2024-10-08T00:00:00"/>
    <x v="3"/>
    <s v="C0041"/>
    <x v="2"/>
    <s v="P0032"/>
    <s v="Bookcases Model 4"/>
    <x v="1"/>
    <n v="539.9"/>
    <n v="8"/>
    <n v="1019.72"/>
    <n v="0"/>
    <s v="Second Class"/>
    <x v="0"/>
    <x v="0"/>
    <s v="E010"/>
    <x v="8"/>
    <n v="8157.76"/>
    <n v="4319.2"/>
    <n v="3838.5600000000004"/>
    <s v="High"/>
    <s v="Yes"/>
    <n v="1"/>
  </r>
  <r>
    <s v="O03161"/>
    <d v="2024-07-09T00:00:00"/>
    <x v="1"/>
    <s v="C0081"/>
    <x v="98"/>
    <s v="P0017"/>
    <s v="Envelopes Model 1"/>
    <x v="2"/>
    <n v="76.66"/>
    <n v="3"/>
    <n v="117.32"/>
    <n v="0.15"/>
    <s v="Same Day"/>
    <x v="1"/>
    <x v="1"/>
    <s v="E003"/>
    <x v="11"/>
    <n v="299.166"/>
    <n v="229.98"/>
    <n v="69.186000000000007"/>
    <s v="Medium"/>
    <s v="No"/>
    <n v="0"/>
  </r>
  <r>
    <s v="O02706"/>
    <d v="2025-05-07T00:00:00"/>
    <x v="2"/>
    <s v="C0049"/>
    <x v="27"/>
    <s v="P0032"/>
    <s v="Bookcases Model 4"/>
    <x v="1"/>
    <n v="539.9"/>
    <n v="2"/>
    <n v="1019.72"/>
    <n v="0.1"/>
    <s v="First Class"/>
    <x v="1"/>
    <x v="1"/>
    <s v="E011"/>
    <x v="10"/>
    <n v="1835.4960000000001"/>
    <n v="1079.8"/>
    <n v="755.69600000000014"/>
    <s v="High"/>
    <s v="No"/>
    <n v="0"/>
  </r>
  <r>
    <s v="O03106"/>
    <d v="2024-09-30T00:00:00"/>
    <x v="1"/>
    <s v="C0016"/>
    <x v="34"/>
    <s v="P0002"/>
    <s v="Paper Model 2"/>
    <x v="2"/>
    <n v="461.98"/>
    <n v="1"/>
    <n v="1013.15"/>
    <n v="0.05"/>
    <s v="Standard Class"/>
    <x v="0"/>
    <x v="0"/>
    <s v="E006"/>
    <x v="9"/>
    <n v="962.49249999999995"/>
    <n v="461.98"/>
    <n v="500.51249999999993"/>
    <s v="High"/>
    <s v="No"/>
    <n v="0"/>
  </r>
  <r>
    <s v="O00401"/>
    <d v="2024-05-17T00:00:00"/>
    <x v="2"/>
    <s v="C0011"/>
    <x v="3"/>
    <s v="P0045"/>
    <s v="Printers Model 1"/>
    <x v="0"/>
    <n v="595.79999999999995"/>
    <n v="9"/>
    <n v="1280.18"/>
    <n v="0.2"/>
    <s v="Second Class"/>
    <x v="2"/>
    <x v="2"/>
    <s v="E005"/>
    <x v="3"/>
    <n v="9217.2960000000003"/>
    <n v="5362.2"/>
    <n v="3855.0960000000005"/>
    <s v="High"/>
    <s v="No"/>
    <n v="0"/>
  </r>
  <r>
    <s v="O02315"/>
    <d v="2024-06-01T00:00:00"/>
    <x v="2"/>
    <s v="C0107"/>
    <x v="30"/>
    <s v="P0022"/>
    <s v="Desks Model 2"/>
    <x v="1"/>
    <n v="209.29"/>
    <n v="4"/>
    <n v="425.58"/>
    <n v="0.15"/>
    <s v="First Class"/>
    <x v="1"/>
    <x v="1"/>
    <s v="E003"/>
    <x v="11"/>
    <n v="1446.972"/>
    <n v="837.16"/>
    <n v="609.81200000000001"/>
    <s v="High"/>
    <s v="No"/>
    <n v="0"/>
  </r>
  <r>
    <s v="O02342"/>
    <d v="2025-04-26T00:00:00"/>
    <x v="2"/>
    <s v="C0011"/>
    <x v="3"/>
    <s v="P0037"/>
    <s v="Laptops Model 1"/>
    <x v="0"/>
    <n v="732.63"/>
    <n v="7"/>
    <n v="1069.8599999999999"/>
    <n v="0.05"/>
    <s v="Standard Class"/>
    <x v="2"/>
    <x v="2"/>
    <s v="E009"/>
    <x v="5"/>
    <n v="7114.5689999999995"/>
    <n v="5128.41"/>
    <n v="1986.1589999999997"/>
    <s v="Medium"/>
    <s v="No"/>
    <n v="0"/>
  </r>
  <r>
    <s v="O00182"/>
    <d v="2024-07-02T00:00:00"/>
    <x v="1"/>
    <s v="C0065"/>
    <x v="10"/>
    <s v="P0044"/>
    <s v="Monitors Model 4"/>
    <x v="0"/>
    <n v="365.65"/>
    <n v="4"/>
    <n v="689.97"/>
    <n v="0.2"/>
    <s v="Same Day"/>
    <x v="2"/>
    <x v="2"/>
    <s v="E001"/>
    <x v="2"/>
    <n v="2207.904"/>
    <n v="1462.6"/>
    <n v="745.30400000000009"/>
    <s v="High"/>
    <s v="No"/>
    <n v="0"/>
  </r>
  <r>
    <s v="O00192"/>
    <d v="2025-04-18T00:00:00"/>
    <x v="2"/>
    <s v="C0071"/>
    <x v="48"/>
    <s v="P0016"/>
    <s v="Staplers Model 4"/>
    <x v="2"/>
    <n v="465.76"/>
    <n v="2"/>
    <n v="906.25"/>
    <n v="0.2"/>
    <s v="Second Class"/>
    <x v="1"/>
    <x v="1"/>
    <s v="E003"/>
    <x v="11"/>
    <n v="1450"/>
    <n v="931.52"/>
    <n v="518.48"/>
    <s v="High"/>
    <s v="No"/>
    <n v="0"/>
  </r>
  <r>
    <s v="O01059"/>
    <d v="2024-11-05T00:00:00"/>
    <x v="3"/>
    <s v="C0011"/>
    <x v="3"/>
    <s v="P0022"/>
    <s v="Desks Model 2"/>
    <x v="1"/>
    <n v="209.29"/>
    <n v="7"/>
    <n v="425.58"/>
    <n v="0.05"/>
    <s v="Standard Class"/>
    <x v="2"/>
    <x v="2"/>
    <s v="E009"/>
    <x v="5"/>
    <n v="2830.107"/>
    <n v="1465.03"/>
    <n v="1365.077"/>
    <s v="High"/>
    <s v="No"/>
    <n v="0"/>
  </r>
  <r>
    <s v="O02219"/>
    <d v="2024-06-10T00:00:00"/>
    <x v="2"/>
    <s v="C0043"/>
    <x v="45"/>
    <s v="P0023"/>
    <s v="Desks Model 3"/>
    <x v="1"/>
    <n v="388.07"/>
    <n v="11"/>
    <n v="782.41"/>
    <n v="0"/>
    <s v="First Class"/>
    <x v="0"/>
    <x v="0"/>
    <s v="E010"/>
    <x v="8"/>
    <n v="8606.51"/>
    <n v="4268.7699999999995"/>
    <n v="4337.7400000000007"/>
    <s v="High"/>
    <s v="No"/>
    <n v="0"/>
  </r>
  <r>
    <s v="O02223"/>
    <d v="2025-01-01T00:00:00"/>
    <x v="0"/>
    <s v="C0107"/>
    <x v="30"/>
    <s v="P0013"/>
    <s v="Staplers Model 1"/>
    <x v="2"/>
    <n v="671.48"/>
    <n v="2"/>
    <n v="1240.1099999999999"/>
    <n v="0"/>
    <s v="Standard Class"/>
    <x v="1"/>
    <x v="1"/>
    <s v="E003"/>
    <x v="11"/>
    <n v="2480.2199999999998"/>
    <n v="1342.96"/>
    <n v="1137.2599999999998"/>
    <s v="High"/>
    <s v="No"/>
    <n v="0"/>
  </r>
  <r>
    <s v="O00758"/>
    <d v="2025-06-05T00:00:00"/>
    <x v="2"/>
    <s v="C0011"/>
    <x v="3"/>
    <s v="P0008"/>
    <s v="Binders Model 4"/>
    <x v="2"/>
    <n v="723.8"/>
    <n v="4"/>
    <n v="1101.54"/>
    <n v="0"/>
    <s v="Standard Class"/>
    <x v="2"/>
    <x v="2"/>
    <s v="E005"/>
    <x v="3"/>
    <n v="4406.16"/>
    <n v="2895.2"/>
    <n v="1510.96"/>
    <s v="High"/>
    <s v="No"/>
    <n v="0"/>
  </r>
  <r>
    <s v="O00809"/>
    <d v="2025-05-05T00:00:00"/>
    <x v="2"/>
    <s v="C0056"/>
    <x v="54"/>
    <s v="P0024"/>
    <s v="Desks Model 4"/>
    <x v="1"/>
    <n v="598.51"/>
    <n v="2"/>
    <n v="940.73"/>
    <n v="0.05"/>
    <s v="Second Class"/>
    <x v="2"/>
    <x v="2"/>
    <s v="E001"/>
    <x v="2"/>
    <n v="1787.3869999999999"/>
    <n v="1197.02"/>
    <n v="590.36699999999996"/>
    <s v="High"/>
    <s v="No"/>
    <n v="0"/>
  </r>
  <r>
    <s v="O00087"/>
    <d v="2024-07-23T00:00:00"/>
    <x v="1"/>
    <s v="C0084"/>
    <x v="12"/>
    <s v="P0031"/>
    <s v="Bookcases Model 3"/>
    <x v="1"/>
    <n v="431.57"/>
    <n v="5"/>
    <n v="725.92"/>
    <n v="0"/>
    <s v="Standard Class"/>
    <x v="0"/>
    <x v="0"/>
    <s v="E006"/>
    <x v="9"/>
    <n v="3629.6"/>
    <n v="2157.85"/>
    <n v="1471.75"/>
    <s v="High"/>
    <s v="No"/>
    <n v="0"/>
  </r>
  <r>
    <s v="O01979"/>
    <d v="2024-12-12T00:00:00"/>
    <x v="3"/>
    <s v="C0009"/>
    <x v="50"/>
    <s v="P0046"/>
    <s v="Printers Model 2"/>
    <x v="0"/>
    <n v="338.21"/>
    <n v="4"/>
    <n v="661.25"/>
    <n v="0.15"/>
    <s v="Standard Class"/>
    <x v="1"/>
    <x v="1"/>
    <s v="E003"/>
    <x v="11"/>
    <n v="2248.25"/>
    <n v="1352.84"/>
    <n v="895.41000000000008"/>
    <s v="High"/>
    <s v="No"/>
    <n v="0"/>
  </r>
  <r>
    <s v="O01563"/>
    <d v="2025-02-16T00:00:00"/>
    <x v="0"/>
    <s v="C0086"/>
    <x v="77"/>
    <s v="P0052"/>
    <s v="Accessories Model 4"/>
    <x v="0"/>
    <n v="685.08"/>
    <n v="3"/>
    <n v="921.01"/>
    <n v="0.2"/>
    <s v="Second Class"/>
    <x v="1"/>
    <x v="1"/>
    <s v="E003"/>
    <x v="11"/>
    <n v="2210.424"/>
    <n v="2055.2400000000002"/>
    <n v="155.18399999999974"/>
    <s v="Low"/>
    <s v="No"/>
    <n v="0"/>
  </r>
  <r>
    <s v="O03051"/>
    <d v="2025-05-27T00:00:00"/>
    <x v="2"/>
    <s v="C0064"/>
    <x v="67"/>
    <s v="P0020"/>
    <s v="Envelopes Model 4"/>
    <x v="2"/>
    <n v="777.33"/>
    <n v="8"/>
    <n v="1363.68"/>
    <n v="0"/>
    <s v="First Class"/>
    <x v="3"/>
    <x v="3"/>
    <s v="E008"/>
    <x v="7"/>
    <n v="10909.44"/>
    <n v="6218.64"/>
    <n v="4690.8"/>
    <s v="High"/>
    <s v="No"/>
    <n v="0"/>
  </r>
  <r>
    <s v="O01490"/>
    <d v="2024-01-17T00:00:00"/>
    <x v="0"/>
    <s v="C0037"/>
    <x v="12"/>
    <s v="P0051"/>
    <s v="Accessories Model 3"/>
    <x v="0"/>
    <n v="357.49"/>
    <n v="3"/>
    <n v="769.69"/>
    <n v="0"/>
    <s v="Standard Class"/>
    <x v="3"/>
    <x v="3"/>
    <s v="E012"/>
    <x v="4"/>
    <n v="2309.0700000000002"/>
    <n v="1072.47"/>
    <n v="1236.6000000000001"/>
    <s v="High"/>
    <s v="No"/>
    <n v="0"/>
  </r>
  <r>
    <s v="O01417"/>
    <d v="2024-12-06T00:00:00"/>
    <x v="3"/>
    <s v="C0012"/>
    <x v="23"/>
    <s v="P0017"/>
    <s v="Envelopes Model 1"/>
    <x v="2"/>
    <n v="76.66"/>
    <n v="9"/>
    <n v="117.32"/>
    <n v="0"/>
    <s v="Second Class"/>
    <x v="2"/>
    <x v="2"/>
    <s v="E005"/>
    <x v="3"/>
    <n v="1055.8799999999999"/>
    <n v="689.93999999999994"/>
    <n v="365.93999999999994"/>
    <s v="High"/>
    <s v="No"/>
    <n v="0"/>
  </r>
  <r>
    <s v="O01545"/>
    <d v="2024-07-16T00:00:00"/>
    <x v="1"/>
    <s v="C0028"/>
    <x v="11"/>
    <s v="P0003"/>
    <s v="Paper Model 3"/>
    <x v="2"/>
    <n v="239.71"/>
    <n v="7"/>
    <n v="522.34"/>
    <n v="0.05"/>
    <s v="Same Day"/>
    <x v="2"/>
    <x v="2"/>
    <s v="E005"/>
    <x v="3"/>
    <n v="3473.5610000000001"/>
    <n v="1677.97"/>
    <n v="1795.5910000000001"/>
    <s v="High"/>
    <s v="No"/>
    <n v="0"/>
  </r>
  <r>
    <s v="O00323"/>
    <d v="2025-06-17T00:00:00"/>
    <x v="2"/>
    <s v="C0052"/>
    <x v="13"/>
    <s v="P0040"/>
    <s v="Laptops Model 4"/>
    <x v="0"/>
    <n v="329.6"/>
    <n v="5"/>
    <n v="455.77"/>
    <n v="0.15"/>
    <s v="Second Class"/>
    <x v="3"/>
    <x v="3"/>
    <s v="E012"/>
    <x v="4"/>
    <n v="1937.0224999999998"/>
    <n v="1648"/>
    <n v="289.02249999999981"/>
    <s v="Low"/>
    <s v="No"/>
    <n v="0"/>
  </r>
  <r>
    <s v="O01426"/>
    <d v="2024-02-20T00:00:00"/>
    <x v="0"/>
    <s v="C0042"/>
    <x v="93"/>
    <s v="P0024"/>
    <s v="Desks Model 4"/>
    <x v="1"/>
    <n v="598.51"/>
    <n v="6"/>
    <n v="940.73"/>
    <n v="0"/>
    <s v="Standard Class"/>
    <x v="3"/>
    <x v="3"/>
    <s v="E012"/>
    <x v="4"/>
    <n v="5644.38"/>
    <n v="3591.06"/>
    <n v="2053.3200000000002"/>
    <s v="High"/>
    <s v="No"/>
    <n v="0"/>
  </r>
  <r>
    <s v="O02776"/>
    <d v="2024-06-13T00:00:00"/>
    <x v="2"/>
    <s v="C0056"/>
    <x v="54"/>
    <s v="P0044"/>
    <s v="Monitors Model 4"/>
    <x v="0"/>
    <n v="365.65"/>
    <n v="8"/>
    <n v="689.97"/>
    <n v="0.1"/>
    <s v="Same Day"/>
    <x v="2"/>
    <x v="2"/>
    <s v="E009"/>
    <x v="5"/>
    <n v="4967.7840000000006"/>
    <n v="2925.2"/>
    <n v="2042.5840000000007"/>
    <s v="High"/>
    <s v="No"/>
    <n v="0"/>
  </r>
  <r>
    <s v="O02800"/>
    <d v="2024-08-04T00:00:00"/>
    <x v="1"/>
    <s v="C0117"/>
    <x v="32"/>
    <s v="P0051"/>
    <s v="Accessories Model 3"/>
    <x v="0"/>
    <n v="357.49"/>
    <n v="9"/>
    <n v="769.69"/>
    <n v="0.15"/>
    <s v="First Class"/>
    <x v="0"/>
    <x v="0"/>
    <s v="E002"/>
    <x v="0"/>
    <n v="5888.1285000000007"/>
    <n v="3217.41"/>
    <n v="2670.7185000000009"/>
    <s v="High"/>
    <s v="No"/>
    <n v="0"/>
  </r>
  <r>
    <s v="O02132"/>
    <d v="2024-08-28T00:00:00"/>
    <x v="1"/>
    <s v="C0050"/>
    <x v="0"/>
    <s v="P0008"/>
    <s v="Binders Model 4"/>
    <x v="2"/>
    <n v="723.8"/>
    <n v="4"/>
    <n v="1101.54"/>
    <n v="0"/>
    <s v="Standard Class"/>
    <x v="0"/>
    <x v="0"/>
    <s v="E010"/>
    <x v="8"/>
    <n v="4406.16"/>
    <n v="2895.2"/>
    <n v="1510.96"/>
    <s v="High"/>
    <s v="No"/>
    <n v="0"/>
  </r>
  <r>
    <s v="O03044"/>
    <d v="2025-05-18T00:00:00"/>
    <x v="2"/>
    <s v="C0030"/>
    <x v="26"/>
    <s v="P0006"/>
    <s v="Binders Model 2"/>
    <x v="2"/>
    <n v="597.01"/>
    <n v="10"/>
    <n v="774.08"/>
    <n v="0.1"/>
    <s v="Standard Class"/>
    <x v="3"/>
    <x v="3"/>
    <s v="E004"/>
    <x v="6"/>
    <n v="6966.72"/>
    <n v="5970.1"/>
    <n v="996.61999999999989"/>
    <s v="Low"/>
    <s v="No"/>
    <n v="0"/>
  </r>
  <r>
    <s v="O00614"/>
    <d v="2025-06-02T00:00:00"/>
    <x v="2"/>
    <s v="C0038"/>
    <x v="41"/>
    <s v="P0046"/>
    <s v="Printers Model 2"/>
    <x v="0"/>
    <n v="338.21"/>
    <n v="8"/>
    <n v="661.25"/>
    <n v="0.15"/>
    <s v="Second Class"/>
    <x v="0"/>
    <x v="0"/>
    <s v="E006"/>
    <x v="9"/>
    <n v="4496.5"/>
    <n v="2705.68"/>
    <n v="1790.8200000000002"/>
    <s v="High"/>
    <s v="No"/>
    <n v="0"/>
  </r>
  <r>
    <s v="O00914"/>
    <d v="2024-05-22T00:00:00"/>
    <x v="2"/>
    <s v="C0056"/>
    <x v="54"/>
    <s v="P0044"/>
    <s v="Monitors Model 4"/>
    <x v="0"/>
    <n v="365.65"/>
    <n v="11"/>
    <n v="689.97"/>
    <n v="0.2"/>
    <s v="First Class"/>
    <x v="2"/>
    <x v="2"/>
    <s v="E005"/>
    <x v="3"/>
    <n v="6071.7360000000008"/>
    <n v="4022.1499999999996"/>
    <n v="2049.5860000000011"/>
    <s v="High"/>
    <s v="No"/>
    <n v="0"/>
  </r>
  <r>
    <s v="O01633"/>
    <d v="2025-03-07T00:00:00"/>
    <x v="0"/>
    <s v="C0101"/>
    <x v="58"/>
    <s v="P0031"/>
    <s v="Bookcases Model 3"/>
    <x v="1"/>
    <n v="431.57"/>
    <n v="9"/>
    <n v="725.92"/>
    <n v="0.15"/>
    <s v="Standard Class"/>
    <x v="2"/>
    <x v="2"/>
    <s v="E005"/>
    <x v="3"/>
    <n v="5553.2879999999996"/>
    <n v="3884.13"/>
    <n v="1669.1579999999994"/>
    <s v="High"/>
    <s v="No"/>
    <n v="0"/>
  </r>
  <r>
    <s v="O00152"/>
    <d v="2024-10-08T00:00:00"/>
    <x v="3"/>
    <s v="C0029"/>
    <x v="72"/>
    <s v="P0019"/>
    <s v="Envelopes Model 3"/>
    <x v="2"/>
    <n v="110.07"/>
    <n v="4"/>
    <n v="193.99"/>
    <n v="0.1"/>
    <s v="Second Class"/>
    <x v="2"/>
    <x v="2"/>
    <s v="E001"/>
    <x v="2"/>
    <n v="698.36400000000003"/>
    <n v="440.28"/>
    <n v="258.08400000000006"/>
    <s v="High"/>
    <s v="No"/>
    <n v="0"/>
  </r>
  <r>
    <s v="O00113"/>
    <d v="2025-01-14T00:00:00"/>
    <x v="0"/>
    <s v="C0108"/>
    <x v="47"/>
    <s v="P0021"/>
    <s v="Desks Model 1"/>
    <x v="1"/>
    <n v="731.22"/>
    <n v="6"/>
    <n v="1490.92"/>
    <n v="0.05"/>
    <s v="Standard Class"/>
    <x v="3"/>
    <x v="3"/>
    <s v="E004"/>
    <x v="6"/>
    <n v="8498.2440000000006"/>
    <n v="4387.32"/>
    <n v="4110.9240000000009"/>
    <s v="High"/>
    <s v="Yes"/>
    <n v="1"/>
  </r>
  <r>
    <s v="O02187"/>
    <d v="2025-06-06T00:00:00"/>
    <x v="2"/>
    <s v="C0075"/>
    <x v="7"/>
    <s v="P0020"/>
    <s v="Envelopes Model 4"/>
    <x v="2"/>
    <n v="777.33"/>
    <n v="10"/>
    <n v="1363.68"/>
    <n v="0.2"/>
    <s v="Standard Class"/>
    <x v="3"/>
    <x v="3"/>
    <s v="E008"/>
    <x v="7"/>
    <n v="10909.440000000002"/>
    <n v="7773.3"/>
    <n v="3136.1400000000021"/>
    <s v="Medium"/>
    <s v="No"/>
    <n v="0"/>
  </r>
  <r>
    <s v="O01470"/>
    <d v="2024-03-08T00:00:00"/>
    <x v="0"/>
    <s v="C0043"/>
    <x v="45"/>
    <s v="P0002"/>
    <s v="Paper Model 2"/>
    <x v="2"/>
    <n v="461.98"/>
    <n v="7"/>
    <n v="1013.15"/>
    <n v="0.1"/>
    <s v="Standard Class"/>
    <x v="0"/>
    <x v="0"/>
    <s v="E002"/>
    <x v="0"/>
    <n v="6382.8450000000003"/>
    <n v="3233.86"/>
    <n v="3148.9850000000001"/>
    <s v="High"/>
    <s v="No"/>
    <n v="0"/>
  </r>
  <r>
    <s v="O02098"/>
    <d v="2024-12-31T00:00:00"/>
    <x v="3"/>
    <s v="C0061"/>
    <x v="85"/>
    <s v="P0041"/>
    <s v="Monitors Model 1"/>
    <x v="0"/>
    <n v="757.28"/>
    <n v="2"/>
    <n v="1165.56"/>
    <n v="0.05"/>
    <s v="Standard Class"/>
    <x v="3"/>
    <x v="3"/>
    <s v="E004"/>
    <x v="6"/>
    <n v="2214.5639999999999"/>
    <n v="1514.56"/>
    <n v="700.00399999999991"/>
    <s v="High"/>
    <s v="No"/>
    <n v="0"/>
  </r>
  <r>
    <s v="O00461"/>
    <d v="2024-04-09T00:00:00"/>
    <x v="2"/>
    <s v="C0068"/>
    <x v="9"/>
    <s v="P0044"/>
    <s v="Monitors Model 4"/>
    <x v="0"/>
    <n v="365.65"/>
    <n v="9"/>
    <n v="689.97"/>
    <n v="0.15"/>
    <s v="Standard Class"/>
    <x v="0"/>
    <x v="0"/>
    <s v="E002"/>
    <x v="0"/>
    <n v="5278.2705000000005"/>
    <n v="3290.85"/>
    <n v="1987.4205000000006"/>
    <s v="High"/>
    <s v="No"/>
    <n v="0"/>
  </r>
  <r>
    <s v="O02819"/>
    <d v="2024-01-05T00:00:00"/>
    <x v="0"/>
    <s v="C0089"/>
    <x v="71"/>
    <s v="P0023"/>
    <s v="Desks Model 3"/>
    <x v="1"/>
    <n v="388.07"/>
    <n v="5"/>
    <n v="782.41"/>
    <n v="0"/>
    <s v="First Class"/>
    <x v="1"/>
    <x v="1"/>
    <s v="E003"/>
    <x v="11"/>
    <n v="3912.0499999999997"/>
    <n v="1940.35"/>
    <n v="1971.6999999999998"/>
    <s v="High"/>
    <s v="No"/>
    <n v="0"/>
  </r>
  <r>
    <s v="O02482"/>
    <d v="2024-12-03T00:00:00"/>
    <x v="3"/>
    <s v="C0050"/>
    <x v="0"/>
    <s v="P0040"/>
    <s v="Laptops Model 4"/>
    <x v="0"/>
    <n v="329.6"/>
    <n v="6"/>
    <n v="455.77"/>
    <n v="0"/>
    <s v="Standard Class"/>
    <x v="0"/>
    <x v="0"/>
    <s v="E002"/>
    <x v="0"/>
    <n v="2734.62"/>
    <n v="1977.6000000000001"/>
    <n v="757.01999999999975"/>
    <s v="Medium"/>
    <s v="No"/>
    <n v="0"/>
  </r>
  <r>
    <s v="O00619"/>
    <d v="2025-06-16T00:00:00"/>
    <x v="2"/>
    <s v="C0092"/>
    <x v="74"/>
    <s v="P0052"/>
    <s v="Accessories Model 4"/>
    <x v="0"/>
    <n v="685.08"/>
    <n v="5"/>
    <n v="921.01"/>
    <n v="0.05"/>
    <s v="First Class"/>
    <x v="3"/>
    <x v="3"/>
    <s v="E012"/>
    <x v="4"/>
    <n v="4374.7974999999997"/>
    <n v="3425.4"/>
    <n v="949.39749999999958"/>
    <s v="Medium"/>
    <s v="No"/>
    <n v="0"/>
  </r>
  <r>
    <s v="O00618"/>
    <d v="2024-03-03T00:00:00"/>
    <x v="0"/>
    <s v="C0099"/>
    <x v="16"/>
    <s v="P0011"/>
    <s v="Pens Model 3"/>
    <x v="2"/>
    <n v="498.61"/>
    <n v="7"/>
    <n v="944.31"/>
    <n v="0.2"/>
    <s v="Standard Class"/>
    <x v="1"/>
    <x v="1"/>
    <s v="E007"/>
    <x v="1"/>
    <n v="5288.1360000000004"/>
    <n v="3490.27"/>
    <n v="1797.8660000000004"/>
    <s v="High"/>
    <s v="No"/>
    <n v="0"/>
  </r>
  <r>
    <s v="O01861"/>
    <d v="2024-12-14T00:00:00"/>
    <x v="3"/>
    <s v="C0116"/>
    <x v="104"/>
    <s v="P0015"/>
    <s v="Staplers Model 3"/>
    <x v="2"/>
    <n v="250.6"/>
    <n v="3"/>
    <n v="418.2"/>
    <n v="0"/>
    <s v="Standard Class"/>
    <x v="1"/>
    <x v="1"/>
    <s v="E011"/>
    <x v="10"/>
    <n v="1254.5999999999999"/>
    <n v="751.8"/>
    <n v="502.79999999999995"/>
    <s v="High"/>
    <s v="No"/>
    <n v="0"/>
  </r>
  <r>
    <s v="O02055"/>
    <d v="2025-05-17T00:00:00"/>
    <x v="2"/>
    <s v="C0073"/>
    <x v="64"/>
    <s v="P0035"/>
    <s v="Tables Model 3"/>
    <x v="1"/>
    <n v="190.89"/>
    <n v="2"/>
    <n v="243.15"/>
    <n v="0.1"/>
    <s v="Second Class"/>
    <x v="2"/>
    <x v="2"/>
    <s v="E001"/>
    <x v="2"/>
    <n v="437.67"/>
    <n v="381.78"/>
    <n v="55.890000000000043"/>
    <s v="Low"/>
    <s v="No"/>
    <n v="0"/>
  </r>
  <r>
    <s v="O01200"/>
    <d v="2025-05-17T00:00:00"/>
    <x v="2"/>
    <s v="C0058"/>
    <x v="43"/>
    <s v="P0048"/>
    <s v="Printers Model 4"/>
    <x v="0"/>
    <n v="83.72"/>
    <n v="10"/>
    <n v="143.57"/>
    <n v="0"/>
    <s v="Second Class"/>
    <x v="3"/>
    <x v="3"/>
    <s v="E004"/>
    <x v="6"/>
    <n v="1435.6999999999998"/>
    <n v="837.2"/>
    <n v="598.49999999999977"/>
    <s v="High"/>
    <s v="Yes"/>
    <n v="1"/>
  </r>
  <r>
    <s v="O02959"/>
    <d v="2024-01-20T00:00:00"/>
    <x v="0"/>
    <s v="C0052"/>
    <x v="13"/>
    <s v="P0027"/>
    <s v="Chairs Model 3"/>
    <x v="1"/>
    <n v="688.81"/>
    <n v="3"/>
    <n v="1334.92"/>
    <n v="0.1"/>
    <s v="Standard Class"/>
    <x v="3"/>
    <x v="3"/>
    <s v="E012"/>
    <x v="4"/>
    <n v="3604.2840000000001"/>
    <n v="2066.4299999999998"/>
    <n v="1537.8540000000003"/>
    <s v="High"/>
    <s v="No"/>
    <n v="0"/>
  </r>
  <r>
    <s v="O01512"/>
    <d v="2025-03-14T00:00:00"/>
    <x v="0"/>
    <s v="C0114"/>
    <x v="61"/>
    <s v="P0009"/>
    <s v="Pens Model 1"/>
    <x v="2"/>
    <n v="640.09"/>
    <n v="7"/>
    <n v="1169.26"/>
    <n v="0"/>
    <s v="Same Day"/>
    <x v="2"/>
    <x v="2"/>
    <s v="E005"/>
    <x v="3"/>
    <n v="8184.82"/>
    <n v="4480.63"/>
    <n v="3704.1899999999996"/>
    <s v="High"/>
    <s v="No"/>
    <n v="0"/>
  </r>
  <r>
    <s v="O00722"/>
    <d v="2024-01-14T00:00:00"/>
    <x v="0"/>
    <s v="C0020"/>
    <x v="91"/>
    <s v="P0013"/>
    <s v="Staplers Model 1"/>
    <x v="2"/>
    <n v="671.48"/>
    <n v="9"/>
    <n v="1240.1099999999999"/>
    <n v="0.15"/>
    <s v="Same Day"/>
    <x v="3"/>
    <x v="3"/>
    <s v="E004"/>
    <x v="6"/>
    <n v="9486.8415000000005"/>
    <n v="6043.32"/>
    <n v="3443.5215000000007"/>
    <s v="High"/>
    <s v="No"/>
    <n v="0"/>
  </r>
  <r>
    <s v="O02531"/>
    <d v="2024-07-20T00:00:00"/>
    <x v="1"/>
    <s v="C0093"/>
    <x v="102"/>
    <s v="P0026"/>
    <s v="Chairs Model 2"/>
    <x v="1"/>
    <n v="116.9"/>
    <n v="4"/>
    <n v="253.46"/>
    <n v="0"/>
    <s v="Second Class"/>
    <x v="0"/>
    <x v="0"/>
    <s v="E002"/>
    <x v="0"/>
    <n v="1013.84"/>
    <n v="467.6"/>
    <n v="546.24"/>
    <s v="High"/>
    <s v="No"/>
    <n v="0"/>
  </r>
  <r>
    <s v="O02603"/>
    <d v="2024-08-07T00:00:00"/>
    <x v="1"/>
    <s v="C0035"/>
    <x v="5"/>
    <s v="P0025"/>
    <s v="Chairs Model 1"/>
    <x v="1"/>
    <n v="96.56"/>
    <n v="3"/>
    <n v="209.03"/>
    <n v="0"/>
    <s v="Standard Class"/>
    <x v="2"/>
    <x v="2"/>
    <s v="E005"/>
    <x v="3"/>
    <n v="627.09"/>
    <n v="289.68"/>
    <n v="337.41"/>
    <s v="High"/>
    <s v="No"/>
    <n v="0"/>
  </r>
  <r>
    <s v="O00485"/>
    <d v="2025-06-03T00:00:00"/>
    <x v="2"/>
    <s v="C0013"/>
    <x v="75"/>
    <s v="P0040"/>
    <s v="Laptops Model 4"/>
    <x v="0"/>
    <n v="329.6"/>
    <n v="4"/>
    <n v="455.77"/>
    <n v="0.05"/>
    <s v="Second Class"/>
    <x v="1"/>
    <x v="1"/>
    <s v="E007"/>
    <x v="1"/>
    <n v="1731.9259999999999"/>
    <n v="1318.4"/>
    <n v="413.52599999999984"/>
    <s v="Medium"/>
    <s v="No"/>
    <n v="0"/>
  </r>
  <r>
    <s v="O00458"/>
    <d v="2025-02-26T00:00:00"/>
    <x v="0"/>
    <s v="C0106"/>
    <x v="81"/>
    <s v="P0010"/>
    <s v="Pens Model 2"/>
    <x v="2"/>
    <n v="285.10000000000002"/>
    <n v="7"/>
    <n v="528.79999999999995"/>
    <n v="0"/>
    <s v="Standard Class"/>
    <x v="0"/>
    <x v="0"/>
    <s v="E006"/>
    <x v="9"/>
    <n v="3701.5999999999995"/>
    <n v="1995.7000000000003"/>
    <n v="1705.8999999999992"/>
    <s v="High"/>
    <s v="No"/>
    <n v="0"/>
  </r>
  <r>
    <s v="O00832"/>
    <d v="2024-04-16T00:00:00"/>
    <x v="2"/>
    <s v="C0025"/>
    <x v="16"/>
    <s v="P0018"/>
    <s v="Envelopes Model 2"/>
    <x v="2"/>
    <n v="599.25"/>
    <n v="2"/>
    <n v="849.05"/>
    <n v="0"/>
    <s v="First Class"/>
    <x v="0"/>
    <x v="0"/>
    <s v="E002"/>
    <x v="0"/>
    <n v="1698.1"/>
    <n v="1198.5"/>
    <n v="499.59999999999991"/>
    <s v="Medium"/>
    <s v="No"/>
    <n v="0"/>
  </r>
  <r>
    <s v="O01221"/>
    <d v="2024-03-30T00:00:00"/>
    <x v="0"/>
    <s v="C0020"/>
    <x v="91"/>
    <s v="P0037"/>
    <s v="Laptops Model 1"/>
    <x v="0"/>
    <n v="732.63"/>
    <n v="2"/>
    <n v="1069.8599999999999"/>
    <n v="0"/>
    <s v="Standard Class"/>
    <x v="3"/>
    <x v="3"/>
    <s v="E004"/>
    <x v="6"/>
    <n v="2139.7199999999998"/>
    <n v="1465.26"/>
    <n v="674.45999999999981"/>
    <s v="High"/>
    <s v="No"/>
    <n v="0"/>
  </r>
  <r>
    <s v="O01089"/>
    <d v="2024-03-22T00:00:00"/>
    <x v="0"/>
    <s v="C0035"/>
    <x v="5"/>
    <s v="P0036"/>
    <s v="Tables Model 4"/>
    <x v="1"/>
    <n v="707.97"/>
    <n v="1"/>
    <n v="1262.55"/>
    <n v="0.05"/>
    <s v="Standard Class"/>
    <x v="2"/>
    <x v="2"/>
    <s v="E009"/>
    <x v="5"/>
    <n v="1199.4224999999999"/>
    <n v="707.97"/>
    <n v="491.45249999999987"/>
    <s v="High"/>
    <s v="No"/>
    <n v="0"/>
  </r>
  <r>
    <s v="O02275"/>
    <d v="2024-01-09T00:00:00"/>
    <x v="0"/>
    <s v="C0004"/>
    <x v="20"/>
    <s v="P0017"/>
    <s v="Envelopes Model 1"/>
    <x v="2"/>
    <n v="76.66"/>
    <n v="8"/>
    <n v="117.32"/>
    <n v="0"/>
    <s v="Standard Class"/>
    <x v="0"/>
    <x v="0"/>
    <s v="E006"/>
    <x v="9"/>
    <n v="938.56"/>
    <n v="613.28"/>
    <n v="325.27999999999997"/>
    <s v="High"/>
    <s v="Yes"/>
    <n v="1"/>
  </r>
  <r>
    <s v="O01784"/>
    <d v="2024-11-24T00:00:00"/>
    <x v="3"/>
    <s v="C0082"/>
    <x v="62"/>
    <s v="P0045"/>
    <s v="Printers Model 1"/>
    <x v="0"/>
    <n v="595.79999999999995"/>
    <n v="5"/>
    <n v="1280.18"/>
    <n v="0.05"/>
    <s v="Second Class"/>
    <x v="1"/>
    <x v="1"/>
    <s v="E007"/>
    <x v="1"/>
    <n v="6080.8550000000005"/>
    <n v="2979"/>
    <n v="3101.8550000000005"/>
    <s v="High"/>
    <s v="No"/>
    <n v="0"/>
  </r>
  <r>
    <s v="O00660"/>
    <d v="2024-12-08T00:00:00"/>
    <x v="3"/>
    <s v="C0004"/>
    <x v="20"/>
    <s v="P0038"/>
    <s v="Laptops Model 2"/>
    <x v="0"/>
    <n v="55.26"/>
    <n v="5"/>
    <n v="112.32"/>
    <n v="0"/>
    <s v="Standard Class"/>
    <x v="0"/>
    <x v="0"/>
    <s v="E010"/>
    <x v="8"/>
    <n v="561.59999999999991"/>
    <n v="276.3"/>
    <n v="285.2999999999999"/>
    <s v="High"/>
    <s v="No"/>
    <n v="0"/>
  </r>
  <r>
    <s v="O02902"/>
    <d v="2024-02-28T00:00:00"/>
    <x v="0"/>
    <s v="C0071"/>
    <x v="48"/>
    <s v="P0010"/>
    <s v="Pens Model 2"/>
    <x v="2"/>
    <n v="285.10000000000002"/>
    <n v="4"/>
    <n v="528.79999999999995"/>
    <n v="0.2"/>
    <s v="Standard Class"/>
    <x v="1"/>
    <x v="1"/>
    <s v="E007"/>
    <x v="1"/>
    <n v="1692.1599999999999"/>
    <n v="1140.4000000000001"/>
    <n v="551.75999999999976"/>
    <s v="High"/>
    <s v="No"/>
    <n v="0"/>
  </r>
  <r>
    <s v="O00553"/>
    <d v="2024-04-07T00:00:00"/>
    <x v="2"/>
    <s v="C0012"/>
    <x v="23"/>
    <s v="P0046"/>
    <s v="Printers Model 2"/>
    <x v="0"/>
    <n v="338.21"/>
    <n v="10"/>
    <n v="661.25"/>
    <n v="0"/>
    <s v="Same Day"/>
    <x v="2"/>
    <x v="2"/>
    <s v="E009"/>
    <x v="5"/>
    <n v="6612.5"/>
    <n v="3382.1"/>
    <n v="3230.4"/>
    <s v="High"/>
    <s v="No"/>
    <n v="0"/>
  </r>
  <r>
    <s v="O01264"/>
    <d v="2025-05-06T00:00:00"/>
    <x v="2"/>
    <s v="C0035"/>
    <x v="5"/>
    <s v="P0018"/>
    <s v="Envelopes Model 2"/>
    <x v="2"/>
    <n v="599.25"/>
    <n v="2"/>
    <n v="849.05"/>
    <n v="0.15"/>
    <s v="Same Day"/>
    <x v="2"/>
    <x v="2"/>
    <s v="E001"/>
    <x v="2"/>
    <n v="1443.385"/>
    <n v="1198.5"/>
    <n v="244.88499999999999"/>
    <s v="Medium"/>
    <s v="No"/>
    <n v="0"/>
  </r>
  <r>
    <s v="O01008"/>
    <d v="2025-05-26T00:00:00"/>
    <x v="2"/>
    <s v="C0072"/>
    <x v="105"/>
    <s v="P0051"/>
    <s v="Accessories Model 3"/>
    <x v="0"/>
    <n v="357.49"/>
    <n v="6"/>
    <n v="769.69"/>
    <n v="0.15"/>
    <s v="Standard Class"/>
    <x v="0"/>
    <x v="0"/>
    <s v="E006"/>
    <x v="9"/>
    <n v="3925.4190000000003"/>
    <n v="2144.94"/>
    <n v="1780.4790000000003"/>
    <s v="High"/>
    <s v="No"/>
    <n v="0"/>
  </r>
  <r>
    <s v="O02188"/>
    <d v="2024-07-29T00:00:00"/>
    <x v="1"/>
    <s v="C0066"/>
    <x v="76"/>
    <s v="P0029"/>
    <s v="Bookcases Model 1"/>
    <x v="1"/>
    <n v="644.65"/>
    <n v="9"/>
    <n v="1029.82"/>
    <n v="0"/>
    <s v="Same Day"/>
    <x v="0"/>
    <x v="0"/>
    <s v="E006"/>
    <x v="9"/>
    <n v="9268.3799999999992"/>
    <n v="5801.8499999999995"/>
    <n v="3466.5299999999997"/>
    <s v="High"/>
    <s v="No"/>
    <n v="0"/>
  </r>
  <r>
    <s v="O01510"/>
    <d v="2025-01-27T00:00:00"/>
    <x v="0"/>
    <s v="C0046"/>
    <x v="95"/>
    <s v="P0012"/>
    <s v="Pens Model 4"/>
    <x v="2"/>
    <n v="578.14"/>
    <n v="10"/>
    <n v="1084.72"/>
    <n v="0.1"/>
    <s v="Same Day"/>
    <x v="1"/>
    <x v="1"/>
    <s v="E007"/>
    <x v="1"/>
    <n v="9762.4800000000014"/>
    <n v="5781.4"/>
    <n v="3981.0800000000017"/>
    <s v="High"/>
    <s v="No"/>
    <n v="0"/>
  </r>
  <r>
    <s v="O01552"/>
    <d v="2024-03-03T00:00:00"/>
    <x v="0"/>
    <s v="C0036"/>
    <x v="49"/>
    <s v="P0004"/>
    <s v="Paper Model 4"/>
    <x v="2"/>
    <n v="528.29"/>
    <n v="8"/>
    <n v="798.12"/>
    <n v="0.15"/>
    <s v="Standard Class"/>
    <x v="0"/>
    <x v="0"/>
    <s v="E002"/>
    <x v="0"/>
    <n v="5427.2159999999994"/>
    <n v="4226.32"/>
    <n v="1200.8959999999997"/>
    <s v="Medium"/>
    <s v="No"/>
    <n v="0"/>
  </r>
  <r>
    <s v="O02170"/>
    <d v="2025-05-13T00:00:00"/>
    <x v="2"/>
    <s v="C0077"/>
    <x v="59"/>
    <s v="P0032"/>
    <s v="Bookcases Model 4"/>
    <x v="1"/>
    <n v="539.9"/>
    <n v="3"/>
    <n v="1019.72"/>
    <n v="0.2"/>
    <s v="Standard Class"/>
    <x v="0"/>
    <x v="0"/>
    <s v="E010"/>
    <x v="8"/>
    <n v="2447.328"/>
    <n v="1619.6999999999998"/>
    <n v="827.62800000000016"/>
    <s v="High"/>
    <s v="No"/>
    <n v="0"/>
  </r>
  <r>
    <s v="O00052"/>
    <d v="2024-10-29T00:00:00"/>
    <x v="3"/>
    <s v="C0014"/>
    <x v="57"/>
    <s v="P0006"/>
    <s v="Binders Model 2"/>
    <x v="2"/>
    <n v="597.01"/>
    <n v="5"/>
    <n v="774.08"/>
    <n v="0.05"/>
    <s v="First Class"/>
    <x v="0"/>
    <x v="0"/>
    <s v="E006"/>
    <x v="9"/>
    <n v="3676.88"/>
    <n v="2985.05"/>
    <n v="691.82999999999993"/>
    <s v="Medium"/>
    <s v="No"/>
    <n v="0"/>
  </r>
  <r>
    <s v="O02583"/>
    <d v="2024-12-10T00:00:00"/>
    <x v="3"/>
    <s v="C0047"/>
    <x v="10"/>
    <s v="P0030"/>
    <s v="Bookcases Model 2"/>
    <x v="1"/>
    <n v="633.59"/>
    <n v="7"/>
    <n v="800.37"/>
    <n v="0"/>
    <s v="Standard Class"/>
    <x v="2"/>
    <x v="2"/>
    <s v="E009"/>
    <x v="5"/>
    <n v="5602.59"/>
    <n v="4435.13"/>
    <n v="1167.46"/>
    <s v="Medium"/>
    <s v="No"/>
    <n v="0"/>
  </r>
  <r>
    <s v="O01581"/>
    <d v="2025-05-03T00:00:00"/>
    <x v="2"/>
    <s v="C0060"/>
    <x v="28"/>
    <s v="P0047"/>
    <s v="Printers Model 3"/>
    <x v="0"/>
    <n v="127.85"/>
    <n v="11"/>
    <n v="210.2"/>
    <n v="0.15"/>
    <s v="Standard Class"/>
    <x v="0"/>
    <x v="0"/>
    <s v="E006"/>
    <x v="9"/>
    <n v="1965.37"/>
    <n v="1406.35"/>
    <n v="559.02"/>
    <s v="Medium"/>
    <s v="Yes"/>
    <n v="1"/>
  </r>
  <r>
    <s v="O01820"/>
    <d v="2024-03-05T00:00:00"/>
    <x v="0"/>
    <s v="C0024"/>
    <x v="6"/>
    <s v="P0030"/>
    <s v="Bookcases Model 2"/>
    <x v="1"/>
    <n v="633.59"/>
    <n v="9"/>
    <n v="800.37"/>
    <n v="0.05"/>
    <s v="Standard Class"/>
    <x v="3"/>
    <x v="3"/>
    <s v="E012"/>
    <x v="4"/>
    <n v="6843.1634999999997"/>
    <n v="5702.31"/>
    <n v="1140.8534999999993"/>
    <s v="Medium"/>
    <s v="No"/>
    <n v="0"/>
  </r>
  <r>
    <s v="O03143"/>
    <d v="2024-03-05T00:00:00"/>
    <x v="0"/>
    <s v="C0067"/>
    <x v="46"/>
    <s v="P0011"/>
    <s v="Pens Model 3"/>
    <x v="2"/>
    <n v="498.61"/>
    <n v="9"/>
    <n v="944.31"/>
    <n v="0.1"/>
    <s v="Same Day"/>
    <x v="1"/>
    <x v="1"/>
    <s v="E011"/>
    <x v="10"/>
    <n v="7648.9109999999991"/>
    <n v="4487.49"/>
    <n v="3161.4209999999994"/>
    <s v="High"/>
    <s v="No"/>
    <n v="0"/>
  </r>
  <r>
    <s v="O00875"/>
    <d v="2024-11-15T00:00:00"/>
    <x v="3"/>
    <s v="C0036"/>
    <x v="49"/>
    <s v="P0026"/>
    <s v="Chairs Model 2"/>
    <x v="1"/>
    <n v="116.9"/>
    <n v="3"/>
    <n v="253.46"/>
    <n v="0.2"/>
    <s v="Same Day"/>
    <x v="0"/>
    <x v="0"/>
    <s v="E002"/>
    <x v="0"/>
    <n v="608.30399999999997"/>
    <n v="350.70000000000005"/>
    <n v="257.60399999999993"/>
    <s v="High"/>
    <s v="No"/>
    <n v="0"/>
  </r>
  <r>
    <s v="O00851"/>
    <d v="2024-12-29T00:00:00"/>
    <x v="3"/>
    <s v="C0021"/>
    <x v="99"/>
    <s v="P0045"/>
    <s v="Printers Model 1"/>
    <x v="0"/>
    <n v="595.79999999999995"/>
    <n v="12"/>
    <n v="1280.18"/>
    <n v="0.1"/>
    <s v="Standard Class"/>
    <x v="0"/>
    <x v="0"/>
    <s v="E006"/>
    <x v="9"/>
    <n v="13825.944"/>
    <n v="7149.5999999999995"/>
    <n v="6676.3440000000001"/>
    <s v="High"/>
    <s v="No"/>
    <n v="0"/>
  </r>
  <r>
    <s v="O01082"/>
    <d v="2024-10-08T00:00:00"/>
    <x v="3"/>
    <s v="C0058"/>
    <x v="43"/>
    <s v="P0045"/>
    <s v="Printers Model 1"/>
    <x v="0"/>
    <n v="595.79999999999995"/>
    <n v="10"/>
    <n v="1280.18"/>
    <n v="0"/>
    <s v="Second Class"/>
    <x v="3"/>
    <x v="3"/>
    <s v="E008"/>
    <x v="7"/>
    <n v="12801.800000000001"/>
    <n v="5958"/>
    <n v="6843.8000000000011"/>
    <s v="High"/>
    <s v="No"/>
    <n v="0"/>
  </r>
  <r>
    <s v="O01831"/>
    <d v="2024-01-29T00:00:00"/>
    <x v="0"/>
    <s v="C0049"/>
    <x v="27"/>
    <s v="P0019"/>
    <s v="Envelopes Model 3"/>
    <x v="2"/>
    <n v="110.07"/>
    <n v="5"/>
    <n v="193.99"/>
    <n v="0"/>
    <s v="Standard Class"/>
    <x v="1"/>
    <x v="1"/>
    <s v="E011"/>
    <x v="10"/>
    <n v="969.95"/>
    <n v="550.34999999999991"/>
    <n v="419.60000000000014"/>
    <s v="High"/>
    <s v="No"/>
    <n v="0"/>
  </r>
  <r>
    <s v="O02750"/>
    <d v="2025-02-08T00:00:00"/>
    <x v="0"/>
    <s v="C0108"/>
    <x v="47"/>
    <s v="P0007"/>
    <s v="Binders Model 3"/>
    <x v="2"/>
    <n v="487.09"/>
    <n v="7"/>
    <n v="838.72"/>
    <n v="0.15"/>
    <s v="Standard Class"/>
    <x v="3"/>
    <x v="3"/>
    <s v="E012"/>
    <x v="4"/>
    <n v="4990.384"/>
    <n v="3409.6299999999997"/>
    <n v="1580.7540000000004"/>
    <s v="High"/>
    <s v="No"/>
    <n v="0"/>
  </r>
  <r>
    <s v="O01701"/>
    <d v="2024-03-16T00:00:00"/>
    <x v="0"/>
    <s v="C0105"/>
    <x v="30"/>
    <s v="P0044"/>
    <s v="Monitors Model 4"/>
    <x v="0"/>
    <n v="365.65"/>
    <n v="8"/>
    <n v="689.97"/>
    <n v="0"/>
    <s v="Second Class"/>
    <x v="1"/>
    <x v="1"/>
    <s v="E011"/>
    <x v="10"/>
    <n v="5519.76"/>
    <n v="2925.2"/>
    <n v="2594.5600000000004"/>
    <s v="High"/>
    <s v="No"/>
    <n v="0"/>
  </r>
  <r>
    <s v="O00658"/>
    <d v="2025-06-29T00:00:00"/>
    <x v="2"/>
    <s v="C0007"/>
    <x v="67"/>
    <s v="P0018"/>
    <s v="Envelopes Model 2"/>
    <x v="2"/>
    <n v="599.25"/>
    <n v="8"/>
    <n v="849.05"/>
    <n v="0"/>
    <s v="Standard Class"/>
    <x v="2"/>
    <x v="2"/>
    <s v="E005"/>
    <x v="3"/>
    <n v="6792.4"/>
    <n v="4794"/>
    <n v="1998.3999999999996"/>
    <s v="Medium"/>
    <s v="No"/>
    <n v="0"/>
  </r>
  <r>
    <s v="O02857"/>
    <d v="2024-12-31T00:00:00"/>
    <x v="3"/>
    <s v="C0022"/>
    <x v="89"/>
    <s v="P0005"/>
    <s v="Binders Model 1"/>
    <x v="2"/>
    <n v="454.91"/>
    <n v="10"/>
    <n v="865.02"/>
    <n v="0.05"/>
    <s v="Standard Class"/>
    <x v="2"/>
    <x v="2"/>
    <s v="E001"/>
    <x v="2"/>
    <n v="8217.69"/>
    <n v="4549.1000000000004"/>
    <n v="3668.59"/>
    <s v="High"/>
    <s v="No"/>
    <n v="0"/>
  </r>
  <r>
    <s v="O02880"/>
    <d v="2024-07-09T00:00:00"/>
    <x v="4"/>
    <s v="C0090"/>
    <x v="60"/>
    <s v="P0043"/>
    <s v="Monitors Model 3"/>
    <x v="0"/>
    <n v="710.37"/>
    <m/>
    <n v="979.52"/>
    <n v="0"/>
    <s v="Standard Class"/>
    <x v="1"/>
    <x v="1"/>
    <s v="E007"/>
    <x v="1"/>
    <n v="0"/>
    <n v="0"/>
    <n v="0"/>
    <s v="Quantity Error!"/>
    <s v="No"/>
    <n v="0"/>
  </r>
  <r>
    <s v="O00071"/>
    <d v="2025-04-26T00:00:00"/>
    <x v="2"/>
    <s v="C0037"/>
    <x v="12"/>
    <s v="P0032"/>
    <s v="Bookcases Model 4"/>
    <x v="1"/>
    <n v="539.9"/>
    <n v="5"/>
    <n v="1019.72"/>
    <n v="0.1"/>
    <s v="First Class"/>
    <x v="3"/>
    <x v="3"/>
    <s v="E012"/>
    <x v="4"/>
    <n v="4588.7400000000007"/>
    <n v="2699.5"/>
    <n v="1889.2400000000007"/>
    <s v="High"/>
    <s v="No"/>
    <n v="0"/>
  </r>
  <r>
    <s v="O00143"/>
    <d v="2024-01-24T00:00:00"/>
    <x v="0"/>
    <s v="C0104"/>
    <x v="29"/>
    <s v="P0046"/>
    <s v="Printers Model 2"/>
    <x v="0"/>
    <n v="338.21"/>
    <n v="6"/>
    <n v="661.25"/>
    <n v="0.15"/>
    <s v="Standard Class"/>
    <x v="2"/>
    <x v="2"/>
    <s v="E001"/>
    <x v="2"/>
    <n v="3372.375"/>
    <n v="2029.2599999999998"/>
    <n v="1343.1150000000002"/>
    <s v="High"/>
    <s v="No"/>
    <n v="0"/>
  </r>
  <r>
    <s v="O02608"/>
    <d v="2024-10-25T00:00:00"/>
    <x v="3"/>
    <s v="C0062"/>
    <x v="48"/>
    <s v="P0050"/>
    <s v="Accessories Model 2"/>
    <x v="0"/>
    <n v="31.01"/>
    <n v="8"/>
    <n v="49.68"/>
    <n v="0.05"/>
    <s v="Standard Class"/>
    <x v="2"/>
    <x v="2"/>
    <s v="E005"/>
    <x v="3"/>
    <n v="377.56799999999998"/>
    <n v="248.08"/>
    <n v="129.48799999999997"/>
    <s v="High"/>
    <s v="No"/>
    <n v="0"/>
  </r>
  <r>
    <s v="O00053"/>
    <d v="2025-03-21T00:00:00"/>
    <x v="0"/>
    <s v="C0117"/>
    <x v="32"/>
    <s v="P0023"/>
    <s v="Desks Model 3"/>
    <x v="1"/>
    <n v="388.07"/>
    <n v="5"/>
    <n v="782.41"/>
    <n v="0.15"/>
    <s v="Standard Class"/>
    <x v="0"/>
    <x v="0"/>
    <s v="E010"/>
    <x v="8"/>
    <n v="3325.2424999999998"/>
    <n v="1940.35"/>
    <n v="1384.8924999999999"/>
    <s v="High"/>
    <s v="No"/>
    <n v="0"/>
  </r>
  <r>
    <s v="O02077"/>
    <d v="2024-08-24T00:00:00"/>
    <x v="1"/>
    <s v="C0020"/>
    <x v="91"/>
    <s v="P0013"/>
    <s v="Staplers Model 1"/>
    <x v="2"/>
    <n v="671.48"/>
    <n v="7"/>
    <n v="1240.1099999999999"/>
    <n v="0"/>
    <s v="Standard Class"/>
    <x v="3"/>
    <x v="3"/>
    <s v="E004"/>
    <x v="6"/>
    <n v="8680.7699999999986"/>
    <n v="4700.3600000000006"/>
    <n v="3980.409999999998"/>
    <s v="High"/>
    <s v="No"/>
    <n v="0"/>
  </r>
  <r>
    <s v="O01862"/>
    <d v="2024-10-10T00:00:00"/>
    <x v="3"/>
    <s v="C0084"/>
    <x v="12"/>
    <s v="P0019"/>
    <s v="Envelopes Model 3"/>
    <x v="2"/>
    <n v="110.07"/>
    <n v="12"/>
    <n v="193.99"/>
    <n v="0.1"/>
    <s v="Second Class"/>
    <x v="0"/>
    <x v="0"/>
    <s v="E006"/>
    <x v="9"/>
    <n v="2095.0920000000001"/>
    <n v="1320.84"/>
    <n v="774.25200000000018"/>
    <s v="High"/>
    <s v="No"/>
    <n v="0"/>
  </r>
  <r>
    <s v="O00184"/>
    <d v="2024-09-08T00:00:00"/>
    <x v="1"/>
    <s v="C0064"/>
    <x v="67"/>
    <s v="P0050"/>
    <s v="Accessories Model 2"/>
    <x v="0"/>
    <n v="31.01"/>
    <n v="3"/>
    <n v="49.68"/>
    <n v="0"/>
    <s v="Standard Class"/>
    <x v="3"/>
    <x v="3"/>
    <s v="E004"/>
    <x v="6"/>
    <n v="149.04"/>
    <n v="93.03"/>
    <n v="56.009999999999991"/>
    <s v="High"/>
    <s v="No"/>
    <n v="0"/>
  </r>
  <r>
    <s v="O02784"/>
    <d v="2024-04-07T00:00:00"/>
    <x v="4"/>
    <s v="C0013"/>
    <x v="75"/>
    <s v="P0022"/>
    <s v="Desks Model 2"/>
    <x v="1"/>
    <n v="209.29"/>
    <m/>
    <n v="425.58"/>
    <n v="0.05"/>
    <s v="Standard Class"/>
    <x v="1"/>
    <x v="1"/>
    <s v="E011"/>
    <x v="10"/>
    <n v="0"/>
    <n v="0"/>
    <n v="0"/>
    <s v="Quantity Error!"/>
    <s v="No"/>
    <n v="0"/>
  </r>
  <r>
    <s v="O02832"/>
    <d v="2025-03-02T00:00:00"/>
    <x v="0"/>
    <s v="C0063"/>
    <x v="56"/>
    <s v="P0027"/>
    <s v="Chairs Model 3"/>
    <x v="1"/>
    <n v="688.81"/>
    <n v="12"/>
    <n v="1334.92"/>
    <n v="0.2"/>
    <s v="First Class"/>
    <x v="3"/>
    <x v="3"/>
    <s v="E004"/>
    <x v="6"/>
    <n v="12815.232000000002"/>
    <n v="8265.7199999999993"/>
    <n v="4549.5120000000024"/>
    <s v="High"/>
    <s v="No"/>
    <n v="0"/>
  </r>
  <r>
    <s v="O00954"/>
    <d v="2024-02-02T00:00:00"/>
    <x v="0"/>
    <s v="C0007"/>
    <x v="67"/>
    <s v="P0043"/>
    <s v="Monitors Model 3"/>
    <x v="0"/>
    <n v="710.37"/>
    <n v="9"/>
    <n v="979.52"/>
    <n v="0.2"/>
    <s v="First Class"/>
    <x v="2"/>
    <x v="2"/>
    <s v="E005"/>
    <x v="3"/>
    <n v="7052.5440000000008"/>
    <n v="6393.33"/>
    <n v="659.21400000000085"/>
    <s v="Low"/>
    <s v="No"/>
    <n v="0"/>
  </r>
  <r>
    <s v="O02450"/>
    <d v="2025-04-03T00:00:00"/>
    <x v="2"/>
    <s v="C0062"/>
    <x v="48"/>
    <s v="P0022"/>
    <s v="Desks Model 2"/>
    <x v="1"/>
    <n v="209.29"/>
    <n v="9"/>
    <n v="425.58"/>
    <n v="0.1"/>
    <s v="First Class"/>
    <x v="2"/>
    <x v="2"/>
    <s v="E009"/>
    <x v="5"/>
    <n v="3447.1979999999999"/>
    <n v="1883.61"/>
    <n v="1563.588"/>
    <s v="High"/>
    <s v="Yes"/>
    <n v="1"/>
  </r>
  <r>
    <s v="O01258"/>
    <d v="2025-06-07T00:00:00"/>
    <x v="2"/>
    <s v="C0073"/>
    <x v="64"/>
    <s v="P0017"/>
    <s v="Envelopes Model 1"/>
    <x v="2"/>
    <n v="76.66"/>
    <n v="1"/>
    <n v="117.32"/>
    <n v="0"/>
    <s v="Second Class"/>
    <x v="2"/>
    <x v="2"/>
    <s v="E001"/>
    <x v="2"/>
    <n v="117.32"/>
    <n v="76.66"/>
    <n v="40.659999999999997"/>
    <s v="High"/>
    <s v="No"/>
    <n v="0"/>
  </r>
  <r>
    <s v="O03020"/>
    <d v="2024-04-05T00:00:00"/>
    <x v="2"/>
    <s v="C0041"/>
    <x v="2"/>
    <s v="P0032"/>
    <s v="Bookcases Model 4"/>
    <x v="1"/>
    <n v="539.9"/>
    <n v="3"/>
    <n v="1019.72"/>
    <n v="0"/>
    <s v="Standard Class"/>
    <x v="0"/>
    <x v="0"/>
    <s v="E010"/>
    <x v="8"/>
    <n v="3059.16"/>
    <n v="1619.6999999999998"/>
    <n v="1439.46"/>
    <s v="High"/>
    <s v="No"/>
    <n v="0"/>
  </r>
  <r>
    <s v="O03138"/>
    <d v="2024-11-24T00:00:00"/>
    <x v="3"/>
    <s v="C0088"/>
    <x v="63"/>
    <s v="P0031"/>
    <s v="Bookcases Model 3"/>
    <x v="1"/>
    <n v="431.57"/>
    <n v="3"/>
    <n v="725.92"/>
    <n v="0"/>
    <s v="Second Class"/>
    <x v="0"/>
    <x v="0"/>
    <s v="E010"/>
    <x v="8"/>
    <n v="2177.7599999999998"/>
    <n v="1294.71"/>
    <n v="883.04999999999973"/>
    <s v="High"/>
    <s v="No"/>
    <n v="0"/>
  </r>
  <r>
    <s v="O03126"/>
    <d v="2024-08-03T00:00:00"/>
    <x v="1"/>
    <s v="C0101"/>
    <x v="58"/>
    <s v="P0023"/>
    <s v="Desks Model 3"/>
    <x v="1"/>
    <n v="388.07"/>
    <n v="6"/>
    <n v="782.41"/>
    <n v="0.2"/>
    <s v="Standard Class"/>
    <x v="2"/>
    <x v="2"/>
    <s v="E009"/>
    <x v="5"/>
    <n v="3755.5680000000002"/>
    <n v="2328.42"/>
    <n v="1427.1480000000001"/>
    <s v="High"/>
    <s v="No"/>
    <n v="0"/>
  </r>
  <r>
    <s v="O02021"/>
    <d v="2024-06-11T00:00:00"/>
    <x v="2"/>
    <s v="C0075"/>
    <x v="7"/>
    <s v="P0026"/>
    <s v="Chairs Model 2"/>
    <x v="1"/>
    <n v="116.9"/>
    <n v="3"/>
    <n v="253.46"/>
    <n v="0"/>
    <s v="Second Class"/>
    <x v="3"/>
    <x v="3"/>
    <s v="E004"/>
    <x v="6"/>
    <n v="760.38"/>
    <n v="350.70000000000005"/>
    <n v="409.67999999999995"/>
    <s v="High"/>
    <s v="No"/>
    <n v="0"/>
  </r>
  <r>
    <s v="O01336"/>
    <d v="2024-04-05T00:00:00"/>
    <x v="2"/>
    <s v="C0019"/>
    <x v="86"/>
    <s v="P0010"/>
    <s v="Pens Model 2"/>
    <x v="2"/>
    <n v="285.10000000000002"/>
    <n v="10"/>
    <n v="528.79999999999995"/>
    <n v="0.05"/>
    <s v="Standard Class"/>
    <x v="2"/>
    <x v="2"/>
    <s v="E001"/>
    <x v="2"/>
    <n v="5023.5999999999995"/>
    <n v="2851"/>
    <n v="2172.5999999999995"/>
    <s v="High"/>
    <s v="No"/>
    <n v="0"/>
  </r>
  <r>
    <s v="O01038"/>
    <d v="2024-02-04T00:00:00"/>
    <x v="0"/>
    <s v="C0049"/>
    <x v="27"/>
    <s v="P0043"/>
    <s v="Monitors Model 3"/>
    <x v="0"/>
    <n v="710.37"/>
    <n v="6"/>
    <n v="979.52"/>
    <n v="0.15"/>
    <s v="Second Class"/>
    <x v="1"/>
    <x v="1"/>
    <s v="E011"/>
    <x v="10"/>
    <n v="4995.5519999999997"/>
    <n v="4262.22"/>
    <n v="733.33199999999943"/>
    <s v="Low"/>
    <s v="No"/>
    <n v="0"/>
  </r>
  <r>
    <s v="O02613"/>
    <d v="2025-01-31T00:00:00"/>
    <x v="0"/>
    <s v="C0078"/>
    <x v="101"/>
    <s v="P0044"/>
    <s v="Monitors Model 4"/>
    <x v="0"/>
    <n v="365.65"/>
    <n v="5"/>
    <n v="689.97"/>
    <n v="0.2"/>
    <s v="Standard Class"/>
    <x v="1"/>
    <x v="1"/>
    <s v="E003"/>
    <x v="11"/>
    <n v="2759.8800000000006"/>
    <n v="1828.25"/>
    <n v="931.63000000000056"/>
    <s v="High"/>
    <s v="No"/>
    <n v="0"/>
  </r>
  <r>
    <s v="O02321"/>
    <d v="2024-10-12T00:00:00"/>
    <x v="3"/>
    <s v="C0055"/>
    <x v="24"/>
    <s v="P0011"/>
    <s v="Pens Model 3"/>
    <x v="2"/>
    <n v="498.61"/>
    <n v="10"/>
    <n v="944.31"/>
    <n v="0"/>
    <s v="Same Day"/>
    <x v="2"/>
    <x v="2"/>
    <s v="E001"/>
    <x v="2"/>
    <n v="9443.0999999999985"/>
    <n v="4986.1000000000004"/>
    <n v="4456.9999999999982"/>
    <s v="High"/>
    <s v="No"/>
    <n v="0"/>
  </r>
  <r>
    <s v="O02354"/>
    <d v="2024-04-06T00:00:00"/>
    <x v="2"/>
    <s v="C0085"/>
    <x v="42"/>
    <s v="P0029"/>
    <s v="Bookcases Model 1"/>
    <x v="1"/>
    <n v="644.65"/>
    <n v="10"/>
    <n v="1029.82"/>
    <n v="0.2"/>
    <s v="Standard Class"/>
    <x v="2"/>
    <x v="2"/>
    <s v="E005"/>
    <x v="3"/>
    <n v="8238.56"/>
    <n v="6446.5"/>
    <n v="1792.0599999999995"/>
    <s v="Medium"/>
    <s v="No"/>
    <n v="0"/>
  </r>
  <r>
    <s v="O00109"/>
    <d v="2025-04-05T00:00:00"/>
    <x v="2"/>
    <s v="C0043"/>
    <x v="45"/>
    <s v="P0042"/>
    <s v="Monitors Model 2"/>
    <x v="0"/>
    <n v="396.64"/>
    <n v="6"/>
    <n v="532.41999999999996"/>
    <n v="0"/>
    <s v="Same Day"/>
    <x v="0"/>
    <x v="0"/>
    <s v="E002"/>
    <x v="0"/>
    <n v="3194.5199999999995"/>
    <n v="2379.84"/>
    <n v="814.67999999999938"/>
    <s v="Medium"/>
    <s v="No"/>
    <n v="0"/>
  </r>
  <r>
    <s v="O02375"/>
    <d v="2024-09-07T00:00:00"/>
    <x v="1"/>
    <s v="C0028"/>
    <x v="11"/>
    <s v="P0044"/>
    <s v="Monitors Model 4"/>
    <x v="0"/>
    <n v="365.65"/>
    <n v="1"/>
    <n v="689.97"/>
    <n v="0.2"/>
    <s v="Same Day"/>
    <x v="2"/>
    <x v="2"/>
    <s v="E009"/>
    <x v="5"/>
    <n v="551.976"/>
    <n v="365.65"/>
    <n v="186.32600000000002"/>
    <s v="High"/>
    <s v="No"/>
    <n v="0"/>
  </r>
  <r>
    <s v="O02398"/>
    <d v="2024-08-11T00:00:00"/>
    <x v="1"/>
    <s v="C0084"/>
    <x v="12"/>
    <s v="P0027"/>
    <s v="Chairs Model 3"/>
    <x v="1"/>
    <n v="688.81"/>
    <n v="11"/>
    <n v="1334.92"/>
    <n v="0.2"/>
    <s v="Standard Class"/>
    <x v="0"/>
    <x v="0"/>
    <s v="E010"/>
    <x v="8"/>
    <n v="11747.296000000002"/>
    <n v="7576.91"/>
    <n v="4170.3860000000022"/>
    <s v="High"/>
    <s v="No"/>
    <n v="0"/>
  </r>
  <r>
    <s v="O02285"/>
    <d v="2024-09-25T00:00:00"/>
    <x v="1"/>
    <s v="C0098"/>
    <x v="39"/>
    <s v="P0007"/>
    <s v="Binders Model 3"/>
    <x v="2"/>
    <n v="487.09"/>
    <n v="5"/>
    <n v="838.72"/>
    <n v="0.05"/>
    <s v="Standard Class"/>
    <x v="2"/>
    <x v="2"/>
    <s v="E009"/>
    <x v="5"/>
    <n v="3983.92"/>
    <n v="2435.4499999999998"/>
    <n v="1548.4700000000003"/>
    <s v="High"/>
    <s v="No"/>
    <n v="0"/>
  </r>
  <r>
    <s v="O01079"/>
    <d v="2024-02-10T00:00:00"/>
    <x v="0"/>
    <s v="C0038"/>
    <x v="41"/>
    <s v="P0052"/>
    <s v="Accessories Model 4"/>
    <x v="0"/>
    <n v="685.08"/>
    <n v="6"/>
    <n v="921.01"/>
    <n v="0.05"/>
    <s v="Same Day"/>
    <x v="0"/>
    <x v="0"/>
    <s v="E006"/>
    <x v="9"/>
    <n v="5249.7569999999996"/>
    <n v="4110.4800000000005"/>
    <n v="1139.2769999999991"/>
    <s v="Medium"/>
    <s v="No"/>
    <n v="0"/>
  </r>
  <r>
    <s v="O02463"/>
    <d v="2024-09-24T00:00:00"/>
    <x v="1"/>
    <s v="C0070"/>
    <x v="92"/>
    <s v="P0026"/>
    <s v="Chairs Model 2"/>
    <x v="1"/>
    <n v="116.9"/>
    <n v="6"/>
    <n v="253.46"/>
    <n v="0"/>
    <s v="First Class"/>
    <x v="0"/>
    <x v="0"/>
    <s v="E002"/>
    <x v="0"/>
    <n v="1520.76"/>
    <n v="701.40000000000009"/>
    <n v="819.3599999999999"/>
    <s v="High"/>
    <s v="No"/>
    <n v="0"/>
  </r>
  <r>
    <s v="O01774"/>
    <d v="2024-05-24T00:00:00"/>
    <x v="2"/>
    <s v="C0102"/>
    <x v="80"/>
    <s v="P0042"/>
    <s v="Monitors Model 2"/>
    <x v="0"/>
    <n v="396.64"/>
    <n v="10"/>
    <n v="532.41999999999996"/>
    <n v="0.2"/>
    <s v="Second Class"/>
    <x v="3"/>
    <x v="3"/>
    <s v="E008"/>
    <x v="7"/>
    <n v="4259.3599999999997"/>
    <n v="3966.3999999999996"/>
    <n v="292.96000000000004"/>
    <s v="Low"/>
    <s v="No"/>
    <n v="0"/>
  </r>
  <r>
    <s v="O02199"/>
    <d v="2024-03-17T00:00:00"/>
    <x v="0"/>
    <s v="C0081"/>
    <x v="98"/>
    <s v="P0049"/>
    <s v="Accessories Model 1"/>
    <x v="0"/>
    <n v="329.45"/>
    <n v="12"/>
    <n v="709.62"/>
    <n v="0"/>
    <s v="Standard Class"/>
    <x v="1"/>
    <x v="1"/>
    <s v="E007"/>
    <x v="1"/>
    <n v="8515.44"/>
    <n v="3953.3999999999996"/>
    <n v="4562.0400000000009"/>
    <s v="High"/>
    <s v="No"/>
    <n v="0"/>
  </r>
  <r>
    <s v="O00296"/>
    <d v="2024-05-11T00:00:00"/>
    <x v="2"/>
    <s v="C0063"/>
    <x v="56"/>
    <s v="P0022"/>
    <s v="Desks Model 2"/>
    <x v="1"/>
    <n v="209.29"/>
    <n v="11"/>
    <n v="425.58"/>
    <n v="0.15"/>
    <s v="Second Class"/>
    <x v="3"/>
    <x v="3"/>
    <s v="E008"/>
    <x v="7"/>
    <n v="3979.1729999999998"/>
    <n v="2302.19"/>
    <n v="1676.9829999999997"/>
    <s v="High"/>
    <s v="No"/>
    <n v="0"/>
  </r>
  <r>
    <s v="O01927"/>
    <d v="2024-09-30T00:00:00"/>
    <x v="1"/>
    <s v="C0008"/>
    <x v="69"/>
    <s v="P0036"/>
    <s v="Tables Model 4"/>
    <x v="1"/>
    <n v="707.97"/>
    <n v="11"/>
    <n v="1262.55"/>
    <n v="0.15"/>
    <s v="Standard Class"/>
    <x v="1"/>
    <x v="1"/>
    <s v="E003"/>
    <x v="11"/>
    <n v="11804.842499999999"/>
    <n v="7787.67"/>
    <n v="4017.1724999999988"/>
    <s v="High"/>
    <s v="No"/>
    <n v="0"/>
  </r>
  <r>
    <s v="O01686"/>
    <d v="2024-08-24T00:00:00"/>
    <x v="1"/>
    <s v="C0022"/>
    <x v="89"/>
    <s v="P0026"/>
    <s v="Chairs Model 2"/>
    <x v="1"/>
    <n v="116.9"/>
    <n v="4"/>
    <n v="253.46"/>
    <n v="0.05"/>
    <s v="Standard Class"/>
    <x v="2"/>
    <x v="2"/>
    <s v="E001"/>
    <x v="2"/>
    <n v="963.14800000000002"/>
    <n v="467.6"/>
    <n v="495.548"/>
    <s v="High"/>
    <s v="No"/>
    <n v="0"/>
  </r>
  <r>
    <s v="O03059"/>
    <d v="2024-04-28T00:00:00"/>
    <x v="2"/>
    <s v="C0120"/>
    <x v="18"/>
    <s v="P0052"/>
    <s v="Accessories Model 4"/>
    <x v="0"/>
    <n v="685.08"/>
    <n v="6"/>
    <n v="921.01"/>
    <n v="0.1"/>
    <s v="Same Day"/>
    <x v="3"/>
    <x v="3"/>
    <s v="E004"/>
    <x v="6"/>
    <n v="4973.4539999999997"/>
    <n v="4110.4800000000005"/>
    <n v="862.97399999999925"/>
    <s v="Medium"/>
    <s v="No"/>
    <n v="0"/>
  </r>
  <r>
    <s v="O02566"/>
    <d v="2024-02-20T00:00:00"/>
    <x v="0"/>
    <s v="C0099"/>
    <x v="16"/>
    <s v="P0017"/>
    <s v="Envelopes Model 1"/>
    <x v="2"/>
    <n v="76.66"/>
    <n v="2"/>
    <n v="117.32"/>
    <n v="0.2"/>
    <s v="Standard Class"/>
    <x v="1"/>
    <x v="1"/>
    <s v="E007"/>
    <x v="1"/>
    <n v="187.71199999999999"/>
    <n v="153.32"/>
    <n v="34.391999999999996"/>
    <s v="Medium"/>
    <s v="No"/>
    <n v="0"/>
  </r>
  <r>
    <s v="O00346"/>
    <d v="2024-03-22T00:00:00"/>
    <x v="0"/>
    <s v="C0085"/>
    <x v="42"/>
    <s v="P0017"/>
    <s v="Envelopes Model 1"/>
    <x v="2"/>
    <n v="76.66"/>
    <n v="4"/>
    <n v="117.32"/>
    <n v="0"/>
    <s v="Same Day"/>
    <x v="2"/>
    <x v="2"/>
    <s v="E009"/>
    <x v="5"/>
    <n v="469.28"/>
    <n v="306.64"/>
    <n v="162.63999999999999"/>
    <s v="High"/>
    <s v="No"/>
    <n v="0"/>
  </r>
  <r>
    <s v="O00231"/>
    <d v="2025-02-23T00:00:00"/>
    <x v="0"/>
    <s v="C0087"/>
    <x v="87"/>
    <s v="P0014"/>
    <s v="Staplers Model 2"/>
    <x v="2"/>
    <n v="723.21"/>
    <n v="9"/>
    <n v="1348.08"/>
    <n v="0"/>
    <s v="Same Day"/>
    <x v="2"/>
    <x v="2"/>
    <s v="E005"/>
    <x v="3"/>
    <n v="12132.72"/>
    <n v="6508.89"/>
    <n v="5623.829999999999"/>
    <s v="High"/>
    <s v="No"/>
    <n v="0"/>
  </r>
  <r>
    <s v="O00488"/>
    <d v="2025-03-31T00:00:00"/>
    <x v="0"/>
    <s v="C0115"/>
    <x v="17"/>
    <s v="P0016"/>
    <s v="Staplers Model 4"/>
    <x v="2"/>
    <n v="465.76"/>
    <n v="10"/>
    <n v="906.25"/>
    <n v="0.1"/>
    <s v="First Class"/>
    <x v="2"/>
    <x v="2"/>
    <s v="E009"/>
    <x v="5"/>
    <n v="8156.25"/>
    <n v="4657.6000000000004"/>
    <n v="3498.6499999999996"/>
    <s v="High"/>
    <s v="No"/>
    <n v="0"/>
  </r>
  <r>
    <s v="O01463"/>
    <d v="2024-01-18T00:00:00"/>
    <x v="0"/>
    <s v="C0067"/>
    <x v="46"/>
    <s v="P0009"/>
    <s v="Pens Model 1"/>
    <x v="2"/>
    <n v="640.09"/>
    <n v="5"/>
    <n v="1169.26"/>
    <n v="0.2"/>
    <s v="Standard Class"/>
    <x v="1"/>
    <x v="1"/>
    <s v="E011"/>
    <x v="10"/>
    <n v="4677.04"/>
    <n v="3200.4500000000003"/>
    <n v="1476.5899999999997"/>
    <s v="High"/>
    <s v="No"/>
    <n v="0"/>
  </r>
  <r>
    <s v="O02766"/>
    <d v="2024-04-10T00:00:00"/>
    <x v="2"/>
    <s v="C0119"/>
    <x v="55"/>
    <s v="P0023"/>
    <s v="Desks Model 3"/>
    <x v="1"/>
    <n v="388.07"/>
    <n v="12"/>
    <n v="782.41"/>
    <n v="0"/>
    <s v="Second Class"/>
    <x v="1"/>
    <x v="1"/>
    <s v="E011"/>
    <x v="10"/>
    <n v="9388.92"/>
    <n v="4656.84"/>
    <n v="4732.08"/>
    <s v="High"/>
    <s v="Yes"/>
    <n v="1"/>
  </r>
  <r>
    <s v="O01324"/>
    <d v="2024-09-04T00:00:00"/>
    <x v="1"/>
    <s v="C0061"/>
    <x v="85"/>
    <s v="P0010"/>
    <s v="Pens Model 2"/>
    <x v="2"/>
    <n v="285.10000000000002"/>
    <n v="10"/>
    <n v="528.79999999999995"/>
    <n v="0.2"/>
    <s v="Same Day"/>
    <x v="3"/>
    <x v="3"/>
    <s v="E004"/>
    <x v="6"/>
    <n v="4230.4000000000005"/>
    <n v="2851"/>
    <n v="1379.4000000000005"/>
    <s v="High"/>
    <s v="No"/>
    <n v="0"/>
  </r>
  <r>
    <s v="O02774"/>
    <d v="2025-03-27T00:00:00"/>
    <x v="0"/>
    <s v="C0026"/>
    <x v="78"/>
    <s v="P0006"/>
    <s v="Binders Model 2"/>
    <x v="2"/>
    <n v="597.01"/>
    <n v="4"/>
    <n v="774.08"/>
    <n v="0.15"/>
    <s v="Standard Class"/>
    <x v="3"/>
    <x v="3"/>
    <s v="E004"/>
    <x v="6"/>
    <n v="2631.8719999999998"/>
    <n v="2388.04"/>
    <n v="243.83199999999988"/>
    <s v="Low"/>
    <s v="No"/>
    <n v="0"/>
  </r>
  <r>
    <s v="O02868"/>
    <d v="2024-12-23T00:00:00"/>
    <x v="3"/>
    <s v="C0055"/>
    <x v="24"/>
    <s v="P0047"/>
    <s v="Printers Model 3"/>
    <x v="0"/>
    <n v="127.85"/>
    <n v="7"/>
    <n v="210.2"/>
    <n v="0"/>
    <s v="Standard Class"/>
    <x v="2"/>
    <x v="2"/>
    <s v="E009"/>
    <x v="5"/>
    <n v="1471.3999999999999"/>
    <n v="894.94999999999993"/>
    <n v="576.44999999999993"/>
    <s v="High"/>
    <s v="No"/>
    <n v="0"/>
  </r>
  <r>
    <s v="O02605"/>
    <d v="2024-04-12T00:00:00"/>
    <x v="2"/>
    <s v="C0027"/>
    <x v="52"/>
    <s v="P0036"/>
    <s v="Tables Model 4"/>
    <x v="1"/>
    <n v="707.97"/>
    <n v="12"/>
    <n v="1262.55"/>
    <n v="0.1"/>
    <s v="Standard Class"/>
    <x v="3"/>
    <x v="3"/>
    <s v="E012"/>
    <x v="4"/>
    <n v="13635.539999999999"/>
    <n v="8495.64"/>
    <n v="5139.8999999999996"/>
    <s v="High"/>
    <s v="No"/>
    <n v="0"/>
  </r>
  <r>
    <s v="O01933"/>
    <d v="2024-05-26T00:00:00"/>
    <x v="2"/>
    <s v="C0072"/>
    <x v="105"/>
    <s v="P0016"/>
    <s v="Staplers Model 4"/>
    <x v="2"/>
    <n v="465.76"/>
    <n v="8"/>
    <n v="906.25"/>
    <n v="0"/>
    <s v="Second Class"/>
    <x v="0"/>
    <x v="0"/>
    <s v="E010"/>
    <x v="8"/>
    <n v="7250"/>
    <n v="3726.08"/>
    <n v="3523.92"/>
    <s v="High"/>
    <s v="No"/>
    <n v="0"/>
  </r>
  <r>
    <s v="O01393"/>
    <d v="2025-04-14T00:00:00"/>
    <x v="2"/>
    <s v="C0114"/>
    <x v="61"/>
    <s v="P0004"/>
    <s v="Paper Model 4"/>
    <x v="2"/>
    <n v="528.29"/>
    <n v="9"/>
    <n v="798.12"/>
    <n v="0"/>
    <s v="First Class"/>
    <x v="2"/>
    <x v="2"/>
    <s v="E009"/>
    <x v="5"/>
    <n v="7183.08"/>
    <n v="4754.6099999999997"/>
    <n v="2428.4700000000003"/>
    <s v="High"/>
    <s v="No"/>
    <n v="0"/>
  </r>
  <r>
    <s v="O01068"/>
    <d v="2024-05-14T00:00:00"/>
    <x v="2"/>
    <s v="C0063"/>
    <x v="56"/>
    <s v="P0016"/>
    <s v="Staplers Model 4"/>
    <x v="2"/>
    <n v="465.76"/>
    <n v="7"/>
    <n v="906.25"/>
    <n v="0.1"/>
    <s v="Second Class"/>
    <x v="3"/>
    <x v="3"/>
    <s v="E008"/>
    <x v="7"/>
    <n v="5709.375"/>
    <n v="3260.3199999999997"/>
    <n v="2449.0550000000003"/>
    <s v="High"/>
    <s v="No"/>
    <n v="0"/>
  </r>
  <r>
    <s v="O00364"/>
    <d v="2024-12-21T00:00:00"/>
    <x v="3"/>
    <s v="C0072"/>
    <x v="105"/>
    <s v="P0051"/>
    <s v="Accessories Model 3"/>
    <x v="0"/>
    <n v="357.49"/>
    <n v="8"/>
    <n v="769.69"/>
    <n v="0.15"/>
    <s v="Second Class"/>
    <x v="0"/>
    <x v="0"/>
    <s v="E010"/>
    <x v="8"/>
    <n v="5233.8919999999998"/>
    <n v="2859.92"/>
    <n v="2373.9719999999998"/>
    <s v="High"/>
    <s v="Yes"/>
    <n v="1"/>
  </r>
  <r>
    <s v="O00447"/>
    <d v="2025-01-03T00:00:00"/>
    <x v="0"/>
    <s v="C0025"/>
    <x v="16"/>
    <s v="P0036"/>
    <s v="Tables Model 4"/>
    <x v="1"/>
    <n v="707.97"/>
    <n v="7"/>
    <n v="1262.55"/>
    <n v="0"/>
    <s v="Standard Class"/>
    <x v="0"/>
    <x v="0"/>
    <s v="E006"/>
    <x v="9"/>
    <n v="8837.85"/>
    <n v="4955.79"/>
    <n v="3882.0600000000004"/>
    <s v="High"/>
    <s v="Yes"/>
    <n v="1"/>
  </r>
  <r>
    <s v="O00502"/>
    <d v="2025-03-09T00:00:00"/>
    <x v="0"/>
    <s v="C0115"/>
    <x v="17"/>
    <s v="P0018"/>
    <s v="Envelopes Model 2"/>
    <x v="2"/>
    <n v="599.25"/>
    <n v="5"/>
    <n v="849.05"/>
    <n v="0"/>
    <s v="Standard Class"/>
    <x v="2"/>
    <x v="2"/>
    <s v="E009"/>
    <x v="5"/>
    <n v="4245.25"/>
    <n v="2996.25"/>
    <n v="1249"/>
    <s v="Medium"/>
    <s v="No"/>
    <n v="0"/>
  </r>
  <r>
    <s v="O02331"/>
    <d v="2024-09-16T00:00:00"/>
    <x v="1"/>
    <s v="C0035"/>
    <x v="5"/>
    <s v="P0009"/>
    <s v="Pens Model 1"/>
    <x v="2"/>
    <n v="640.09"/>
    <n v="9"/>
    <n v="1169.26"/>
    <n v="0"/>
    <s v="Same Day"/>
    <x v="2"/>
    <x v="2"/>
    <s v="E005"/>
    <x v="3"/>
    <n v="10523.34"/>
    <n v="5760.81"/>
    <n v="4762.53"/>
    <s v="High"/>
    <s v="No"/>
    <n v="0"/>
  </r>
  <r>
    <s v="O02226"/>
    <d v="2024-11-28T00:00:00"/>
    <x v="3"/>
    <s v="C0027"/>
    <x v="52"/>
    <s v="P0038"/>
    <s v="Laptops Model 2"/>
    <x v="0"/>
    <n v="55.26"/>
    <n v="2"/>
    <n v="112.32"/>
    <n v="0"/>
    <s v="Second Class"/>
    <x v="3"/>
    <x v="3"/>
    <s v="E004"/>
    <x v="6"/>
    <n v="224.64"/>
    <n v="110.52"/>
    <n v="114.11999999999999"/>
    <s v="High"/>
    <s v="No"/>
    <n v="0"/>
  </r>
  <r>
    <s v="O01799"/>
    <d v="2024-10-19T00:00:00"/>
    <x v="3"/>
    <s v="C0093"/>
    <x v="102"/>
    <s v="P0011"/>
    <s v="Pens Model 3"/>
    <x v="2"/>
    <n v="498.61"/>
    <n v="2"/>
    <n v="944.31"/>
    <n v="0"/>
    <s v="Same Day"/>
    <x v="0"/>
    <x v="0"/>
    <s v="E002"/>
    <x v="0"/>
    <n v="1888.62"/>
    <n v="997.22"/>
    <n v="891.39999999999986"/>
    <s v="High"/>
    <s v="No"/>
    <n v="0"/>
  </r>
  <r>
    <s v="O00487"/>
    <d v="2024-02-14T00:00:00"/>
    <x v="0"/>
    <s v="C0104"/>
    <x v="29"/>
    <s v="P0049"/>
    <s v="Accessories Model 1"/>
    <x v="0"/>
    <n v="329.45"/>
    <n v="2"/>
    <n v="709.62"/>
    <n v="0.15"/>
    <s v="Standard Class"/>
    <x v="2"/>
    <x v="2"/>
    <s v="E005"/>
    <x v="3"/>
    <n v="1206.354"/>
    <n v="658.9"/>
    <n v="547.45400000000006"/>
    <s v="High"/>
    <s v="No"/>
    <n v="0"/>
  </r>
  <r>
    <s v="O00775"/>
    <d v="2024-08-22T00:00:00"/>
    <x v="1"/>
    <s v="C0036"/>
    <x v="49"/>
    <s v="P0028"/>
    <s v="Chairs Model 4"/>
    <x v="1"/>
    <n v="784.05"/>
    <n v="5"/>
    <n v="1700.53"/>
    <n v="0.15"/>
    <s v="First Class"/>
    <x v="0"/>
    <x v="0"/>
    <s v="E010"/>
    <x v="8"/>
    <n v="7227.2524999999996"/>
    <n v="3920.25"/>
    <n v="3307.0024999999996"/>
    <s v="High"/>
    <s v="No"/>
    <n v="0"/>
  </r>
  <r>
    <s v="O02545"/>
    <d v="2025-05-03T00:00:00"/>
    <x v="2"/>
    <s v="C0101"/>
    <x v="58"/>
    <s v="P0023"/>
    <s v="Desks Model 3"/>
    <x v="1"/>
    <n v="388.07"/>
    <n v="5"/>
    <n v="782.41"/>
    <n v="0.05"/>
    <s v="First Class"/>
    <x v="2"/>
    <x v="2"/>
    <s v="E005"/>
    <x v="3"/>
    <n v="3716.4474999999998"/>
    <n v="1940.35"/>
    <n v="1776.0974999999999"/>
    <s v="High"/>
    <s v="No"/>
    <n v="0"/>
  </r>
  <r>
    <s v="O00133"/>
    <d v="2024-12-08T00:00:00"/>
    <x v="3"/>
    <s v="C0103"/>
    <x v="84"/>
    <s v="P0022"/>
    <s v="Desks Model 2"/>
    <x v="1"/>
    <n v="209.29"/>
    <n v="7"/>
    <n v="425.58"/>
    <n v="0.2"/>
    <s v="First Class"/>
    <x v="3"/>
    <x v="3"/>
    <s v="E008"/>
    <x v="7"/>
    <n v="2383.248"/>
    <n v="1465.03"/>
    <n v="918.21800000000007"/>
    <s v="High"/>
    <s v="No"/>
    <n v="0"/>
  </r>
  <r>
    <s v="O01615"/>
    <d v="2024-03-19T00:00:00"/>
    <x v="0"/>
    <s v="C0095"/>
    <x v="22"/>
    <s v="P0010"/>
    <s v="Pens Model 2"/>
    <x v="2"/>
    <n v="285.10000000000002"/>
    <n v="2"/>
    <n v="528.79999999999995"/>
    <n v="0"/>
    <s v="Same Day"/>
    <x v="3"/>
    <x v="3"/>
    <s v="E004"/>
    <x v="6"/>
    <n v="1057.5999999999999"/>
    <n v="570.20000000000005"/>
    <n v="487.39999999999986"/>
    <s v="High"/>
    <s v="No"/>
    <n v="0"/>
  </r>
  <r>
    <s v="O02317"/>
    <d v="2024-12-16T00:00:00"/>
    <x v="3"/>
    <s v="C0088"/>
    <x v="63"/>
    <s v="P0032"/>
    <s v="Bookcases Model 4"/>
    <x v="1"/>
    <n v="539.9"/>
    <n v="10"/>
    <n v="1019.72"/>
    <n v="0"/>
    <s v="Standard Class"/>
    <x v="0"/>
    <x v="0"/>
    <s v="E006"/>
    <x v="9"/>
    <n v="10197.200000000001"/>
    <n v="5399"/>
    <n v="4798.2000000000007"/>
    <s v="High"/>
    <s v="No"/>
    <n v="0"/>
  </r>
  <r>
    <s v="O03103"/>
    <d v="2024-07-05T00:00:00"/>
    <x v="1"/>
    <s v="C0016"/>
    <x v="34"/>
    <s v="P0011"/>
    <s v="Pens Model 3"/>
    <x v="2"/>
    <n v="498.61"/>
    <n v="4"/>
    <n v="944.31"/>
    <n v="0.15"/>
    <s v="Standard Class"/>
    <x v="0"/>
    <x v="0"/>
    <s v="E010"/>
    <x v="8"/>
    <n v="3210.6539999999995"/>
    <n v="1994.44"/>
    <n v="1216.2139999999995"/>
    <s v="High"/>
    <s v="Yes"/>
    <n v="1"/>
  </r>
  <r>
    <s v="O02572"/>
    <d v="2024-08-10T00:00:00"/>
    <x v="1"/>
    <s v="C0109"/>
    <x v="51"/>
    <s v="P0051"/>
    <s v="Accessories Model 3"/>
    <x v="0"/>
    <n v="357.49"/>
    <n v="9"/>
    <n v="769.69"/>
    <n v="0"/>
    <s v="Second Class"/>
    <x v="3"/>
    <x v="3"/>
    <s v="E012"/>
    <x v="4"/>
    <n v="6927.2100000000009"/>
    <n v="3217.41"/>
    <n v="3709.8000000000011"/>
    <s v="High"/>
    <s v="No"/>
    <n v="0"/>
  </r>
  <r>
    <s v="O02945"/>
    <d v="2025-04-02T00:00:00"/>
    <x v="2"/>
    <s v="C0114"/>
    <x v="61"/>
    <s v="P0046"/>
    <s v="Printers Model 2"/>
    <x v="0"/>
    <n v="338.21"/>
    <n v="4"/>
    <n v="661.25"/>
    <n v="0"/>
    <s v="Standard Class"/>
    <x v="2"/>
    <x v="2"/>
    <s v="E001"/>
    <x v="2"/>
    <n v="2645"/>
    <n v="1352.84"/>
    <n v="1292.1600000000001"/>
    <s v="High"/>
    <s v="No"/>
    <n v="0"/>
  </r>
  <r>
    <s v="O02266"/>
    <d v="2025-04-15T00:00:00"/>
    <x v="2"/>
    <s v="C0012"/>
    <x v="23"/>
    <s v="P0008"/>
    <s v="Binders Model 4"/>
    <x v="2"/>
    <n v="723.8"/>
    <n v="11"/>
    <n v="1101.54"/>
    <n v="0"/>
    <s v="Standard Class"/>
    <x v="2"/>
    <x v="2"/>
    <s v="E001"/>
    <x v="2"/>
    <n v="12116.939999999999"/>
    <n v="7961.7999999999993"/>
    <n v="4155.1399999999994"/>
    <s v="High"/>
    <s v="No"/>
    <n v="0"/>
  </r>
  <r>
    <s v="O01607"/>
    <d v="2025-04-30T00:00:00"/>
    <x v="2"/>
    <s v="C0113"/>
    <x v="100"/>
    <s v="P0031"/>
    <s v="Bookcases Model 3"/>
    <x v="1"/>
    <n v="431.57"/>
    <n v="5"/>
    <n v="725.92"/>
    <n v="0.05"/>
    <s v="Standard Class"/>
    <x v="2"/>
    <x v="2"/>
    <s v="E009"/>
    <x v="5"/>
    <n v="3448.12"/>
    <n v="2157.85"/>
    <n v="1290.27"/>
    <s v="High"/>
    <s v="No"/>
    <n v="0"/>
  </r>
  <r>
    <s v="O01450"/>
    <d v="2025-01-04T00:00:00"/>
    <x v="0"/>
    <s v="C0008"/>
    <x v="69"/>
    <s v="P0034"/>
    <s v="Tables Model 2"/>
    <x v="1"/>
    <n v="752.53"/>
    <n v="7"/>
    <n v="1018.12"/>
    <n v="0.05"/>
    <s v="Standard Class"/>
    <x v="1"/>
    <x v="1"/>
    <s v="E003"/>
    <x v="11"/>
    <n v="6770.4979999999996"/>
    <n v="5267.71"/>
    <n v="1502.7879999999996"/>
    <s v="Medium"/>
    <s v="No"/>
    <n v="0"/>
  </r>
  <r>
    <s v="O00179"/>
    <d v="2024-06-19T00:00:00"/>
    <x v="2"/>
    <s v="C0008"/>
    <x v="69"/>
    <s v="P0032"/>
    <s v="Bookcases Model 4"/>
    <x v="1"/>
    <n v="539.9"/>
    <n v="6"/>
    <n v="1019.72"/>
    <n v="0"/>
    <s v="Standard Class"/>
    <x v="1"/>
    <x v="1"/>
    <s v="E011"/>
    <x v="10"/>
    <n v="6118.32"/>
    <n v="3239.3999999999996"/>
    <n v="2878.92"/>
    <s v="High"/>
    <s v="No"/>
    <n v="0"/>
  </r>
  <r>
    <s v="O01497"/>
    <d v="2024-08-31T00:00:00"/>
    <x v="1"/>
    <s v="C0052"/>
    <x v="13"/>
    <s v="P0042"/>
    <s v="Monitors Model 2"/>
    <x v="0"/>
    <n v="396.64"/>
    <n v="6"/>
    <n v="532.41999999999996"/>
    <n v="0"/>
    <s v="Second Class"/>
    <x v="3"/>
    <x v="3"/>
    <s v="E004"/>
    <x v="6"/>
    <n v="3194.5199999999995"/>
    <n v="2379.84"/>
    <n v="814.67999999999938"/>
    <s v="Medium"/>
    <s v="No"/>
    <n v="0"/>
  </r>
  <r>
    <s v="O00686"/>
    <d v="2024-01-13T00:00:00"/>
    <x v="0"/>
    <s v="C0052"/>
    <x v="13"/>
    <s v="P0026"/>
    <s v="Chairs Model 2"/>
    <x v="1"/>
    <n v="116.9"/>
    <n v="8"/>
    <n v="253.46"/>
    <n v="0.15"/>
    <s v="Same Day"/>
    <x v="3"/>
    <x v="3"/>
    <s v="E012"/>
    <x v="4"/>
    <n v="1723.528"/>
    <n v="935.2"/>
    <n v="788.32799999999997"/>
    <s v="High"/>
    <s v="No"/>
    <n v="0"/>
  </r>
  <r>
    <s v="O00099"/>
    <d v="2025-03-09T00:00:00"/>
    <x v="0"/>
    <s v="C0075"/>
    <x v="7"/>
    <s v="P0005"/>
    <s v="Binders Model 1"/>
    <x v="2"/>
    <n v="454.91"/>
    <n v="6"/>
    <n v="865.02"/>
    <n v="0.15"/>
    <s v="Standard Class"/>
    <x v="3"/>
    <x v="3"/>
    <s v="E004"/>
    <x v="6"/>
    <n v="4411.6019999999999"/>
    <n v="2729.46"/>
    <n v="1682.1419999999998"/>
    <s v="High"/>
    <s v="Yes"/>
    <n v="1"/>
  </r>
  <r>
    <s v="O02056"/>
    <d v="2024-01-07T00:00:00"/>
    <x v="0"/>
    <s v="C0060"/>
    <x v="28"/>
    <s v="P0006"/>
    <s v="Binders Model 2"/>
    <x v="2"/>
    <n v="597.01"/>
    <n v="9"/>
    <n v="774.08"/>
    <n v="0.05"/>
    <s v="Same Day"/>
    <x v="0"/>
    <x v="0"/>
    <s v="E006"/>
    <x v="9"/>
    <n v="6618.384"/>
    <n v="5373.09"/>
    <n v="1245.2939999999999"/>
    <s v="Medium"/>
    <s v="No"/>
    <n v="0"/>
  </r>
  <r>
    <s v="O03090"/>
    <d v="2025-06-20T00:00:00"/>
    <x v="2"/>
    <s v="C0035"/>
    <x v="5"/>
    <s v="P0044"/>
    <s v="Monitors Model 4"/>
    <x v="0"/>
    <n v="365.65"/>
    <n v="10"/>
    <n v="689.97"/>
    <n v="0.05"/>
    <s v="First Class"/>
    <x v="2"/>
    <x v="2"/>
    <s v="E009"/>
    <x v="5"/>
    <n v="6554.7150000000001"/>
    <n v="3656.5"/>
    <n v="2898.2150000000001"/>
    <s v="High"/>
    <s v="No"/>
    <n v="0"/>
  </r>
  <r>
    <s v="O01346"/>
    <d v="2024-03-25T00:00:00"/>
    <x v="0"/>
    <s v="C0049"/>
    <x v="27"/>
    <s v="P0006"/>
    <s v="Binders Model 2"/>
    <x v="2"/>
    <n v="597.01"/>
    <n v="2"/>
    <n v="774.08"/>
    <n v="0.2"/>
    <s v="Standard Class"/>
    <x v="1"/>
    <x v="1"/>
    <s v="E003"/>
    <x v="11"/>
    <n v="1238.5280000000002"/>
    <n v="1194.02"/>
    <n v="44.508000000000266"/>
    <s v="Low"/>
    <s v="No"/>
    <n v="0"/>
  </r>
  <r>
    <s v="O02176"/>
    <d v="2024-04-26T00:00:00"/>
    <x v="2"/>
    <s v="C0047"/>
    <x v="10"/>
    <s v="P0040"/>
    <s v="Laptops Model 4"/>
    <x v="0"/>
    <n v="329.6"/>
    <n v="11"/>
    <n v="455.77"/>
    <n v="0"/>
    <s v="Standard Class"/>
    <x v="2"/>
    <x v="2"/>
    <s v="E005"/>
    <x v="3"/>
    <n v="5013.4699999999993"/>
    <n v="3625.6000000000004"/>
    <n v="1387.869999999999"/>
    <s v="Medium"/>
    <s v="No"/>
    <n v="0"/>
  </r>
  <r>
    <s v="O01716"/>
    <d v="2024-12-06T00:00:00"/>
    <x v="3"/>
    <s v="C0090"/>
    <x v="60"/>
    <s v="P0001"/>
    <s v="Paper Model 1"/>
    <x v="2"/>
    <n v="193.58"/>
    <n v="10"/>
    <n v="347.15"/>
    <n v="0"/>
    <s v="Same Day"/>
    <x v="1"/>
    <x v="1"/>
    <s v="E011"/>
    <x v="10"/>
    <n v="3471.5"/>
    <n v="1935.8000000000002"/>
    <n v="1535.6999999999998"/>
    <s v="High"/>
    <s v="No"/>
    <n v="0"/>
  </r>
  <r>
    <s v="O01635"/>
    <d v="2025-01-23T00:00:00"/>
    <x v="0"/>
    <s v="C0036"/>
    <x v="49"/>
    <s v="P0022"/>
    <s v="Desks Model 2"/>
    <x v="1"/>
    <n v="209.29"/>
    <n v="8"/>
    <n v="425.58"/>
    <n v="0.2"/>
    <s v="Same Day"/>
    <x v="0"/>
    <x v="0"/>
    <s v="E010"/>
    <x v="8"/>
    <n v="2723.712"/>
    <n v="1674.32"/>
    <n v="1049.3920000000001"/>
    <s v="High"/>
    <s v="No"/>
    <n v="0"/>
  </r>
  <r>
    <s v="O01616"/>
    <d v="2025-05-18T00:00:00"/>
    <x v="2"/>
    <s v="C0098"/>
    <x v="39"/>
    <s v="P0048"/>
    <s v="Printers Model 4"/>
    <x v="0"/>
    <n v="83.72"/>
    <n v="11"/>
    <n v="143.57"/>
    <n v="0.1"/>
    <s v="Second Class"/>
    <x v="2"/>
    <x v="2"/>
    <s v="E009"/>
    <x v="5"/>
    <n v="1421.3430000000001"/>
    <n v="920.92"/>
    <n v="500.42300000000012"/>
    <s v="High"/>
    <s v="No"/>
    <n v="0"/>
  </r>
  <r>
    <s v="O02993"/>
    <d v="2024-01-11T00:00:00"/>
    <x v="0"/>
    <s v="C0075"/>
    <x v="7"/>
    <s v="P0008"/>
    <s v="Binders Model 4"/>
    <x v="2"/>
    <n v="723.8"/>
    <n v="5"/>
    <n v="1101.54"/>
    <n v="0.1"/>
    <s v="Standard Class"/>
    <x v="3"/>
    <x v="3"/>
    <s v="E004"/>
    <x v="6"/>
    <n v="4956.93"/>
    <n v="3619"/>
    <n v="1337.9300000000003"/>
    <s v="Medium"/>
    <s v="No"/>
    <n v="0"/>
  </r>
  <r>
    <s v="O02024"/>
    <d v="2025-03-30T00:00:00"/>
    <x v="0"/>
    <s v="C0054"/>
    <x v="7"/>
    <s v="P0026"/>
    <s v="Chairs Model 2"/>
    <x v="1"/>
    <n v="116.9"/>
    <n v="1"/>
    <n v="253.46"/>
    <n v="0"/>
    <s v="First Class"/>
    <x v="2"/>
    <x v="2"/>
    <s v="E001"/>
    <x v="2"/>
    <n v="253.46"/>
    <n v="116.9"/>
    <n v="136.56"/>
    <s v="High"/>
    <s v="No"/>
    <n v="0"/>
  </r>
  <r>
    <s v="O02360"/>
    <d v="2025-03-05T00:00:00"/>
    <x v="0"/>
    <s v="C0051"/>
    <x v="65"/>
    <s v="P0046"/>
    <s v="Printers Model 2"/>
    <x v="0"/>
    <n v="338.21"/>
    <n v="1"/>
    <n v="661.25"/>
    <n v="0"/>
    <s v="Standard Class"/>
    <x v="1"/>
    <x v="1"/>
    <s v="E003"/>
    <x v="11"/>
    <n v="661.25"/>
    <n v="338.21"/>
    <n v="323.04000000000002"/>
    <s v="High"/>
    <s v="No"/>
    <n v="0"/>
  </r>
  <r>
    <s v="O01517"/>
    <d v="2024-01-06T00:00:00"/>
    <x v="0"/>
    <s v="C0041"/>
    <x v="2"/>
    <s v="P0005"/>
    <s v="Binders Model 1"/>
    <x v="2"/>
    <n v="454.91"/>
    <n v="6"/>
    <n v="865.02"/>
    <n v="0"/>
    <s v="Same Day"/>
    <x v="0"/>
    <x v="0"/>
    <s v="E002"/>
    <x v="0"/>
    <n v="5190.12"/>
    <n v="2729.46"/>
    <n v="2460.66"/>
    <s v="High"/>
    <s v="No"/>
    <n v="0"/>
  </r>
  <r>
    <s v="O00005"/>
    <d v="2025-03-07T00:00:00"/>
    <x v="0"/>
    <s v="C0034"/>
    <x v="103"/>
    <s v="P0004"/>
    <s v="Paper Model 4"/>
    <x v="2"/>
    <n v="528.29"/>
    <n v="9"/>
    <n v="798.12"/>
    <n v="0"/>
    <s v="Standard Class"/>
    <x v="1"/>
    <x v="1"/>
    <s v="E003"/>
    <x v="11"/>
    <n v="7183.08"/>
    <n v="4754.6099999999997"/>
    <n v="2428.4700000000003"/>
    <s v="High"/>
    <s v="No"/>
    <n v="0"/>
  </r>
  <r>
    <s v="O01832"/>
    <d v="2024-05-01T00:00:00"/>
    <x v="2"/>
    <s v="C0002"/>
    <x v="6"/>
    <s v="P0021"/>
    <s v="Desks Model 1"/>
    <x v="1"/>
    <n v="731.22"/>
    <n v="1"/>
    <n v="1490.92"/>
    <n v="0"/>
    <s v="Same Day"/>
    <x v="3"/>
    <x v="3"/>
    <s v="E004"/>
    <x v="6"/>
    <n v="1490.92"/>
    <n v="731.22"/>
    <n v="759.7"/>
    <s v="High"/>
    <s v="No"/>
    <n v="0"/>
  </r>
  <r>
    <s v="O01903"/>
    <d v="2025-02-21T00:00:00"/>
    <x v="4"/>
    <s v="C0091"/>
    <x v="33"/>
    <s v="P0050"/>
    <s v="Accessories Model 2"/>
    <x v="0"/>
    <n v="31.01"/>
    <m/>
    <n v="49.68"/>
    <n v="0.05"/>
    <s v="Standard Class"/>
    <x v="3"/>
    <x v="3"/>
    <s v="E008"/>
    <x v="7"/>
    <n v="0"/>
    <n v="0"/>
    <n v="0"/>
    <s v="Quantity Error!"/>
    <s v="No"/>
    <n v="0"/>
  </r>
  <r>
    <s v="O00144"/>
    <d v="2025-03-12T00:00:00"/>
    <x v="0"/>
    <s v="C0021"/>
    <x v="99"/>
    <s v="P0022"/>
    <s v="Desks Model 2"/>
    <x v="1"/>
    <n v="209.29"/>
    <n v="8"/>
    <n v="425.58"/>
    <n v="0"/>
    <s v="Standard Class"/>
    <x v="0"/>
    <x v="0"/>
    <s v="E010"/>
    <x v="8"/>
    <n v="3404.64"/>
    <n v="1674.32"/>
    <n v="1730.32"/>
    <s v="High"/>
    <s v="No"/>
    <n v="0"/>
  </r>
  <r>
    <s v="O02658"/>
    <d v="2024-12-24T00:00:00"/>
    <x v="3"/>
    <s v="C0004"/>
    <x v="20"/>
    <s v="P0040"/>
    <s v="Laptops Model 4"/>
    <x v="0"/>
    <n v="329.6"/>
    <n v="2"/>
    <n v="455.77"/>
    <n v="0.1"/>
    <s v="Standard Class"/>
    <x v="0"/>
    <x v="0"/>
    <s v="E002"/>
    <x v="0"/>
    <n v="820.38599999999997"/>
    <n v="659.2"/>
    <n v="161.18599999999992"/>
    <s v="Medium"/>
    <s v="No"/>
    <n v="0"/>
  </r>
  <r>
    <s v="O00477"/>
    <d v="2024-08-26T00:00:00"/>
    <x v="1"/>
    <s v="C0087"/>
    <x v="87"/>
    <s v="P0035"/>
    <s v="Tables Model 3"/>
    <x v="1"/>
    <n v="190.89"/>
    <n v="2"/>
    <n v="243.15"/>
    <n v="0"/>
    <s v="Standard Class"/>
    <x v="2"/>
    <x v="2"/>
    <s v="E001"/>
    <x v="2"/>
    <n v="486.3"/>
    <n v="381.78"/>
    <n v="104.52000000000004"/>
    <s v="Medium"/>
    <s v="No"/>
    <n v="0"/>
  </r>
  <r>
    <s v="O02189"/>
    <d v="2024-07-03T00:00:00"/>
    <x v="1"/>
    <s v="C0052"/>
    <x v="13"/>
    <s v="P0044"/>
    <s v="Monitors Model 4"/>
    <x v="0"/>
    <n v="365.65"/>
    <n v="2"/>
    <n v="689.97"/>
    <n v="0.15"/>
    <s v="First Class"/>
    <x v="3"/>
    <x v="3"/>
    <s v="E004"/>
    <x v="6"/>
    <n v="1172.9490000000001"/>
    <n v="731.3"/>
    <n v="441.64900000000011"/>
    <s v="High"/>
    <s v="No"/>
    <n v="0"/>
  </r>
  <r>
    <s v="O00623"/>
    <d v="2024-11-07T00:00:00"/>
    <x v="3"/>
    <s v="C0076"/>
    <x v="96"/>
    <s v="P0017"/>
    <s v="Envelopes Model 1"/>
    <x v="2"/>
    <n v="76.66"/>
    <n v="12"/>
    <n v="117.32"/>
    <n v="0.05"/>
    <s v="First Class"/>
    <x v="1"/>
    <x v="1"/>
    <s v="E003"/>
    <x v="11"/>
    <n v="1337.4479999999999"/>
    <n v="919.92"/>
    <n v="417.52799999999991"/>
    <s v="High"/>
    <s v="No"/>
    <n v="0"/>
  </r>
  <r>
    <s v="O00579"/>
    <d v="2024-02-16T00:00:00"/>
    <x v="0"/>
    <s v="C0086"/>
    <x v="77"/>
    <s v="P0052"/>
    <s v="Accessories Model 4"/>
    <x v="0"/>
    <n v="685.08"/>
    <n v="1"/>
    <n v="921.01"/>
    <n v="0"/>
    <s v="Standard Class"/>
    <x v="1"/>
    <x v="1"/>
    <s v="E011"/>
    <x v="10"/>
    <n v="921.01"/>
    <n v="685.08"/>
    <n v="235.92999999999995"/>
    <s v="Medium"/>
    <s v="No"/>
    <n v="0"/>
  </r>
  <r>
    <s v="O01388"/>
    <d v="2024-07-14T00:00:00"/>
    <x v="1"/>
    <s v="C0015"/>
    <x v="88"/>
    <s v="P0026"/>
    <s v="Chairs Model 2"/>
    <x v="1"/>
    <n v="116.9"/>
    <n v="12"/>
    <n v="253.46"/>
    <n v="0"/>
    <s v="Standard Class"/>
    <x v="1"/>
    <x v="1"/>
    <s v="E011"/>
    <x v="10"/>
    <n v="3041.52"/>
    <n v="1402.8000000000002"/>
    <n v="1638.7199999999998"/>
    <s v="High"/>
    <s v="No"/>
    <n v="0"/>
  </r>
  <r>
    <s v="O02391"/>
    <d v="2025-03-09T00:00:00"/>
    <x v="0"/>
    <s v="C0116"/>
    <x v="104"/>
    <s v="P0025"/>
    <s v="Chairs Model 1"/>
    <x v="1"/>
    <n v="96.56"/>
    <n v="3"/>
    <n v="209.03"/>
    <n v="0"/>
    <s v="Same Day"/>
    <x v="1"/>
    <x v="1"/>
    <s v="E011"/>
    <x v="10"/>
    <n v="627.09"/>
    <n v="289.68"/>
    <n v="337.41"/>
    <s v="High"/>
    <s v="No"/>
    <n v="0"/>
  </r>
  <r>
    <s v="O02906"/>
    <d v="2024-08-30T00:00:00"/>
    <x v="1"/>
    <s v="C0018"/>
    <x v="97"/>
    <s v="P0052"/>
    <s v="Accessories Model 4"/>
    <x v="0"/>
    <n v="685.08"/>
    <n v="3"/>
    <n v="921.01"/>
    <n v="0"/>
    <s v="Standard Class"/>
    <x v="0"/>
    <x v="0"/>
    <s v="E010"/>
    <x v="8"/>
    <n v="2763.0299999999997"/>
    <n v="2055.2400000000002"/>
    <n v="707.78999999999951"/>
    <s v="Medium"/>
    <s v="No"/>
    <n v="0"/>
  </r>
  <r>
    <s v="O00599"/>
    <d v="2024-06-24T00:00:00"/>
    <x v="2"/>
    <s v="C0051"/>
    <x v="65"/>
    <s v="P0008"/>
    <s v="Binders Model 4"/>
    <x v="2"/>
    <n v="723.8"/>
    <n v="11"/>
    <n v="1101.54"/>
    <n v="0.05"/>
    <s v="Standard Class"/>
    <x v="1"/>
    <x v="1"/>
    <s v="E003"/>
    <x v="11"/>
    <n v="11511.092999999999"/>
    <n v="7961.7999999999993"/>
    <n v="3549.2929999999997"/>
    <s v="High"/>
    <s v="Yes"/>
    <n v="1"/>
  </r>
  <r>
    <s v="O01954"/>
    <d v="2024-02-22T00:00:00"/>
    <x v="0"/>
    <s v="C0088"/>
    <x v="63"/>
    <s v="P0046"/>
    <s v="Printers Model 2"/>
    <x v="0"/>
    <n v="338.21"/>
    <n v="12"/>
    <n v="661.25"/>
    <n v="0.1"/>
    <s v="Standard Class"/>
    <x v="0"/>
    <x v="0"/>
    <s v="E010"/>
    <x v="8"/>
    <n v="7141.5"/>
    <n v="4058.5199999999995"/>
    <n v="3082.9800000000005"/>
    <s v="High"/>
    <s v="No"/>
    <n v="0"/>
  </r>
  <r>
    <s v="O01440"/>
    <d v="2024-07-21T00:00:00"/>
    <x v="1"/>
    <s v="C0012"/>
    <x v="23"/>
    <s v="P0041"/>
    <s v="Monitors Model 1"/>
    <x v="0"/>
    <n v="757.28"/>
    <n v="8"/>
    <n v="1165.56"/>
    <n v="0"/>
    <s v="Standard Class"/>
    <x v="2"/>
    <x v="2"/>
    <s v="E009"/>
    <x v="5"/>
    <n v="9324.48"/>
    <n v="6058.24"/>
    <n v="3266.24"/>
    <s v="High"/>
    <s v="No"/>
    <n v="0"/>
  </r>
  <r>
    <s v="O01782"/>
    <d v="2024-01-17T00:00:00"/>
    <x v="0"/>
    <s v="C0038"/>
    <x v="41"/>
    <s v="P0030"/>
    <s v="Bookcases Model 2"/>
    <x v="1"/>
    <n v="633.59"/>
    <n v="2"/>
    <n v="800.37"/>
    <n v="0.05"/>
    <s v="Second Class"/>
    <x v="0"/>
    <x v="0"/>
    <s v="E002"/>
    <x v="0"/>
    <n v="1520.703"/>
    <n v="1267.18"/>
    <n v="253.52299999999991"/>
    <s v="Medium"/>
    <s v="No"/>
    <n v="0"/>
  </r>
  <r>
    <s v="O00189"/>
    <d v="2025-04-22T00:00:00"/>
    <x v="2"/>
    <s v="C0014"/>
    <x v="57"/>
    <s v="P0011"/>
    <s v="Pens Model 3"/>
    <x v="2"/>
    <n v="498.61"/>
    <n v="6"/>
    <n v="944.31"/>
    <n v="0.05"/>
    <s v="Same Day"/>
    <x v="0"/>
    <x v="0"/>
    <s v="E006"/>
    <x v="9"/>
    <n v="5382.5669999999991"/>
    <n v="2991.66"/>
    <n v="2390.9069999999992"/>
    <s v="High"/>
    <s v="No"/>
    <n v="0"/>
  </r>
  <r>
    <s v="O02356"/>
    <d v="2025-01-21T00:00:00"/>
    <x v="0"/>
    <s v="C0079"/>
    <x v="68"/>
    <s v="P0047"/>
    <s v="Printers Model 3"/>
    <x v="0"/>
    <n v="127.85"/>
    <n v="9"/>
    <n v="210.2"/>
    <n v="0.2"/>
    <s v="Standard Class"/>
    <x v="0"/>
    <x v="0"/>
    <s v="E010"/>
    <x v="8"/>
    <n v="1513.44"/>
    <n v="1150.6499999999999"/>
    <n v="362.79000000000019"/>
    <s v="Medium"/>
    <s v="No"/>
    <n v="0"/>
  </r>
  <r>
    <s v="O02820"/>
    <d v="2025-03-14T00:00:00"/>
    <x v="0"/>
    <s v="C0028"/>
    <x v="11"/>
    <s v="P0046"/>
    <s v="Printers Model 2"/>
    <x v="0"/>
    <n v="338.21"/>
    <n v="1"/>
    <n v="661.25"/>
    <n v="0.05"/>
    <s v="Standard Class"/>
    <x v="2"/>
    <x v="2"/>
    <s v="E005"/>
    <x v="3"/>
    <n v="628.1875"/>
    <n v="338.21"/>
    <n v="289.97750000000002"/>
    <s v="High"/>
    <s v="No"/>
    <n v="0"/>
  </r>
  <r>
    <s v="O00888"/>
    <d v="2025-04-16T00:00:00"/>
    <x v="2"/>
    <s v="C0090"/>
    <x v="60"/>
    <s v="P0011"/>
    <s v="Pens Model 3"/>
    <x v="2"/>
    <n v="498.61"/>
    <n v="2"/>
    <n v="944.31"/>
    <n v="0"/>
    <s v="Second Class"/>
    <x v="1"/>
    <x v="1"/>
    <s v="E003"/>
    <x v="11"/>
    <n v="1888.62"/>
    <n v="997.22"/>
    <n v="891.39999999999986"/>
    <s v="High"/>
    <s v="No"/>
    <n v="0"/>
  </r>
  <r>
    <s v="O00756"/>
    <d v="2025-02-17T00:00:00"/>
    <x v="0"/>
    <s v="C0076"/>
    <x v="96"/>
    <s v="P0028"/>
    <s v="Chairs Model 4"/>
    <x v="1"/>
    <n v="784.05"/>
    <n v="4"/>
    <n v="1700.53"/>
    <n v="0"/>
    <s v="Standard Class"/>
    <x v="1"/>
    <x v="1"/>
    <s v="E003"/>
    <x v="11"/>
    <n v="6802.12"/>
    <n v="3136.2"/>
    <n v="3665.92"/>
    <s v="High"/>
    <s v="No"/>
    <n v="0"/>
  </r>
  <r>
    <s v="O01561"/>
    <d v="2024-07-23T00:00:00"/>
    <x v="1"/>
    <s v="C0036"/>
    <x v="49"/>
    <s v="P0032"/>
    <s v="Bookcases Model 4"/>
    <x v="1"/>
    <n v="539.9"/>
    <n v="7"/>
    <n v="1019.72"/>
    <n v="0"/>
    <s v="Same Day"/>
    <x v="0"/>
    <x v="0"/>
    <s v="E006"/>
    <x v="9"/>
    <n v="7138.04"/>
    <n v="3779.2999999999997"/>
    <n v="3358.7400000000002"/>
    <s v="High"/>
    <s v="No"/>
    <n v="0"/>
  </r>
  <r>
    <s v="O00615"/>
    <d v="2024-09-08T00:00:00"/>
    <x v="1"/>
    <s v="C0057"/>
    <x v="8"/>
    <s v="P0027"/>
    <s v="Chairs Model 3"/>
    <x v="1"/>
    <n v="688.81"/>
    <n v="8"/>
    <n v="1334.92"/>
    <n v="0"/>
    <s v="Standard Class"/>
    <x v="1"/>
    <x v="1"/>
    <s v="E003"/>
    <x v="11"/>
    <n v="10679.36"/>
    <n v="5510.48"/>
    <n v="5168.880000000001"/>
    <s v="High"/>
    <s v="No"/>
    <n v="0"/>
  </r>
  <r>
    <s v="O03130"/>
    <d v="2025-03-02T00:00:00"/>
    <x v="0"/>
    <s v="C0107"/>
    <x v="30"/>
    <s v="P0020"/>
    <s v="Envelopes Model 4"/>
    <x v="2"/>
    <n v="777.33"/>
    <n v="8"/>
    <n v="1363.68"/>
    <n v="0"/>
    <s v="Same Day"/>
    <x v="1"/>
    <x v="1"/>
    <s v="E011"/>
    <x v="10"/>
    <n v="10909.44"/>
    <n v="6218.64"/>
    <n v="4690.8"/>
    <s v="High"/>
    <s v="Yes"/>
    <n v="1"/>
  </r>
  <r>
    <s v="O02539"/>
    <d v="2024-05-29T00:00:00"/>
    <x v="4"/>
    <s v="C0073"/>
    <x v="64"/>
    <s v="P0050"/>
    <s v="Accessories Model 2"/>
    <x v="0"/>
    <n v="31.01"/>
    <m/>
    <n v="49.68"/>
    <n v="0.1"/>
    <s v="Standard Class"/>
    <x v="2"/>
    <x v="2"/>
    <s v="E005"/>
    <x v="3"/>
    <n v="0"/>
    <n v="0"/>
    <n v="0"/>
    <s v="Quantity Error!"/>
    <s v="No"/>
    <n v="0"/>
  </r>
  <r>
    <s v="O03180"/>
    <d v="2024-08-26T00:00:00"/>
    <x v="1"/>
    <s v="C0016"/>
    <x v="34"/>
    <s v="P0026"/>
    <s v="Chairs Model 2"/>
    <x v="1"/>
    <n v="116.9"/>
    <n v="8"/>
    <n v="253.46"/>
    <n v="0.05"/>
    <s v="Same Day"/>
    <x v="0"/>
    <x v="0"/>
    <s v="E006"/>
    <x v="9"/>
    <n v="1926.296"/>
    <n v="935.2"/>
    <n v="991.096"/>
    <s v="High"/>
    <s v="Yes"/>
    <n v="1"/>
  </r>
  <r>
    <s v="O02494"/>
    <d v="2024-11-03T00:00:00"/>
    <x v="3"/>
    <s v="C0103"/>
    <x v="84"/>
    <s v="P0029"/>
    <s v="Bookcases Model 1"/>
    <x v="1"/>
    <n v="644.65"/>
    <n v="1"/>
    <n v="1029.82"/>
    <n v="0.2"/>
    <s v="Second Class"/>
    <x v="3"/>
    <x v="3"/>
    <s v="E004"/>
    <x v="6"/>
    <n v="823.85599999999999"/>
    <n v="644.65"/>
    <n v="179.20600000000002"/>
    <s v="Medium"/>
    <s v="No"/>
    <n v="0"/>
  </r>
  <r>
    <s v="O00378"/>
    <d v="2024-10-09T00:00:00"/>
    <x v="3"/>
    <s v="C0110"/>
    <x v="44"/>
    <s v="P0021"/>
    <s v="Desks Model 1"/>
    <x v="1"/>
    <n v="731.22"/>
    <n v="9"/>
    <n v="1490.92"/>
    <n v="0.1"/>
    <s v="Standard Class"/>
    <x v="1"/>
    <x v="1"/>
    <s v="E003"/>
    <x v="11"/>
    <n v="12076.452000000001"/>
    <n v="6580.9800000000005"/>
    <n v="5495.4720000000007"/>
    <s v="High"/>
    <s v="No"/>
    <n v="0"/>
  </r>
  <r>
    <s v="O01196"/>
    <d v="2025-03-27T00:00:00"/>
    <x v="0"/>
    <s v="C0093"/>
    <x v="102"/>
    <s v="P0029"/>
    <s v="Bookcases Model 1"/>
    <x v="1"/>
    <n v="644.65"/>
    <n v="2"/>
    <n v="1029.82"/>
    <n v="0.2"/>
    <s v="Second Class"/>
    <x v="0"/>
    <x v="0"/>
    <s v="E002"/>
    <x v="0"/>
    <n v="1647.712"/>
    <n v="1289.3"/>
    <n v="358.41200000000003"/>
    <s v="Medium"/>
    <s v="No"/>
    <n v="0"/>
  </r>
  <r>
    <s v="O01367"/>
    <d v="2024-10-26T00:00:00"/>
    <x v="3"/>
    <s v="C0094"/>
    <x v="53"/>
    <s v="P0017"/>
    <s v="Envelopes Model 1"/>
    <x v="2"/>
    <n v="76.66"/>
    <n v="11"/>
    <n v="117.32"/>
    <n v="0"/>
    <s v="Second Class"/>
    <x v="1"/>
    <x v="1"/>
    <s v="E003"/>
    <x v="11"/>
    <n v="1290.52"/>
    <n v="843.26"/>
    <n v="447.26"/>
    <s v="High"/>
    <s v="No"/>
    <n v="0"/>
  </r>
  <r>
    <s v="O00101"/>
    <d v="2024-05-16T00:00:00"/>
    <x v="2"/>
    <s v="C0049"/>
    <x v="27"/>
    <s v="P0025"/>
    <s v="Chairs Model 1"/>
    <x v="1"/>
    <n v="96.56"/>
    <n v="11"/>
    <n v="209.03"/>
    <n v="0.2"/>
    <s v="Standard Class"/>
    <x v="1"/>
    <x v="1"/>
    <s v="E003"/>
    <x v="11"/>
    <n v="1839.4639999999999"/>
    <n v="1062.1600000000001"/>
    <n v="777.30399999999986"/>
    <s v="High"/>
    <s v="No"/>
    <n v="0"/>
  </r>
  <r>
    <s v="O01753"/>
    <d v="2024-10-05T00:00:00"/>
    <x v="4"/>
    <s v="C0045"/>
    <x v="63"/>
    <s v="P0032"/>
    <s v="Bookcases Model 4"/>
    <x v="1"/>
    <n v="539.9"/>
    <m/>
    <n v="1019.72"/>
    <n v="0.1"/>
    <s v="Standard Class"/>
    <x v="1"/>
    <x v="1"/>
    <s v="E007"/>
    <x v="1"/>
    <n v="0"/>
    <n v="0"/>
    <n v="0"/>
    <s v="Quantity Error!"/>
    <s v="No"/>
    <n v="0"/>
  </r>
  <r>
    <s v="O02676"/>
    <d v="2024-02-26T00:00:00"/>
    <x v="0"/>
    <s v="C0003"/>
    <x v="66"/>
    <s v="P0037"/>
    <s v="Laptops Model 1"/>
    <x v="0"/>
    <n v="732.63"/>
    <n v="7"/>
    <n v="1069.8599999999999"/>
    <n v="0"/>
    <s v="Standard Class"/>
    <x v="1"/>
    <x v="1"/>
    <s v="E003"/>
    <x v="11"/>
    <n v="7489.0199999999995"/>
    <n v="5128.41"/>
    <n v="2360.6099999999997"/>
    <s v="High"/>
    <s v="No"/>
    <n v="0"/>
  </r>
  <r>
    <s v="O01639"/>
    <d v="2025-02-18T00:00:00"/>
    <x v="0"/>
    <s v="C0069"/>
    <x v="34"/>
    <s v="P0047"/>
    <s v="Printers Model 3"/>
    <x v="0"/>
    <n v="127.85"/>
    <n v="3"/>
    <n v="210.2"/>
    <n v="0.05"/>
    <s v="Standard Class"/>
    <x v="0"/>
    <x v="0"/>
    <s v="E010"/>
    <x v="8"/>
    <n v="599.06999999999994"/>
    <n v="383.54999999999995"/>
    <n v="215.51999999999998"/>
    <s v="High"/>
    <s v="No"/>
    <n v="0"/>
  </r>
  <r>
    <s v="O03154"/>
    <d v="2024-09-07T00:00:00"/>
    <x v="1"/>
    <s v="C0042"/>
    <x v="93"/>
    <s v="P0032"/>
    <s v="Bookcases Model 4"/>
    <x v="1"/>
    <n v="539.9"/>
    <n v="1"/>
    <n v="1019.72"/>
    <n v="0"/>
    <s v="Second Class"/>
    <x v="3"/>
    <x v="3"/>
    <s v="E012"/>
    <x v="4"/>
    <n v="1019.72"/>
    <n v="539.9"/>
    <n v="479.82000000000005"/>
    <s v="High"/>
    <s v="No"/>
    <n v="0"/>
  </r>
  <r>
    <s v="O02528"/>
    <d v="2024-07-19T00:00:00"/>
    <x v="1"/>
    <s v="C0006"/>
    <x v="79"/>
    <s v="P0047"/>
    <s v="Printers Model 3"/>
    <x v="0"/>
    <n v="127.85"/>
    <n v="9"/>
    <n v="210.2"/>
    <n v="0"/>
    <s v="Second Class"/>
    <x v="3"/>
    <x v="3"/>
    <s v="E004"/>
    <x v="6"/>
    <n v="1891.8"/>
    <n v="1150.6499999999999"/>
    <n v="741.15000000000009"/>
    <s v="High"/>
    <s v="Yes"/>
    <n v="1"/>
  </r>
  <r>
    <s v="O01302"/>
    <d v="2024-10-29T00:00:00"/>
    <x v="3"/>
    <s v="C0018"/>
    <x v="97"/>
    <s v="P0052"/>
    <s v="Accessories Model 4"/>
    <x v="0"/>
    <n v="685.08"/>
    <n v="4"/>
    <n v="921.01"/>
    <n v="0.15"/>
    <s v="Second Class"/>
    <x v="0"/>
    <x v="0"/>
    <s v="E010"/>
    <x v="8"/>
    <n v="3131.4339999999997"/>
    <n v="2740.32"/>
    <n v="391.11399999999958"/>
    <s v="Low"/>
    <s v="No"/>
    <n v="0"/>
  </r>
  <r>
    <s v="O00561"/>
    <d v="2024-05-03T00:00:00"/>
    <x v="2"/>
    <s v="C0074"/>
    <x v="35"/>
    <s v="P0048"/>
    <s v="Printers Model 4"/>
    <x v="0"/>
    <n v="83.72"/>
    <n v="9"/>
    <n v="143.57"/>
    <n v="0.15"/>
    <s v="First Class"/>
    <x v="3"/>
    <x v="3"/>
    <s v="E012"/>
    <x v="4"/>
    <n v="1098.3104999999998"/>
    <n v="753.48"/>
    <n v="344.8304999999998"/>
    <s v="High"/>
    <s v="No"/>
    <n v="0"/>
  </r>
  <r>
    <s v="O01751"/>
    <d v="2024-04-28T00:00:00"/>
    <x v="2"/>
    <s v="C0089"/>
    <x v="71"/>
    <s v="P0020"/>
    <s v="Envelopes Model 4"/>
    <x v="2"/>
    <n v="777.33"/>
    <n v="10"/>
    <n v="1363.68"/>
    <n v="0"/>
    <s v="Standard Class"/>
    <x v="1"/>
    <x v="1"/>
    <s v="E003"/>
    <x v="11"/>
    <n v="13636.800000000001"/>
    <n v="7773.3"/>
    <n v="5863.5000000000009"/>
    <s v="High"/>
    <s v="No"/>
    <n v="0"/>
  </r>
  <r>
    <s v="O02714"/>
    <d v="2025-01-26T00:00:00"/>
    <x v="0"/>
    <s v="C0037"/>
    <x v="12"/>
    <s v="P0003"/>
    <s v="Paper Model 3"/>
    <x v="2"/>
    <n v="239.71"/>
    <n v="12"/>
    <n v="522.34"/>
    <n v="0.05"/>
    <s v="Second Class"/>
    <x v="3"/>
    <x v="3"/>
    <s v="E008"/>
    <x v="7"/>
    <n v="5954.6759999999995"/>
    <n v="2876.52"/>
    <n v="3078.1559999999995"/>
    <s v="High"/>
    <s v="No"/>
    <n v="0"/>
  </r>
  <r>
    <s v="O00642"/>
    <d v="2024-11-21T00:00:00"/>
    <x v="3"/>
    <s v="C0015"/>
    <x v="88"/>
    <s v="P0018"/>
    <s v="Envelopes Model 2"/>
    <x v="2"/>
    <n v="599.25"/>
    <n v="8"/>
    <n v="849.05"/>
    <n v="0.1"/>
    <s v="Second Class"/>
    <x v="1"/>
    <x v="1"/>
    <s v="E003"/>
    <x v="11"/>
    <n v="6113.16"/>
    <n v="4794"/>
    <n v="1319.1599999999999"/>
    <s v="Medium"/>
    <s v="No"/>
    <n v="0"/>
  </r>
  <r>
    <s v="O00643"/>
    <d v="2024-04-13T00:00:00"/>
    <x v="2"/>
    <s v="C0071"/>
    <x v="48"/>
    <s v="P0038"/>
    <s v="Laptops Model 2"/>
    <x v="0"/>
    <n v="55.26"/>
    <n v="4"/>
    <n v="112.32"/>
    <n v="0.2"/>
    <s v="Same Day"/>
    <x v="1"/>
    <x v="1"/>
    <s v="E011"/>
    <x v="10"/>
    <n v="359.42399999999998"/>
    <n v="221.04"/>
    <n v="138.38399999999999"/>
    <s v="High"/>
    <s v="No"/>
    <n v="0"/>
  </r>
  <r>
    <s v="O01086"/>
    <d v="2025-05-11T00:00:00"/>
    <x v="2"/>
    <s v="C0067"/>
    <x v="46"/>
    <s v="P0024"/>
    <s v="Desks Model 4"/>
    <x v="1"/>
    <n v="598.51"/>
    <n v="11"/>
    <n v="940.73"/>
    <n v="0"/>
    <s v="Same Day"/>
    <x v="1"/>
    <x v="1"/>
    <s v="E007"/>
    <x v="1"/>
    <n v="10348.030000000001"/>
    <n v="6583.61"/>
    <n v="3764.420000000001"/>
    <s v="High"/>
    <s v="Yes"/>
    <n v="1"/>
  </r>
  <r>
    <s v="O02525"/>
    <d v="2024-12-01T00:00:00"/>
    <x v="3"/>
    <s v="C0063"/>
    <x v="56"/>
    <s v="P0036"/>
    <s v="Tables Model 4"/>
    <x v="1"/>
    <n v="707.97"/>
    <n v="6"/>
    <n v="1262.55"/>
    <n v="0.1"/>
    <s v="First Class"/>
    <x v="3"/>
    <x v="3"/>
    <s v="E012"/>
    <x v="4"/>
    <n v="6817.7699999999995"/>
    <n v="4247.82"/>
    <n v="2569.9499999999998"/>
    <s v="High"/>
    <s v="No"/>
    <n v="0"/>
  </r>
  <r>
    <s v="O02630"/>
    <d v="2025-05-03T00:00:00"/>
    <x v="2"/>
    <s v="C0075"/>
    <x v="7"/>
    <s v="P0046"/>
    <s v="Printers Model 2"/>
    <x v="0"/>
    <n v="338.21"/>
    <n v="7"/>
    <n v="661.25"/>
    <n v="0.2"/>
    <s v="Standard Class"/>
    <x v="3"/>
    <x v="3"/>
    <s v="E008"/>
    <x v="7"/>
    <n v="3703"/>
    <n v="2367.4699999999998"/>
    <n v="1335.5300000000002"/>
    <s v="High"/>
    <s v="No"/>
    <n v="0"/>
  </r>
  <r>
    <s v="O02325"/>
    <d v="2024-10-26T00:00:00"/>
    <x v="3"/>
    <s v="C0024"/>
    <x v="6"/>
    <s v="P0010"/>
    <s v="Pens Model 2"/>
    <x v="2"/>
    <n v="285.10000000000002"/>
    <n v="8"/>
    <n v="528.79999999999995"/>
    <n v="0.05"/>
    <s v="Standard Class"/>
    <x v="3"/>
    <x v="3"/>
    <s v="E004"/>
    <x v="6"/>
    <n v="4018.8799999999997"/>
    <n v="2280.8000000000002"/>
    <n v="1738.0799999999995"/>
    <s v="High"/>
    <s v="No"/>
    <n v="0"/>
  </r>
  <r>
    <s v="O01151"/>
    <d v="2025-03-07T00:00:00"/>
    <x v="0"/>
    <s v="C0098"/>
    <x v="39"/>
    <s v="P0016"/>
    <s v="Staplers Model 4"/>
    <x v="2"/>
    <n v="465.76"/>
    <n v="7"/>
    <n v="906.25"/>
    <n v="0.15"/>
    <s v="Second Class"/>
    <x v="2"/>
    <x v="2"/>
    <s v="E005"/>
    <x v="3"/>
    <n v="5392.1875"/>
    <n v="3260.3199999999997"/>
    <n v="2131.8675000000003"/>
    <s v="High"/>
    <s v="No"/>
    <n v="0"/>
  </r>
  <r>
    <s v="O03049"/>
    <d v="2024-01-26T00:00:00"/>
    <x v="0"/>
    <s v="C0097"/>
    <x v="37"/>
    <s v="P0012"/>
    <s v="Pens Model 4"/>
    <x v="2"/>
    <n v="578.14"/>
    <n v="6"/>
    <n v="1084.72"/>
    <n v="0"/>
    <s v="Standard Class"/>
    <x v="3"/>
    <x v="3"/>
    <s v="E012"/>
    <x v="4"/>
    <n v="6508.32"/>
    <n v="3468.84"/>
    <n v="3039.4799999999996"/>
    <s v="High"/>
    <s v="No"/>
    <n v="0"/>
  </r>
  <r>
    <s v="O00493"/>
    <d v="2024-01-15T00:00:00"/>
    <x v="0"/>
    <s v="C0061"/>
    <x v="85"/>
    <s v="P0030"/>
    <s v="Bookcases Model 2"/>
    <x v="1"/>
    <n v="633.59"/>
    <n v="12"/>
    <n v="800.37"/>
    <n v="0.05"/>
    <s v="Standard Class"/>
    <x v="3"/>
    <x v="3"/>
    <s v="E008"/>
    <x v="7"/>
    <n v="9124.2180000000008"/>
    <n v="7603.08"/>
    <n v="1521.1380000000008"/>
    <s v="Medium"/>
    <s v="No"/>
    <n v="0"/>
  </r>
  <r>
    <s v="O01969"/>
    <d v="2024-01-04T00:00:00"/>
    <x v="0"/>
    <s v="C0071"/>
    <x v="48"/>
    <s v="P0006"/>
    <s v="Binders Model 2"/>
    <x v="2"/>
    <n v="597.01"/>
    <n v="6"/>
    <n v="774.08"/>
    <n v="0"/>
    <s v="Same Day"/>
    <x v="1"/>
    <x v="1"/>
    <s v="E003"/>
    <x v="11"/>
    <n v="4644.4800000000005"/>
    <n v="3582.06"/>
    <n v="1062.4200000000005"/>
    <s v="Medium"/>
    <s v="No"/>
    <n v="0"/>
  </r>
  <r>
    <s v="O01589"/>
    <d v="2024-09-11T00:00:00"/>
    <x v="1"/>
    <s v="C0107"/>
    <x v="30"/>
    <s v="P0008"/>
    <s v="Binders Model 4"/>
    <x v="2"/>
    <n v="723.8"/>
    <n v="6"/>
    <n v="1101.54"/>
    <n v="0.15"/>
    <s v="Second Class"/>
    <x v="1"/>
    <x v="1"/>
    <s v="E011"/>
    <x v="10"/>
    <n v="5617.8539999999994"/>
    <n v="4342.7999999999993"/>
    <n v="1275.0540000000001"/>
    <s v="Medium"/>
    <s v="No"/>
    <n v="0"/>
  </r>
  <r>
    <s v="O02113"/>
    <d v="2024-03-22T00:00:00"/>
    <x v="0"/>
    <s v="C0118"/>
    <x v="4"/>
    <s v="P0041"/>
    <s v="Monitors Model 1"/>
    <x v="0"/>
    <n v="757.28"/>
    <n v="8"/>
    <n v="1165.56"/>
    <n v="0.2"/>
    <s v="Standard Class"/>
    <x v="0"/>
    <x v="0"/>
    <s v="E002"/>
    <x v="0"/>
    <n v="7459.5839999999998"/>
    <n v="6058.24"/>
    <n v="1401.3440000000001"/>
    <s v="Medium"/>
    <s v="Yes"/>
    <n v="1"/>
  </r>
  <r>
    <s v="O01672"/>
    <d v="2024-03-08T00:00:00"/>
    <x v="0"/>
    <s v="C0004"/>
    <x v="20"/>
    <s v="P0015"/>
    <s v="Staplers Model 3"/>
    <x v="2"/>
    <n v="250.6"/>
    <n v="1"/>
    <n v="418.2"/>
    <n v="0"/>
    <s v="Second Class"/>
    <x v="0"/>
    <x v="0"/>
    <s v="E010"/>
    <x v="8"/>
    <n v="418.2"/>
    <n v="250.6"/>
    <n v="167.6"/>
    <s v="High"/>
    <s v="No"/>
    <n v="0"/>
  </r>
  <r>
    <s v="O00387"/>
    <d v="2025-03-28T00:00:00"/>
    <x v="0"/>
    <s v="C0040"/>
    <x v="83"/>
    <s v="P0011"/>
    <s v="Pens Model 3"/>
    <x v="2"/>
    <n v="498.61"/>
    <n v="10"/>
    <n v="944.31"/>
    <n v="0"/>
    <s v="Standard Class"/>
    <x v="2"/>
    <x v="2"/>
    <s v="E005"/>
    <x v="3"/>
    <n v="9443.0999999999985"/>
    <n v="4986.1000000000004"/>
    <n v="4456.9999999999982"/>
    <s v="High"/>
    <s v="No"/>
    <n v="0"/>
  </r>
  <r>
    <s v="O02842"/>
    <d v="2024-02-29T00:00:00"/>
    <x v="0"/>
    <s v="C0008"/>
    <x v="69"/>
    <s v="P0031"/>
    <s v="Bookcases Model 3"/>
    <x v="1"/>
    <n v="431.57"/>
    <n v="5"/>
    <n v="725.92"/>
    <n v="0"/>
    <s v="Standard Class"/>
    <x v="1"/>
    <x v="1"/>
    <s v="E007"/>
    <x v="1"/>
    <n v="3629.6"/>
    <n v="2157.85"/>
    <n v="1471.75"/>
    <s v="High"/>
    <s v="No"/>
    <n v="0"/>
  </r>
  <r>
    <s v="O01958"/>
    <d v="2024-07-26T00:00:00"/>
    <x v="1"/>
    <s v="C0107"/>
    <x v="30"/>
    <s v="P0010"/>
    <s v="Pens Model 2"/>
    <x v="2"/>
    <n v="285.10000000000002"/>
    <n v="11"/>
    <n v="528.79999999999995"/>
    <n v="0.1"/>
    <s v="First Class"/>
    <x v="1"/>
    <x v="1"/>
    <s v="E003"/>
    <x v="11"/>
    <n v="5235.12"/>
    <n v="3136.1000000000004"/>
    <n v="2099.0199999999995"/>
    <s v="High"/>
    <s v="No"/>
    <n v="0"/>
  </r>
  <r>
    <s v="O00075"/>
    <d v="2024-11-22T00:00:00"/>
    <x v="3"/>
    <s v="C0018"/>
    <x v="97"/>
    <s v="P0021"/>
    <s v="Desks Model 1"/>
    <x v="1"/>
    <n v="731.22"/>
    <n v="3"/>
    <n v="1490.92"/>
    <n v="0.05"/>
    <s v="First Class"/>
    <x v="0"/>
    <x v="0"/>
    <s v="E010"/>
    <x v="8"/>
    <n v="4249.1220000000003"/>
    <n v="2193.66"/>
    <n v="2055.4620000000004"/>
    <s v="High"/>
    <s v="No"/>
    <n v="0"/>
  </r>
  <r>
    <s v="O02931"/>
    <d v="2025-01-13T00:00:00"/>
    <x v="0"/>
    <s v="C0035"/>
    <x v="5"/>
    <s v="P0017"/>
    <s v="Envelopes Model 1"/>
    <x v="2"/>
    <n v="76.66"/>
    <n v="8"/>
    <n v="117.32"/>
    <n v="0"/>
    <s v="Standard Class"/>
    <x v="2"/>
    <x v="2"/>
    <s v="E001"/>
    <x v="2"/>
    <n v="938.56"/>
    <n v="613.28"/>
    <n v="325.27999999999997"/>
    <s v="High"/>
    <s v="No"/>
    <n v="0"/>
  </r>
  <r>
    <s v="O02652"/>
    <d v="2024-03-10T00:00:00"/>
    <x v="0"/>
    <s v="C0018"/>
    <x v="97"/>
    <s v="P0043"/>
    <s v="Monitors Model 3"/>
    <x v="0"/>
    <n v="710.37"/>
    <n v="1"/>
    <n v="979.52"/>
    <n v="0.2"/>
    <s v="Same Day"/>
    <x v="0"/>
    <x v="0"/>
    <s v="E010"/>
    <x v="8"/>
    <n v="783.61599999999999"/>
    <n v="710.37"/>
    <n v="73.245999999999981"/>
    <s v="Low"/>
    <s v="No"/>
    <n v="0"/>
  </r>
  <r>
    <s v="O00483"/>
    <d v="2024-05-09T00:00:00"/>
    <x v="2"/>
    <s v="C0054"/>
    <x v="7"/>
    <s v="P0045"/>
    <s v="Printers Model 1"/>
    <x v="0"/>
    <n v="595.79999999999995"/>
    <n v="4"/>
    <n v="1280.18"/>
    <n v="0"/>
    <s v="Second Class"/>
    <x v="2"/>
    <x v="2"/>
    <s v="E005"/>
    <x v="3"/>
    <n v="5120.72"/>
    <n v="2383.1999999999998"/>
    <n v="2737.5200000000004"/>
    <s v="High"/>
    <s v="No"/>
    <n v="0"/>
  </r>
  <r>
    <s v="O02295"/>
    <d v="2024-10-07T00:00:00"/>
    <x v="3"/>
    <s v="C0001"/>
    <x v="15"/>
    <s v="P0050"/>
    <s v="Accessories Model 2"/>
    <x v="0"/>
    <n v="31.01"/>
    <n v="2"/>
    <n v="49.68"/>
    <n v="0.05"/>
    <s v="First Class"/>
    <x v="2"/>
    <x v="2"/>
    <s v="E001"/>
    <x v="2"/>
    <n v="94.391999999999996"/>
    <n v="62.02"/>
    <n v="32.371999999999993"/>
    <s v="High"/>
    <s v="No"/>
    <n v="0"/>
  </r>
  <r>
    <s v="O02158"/>
    <d v="2024-03-19T00:00:00"/>
    <x v="0"/>
    <s v="C0007"/>
    <x v="67"/>
    <s v="P0025"/>
    <s v="Chairs Model 1"/>
    <x v="1"/>
    <n v="96.56"/>
    <n v="12"/>
    <n v="209.03"/>
    <n v="0"/>
    <s v="Same Day"/>
    <x v="2"/>
    <x v="2"/>
    <s v="E009"/>
    <x v="5"/>
    <n v="2508.36"/>
    <n v="1158.72"/>
    <n v="1349.64"/>
    <s v="High"/>
    <s v="No"/>
    <n v="0"/>
  </r>
  <r>
    <s v="O00871"/>
    <d v="2024-02-02T00:00:00"/>
    <x v="0"/>
    <s v="C0116"/>
    <x v="104"/>
    <s v="P0012"/>
    <s v="Pens Model 4"/>
    <x v="2"/>
    <n v="578.14"/>
    <n v="2"/>
    <n v="1084.72"/>
    <n v="0"/>
    <s v="Standard Class"/>
    <x v="1"/>
    <x v="1"/>
    <s v="E011"/>
    <x v="10"/>
    <n v="2169.44"/>
    <n v="1156.28"/>
    <n v="1013.1600000000001"/>
    <s v="High"/>
    <s v="No"/>
    <n v="0"/>
  </r>
  <r>
    <s v="O02882"/>
    <d v="2024-12-21T00:00:00"/>
    <x v="3"/>
    <s v="C0029"/>
    <x v="72"/>
    <s v="P0018"/>
    <s v="Envelopes Model 2"/>
    <x v="2"/>
    <n v="599.25"/>
    <n v="11"/>
    <n v="849.05"/>
    <n v="0.15"/>
    <s v="Second Class"/>
    <x v="2"/>
    <x v="2"/>
    <s v="E009"/>
    <x v="5"/>
    <n v="7938.6174999999994"/>
    <n v="6591.75"/>
    <n v="1346.8674999999994"/>
    <s v="Medium"/>
    <s v="No"/>
    <n v="0"/>
  </r>
  <r>
    <s v="O03025"/>
    <d v="2024-05-05T00:00:00"/>
    <x v="2"/>
    <s v="C0055"/>
    <x v="24"/>
    <s v="P0001"/>
    <s v="Paper Model 1"/>
    <x v="2"/>
    <n v="193.58"/>
    <n v="7"/>
    <n v="347.15"/>
    <n v="0.2"/>
    <s v="Standard Class"/>
    <x v="2"/>
    <x v="2"/>
    <s v="E009"/>
    <x v="5"/>
    <n v="1944.04"/>
    <n v="1355.0600000000002"/>
    <n v="588.97999999999979"/>
    <s v="High"/>
    <s v="No"/>
    <n v="0"/>
  </r>
  <r>
    <s v="O02253"/>
    <d v="2024-08-08T00:00:00"/>
    <x v="1"/>
    <s v="C0116"/>
    <x v="104"/>
    <s v="P0020"/>
    <s v="Envelopes Model 4"/>
    <x v="2"/>
    <n v="777.33"/>
    <n v="7"/>
    <n v="1363.68"/>
    <n v="0.2"/>
    <s v="Standard Class"/>
    <x v="1"/>
    <x v="1"/>
    <s v="E003"/>
    <x v="11"/>
    <n v="7636.6080000000002"/>
    <n v="5441.31"/>
    <n v="2195.2979999999998"/>
    <s v="Medium"/>
    <s v="No"/>
    <n v="0"/>
  </r>
  <r>
    <s v="O00074"/>
    <d v="2024-02-11T00:00:00"/>
    <x v="0"/>
    <s v="C0066"/>
    <x v="76"/>
    <s v="P0026"/>
    <s v="Chairs Model 2"/>
    <x v="1"/>
    <n v="116.9"/>
    <n v="1"/>
    <n v="253.46"/>
    <n v="0"/>
    <s v="Same Day"/>
    <x v="0"/>
    <x v="0"/>
    <s v="E010"/>
    <x v="8"/>
    <n v="253.46"/>
    <n v="116.9"/>
    <n v="136.56"/>
    <s v="High"/>
    <s v="No"/>
    <n v="0"/>
  </r>
  <r>
    <s v="O02268"/>
    <d v="2024-11-04T00:00:00"/>
    <x v="3"/>
    <s v="C0005"/>
    <x v="31"/>
    <s v="P0041"/>
    <s v="Monitors Model 1"/>
    <x v="0"/>
    <n v="757.28"/>
    <n v="10"/>
    <n v="1165.56"/>
    <n v="0"/>
    <s v="First Class"/>
    <x v="1"/>
    <x v="1"/>
    <s v="E007"/>
    <x v="1"/>
    <n v="11655.599999999999"/>
    <n v="7572.7999999999993"/>
    <n v="4082.7999999999993"/>
    <s v="High"/>
    <s v="No"/>
    <n v="0"/>
  </r>
  <r>
    <s v="O02177"/>
    <d v="2024-05-12T00:00:00"/>
    <x v="2"/>
    <s v="C0001"/>
    <x v="15"/>
    <s v="P0033"/>
    <s v="Tables Model 1"/>
    <x v="1"/>
    <n v="469.73"/>
    <n v="10"/>
    <n v="954.16"/>
    <n v="0"/>
    <s v="Standard Class"/>
    <x v="2"/>
    <x v="2"/>
    <s v="E009"/>
    <x v="5"/>
    <n v="9541.6"/>
    <n v="4697.3"/>
    <n v="4844.3"/>
    <s v="High"/>
    <s v="No"/>
    <n v="0"/>
  </r>
  <r>
    <s v="O00855"/>
    <d v="2024-12-22T00:00:00"/>
    <x v="3"/>
    <s v="C0077"/>
    <x v="59"/>
    <s v="P0025"/>
    <s v="Chairs Model 1"/>
    <x v="1"/>
    <n v="96.56"/>
    <n v="4"/>
    <n v="209.03"/>
    <n v="0"/>
    <s v="Second Class"/>
    <x v="0"/>
    <x v="0"/>
    <s v="E002"/>
    <x v="0"/>
    <n v="836.12"/>
    <n v="386.24"/>
    <n v="449.88"/>
    <s v="High"/>
    <s v="No"/>
    <n v="0"/>
  </r>
  <r>
    <s v="O01527"/>
    <d v="2024-08-10T00:00:00"/>
    <x v="1"/>
    <s v="C0101"/>
    <x v="58"/>
    <s v="P0046"/>
    <s v="Printers Model 2"/>
    <x v="0"/>
    <n v="338.21"/>
    <n v="10"/>
    <n v="661.25"/>
    <n v="0.15"/>
    <s v="Standard Class"/>
    <x v="2"/>
    <x v="2"/>
    <s v="E009"/>
    <x v="5"/>
    <n v="5620.625"/>
    <n v="3382.1"/>
    <n v="2238.5250000000001"/>
    <s v="High"/>
    <s v="Yes"/>
    <n v="1"/>
  </r>
  <r>
    <s v="O01532"/>
    <d v="2024-07-03T00:00:00"/>
    <x v="1"/>
    <s v="C0092"/>
    <x v="74"/>
    <s v="P0047"/>
    <s v="Printers Model 3"/>
    <x v="0"/>
    <n v="127.85"/>
    <n v="8"/>
    <n v="210.2"/>
    <n v="0.1"/>
    <s v="Second Class"/>
    <x v="3"/>
    <x v="3"/>
    <s v="E004"/>
    <x v="6"/>
    <n v="1513.44"/>
    <n v="1022.8"/>
    <n v="490.6400000000001"/>
    <s v="High"/>
    <s v="No"/>
    <n v="0"/>
  </r>
  <r>
    <s v="O02956"/>
    <d v="2024-12-10T00:00:00"/>
    <x v="3"/>
    <s v="C0099"/>
    <x v="16"/>
    <s v="P0043"/>
    <s v="Monitors Model 3"/>
    <x v="0"/>
    <n v="710.37"/>
    <n v="12"/>
    <n v="979.52"/>
    <n v="0"/>
    <s v="First Class"/>
    <x v="1"/>
    <x v="1"/>
    <s v="E011"/>
    <x v="10"/>
    <n v="11754.24"/>
    <n v="8524.44"/>
    <n v="3229.7999999999993"/>
    <s v="Medium"/>
    <s v="No"/>
    <n v="0"/>
  </r>
  <r>
    <s v="O02733"/>
    <d v="2024-06-18T00:00:00"/>
    <x v="2"/>
    <s v="C0053"/>
    <x v="73"/>
    <s v="P0051"/>
    <s v="Accessories Model 3"/>
    <x v="0"/>
    <n v="357.49"/>
    <n v="6"/>
    <n v="769.69"/>
    <n v="0"/>
    <s v="Standard Class"/>
    <x v="0"/>
    <x v="0"/>
    <s v="E002"/>
    <x v="0"/>
    <n v="4618.1400000000003"/>
    <n v="2144.94"/>
    <n v="2473.2000000000003"/>
    <s v="High"/>
    <s v="No"/>
    <n v="0"/>
  </r>
  <r>
    <s v="O00721"/>
    <d v="2025-04-19T00:00:00"/>
    <x v="2"/>
    <s v="C0023"/>
    <x v="58"/>
    <s v="P0017"/>
    <s v="Envelopes Model 1"/>
    <x v="2"/>
    <n v="76.66"/>
    <n v="5"/>
    <n v="117.32"/>
    <n v="0.05"/>
    <s v="First Class"/>
    <x v="0"/>
    <x v="0"/>
    <s v="E006"/>
    <x v="9"/>
    <n v="557.26999999999987"/>
    <n v="383.29999999999995"/>
    <n v="173.96999999999991"/>
    <s v="High"/>
    <s v="Yes"/>
    <n v="1"/>
  </r>
  <r>
    <s v="O01620"/>
    <d v="2024-12-04T00:00:00"/>
    <x v="3"/>
    <s v="C0035"/>
    <x v="5"/>
    <s v="P0040"/>
    <s v="Laptops Model 4"/>
    <x v="0"/>
    <n v="329.6"/>
    <n v="4"/>
    <n v="455.77"/>
    <n v="0"/>
    <s v="Second Class"/>
    <x v="2"/>
    <x v="2"/>
    <s v="E001"/>
    <x v="2"/>
    <n v="1823.08"/>
    <n v="1318.4"/>
    <n v="504.67999999999984"/>
    <s v="Medium"/>
    <s v="No"/>
    <n v="0"/>
  </r>
  <r>
    <s v="O01792"/>
    <d v="2024-01-22T00:00:00"/>
    <x v="0"/>
    <s v="C0059"/>
    <x v="73"/>
    <s v="P0012"/>
    <s v="Pens Model 4"/>
    <x v="2"/>
    <n v="578.14"/>
    <n v="6"/>
    <n v="1084.72"/>
    <n v="0.2"/>
    <s v="Same Day"/>
    <x v="2"/>
    <x v="2"/>
    <s v="E001"/>
    <x v="2"/>
    <n v="5206.6559999999999"/>
    <n v="3468.84"/>
    <n v="1737.8159999999998"/>
    <s v="High"/>
    <s v="No"/>
    <n v="0"/>
  </r>
  <r>
    <s v="O02515"/>
    <d v="2025-02-25T00:00:00"/>
    <x v="0"/>
    <s v="C0060"/>
    <x v="28"/>
    <s v="P0047"/>
    <s v="Printers Model 3"/>
    <x v="0"/>
    <n v="127.85"/>
    <n v="7"/>
    <n v="210.2"/>
    <n v="0.15"/>
    <s v="Second Class"/>
    <x v="0"/>
    <x v="0"/>
    <s v="E010"/>
    <x v="8"/>
    <n v="1250.6899999999998"/>
    <n v="894.94999999999993"/>
    <n v="355.7399999999999"/>
    <s v="Medium"/>
    <s v="Yes"/>
    <n v="1"/>
  </r>
  <r>
    <s v="O02355"/>
    <d v="2025-01-08T00:00:00"/>
    <x v="0"/>
    <s v="C0061"/>
    <x v="85"/>
    <s v="P0007"/>
    <s v="Binders Model 3"/>
    <x v="2"/>
    <n v="487.09"/>
    <n v="12"/>
    <n v="838.72"/>
    <n v="0.1"/>
    <s v="Same Day"/>
    <x v="3"/>
    <x v="3"/>
    <s v="E008"/>
    <x v="7"/>
    <n v="9058.1759999999995"/>
    <n v="5845.08"/>
    <n v="3213.0959999999995"/>
    <s v="High"/>
    <s v="No"/>
    <n v="0"/>
  </r>
  <r>
    <s v="O01992"/>
    <d v="2024-08-01T00:00:00"/>
    <x v="1"/>
    <s v="C0038"/>
    <x v="41"/>
    <s v="P0038"/>
    <s v="Laptops Model 2"/>
    <x v="0"/>
    <n v="55.26"/>
    <n v="3"/>
    <n v="112.32"/>
    <n v="0.05"/>
    <s v="Same Day"/>
    <x v="0"/>
    <x v="0"/>
    <s v="E002"/>
    <x v="0"/>
    <n v="320.11199999999997"/>
    <n v="165.78"/>
    <n v="154.33199999999997"/>
    <s v="High"/>
    <s v="No"/>
    <n v="0"/>
  </r>
  <r>
    <s v="O02487"/>
    <d v="2025-04-12T00:00:00"/>
    <x v="2"/>
    <s v="C0079"/>
    <x v="68"/>
    <s v="P0038"/>
    <s v="Laptops Model 2"/>
    <x v="0"/>
    <n v="55.26"/>
    <n v="1"/>
    <n v="112.32"/>
    <n v="0.05"/>
    <s v="Standard Class"/>
    <x v="0"/>
    <x v="0"/>
    <s v="E006"/>
    <x v="9"/>
    <n v="106.70399999999999"/>
    <n v="55.26"/>
    <n v="51.443999999999996"/>
    <s v="High"/>
    <s v="No"/>
    <n v="0"/>
  </r>
  <r>
    <s v="O03054"/>
    <d v="2024-03-24T00:00:00"/>
    <x v="0"/>
    <s v="C0016"/>
    <x v="34"/>
    <s v="P0001"/>
    <s v="Paper Model 1"/>
    <x v="2"/>
    <n v="193.58"/>
    <n v="5"/>
    <n v="347.15"/>
    <n v="0"/>
    <s v="Same Day"/>
    <x v="0"/>
    <x v="0"/>
    <s v="E006"/>
    <x v="9"/>
    <n v="1735.75"/>
    <n v="967.90000000000009"/>
    <n v="767.84999999999991"/>
    <s v="High"/>
    <s v="No"/>
    <n v="0"/>
  </r>
  <r>
    <s v="O03023"/>
    <d v="2025-06-01T00:00:00"/>
    <x v="2"/>
    <s v="C0072"/>
    <x v="105"/>
    <s v="P0043"/>
    <s v="Monitors Model 3"/>
    <x v="0"/>
    <n v="710.37"/>
    <n v="12"/>
    <n v="979.52"/>
    <n v="0.1"/>
    <s v="Standard Class"/>
    <x v="0"/>
    <x v="0"/>
    <s v="E010"/>
    <x v="8"/>
    <n v="10578.816000000001"/>
    <n v="8524.44"/>
    <n v="2054.3760000000002"/>
    <s v="Medium"/>
    <s v="No"/>
    <n v="0"/>
  </r>
  <r>
    <s v="O02492"/>
    <d v="2024-01-18T00:00:00"/>
    <x v="0"/>
    <s v="C0119"/>
    <x v="55"/>
    <s v="P0018"/>
    <s v="Envelopes Model 2"/>
    <x v="2"/>
    <n v="599.25"/>
    <n v="11"/>
    <n v="849.05"/>
    <n v="0"/>
    <s v="Second Class"/>
    <x v="1"/>
    <x v="1"/>
    <s v="E007"/>
    <x v="1"/>
    <n v="9339.5499999999993"/>
    <n v="6591.75"/>
    <n v="2747.7999999999993"/>
    <s v="Medium"/>
    <s v="No"/>
    <n v="0"/>
  </r>
  <r>
    <s v="O00385"/>
    <d v="2025-02-08T00:00:00"/>
    <x v="0"/>
    <s v="C0072"/>
    <x v="105"/>
    <s v="P0013"/>
    <s v="Staplers Model 1"/>
    <x v="2"/>
    <n v="671.48"/>
    <n v="11"/>
    <n v="1240.1099999999999"/>
    <n v="0.1"/>
    <s v="Second Class"/>
    <x v="0"/>
    <x v="0"/>
    <s v="E006"/>
    <x v="9"/>
    <n v="12277.089"/>
    <n v="7386.2800000000007"/>
    <n v="4890.8089999999993"/>
    <s v="High"/>
    <s v="No"/>
    <n v="0"/>
  </r>
  <r>
    <s v="O00019"/>
    <d v="2024-10-23T00:00:00"/>
    <x v="3"/>
    <s v="C0099"/>
    <x v="16"/>
    <s v="P0009"/>
    <s v="Pens Model 1"/>
    <x v="2"/>
    <n v="640.09"/>
    <n v="6"/>
    <n v="1169.26"/>
    <n v="0"/>
    <s v="Same Day"/>
    <x v="1"/>
    <x v="1"/>
    <s v="E007"/>
    <x v="1"/>
    <n v="7015.5599999999995"/>
    <n v="3840.54"/>
    <n v="3175.0199999999995"/>
    <s v="High"/>
    <s v="No"/>
    <n v="0"/>
  </r>
  <r>
    <s v="O02419"/>
    <d v="2025-03-22T00:00:00"/>
    <x v="0"/>
    <s v="C0083"/>
    <x v="21"/>
    <s v="P0020"/>
    <s v="Envelopes Model 4"/>
    <x v="2"/>
    <n v="777.33"/>
    <n v="10"/>
    <n v="1363.68"/>
    <n v="0"/>
    <s v="Standard Class"/>
    <x v="1"/>
    <x v="1"/>
    <s v="E003"/>
    <x v="11"/>
    <n v="13636.800000000001"/>
    <n v="7773.3"/>
    <n v="5863.5000000000009"/>
    <s v="High"/>
    <s v="No"/>
    <n v="0"/>
  </r>
  <r>
    <s v="O00641"/>
    <d v="2025-01-19T00:00:00"/>
    <x v="0"/>
    <s v="C0053"/>
    <x v="73"/>
    <s v="P0021"/>
    <s v="Desks Model 1"/>
    <x v="1"/>
    <n v="731.22"/>
    <n v="2"/>
    <n v="1490.92"/>
    <n v="0"/>
    <s v="Same Day"/>
    <x v="0"/>
    <x v="0"/>
    <s v="E006"/>
    <x v="9"/>
    <n v="2981.84"/>
    <n v="1462.44"/>
    <n v="1519.4"/>
    <s v="High"/>
    <s v="No"/>
    <n v="0"/>
  </r>
  <r>
    <s v="O01949"/>
    <d v="2024-03-25T00:00:00"/>
    <x v="0"/>
    <s v="C0085"/>
    <x v="42"/>
    <s v="P0048"/>
    <s v="Printers Model 4"/>
    <x v="0"/>
    <n v="83.72"/>
    <n v="12"/>
    <n v="143.57"/>
    <n v="0"/>
    <s v="Standard Class"/>
    <x v="2"/>
    <x v="2"/>
    <s v="E005"/>
    <x v="3"/>
    <n v="1722.84"/>
    <n v="1004.64"/>
    <n v="718.19999999999993"/>
    <s v="High"/>
    <s v="No"/>
    <n v="0"/>
  </r>
  <r>
    <s v="O02844"/>
    <d v="2025-04-25T00:00:00"/>
    <x v="2"/>
    <s v="C0001"/>
    <x v="15"/>
    <s v="P0004"/>
    <s v="Paper Model 4"/>
    <x v="2"/>
    <n v="528.29"/>
    <n v="1"/>
    <n v="798.12"/>
    <n v="0.2"/>
    <s v="Standard Class"/>
    <x v="2"/>
    <x v="2"/>
    <s v="E009"/>
    <x v="5"/>
    <n v="638.49600000000009"/>
    <n v="528.29"/>
    <n v="110.20600000000013"/>
    <s v="Medium"/>
    <s v="Yes"/>
    <n v="1"/>
  </r>
  <r>
    <s v="O01851"/>
    <d v="2024-10-31T00:00:00"/>
    <x v="3"/>
    <s v="C0028"/>
    <x v="11"/>
    <s v="P0023"/>
    <s v="Desks Model 3"/>
    <x v="1"/>
    <n v="388.07"/>
    <n v="8"/>
    <n v="782.41"/>
    <n v="0.2"/>
    <s v="Standard Class"/>
    <x v="2"/>
    <x v="2"/>
    <s v="E001"/>
    <x v="2"/>
    <n v="5007.424"/>
    <n v="3104.56"/>
    <n v="1902.864"/>
    <s v="High"/>
    <s v="Yes"/>
    <n v="1"/>
  </r>
  <r>
    <s v="O01756"/>
    <d v="2024-11-18T00:00:00"/>
    <x v="3"/>
    <s v="C0053"/>
    <x v="73"/>
    <s v="P0016"/>
    <s v="Staplers Model 4"/>
    <x v="2"/>
    <n v="465.76"/>
    <n v="12"/>
    <n v="906.25"/>
    <n v="0"/>
    <s v="First Class"/>
    <x v="0"/>
    <x v="0"/>
    <s v="E006"/>
    <x v="9"/>
    <n v="10875"/>
    <n v="5589.12"/>
    <n v="5285.88"/>
    <s v="High"/>
    <s v="No"/>
    <n v="0"/>
  </r>
  <r>
    <s v="O02798"/>
    <d v="2024-08-20T00:00:00"/>
    <x v="1"/>
    <s v="C0076"/>
    <x v="96"/>
    <s v="P0040"/>
    <s v="Laptops Model 4"/>
    <x v="0"/>
    <n v="329.6"/>
    <n v="1"/>
    <n v="455.77"/>
    <n v="0.15"/>
    <s v="Standard Class"/>
    <x v="1"/>
    <x v="1"/>
    <s v="E011"/>
    <x v="10"/>
    <n v="387.40449999999998"/>
    <n v="329.6"/>
    <n v="57.804499999999962"/>
    <s v="Low"/>
    <s v="No"/>
    <n v="0"/>
  </r>
  <r>
    <s v="O00100"/>
    <d v="2024-05-18T00:00:00"/>
    <x v="2"/>
    <s v="C0037"/>
    <x v="12"/>
    <s v="P0027"/>
    <s v="Chairs Model 3"/>
    <x v="1"/>
    <n v="688.81"/>
    <n v="11"/>
    <n v="1334.92"/>
    <n v="0.15"/>
    <s v="Same Day"/>
    <x v="3"/>
    <x v="3"/>
    <s v="E004"/>
    <x v="6"/>
    <n v="12481.502"/>
    <n v="7576.91"/>
    <n v="4904.5920000000006"/>
    <s v="High"/>
    <s v="No"/>
    <n v="0"/>
  </r>
  <r>
    <s v="O00986"/>
    <d v="2025-03-19T00:00:00"/>
    <x v="0"/>
    <s v="C0089"/>
    <x v="71"/>
    <s v="P0021"/>
    <s v="Desks Model 1"/>
    <x v="1"/>
    <n v="731.22"/>
    <n v="2"/>
    <n v="1490.92"/>
    <n v="0.15"/>
    <s v="Standard Class"/>
    <x v="1"/>
    <x v="1"/>
    <s v="E003"/>
    <x v="11"/>
    <n v="2534.5639999999999"/>
    <n v="1462.44"/>
    <n v="1072.1239999999998"/>
    <s v="High"/>
    <s v="Yes"/>
    <n v="1"/>
  </r>
  <r>
    <s v="O02023"/>
    <d v="2024-09-08T00:00:00"/>
    <x v="1"/>
    <s v="C0012"/>
    <x v="23"/>
    <s v="P0011"/>
    <s v="Pens Model 3"/>
    <x v="2"/>
    <n v="498.61"/>
    <n v="5"/>
    <n v="944.31"/>
    <n v="0"/>
    <s v="Second Class"/>
    <x v="2"/>
    <x v="2"/>
    <s v="E001"/>
    <x v="2"/>
    <n v="4721.5499999999993"/>
    <n v="2493.0500000000002"/>
    <n v="2228.4999999999991"/>
    <s v="High"/>
    <s v="No"/>
    <n v="0"/>
  </r>
  <r>
    <s v="O02522"/>
    <d v="2025-02-20T00:00:00"/>
    <x v="0"/>
    <s v="C0046"/>
    <x v="95"/>
    <s v="P0006"/>
    <s v="Binders Model 2"/>
    <x v="2"/>
    <n v="597.01"/>
    <n v="7"/>
    <n v="774.08"/>
    <n v="0"/>
    <s v="Standard Class"/>
    <x v="1"/>
    <x v="1"/>
    <s v="E011"/>
    <x v="10"/>
    <n v="5418.56"/>
    <n v="4179.07"/>
    <n v="1239.4900000000007"/>
    <s v="Medium"/>
    <s v="No"/>
    <n v="0"/>
  </r>
  <r>
    <s v="O01437"/>
    <d v="2024-12-14T00:00:00"/>
    <x v="3"/>
    <s v="C0008"/>
    <x v="69"/>
    <s v="P0044"/>
    <s v="Monitors Model 4"/>
    <x v="0"/>
    <n v="365.65"/>
    <n v="1"/>
    <n v="689.97"/>
    <n v="0"/>
    <s v="Second Class"/>
    <x v="1"/>
    <x v="1"/>
    <s v="E011"/>
    <x v="10"/>
    <n v="689.97"/>
    <n v="365.65"/>
    <n v="324.32000000000005"/>
    <s v="High"/>
    <s v="No"/>
    <n v="0"/>
  </r>
  <r>
    <s v="O00994"/>
    <d v="2024-11-21T00:00:00"/>
    <x v="3"/>
    <s v="C0099"/>
    <x v="16"/>
    <s v="P0021"/>
    <s v="Desks Model 1"/>
    <x v="1"/>
    <n v="731.22"/>
    <n v="7"/>
    <n v="1490.92"/>
    <n v="0.05"/>
    <s v="Standard Class"/>
    <x v="1"/>
    <x v="1"/>
    <s v="E007"/>
    <x v="1"/>
    <n v="9914.6180000000004"/>
    <n v="5118.54"/>
    <n v="4796.0780000000004"/>
    <s v="High"/>
    <s v="No"/>
    <n v="0"/>
  </r>
  <r>
    <s v="O00240"/>
    <d v="2024-02-24T00:00:00"/>
    <x v="0"/>
    <s v="C0060"/>
    <x v="28"/>
    <s v="P0008"/>
    <s v="Binders Model 4"/>
    <x v="2"/>
    <n v="723.8"/>
    <n v="11"/>
    <n v="1101.54"/>
    <n v="0.1"/>
    <s v="Second Class"/>
    <x v="0"/>
    <x v="0"/>
    <s v="E006"/>
    <x v="9"/>
    <n v="10905.245999999999"/>
    <n v="7961.7999999999993"/>
    <n v="2943.4459999999999"/>
    <s v="Medium"/>
    <s v="No"/>
    <n v="0"/>
  </r>
  <r>
    <s v="O00742"/>
    <d v="2024-11-30T00:00:00"/>
    <x v="3"/>
    <s v="C0092"/>
    <x v="74"/>
    <s v="P0002"/>
    <s v="Paper Model 2"/>
    <x v="2"/>
    <n v="461.98"/>
    <n v="7"/>
    <n v="1013.15"/>
    <n v="0.2"/>
    <s v="Standard Class"/>
    <x v="3"/>
    <x v="3"/>
    <s v="E004"/>
    <x v="6"/>
    <n v="5673.64"/>
    <n v="3233.86"/>
    <n v="2439.7800000000002"/>
    <s v="High"/>
    <s v="No"/>
    <n v="0"/>
  </r>
  <r>
    <s v="O01076"/>
    <d v="2025-04-17T00:00:00"/>
    <x v="2"/>
    <s v="C0031"/>
    <x v="19"/>
    <s v="P0051"/>
    <s v="Accessories Model 3"/>
    <x v="0"/>
    <n v="357.49"/>
    <n v="9"/>
    <n v="769.69"/>
    <n v="0.15"/>
    <s v="Second Class"/>
    <x v="1"/>
    <x v="1"/>
    <s v="E003"/>
    <x v="11"/>
    <n v="5888.1285000000007"/>
    <n v="3217.41"/>
    <n v="2670.7185000000009"/>
    <s v="High"/>
    <s v="No"/>
    <n v="0"/>
  </r>
  <r>
    <s v="O01493"/>
    <d v="2025-03-27T00:00:00"/>
    <x v="0"/>
    <s v="C0104"/>
    <x v="29"/>
    <s v="P0049"/>
    <s v="Accessories Model 1"/>
    <x v="0"/>
    <n v="329.45"/>
    <n v="2"/>
    <n v="709.62"/>
    <n v="0"/>
    <s v="Same Day"/>
    <x v="2"/>
    <x v="2"/>
    <s v="E001"/>
    <x v="2"/>
    <n v="1419.24"/>
    <n v="658.9"/>
    <n v="760.34"/>
    <s v="High"/>
    <s v="No"/>
    <n v="0"/>
  </r>
  <r>
    <s v="O03155"/>
    <d v="2025-02-12T00:00:00"/>
    <x v="0"/>
    <s v="C0100"/>
    <x v="70"/>
    <s v="P0029"/>
    <s v="Bookcases Model 1"/>
    <x v="1"/>
    <n v="644.65"/>
    <n v="11"/>
    <n v="1029.82"/>
    <n v="0.2"/>
    <s v="Second Class"/>
    <x v="2"/>
    <x v="2"/>
    <s v="E009"/>
    <x v="5"/>
    <n v="9062.4159999999993"/>
    <n v="7091.15"/>
    <n v="1971.2659999999996"/>
    <s v="Medium"/>
    <s v="No"/>
    <n v="0"/>
  </r>
  <r>
    <s v="O01773"/>
    <d v="2025-05-31T00:00:00"/>
    <x v="2"/>
    <s v="C0092"/>
    <x v="74"/>
    <s v="P0038"/>
    <s v="Laptops Model 2"/>
    <x v="0"/>
    <n v="55.26"/>
    <n v="12"/>
    <n v="112.32"/>
    <n v="0.15"/>
    <s v="Standard Class"/>
    <x v="3"/>
    <x v="3"/>
    <s v="E008"/>
    <x v="7"/>
    <n v="1145.664"/>
    <n v="663.12"/>
    <n v="482.54399999999998"/>
    <s v="High"/>
    <s v="No"/>
    <n v="0"/>
  </r>
  <r>
    <s v="O01100"/>
    <d v="2024-11-18T00:00:00"/>
    <x v="3"/>
    <s v="C0043"/>
    <x v="45"/>
    <s v="P0047"/>
    <s v="Printers Model 3"/>
    <x v="0"/>
    <n v="127.85"/>
    <n v="8"/>
    <n v="210.2"/>
    <n v="0"/>
    <s v="Second Class"/>
    <x v="0"/>
    <x v="0"/>
    <s v="E006"/>
    <x v="9"/>
    <n v="1681.6"/>
    <n v="1022.8"/>
    <n v="658.8"/>
    <s v="High"/>
    <s v="No"/>
    <n v="0"/>
  </r>
  <r>
    <s v="O01590"/>
    <d v="2025-05-01T00:00:00"/>
    <x v="2"/>
    <s v="C0014"/>
    <x v="57"/>
    <s v="P0015"/>
    <s v="Staplers Model 3"/>
    <x v="2"/>
    <n v="250.6"/>
    <n v="12"/>
    <n v="418.2"/>
    <n v="0.05"/>
    <s v="Standard Class"/>
    <x v="0"/>
    <x v="0"/>
    <s v="E002"/>
    <x v="0"/>
    <n v="4767.4799999999996"/>
    <n v="3007.2"/>
    <n v="1760.2799999999997"/>
    <s v="High"/>
    <s v="No"/>
    <n v="0"/>
  </r>
  <r>
    <s v="O00402"/>
    <d v="2024-02-03T00:00:00"/>
    <x v="0"/>
    <s v="C0021"/>
    <x v="99"/>
    <s v="P0013"/>
    <s v="Staplers Model 1"/>
    <x v="2"/>
    <n v="671.48"/>
    <n v="7"/>
    <n v="1240.1099999999999"/>
    <n v="0.2"/>
    <s v="Second Class"/>
    <x v="0"/>
    <x v="0"/>
    <s v="E002"/>
    <x v="0"/>
    <n v="6944.6159999999991"/>
    <n v="4700.3600000000006"/>
    <n v="2244.2559999999985"/>
    <s v="High"/>
    <s v="No"/>
    <n v="0"/>
  </r>
  <r>
    <s v="O02410"/>
    <d v="2024-09-13T00:00:00"/>
    <x v="1"/>
    <s v="C0026"/>
    <x v="78"/>
    <s v="P0016"/>
    <s v="Staplers Model 4"/>
    <x v="2"/>
    <n v="465.76"/>
    <n v="7"/>
    <n v="906.25"/>
    <n v="0"/>
    <s v="First Class"/>
    <x v="3"/>
    <x v="3"/>
    <s v="E008"/>
    <x v="7"/>
    <n v="6343.75"/>
    <n v="3260.3199999999997"/>
    <n v="3083.4300000000003"/>
    <s v="High"/>
    <s v="No"/>
    <n v="0"/>
  </r>
  <r>
    <s v="O00863"/>
    <d v="2025-02-04T00:00:00"/>
    <x v="0"/>
    <s v="C0074"/>
    <x v="35"/>
    <s v="P0028"/>
    <s v="Chairs Model 4"/>
    <x v="1"/>
    <n v="784.05"/>
    <n v="4"/>
    <n v="1700.53"/>
    <n v="0.1"/>
    <s v="Standard Class"/>
    <x v="3"/>
    <x v="3"/>
    <s v="E004"/>
    <x v="6"/>
    <n v="6121.9080000000004"/>
    <n v="3136.2"/>
    <n v="2985.7080000000005"/>
    <s v="High"/>
    <s v="No"/>
    <n v="0"/>
  </r>
  <r>
    <s v="O02680"/>
    <d v="2024-12-21T00:00:00"/>
    <x v="3"/>
    <s v="C0086"/>
    <x v="77"/>
    <s v="P0038"/>
    <s v="Laptops Model 2"/>
    <x v="0"/>
    <n v="55.26"/>
    <n v="3"/>
    <n v="112.32"/>
    <n v="0.1"/>
    <s v="Second Class"/>
    <x v="1"/>
    <x v="1"/>
    <s v="E003"/>
    <x v="11"/>
    <n v="303.26400000000001"/>
    <n v="165.78"/>
    <n v="137.48400000000001"/>
    <s v="High"/>
    <s v="Yes"/>
    <n v="1"/>
  </r>
  <r>
    <s v="O02082"/>
    <d v="2024-07-10T00:00:00"/>
    <x v="1"/>
    <s v="C0064"/>
    <x v="67"/>
    <s v="P0029"/>
    <s v="Bookcases Model 1"/>
    <x v="1"/>
    <n v="644.65"/>
    <n v="6"/>
    <n v="1029.82"/>
    <n v="0.2"/>
    <s v="Standard Class"/>
    <x v="3"/>
    <x v="3"/>
    <s v="E012"/>
    <x v="4"/>
    <n v="4943.1360000000004"/>
    <n v="3867.8999999999996"/>
    <n v="1075.2360000000008"/>
    <s v="Medium"/>
    <s v="No"/>
    <n v="0"/>
  </r>
  <r>
    <s v="O00870"/>
    <d v="2024-08-03T00:00:00"/>
    <x v="1"/>
    <s v="C0063"/>
    <x v="56"/>
    <s v="P0041"/>
    <s v="Monitors Model 1"/>
    <x v="0"/>
    <n v="757.28"/>
    <n v="11"/>
    <n v="1165.56"/>
    <n v="0.05"/>
    <s v="Second Class"/>
    <x v="3"/>
    <x v="3"/>
    <s v="E004"/>
    <x v="6"/>
    <n v="12180.101999999999"/>
    <n v="8330.08"/>
    <n v="3850.021999999999"/>
    <s v="High"/>
    <s v="No"/>
    <n v="0"/>
  </r>
  <r>
    <s v="O00541"/>
    <d v="2025-02-18T00:00:00"/>
    <x v="0"/>
    <s v="C0046"/>
    <x v="95"/>
    <s v="P0031"/>
    <s v="Bookcases Model 3"/>
    <x v="1"/>
    <n v="431.57"/>
    <n v="8"/>
    <n v="725.92"/>
    <n v="0.1"/>
    <s v="First Class"/>
    <x v="1"/>
    <x v="1"/>
    <s v="E011"/>
    <x v="10"/>
    <n v="5226.6239999999998"/>
    <n v="3452.56"/>
    <n v="1774.0639999999999"/>
    <s v="High"/>
    <s v="Yes"/>
    <n v="1"/>
  </r>
  <r>
    <s v="O01888"/>
    <d v="2024-02-05T00:00:00"/>
    <x v="0"/>
    <s v="C0107"/>
    <x v="30"/>
    <s v="P0018"/>
    <s v="Envelopes Model 2"/>
    <x v="2"/>
    <n v="599.25"/>
    <n v="4"/>
    <n v="849.05"/>
    <n v="0"/>
    <s v="Standard Class"/>
    <x v="1"/>
    <x v="1"/>
    <s v="E011"/>
    <x v="10"/>
    <n v="3396.2"/>
    <n v="2397"/>
    <n v="999.19999999999982"/>
    <s v="Medium"/>
    <s v="No"/>
    <n v="0"/>
  </r>
  <r>
    <s v="O00886"/>
    <d v="2024-06-23T00:00:00"/>
    <x v="2"/>
    <s v="C0093"/>
    <x v="102"/>
    <s v="P0028"/>
    <s v="Chairs Model 4"/>
    <x v="1"/>
    <n v="784.05"/>
    <n v="2"/>
    <n v="1700.53"/>
    <n v="0"/>
    <s v="Standard Class"/>
    <x v="0"/>
    <x v="0"/>
    <s v="E002"/>
    <x v="0"/>
    <n v="3401.06"/>
    <n v="1568.1"/>
    <n v="1832.96"/>
    <s v="High"/>
    <s v="No"/>
    <n v="0"/>
  </r>
  <r>
    <s v="O03183"/>
    <d v="2024-12-29T00:00:00"/>
    <x v="3"/>
    <s v="C0057"/>
    <x v="8"/>
    <s v="P0024"/>
    <s v="Desks Model 4"/>
    <x v="1"/>
    <n v="598.51"/>
    <n v="10"/>
    <n v="940.73"/>
    <n v="0"/>
    <s v="Second Class"/>
    <x v="1"/>
    <x v="1"/>
    <s v="E003"/>
    <x v="11"/>
    <n v="9407.2999999999993"/>
    <n v="5985.1"/>
    <n v="3422.1999999999989"/>
    <s v="High"/>
    <s v="No"/>
    <n v="0"/>
  </r>
  <r>
    <s v="O02586"/>
    <d v="2024-09-25T00:00:00"/>
    <x v="1"/>
    <s v="C0006"/>
    <x v="79"/>
    <s v="P0010"/>
    <s v="Pens Model 2"/>
    <x v="2"/>
    <n v="285.10000000000002"/>
    <n v="11"/>
    <n v="528.79999999999995"/>
    <n v="0.15"/>
    <s v="Second Class"/>
    <x v="3"/>
    <x v="3"/>
    <s v="E012"/>
    <x v="4"/>
    <n v="4944.2799999999988"/>
    <n v="3136.1000000000004"/>
    <n v="1808.1799999999985"/>
    <s v="High"/>
    <s v="No"/>
    <n v="0"/>
  </r>
  <r>
    <s v="O01410"/>
    <d v="2025-01-22T00:00:00"/>
    <x v="0"/>
    <s v="C0116"/>
    <x v="104"/>
    <s v="P0011"/>
    <s v="Pens Model 3"/>
    <x v="2"/>
    <n v="498.61"/>
    <n v="1"/>
    <n v="944.31"/>
    <n v="0"/>
    <s v="Same Day"/>
    <x v="1"/>
    <x v="1"/>
    <s v="E007"/>
    <x v="1"/>
    <n v="944.31"/>
    <n v="498.61"/>
    <n v="445.69999999999993"/>
    <s v="High"/>
    <s v="No"/>
    <n v="0"/>
  </r>
  <r>
    <s v="O00793"/>
    <d v="2025-05-05T00:00:00"/>
    <x v="2"/>
    <s v="C0029"/>
    <x v="72"/>
    <s v="P0022"/>
    <s v="Desks Model 2"/>
    <x v="1"/>
    <n v="209.29"/>
    <n v="1"/>
    <n v="425.58"/>
    <n v="0.1"/>
    <s v="First Class"/>
    <x v="2"/>
    <x v="2"/>
    <s v="E005"/>
    <x v="3"/>
    <n v="383.02199999999999"/>
    <n v="209.29"/>
    <n v="173.732"/>
    <s v="High"/>
    <s v="No"/>
    <n v="0"/>
  </r>
  <r>
    <s v="O00670"/>
    <d v="2024-06-15T00:00:00"/>
    <x v="2"/>
    <s v="C0039"/>
    <x v="94"/>
    <s v="P0027"/>
    <s v="Chairs Model 3"/>
    <x v="1"/>
    <n v="688.81"/>
    <n v="2"/>
    <n v="1334.92"/>
    <n v="0.05"/>
    <s v="Standard Class"/>
    <x v="0"/>
    <x v="0"/>
    <s v="E006"/>
    <x v="9"/>
    <n v="2536.348"/>
    <n v="1377.62"/>
    <n v="1158.7280000000001"/>
    <s v="High"/>
    <s v="No"/>
    <n v="0"/>
  </r>
  <r>
    <s v="O01854"/>
    <d v="2025-06-17T00:00:00"/>
    <x v="2"/>
    <s v="C0026"/>
    <x v="78"/>
    <s v="P0016"/>
    <s v="Staplers Model 4"/>
    <x v="2"/>
    <n v="465.76"/>
    <n v="10"/>
    <n v="906.25"/>
    <n v="0"/>
    <s v="Standard Class"/>
    <x v="3"/>
    <x v="3"/>
    <s v="E012"/>
    <x v="4"/>
    <n v="9062.5"/>
    <n v="4657.6000000000004"/>
    <n v="4404.8999999999996"/>
    <s v="High"/>
    <s v="No"/>
    <n v="0"/>
  </r>
  <r>
    <s v="O02324"/>
    <d v="2024-10-02T00:00:00"/>
    <x v="3"/>
    <s v="C0100"/>
    <x v="70"/>
    <s v="P0014"/>
    <s v="Staplers Model 2"/>
    <x v="2"/>
    <n v="723.21"/>
    <n v="3"/>
    <n v="1348.08"/>
    <n v="0"/>
    <s v="Second Class"/>
    <x v="2"/>
    <x v="2"/>
    <s v="E005"/>
    <x v="3"/>
    <n v="4044.24"/>
    <n v="2169.63"/>
    <n v="1874.6099999999997"/>
    <s v="High"/>
    <s v="Yes"/>
    <n v="1"/>
  </r>
  <r>
    <s v="O02440"/>
    <d v="2024-08-12T00:00:00"/>
    <x v="1"/>
    <s v="C0049"/>
    <x v="27"/>
    <s v="P0050"/>
    <s v="Accessories Model 2"/>
    <x v="0"/>
    <n v="31.01"/>
    <n v="1"/>
    <n v="49.68"/>
    <n v="0"/>
    <s v="Standard Class"/>
    <x v="1"/>
    <x v="1"/>
    <s v="E007"/>
    <x v="1"/>
    <n v="49.68"/>
    <n v="31.01"/>
    <n v="18.669999999999998"/>
    <s v="High"/>
    <s v="No"/>
    <n v="0"/>
  </r>
  <r>
    <s v="O03046"/>
    <d v="2024-12-06T00:00:00"/>
    <x v="3"/>
    <s v="C0104"/>
    <x v="29"/>
    <s v="P0028"/>
    <s v="Chairs Model 4"/>
    <x v="1"/>
    <n v="784.05"/>
    <n v="6"/>
    <n v="1700.53"/>
    <n v="0.1"/>
    <s v="Second Class"/>
    <x v="2"/>
    <x v="2"/>
    <s v="E001"/>
    <x v="2"/>
    <n v="9182.862000000001"/>
    <n v="4704.2999999999993"/>
    <n v="4478.5620000000017"/>
    <s v="High"/>
    <s v="No"/>
    <n v="0"/>
  </r>
  <r>
    <s v="O00513"/>
    <d v="2024-11-11T00:00:00"/>
    <x v="3"/>
    <s v="C0087"/>
    <x v="87"/>
    <s v="P0036"/>
    <s v="Tables Model 4"/>
    <x v="1"/>
    <n v="707.97"/>
    <n v="1"/>
    <n v="1262.55"/>
    <n v="0.05"/>
    <s v="First Class"/>
    <x v="2"/>
    <x v="2"/>
    <s v="E001"/>
    <x v="2"/>
    <n v="1199.4224999999999"/>
    <n v="707.97"/>
    <n v="491.45249999999987"/>
    <s v="High"/>
    <s v="No"/>
    <n v="0"/>
  </r>
  <r>
    <s v="O01341"/>
    <d v="2025-05-25T00:00:00"/>
    <x v="2"/>
    <s v="C0043"/>
    <x v="45"/>
    <s v="P0033"/>
    <s v="Tables Model 1"/>
    <x v="1"/>
    <n v="469.73"/>
    <n v="12"/>
    <n v="954.16"/>
    <n v="0.05"/>
    <s v="First Class"/>
    <x v="0"/>
    <x v="0"/>
    <s v="E006"/>
    <x v="9"/>
    <n v="10877.423999999999"/>
    <n v="5636.76"/>
    <n v="5240.6639999999989"/>
    <s v="High"/>
    <s v="No"/>
    <n v="0"/>
  </r>
  <r>
    <s v="O01230"/>
    <d v="2024-07-13T00:00:00"/>
    <x v="1"/>
    <s v="C0098"/>
    <x v="39"/>
    <s v="P0032"/>
    <s v="Bookcases Model 4"/>
    <x v="1"/>
    <n v="539.9"/>
    <n v="4"/>
    <n v="1019.72"/>
    <n v="0.1"/>
    <s v="Same Day"/>
    <x v="2"/>
    <x v="2"/>
    <s v="E005"/>
    <x v="3"/>
    <n v="3670.9920000000002"/>
    <n v="2159.6"/>
    <n v="1511.3920000000003"/>
    <s v="High"/>
    <s v="No"/>
    <n v="0"/>
  </r>
  <r>
    <s v="O02919"/>
    <d v="2024-02-01T00:00:00"/>
    <x v="0"/>
    <s v="C0089"/>
    <x v="71"/>
    <s v="P0049"/>
    <s v="Accessories Model 1"/>
    <x v="0"/>
    <n v="329.45"/>
    <n v="4"/>
    <n v="709.62"/>
    <n v="0.2"/>
    <s v="Second Class"/>
    <x v="1"/>
    <x v="1"/>
    <s v="E007"/>
    <x v="1"/>
    <n v="2270.7840000000001"/>
    <n v="1317.8"/>
    <n v="952.98400000000015"/>
    <s v="High"/>
    <s v="No"/>
    <n v="0"/>
  </r>
  <r>
    <s v="O01112"/>
    <d v="2024-12-04T00:00:00"/>
    <x v="3"/>
    <s v="C0114"/>
    <x v="61"/>
    <s v="P0048"/>
    <s v="Printers Model 4"/>
    <x v="0"/>
    <n v="83.72"/>
    <n v="2"/>
    <n v="143.57"/>
    <n v="0"/>
    <s v="Standard Class"/>
    <x v="2"/>
    <x v="2"/>
    <s v="E001"/>
    <x v="2"/>
    <n v="287.14"/>
    <n v="167.44"/>
    <n v="119.69999999999999"/>
    <s v="High"/>
    <s v="No"/>
    <n v="0"/>
  </r>
  <r>
    <s v="O02837"/>
    <d v="2025-03-10T00:00:00"/>
    <x v="0"/>
    <s v="C0010"/>
    <x v="9"/>
    <s v="P0042"/>
    <s v="Monitors Model 2"/>
    <x v="0"/>
    <n v="396.64"/>
    <n v="1"/>
    <n v="532.41999999999996"/>
    <n v="0"/>
    <s v="Standard Class"/>
    <x v="3"/>
    <x v="3"/>
    <s v="E012"/>
    <x v="4"/>
    <n v="532.41999999999996"/>
    <n v="396.64"/>
    <n v="135.77999999999997"/>
    <s v="Medium"/>
    <s v="No"/>
    <n v="0"/>
  </r>
  <r>
    <s v="O01508"/>
    <d v="2024-08-07T00:00:00"/>
    <x v="1"/>
    <s v="C0023"/>
    <x v="58"/>
    <s v="P0024"/>
    <s v="Desks Model 4"/>
    <x v="1"/>
    <n v="598.51"/>
    <n v="7"/>
    <n v="940.73"/>
    <n v="0.05"/>
    <s v="Second Class"/>
    <x v="0"/>
    <x v="0"/>
    <s v="E010"/>
    <x v="8"/>
    <n v="6255.8545000000004"/>
    <n v="4189.57"/>
    <n v="2066.2845000000007"/>
    <s v="High"/>
    <s v="No"/>
    <n v="0"/>
  </r>
  <r>
    <s v="O02971"/>
    <d v="2024-03-04T00:00:00"/>
    <x v="0"/>
    <s v="C0074"/>
    <x v="35"/>
    <s v="P0038"/>
    <s v="Laptops Model 2"/>
    <x v="0"/>
    <n v="55.26"/>
    <n v="12"/>
    <n v="112.32"/>
    <n v="0.2"/>
    <s v="Standard Class"/>
    <x v="3"/>
    <x v="3"/>
    <s v="E004"/>
    <x v="6"/>
    <n v="1078.2719999999999"/>
    <n v="663.12"/>
    <n v="415.15199999999993"/>
    <s v="High"/>
    <s v="No"/>
    <n v="0"/>
  </r>
  <r>
    <s v="O00869"/>
    <d v="2024-03-20T00:00:00"/>
    <x v="0"/>
    <s v="C0115"/>
    <x v="17"/>
    <s v="P0012"/>
    <s v="Pens Model 4"/>
    <x v="2"/>
    <n v="578.14"/>
    <n v="8"/>
    <n v="1084.72"/>
    <n v="0.2"/>
    <s v="Same Day"/>
    <x v="2"/>
    <x v="2"/>
    <s v="E001"/>
    <x v="2"/>
    <n v="6942.2080000000005"/>
    <n v="4625.12"/>
    <n v="2317.0880000000006"/>
    <s v="High"/>
    <s v="No"/>
    <n v="0"/>
  </r>
  <r>
    <s v="O02005"/>
    <d v="2025-03-12T00:00:00"/>
    <x v="0"/>
    <s v="C0032"/>
    <x v="1"/>
    <s v="P0026"/>
    <s v="Chairs Model 2"/>
    <x v="1"/>
    <n v="116.9"/>
    <n v="3"/>
    <n v="253.46"/>
    <n v="0"/>
    <s v="Standard Class"/>
    <x v="1"/>
    <x v="1"/>
    <s v="E003"/>
    <x v="11"/>
    <n v="760.38"/>
    <n v="350.70000000000005"/>
    <n v="409.67999999999995"/>
    <s v="High"/>
    <s v="Yes"/>
    <n v="1"/>
  </r>
  <r>
    <s v="O01678"/>
    <d v="2024-05-08T00:00:00"/>
    <x v="2"/>
    <s v="C0065"/>
    <x v="10"/>
    <s v="P0018"/>
    <s v="Envelopes Model 2"/>
    <x v="2"/>
    <n v="599.25"/>
    <n v="12"/>
    <n v="849.05"/>
    <n v="0"/>
    <s v="Standard Class"/>
    <x v="2"/>
    <x v="2"/>
    <s v="E009"/>
    <x v="5"/>
    <n v="10188.599999999999"/>
    <n v="7191"/>
    <n v="2997.5999999999985"/>
    <s v="Medium"/>
    <s v="No"/>
    <n v="0"/>
  </r>
  <r>
    <s v="O00673"/>
    <d v="2024-07-21T00:00:00"/>
    <x v="1"/>
    <s v="C0006"/>
    <x v="79"/>
    <s v="P0002"/>
    <s v="Paper Model 2"/>
    <x v="2"/>
    <n v="461.98"/>
    <n v="5"/>
    <n v="1013.15"/>
    <n v="0"/>
    <s v="Second Class"/>
    <x v="3"/>
    <x v="3"/>
    <s v="E004"/>
    <x v="6"/>
    <n v="5065.75"/>
    <n v="2309.9"/>
    <n v="2755.85"/>
    <s v="High"/>
    <s v="No"/>
    <n v="0"/>
  </r>
  <r>
    <s v="O02877"/>
    <d v="2025-04-04T00:00:00"/>
    <x v="2"/>
    <s v="C0108"/>
    <x v="47"/>
    <s v="P0035"/>
    <s v="Tables Model 3"/>
    <x v="1"/>
    <n v="190.89"/>
    <n v="1"/>
    <n v="243.15"/>
    <n v="0"/>
    <s v="Second Class"/>
    <x v="3"/>
    <x v="3"/>
    <s v="E008"/>
    <x v="7"/>
    <n v="243.15"/>
    <n v="190.89"/>
    <n v="52.260000000000019"/>
    <s v="Medium"/>
    <s v="No"/>
    <n v="0"/>
  </r>
  <r>
    <s v="O01183"/>
    <d v="2024-06-26T00:00:00"/>
    <x v="2"/>
    <s v="C0076"/>
    <x v="96"/>
    <s v="P0048"/>
    <s v="Printers Model 4"/>
    <x v="0"/>
    <n v="83.72"/>
    <n v="11"/>
    <n v="143.57"/>
    <n v="0"/>
    <s v="First Class"/>
    <x v="1"/>
    <x v="1"/>
    <s v="E011"/>
    <x v="10"/>
    <n v="1579.27"/>
    <n v="920.92"/>
    <n v="658.35"/>
    <s v="High"/>
    <s v="No"/>
    <n v="0"/>
  </r>
  <r>
    <s v="O01929"/>
    <d v="2024-09-25T00:00:00"/>
    <x v="1"/>
    <s v="C0065"/>
    <x v="10"/>
    <s v="P0005"/>
    <s v="Binders Model 1"/>
    <x v="2"/>
    <n v="454.91"/>
    <n v="12"/>
    <n v="865.02"/>
    <n v="0"/>
    <s v="First Class"/>
    <x v="2"/>
    <x v="2"/>
    <s v="E005"/>
    <x v="3"/>
    <n v="10380.24"/>
    <n v="5458.92"/>
    <n v="4921.32"/>
    <s v="High"/>
    <s v="No"/>
    <n v="0"/>
  </r>
  <r>
    <s v="O01167"/>
    <d v="2024-09-15T00:00:00"/>
    <x v="1"/>
    <s v="C0093"/>
    <x v="102"/>
    <s v="P0018"/>
    <s v="Envelopes Model 2"/>
    <x v="2"/>
    <n v="599.25"/>
    <n v="12"/>
    <n v="849.05"/>
    <n v="0"/>
    <s v="Second Class"/>
    <x v="0"/>
    <x v="0"/>
    <s v="E010"/>
    <x v="8"/>
    <n v="10188.599999999999"/>
    <n v="7191"/>
    <n v="2997.5999999999985"/>
    <s v="Medium"/>
    <s v="No"/>
    <n v="0"/>
  </r>
  <r>
    <s v="O00410"/>
    <d v="2025-01-22T00:00:00"/>
    <x v="0"/>
    <s v="C0066"/>
    <x v="76"/>
    <s v="P0040"/>
    <s v="Laptops Model 4"/>
    <x v="0"/>
    <n v="329.6"/>
    <n v="9"/>
    <n v="455.77"/>
    <n v="0.05"/>
    <s v="Second Class"/>
    <x v="0"/>
    <x v="0"/>
    <s v="E002"/>
    <x v="0"/>
    <n v="3896.8335000000002"/>
    <n v="2966.4"/>
    <n v="930.43350000000009"/>
    <s v="Medium"/>
    <s v="No"/>
    <n v="0"/>
  </r>
  <r>
    <s v="O01623"/>
    <d v="2024-04-19T00:00:00"/>
    <x v="2"/>
    <s v="C0080"/>
    <x v="38"/>
    <s v="P0014"/>
    <s v="Staplers Model 2"/>
    <x v="2"/>
    <n v="723.21"/>
    <n v="1"/>
    <n v="1348.08"/>
    <n v="0.15"/>
    <s v="Standard Class"/>
    <x v="0"/>
    <x v="0"/>
    <s v="E006"/>
    <x v="9"/>
    <n v="1145.8679999999999"/>
    <n v="723.21"/>
    <n v="422.6579999999999"/>
    <s v="High"/>
    <s v="Yes"/>
    <n v="1"/>
  </r>
  <r>
    <s v="O00928"/>
    <d v="2024-03-05T00:00:00"/>
    <x v="0"/>
    <s v="C0068"/>
    <x v="9"/>
    <s v="P0025"/>
    <s v="Chairs Model 1"/>
    <x v="1"/>
    <n v="96.56"/>
    <n v="3"/>
    <n v="209.03"/>
    <n v="0.15"/>
    <s v="Same Day"/>
    <x v="0"/>
    <x v="0"/>
    <s v="E010"/>
    <x v="8"/>
    <n v="533.02650000000006"/>
    <n v="289.68"/>
    <n v="243.34650000000005"/>
    <s v="High"/>
    <s v="No"/>
    <n v="0"/>
  </r>
  <r>
    <s v="O01957"/>
    <d v="2025-04-24T00:00:00"/>
    <x v="2"/>
    <s v="C0008"/>
    <x v="69"/>
    <s v="P0046"/>
    <s v="Printers Model 2"/>
    <x v="0"/>
    <n v="338.21"/>
    <n v="2"/>
    <n v="661.25"/>
    <n v="0.05"/>
    <s v="Standard Class"/>
    <x v="1"/>
    <x v="1"/>
    <s v="E003"/>
    <x v="11"/>
    <n v="1256.375"/>
    <n v="676.42"/>
    <n v="579.95500000000004"/>
    <s v="High"/>
    <s v="No"/>
    <n v="0"/>
  </r>
  <r>
    <s v="O01632"/>
    <d v="2024-08-28T00:00:00"/>
    <x v="1"/>
    <s v="C0037"/>
    <x v="12"/>
    <s v="P0004"/>
    <s v="Paper Model 4"/>
    <x v="2"/>
    <n v="528.29"/>
    <n v="9"/>
    <n v="798.12"/>
    <n v="0"/>
    <s v="Standard Class"/>
    <x v="3"/>
    <x v="3"/>
    <s v="E012"/>
    <x v="4"/>
    <n v="7183.08"/>
    <n v="4754.6099999999997"/>
    <n v="2428.4700000000003"/>
    <s v="High"/>
    <s v="No"/>
    <n v="0"/>
  </r>
  <r>
    <s v="O02296"/>
    <d v="2024-12-12T00:00:00"/>
    <x v="3"/>
    <s v="C0077"/>
    <x v="59"/>
    <s v="P0007"/>
    <s v="Binders Model 3"/>
    <x v="2"/>
    <n v="487.09"/>
    <n v="6"/>
    <n v="838.72"/>
    <n v="0.05"/>
    <s v="Same Day"/>
    <x v="0"/>
    <x v="0"/>
    <s v="E006"/>
    <x v="9"/>
    <n v="4780.7039999999997"/>
    <n v="2922.54"/>
    <n v="1858.1639999999998"/>
    <s v="High"/>
    <s v="No"/>
    <n v="0"/>
  </r>
  <r>
    <s v="O01754"/>
    <d v="2025-02-09T00:00:00"/>
    <x v="0"/>
    <s v="C0054"/>
    <x v="7"/>
    <s v="P0036"/>
    <s v="Tables Model 4"/>
    <x v="1"/>
    <n v="707.97"/>
    <n v="5"/>
    <n v="1262.55"/>
    <n v="0"/>
    <s v="First Class"/>
    <x v="2"/>
    <x v="2"/>
    <s v="E005"/>
    <x v="3"/>
    <n v="6312.75"/>
    <n v="3539.8500000000004"/>
    <n v="2772.8999999999996"/>
    <s v="High"/>
    <s v="No"/>
    <n v="0"/>
  </r>
  <r>
    <s v="O00932"/>
    <d v="2024-04-17T00:00:00"/>
    <x v="2"/>
    <s v="C0104"/>
    <x v="29"/>
    <s v="P0047"/>
    <s v="Printers Model 3"/>
    <x v="0"/>
    <n v="127.85"/>
    <n v="3"/>
    <n v="210.2"/>
    <n v="0.15"/>
    <s v="Standard Class"/>
    <x v="2"/>
    <x v="2"/>
    <s v="E001"/>
    <x v="2"/>
    <n v="536.00999999999988"/>
    <n v="383.54999999999995"/>
    <n v="152.45999999999992"/>
    <s v="Medium"/>
    <s v="No"/>
    <n v="0"/>
  </r>
  <r>
    <s v="O00710"/>
    <d v="2024-06-24T00:00:00"/>
    <x v="2"/>
    <s v="C0064"/>
    <x v="67"/>
    <s v="P0007"/>
    <s v="Binders Model 3"/>
    <x v="2"/>
    <n v="487.09"/>
    <n v="5"/>
    <n v="838.72"/>
    <n v="0"/>
    <s v="Standard Class"/>
    <x v="3"/>
    <x v="3"/>
    <s v="E012"/>
    <x v="4"/>
    <n v="4193.6000000000004"/>
    <n v="2435.4499999999998"/>
    <n v="1758.1500000000005"/>
    <s v="High"/>
    <s v="No"/>
    <n v="0"/>
  </r>
  <r>
    <s v="O02034"/>
    <d v="2024-12-01T00:00:00"/>
    <x v="3"/>
    <s v="C0104"/>
    <x v="29"/>
    <s v="P0005"/>
    <s v="Binders Model 1"/>
    <x v="2"/>
    <n v="454.91"/>
    <n v="6"/>
    <n v="865.02"/>
    <n v="0"/>
    <s v="Second Class"/>
    <x v="2"/>
    <x v="2"/>
    <s v="E005"/>
    <x v="3"/>
    <n v="5190.12"/>
    <n v="2729.46"/>
    <n v="2460.66"/>
    <s v="High"/>
    <s v="No"/>
    <n v="0"/>
  </r>
  <r>
    <s v="O00937"/>
    <d v="2024-12-26T00:00:00"/>
    <x v="3"/>
    <s v="C0074"/>
    <x v="35"/>
    <s v="P0031"/>
    <s v="Bookcases Model 3"/>
    <x v="1"/>
    <n v="431.57"/>
    <n v="6"/>
    <n v="725.92"/>
    <n v="0.1"/>
    <s v="Same Day"/>
    <x v="3"/>
    <x v="3"/>
    <s v="E012"/>
    <x v="4"/>
    <n v="3919.9679999999998"/>
    <n v="2589.42"/>
    <n v="1330.5479999999998"/>
    <s v="High"/>
    <s v="No"/>
    <n v="0"/>
  </r>
  <r>
    <s v="O02836"/>
    <d v="2024-03-13T00:00:00"/>
    <x v="0"/>
    <s v="C0019"/>
    <x v="86"/>
    <s v="P0026"/>
    <s v="Chairs Model 2"/>
    <x v="1"/>
    <n v="116.9"/>
    <n v="12"/>
    <n v="253.46"/>
    <n v="0.15"/>
    <s v="Standard Class"/>
    <x v="2"/>
    <x v="2"/>
    <s v="E009"/>
    <x v="5"/>
    <n v="2585.2919999999999"/>
    <n v="1402.8000000000002"/>
    <n v="1182.4919999999997"/>
    <s v="High"/>
    <s v="No"/>
    <n v="0"/>
  </r>
  <r>
    <s v="O01728"/>
    <d v="2025-02-11T00:00:00"/>
    <x v="0"/>
    <s v="C0102"/>
    <x v="80"/>
    <s v="P0008"/>
    <s v="Binders Model 4"/>
    <x v="2"/>
    <n v="723.8"/>
    <n v="9"/>
    <n v="1101.54"/>
    <n v="0.2"/>
    <s v="Standard Class"/>
    <x v="3"/>
    <x v="3"/>
    <s v="E004"/>
    <x v="6"/>
    <n v="7931.0880000000006"/>
    <n v="6514.2"/>
    <n v="1416.8880000000008"/>
    <s v="Medium"/>
    <s v="No"/>
    <n v="0"/>
  </r>
  <r>
    <s v="O01875"/>
    <d v="2024-05-23T00:00:00"/>
    <x v="2"/>
    <s v="C0027"/>
    <x v="52"/>
    <s v="P0025"/>
    <s v="Chairs Model 1"/>
    <x v="1"/>
    <n v="96.56"/>
    <n v="8"/>
    <n v="209.03"/>
    <n v="0"/>
    <s v="Same Day"/>
    <x v="3"/>
    <x v="3"/>
    <s v="E008"/>
    <x v="7"/>
    <n v="1672.24"/>
    <n v="772.48"/>
    <n v="899.76"/>
    <s v="High"/>
    <s v="No"/>
    <n v="0"/>
  </r>
  <r>
    <s v="O02513"/>
    <d v="2024-04-14T00:00:00"/>
    <x v="2"/>
    <s v="C0041"/>
    <x v="2"/>
    <s v="P0006"/>
    <s v="Binders Model 2"/>
    <x v="2"/>
    <n v="597.01"/>
    <n v="11"/>
    <n v="774.08"/>
    <n v="0"/>
    <s v="First Class"/>
    <x v="0"/>
    <x v="0"/>
    <s v="E002"/>
    <x v="0"/>
    <n v="8514.880000000001"/>
    <n v="6567.11"/>
    <n v="1947.7700000000013"/>
    <s v="Medium"/>
    <s v="No"/>
    <n v="0"/>
  </r>
  <r>
    <s v="O01912"/>
    <d v="2024-08-24T00:00:00"/>
    <x v="1"/>
    <s v="C0004"/>
    <x v="20"/>
    <s v="P0033"/>
    <s v="Tables Model 1"/>
    <x v="1"/>
    <n v="469.73"/>
    <n v="8"/>
    <n v="954.16"/>
    <n v="0.2"/>
    <s v="Standard Class"/>
    <x v="0"/>
    <x v="0"/>
    <s v="E010"/>
    <x v="8"/>
    <n v="6106.6239999999998"/>
    <n v="3757.84"/>
    <n v="2348.7839999999997"/>
    <s v="High"/>
    <s v="No"/>
    <n v="0"/>
  </r>
  <r>
    <s v="O01583"/>
    <d v="2024-08-17T00:00:00"/>
    <x v="1"/>
    <s v="C0115"/>
    <x v="17"/>
    <s v="P0052"/>
    <s v="Accessories Model 4"/>
    <x v="0"/>
    <n v="685.08"/>
    <n v="6"/>
    <n v="921.01"/>
    <n v="0.15"/>
    <s v="Standard Class"/>
    <x v="2"/>
    <x v="2"/>
    <s v="E009"/>
    <x v="5"/>
    <n v="4697.1509999999998"/>
    <n v="4110.4800000000005"/>
    <n v="586.67099999999937"/>
    <s v="Low"/>
    <s v="No"/>
    <n v="0"/>
  </r>
  <r>
    <s v="O00805"/>
    <d v="2024-12-21T00:00:00"/>
    <x v="3"/>
    <s v="C0015"/>
    <x v="88"/>
    <s v="P0001"/>
    <s v="Paper Model 1"/>
    <x v="2"/>
    <n v="193.58"/>
    <n v="11"/>
    <n v="347.15"/>
    <n v="0.1"/>
    <s v="Standard Class"/>
    <x v="1"/>
    <x v="1"/>
    <s v="E011"/>
    <x v="10"/>
    <n v="3436.7849999999999"/>
    <n v="2129.38"/>
    <n v="1307.4049999999997"/>
    <s v="High"/>
    <s v="No"/>
    <n v="0"/>
  </r>
  <r>
    <s v="O02725"/>
    <d v="2024-08-25T00:00:00"/>
    <x v="1"/>
    <s v="C0044"/>
    <x v="25"/>
    <s v="P0006"/>
    <s v="Binders Model 2"/>
    <x v="2"/>
    <n v="597.01"/>
    <n v="3"/>
    <n v="774.08"/>
    <n v="0"/>
    <s v="Standard Class"/>
    <x v="2"/>
    <x v="2"/>
    <s v="E009"/>
    <x v="5"/>
    <n v="2322.2400000000002"/>
    <n v="1791.03"/>
    <n v="531.21000000000026"/>
    <s v="Medium"/>
    <s v="No"/>
    <n v="0"/>
  </r>
  <r>
    <s v="O02724"/>
    <d v="2025-06-12T00:00:00"/>
    <x v="2"/>
    <s v="C0012"/>
    <x v="23"/>
    <s v="P0013"/>
    <s v="Staplers Model 1"/>
    <x v="2"/>
    <n v="671.48"/>
    <n v="2"/>
    <n v="1240.1099999999999"/>
    <n v="0"/>
    <s v="Standard Class"/>
    <x v="2"/>
    <x v="2"/>
    <s v="E001"/>
    <x v="2"/>
    <n v="2480.2199999999998"/>
    <n v="1342.96"/>
    <n v="1137.2599999999998"/>
    <s v="High"/>
    <s v="No"/>
    <n v="0"/>
  </r>
  <r>
    <s v="O01291"/>
    <d v="2024-09-29T00:00:00"/>
    <x v="1"/>
    <s v="C0002"/>
    <x v="6"/>
    <s v="P0008"/>
    <s v="Binders Model 4"/>
    <x v="2"/>
    <n v="723.8"/>
    <n v="10"/>
    <n v="1101.54"/>
    <n v="0.1"/>
    <s v="Second Class"/>
    <x v="3"/>
    <x v="3"/>
    <s v="E012"/>
    <x v="4"/>
    <n v="9913.86"/>
    <n v="7238"/>
    <n v="2675.8600000000006"/>
    <s v="Medium"/>
    <s v="No"/>
    <n v="0"/>
  </r>
  <r>
    <s v="O00274"/>
    <d v="2024-11-26T00:00:00"/>
    <x v="3"/>
    <s v="C0023"/>
    <x v="58"/>
    <s v="P0033"/>
    <s v="Tables Model 1"/>
    <x v="1"/>
    <n v="469.73"/>
    <n v="12"/>
    <n v="954.16"/>
    <n v="0"/>
    <s v="Standard Class"/>
    <x v="0"/>
    <x v="0"/>
    <s v="E010"/>
    <x v="8"/>
    <n v="11449.92"/>
    <n v="5636.76"/>
    <n v="5813.16"/>
    <s v="High"/>
    <s v="No"/>
    <n v="0"/>
  </r>
  <r>
    <s v="O00761"/>
    <d v="2024-05-07T00:00:00"/>
    <x v="2"/>
    <s v="C0105"/>
    <x v="30"/>
    <s v="P0051"/>
    <s v="Accessories Model 3"/>
    <x v="0"/>
    <n v="357.49"/>
    <n v="4"/>
    <n v="769.69"/>
    <n v="0.15"/>
    <s v="Second Class"/>
    <x v="1"/>
    <x v="1"/>
    <s v="E011"/>
    <x v="10"/>
    <n v="2616.9459999999999"/>
    <n v="1429.96"/>
    <n v="1186.9859999999999"/>
    <s v="High"/>
    <s v="No"/>
    <n v="0"/>
  </r>
  <r>
    <s v="O00655"/>
    <d v="2024-03-07T00:00:00"/>
    <x v="0"/>
    <s v="C0076"/>
    <x v="96"/>
    <s v="P0009"/>
    <s v="Pens Model 1"/>
    <x v="2"/>
    <n v="640.09"/>
    <n v="3"/>
    <n v="1169.26"/>
    <n v="0"/>
    <s v="Standard Class"/>
    <x v="1"/>
    <x v="1"/>
    <s v="E011"/>
    <x v="10"/>
    <n v="3507.7799999999997"/>
    <n v="1920.27"/>
    <n v="1587.5099999999998"/>
    <s v="High"/>
    <s v="Yes"/>
    <n v="1"/>
  </r>
  <r>
    <s v="O01386"/>
    <d v="2024-08-04T00:00:00"/>
    <x v="1"/>
    <s v="C0031"/>
    <x v="19"/>
    <s v="P0004"/>
    <s v="Paper Model 4"/>
    <x v="2"/>
    <n v="528.29"/>
    <n v="10"/>
    <n v="798.12"/>
    <n v="0.15"/>
    <s v="Second Class"/>
    <x v="1"/>
    <x v="1"/>
    <s v="E007"/>
    <x v="1"/>
    <n v="6784.0199999999995"/>
    <n v="5282.9"/>
    <n v="1501.12"/>
    <s v="Medium"/>
    <s v="No"/>
    <n v="0"/>
  </r>
  <r>
    <s v="O01072"/>
    <d v="2025-03-04T00:00:00"/>
    <x v="0"/>
    <s v="C0075"/>
    <x v="7"/>
    <s v="P0042"/>
    <s v="Monitors Model 2"/>
    <x v="0"/>
    <n v="396.64"/>
    <n v="7"/>
    <n v="532.41999999999996"/>
    <n v="0"/>
    <s v="Standard Class"/>
    <x v="3"/>
    <x v="3"/>
    <s v="E008"/>
    <x v="7"/>
    <n v="3726.9399999999996"/>
    <n v="2776.48"/>
    <n v="950.45999999999958"/>
    <s v="Medium"/>
    <s v="No"/>
    <n v="0"/>
  </r>
  <r>
    <s v="O02102"/>
    <d v="2024-11-22T00:00:00"/>
    <x v="3"/>
    <s v="C0002"/>
    <x v="6"/>
    <s v="P0046"/>
    <s v="Printers Model 2"/>
    <x v="0"/>
    <n v="338.21"/>
    <n v="5"/>
    <n v="661.25"/>
    <n v="0"/>
    <s v="Second Class"/>
    <x v="3"/>
    <x v="3"/>
    <s v="E008"/>
    <x v="7"/>
    <n v="3306.25"/>
    <n v="1691.05"/>
    <n v="1615.2"/>
    <s v="High"/>
    <s v="No"/>
    <n v="0"/>
  </r>
  <r>
    <s v="O02137"/>
    <d v="2024-06-18T00:00:00"/>
    <x v="2"/>
    <s v="C0084"/>
    <x v="12"/>
    <s v="P0012"/>
    <s v="Pens Model 4"/>
    <x v="2"/>
    <n v="578.14"/>
    <n v="8"/>
    <n v="1084.72"/>
    <n v="0.05"/>
    <s v="Second Class"/>
    <x v="0"/>
    <x v="0"/>
    <s v="E006"/>
    <x v="9"/>
    <n v="8243.8719999999994"/>
    <n v="4625.12"/>
    <n v="3618.7519999999995"/>
    <s v="High"/>
    <s v="No"/>
    <n v="0"/>
  </r>
  <r>
    <s v="O01850"/>
    <d v="2025-01-06T00:00:00"/>
    <x v="0"/>
    <s v="C0068"/>
    <x v="9"/>
    <s v="P0041"/>
    <s v="Monitors Model 1"/>
    <x v="0"/>
    <n v="757.28"/>
    <n v="5"/>
    <n v="1165.56"/>
    <n v="0.1"/>
    <s v="Same Day"/>
    <x v="0"/>
    <x v="0"/>
    <s v="E002"/>
    <x v="0"/>
    <n v="5245.0199999999995"/>
    <n v="3786.3999999999996"/>
    <n v="1458.62"/>
    <s v="Medium"/>
    <s v="No"/>
    <n v="0"/>
  </r>
  <r>
    <s v="O02609"/>
    <d v="2025-01-21T00:00:00"/>
    <x v="0"/>
    <s v="C0070"/>
    <x v="92"/>
    <s v="P0016"/>
    <s v="Staplers Model 4"/>
    <x v="2"/>
    <n v="465.76"/>
    <n v="3"/>
    <n v="906.25"/>
    <n v="0.15"/>
    <s v="Same Day"/>
    <x v="0"/>
    <x v="0"/>
    <s v="E006"/>
    <x v="9"/>
    <n v="2310.9375"/>
    <n v="1397.28"/>
    <n v="913.65750000000003"/>
    <s v="High"/>
    <s v="No"/>
    <n v="0"/>
  </r>
  <r>
    <s v="O02358"/>
    <d v="2024-09-06T00:00:00"/>
    <x v="1"/>
    <s v="C0075"/>
    <x v="7"/>
    <s v="P0005"/>
    <s v="Binders Model 1"/>
    <x v="2"/>
    <n v="454.91"/>
    <n v="10"/>
    <n v="865.02"/>
    <n v="0.15"/>
    <s v="Same Day"/>
    <x v="3"/>
    <x v="3"/>
    <s v="E008"/>
    <x v="7"/>
    <n v="7352.67"/>
    <n v="4549.1000000000004"/>
    <n v="2803.5699999999997"/>
    <s v="High"/>
    <s v="No"/>
    <n v="0"/>
  </r>
  <r>
    <s v="O00725"/>
    <d v="2024-02-05T00:00:00"/>
    <x v="0"/>
    <s v="C0032"/>
    <x v="1"/>
    <s v="P0016"/>
    <s v="Staplers Model 4"/>
    <x v="2"/>
    <n v="465.76"/>
    <n v="6"/>
    <n v="906.25"/>
    <n v="0.15"/>
    <s v="Second Class"/>
    <x v="1"/>
    <x v="1"/>
    <s v="E007"/>
    <x v="1"/>
    <n v="4621.875"/>
    <n v="2794.56"/>
    <n v="1827.3150000000001"/>
    <s v="High"/>
    <s v="No"/>
    <n v="0"/>
  </r>
  <r>
    <s v="O01730"/>
    <d v="2024-12-18T00:00:00"/>
    <x v="3"/>
    <s v="C0110"/>
    <x v="44"/>
    <s v="P0032"/>
    <s v="Bookcases Model 4"/>
    <x v="1"/>
    <n v="539.9"/>
    <n v="3"/>
    <n v="1019.72"/>
    <n v="0.15"/>
    <s v="Second Class"/>
    <x v="1"/>
    <x v="1"/>
    <s v="E003"/>
    <x v="11"/>
    <n v="2600.2859999999996"/>
    <n v="1619.6999999999998"/>
    <n v="980.58599999999979"/>
    <s v="High"/>
    <s v="No"/>
    <n v="0"/>
  </r>
  <r>
    <s v="O00044"/>
    <d v="2025-06-11T00:00:00"/>
    <x v="2"/>
    <s v="C0069"/>
    <x v="34"/>
    <s v="P0002"/>
    <s v="Paper Model 2"/>
    <x v="2"/>
    <n v="461.98"/>
    <n v="10"/>
    <n v="1013.15"/>
    <n v="0"/>
    <s v="First Class"/>
    <x v="0"/>
    <x v="0"/>
    <s v="E010"/>
    <x v="8"/>
    <n v="10131.5"/>
    <n v="4619.8"/>
    <n v="5511.7"/>
    <s v="High"/>
    <s v="No"/>
    <n v="0"/>
  </r>
  <r>
    <s v="O02086"/>
    <d v="2024-01-18T00:00:00"/>
    <x v="0"/>
    <s v="C0028"/>
    <x v="11"/>
    <s v="P0020"/>
    <s v="Envelopes Model 4"/>
    <x v="2"/>
    <n v="777.33"/>
    <n v="4"/>
    <n v="1363.68"/>
    <n v="0.1"/>
    <s v="Standard Class"/>
    <x v="2"/>
    <x v="2"/>
    <s v="E001"/>
    <x v="2"/>
    <n v="4909.2480000000005"/>
    <n v="3109.32"/>
    <n v="1799.9280000000003"/>
    <s v="High"/>
    <s v="No"/>
    <n v="0"/>
  </r>
  <r>
    <s v="O01970"/>
    <d v="2025-03-10T00:00:00"/>
    <x v="0"/>
    <s v="C0020"/>
    <x v="91"/>
    <s v="P0032"/>
    <s v="Bookcases Model 4"/>
    <x v="1"/>
    <n v="539.9"/>
    <n v="2"/>
    <n v="1019.72"/>
    <n v="0"/>
    <s v="Second Class"/>
    <x v="3"/>
    <x v="3"/>
    <s v="E012"/>
    <x v="4"/>
    <n v="2039.44"/>
    <n v="1079.8"/>
    <n v="959.6400000000001"/>
    <s v="High"/>
    <s v="No"/>
    <n v="0"/>
  </r>
  <r>
    <s v="O02105"/>
    <d v="2024-06-04T00:00:00"/>
    <x v="2"/>
    <s v="C0069"/>
    <x v="34"/>
    <s v="P0035"/>
    <s v="Tables Model 3"/>
    <x v="1"/>
    <n v="190.89"/>
    <n v="7"/>
    <n v="243.15"/>
    <n v="0"/>
    <s v="Same Day"/>
    <x v="0"/>
    <x v="0"/>
    <s v="E002"/>
    <x v="0"/>
    <n v="1702.05"/>
    <n v="1336.23"/>
    <n v="365.81999999999994"/>
    <s v="Medium"/>
    <s v="No"/>
    <n v="0"/>
  </r>
  <r>
    <s v="O01322"/>
    <d v="2024-10-02T00:00:00"/>
    <x v="3"/>
    <s v="C0010"/>
    <x v="9"/>
    <s v="P0005"/>
    <s v="Binders Model 1"/>
    <x v="2"/>
    <n v="454.91"/>
    <n v="3"/>
    <n v="865.02"/>
    <n v="0.1"/>
    <s v="Standard Class"/>
    <x v="3"/>
    <x v="3"/>
    <s v="E004"/>
    <x v="6"/>
    <n v="2335.5540000000001"/>
    <n v="1364.73"/>
    <n v="970.82400000000007"/>
    <s v="High"/>
    <s v="No"/>
    <n v="0"/>
  </r>
  <r>
    <s v="O02574"/>
    <d v="2024-01-23T00:00:00"/>
    <x v="0"/>
    <s v="C0051"/>
    <x v="65"/>
    <s v="P0001"/>
    <s v="Paper Model 1"/>
    <x v="2"/>
    <n v="193.58"/>
    <n v="8"/>
    <n v="347.15"/>
    <n v="0.2"/>
    <s v="Standard Class"/>
    <x v="1"/>
    <x v="1"/>
    <s v="E007"/>
    <x v="1"/>
    <n v="2221.7599999999998"/>
    <n v="1548.64"/>
    <n v="673.11999999999966"/>
    <s v="High"/>
    <s v="No"/>
    <n v="0"/>
  </r>
  <r>
    <s v="O01422"/>
    <d v="2024-10-23T00:00:00"/>
    <x v="3"/>
    <s v="C0087"/>
    <x v="87"/>
    <s v="P0008"/>
    <s v="Binders Model 4"/>
    <x v="2"/>
    <n v="723.8"/>
    <n v="5"/>
    <n v="1101.54"/>
    <n v="0"/>
    <s v="Standard Class"/>
    <x v="2"/>
    <x v="2"/>
    <s v="E009"/>
    <x v="5"/>
    <n v="5507.7"/>
    <n v="3619"/>
    <n v="1888.6999999999998"/>
    <s v="High"/>
    <s v="No"/>
    <n v="0"/>
  </r>
  <r>
    <s v="O02921"/>
    <d v="2024-09-10T00:00:00"/>
    <x v="1"/>
    <s v="C0111"/>
    <x v="17"/>
    <s v="P0046"/>
    <s v="Printers Model 2"/>
    <x v="0"/>
    <n v="338.21"/>
    <n v="4"/>
    <n v="661.25"/>
    <n v="0.15"/>
    <s v="Standard Class"/>
    <x v="1"/>
    <x v="1"/>
    <s v="E003"/>
    <x v="11"/>
    <n v="2248.25"/>
    <n v="1352.84"/>
    <n v="895.41000000000008"/>
    <s v="High"/>
    <s v="No"/>
    <n v="0"/>
  </r>
  <r>
    <s v="O00490"/>
    <d v="2024-07-01T00:00:00"/>
    <x v="1"/>
    <s v="C0119"/>
    <x v="55"/>
    <s v="P0040"/>
    <s v="Laptops Model 4"/>
    <x v="0"/>
    <n v="329.6"/>
    <n v="7"/>
    <n v="455.77"/>
    <n v="0"/>
    <s v="First Class"/>
    <x v="1"/>
    <x v="1"/>
    <s v="E007"/>
    <x v="1"/>
    <n v="3190.39"/>
    <n v="2307.2000000000003"/>
    <n v="883.1899999999996"/>
    <s v="Medium"/>
    <s v="No"/>
    <n v="0"/>
  </r>
  <r>
    <s v="O01161"/>
    <d v="2024-09-08T00:00:00"/>
    <x v="1"/>
    <s v="C0029"/>
    <x v="72"/>
    <s v="P0045"/>
    <s v="Printers Model 1"/>
    <x v="0"/>
    <n v="595.79999999999995"/>
    <n v="4"/>
    <n v="1280.18"/>
    <n v="0.05"/>
    <s v="Second Class"/>
    <x v="2"/>
    <x v="2"/>
    <s v="E001"/>
    <x v="2"/>
    <n v="4864.6840000000002"/>
    <n v="2383.1999999999998"/>
    <n v="2481.4840000000004"/>
    <s v="High"/>
    <s v="No"/>
    <n v="0"/>
  </r>
  <r>
    <s v="O02289"/>
    <d v="2024-01-22T00:00:00"/>
    <x v="0"/>
    <s v="C0076"/>
    <x v="96"/>
    <s v="P0037"/>
    <s v="Laptops Model 1"/>
    <x v="0"/>
    <n v="732.63"/>
    <n v="9"/>
    <n v="1069.8599999999999"/>
    <n v="0.2"/>
    <s v="Second Class"/>
    <x v="1"/>
    <x v="1"/>
    <s v="E007"/>
    <x v="1"/>
    <n v="7702.9920000000002"/>
    <n v="6593.67"/>
    <n v="1109.3220000000001"/>
    <s v="Low"/>
    <s v="Yes"/>
    <n v="1"/>
  </r>
  <r>
    <s v="O02643"/>
    <d v="2024-01-11T00:00:00"/>
    <x v="0"/>
    <s v="C0098"/>
    <x v="39"/>
    <s v="P0052"/>
    <s v="Accessories Model 4"/>
    <x v="0"/>
    <n v="685.08"/>
    <n v="5"/>
    <n v="921.01"/>
    <n v="0"/>
    <s v="Standard Class"/>
    <x v="2"/>
    <x v="2"/>
    <s v="E009"/>
    <x v="5"/>
    <n v="4605.05"/>
    <n v="3425.4"/>
    <n v="1179.6500000000001"/>
    <s v="Medium"/>
    <s v="No"/>
    <n v="0"/>
  </r>
  <r>
    <s v="O02512"/>
    <d v="2025-01-05T00:00:00"/>
    <x v="0"/>
    <s v="C0040"/>
    <x v="83"/>
    <s v="P0038"/>
    <s v="Laptops Model 2"/>
    <x v="0"/>
    <n v="55.26"/>
    <n v="7"/>
    <n v="112.32"/>
    <n v="0"/>
    <s v="Standard Class"/>
    <x v="2"/>
    <x v="2"/>
    <s v="E009"/>
    <x v="5"/>
    <n v="786.24"/>
    <n v="386.82"/>
    <n v="399.42"/>
    <s v="High"/>
    <s v="No"/>
    <n v="0"/>
  </r>
  <r>
    <s v="O00398"/>
    <d v="2024-06-10T00:00:00"/>
    <x v="2"/>
    <s v="C0019"/>
    <x v="86"/>
    <s v="P0042"/>
    <s v="Monitors Model 2"/>
    <x v="0"/>
    <n v="396.64"/>
    <n v="6"/>
    <n v="532.41999999999996"/>
    <n v="0"/>
    <s v="First Class"/>
    <x v="2"/>
    <x v="2"/>
    <s v="E009"/>
    <x v="5"/>
    <n v="3194.5199999999995"/>
    <n v="2379.84"/>
    <n v="814.67999999999938"/>
    <s v="Medium"/>
    <s v="Yes"/>
    <n v="1"/>
  </r>
  <r>
    <s v="O02165"/>
    <d v="2024-09-23T00:00:00"/>
    <x v="1"/>
    <s v="C0023"/>
    <x v="58"/>
    <s v="P0017"/>
    <s v="Envelopes Model 1"/>
    <x v="2"/>
    <n v="76.66"/>
    <n v="2"/>
    <n v="117.32"/>
    <n v="0.2"/>
    <s v="Standard Class"/>
    <x v="0"/>
    <x v="0"/>
    <s v="E006"/>
    <x v="9"/>
    <n v="187.71199999999999"/>
    <n v="153.32"/>
    <n v="34.391999999999996"/>
    <s v="Medium"/>
    <s v="No"/>
    <n v="0"/>
  </r>
  <r>
    <s v="O03196"/>
    <d v="2025-04-15T00:00:00"/>
    <x v="2"/>
    <s v="C0094"/>
    <x v="53"/>
    <s v="P0037"/>
    <s v="Laptops Model 1"/>
    <x v="0"/>
    <n v="732.63"/>
    <n v="5"/>
    <n v="1069.8599999999999"/>
    <n v="0.15"/>
    <s v="Standard Class"/>
    <x v="1"/>
    <x v="1"/>
    <s v="E011"/>
    <x v="10"/>
    <n v="4546.9049999999988"/>
    <n v="3663.15"/>
    <n v="883.75499999999874"/>
    <s v="Medium"/>
    <s v="No"/>
    <n v="0"/>
  </r>
  <r>
    <s v="O02154"/>
    <d v="2024-10-22T00:00:00"/>
    <x v="3"/>
    <s v="C0111"/>
    <x v="17"/>
    <s v="P0007"/>
    <s v="Binders Model 3"/>
    <x v="2"/>
    <n v="487.09"/>
    <n v="9"/>
    <n v="838.72"/>
    <n v="0"/>
    <s v="Second Class"/>
    <x v="1"/>
    <x v="1"/>
    <s v="E007"/>
    <x v="1"/>
    <n v="7548.4800000000005"/>
    <n v="4383.8099999999995"/>
    <n v="3164.670000000001"/>
    <s v="High"/>
    <s v="No"/>
    <n v="0"/>
  </r>
  <r>
    <s v="O00180"/>
    <d v="2024-09-07T00:00:00"/>
    <x v="1"/>
    <s v="C0001"/>
    <x v="15"/>
    <s v="P0003"/>
    <s v="Paper Model 3"/>
    <x v="2"/>
    <n v="239.71"/>
    <n v="1"/>
    <n v="522.34"/>
    <n v="0.05"/>
    <s v="Second Class"/>
    <x v="2"/>
    <x v="2"/>
    <s v="E001"/>
    <x v="2"/>
    <n v="496.22300000000001"/>
    <n v="239.71"/>
    <n v="256.51300000000003"/>
    <s v="High"/>
    <s v="No"/>
    <n v="0"/>
  </r>
  <r>
    <s v="O02353"/>
    <d v="2024-10-24T00:00:00"/>
    <x v="3"/>
    <s v="C0025"/>
    <x v="16"/>
    <s v="P0019"/>
    <s v="Envelopes Model 3"/>
    <x v="2"/>
    <n v="110.07"/>
    <n v="8"/>
    <n v="193.99"/>
    <n v="0"/>
    <s v="Standard Class"/>
    <x v="0"/>
    <x v="0"/>
    <s v="E010"/>
    <x v="8"/>
    <n v="1551.92"/>
    <n v="880.56"/>
    <n v="671.36000000000013"/>
    <s v="High"/>
    <s v="No"/>
    <n v="0"/>
  </r>
  <r>
    <s v="O02773"/>
    <d v="2025-04-22T00:00:00"/>
    <x v="2"/>
    <s v="C0072"/>
    <x v="105"/>
    <s v="P0009"/>
    <s v="Pens Model 1"/>
    <x v="2"/>
    <n v="640.09"/>
    <n v="4"/>
    <n v="1169.26"/>
    <n v="0.2"/>
    <s v="Same Day"/>
    <x v="0"/>
    <x v="0"/>
    <s v="E010"/>
    <x v="8"/>
    <n v="3741.6320000000001"/>
    <n v="2560.36"/>
    <n v="1181.2719999999999"/>
    <s v="High"/>
    <s v="Yes"/>
    <n v="1"/>
  </r>
  <r>
    <s v="O02520"/>
    <d v="2025-05-27T00:00:00"/>
    <x v="2"/>
    <s v="C0059"/>
    <x v="73"/>
    <s v="P0047"/>
    <s v="Printers Model 3"/>
    <x v="0"/>
    <n v="127.85"/>
    <n v="6"/>
    <n v="210.2"/>
    <n v="0"/>
    <s v="Second Class"/>
    <x v="2"/>
    <x v="2"/>
    <s v="E009"/>
    <x v="5"/>
    <n v="1261.1999999999998"/>
    <n v="767.09999999999991"/>
    <n v="494.09999999999991"/>
    <s v="High"/>
    <s v="No"/>
    <n v="0"/>
  </r>
  <r>
    <s v="O01407"/>
    <d v="2024-06-17T00:00:00"/>
    <x v="2"/>
    <s v="C0046"/>
    <x v="95"/>
    <s v="P0049"/>
    <s v="Accessories Model 1"/>
    <x v="0"/>
    <n v="329.45"/>
    <n v="1"/>
    <n v="709.62"/>
    <n v="0.15"/>
    <s v="First Class"/>
    <x v="1"/>
    <x v="1"/>
    <s v="E007"/>
    <x v="1"/>
    <n v="603.17700000000002"/>
    <n v="329.45"/>
    <n v="273.72700000000003"/>
    <s v="High"/>
    <s v="No"/>
    <n v="0"/>
  </r>
  <r>
    <s v="O01202"/>
    <d v="2024-08-20T00:00:00"/>
    <x v="1"/>
    <s v="C0053"/>
    <x v="73"/>
    <s v="P0046"/>
    <s v="Printers Model 2"/>
    <x v="0"/>
    <n v="338.21"/>
    <n v="7"/>
    <n v="661.25"/>
    <n v="0"/>
    <s v="Same Day"/>
    <x v="0"/>
    <x v="0"/>
    <s v="E010"/>
    <x v="8"/>
    <n v="4628.75"/>
    <n v="2367.4699999999998"/>
    <n v="2261.2800000000002"/>
    <s v="High"/>
    <s v="No"/>
    <n v="0"/>
  </r>
  <r>
    <s v="O02726"/>
    <d v="2024-01-02T00:00:00"/>
    <x v="0"/>
    <s v="C0065"/>
    <x v="10"/>
    <s v="P0024"/>
    <s v="Desks Model 4"/>
    <x v="1"/>
    <n v="598.51"/>
    <n v="10"/>
    <n v="940.73"/>
    <n v="0.15"/>
    <s v="Same Day"/>
    <x v="2"/>
    <x v="2"/>
    <s v="E005"/>
    <x v="3"/>
    <n v="7996.204999999999"/>
    <n v="5985.1"/>
    <n v="2011.1049999999987"/>
    <s v="Medium"/>
    <s v="No"/>
    <n v="0"/>
  </r>
  <r>
    <s v="O00626"/>
    <d v="2024-12-01T00:00:00"/>
    <x v="3"/>
    <s v="C0095"/>
    <x v="22"/>
    <s v="P0016"/>
    <s v="Staplers Model 4"/>
    <x v="2"/>
    <n v="465.76"/>
    <n v="9"/>
    <n v="906.25"/>
    <n v="0.1"/>
    <s v="Second Class"/>
    <x v="3"/>
    <x v="3"/>
    <s v="E004"/>
    <x v="6"/>
    <n v="7340.625"/>
    <n v="4191.84"/>
    <n v="3148.7849999999999"/>
    <s v="High"/>
    <s v="No"/>
    <n v="0"/>
  </r>
  <r>
    <s v="O01713"/>
    <d v="2025-02-03T00:00:00"/>
    <x v="0"/>
    <s v="C0048"/>
    <x v="82"/>
    <s v="P0030"/>
    <s v="Bookcases Model 2"/>
    <x v="1"/>
    <n v="633.59"/>
    <n v="12"/>
    <n v="800.37"/>
    <n v="0.1"/>
    <s v="Same Day"/>
    <x v="0"/>
    <x v="0"/>
    <s v="E010"/>
    <x v="8"/>
    <n v="8643.996000000001"/>
    <n v="7603.08"/>
    <n v="1040.9160000000011"/>
    <s v="Low"/>
    <s v="No"/>
    <n v="0"/>
  </r>
  <r>
    <s v="O00981"/>
    <d v="2024-08-17T00:00:00"/>
    <x v="1"/>
    <s v="C0036"/>
    <x v="49"/>
    <s v="P0032"/>
    <s v="Bookcases Model 4"/>
    <x v="1"/>
    <n v="539.9"/>
    <n v="3"/>
    <n v="1019.72"/>
    <n v="0"/>
    <s v="Standard Class"/>
    <x v="0"/>
    <x v="0"/>
    <s v="E006"/>
    <x v="9"/>
    <n v="3059.16"/>
    <n v="1619.6999999999998"/>
    <n v="1439.46"/>
    <s v="High"/>
    <s v="No"/>
    <n v="0"/>
  </r>
  <r>
    <s v="O00779"/>
    <d v="2025-04-04T00:00:00"/>
    <x v="2"/>
    <s v="C0088"/>
    <x v="63"/>
    <s v="P0039"/>
    <s v="Laptops Model 3"/>
    <x v="0"/>
    <n v="727.96"/>
    <n v="3"/>
    <n v="1118.93"/>
    <n v="0.15"/>
    <s v="Second Class"/>
    <x v="0"/>
    <x v="0"/>
    <s v="E002"/>
    <x v="0"/>
    <n v="2853.2714999999998"/>
    <n v="2183.88"/>
    <n v="669.39149999999972"/>
    <s v="Medium"/>
    <s v="No"/>
    <n v="0"/>
  </r>
  <r>
    <s v="O00127"/>
    <d v="2025-01-24T00:00:00"/>
    <x v="0"/>
    <s v="C0024"/>
    <x v="6"/>
    <s v="P0044"/>
    <s v="Monitors Model 4"/>
    <x v="0"/>
    <n v="365.65"/>
    <n v="2"/>
    <n v="689.97"/>
    <n v="0.2"/>
    <s v="Standard Class"/>
    <x v="3"/>
    <x v="3"/>
    <s v="E012"/>
    <x v="4"/>
    <n v="1103.952"/>
    <n v="731.3"/>
    <n v="372.65200000000004"/>
    <s v="High"/>
    <s v="No"/>
    <n v="0"/>
  </r>
  <r>
    <s v="O00072"/>
    <d v="2024-02-22T00:00:00"/>
    <x v="0"/>
    <s v="C0047"/>
    <x v="10"/>
    <s v="P0003"/>
    <s v="Paper Model 3"/>
    <x v="2"/>
    <n v="239.71"/>
    <n v="10"/>
    <n v="522.34"/>
    <n v="0.1"/>
    <s v="Standard Class"/>
    <x v="2"/>
    <x v="2"/>
    <s v="E005"/>
    <x v="3"/>
    <n v="4701.0600000000004"/>
    <n v="2397.1"/>
    <n v="2303.9600000000005"/>
    <s v="High"/>
    <s v="No"/>
    <n v="0"/>
  </r>
  <r>
    <s v="O01217"/>
    <d v="2025-04-14T00:00:00"/>
    <x v="2"/>
    <s v="C0044"/>
    <x v="25"/>
    <s v="P0003"/>
    <s v="Paper Model 3"/>
    <x v="2"/>
    <n v="239.71"/>
    <n v="11"/>
    <n v="522.34"/>
    <n v="0"/>
    <s v="Standard Class"/>
    <x v="2"/>
    <x v="2"/>
    <s v="E005"/>
    <x v="3"/>
    <n v="5745.7400000000007"/>
    <n v="2636.81"/>
    <n v="3108.9300000000007"/>
    <s v="High"/>
    <s v="Yes"/>
    <n v="1"/>
  </r>
  <r>
    <s v="O01462"/>
    <d v="2024-08-21T00:00:00"/>
    <x v="1"/>
    <s v="C0040"/>
    <x v="83"/>
    <s v="P0036"/>
    <s v="Tables Model 4"/>
    <x v="1"/>
    <n v="707.97"/>
    <n v="9"/>
    <n v="1262.55"/>
    <n v="0.1"/>
    <s v="First Class"/>
    <x v="2"/>
    <x v="2"/>
    <s v="E009"/>
    <x v="5"/>
    <n v="10226.654999999999"/>
    <n v="6371.7300000000005"/>
    <n v="3854.9249999999984"/>
    <s v="High"/>
    <s v="No"/>
    <n v="0"/>
  </r>
  <r>
    <s v="O02501"/>
    <d v="2024-06-03T00:00:00"/>
    <x v="2"/>
    <s v="C0014"/>
    <x v="57"/>
    <s v="P0035"/>
    <s v="Tables Model 3"/>
    <x v="1"/>
    <n v="190.89"/>
    <n v="4"/>
    <n v="243.15"/>
    <n v="0"/>
    <s v="Standard Class"/>
    <x v="0"/>
    <x v="0"/>
    <s v="E002"/>
    <x v="0"/>
    <n v="972.6"/>
    <n v="763.56"/>
    <n v="209.04000000000008"/>
    <s v="Medium"/>
    <s v="No"/>
    <n v="0"/>
  </r>
  <r>
    <s v="O02912"/>
    <d v="2025-02-05T00:00:00"/>
    <x v="0"/>
    <s v="C0028"/>
    <x v="11"/>
    <s v="P0013"/>
    <s v="Staplers Model 1"/>
    <x v="2"/>
    <n v="671.48"/>
    <n v="9"/>
    <n v="1240.1099999999999"/>
    <n v="0.15"/>
    <s v="Second Class"/>
    <x v="2"/>
    <x v="2"/>
    <s v="E005"/>
    <x v="3"/>
    <n v="9486.8415000000005"/>
    <n v="6043.32"/>
    <n v="3443.5215000000007"/>
    <s v="High"/>
    <s v="No"/>
    <n v="0"/>
  </r>
  <r>
    <s v="O00958"/>
    <d v="2024-10-29T00:00:00"/>
    <x v="3"/>
    <s v="C0011"/>
    <x v="3"/>
    <s v="P0016"/>
    <s v="Staplers Model 4"/>
    <x v="2"/>
    <n v="465.76"/>
    <n v="6"/>
    <n v="906.25"/>
    <n v="0.1"/>
    <s v="Standard Class"/>
    <x v="2"/>
    <x v="2"/>
    <s v="E009"/>
    <x v="5"/>
    <n v="4893.75"/>
    <n v="2794.56"/>
    <n v="2099.19"/>
    <s v="High"/>
    <s v="No"/>
    <n v="0"/>
  </r>
  <r>
    <s v="O01099"/>
    <d v="2025-03-02T00:00:00"/>
    <x v="0"/>
    <s v="C0067"/>
    <x v="46"/>
    <s v="P0031"/>
    <s v="Bookcases Model 3"/>
    <x v="1"/>
    <n v="431.57"/>
    <n v="12"/>
    <n v="725.92"/>
    <n v="0"/>
    <s v="Second Class"/>
    <x v="1"/>
    <x v="1"/>
    <s v="E011"/>
    <x v="10"/>
    <n v="8711.0399999999991"/>
    <n v="5178.84"/>
    <n v="3532.1999999999989"/>
    <s v="High"/>
    <s v="No"/>
    <n v="0"/>
  </r>
  <r>
    <s v="O01983"/>
    <d v="2024-11-17T00:00:00"/>
    <x v="3"/>
    <s v="C0033"/>
    <x v="14"/>
    <s v="P0050"/>
    <s v="Accessories Model 2"/>
    <x v="0"/>
    <n v="31.01"/>
    <n v="4"/>
    <n v="49.68"/>
    <n v="0.15"/>
    <s v="Standard Class"/>
    <x v="2"/>
    <x v="2"/>
    <s v="E001"/>
    <x v="2"/>
    <n v="168.91200000000001"/>
    <n v="124.04"/>
    <n v="44.872"/>
    <s v="Medium"/>
    <s v="No"/>
    <n v="0"/>
  </r>
  <r>
    <s v="O02197"/>
    <d v="2025-01-11T00:00:00"/>
    <x v="0"/>
    <s v="C0034"/>
    <x v="103"/>
    <s v="P0003"/>
    <s v="Paper Model 3"/>
    <x v="2"/>
    <n v="239.71"/>
    <n v="9"/>
    <n v="522.34"/>
    <n v="0.1"/>
    <s v="First Class"/>
    <x v="1"/>
    <x v="1"/>
    <s v="E007"/>
    <x v="1"/>
    <n v="4230.9540000000006"/>
    <n v="2157.39"/>
    <n v="2073.5640000000008"/>
    <s v="High"/>
    <s v="No"/>
    <n v="0"/>
  </r>
  <r>
    <s v="O02749"/>
    <d v="2025-01-04T00:00:00"/>
    <x v="0"/>
    <s v="C0081"/>
    <x v="98"/>
    <s v="P0042"/>
    <s v="Monitors Model 2"/>
    <x v="0"/>
    <n v="396.64"/>
    <n v="8"/>
    <n v="532.41999999999996"/>
    <n v="0"/>
    <s v="First Class"/>
    <x v="1"/>
    <x v="1"/>
    <s v="E007"/>
    <x v="1"/>
    <n v="4259.3599999999997"/>
    <n v="3173.12"/>
    <n v="1086.2399999999998"/>
    <s v="Medium"/>
    <s v="No"/>
    <n v="0"/>
  </r>
  <r>
    <s v="O01327"/>
    <d v="2024-06-19T00:00:00"/>
    <x v="2"/>
    <s v="C0033"/>
    <x v="14"/>
    <s v="P0034"/>
    <s v="Tables Model 2"/>
    <x v="1"/>
    <n v="752.53"/>
    <n v="9"/>
    <n v="1018.12"/>
    <n v="0.2"/>
    <s v="Standard Class"/>
    <x v="2"/>
    <x v="2"/>
    <s v="E005"/>
    <x v="3"/>
    <n v="7330.4639999999999"/>
    <n v="6772.7699999999995"/>
    <n v="557.69400000000041"/>
    <s v="Low"/>
    <s v="No"/>
    <n v="0"/>
  </r>
  <r>
    <s v="O03191"/>
    <d v="2024-03-09T00:00:00"/>
    <x v="0"/>
    <s v="C0036"/>
    <x v="49"/>
    <s v="P0037"/>
    <s v="Laptops Model 1"/>
    <x v="0"/>
    <n v="732.63"/>
    <n v="11"/>
    <n v="1069.8599999999999"/>
    <n v="0.05"/>
    <s v="Same Day"/>
    <x v="0"/>
    <x v="0"/>
    <s v="E002"/>
    <x v="0"/>
    <n v="11180.036999999998"/>
    <n v="8058.93"/>
    <n v="3121.1069999999982"/>
    <s v="Medium"/>
    <s v="No"/>
    <n v="0"/>
  </r>
  <r>
    <s v="O00158"/>
    <d v="2024-11-25T00:00:00"/>
    <x v="3"/>
    <s v="C0017"/>
    <x v="36"/>
    <s v="P0016"/>
    <s v="Staplers Model 4"/>
    <x v="2"/>
    <n v="465.76"/>
    <n v="4"/>
    <n v="906.25"/>
    <n v="0.2"/>
    <s v="Standard Class"/>
    <x v="0"/>
    <x v="0"/>
    <s v="E002"/>
    <x v="0"/>
    <n v="2900"/>
    <n v="1863.04"/>
    <n v="1036.96"/>
    <s v="High"/>
    <s v="No"/>
    <n v="0"/>
  </r>
  <r>
    <s v="O00883"/>
    <d v="2024-02-07T00:00:00"/>
    <x v="0"/>
    <s v="C0037"/>
    <x v="12"/>
    <s v="P0009"/>
    <s v="Pens Model 1"/>
    <x v="2"/>
    <n v="640.09"/>
    <n v="9"/>
    <n v="1169.26"/>
    <n v="0.1"/>
    <s v="Standard Class"/>
    <x v="3"/>
    <x v="3"/>
    <s v="E008"/>
    <x v="7"/>
    <n v="9471.0060000000012"/>
    <n v="5760.81"/>
    <n v="3710.1960000000008"/>
    <s v="High"/>
    <s v="No"/>
    <n v="0"/>
  </r>
  <r>
    <s v="O01609"/>
    <d v="2024-04-20T00:00:00"/>
    <x v="2"/>
    <s v="C0116"/>
    <x v="104"/>
    <s v="P0035"/>
    <s v="Tables Model 3"/>
    <x v="1"/>
    <n v="190.89"/>
    <n v="8"/>
    <n v="243.15"/>
    <n v="0.1"/>
    <s v="Standard Class"/>
    <x v="1"/>
    <x v="1"/>
    <s v="E003"/>
    <x v="11"/>
    <n v="1750.68"/>
    <n v="1527.12"/>
    <n v="223.56000000000017"/>
    <s v="Low"/>
    <s v="No"/>
    <n v="0"/>
  </r>
  <r>
    <s v="O03013"/>
    <d v="2024-08-15T00:00:00"/>
    <x v="1"/>
    <s v="C0105"/>
    <x v="30"/>
    <s v="P0048"/>
    <s v="Printers Model 4"/>
    <x v="0"/>
    <n v="83.72"/>
    <n v="10"/>
    <n v="143.57"/>
    <n v="0.05"/>
    <s v="Standard Class"/>
    <x v="1"/>
    <x v="1"/>
    <s v="E011"/>
    <x v="10"/>
    <n v="1363.9149999999997"/>
    <n v="837.2"/>
    <n v="526.71499999999969"/>
    <s v="High"/>
    <s v="No"/>
    <n v="0"/>
  </r>
  <r>
    <s v="O01461"/>
    <d v="2025-02-11T00:00:00"/>
    <x v="0"/>
    <s v="C0072"/>
    <x v="105"/>
    <s v="P0031"/>
    <s v="Bookcases Model 3"/>
    <x v="1"/>
    <n v="431.57"/>
    <n v="11"/>
    <n v="725.92"/>
    <n v="0"/>
    <s v="Standard Class"/>
    <x v="0"/>
    <x v="0"/>
    <s v="E002"/>
    <x v="0"/>
    <n v="7985.12"/>
    <n v="4747.2699999999995"/>
    <n v="3237.8500000000004"/>
    <s v="High"/>
    <s v="No"/>
    <n v="0"/>
  </r>
  <r>
    <s v="O00565"/>
    <d v="2024-09-02T00:00:00"/>
    <x v="1"/>
    <s v="C0103"/>
    <x v="84"/>
    <s v="P0004"/>
    <s v="Paper Model 4"/>
    <x v="2"/>
    <n v="528.29"/>
    <n v="5"/>
    <n v="798.12"/>
    <n v="0.1"/>
    <s v="Second Class"/>
    <x v="3"/>
    <x v="3"/>
    <s v="E012"/>
    <x v="4"/>
    <n v="3591.54"/>
    <n v="2641.45"/>
    <n v="950.09000000000015"/>
    <s v="Medium"/>
    <s v="No"/>
    <n v="0"/>
  </r>
  <r>
    <s v="O02828"/>
    <d v="2025-03-03T00:00:00"/>
    <x v="0"/>
    <s v="C0011"/>
    <x v="3"/>
    <s v="P0011"/>
    <s v="Pens Model 3"/>
    <x v="2"/>
    <n v="498.61"/>
    <n v="1"/>
    <n v="944.31"/>
    <n v="0.2"/>
    <s v="Standard Class"/>
    <x v="2"/>
    <x v="2"/>
    <s v="E001"/>
    <x v="2"/>
    <n v="755.44799999999998"/>
    <n v="498.61"/>
    <n v="256.83799999999997"/>
    <s v="High"/>
    <s v="No"/>
    <n v="0"/>
  </r>
  <r>
    <s v="O01656"/>
    <d v="2024-11-15T00:00:00"/>
    <x v="3"/>
    <s v="C0084"/>
    <x v="12"/>
    <s v="P0006"/>
    <s v="Binders Model 2"/>
    <x v="2"/>
    <n v="597.01"/>
    <n v="9"/>
    <n v="774.08"/>
    <n v="0.15"/>
    <s v="Second Class"/>
    <x v="0"/>
    <x v="0"/>
    <s v="E010"/>
    <x v="8"/>
    <n v="5921.7120000000004"/>
    <n v="5373.09"/>
    <n v="548.6220000000003"/>
    <s v="Low"/>
    <s v="No"/>
    <n v="0"/>
  </r>
  <r>
    <s v="O02038"/>
    <d v="2024-10-14T00:00:00"/>
    <x v="3"/>
    <s v="C0072"/>
    <x v="105"/>
    <s v="P0037"/>
    <s v="Laptops Model 1"/>
    <x v="0"/>
    <n v="732.63"/>
    <n v="12"/>
    <n v="1069.8599999999999"/>
    <n v="0.05"/>
    <s v="First Class"/>
    <x v="0"/>
    <x v="0"/>
    <s v="E002"/>
    <x v="0"/>
    <n v="12196.403999999999"/>
    <n v="8791.56"/>
    <n v="3404.8439999999991"/>
    <s v="Medium"/>
    <s v="No"/>
    <n v="0"/>
  </r>
  <r>
    <s v="O01909"/>
    <d v="2024-04-18T00:00:00"/>
    <x v="2"/>
    <s v="C0005"/>
    <x v="31"/>
    <s v="P0009"/>
    <s v="Pens Model 1"/>
    <x v="2"/>
    <n v="640.09"/>
    <n v="10"/>
    <n v="1169.26"/>
    <n v="0.15"/>
    <s v="Second Class"/>
    <x v="1"/>
    <x v="1"/>
    <s v="E003"/>
    <x v="11"/>
    <n v="9938.7100000000009"/>
    <n v="6400.9000000000005"/>
    <n v="3537.8100000000004"/>
    <s v="High"/>
    <s v="No"/>
    <n v="0"/>
  </r>
  <r>
    <s v="O00999"/>
    <d v="2025-02-11T00:00:00"/>
    <x v="0"/>
    <s v="C0068"/>
    <x v="9"/>
    <s v="P0007"/>
    <s v="Binders Model 3"/>
    <x v="2"/>
    <n v="487.09"/>
    <n v="8"/>
    <n v="838.72"/>
    <n v="0"/>
    <s v="Second Class"/>
    <x v="0"/>
    <x v="0"/>
    <s v="E010"/>
    <x v="8"/>
    <n v="6709.76"/>
    <n v="3896.72"/>
    <n v="2813.0400000000004"/>
    <s v="High"/>
    <s v="No"/>
    <n v="0"/>
  </r>
  <r>
    <s v="O02806"/>
    <d v="2025-06-12T00:00:00"/>
    <x v="2"/>
    <s v="C0118"/>
    <x v="4"/>
    <s v="P0033"/>
    <s v="Tables Model 1"/>
    <x v="1"/>
    <n v="469.73"/>
    <n v="6"/>
    <n v="954.16"/>
    <n v="0.15"/>
    <s v="Same Day"/>
    <x v="0"/>
    <x v="0"/>
    <s v="E002"/>
    <x v="0"/>
    <n v="4866.2160000000003"/>
    <n v="2818.38"/>
    <n v="2047.8360000000002"/>
    <s v="High"/>
    <s v="No"/>
    <n v="0"/>
  </r>
  <r>
    <s v="O02333"/>
    <d v="2025-03-21T00:00:00"/>
    <x v="0"/>
    <s v="C0033"/>
    <x v="14"/>
    <s v="P0039"/>
    <s v="Laptops Model 3"/>
    <x v="0"/>
    <n v="727.96"/>
    <n v="10"/>
    <n v="1118.93"/>
    <n v="0"/>
    <s v="First Class"/>
    <x v="2"/>
    <x v="2"/>
    <s v="E005"/>
    <x v="3"/>
    <n v="11189.300000000001"/>
    <n v="7279.6"/>
    <n v="3909.7000000000007"/>
    <s v="High"/>
    <s v="No"/>
    <n v="0"/>
  </r>
  <r>
    <s v="O01216"/>
    <d v="2024-01-25T00:00:00"/>
    <x v="0"/>
    <s v="C0066"/>
    <x v="76"/>
    <s v="P0018"/>
    <s v="Envelopes Model 2"/>
    <x v="2"/>
    <n v="599.25"/>
    <n v="8"/>
    <n v="849.05"/>
    <n v="0"/>
    <s v="First Class"/>
    <x v="0"/>
    <x v="0"/>
    <s v="E010"/>
    <x v="8"/>
    <n v="6792.4"/>
    <n v="4794"/>
    <n v="1998.3999999999996"/>
    <s v="Medium"/>
    <s v="No"/>
    <n v="0"/>
  </r>
  <r>
    <s v="O02932"/>
    <d v="2024-05-01T00:00:00"/>
    <x v="2"/>
    <s v="C0054"/>
    <x v="7"/>
    <s v="P0035"/>
    <s v="Tables Model 3"/>
    <x v="1"/>
    <n v="190.89"/>
    <n v="2"/>
    <n v="243.15"/>
    <n v="0"/>
    <s v="Same Day"/>
    <x v="2"/>
    <x v="2"/>
    <s v="E005"/>
    <x v="3"/>
    <n v="486.3"/>
    <n v="381.78"/>
    <n v="104.52000000000004"/>
    <s v="Medium"/>
    <s v="Yes"/>
    <n v="1"/>
  </r>
  <r>
    <s v="O01905"/>
    <d v="2025-02-10T00:00:00"/>
    <x v="0"/>
    <s v="C0047"/>
    <x v="10"/>
    <s v="P0010"/>
    <s v="Pens Model 2"/>
    <x v="2"/>
    <n v="285.10000000000002"/>
    <n v="1"/>
    <n v="528.79999999999995"/>
    <n v="0"/>
    <s v="Second Class"/>
    <x v="2"/>
    <x v="2"/>
    <s v="E001"/>
    <x v="2"/>
    <n v="528.79999999999995"/>
    <n v="285.10000000000002"/>
    <n v="243.69999999999993"/>
    <s v="High"/>
    <s v="No"/>
    <n v="0"/>
  </r>
  <r>
    <s v="O02366"/>
    <d v="2024-02-20T00:00:00"/>
    <x v="0"/>
    <s v="C0070"/>
    <x v="92"/>
    <s v="P0026"/>
    <s v="Chairs Model 2"/>
    <x v="1"/>
    <n v="116.9"/>
    <n v="2"/>
    <n v="253.46"/>
    <n v="0"/>
    <s v="Standard Class"/>
    <x v="0"/>
    <x v="0"/>
    <s v="E010"/>
    <x v="8"/>
    <n v="506.92"/>
    <n v="233.8"/>
    <n v="273.12"/>
    <s v="High"/>
    <s v="No"/>
    <n v="0"/>
  </r>
  <r>
    <s v="O02978"/>
    <d v="2024-04-26T00:00:00"/>
    <x v="2"/>
    <s v="C0083"/>
    <x v="21"/>
    <s v="P0041"/>
    <s v="Monitors Model 1"/>
    <x v="0"/>
    <n v="757.28"/>
    <n v="8"/>
    <n v="1165.56"/>
    <n v="0.05"/>
    <s v="Standard Class"/>
    <x v="1"/>
    <x v="1"/>
    <s v="E007"/>
    <x v="1"/>
    <n v="8858.2559999999994"/>
    <n v="6058.24"/>
    <n v="2800.0159999999996"/>
    <s v="High"/>
    <s v="No"/>
    <n v="0"/>
  </r>
  <r>
    <s v="O01101"/>
    <d v="2024-05-23T00:00:00"/>
    <x v="2"/>
    <s v="C0053"/>
    <x v="73"/>
    <s v="P0023"/>
    <s v="Desks Model 3"/>
    <x v="1"/>
    <n v="388.07"/>
    <n v="8"/>
    <n v="782.41"/>
    <n v="0.2"/>
    <s v="Standard Class"/>
    <x v="0"/>
    <x v="0"/>
    <s v="E010"/>
    <x v="8"/>
    <n v="5007.424"/>
    <n v="3104.56"/>
    <n v="1902.864"/>
    <s v="High"/>
    <s v="Yes"/>
    <n v="1"/>
  </r>
  <r>
    <s v="O01960"/>
    <d v="2025-01-10T00:00:00"/>
    <x v="0"/>
    <s v="C0002"/>
    <x v="6"/>
    <s v="P0044"/>
    <s v="Monitors Model 4"/>
    <x v="0"/>
    <n v="365.65"/>
    <n v="6"/>
    <n v="689.97"/>
    <n v="0.05"/>
    <s v="Standard Class"/>
    <x v="3"/>
    <x v="3"/>
    <s v="E012"/>
    <x v="4"/>
    <n v="3932.8289999999997"/>
    <n v="2193.8999999999996"/>
    <n v="1738.9290000000001"/>
    <s v="High"/>
    <s v="No"/>
    <n v="0"/>
  </r>
  <r>
    <s v="O00589"/>
    <d v="2024-08-04T00:00:00"/>
    <x v="1"/>
    <s v="C0103"/>
    <x v="84"/>
    <s v="P0037"/>
    <s v="Laptops Model 1"/>
    <x v="0"/>
    <n v="732.63"/>
    <n v="1"/>
    <n v="1069.8599999999999"/>
    <n v="0.2"/>
    <s v="Standard Class"/>
    <x v="3"/>
    <x v="3"/>
    <s v="E004"/>
    <x v="6"/>
    <n v="855.88799999999992"/>
    <n v="732.63"/>
    <n v="123.25799999999992"/>
    <s v="Low"/>
    <s v="No"/>
    <n v="0"/>
  </r>
  <r>
    <s v="O02349"/>
    <d v="2025-03-12T00:00:00"/>
    <x v="0"/>
    <s v="C0067"/>
    <x v="46"/>
    <s v="P0024"/>
    <s v="Desks Model 4"/>
    <x v="1"/>
    <n v="598.51"/>
    <n v="2"/>
    <n v="940.73"/>
    <n v="0"/>
    <s v="Standard Class"/>
    <x v="1"/>
    <x v="1"/>
    <s v="E007"/>
    <x v="1"/>
    <n v="1881.46"/>
    <n v="1197.02"/>
    <n v="684.44"/>
    <s v="High"/>
    <s v="No"/>
    <n v="0"/>
  </r>
  <r>
    <s v="O01282"/>
    <d v="2024-01-29T00:00:00"/>
    <x v="0"/>
    <s v="C0088"/>
    <x v="63"/>
    <s v="P0009"/>
    <s v="Pens Model 1"/>
    <x v="2"/>
    <n v="640.09"/>
    <n v="9"/>
    <n v="1169.26"/>
    <n v="0.05"/>
    <s v="Standard Class"/>
    <x v="0"/>
    <x v="0"/>
    <s v="E010"/>
    <x v="8"/>
    <n v="9997.1729999999989"/>
    <n v="5760.81"/>
    <n v="4236.3629999999985"/>
    <s v="High"/>
    <s v="No"/>
    <n v="0"/>
  </r>
  <r>
    <s v="O01416"/>
    <d v="2024-02-21T00:00:00"/>
    <x v="0"/>
    <s v="C0103"/>
    <x v="84"/>
    <s v="P0009"/>
    <s v="Pens Model 1"/>
    <x v="2"/>
    <n v="640.09"/>
    <n v="9"/>
    <n v="1169.26"/>
    <n v="0.2"/>
    <s v="Standard Class"/>
    <x v="3"/>
    <x v="3"/>
    <s v="E004"/>
    <x v="6"/>
    <n v="8418.6720000000005"/>
    <n v="5760.81"/>
    <n v="2657.8620000000001"/>
    <s v="High"/>
    <s v="No"/>
    <n v="0"/>
  </r>
  <r>
    <s v="O00145"/>
    <d v="2025-03-15T00:00:00"/>
    <x v="0"/>
    <s v="C0079"/>
    <x v="68"/>
    <s v="P0013"/>
    <s v="Staplers Model 1"/>
    <x v="2"/>
    <n v="671.48"/>
    <n v="7"/>
    <n v="1240.1099999999999"/>
    <n v="0"/>
    <s v="Second Class"/>
    <x v="0"/>
    <x v="0"/>
    <s v="E006"/>
    <x v="9"/>
    <n v="8680.7699999999986"/>
    <n v="4700.3600000000006"/>
    <n v="3980.409999999998"/>
    <s v="High"/>
    <s v="No"/>
    <n v="0"/>
  </r>
  <r>
    <s v="O01445"/>
    <d v="2024-05-06T00:00:00"/>
    <x v="2"/>
    <s v="C0040"/>
    <x v="83"/>
    <s v="P0039"/>
    <s v="Laptops Model 3"/>
    <x v="0"/>
    <n v="727.96"/>
    <n v="9"/>
    <n v="1118.93"/>
    <n v="0.15"/>
    <s v="Second Class"/>
    <x v="2"/>
    <x v="2"/>
    <s v="E001"/>
    <x v="2"/>
    <n v="8559.8145000000004"/>
    <n v="6551.64"/>
    <n v="2008.1745000000001"/>
    <s v="Medium"/>
    <s v="No"/>
    <n v="0"/>
  </r>
  <r>
    <s v="O00657"/>
    <d v="2025-02-20T00:00:00"/>
    <x v="0"/>
    <s v="C0007"/>
    <x v="67"/>
    <s v="P0021"/>
    <s v="Desks Model 1"/>
    <x v="1"/>
    <n v="731.22"/>
    <n v="5"/>
    <n v="1490.92"/>
    <n v="0"/>
    <s v="Second Class"/>
    <x v="2"/>
    <x v="2"/>
    <s v="E005"/>
    <x v="3"/>
    <n v="7454.6"/>
    <n v="3656.1000000000004"/>
    <n v="3798.5"/>
    <s v="High"/>
    <s v="No"/>
    <n v="0"/>
  </r>
  <r>
    <s v="O02313"/>
    <d v="2024-06-08T00:00:00"/>
    <x v="2"/>
    <s v="C0016"/>
    <x v="34"/>
    <s v="P0035"/>
    <s v="Tables Model 3"/>
    <x v="1"/>
    <n v="190.89"/>
    <n v="2"/>
    <n v="243.15"/>
    <n v="0.2"/>
    <s v="First Class"/>
    <x v="0"/>
    <x v="0"/>
    <s v="E006"/>
    <x v="9"/>
    <n v="389.04"/>
    <n v="381.78"/>
    <n v="7.2600000000000477"/>
    <s v="Low"/>
    <s v="No"/>
    <n v="0"/>
  </r>
  <r>
    <s v="O00637"/>
    <d v="2025-06-28T00:00:00"/>
    <x v="2"/>
    <s v="C0115"/>
    <x v="17"/>
    <s v="P0002"/>
    <s v="Paper Model 2"/>
    <x v="2"/>
    <n v="461.98"/>
    <n v="3"/>
    <n v="1013.15"/>
    <n v="0"/>
    <s v="Second Class"/>
    <x v="2"/>
    <x v="2"/>
    <s v="E001"/>
    <x v="2"/>
    <n v="3039.45"/>
    <n v="1385.94"/>
    <n v="1653.5099999999998"/>
    <s v="High"/>
    <s v="No"/>
    <n v="0"/>
  </r>
  <r>
    <s v="O00893"/>
    <d v="2024-07-26T00:00:00"/>
    <x v="1"/>
    <s v="C0058"/>
    <x v="43"/>
    <s v="P0040"/>
    <s v="Laptops Model 4"/>
    <x v="0"/>
    <n v="329.6"/>
    <n v="7"/>
    <n v="455.77"/>
    <n v="0"/>
    <s v="Second Class"/>
    <x v="3"/>
    <x v="3"/>
    <s v="E012"/>
    <x v="4"/>
    <n v="3190.39"/>
    <n v="2307.2000000000003"/>
    <n v="883.1899999999996"/>
    <s v="Medium"/>
    <s v="No"/>
    <n v="0"/>
  </r>
  <r>
    <s v="O01201"/>
    <d v="2024-06-27T00:00:00"/>
    <x v="2"/>
    <s v="C0029"/>
    <x v="72"/>
    <s v="P0010"/>
    <s v="Pens Model 2"/>
    <x v="2"/>
    <n v="285.10000000000002"/>
    <n v="7"/>
    <n v="528.79999999999995"/>
    <n v="0"/>
    <s v="Second Class"/>
    <x v="2"/>
    <x v="2"/>
    <s v="E005"/>
    <x v="3"/>
    <n v="3701.5999999999995"/>
    <n v="1995.7000000000003"/>
    <n v="1705.8999999999992"/>
    <s v="High"/>
    <s v="No"/>
    <n v="0"/>
  </r>
  <r>
    <s v="O02760"/>
    <d v="2024-08-21T00:00:00"/>
    <x v="1"/>
    <s v="C0009"/>
    <x v="50"/>
    <s v="P0046"/>
    <s v="Printers Model 2"/>
    <x v="0"/>
    <n v="338.21"/>
    <n v="11"/>
    <n v="661.25"/>
    <n v="0"/>
    <s v="Second Class"/>
    <x v="1"/>
    <x v="1"/>
    <s v="E011"/>
    <x v="10"/>
    <n v="7273.75"/>
    <n v="3720.31"/>
    <n v="3553.44"/>
    <s v="High"/>
    <s v="No"/>
    <n v="0"/>
  </r>
  <r>
    <s v="O00701"/>
    <d v="2025-04-17T00:00:00"/>
    <x v="2"/>
    <s v="C0010"/>
    <x v="9"/>
    <s v="P0041"/>
    <s v="Monitors Model 1"/>
    <x v="0"/>
    <n v="757.28"/>
    <n v="7"/>
    <n v="1165.56"/>
    <n v="0"/>
    <s v="Standard Class"/>
    <x v="3"/>
    <x v="3"/>
    <s v="E012"/>
    <x v="4"/>
    <n v="8158.92"/>
    <n v="5300.96"/>
    <n v="2857.96"/>
    <s v="High"/>
    <s v="No"/>
    <n v="0"/>
  </r>
  <r>
    <s v="O01025"/>
    <d v="2024-02-28T00:00:00"/>
    <x v="0"/>
    <s v="C0033"/>
    <x v="14"/>
    <s v="P0018"/>
    <s v="Envelopes Model 2"/>
    <x v="2"/>
    <n v="599.25"/>
    <n v="10"/>
    <n v="849.05"/>
    <n v="0.2"/>
    <s v="Standard Class"/>
    <x v="2"/>
    <x v="2"/>
    <s v="E009"/>
    <x v="5"/>
    <n v="6792.4000000000005"/>
    <n v="5992.5"/>
    <n v="799.90000000000055"/>
    <s v="Low"/>
    <s v="No"/>
    <n v="0"/>
  </r>
  <r>
    <s v="O00018"/>
    <d v="2025-06-23T00:00:00"/>
    <x v="2"/>
    <s v="C0087"/>
    <x v="87"/>
    <s v="P0038"/>
    <s v="Laptops Model 2"/>
    <x v="0"/>
    <n v="55.26"/>
    <n v="11"/>
    <n v="112.32"/>
    <n v="0"/>
    <s v="Standard Class"/>
    <x v="2"/>
    <x v="2"/>
    <s v="E005"/>
    <x v="3"/>
    <n v="1235.52"/>
    <n v="607.86"/>
    <n v="627.66"/>
    <s v="High"/>
    <s v="No"/>
    <n v="0"/>
  </r>
  <r>
    <s v="O00258"/>
    <d v="2025-03-24T00:00:00"/>
    <x v="0"/>
    <s v="C0103"/>
    <x v="84"/>
    <s v="P0037"/>
    <s v="Laptops Model 1"/>
    <x v="0"/>
    <n v="732.63"/>
    <n v="3"/>
    <n v="1069.8599999999999"/>
    <n v="0.1"/>
    <s v="Standard Class"/>
    <x v="3"/>
    <x v="3"/>
    <s v="E012"/>
    <x v="4"/>
    <n v="2888.6219999999998"/>
    <n v="2197.89"/>
    <n v="690.73199999999997"/>
    <s v="Medium"/>
    <s v="No"/>
    <n v="0"/>
  </r>
  <r>
    <s v="O00723"/>
    <d v="2024-03-13T00:00:00"/>
    <x v="0"/>
    <s v="C0063"/>
    <x v="56"/>
    <s v="P0020"/>
    <s v="Envelopes Model 4"/>
    <x v="2"/>
    <n v="777.33"/>
    <n v="7"/>
    <n v="1363.68"/>
    <n v="0"/>
    <s v="Second Class"/>
    <x v="3"/>
    <x v="3"/>
    <s v="E012"/>
    <x v="4"/>
    <n v="9545.76"/>
    <n v="5441.31"/>
    <n v="4104.45"/>
    <s v="High"/>
    <s v="No"/>
    <n v="0"/>
  </r>
  <r>
    <s v="O01152"/>
    <d v="2025-03-18T00:00:00"/>
    <x v="0"/>
    <s v="C0005"/>
    <x v="31"/>
    <s v="P0026"/>
    <s v="Chairs Model 2"/>
    <x v="1"/>
    <n v="116.9"/>
    <n v="11"/>
    <n v="253.46"/>
    <n v="0"/>
    <s v="First Class"/>
    <x v="1"/>
    <x v="1"/>
    <s v="E011"/>
    <x v="10"/>
    <n v="2788.06"/>
    <n v="1285.9000000000001"/>
    <n v="1502.1599999999999"/>
    <s v="High"/>
    <s v="No"/>
    <n v="0"/>
  </r>
  <r>
    <s v="O00096"/>
    <d v="2025-01-05T00:00:00"/>
    <x v="0"/>
    <s v="C0068"/>
    <x v="9"/>
    <s v="P0029"/>
    <s v="Bookcases Model 1"/>
    <x v="1"/>
    <n v="644.65"/>
    <n v="2"/>
    <n v="1029.82"/>
    <n v="0.1"/>
    <s v="Second Class"/>
    <x v="0"/>
    <x v="0"/>
    <s v="E010"/>
    <x v="8"/>
    <n v="1853.6759999999999"/>
    <n v="1289.3"/>
    <n v="564.37599999999998"/>
    <s v="High"/>
    <s v="No"/>
    <n v="0"/>
  </r>
  <r>
    <s v="O01892"/>
    <d v="2024-02-05T00:00:00"/>
    <x v="0"/>
    <s v="C0111"/>
    <x v="17"/>
    <s v="P0015"/>
    <s v="Staplers Model 3"/>
    <x v="2"/>
    <n v="250.6"/>
    <n v="12"/>
    <n v="418.2"/>
    <n v="0.15"/>
    <s v="Second Class"/>
    <x v="1"/>
    <x v="1"/>
    <s v="E003"/>
    <x v="11"/>
    <n v="4265.6399999999994"/>
    <n v="3007.2"/>
    <n v="1258.4399999999996"/>
    <s v="Medium"/>
    <s v="No"/>
    <n v="0"/>
  </r>
  <r>
    <s v="O00985"/>
    <d v="2024-03-17T00:00:00"/>
    <x v="0"/>
    <s v="C0011"/>
    <x v="3"/>
    <s v="P0048"/>
    <s v="Printers Model 4"/>
    <x v="0"/>
    <n v="83.72"/>
    <n v="6"/>
    <n v="143.57"/>
    <n v="0"/>
    <s v="Standard Class"/>
    <x v="2"/>
    <x v="2"/>
    <s v="E001"/>
    <x v="2"/>
    <n v="861.42"/>
    <n v="502.32"/>
    <n v="359.09999999999997"/>
    <s v="High"/>
    <s v="No"/>
    <n v="0"/>
  </r>
  <r>
    <s v="O02059"/>
    <d v="2025-06-27T00:00:00"/>
    <x v="2"/>
    <s v="C0001"/>
    <x v="15"/>
    <s v="P0024"/>
    <s v="Desks Model 4"/>
    <x v="1"/>
    <n v="598.51"/>
    <n v="3"/>
    <n v="940.73"/>
    <n v="0"/>
    <s v="First Class"/>
    <x v="2"/>
    <x v="2"/>
    <s v="E005"/>
    <x v="3"/>
    <n v="2822.19"/>
    <n v="1795.53"/>
    <n v="1026.6600000000001"/>
    <s v="High"/>
    <s v="No"/>
    <n v="0"/>
  </r>
  <r>
    <s v="O02245"/>
    <d v="2024-08-17T00:00:00"/>
    <x v="1"/>
    <s v="C0120"/>
    <x v="18"/>
    <s v="P0027"/>
    <s v="Chairs Model 3"/>
    <x v="1"/>
    <n v="688.81"/>
    <n v="6"/>
    <n v="1334.92"/>
    <n v="0"/>
    <s v="First Class"/>
    <x v="3"/>
    <x v="3"/>
    <s v="E004"/>
    <x v="6"/>
    <n v="8009.52"/>
    <n v="4132.8599999999997"/>
    <n v="3876.6600000000008"/>
    <s v="High"/>
    <s v="No"/>
    <n v="0"/>
  </r>
  <r>
    <s v="O00789"/>
    <d v="2024-01-09T00:00:00"/>
    <x v="0"/>
    <s v="C0107"/>
    <x v="30"/>
    <s v="P0022"/>
    <s v="Desks Model 2"/>
    <x v="1"/>
    <n v="209.29"/>
    <n v="7"/>
    <n v="425.58"/>
    <n v="0.05"/>
    <s v="Second Class"/>
    <x v="1"/>
    <x v="1"/>
    <s v="E007"/>
    <x v="1"/>
    <n v="2830.107"/>
    <n v="1465.03"/>
    <n v="1365.077"/>
    <s v="High"/>
    <s v="No"/>
    <n v="0"/>
  </r>
  <r>
    <s v="O03070"/>
    <d v="2024-08-18T00:00:00"/>
    <x v="1"/>
    <s v="C0040"/>
    <x v="83"/>
    <s v="P0036"/>
    <s v="Tables Model 4"/>
    <x v="1"/>
    <n v="707.97"/>
    <n v="7"/>
    <n v="1262.55"/>
    <n v="0"/>
    <s v="Same Day"/>
    <x v="2"/>
    <x v="2"/>
    <s v="E009"/>
    <x v="5"/>
    <n v="8837.85"/>
    <n v="4955.79"/>
    <n v="3882.0600000000004"/>
    <s v="High"/>
    <s v="Yes"/>
    <n v="1"/>
  </r>
  <r>
    <s v="O00971"/>
    <d v="2025-06-01T00:00:00"/>
    <x v="2"/>
    <s v="C0011"/>
    <x v="3"/>
    <s v="P0023"/>
    <s v="Desks Model 3"/>
    <x v="1"/>
    <n v="388.07"/>
    <n v="2"/>
    <n v="782.41"/>
    <n v="0"/>
    <s v="Same Day"/>
    <x v="2"/>
    <x v="2"/>
    <s v="E009"/>
    <x v="5"/>
    <n v="1564.82"/>
    <n v="776.14"/>
    <n v="788.68"/>
    <s v="High"/>
    <s v="No"/>
    <n v="0"/>
  </r>
  <r>
    <s v="O00763"/>
    <d v="2024-06-24T00:00:00"/>
    <x v="2"/>
    <s v="C0065"/>
    <x v="10"/>
    <s v="P0020"/>
    <s v="Envelopes Model 4"/>
    <x v="2"/>
    <n v="777.33"/>
    <n v="7"/>
    <n v="1363.68"/>
    <n v="0.15"/>
    <s v="Standard Class"/>
    <x v="2"/>
    <x v="2"/>
    <s v="E005"/>
    <x v="3"/>
    <n v="8113.8959999999997"/>
    <n v="5441.31"/>
    <n v="2672.5859999999993"/>
    <s v="High"/>
    <s v="No"/>
    <n v="0"/>
  </r>
  <r>
    <s v="O00819"/>
    <d v="2024-06-01T00:00:00"/>
    <x v="2"/>
    <s v="C0010"/>
    <x v="9"/>
    <s v="P0051"/>
    <s v="Accessories Model 3"/>
    <x v="0"/>
    <n v="357.49"/>
    <n v="11"/>
    <n v="769.69"/>
    <n v="0"/>
    <s v="Second Class"/>
    <x v="3"/>
    <x v="3"/>
    <s v="E004"/>
    <x v="6"/>
    <n v="8466.59"/>
    <n v="3932.3900000000003"/>
    <n v="4534.2"/>
    <s v="High"/>
    <s v="No"/>
    <n v="0"/>
  </r>
  <r>
    <s v="O01936"/>
    <d v="2024-06-30T00:00:00"/>
    <x v="2"/>
    <s v="C0113"/>
    <x v="100"/>
    <s v="P0020"/>
    <s v="Envelopes Model 4"/>
    <x v="2"/>
    <n v="777.33"/>
    <n v="3"/>
    <n v="1363.68"/>
    <n v="0.05"/>
    <s v="Same Day"/>
    <x v="2"/>
    <x v="2"/>
    <s v="E009"/>
    <x v="5"/>
    <n v="3886.4879999999998"/>
    <n v="2331.9900000000002"/>
    <n v="1554.4979999999996"/>
    <s v="High"/>
    <s v="No"/>
    <n v="0"/>
  </r>
  <r>
    <s v="O02194"/>
    <d v="2024-08-18T00:00:00"/>
    <x v="1"/>
    <s v="C0079"/>
    <x v="68"/>
    <s v="P0027"/>
    <s v="Chairs Model 3"/>
    <x v="1"/>
    <n v="688.81"/>
    <n v="4"/>
    <n v="1334.92"/>
    <n v="0"/>
    <s v="Same Day"/>
    <x v="0"/>
    <x v="0"/>
    <s v="E010"/>
    <x v="8"/>
    <n v="5339.68"/>
    <n v="2755.24"/>
    <n v="2584.4400000000005"/>
    <s v="High"/>
    <s v="No"/>
    <n v="0"/>
  </r>
  <r>
    <s v="O00821"/>
    <d v="2024-12-07T00:00:00"/>
    <x v="3"/>
    <s v="C0089"/>
    <x v="71"/>
    <s v="P0027"/>
    <s v="Chairs Model 3"/>
    <x v="1"/>
    <n v="688.81"/>
    <n v="3"/>
    <n v="1334.92"/>
    <n v="0.2"/>
    <s v="Standard Class"/>
    <x v="1"/>
    <x v="1"/>
    <s v="E011"/>
    <x v="10"/>
    <n v="3203.8080000000004"/>
    <n v="2066.4299999999998"/>
    <n v="1137.3780000000006"/>
    <s v="High"/>
    <s v="No"/>
    <n v="0"/>
  </r>
  <r>
    <s v="O01479"/>
    <d v="2024-02-20T00:00:00"/>
    <x v="0"/>
    <s v="C0038"/>
    <x v="41"/>
    <s v="P0020"/>
    <s v="Envelopes Model 4"/>
    <x v="2"/>
    <n v="777.33"/>
    <n v="12"/>
    <n v="1363.68"/>
    <n v="0"/>
    <s v="Same Day"/>
    <x v="0"/>
    <x v="0"/>
    <s v="E006"/>
    <x v="9"/>
    <n v="16364.16"/>
    <n v="9327.9600000000009"/>
    <n v="7036.1999999999989"/>
    <s v="High"/>
    <s v="No"/>
    <n v="0"/>
  </r>
  <r>
    <s v="O02717"/>
    <d v="2025-05-12T00:00:00"/>
    <x v="2"/>
    <s v="C0071"/>
    <x v="48"/>
    <s v="P0019"/>
    <s v="Envelopes Model 3"/>
    <x v="2"/>
    <n v="110.07"/>
    <n v="11"/>
    <n v="193.99"/>
    <n v="0.1"/>
    <s v="Same Day"/>
    <x v="1"/>
    <x v="1"/>
    <s v="E007"/>
    <x v="1"/>
    <n v="1920.5010000000004"/>
    <n v="1210.77"/>
    <n v="709.73100000000045"/>
    <s v="High"/>
    <s v="No"/>
    <n v="0"/>
  </r>
  <r>
    <s v="O00636"/>
    <d v="2024-03-28T00:00:00"/>
    <x v="0"/>
    <s v="C0083"/>
    <x v="21"/>
    <s v="P0008"/>
    <s v="Binders Model 4"/>
    <x v="2"/>
    <n v="723.8"/>
    <n v="4"/>
    <n v="1101.54"/>
    <n v="0.1"/>
    <s v="Standard Class"/>
    <x v="1"/>
    <x v="1"/>
    <s v="E011"/>
    <x v="10"/>
    <n v="3965.5439999999999"/>
    <n v="2895.2"/>
    <n v="1070.3440000000001"/>
    <s v="Medium"/>
    <s v="No"/>
    <n v="0"/>
  </r>
  <r>
    <s v="O00824"/>
    <d v="2024-10-28T00:00:00"/>
    <x v="3"/>
    <s v="C0109"/>
    <x v="51"/>
    <s v="P0050"/>
    <s v="Accessories Model 2"/>
    <x v="0"/>
    <n v="31.01"/>
    <n v="8"/>
    <n v="49.68"/>
    <n v="0"/>
    <s v="Same Day"/>
    <x v="3"/>
    <x v="3"/>
    <s v="E004"/>
    <x v="6"/>
    <n v="397.44"/>
    <n v="248.08"/>
    <n v="149.35999999999999"/>
    <s v="High"/>
    <s v="No"/>
    <n v="0"/>
  </r>
  <r>
    <s v="O00203"/>
    <d v="2024-03-01T00:00:00"/>
    <x v="0"/>
    <s v="C0118"/>
    <x v="4"/>
    <s v="P0052"/>
    <s v="Accessories Model 4"/>
    <x v="0"/>
    <n v="685.08"/>
    <n v="1"/>
    <n v="921.01"/>
    <n v="0"/>
    <s v="Second Class"/>
    <x v="0"/>
    <x v="0"/>
    <s v="E006"/>
    <x v="9"/>
    <n v="921.01"/>
    <n v="685.08"/>
    <n v="235.92999999999995"/>
    <s v="Medium"/>
    <s v="No"/>
    <n v="0"/>
  </r>
  <r>
    <s v="O00174"/>
    <d v="2024-06-05T00:00:00"/>
    <x v="2"/>
    <s v="C0011"/>
    <x v="3"/>
    <s v="P0041"/>
    <s v="Monitors Model 1"/>
    <x v="0"/>
    <n v="757.28"/>
    <n v="5"/>
    <n v="1165.56"/>
    <n v="0"/>
    <s v="Second Class"/>
    <x v="2"/>
    <x v="2"/>
    <s v="E009"/>
    <x v="5"/>
    <n v="5827.7999999999993"/>
    <n v="3786.3999999999996"/>
    <n v="2041.3999999999996"/>
    <s v="High"/>
    <s v="No"/>
    <n v="0"/>
  </r>
  <r>
    <s v="O02213"/>
    <d v="2024-03-20T00:00:00"/>
    <x v="0"/>
    <s v="C0054"/>
    <x v="7"/>
    <s v="P0027"/>
    <s v="Chairs Model 3"/>
    <x v="1"/>
    <n v="688.81"/>
    <n v="1"/>
    <n v="1334.92"/>
    <n v="0"/>
    <s v="First Class"/>
    <x v="2"/>
    <x v="2"/>
    <s v="E005"/>
    <x v="3"/>
    <n v="1334.92"/>
    <n v="688.81"/>
    <n v="646.11000000000013"/>
    <s v="High"/>
    <s v="No"/>
    <n v="0"/>
  </r>
  <r>
    <s v="O00473"/>
    <d v="2024-12-14T00:00:00"/>
    <x v="3"/>
    <s v="C0083"/>
    <x v="21"/>
    <s v="P0006"/>
    <s v="Binders Model 2"/>
    <x v="2"/>
    <n v="597.01"/>
    <n v="2"/>
    <n v="774.08"/>
    <n v="0.2"/>
    <s v="Second Class"/>
    <x v="1"/>
    <x v="1"/>
    <s v="E007"/>
    <x v="1"/>
    <n v="1238.5280000000002"/>
    <n v="1194.02"/>
    <n v="44.508000000000266"/>
    <s v="Low"/>
    <s v="No"/>
    <n v="0"/>
  </r>
  <r>
    <s v="O01473"/>
    <d v="2025-02-16T00:00:00"/>
    <x v="0"/>
    <s v="C0092"/>
    <x v="74"/>
    <s v="P0029"/>
    <s v="Bookcases Model 1"/>
    <x v="1"/>
    <n v="644.65"/>
    <n v="7"/>
    <n v="1029.82"/>
    <n v="0.15"/>
    <s v="Second Class"/>
    <x v="3"/>
    <x v="3"/>
    <s v="E004"/>
    <x v="6"/>
    <n v="6127.4290000000001"/>
    <n v="4512.55"/>
    <n v="1614.8789999999999"/>
    <s v="Medium"/>
    <s v="No"/>
    <n v="0"/>
  </r>
  <r>
    <s v="O01123"/>
    <d v="2025-04-26T00:00:00"/>
    <x v="2"/>
    <s v="C0020"/>
    <x v="91"/>
    <s v="P0009"/>
    <s v="Pens Model 1"/>
    <x v="2"/>
    <n v="640.09"/>
    <n v="1"/>
    <n v="1169.26"/>
    <n v="0"/>
    <s v="First Class"/>
    <x v="3"/>
    <x v="3"/>
    <s v="E012"/>
    <x v="4"/>
    <n v="1169.26"/>
    <n v="640.09"/>
    <n v="529.16999999999996"/>
    <s v="High"/>
    <s v="No"/>
    <n v="0"/>
  </r>
  <r>
    <s v="O00856"/>
    <d v="2025-05-26T00:00:00"/>
    <x v="2"/>
    <s v="C0040"/>
    <x v="83"/>
    <s v="P0033"/>
    <s v="Tables Model 1"/>
    <x v="1"/>
    <n v="469.73"/>
    <n v="11"/>
    <n v="954.16"/>
    <n v="0.05"/>
    <s v="Same Day"/>
    <x v="2"/>
    <x v="2"/>
    <s v="E001"/>
    <x v="2"/>
    <n v="9970.9719999999998"/>
    <n v="5167.0300000000007"/>
    <n v="4803.9419999999991"/>
    <s v="High"/>
    <s v="No"/>
    <n v="0"/>
  </r>
  <r>
    <s v="O03146"/>
    <d v="2024-01-31T00:00:00"/>
    <x v="0"/>
    <s v="C0053"/>
    <x v="73"/>
    <s v="P0020"/>
    <s v="Envelopes Model 4"/>
    <x v="2"/>
    <n v="777.33"/>
    <n v="5"/>
    <n v="1363.68"/>
    <n v="0.05"/>
    <s v="Second Class"/>
    <x v="0"/>
    <x v="0"/>
    <s v="E006"/>
    <x v="9"/>
    <n v="6477.4800000000005"/>
    <n v="3886.65"/>
    <n v="2590.8300000000004"/>
    <s v="High"/>
    <s v="No"/>
    <n v="0"/>
  </r>
  <r>
    <s v="O02075"/>
    <d v="2024-10-12T00:00:00"/>
    <x v="3"/>
    <s v="C0057"/>
    <x v="8"/>
    <s v="P0051"/>
    <s v="Accessories Model 3"/>
    <x v="0"/>
    <n v="357.49"/>
    <n v="11"/>
    <n v="769.69"/>
    <n v="0"/>
    <s v="First Class"/>
    <x v="1"/>
    <x v="1"/>
    <s v="E007"/>
    <x v="1"/>
    <n v="8466.59"/>
    <n v="3932.3900000000003"/>
    <n v="4534.2"/>
    <s v="High"/>
    <s v="No"/>
    <n v="0"/>
  </r>
  <r>
    <s v="O01421"/>
    <d v="2025-01-15T00:00:00"/>
    <x v="0"/>
    <s v="C0013"/>
    <x v="75"/>
    <s v="P0029"/>
    <s v="Bookcases Model 1"/>
    <x v="1"/>
    <n v="644.65"/>
    <n v="1"/>
    <n v="1029.82"/>
    <n v="0.2"/>
    <s v="Second Class"/>
    <x v="1"/>
    <x v="1"/>
    <s v="E011"/>
    <x v="10"/>
    <n v="823.85599999999999"/>
    <n v="644.65"/>
    <n v="179.20600000000002"/>
    <s v="Medium"/>
    <s v="No"/>
    <n v="0"/>
  </r>
  <r>
    <s v="O00800"/>
    <d v="2024-06-19T00:00:00"/>
    <x v="2"/>
    <s v="C0065"/>
    <x v="10"/>
    <s v="P0051"/>
    <s v="Accessories Model 3"/>
    <x v="0"/>
    <n v="357.49"/>
    <n v="10"/>
    <n v="769.69"/>
    <n v="0"/>
    <s v="Standard Class"/>
    <x v="2"/>
    <x v="2"/>
    <s v="E001"/>
    <x v="2"/>
    <n v="7696.9000000000005"/>
    <n v="3574.9"/>
    <n v="4122"/>
    <s v="High"/>
    <s v="Yes"/>
    <n v="1"/>
  </r>
  <r>
    <s v="O02982"/>
    <d v="2025-04-12T00:00:00"/>
    <x v="2"/>
    <s v="C0005"/>
    <x v="31"/>
    <s v="P0015"/>
    <s v="Staplers Model 3"/>
    <x v="2"/>
    <n v="250.6"/>
    <n v="10"/>
    <n v="418.2"/>
    <n v="0.1"/>
    <s v="Second Class"/>
    <x v="1"/>
    <x v="1"/>
    <s v="E011"/>
    <x v="10"/>
    <n v="3763.8"/>
    <n v="2506"/>
    <n v="1257.8000000000002"/>
    <s v="High"/>
    <s v="No"/>
    <n v="0"/>
  </r>
  <r>
    <s v="O01660"/>
    <d v="2025-01-03T00:00:00"/>
    <x v="0"/>
    <s v="C0115"/>
    <x v="17"/>
    <s v="P0019"/>
    <s v="Envelopes Model 3"/>
    <x v="2"/>
    <n v="110.07"/>
    <n v="8"/>
    <n v="193.99"/>
    <n v="0"/>
    <s v="Second Class"/>
    <x v="2"/>
    <x v="2"/>
    <s v="E001"/>
    <x v="2"/>
    <n v="1551.92"/>
    <n v="880.56"/>
    <n v="671.36000000000013"/>
    <s v="High"/>
    <s v="No"/>
    <n v="0"/>
  </r>
  <r>
    <s v="O00227"/>
    <d v="2025-06-11T00:00:00"/>
    <x v="2"/>
    <s v="C0067"/>
    <x v="46"/>
    <s v="P0024"/>
    <s v="Desks Model 4"/>
    <x v="1"/>
    <n v="598.51"/>
    <n v="3"/>
    <n v="940.73"/>
    <n v="0"/>
    <s v="Second Class"/>
    <x v="1"/>
    <x v="1"/>
    <s v="E003"/>
    <x v="11"/>
    <n v="2822.19"/>
    <n v="1795.53"/>
    <n v="1026.6600000000001"/>
    <s v="High"/>
    <s v="No"/>
    <n v="0"/>
  </r>
  <r>
    <s v="O01872"/>
    <d v="2025-06-29T00:00:00"/>
    <x v="2"/>
    <s v="C0011"/>
    <x v="3"/>
    <s v="P0001"/>
    <s v="Paper Model 1"/>
    <x v="2"/>
    <n v="193.58"/>
    <n v="3"/>
    <n v="347.15"/>
    <n v="0.2"/>
    <s v="Second Class"/>
    <x v="2"/>
    <x v="2"/>
    <s v="E001"/>
    <x v="2"/>
    <n v="833.15999999999985"/>
    <n v="580.74"/>
    <n v="252.41999999999985"/>
    <s v="High"/>
    <s v="No"/>
    <n v="0"/>
  </r>
  <r>
    <s v="O00745"/>
    <d v="2024-12-14T00:00:00"/>
    <x v="3"/>
    <s v="C0012"/>
    <x v="23"/>
    <s v="P0008"/>
    <s v="Binders Model 4"/>
    <x v="2"/>
    <n v="723.8"/>
    <n v="12"/>
    <n v="1101.54"/>
    <n v="0.1"/>
    <s v="First Class"/>
    <x v="2"/>
    <x v="2"/>
    <s v="E001"/>
    <x v="2"/>
    <n v="11896.632"/>
    <n v="8685.5999999999985"/>
    <n v="3211.0320000000011"/>
    <s v="Medium"/>
    <s v="No"/>
    <n v="0"/>
  </r>
  <r>
    <s v="O00146"/>
    <d v="2025-01-09T00:00:00"/>
    <x v="0"/>
    <s v="C0103"/>
    <x v="84"/>
    <s v="P0035"/>
    <s v="Tables Model 3"/>
    <x v="1"/>
    <n v="190.89"/>
    <n v="6"/>
    <n v="243.15"/>
    <n v="0"/>
    <s v="Standard Class"/>
    <x v="3"/>
    <x v="3"/>
    <s v="E004"/>
    <x v="6"/>
    <n v="1458.9"/>
    <n v="1145.3399999999999"/>
    <n v="313.56000000000017"/>
    <s v="Medium"/>
    <s v="No"/>
    <n v="0"/>
  </r>
  <r>
    <s v="O00990"/>
    <d v="2024-07-03T00:00:00"/>
    <x v="1"/>
    <s v="C0062"/>
    <x v="48"/>
    <s v="P0034"/>
    <s v="Tables Model 2"/>
    <x v="1"/>
    <n v="752.53"/>
    <n v="5"/>
    <n v="1018.12"/>
    <n v="0.2"/>
    <s v="Second Class"/>
    <x v="2"/>
    <x v="2"/>
    <s v="E009"/>
    <x v="5"/>
    <n v="4072.4800000000005"/>
    <n v="3762.6499999999996"/>
    <n v="309.83000000000084"/>
    <s v="Low"/>
    <s v="No"/>
    <n v="0"/>
  </r>
  <r>
    <s v="O01749"/>
    <d v="2024-07-08T00:00:00"/>
    <x v="1"/>
    <s v="C0030"/>
    <x v="26"/>
    <s v="P0006"/>
    <s v="Binders Model 2"/>
    <x v="2"/>
    <n v="597.01"/>
    <n v="3"/>
    <n v="774.08"/>
    <n v="0.05"/>
    <s v="First Class"/>
    <x v="3"/>
    <x v="3"/>
    <s v="E012"/>
    <x v="4"/>
    <n v="2206.1280000000002"/>
    <n v="1791.03"/>
    <n v="415.09800000000018"/>
    <s v="Medium"/>
    <s v="No"/>
    <n v="0"/>
  </r>
  <r>
    <s v="O01980"/>
    <d v="2025-05-31T00:00:00"/>
    <x v="2"/>
    <s v="C0028"/>
    <x v="11"/>
    <s v="P0034"/>
    <s v="Tables Model 2"/>
    <x v="1"/>
    <n v="752.53"/>
    <n v="8"/>
    <n v="1018.12"/>
    <n v="0.1"/>
    <s v="Second Class"/>
    <x v="2"/>
    <x v="2"/>
    <s v="E005"/>
    <x v="3"/>
    <n v="7330.4639999999999"/>
    <n v="6020.24"/>
    <n v="1310.2240000000002"/>
    <s v="Medium"/>
    <s v="No"/>
    <n v="0"/>
  </r>
  <r>
    <s v="O00720"/>
    <d v="2024-01-21T00:00:00"/>
    <x v="0"/>
    <s v="C0105"/>
    <x v="30"/>
    <s v="P0051"/>
    <s v="Accessories Model 3"/>
    <x v="0"/>
    <n v="357.49"/>
    <n v="7"/>
    <n v="769.69"/>
    <n v="0.05"/>
    <s v="Standard Class"/>
    <x v="1"/>
    <x v="1"/>
    <s v="E007"/>
    <x v="1"/>
    <n v="5118.4384999999993"/>
    <n v="2502.4300000000003"/>
    <n v="2616.008499999999"/>
    <s v="High"/>
    <s v="No"/>
    <n v="0"/>
  </r>
  <r>
    <s v="O01485"/>
    <d v="2025-03-14T00:00:00"/>
    <x v="0"/>
    <s v="C0076"/>
    <x v="96"/>
    <s v="P0035"/>
    <s v="Tables Model 3"/>
    <x v="1"/>
    <n v="190.89"/>
    <n v="7"/>
    <n v="243.15"/>
    <n v="0.15"/>
    <s v="Standard Class"/>
    <x v="1"/>
    <x v="1"/>
    <s v="E011"/>
    <x v="10"/>
    <n v="1446.7424999999998"/>
    <n v="1336.23"/>
    <n v="110.51249999999982"/>
    <s v="Low"/>
    <s v="No"/>
    <n v="0"/>
  </r>
  <r>
    <s v="O02474"/>
    <d v="2025-04-23T00:00:00"/>
    <x v="2"/>
    <s v="C0091"/>
    <x v="33"/>
    <s v="P0005"/>
    <s v="Binders Model 1"/>
    <x v="2"/>
    <n v="454.91"/>
    <n v="1"/>
    <n v="865.02"/>
    <n v="0"/>
    <s v="First Class"/>
    <x v="3"/>
    <x v="3"/>
    <s v="E004"/>
    <x v="6"/>
    <n v="865.02"/>
    <n v="454.91"/>
    <n v="410.10999999999996"/>
    <s v="High"/>
    <s v="No"/>
    <n v="0"/>
  </r>
  <r>
    <s v="O00560"/>
    <d v="2025-02-20T00:00:00"/>
    <x v="0"/>
    <s v="C0078"/>
    <x v="101"/>
    <s v="P0020"/>
    <s v="Envelopes Model 4"/>
    <x v="2"/>
    <n v="777.33"/>
    <n v="6"/>
    <n v="1363.68"/>
    <n v="0.15"/>
    <s v="Standard Class"/>
    <x v="1"/>
    <x v="1"/>
    <s v="E003"/>
    <x v="11"/>
    <n v="6954.768"/>
    <n v="4663.9800000000005"/>
    <n v="2290.7879999999996"/>
    <s v="High"/>
    <s v="No"/>
    <n v="0"/>
  </r>
  <r>
    <s v="O02740"/>
    <d v="2024-04-21T00:00:00"/>
    <x v="4"/>
    <s v="C0021"/>
    <x v="99"/>
    <s v="P0015"/>
    <s v="Staplers Model 3"/>
    <x v="2"/>
    <n v="250.6"/>
    <m/>
    <n v="418.2"/>
    <n v="0.2"/>
    <s v="First Class"/>
    <x v="0"/>
    <x v="0"/>
    <s v="E010"/>
    <x v="8"/>
    <n v="0"/>
    <n v="0"/>
    <n v="0"/>
    <s v="Quantity Error!"/>
    <s v="No"/>
    <n v="0"/>
  </r>
  <r>
    <s v="O01856"/>
    <d v="2025-03-31T00:00:00"/>
    <x v="0"/>
    <s v="C0041"/>
    <x v="2"/>
    <s v="P0012"/>
    <s v="Pens Model 4"/>
    <x v="2"/>
    <n v="578.14"/>
    <n v="12"/>
    <n v="1084.72"/>
    <n v="0"/>
    <s v="First Class"/>
    <x v="0"/>
    <x v="0"/>
    <s v="E002"/>
    <x v="0"/>
    <n v="13016.64"/>
    <n v="6937.68"/>
    <n v="6078.9599999999991"/>
    <s v="High"/>
    <s v="No"/>
    <n v="0"/>
  </r>
  <r>
    <s v="O00284"/>
    <d v="2024-01-10T00:00:00"/>
    <x v="0"/>
    <s v="C0080"/>
    <x v="38"/>
    <s v="P0034"/>
    <s v="Tables Model 2"/>
    <x v="1"/>
    <n v="752.53"/>
    <n v="2"/>
    <n v="1018.12"/>
    <n v="0.15"/>
    <s v="Standard Class"/>
    <x v="0"/>
    <x v="0"/>
    <s v="E006"/>
    <x v="9"/>
    <n v="1730.8039999999999"/>
    <n v="1505.06"/>
    <n v="225.74399999999991"/>
    <s v="Low"/>
    <s v="No"/>
    <n v="0"/>
  </r>
  <r>
    <s v="O02311"/>
    <d v="2024-03-16T00:00:00"/>
    <x v="0"/>
    <s v="C0008"/>
    <x v="69"/>
    <s v="P0027"/>
    <s v="Chairs Model 3"/>
    <x v="1"/>
    <n v="688.81"/>
    <n v="12"/>
    <n v="1334.92"/>
    <n v="0.1"/>
    <s v="Standard Class"/>
    <x v="1"/>
    <x v="1"/>
    <s v="E011"/>
    <x v="10"/>
    <n v="14417.136"/>
    <n v="8265.7199999999993"/>
    <n v="6151.4160000000011"/>
    <s v="High"/>
    <s v="No"/>
    <n v="0"/>
  </r>
  <r>
    <s v="O01301"/>
    <d v="2025-06-14T00:00:00"/>
    <x v="2"/>
    <s v="C0040"/>
    <x v="83"/>
    <s v="P0013"/>
    <s v="Staplers Model 1"/>
    <x v="2"/>
    <n v="671.48"/>
    <n v="11"/>
    <n v="1240.1099999999999"/>
    <n v="0.05"/>
    <s v="Second Class"/>
    <x v="2"/>
    <x v="2"/>
    <s v="E005"/>
    <x v="3"/>
    <n v="12959.149499999998"/>
    <n v="7386.2800000000007"/>
    <n v="5572.8694999999971"/>
    <s v="High"/>
    <s v="Yes"/>
    <n v="1"/>
  </r>
  <r>
    <s v="O03029"/>
    <d v="2024-12-22T00:00:00"/>
    <x v="3"/>
    <s v="C0029"/>
    <x v="72"/>
    <s v="P0044"/>
    <s v="Monitors Model 4"/>
    <x v="0"/>
    <n v="365.65"/>
    <n v="10"/>
    <n v="689.97"/>
    <n v="0.15"/>
    <s v="First Class"/>
    <x v="2"/>
    <x v="2"/>
    <s v="E009"/>
    <x v="5"/>
    <n v="5864.7450000000008"/>
    <n v="3656.5"/>
    <n v="2208.2450000000008"/>
    <s v="High"/>
    <s v="No"/>
    <n v="0"/>
  </r>
  <r>
    <s v="O01481"/>
    <d v="2025-05-26T00:00:00"/>
    <x v="2"/>
    <s v="C0119"/>
    <x v="55"/>
    <s v="P0010"/>
    <s v="Pens Model 2"/>
    <x v="2"/>
    <n v="285.10000000000002"/>
    <n v="11"/>
    <n v="528.79999999999995"/>
    <n v="0.1"/>
    <s v="Second Class"/>
    <x v="1"/>
    <x v="1"/>
    <s v="E007"/>
    <x v="1"/>
    <n v="5235.12"/>
    <n v="3136.1000000000004"/>
    <n v="2099.0199999999995"/>
    <s v="High"/>
    <s v="No"/>
    <n v="0"/>
  </r>
  <r>
    <s v="O01897"/>
    <d v="2024-02-06T00:00:00"/>
    <x v="0"/>
    <s v="C0069"/>
    <x v="34"/>
    <s v="P0040"/>
    <s v="Laptops Model 4"/>
    <x v="0"/>
    <n v="329.6"/>
    <n v="4"/>
    <n v="455.77"/>
    <n v="0"/>
    <s v="Second Class"/>
    <x v="0"/>
    <x v="0"/>
    <s v="E002"/>
    <x v="0"/>
    <n v="1823.08"/>
    <n v="1318.4"/>
    <n v="504.67999999999984"/>
    <s v="Medium"/>
    <s v="No"/>
    <n v="0"/>
  </r>
  <r>
    <s v="O02486"/>
    <d v="2024-10-18T00:00:00"/>
    <x v="3"/>
    <s v="C0059"/>
    <x v="73"/>
    <s v="P0014"/>
    <s v="Staplers Model 2"/>
    <x v="2"/>
    <n v="723.21"/>
    <n v="12"/>
    <n v="1348.08"/>
    <n v="0.15"/>
    <s v="Same Day"/>
    <x v="2"/>
    <x v="2"/>
    <s v="E005"/>
    <x v="3"/>
    <n v="13750.415999999999"/>
    <n v="8678.52"/>
    <n v="5071.8959999999988"/>
    <s v="High"/>
    <s v="No"/>
    <n v="0"/>
  </r>
  <r>
    <s v="O02256"/>
    <d v="2024-09-09T00:00:00"/>
    <x v="1"/>
    <s v="C0015"/>
    <x v="88"/>
    <s v="P0026"/>
    <s v="Chairs Model 2"/>
    <x v="1"/>
    <n v="116.9"/>
    <n v="10"/>
    <n v="253.46"/>
    <n v="0.1"/>
    <s v="Standard Class"/>
    <x v="1"/>
    <x v="1"/>
    <s v="E011"/>
    <x v="10"/>
    <n v="2281.14"/>
    <n v="1169"/>
    <n v="1112.1399999999999"/>
    <s v="High"/>
    <s v="No"/>
    <n v="0"/>
  </r>
  <r>
    <s v="O01859"/>
    <d v="2024-05-19T00:00:00"/>
    <x v="2"/>
    <s v="C0029"/>
    <x v="72"/>
    <s v="P0014"/>
    <s v="Staplers Model 2"/>
    <x v="2"/>
    <n v="723.21"/>
    <n v="10"/>
    <n v="1348.08"/>
    <n v="0.1"/>
    <s v="Same Day"/>
    <x v="2"/>
    <x v="2"/>
    <s v="E005"/>
    <x v="3"/>
    <n v="12132.72"/>
    <n v="7232.1"/>
    <n v="4900.619999999999"/>
    <s v="High"/>
    <s v="No"/>
    <n v="0"/>
  </r>
  <r>
    <s v="O00327"/>
    <d v="2024-01-05T00:00:00"/>
    <x v="0"/>
    <s v="C0025"/>
    <x v="16"/>
    <s v="P0030"/>
    <s v="Bookcases Model 2"/>
    <x v="1"/>
    <n v="633.59"/>
    <n v="5"/>
    <n v="800.37"/>
    <n v="0"/>
    <s v="First Class"/>
    <x v="0"/>
    <x v="0"/>
    <s v="E006"/>
    <x v="9"/>
    <n v="4001.85"/>
    <n v="3167.9500000000003"/>
    <n v="833.89999999999964"/>
    <s v="Medium"/>
    <s v="No"/>
    <n v="0"/>
  </r>
  <r>
    <s v="O01074"/>
    <d v="2025-02-02T00:00:00"/>
    <x v="0"/>
    <s v="C0077"/>
    <x v="59"/>
    <s v="P0051"/>
    <s v="Accessories Model 3"/>
    <x v="0"/>
    <n v="357.49"/>
    <n v="9"/>
    <n v="769.69"/>
    <n v="0.1"/>
    <s v="First Class"/>
    <x v="0"/>
    <x v="0"/>
    <s v="E010"/>
    <x v="8"/>
    <n v="6234.4890000000014"/>
    <n v="3217.41"/>
    <n v="3017.0790000000015"/>
    <s v="High"/>
    <s v="No"/>
    <n v="0"/>
  </r>
  <r>
    <s v="O01199"/>
    <d v="2024-03-16T00:00:00"/>
    <x v="0"/>
    <s v="C0005"/>
    <x v="31"/>
    <s v="P0037"/>
    <s v="Laptops Model 1"/>
    <x v="0"/>
    <n v="732.63"/>
    <n v="1"/>
    <n v="1069.8599999999999"/>
    <n v="0.15"/>
    <s v="Same Day"/>
    <x v="1"/>
    <x v="1"/>
    <s v="E011"/>
    <x v="10"/>
    <n v="909.38099999999986"/>
    <n v="732.63"/>
    <n v="176.75099999999986"/>
    <s v="Medium"/>
    <s v="No"/>
    <n v="0"/>
  </r>
  <r>
    <s v="O01181"/>
    <d v="2024-10-26T00:00:00"/>
    <x v="3"/>
    <s v="C0018"/>
    <x v="97"/>
    <s v="P0029"/>
    <s v="Bookcases Model 1"/>
    <x v="1"/>
    <n v="644.65"/>
    <n v="11"/>
    <n v="1029.82"/>
    <n v="0.05"/>
    <s v="Same Day"/>
    <x v="0"/>
    <x v="0"/>
    <s v="E002"/>
    <x v="0"/>
    <n v="10761.618999999999"/>
    <n v="7091.15"/>
    <n v="3670.4689999999991"/>
    <s v="High"/>
    <s v="No"/>
    <n v="0"/>
  </r>
  <r>
    <s v="O00449"/>
    <d v="2025-06-05T00:00:00"/>
    <x v="2"/>
    <s v="C0080"/>
    <x v="38"/>
    <s v="P0012"/>
    <s v="Pens Model 4"/>
    <x v="2"/>
    <n v="578.14"/>
    <n v="7"/>
    <n v="1084.72"/>
    <n v="0.1"/>
    <s v="Same Day"/>
    <x v="0"/>
    <x v="0"/>
    <s v="E006"/>
    <x v="9"/>
    <n v="6833.7359999999999"/>
    <n v="4046.98"/>
    <n v="2786.7559999999999"/>
    <s v="High"/>
    <s v="No"/>
    <n v="0"/>
  </r>
  <r>
    <s v="O02221"/>
    <d v="2024-09-18T00:00:00"/>
    <x v="1"/>
    <s v="C0101"/>
    <x v="58"/>
    <s v="P0018"/>
    <s v="Envelopes Model 2"/>
    <x v="2"/>
    <n v="599.25"/>
    <n v="9"/>
    <n v="849.05"/>
    <n v="0.05"/>
    <s v="Second Class"/>
    <x v="2"/>
    <x v="2"/>
    <s v="E005"/>
    <x v="3"/>
    <n v="7259.3774999999996"/>
    <n v="5393.25"/>
    <n v="1866.1274999999996"/>
    <s v="Medium"/>
    <s v="No"/>
    <n v="0"/>
  </r>
  <r>
    <s v="O00280"/>
    <d v="2024-06-26T00:00:00"/>
    <x v="2"/>
    <s v="C0088"/>
    <x v="63"/>
    <s v="P0005"/>
    <s v="Binders Model 1"/>
    <x v="2"/>
    <n v="454.91"/>
    <n v="12"/>
    <n v="865.02"/>
    <n v="0.1"/>
    <s v="First Class"/>
    <x v="0"/>
    <x v="0"/>
    <s v="E002"/>
    <x v="0"/>
    <n v="9342.2160000000003"/>
    <n v="5458.92"/>
    <n v="3883.2960000000003"/>
    <s v="High"/>
    <s v="Yes"/>
    <n v="1"/>
  </r>
  <r>
    <s v="O00330"/>
    <d v="2025-06-12T00:00:00"/>
    <x v="2"/>
    <s v="C0041"/>
    <x v="2"/>
    <s v="P0027"/>
    <s v="Chairs Model 3"/>
    <x v="1"/>
    <n v="688.81"/>
    <n v="9"/>
    <n v="1334.92"/>
    <n v="0"/>
    <s v="Same Day"/>
    <x v="0"/>
    <x v="0"/>
    <s v="E006"/>
    <x v="9"/>
    <n v="12014.28"/>
    <n v="6199.2899999999991"/>
    <n v="5814.9900000000016"/>
    <s v="High"/>
    <s v="No"/>
    <n v="0"/>
  </r>
  <r>
    <s v="O01297"/>
    <d v="2024-02-10T00:00:00"/>
    <x v="0"/>
    <s v="C0011"/>
    <x v="3"/>
    <s v="P0046"/>
    <s v="Printers Model 2"/>
    <x v="0"/>
    <n v="338.21"/>
    <n v="6"/>
    <n v="661.25"/>
    <n v="0"/>
    <s v="First Class"/>
    <x v="2"/>
    <x v="2"/>
    <s v="E001"/>
    <x v="2"/>
    <n v="3967.5"/>
    <n v="2029.2599999999998"/>
    <n v="1938.2400000000002"/>
    <s v="High"/>
    <s v="No"/>
    <n v="0"/>
  </r>
  <r>
    <s v="O02343"/>
    <d v="2024-11-24T00:00:00"/>
    <x v="3"/>
    <s v="C0061"/>
    <x v="85"/>
    <s v="P0003"/>
    <s v="Paper Model 3"/>
    <x v="2"/>
    <n v="239.71"/>
    <n v="1"/>
    <n v="522.34"/>
    <n v="0"/>
    <s v="First Class"/>
    <x v="3"/>
    <x v="3"/>
    <s v="E012"/>
    <x v="4"/>
    <n v="522.34"/>
    <n v="239.71"/>
    <n v="282.63"/>
    <s v="High"/>
    <s v="No"/>
    <n v="0"/>
  </r>
  <r>
    <s v="O00353"/>
    <d v="2024-08-13T00:00:00"/>
    <x v="1"/>
    <s v="C0083"/>
    <x v="21"/>
    <s v="P0025"/>
    <s v="Chairs Model 1"/>
    <x v="1"/>
    <n v="96.56"/>
    <n v="5"/>
    <n v="209.03"/>
    <n v="0"/>
    <s v="Standard Class"/>
    <x v="1"/>
    <x v="1"/>
    <s v="E007"/>
    <x v="1"/>
    <n v="1045.1500000000001"/>
    <n v="482.8"/>
    <n v="562.35000000000014"/>
    <s v="High"/>
    <s v="No"/>
    <n v="0"/>
  </r>
  <r>
    <s v="O01172"/>
    <d v="2024-12-29T00:00:00"/>
    <x v="3"/>
    <s v="C0024"/>
    <x v="6"/>
    <s v="P0007"/>
    <s v="Binders Model 3"/>
    <x v="2"/>
    <n v="487.09"/>
    <n v="3"/>
    <n v="838.72"/>
    <n v="0.15"/>
    <s v="First Class"/>
    <x v="3"/>
    <x v="3"/>
    <s v="E008"/>
    <x v="7"/>
    <n v="2138.7359999999999"/>
    <n v="1461.27"/>
    <n v="677.46599999999989"/>
    <s v="High"/>
    <s v="No"/>
    <n v="0"/>
  </r>
  <r>
    <s v="O02511"/>
    <d v="2024-02-07T00:00:00"/>
    <x v="0"/>
    <s v="C0086"/>
    <x v="77"/>
    <s v="P0049"/>
    <s v="Accessories Model 1"/>
    <x v="0"/>
    <n v="329.45"/>
    <n v="5"/>
    <n v="709.62"/>
    <n v="0.05"/>
    <s v="Standard Class"/>
    <x v="1"/>
    <x v="1"/>
    <s v="E003"/>
    <x v="11"/>
    <n v="3370.6949999999997"/>
    <n v="1647.25"/>
    <n v="1723.4449999999997"/>
    <s v="High"/>
    <s v="No"/>
    <n v="0"/>
  </r>
  <r>
    <s v="O00425"/>
    <d v="2024-03-08T00:00:00"/>
    <x v="0"/>
    <s v="C0103"/>
    <x v="84"/>
    <s v="P0051"/>
    <s v="Accessories Model 3"/>
    <x v="0"/>
    <n v="357.49"/>
    <n v="3"/>
    <n v="769.69"/>
    <n v="0"/>
    <s v="Standard Class"/>
    <x v="3"/>
    <x v="3"/>
    <s v="E008"/>
    <x v="7"/>
    <n v="2309.0700000000002"/>
    <n v="1072.47"/>
    <n v="1236.6000000000001"/>
    <s v="High"/>
    <s v="No"/>
    <n v="0"/>
  </r>
  <r>
    <s v="O01801"/>
    <d v="2024-07-03T00:00:00"/>
    <x v="1"/>
    <s v="C0093"/>
    <x v="102"/>
    <s v="P0019"/>
    <s v="Envelopes Model 3"/>
    <x v="2"/>
    <n v="110.07"/>
    <n v="1"/>
    <n v="193.99"/>
    <n v="0.05"/>
    <s v="Standard Class"/>
    <x v="0"/>
    <x v="0"/>
    <s v="E010"/>
    <x v="8"/>
    <n v="184.29050000000001"/>
    <n v="110.07"/>
    <n v="74.220500000000015"/>
    <s v="High"/>
    <s v="No"/>
    <n v="0"/>
  </r>
  <r>
    <s v="O01924"/>
    <d v="2024-12-03T00:00:00"/>
    <x v="3"/>
    <s v="C0048"/>
    <x v="82"/>
    <s v="P0045"/>
    <s v="Printers Model 1"/>
    <x v="0"/>
    <n v="595.79999999999995"/>
    <n v="9"/>
    <n v="1280.18"/>
    <n v="0"/>
    <s v="Standard Class"/>
    <x v="0"/>
    <x v="0"/>
    <s v="E006"/>
    <x v="9"/>
    <n v="11521.62"/>
    <n v="5362.2"/>
    <n v="6159.420000000001"/>
    <s v="High"/>
    <s v="No"/>
    <n v="0"/>
  </r>
  <r>
    <s v="O02524"/>
    <d v="2024-03-21T00:00:00"/>
    <x v="0"/>
    <s v="C0099"/>
    <x v="16"/>
    <s v="P0021"/>
    <s v="Desks Model 1"/>
    <x v="1"/>
    <n v="731.22"/>
    <n v="6"/>
    <n v="1490.92"/>
    <n v="0"/>
    <s v="First Class"/>
    <x v="1"/>
    <x v="1"/>
    <s v="E011"/>
    <x v="10"/>
    <n v="8945.52"/>
    <n v="4387.32"/>
    <n v="4558.2000000000007"/>
    <s v="High"/>
    <s v="No"/>
    <n v="0"/>
  </r>
  <r>
    <s v="O01026"/>
    <d v="2024-04-16T00:00:00"/>
    <x v="2"/>
    <s v="C0061"/>
    <x v="85"/>
    <s v="P0048"/>
    <s v="Printers Model 4"/>
    <x v="0"/>
    <n v="83.72"/>
    <n v="1"/>
    <n v="143.57"/>
    <n v="0"/>
    <s v="Standard Class"/>
    <x v="3"/>
    <x v="3"/>
    <s v="E012"/>
    <x v="4"/>
    <n v="143.57"/>
    <n v="83.72"/>
    <n v="59.849999999999994"/>
    <s v="High"/>
    <s v="No"/>
    <n v="0"/>
  </r>
  <r>
    <s v="O02350"/>
    <d v="2024-01-09T00:00:00"/>
    <x v="0"/>
    <s v="C0061"/>
    <x v="85"/>
    <s v="P0009"/>
    <s v="Pens Model 1"/>
    <x v="2"/>
    <n v="640.09"/>
    <n v="11"/>
    <n v="1169.26"/>
    <n v="0.05"/>
    <s v="Second Class"/>
    <x v="3"/>
    <x v="3"/>
    <s v="E012"/>
    <x v="4"/>
    <n v="12218.767"/>
    <n v="7040.9900000000007"/>
    <n v="5177.7769999999991"/>
    <s v="High"/>
    <s v="No"/>
    <n v="0"/>
  </r>
  <r>
    <s v="O01238"/>
    <d v="2025-05-02T00:00:00"/>
    <x v="2"/>
    <s v="C0089"/>
    <x v="71"/>
    <s v="P0015"/>
    <s v="Staplers Model 3"/>
    <x v="2"/>
    <n v="250.6"/>
    <n v="5"/>
    <n v="418.2"/>
    <n v="0.1"/>
    <s v="Second Class"/>
    <x v="1"/>
    <x v="1"/>
    <s v="E007"/>
    <x v="1"/>
    <n v="1881.9"/>
    <n v="1253"/>
    <n v="628.90000000000009"/>
    <s v="High"/>
    <s v="No"/>
    <n v="0"/>
  </r>
  <r>
    <s v="O00223"/>
    <d v="2025-02-24T00:00:00"/>
    <x v="0"/>
    <s v="C0037"/>
    <x v="12"/>
    <s v="P0035"/>
    <s v="Tables Model 3"/>
    <x v="1"/>
    <n v="190.89"/>
    <n v="5"/>
    <n v="243.15"/>
    <n v="0.05"/>
    <s v="Second Class"/>
    <x v="3"/>
    <x v="3"/>
    <s v="E008"/>
    <x v="7"/>
    <n v="1154.9624999999999"/>
    <n v="954.44999999999993"/>
    <n v="200.51249999999993"/>
    <s v="Medium"/>
    <s v="No"/>
    <n v="0"/>
  </r>
  <r>
    <s v="O02641"/>
    <d v="2024-11-08T00:00:00"/>
    <x v="3"/>
    <s v="C0042"/>
    <x v="93"/>
    <s v="P0050"/>
    <s v="Accessories Model 2"/>
    <x v="0"/>
    <n v="31.01"/>
    <n v="2"/>
    <n v="49.68"/>
    <n v="0"/>
    <s v="Standard Class"/>
    <x v="3"/>
    <x v="3"/>
    <s v="E004"/>
    <x v="6"/>
    <n v="99.36"/>
    <n v="62.02"/>
    <n v="37.339999999999996"/>
    <s v="High"/>
    <s v="No"/>
    <n v="0"/>
  </r>
  <r>
    <s v="O00131"/>
    <d v="2024-10-02T00:00:00"/>
    <x v="3"/>
    <s v="C0049"/>
    <x v="27"/>
    <s v="P0011"/>
    <s v="Pens Model 3"/>
    <x v="2"/>
    <n v="498.61"/>
    <n v="5"/>
    <n v="944.31"/>
    <n v="0"/>
    <s v="Same Day"/>
    <x v="1"/>
    <x v="1"/>
    <s v="E003"/>
    <x v="11"/>
    <n v="4721.5499999999993"/>
    <n v="2493.0500000000002"/>
    <n v="2228.4999999999991"/>
    <s v="High"/>
    <s v="Yes"/>
    <n v="1"/>
  </r>
  <r>
    <s v="O01286"/>
    <d v="2024-04-13T00:00:00"/>
    <x v="2"/>
    <s v="C0104"/>
    <x v="29"/>
    <s v="P0045"/>
    <s v="Printers Model 1"/>
    <x v="0"/>
    <n v="595.79999999999995"/>
    <n v="3"/>
    <n v="1280.18"/>
    <n v="0"/>
    <s v="Standard Class"/>
    <x v="2"/>
    <x v="2"/>
    <s v="E001"/>
    <x v="2"/>
    <n v="3840.54"/>
    <n v="1787.3999999999999"/>
    <n v="2053.1400000000003"/>
    <s v="High"/>
    <s v="No"/>
    <n v="0"/>
  </r>
  <r>
    <s v="O02913"/>
    <d v="2025-05-15T00:00:00"/>
    <x v="2"/>
    <s v="C0111"/>
    <x v="17"/>
    <s v="P0041"/>
    <s v="Monitors Model 1"/>
    <x v="0"/>
    <n v="757.28"/>
    <n v="1"/>
    <n v="1165.56"/>
    <n v="0"/>
    <s v="Standard Class"/>
    <x v="1"/>
    <x v="1"/>
    <s v="E007"/>
    <x v="1"/>
    <n v="1165.56"/>
    <n v="757.28"/>
    <n v="408.28"/>
    <s v="High"/>
    <s v="No"/>
    <n v="0"/>
  </r>
  <r>
    <s v="O01743"/>
    <d v="2024-02-16T00:00:00"/>
    <x v="0"/>
    <s v="C0094"/>
    <x v="53"/>
    <s v="P0018"/>
    <s v="Envelopes Model 2"/>
    <x v="2"/>
    <n v="599.25"/>
    <n v="6"/>
    <n v="849.05"/>
    <n v="0"/>
    <s v="Standard Class"/>
    <x v="1"/>
    <x v="1"/>
    <s v="E007"/>
    <x v="1"/>
    <n v="5094.2999999999993"/>
    <n v="3595.5"/>
    <n v="1498.7999999999993"/>
    <s v="Medium"/>
    <s v="No"/>
    <n v="0"/>
  </r>
  <r>
    <s v="O02801"/>
    <d v="2025-06-08T00:00:00"/>
    <x v="2"/>
    <s v="C0047"/>
    <x v="10"/>
    <s v="P0047"/>
    <s v="Printers Model 3"/>
    <x v="0"/>
    <n v="127.85"/>
    <n v="7"/>
    <n v="210.2"/>
    <n v="0.1"/>
    <s v="Second Class"/>
    <x v="2"/>
    <x v="2"/>
    <s v="E009"/>
    <x v="5"/>
    <n v="1324.26"/>
    <n v="894.94999999999993"/>
    <n v="429.31000000000006"/>
    <s v="High"/>
    <s v="No"/>
    <n v="0"/>
  </r>
  <r>
    <s v="O01002"/>
    <d v="2025-03-11T00:00:00"/>
    <x v="0"/>
    <s v="C0078"/>
    <x v="101"/>
    <s v="P0020"/>
    <s v="Envelopes Model 4"/>
    <x v="2"/>
    <n v="777.33"/>
    <n v="9"/>
    <n v="1363.68"/>
    <n v="0.15"/>
    <s v="First Class"/>
    <x v="1"/>
    <x v="1"/>
    <s v="E007"/>
    <x v="1"/>
    <n v="10432.152"/>
    <n v="6995.97"/>
    <n v="3436.1819999999998"/>
    <s v="High"/>
    <s v="Yes"/>
    <n v="1"/>
  </r>
  <r>
    <s v="O02435"/>
    <d v="2024-04-26T00:00:00"/>
    <x v="2"/>
    <s v="C0117"/>
    <x v="32"/>
    <s v="P0001"/>
    <s v="Paper Model 1"/>
    <x v="2"/>
    <n v="193.58"/>
    <n v="7"/>
    <n v="347.15"/>
    <n v="0"/>
    <s v="Second Class"/>
    <x v="0"/>
    <x v="0"/>
    <s v="E006"/>
    <x v="9"/>
    <n v="2430.0499999999997"/>
    <n v="1355.0600000000002"/>
    <n v="1074.9899999999996"/>
    <s v="High"/>
    <s v="No"/>
    <n v="0"/>
  </r>
  <r>
    <s v="O00562"/>
    <d v="2024-12-03T00:00:00"/>
    <x v="3"/>
    <s v="C0077"/>
    <x v="59"/>
    <s v="P0008"/>
    <s v="Binders Model 4"/>
    <x v="2"/>
    <n v="723.8"/>
    <n v="10"/>
    <n v="1101.54"/>
    <n v="0.15"/>
    <s v="Same Day"/>
    <x v="0"/>
    <x v="0"/>
    <s v="E006"/>
    <x v="9"/>
    <n v="9363.09"/>
    <n v="7238"/>
    <n v="2125.09"/>
    <s v="Medium"/>
    <s v="No"/>
    <n v="0"/>
  </r>
  <r>
    <s v="O03113"/>
    <d v="2025-02-15T00:00:00"/>
    <x v="0"/>
    <s v="C0084"/>
    <x v="12"/>
    <s v="P0003"/>
    <s v="Paper Model 3"/>
    <x v="2"/>
    <n v="239.71"/>
    <n v="7"/>
    <n v="522.34"/>
    <n v="0"/>
    <s v="Second Class"/>
    <x v="0"/>
    <x v="0"/>
    <s v="E002"/>
    <x v="0"/>
    <n v="3656.38"/>
    <n v="1677.97"/>
    <n v="1978.41"/>
    <s v="High"/>
    <s v="No"/>
    <n v="0"/>
  </r>
  <r>
    <s v="O00630"/>
    <d v="2025-01-13T00:00:00"/>
    <x v="0"/>
    <s v="C0005"/>
    <x v="31"/>
    <s v="P0048"/>
    <s v="Printers Model 4"/>
    <x v="0"/>
    <n v="83.72"/>
    <n v="2"/>
    <n v="143.57"/>
    <n v="0.1"/>
    <s v="First Class"/>
    <x v="1"/>
    <x v="1"/>
    <s v="E003"/>
    <x v="11"/>
    <n v="258.42599999999999"/>
    <n v="167.44"/>
    <n v="90.98599999999999"/>
    <s v="High"/>
    <s v="No"/>
    <n v="0"/>
  </r>
  <r>
    <s v="O01950"/>
    <d v="2024-09-02T00:00:00"/>
    <x v="1"/>
    <s v="C0068"/>
    <x v="9"/>
    <s v="P0028"/>
    <s v="Chairs Model 4"/>
    <x v="1"/>
    <n v="784.05"/>
    <n v="8"/>
    <n v="1700.53"/>
    <n v="0"/>
    <s v="Same Day"/>
    <x v="0"/>
    <x v="0"/>
    <s v="E002"/>
    <x v="0"/>
    <n v="13604.24"/>
    <n v="6272.4"/>
    <n v="7331.84"/>
    <s v="High"/>
    <s v="No"/>
    <n v="0"/>
  </r>
  <r>
    <s v="O02117"/>
    <d v="2025-01-14T00:00:00"/>
    <x v="0"/>
    <s v="C0031"/>
    <x v="19"/>
    <s v="P0028"/>
    <s v="Chairs Model 4"/>
    <x v="1"/>
    <n v="784.05"/>
    <n v="1"/>
    <n v="1700.53"/>
    <n v="0"/>
    <s v="Standard Class"/>
    <x v="1"/>
    <x v="1"/>
    <s v="E003"/>
    <x v="11"/>
    <n v="1700.53"/>
    <n v="784.05"/>
    <n v="916.48"/>
    <s v="High"/>
    <s v="No"/>
    <n v="0"/>
  </r>
  <r>
    <s v="O00595"/>
    <d v="2024-09-11T00:00:00"/>
    <x v="1"/>
    <s v="C0017"/>
    <x v="36"/>
    <s v="P0044"/>
    <s v="Monitors Model 4"/>
    <x v="0"/>
    <n v="365.65"/>
    <n v="9"/>
    <n v="689.97"/>
    <n v="0.05"/>
    <s v="Standard Class"/>
    <x v="0"/>
    <x v="0"/>
    <s v="E006"/>
    <x v="9"/>
    <n v="5899.2435000000005"/>
    <n v="3290.85"/>
    <n v="2608.3935000000006"/>
    <s v="High"/>
    <s v="No"/>
    <n v="0"/>
  </r>
  <r>
    <s v="O01707"/>
    <d v="2024-03-31T00:00:00"/>
    <x v="0"/>
    <s v="C0018"/>
    <x v="97"/>
    <s v="P0028"/>
    <s v="Chairs Model 4"/>
    <x v="1"/>
    <n v="784.05"/>
    <n v="5"/>
    <n v="1700.53"/>
    <n v="0"/>
    <s v="Second Class"/>
    <x v="0"/>
    <x v="0"/>
    <s v="E002"/>
    <x v="0"/>
    <n v="8502.65"/>
    <n v="3920.25"/>
    <n v="4582.3999999999996"/>
    <s v="High"/>
    <s v="No"/>
    <n v="0"/>
  </r>
  <r>
    <s v="O02651"/>
    <d v="2024-03-25T00:00:00"/>
    <x v="0"/>
    <s v="C0091"/>
    <x v="33"/>
    <s v="P0042"/>
    <s v="Monitors Model 2"/>
    <x v="0"/>
    <n v="396.64"/>
    <n v="12"/>
    <n v="532.41999999999996"/>
    <n v="0.05"/>
    <s v="Same Day"/>
    <x v="3"/>
    <x v="3"/>
    <s v="E004"/>
    <x v="6"/>
    <n v="6069.5879999999988"/>
    <n v="4759.68"/>
    <n v="1309.9079999999985"/>
    <s v="Medium"/>
    <s v="No"/>
    <n v="0"/>
  </r>
  <r>
    <s v="O01630"/>
    <d v="2024-01-17T00:00:00"/>
    <x v="0"/>
    <s v="C0030"/>
    <x v="26"/>
    <s v="P0012"/>
    <s v="Pens Model 4"/>
    <x v="2"/>
    <n v="578.14"/>
    <n v="2"/>
    <n v="1084.72"/>
    <n v="0.15"/>
    <s v="Standard Class"/>
    <x v="3"/>
    <x v="3"/>
    <s v="E004"/>
    <x v="6"/>
    <n v="1844.0239999999999"/>
    <n v="1156.28"/>
    <n v="687.74399999999991"/>
    <s v="High"/>
    <s v="No"/>
    <n v="0"/>
  </r>
  <r>
    <s v="O01516"/>
    <d v="2024-08-25T00:00:00"/>
    <x v="1"/>
    <s v="C0082"/>
    <x v="62"/>
    <s v="P0015"/>
    <s v="Staplers Model 3"/>
    <x v="2"/>
    <n v="250.6"/>
    <n v="2"/>
    <n v="418.2"/>
    <n v="0"/>
    <s v="Second Class"/>
    <x v="1"/>
    <x v="1"/>
    <s v="E011"/>
    <x v="10"/>
    <n v="836.4"/>
    <n v="501.2"/>
    <n v="335.2"/>
    <s v="High"/>
    <s v="No"/>
    <n v="0"/>
  </r>
  <r>
    <s v="O02747"/>
    <d v="2025-02-01T00:00:00"/>
    <x v="0"/>
    <s v="C0016"/>
    <x v="34"/>
    <s v="P0046"/>
    <s v="Printers Model 2"/>
    <x v="0"/>
    <n v="338.21"/>
    <n v="3"/>
    <n v="661.25"/>
    <n v="0"/>
    <s v="Standard Class"/>
    <x v="0"/>
    <x v="0"/>
    <s v="E002"/>
    <x v="0"/>
    <n v="1983.75"/>
    <n v="1014.6299999999999"/>
    <n v="969.12000000000012"/>
    <s v="High"/>
    <s v="No"/>
    <n v="0"/>
  </r>
  <r>
    <s v="O01586"/>
    <d v="2024-05-25T00:00:00"/>
    <x v="2"/>
    <s v="C0044"/>
    <x v="25"/>
    <s v="P0007"/>
    <s v="Binders Model 3"/>
    <x v="2"/>
    <n v="487.09"/>
    <n v="3"/>
    <n v="838.72"/>
    <n v="0"/>
    <s v="First Class"/>
    <x v="2"/>
    <x v="2"/>
    <s v="E005"/>
    <x v="3"/>
    <n v="2516.16"/>
    <n v="1461.27"/>
    <n v="1054.8899999999999"/>
    <s v="High"/>
    <s v="No"/>
    <n v="0"/>
  </r>
  <r>
    <s v="O03039"/>
    <d v="2024-12-04T00:00:00"/>
    <x v="3"/>
    <s v="C0047"/>
    <x v="10"/>
    <s v="P0047"/>
    <s v="Printers Model 3"/>
    <x v="0"/>
    <n v="127.85"/>
    <n v="4"/>
    <n v="210.2"/>
    <n v="0.2"/>
    <s v="First Class"/>
    <x v="2"/>
    <x v="2"/>
    <s v="E001"/>
    <x v="2"/>
    <n v="672.64"/>
    <n v="511.4"/>
    <n v="161.24"/>
    <s v="Medium"/>
    <s v="No"/>
    <n v="0"/>
  </r>
  <r>
    <s v="O00365"/>
    <d v="2024-10-28T00:00:00"/>
    <x v="3"/>
    <s v="C0091"/>
    <x v="33"/>
    <s v="P0029"/>
    <s v="Bookcases Model 1"/>
    <x v="1"/>
    <n v="644.65"/>
    <n v="9"/>
    <n v="1029.82"/>
    <n v="0.15"/>
    <s v="First Class"/>
    <x v="3"/>
    <x v="3"/>
    <s v="E012"/>
    <x v="4"/>
    <n v="7878.1229999999987"/>
    <n v="5801.8499999999995"/>
    <n v="2076.2729999999992"/>
    <s v="Medium"/>
    <s v="Yes"/>
    <n v="1"/>
  </r>
  <r>
    <s v="O00666"/>
    <d v="2024-07-09T00:00:00"/>
    <x v="1"/>
    <s v="C0093"/>
    <x v="102"/>
    <s v="P0040"/>
    <s v="Laptops Model 4"/>
    <x v="0"/>
    <n v="329.6"/>
    <n v="4"/>
    <n v="455.77"/>
    <n v="0"/>
    <s v="Same Day"/>
    <x v="0"/>
    <x v="0"/>
    <s v="E006"/>
    <x v="9"/>
    <n v="1823.08"/>
    <n v="1318.4"/>
    <n v="504.67999999999984"/>
    <s v="Medium"/>
    <s v="No"/>
    <n v="0"/>
  </r>
  <r>
    <s v="O00013"/>
    <d v="2024-08-19T00:00:00"/>
    <x v="1"/>
    <s v="C0048"/>
    <x v="82"/>
    <s v="P0008"/>
    <s v="Binders Model 4"/>
    <x v="2"/>
    <n v="723.8"/>
    <n v="7"/>
    <n v="1101.54"/>
    <n v="0.2"/>
    <s v="Standard Class"/>
    <x v="0"/>
    <x v="0"/>
    <s v="E006"/>
    <x v="9"/>
    <n v="6168.6239999999998"/>
    <n v="5066.5999999999995"/>
    <n v="1102.0240000000003"/>
    <s v="Medium"/>
    <s v="No"/>
    <n v="0"/>
  </r>
  <r>
    <s v="O00617"/>
    <d v="2025-01-05T00:00:00"/>
    <x v="0"/>
    <s v="C0067"/>
    <x v="46"/>
    <s v="P0051"/>
    <s v="Accessories Model 3"/>
    <x v="0"/>
    <n v="357.49"/>
    <n v="1"/>
    <n v="769.69"/>
    <n v="0.05"/>
    <s v="Standard Class"/>
    <x v="1"/>
    <x v="1"/>
    <s v="E011"/>
    <x v="10"/>
    <n v="731.20550000000003"/>
    <n v="357.49"/>
    <n v="373.71550000000002"/>
    <s v="High"/>
    <s v="No"/>
    <n v="0"/>
  </r>
  <r>
    <s v="O02212"/>
    <d v="2024-07-10T00:00:00"/>
    <x v="1"/>
    <s v="C0075"/>
    <x v="7"/>
    <s v="P0025"/>
    <s v="Chairs Model 1"/>
    <x v="1"/>
    <n v="96.56"/>
    <n v="2"/>
    <n v="209.03"/>
    <n v="0.1"/>
    <s v="Standard Class"/>
    <x v="3"/>
    <x v="3"/>
    <s v="E012"/>
    <x v="4"/>
    <n v="376.25400000000002"/>
    <n v="193.12"/>
    <n v="183.13400000000001"/>
    <s v="High"/>
    <s v="No"/>
    <n v="0"/>
  </r>
  <r>
    <s v="O01692"/>
    <d v="2024-08-09T00:00:00"/>
    <x v="1"/>
    <s v="C0069"/>
    <x v="34"/>
    <s v="P0049"/>
    <s v="Accessories Model 1"/>
    <x v="0"/>
    <n v="329.45"/>
    <n v="2"/>
    <n v="709.62"/>
    <n v="0.1"/>
    <s v="Standard Class"/>
    <x v="0"/>
    <x v="0"/>
    <s v="E010"/>
    <x v="8"/>
    <n v="1277.316"/>
    <n v="658.9"/>
    <n v="618.41600000000005"/>
    <s v="High"/>
    <s v="No"/>
    <n v="0"/>
  </r>
  <r>
    <s v="O02483"/>
    <d v="2025-06-19T00:00:00"/>
    <x v="4"/>
    <s v="C0098"/>
    <x v="39"/>
    <s v="P0036"/>
    <s v="Tables Model 4"/>
    <x v="1"/>
    <n v="707.97"/>
    <m/>
    <n v="1262.55"/>
    <n v="0"/>
    <s v="Second Class"/>
    <x v="2"/>
    <x v="2"/>
    <s v="E009"/>
    <x v="5"/>
    <n v="0"/>
    <n v="0"/>
    <n v="0"/>
    <s v="Quantity Error!"/>
    <s v="No"/>
    <n v="0"/>
  </r>
  <r>
    <s v="O02335"/>
    <d v="2024-04-20T00:00:00"/>
    <x v="2"/>
    <s v="C0114"/>
    <x v="61"/>
    <s v="P0001"/>
    <s v="Paper Model 1"/>
    <x v="2"/>
    <n v="193.58"/>
    <n v="6"/>
    <n v="347.15"/>
    <n v="0"/>
    <s v="Standard Class"/>
    <x v="2"/>
    <x v="2"/>
    <s v="E001"/>
    <x v="2"/>
    <n v="2082.8999999999996"/>
    <n v="1161.48"/>
    <n v="921.41999999999962"/>
    <s v="High"/>
    <s v="No"/>
    <n v="0"/>
  </r>
  <r>
    <s v="O02216"/>
    <d v="2024-10-09T00:00:00"/>
    <x v="3"/>
    <s v="C0020"/>
    <x v="91"/>
    <s v="P0041"/>
    <s v="Monitors Model 1"/>
    <x v="0"/>
    <n v="757.28"/>
    <n v="7"/>
    <n v="1165.56"/>
    <n v="0"/>
    <s v="Second Class"/>
    <x v="3"/>
    <x v="3"/>
    <s v="E008"/>
    <x v="7"/>
    <n v="8158.92"/>
    <n v="5300.96"/>
    <n v="2857.96"/>
    <s v="High"/>
    <s v="No"/>
    <n v="0"/>
  </r>
  <r>
    <s v="O01725"/>
    <d v="2024-02-17T00:00:00"/>
    <x v="0"/>
    <s v="C0117"/>
    <x v="32"/>
    <s v="P0004"/>
    <s v="Paper Model 4"/>
    <x v="2"/>
    <n v="528.29"/>
    <n v="11"/>
    <n v="798.12"/>
    <n v="0.15"/>
    <s v="Standard Class"/>
    <x v="0"/>
    <x v="0"/>
    <s v="E010"/>
    <x v="8"/>
    <n v="7462.4219999999996"/>
    <n v="5811.19"/>
    <n v="1651.232"/>
    <s v="Medium"/>
    <s v="No"/>
    <n v="0"/>
  </r>
  <r>
    <s v="O03008"/>
    <d v="2024-05-05T00:00:00"/>
    <x v="2"/>
    <s v="C0006"/>
    <x v="79"/>
    <s v="P0003"/>
    <s v="Paper Model 3"/>
    <x v="2"/>
    <n v="239.71"/>
    <n v="6"/>
    <n v="522.34"/>
    <n v="0.1"/>
    <s v="Second Class"/>
    <x v="3"/>
    <x v="3"/>
    <s v="E008"/>
    <x v="7"/>
    <n v="2820.636"/>
    <n v="1438.26"/>
    <n v="1382.376"/>
    <s v="High"/>
    <s v="No"/>
    <n v="0"/>
  </r>
  <r>
    <s v="O02588"/>
    <d v="2025-05-15T00:00:00"/>
    <x v="2"/>
    <s v="C0094"/>
    <x v="53"/>
    <s v="P0032"/>
    <s v="Bookcases Model 4"/>
    <x v="1"/>
    <n v="539.9"/>
    <n v="12"/>
    <n v="1019.72"/>
    <n v="0.2"/>
    <s v="Standard Class"/>
    <x v="1"/>
    <x v="1"/>
    <s v="E011"/>
    <x v="10"/>
    <n v="9789.3119999999999"/>
    <n v="6478.7999999999993"/>
    <n v="3310.5120000000006"/>
    <s v="High"/>
    <s v="No"/>
    <n v="0"/>
  </r>
  <r>
    <s v="O00489"/>
    <d v="2025-02-26T00:00:00"/>
    <x v="0"/>
    <s v="C0030"/>
    <x v="26"/>
    <s v="P0007"/>
    <s v="Binders Model 3"/>
    <x v="2"/>
    <n v="487.09"/>
    <n v="4"/>
    <n v="838.72"/>
    <n v="0.05"/>
    <s v="Standard Class"/>
    <x v="3"/>
    <x v="3"/>
    <s v="E004"/>
    <x v="6"/>
    <n v="3187.136"/>
    <n v="1948.36"/>
    <n v="1238.7760000000001"/>
    <s v="High"/>
    <s v="No"/>
    <n v="0"/>
  </r>
  <r>
    <s v="O02772"/>
    <d v="2025-02-11T00:00:00"/>
    <x v="0"/>
    <s v="C0070"/>
    <x v="92"/>
    <s v="P0003"/>
    <s v="Paper Model 3"/>
    <x v="2"/>
    <n v="239.71"/>
    <n v="4"/>
    <n v="522.34"/>
    <n v="0"/>
    <s v="Second Class"/>
    <x v="0"/>
    <x v="0"/>
    <s v="E006"/>
    <x v="9"/>
    <n v="2089.36"/>
    <n v="958.84"/>
    <n v="1130.52"/>
    <s v="High"/>
    <s v="No"/>
    <n v="0"/>
  </r>
  <r>
    <s v="O01403"/>
    <d v="2024-05-18T00:00:00"/>
    <x v="2"/>
    <s v="C0071"/>
    <x v="48"/>
    <s v="P0029"/>
    <s v="Bookcases Model 1"/>
    <x v="1"/>
    <n v="644.65"/>
    <n v="4"/>
    <n v="1029.82"/>
    <n v="0.15"/>
    <s v="Standard Class"/>
    <x v="1"/>
    <x v="1"/>
    <s v="E011"/>
    <x v="10"/>
    <n v="3501.3879999999995"/>
    <n v="2578.6"/>
    <n v="922.78799999999956"/>
    <s v="Medium"/>
    <s v="No"/>
    <n v="0"/>
  </r>
  <r>
    <s v="O02449"/>
    <d v="2024-07-16T00:00:00"/>
    <x v="1"/>
    <s v="C0062"/>
    <x v="48"/>
    <s v="P0008"/>
    <s v="Binders Model 4"/>
    <x v="2"/>
    <n v="723.8"/>
    <n v="1"/>
    <n v="1101.54"/>
    <n v="0"/>
    <s v="Same Day"/>
    <x v="2"/>
    <x v="2"/>
    <s v="E009"/>
    <x v="5"/>
    <n v="1101.54"/>
    <n v="723.8"/>
    <n v="377.74"/>
    <s v="High"/>
    <s v="No"/>
    <n v="0"/>
  </r>
  <r>
    <s v="O00169"/>
    <d v="2024-09-10T00:00:00"/>
    <x v="1"/>
    <s v="C0041"/>
    <x v="2"/>
    <s v="P0051"/>
    <s v="Accessories Model 3"/>
    <x v="0"/>
    <n v="357.49"/>
    <n v="5"/>
    <n v="769.69"/>
    <n v="0.15"/>
    <s v="Standard Class"/>
    <x v="0"/>
    <x v="0"/>
    <s v="E002"/>
    <x v="0"/>
    <n v="3271.1825000000003"/>
    <n v="1787.45"/>
    <n v="1483.7325000000003"/>
    <s v="High"/>
    <s v="No"/>
    <n v="0"/>
  </r>
  <r>
    <s v="O01830"/>
    <d v="2024-10-22T00:00:00"/>
    <x v="3"/>
    <s v="C0053"/>
    <x v="73"/>
    <s v="P0030"/>
    <s v="Bookcases Model 2"/>
    <x v="1"/>
    <n v="633.59"/>
    <n v="8"/>
    <n v="800.37"/>
    <n v="0.1"/>
    <s v="Standard Class"/>
    <x v="0"/>
    <x v="0"/>
    <s v="E002"/>
    <x v="0"/>
    <n v="5762.6639999999998"/>
    <n v="5068.72"/>
    <n v="693.94399999999951"/>
    <s v="Low"/>
    <s v="No"/>
    <n v="0"/>
  </r>
  <r>
    <s v="O01539"/>
    <d v="2024-06-15T00:00:00"/>
    <x v="2"/>
    <s v="C0059"/>
    <x v="73"/>
    <s v="P0005"/>
    <s v="Binders Model 1"/>
    <x v="2"/>
    <n v="454.91"/>
    <n v="4"/>
    <n v="865.02"/>
    <n v="0.2"/>
    <s v="Standard Class"/>
    <x v="2"/>
    <x v="2"/>
    <s v="E005"/>
    <x v="3"/>
    <n v="2768.0640000000003"/>
    <n v="1819.64"/>
    <n v="948.42400000000021"/>
    <s v="High"/>
    <s v="Yes"/>
    <n v="1"/>
  </r>
  <r>
    <s v="O02191"/>
    <d v="2025-05-15T00:00:00"/>
    <x v="2"/>
    <s v="C0099"/>
    <x v="16"/>
    <s v="P0009"/>
    <s v="Pens Model 1"/>
    <x v="2"/>
    <n v="640.09"/>
    <n v="1"/>
    <n v="1169.26"/>
    <n v="0.05"/>
    <s v="Standard Class"/>
    <x v="1"/>
    <x v="1"/>
    <s v="E003"/>
    <x v="11"/>
    <n v="1110.797"/>
    <n v="640.09"/>
    <n v="470.70699999999999"/>
    <s v="High"/>
    <s v="No"/>
    <n v="0"/>
  </r>
  <r>
    <s v="O00404"/>
    <d v="2024-11-16T00:00:00"/>
    <x v="3"/>
    <s v="C0078"/>
    <x v="101"/>
    <s v="P0048"/>
    <s v="Printers Model 4"/>
    <x v="0"/>
    <n v="83.72"/>
    <n v="7"/>
    <n v="143.57"/>
    <n v="0.1"/>
    <s v="Standard Class"/>
    <x v="1"/>
    <x v="1"/>
    <s v="E007"/>
    <x v="1"/>
    <n v="904.49099999999999"/>
    <n v="586.04"/>
    <n v="318.45100000000002"/>
    <s v="High"/>
    <s v="No"/>
    <n v="0"/>
  </r>
  <r>
    <s v="O00582"/>
    <d v="2024-09-27T00:00:00"/>
    <x v="1"/>
    <s v="C0037"/>
    <x v="12"/>
    <s v="P0017"/>
    <s v="Envelopes Model 1"/>
    <x v="2"/>
    <n v="76.66"/>
    <n v="9"/>
    <n v="117.32"/>
    <n v="0"/>
    <s v="Same Day"/>
    <x v="3"/>
    <x v="3"/>
    <s v="E012"/>
    <x v="4"/>
    <n v="1055.8799999999999"/>
    <n v="689.93999999999994"/>
    <n v="365.93999999999994"/>
    <s v="High"/>
    <s v="No"/>
    <n v="0"/>
  </r>
  <r>
    <s v="O00633"/>
    <d v="2025-01-21T00:00:00"/>
    <x v="0"/>
    <s v="C0073"/>
    <x v="64"/>
    <s v="P0029"/>
    <s v="Bookcases Model 1"/>
    <x v="1"/>
    <n v="644.65"/>
    <n v="8"/>
    <n v="1029.82"/>
    <n v="0.2"/>
    <s v="Standard Class"/>
    <x v="2"/>
    <x v="2"/>
    <s v="E005"/>
    <x v="3"/>
    <n v="6590.848"/>
    <n v="5157.2"/>
    <n v="1433.6480000000001"/>
    <s v="Medium"/>
    <s v="Yes"/>
    <n v="1"/>
  </r>
  <r>
    <s v="O01000"/>
    <d v="2025-02-14T00:00:00"/>
    <x v="0"/>
    <s v="C0096"/>
    <x v="40"/>
    <s v="P0008"/>
    <s v="Binders Model 4"/>
    <x v="2"/>
    <n v="723.8"/>
    <n v="3"/>
    <n v="1101.54"/>
    <n v="0.2"/>
    <s v="Standard Class"/>
    <x v="2"/>
    <x v="2"/>
    <s v="E005"/>
    <x v="3"/>
    <n v="2643.6959999999999"/>
    <n v="2171.3999999999996"/>
    <n v="472.29600000000028"/>
    <s v="Medium"/>
    <s v="No"/>
    <n v="0"/>
  </r>
  <r>
    <s v="O01353"/>
    <d v="2025-04-04T00:00:00"/>
    <x v="2"/>
    <s v="C0016"/>
    <x v="34"/>
    <s v="P0010"/>
    <s v="Pens Model 2"/>
    <x v="2"/>
    <n v="285.10000000000002"/>
    <n v="3"/>
    <n v="528.79999999999995"/>
    <n v="0"/>
    <s v="First Class"/>
    <x v="0"/>
    <x v="0"/>
    <s v="E002"/>
    <x v="0"/>
    <n v="1586.3999999999999"/>
    <n v="855.30000000000007"/>
    <n v="731.0999999999998"/>
    <s v="High"/>
    <s v="No"/>
    <n v="0"/>
  </r>
  <r>
    <s v="O02425"/>
    <d v="2024-10-07T00:00:00"/>
    <x v="3"/>
    <s v="C0026"/>
    <x v="78"/>
    <s v="P0004"/>
    <s v="Paper Model 4"/>
    <x v="2"/>
    <n v="528.29"/>
    <n v="6"/>
    <n v="798.12"/>
    <n v="0"/>
    <s v="Second Class"/>
    <x v="3"/>
    <x v="3"/>
    <s v="E008"/>
    <x v="7"/>
    <n v="4788.72"/>
    <n v="3169.74"/>
    <n v="1618.9800000000005"/>
    <s v="High"/>
    <s v="No"/>
    <n v="0"/>
  </r>
  <r>
    <s v="O01211"/>
    <d v="2025-06-29T00:00:00"/>
    <x v="2"/>
    <s v="C0021"/>
    <x v="99"/>
    <s v="P0027"/>
    <s v="Chairs Model 3"/>
    <x v="1"/>
    <n v="688.81"/>
    <n v="10"/>
    <n v="1334.92"/>
    <n v="0.05"/>
    <s v="First Class"/>
    <x v="0"/>
    <x v="0"/>
    <s v="E002"/>
    <x v="0"/>
    <n v="12681.74"/>
    <n v="6888.0999999999995"/>
    <n v="5793.64"/>
    <s v="High"/>
    <s v="No"/>
    <n v="0"/>
  </r>
  <r>
    <s v="O00569"/>
    <d v="2024-01-29T00:00:00"/>
    <x v="0"/>
    <s v="C0095"/>
    <x v="22"/>
    <s v="P0021"/>
    <s v="Desks Model 1"/>
    <x v="1"/>
    <n v="731.22"/>
    <n v="1"/>
    <n v="1490.92"/>
    <n v="0.15"/>
    <s v="Second Class"/>
    <x v="3"/>
    <x v="3"/>
    <s v="E008"/>
    <x v="7"/>
    <n v="1267.2819999999999"/>
    <n v="731.22"/>
    <n v="536.0619999999999"/>
    <s v="High"/>
    <s v="No"/>
    <n v="0"/>
  </r>
  <r>
    <s v="O02824"/>
    <d v="2024-02-08T00:00:00"/>
    <x v="0"/>
    <s v="C0059"/>
    <x v="73"/>
    <s v="P0050"/>
    <s v="Accessories Model 2"/>
    <x v="0"/>
    <n v="31.01"/>
    <n v="7"/>
    <n v="49.68"/>
    <n v="0.15"/>
    <s v="Standard Class"/>
    <x v="2"/>
    <x v="2"/>
    <s v="E009"/>
    <x v="5"/>
    <n v="295.596"/>
    <n v="217.07000000000002"/>
    <n v="78.525999999999982"/>
    <s v="Medium"/>
    <s v="No"/>
    <n v="0"/>
  </r>
  <r>
    <s v="O02264"/>
    <d v="2024-03-29T00:00:00"/>
    <x v="0"/>
    <s v="C0101"/>
    <x v="58"/>
    <s v="P0031"/>
    <s v="Bookcases Model 3"/>
    <x v="1"/>
    <n v="431.57"/>
    <n v="8"/>
    <n v="725.92"/>
    <n v="0"/>
    <s v="Standard Class"/>
    <x v="2"/>
    <x v="2"/>
    <s v="E001"/>
    <x v="2"/>
    <n v="5807.36"/>
    <n v="3452.56"/>
    <n v="2354.7999999999997"/>
    <s v="High"/>
    <s v="No"/>
    <n v="0"/>
  </r>
  <r>
    <s v="O00912"/>
    <d v="2024-03-29T00:00:00"/>
    <x v="0"/>
    <s v="C0099"/>
    <x v="16"/>
    <s v="P0036"/>
    <s v="Tables Model 4"/>
    <x v="1"/>
    <n v="707.97"/>
    <n v="12"/>
    <n v="1262.55"/>
    <n v="0"/>
    <s v="Standard Class"/>
    <x v="1"/>
    <x v="1"/>
    <s v="E003"/>
    <x v="11"/>
    <n v="15150.599999999999"/>
    <n v="8495.64"/>
    <n v="6654.9599999999991"/>
    <s v="High"/>
    <s v="No"/>
    <n v="0"/>
  </r>
  <r>
    <s v="O00491"/>
    <d v="2024-10-14T00:00:00"/>
    <x v="3"/>
    <s v="C0089"/>
    <x v="71"/>
    <s v="P0037"/>
    <s v="Laptops Model 1"/>
    <x v="0"/>
    <n v="732.63"/>
    <n v="3"/>
    <n v="1069.8599999999999"/>
    <n v="0"/>
    <s v="First Class"/>
    <x v="1"/>
    <x v="1"/>
    <s v="E003"/>
    <x v="11"/>
    <n v="3209.58"/>
    <n v="2197.89"/>
    <n v="1011.69"/>
    <s v="High"/>
    <s v="No"/>
    <n v="0"/>
  </r>
  <r>
    <s v="O01889"/>
    <d v="2025-01-02T00:00:00"/>
    <x v="0"/>
    <s v="C0061"/>
    <x v="85"/>
    <s v="P0029"/>
    <s v="Bookcases Model 1"/>
    <x v="1"/>
    <n v="644.65"/>
    <n v="9"/>
    <n v="1029.82"/>
    <n v="0"/>
    <s v="Same Day"/>
    <x v="3"/>
    <x v="3"/>
    <s v="E012"/>
    <x v="4"/>
    <n v="9268.3799999999992"/>
    <n v="5801.8499999999995"/>
    <n v="3466.5299999999997"/>
    <s v="High"/>
    <s v="No"/>
    <n v="0"/>
  </r>
  <r>
    <s v="O01867"/>
    <d v="2025-02-04T00:00:00"/>
    <x v="0"/>
    <s v="C0098"/>
    <x v="39"/>
    <s v="P0011"/>
    <s v="Pens Model 3"/>
    <x v="2"/>
    <n v="498.61"/>
    <n v="9"/>
    <n v="944.31"/>
    <n v="0"/>
    <s v="Second Class"/>
    <x v="2"/>
    <x v="2"/>
    <s v="E009"/>
    <x v="5"/>
    <n v="8498.7899999999991"/>
    <n v="4487.49"/>
    <n v="4011.2999999999993"/>
    <s v="High"/>
    <s v="No"/>
    <n v="0"/>
  </r>
  <r>
    <s v="O03052"/>
    <d v="2025-02-03T00:00:00"/>
    <x v="0"/>
    <s v="C0106"/>
    <x v="81"/>
    <s v="P0014"/>
    <s v="Staplers Model 2"/>
    <x v="2"/>
    <n v="723.21"/>
    <n v="9"/>
    <n v="1348.08"/>
    <n v="0"/>
    <s v="Standard Class"/>
    <x v="0"/>
    <x v="0"/>
    <s v="E010"/>
    <x v="8"/>
    <n v="12132.72"/>
    <n v="6508.89"/>
    <n v="5623.829999999999"/>
    <s v="High"/>
    <s v="No"/>
    <n v="0"/>
  </r>
  <r>
    <s v="O02431"/>
    <d v="2024-06-22T00:00:00"/>
    <x v="2"/>
    <s v="C0069"/>
    <x v="34"/>
    <s v="P0043"/>
    <s v="Monitors Model 3"/>
    <x v="0"/>
    <n v="710.37"/>
    <n v="6"/>
    <n v="979.52"/>
    <n v="0.2"/>
    <s v="Second Class"/>
    <x v="0"/>
    <x v="0"/>
    <s v="E010"/>
    <x v="8"/>
    <n v="4701.6959999999999"/>
    <n v="4262.22"/>
    <n v="439.47599999999966"/>
    <s v="Low"/>
    <s v="No"/>
    <n v="0"/>
  </r>
  <r>
    <s v="O02669"/>
    <d v="2024-05-21T00:00:00"/>
    <x v="2"/>
    <s v="C0089"/>
    <x v="71"/>
    <s v="P0050"/>
    <s v="Accessories Model 2"/>
    <x v="0"/>
    <n v="31.01"/>
    <n v="3"/>
    <n v="49.68"/>
    <n v="0"/>
    <s v="Same Day"/>
    <x v="1"/>
    <x v="1"/>
    <s v="E011"/>
    <x v="10"/>
    <n v="149.04"/>
    <n v="93.03"/>
    <n v="56.009999999999991"/>
    <s v="High"/>
    <s v="No"/>
    <n v="0"/>
  </r>
  <r>
    <s v="O02805"/>
    <d v="2024-12-29T00:00:00"/>
    <x v="3"/>
    <s v="C0030"/>
    <x v="26"/>
    <s v="P0020"/>
    <s v="Envelopes Model 4"/>
    <x v="2"/>
    <n v="777.33"/>
    <n v="10"/>
    <n v="1363.68"/>
    <n v="0"/>
    <s v="First Class"/>
    <x v="3"/>
    <x v="3"/>
    <s v="E008"/>
    <x v="7"/>
    <n v="13636.800000000001"/>
    <n v="7773.3"/>
    <n v="5863.5000000000009"/>
    <s v="High"/>
    <s v="No"/>
    <n v="0"/>
  </r>
  <r>
    <s v="O00091"/>
    <d v="2024-07-16T00:00:00"/>
    <x v="1"/>
    <s v="C0044"/>
    <x v="25"/>
    <s v="P0051"/>
    <s v="Accessories Model 3"/>
    <x v="0"/>
    <n v="357.49"/>
    <n v="3"/>
    <n v="769.69"/>
    <n v="0.1"/>
    <s v="Standard Class"/>
    <x v="2"/>
    <x v="2"/>
    <s v="E005"/>
    <x v="3"/>
    <n v="2078.163"/>
    <n v="1072.47"/>
    <n v="1005.693"/>
    <s v="High"/>
    <s v="No"/>
    <n v="0"/>
  </r>
  <r>
    <s v="O02412"/>
    <d v="2025-02-05T00:00:00"/>
    <x v="0"/>
    <s v="C0101"/>
    <x v="58"/>
    <s v="P0042"/>
    <s v="Monitors Model 2"/>
    <x v="0"/>
    <n v="396.64"/>
    <n v="3"/>
    <n v="532.41999999999996"/>
    <n v="0"/>
    <s v="Second Class"/>
    <x v="2"/>
    <x v="2"/>
    <s v="E005"/>
    <x v="3"/>
    <n v="1597.2599999999998"/>
    <n v="1189.92"/>
    <n v="407.33999999999969"/>
    <s v="Medium"/>
    <s v="No"/>
    <n v="0"/>
  </r>
  <r>
    <s v="O02302"/>
    <d v="2024-02-03T00:00:00"/>
    <x v="0"/>
    <s v="C0029"/>
    <x v="72"/>
    <s v="P0009"/>
    <s v="Pens Model 1"/>
    <x v="2"/>
    <n v="640.09"/>
    <n v="4"/>
    <n v="1169.26"/>
    <n v="0"/>
    <s v="First Class"/>
    <x v="2"/>
    <x v="2"/>
    <s v="E005"/>
    <x v="3"/>
    <n v="4677.04"/>
    <n v="2560.36"/>
    <n v="2116.6799999999998"/>
    <s v="High"/>
    <s v="No"/>
    <n v="0"/>
  </r>
  <r>
    <s v="O01021"/>
    <d v="2024-10-11T00:00:00"/>
    <x v="3"/>
    <s v="C0028"/>
    <x v="11"/>
    <s v="P0011"/>
    <s v="Pens Model 3"/>
    <x v="2"/>
    <n v="498.61"/>
    <n v="12"/>
    <n v="944.31"/>
    <n v="0"/>
    <s v="Second Class"/>
    <x v="2"/>
    <x v="2"/>
    <s v="E009"/>
    <x v="5"/>
    <n v="11331.72"/>
    <n v="5983.32"/>
    <n v="5348.4"/>
    <s v="High"/>
    <s v="No"/>
    <n v="0"/>
  </r>
  <r>
    <s v="O01696"/>
    <d v="2024-07-19T00:00:00"/>
    <x v="1"/>
    <s v="C0047"/>
    <x v="10"/>
    <s v="P0037"/>
    <s v="Laptops Model 1"/>
    <x v="0"/>
    <n v="732.63"/>
    <n v="12"/>
    <n v="1069.8599999999999"/>
    <n v="0"/>
    <s v="Second Class"/>
    <x v="2"/>
    <x v="2"/>
    <s v="E009"/>
    <x v="5"/>
    <n v="12838.32"/>
    <n v="8791.56"/>
    <n v="4046.76"/>
    <s v="High"/>
    <s v="No"/>
    <n v="0"/>
  </r>
  <r>
    <s v="O02863"/>
    <d v="2024-07-04T00:00:00"/>
    <x v="1"/>
    <s v="C0045"/>
    <x v="63"/>
    <s v="P0052"/>
    <s v="Accessories Model 4"/>
    <x v="0"/>
    <n v="685.08"/>
    <n v="7"/>
    <n v="921.01"/>
    <n v="0.05"/>
    <s v="Standard Class"/>
    <x v="1"/>
    <x v="1"/>
    <s v="E003"/>
    <x v="11"/>
    <n v="6124.7164999999995"/>
    <n v="4795.5600000000004"/>
    <n v="1329.1564999999991"/>
    <s v="Medium"/>
    <s v="No"/>
    <n v="0"/>
  </r>
  <r>
    <s v="O02889"/>
    <d v="2024-07-10T00:00:00"/>
    <x v="1"/>
    <s v="C0096"/>
    <x v="40"/>
    <s v="P0015"/>
    <s v="Staplers Model 3"/>
    <x v="2"/>
    <n v="250.6"/>
    <n v="12"/>
    <n v="418.2"/>
    <n v="0"/>
    <s v="First Class"/>
    <x v="2"/>
    <x v="2"/>
    <s v="E001"/>
    <x v="2"/>
    <n v="5018.3999999999996"/>
    <n v="3007.2"/>
    <n v="2011.1999999999998"/>
    <s v="High"/>
    <s v="No"/>
    <n v="0"/>
  </r>
  <r>
    <s v="O03166"/>
    <d v="2025-01-10T00:00:00"/>
    <x v="0"/>
    <s v="C0081"/>
    <x v="98"/>
    <s v="P0031"/>
    <s v="Bookcases Model 3"/>
    <x v="1"/>
    <n v="431.57"/>
    <n v="2"/>
    <n v="725.92"/>
    <n v="0"/>
    <s v="Second Class"/>
    <x v="1"/>
    <x v="1"/>
    <s v="E007"/>
    <x v="1"/>
    <n v="1451.84"/>
    <n v="863.14"/>
    <n v="588.69999999999993"/>
    <s v="High"/>
    <s v="No"/>
    <n v="0"/>
  </r>
  <r>
    <s v="O01263"/>
    <d v="2024-02-01T00:00:00"/>
    <x v="0"/>
    <s v="C0082"/>
    <x v="62"/>
    <s v="P0048"/>
    <s v="Printers Model 4"/>
    <x v="0"/>
    <n v="83.72"/>
    <n v="8"/>
    <n v="143.57"/>
    <n v="0"/>
    <s v="Second Class"/>
    <x v="1"/>
    <x v="1"/>
    <s v="E011"/>
    <x v="10"/>
    <n v="1148.56"/>
    <n v="669.76"/>
    <n v="478.79999999999995"/>
    <s v="High"/>
    <s v="Yes"/>
    <n v="1"/>
  </r>
  <r>
    <s v="O02980"/>
    <d v="2024-06-10T00:00:00"/>
    <x v="2"/>
    <s v="C0060"/>
    <x v="28"/>
    <s v="P0040"/>
    <s v="Laptops Model 4"/>
    <x v="0"/>
    <n v="329.6"/>
    <n v="7"/>
    <n v="455.77"/>
    <n v="0"/>
    <s v="Second Class"/>
    <x v="0"/>
    <x v="0"/>
    <s v="E010"/>
    <x v="8"/>
    <n v="3190.39"/>
    <n v="2307.2000000000003"/>
    <n v="883.1899999999996"/>
    <s v="Medium"/>
    <s v="Yes"/>
    <n v="1"/>
  </r>
  <r>
    <s v="O01098"/>
    <d v="2024-06-07T00:00:00"/>
    <x v="2"/>
    <s v="C0079"/>
    <x v="68"/>
    <s v="P0014"/>
    <s v="Staplers Model 2"/>
    <x v="2"/>
    <n v="723.21"/>
    <n v="6"/>
    <n v="1348.08"/>
    <n v="0"/>
    <s v="Second Class"/>
    <x v="0"/>
    <x v="0"/>
    <s v="E010"/>
    <x v="8"/>
    <n v="8088.48"/>
    <n v="4339.26"/>
    <n v="3749.2199999999993"/>
    <s v="High"/>
    <s v="No"/>
    <n v="0"/>
  </r>
  <r>
    <s v="O01642"/>
    <d v="2025-03-17T00:00:00"/>
    <x v="0"/>
    <s v="C0003"/>
    <x v="66"/>
    <s v="P0006"/>
    <s v="Binders Model 2"/>
    <x v="2"/>
    <n v="597.01"/>
    <n v="12"/>
    <n v="774.08"/>
    <n v="0.2"/>
    <s v="Standard Class"/>
    <x v="1"/>
    <x v="1"/>
    <s v="E003"/>
    <x v="11"/>
    <n v="7431.1680000000015"/>
    <n v="7164.12"/>
    <n v="267.04800000000159"/>
    <s v="Low"/>
    <s v="No"/>
    <n v="0"/>
  </r>
  <r>
    <s v="O00662"/>
    <d v="2024-03-04T00:00:00"/>
    <x v="0"/>
    <s v="C0089"/>
    <x v="71"/>
    <s v="P0005"/>
    <s v="Binders Model 1"/>
    <x v="2"/>
    <n v="454.91"/>
    <n v="8"/>
    <n v="865.02"/>
    <n v="0"/>
    <s v="Standard Class"/>
    <x v="1"/>
    <x v="1"/>
    <s v="E003"/>
    <x v="11"/>
    <n v="6920.16"/>
    <n v="3639.28"/>
    <n v="3280.8799999999997"/>
    <s v="High"/>
    <s v="No"/>
    <n v="0"/>
  </r>
  <r>
    <s v="O01056"/>
    <d v="2024-02-07T00:00:00"/>
    <x v="0"/>
    <s v="C0077"/>
    <x v="59"/>
    <s v="P0008"/>
    <s v="Binders Model 4"/>
    <x v="2"/>
    <n v="723.8"/>
    <n v="9"/>
    <n v="1101.54"/>
    <n v="0.15"/>
    <s v="Second Class"/>
    <x v="0"/>
    <x v="0"/>
    <s v="E006"/>
    <x v="9"/>
    <n v="8426.7810000000009"/>
    <n v="6514.2"/>
    <n v="1912.581000000001"/>
    <s v="Medium"/>
    <s v="No"/>
    <n v="0"/>
  </r>
  <r>
    <s v="O02612"/>
    <d v="2025-04-23T00:00:00"/>
    <x v="2"/>
    <s v="C0033"/>
    <x v="14"/>
    <s v="P0040"/>
    <s v="Laptops Model 4"/>
    <x v="0"/>
    <n v="329.6"/>
    <n v="5"/>
    <n v="455.77"/>
    <n v="0"/>
    <s v="Standard Class"/>
    <x v="2"/>
    <x v="2"/>
    <s v="E005"/>
    <x v="3"/>
    <n v="2278.85"/>
    <n v="1648"/>
    <n v="630.84999999999991"/>
    <s v="Medium"/>
    <s v="No"/>
    <n v="0"/>
  </r>
  <r>
    <s v="O02495"/>
    <d v="2024-06-25T00:00:00"/>
    <x v="2"/>
    <s v="C0091"/>
    <x v="33"/>
    <s v="P0032"/>
    <s v="Bookcases Model 4"/>
    <x v="1"/>
    <n v="539.9"/>
    <n v="7"/>
    <n v="1019.72"/>
    <n v="0.2"/>
    <s v="Standard Class"/>
    <x v="3"/>
    <x v="3"/>
    <s v="E008"/>
    <x v="7"/>
    <n v="5710.4320000000007"/>
    <n v="3779.2999999999997"/>
    <n v="1931.132000000001"/>
    <s v="High"/>
    <s v="No"/>
    <n v="0"/>
  </r>
  <r>
    <s v="O00388"/>
    <d v="2024-02-25T00:00:00"/>
    <x v="0"/>
    <s v="C0110"/>
    <x v="44"/>
    <s v="P0006"/>
    <s v="Binders Model 2"/>
    <x v="2"/>
    <n v="597.01"/>
    <n v="4"/>
    <n v="774.08"/>
    <n v="0.1"/>
    <s v="Standard Class"/>
    <x v="1"/>
    <x v="1"/>
    <s v="E003"/>
    <x v="11"/>
    <n v="2786.6880000000001"/>
    <n v="2388.04"/>
    <n v="398.64800000000014"/>
    <s v="Low"/>
    <s v="No"/>
    <n v="0"/>
  </r>
  <r>
    <s v="O02839"/>
    <d v="2024-09-25T00:00:00"/>
    <x v="1"/>
    <s v="C0025"/>
    <x v="16"/>
    <s v="P0008"/>
    <s v="Binders Model 4"/>
    <x v="2"/>
    <n v="723.8"/>
    <n v="3"/>
    <n v="1101.54"/>
    <n v="0.1"/>
    <s v="Standard Class"/>
    <x v="0"/>
    <x v="0"/>
    <s v="E002"/>
    <x v="0"/>
    <n v="2974.1579999999999"/>
    <n v="2171.3999999999996"/>
    <n v="802.75800000000027"/>
    <s v="Medium"/>
    <s v="No"/>
    <n v="0"/>
  </r>
  <r>
    <s v="O02799"/>
    <d v="2025-05-05T00:00:00"/>
    <x v="2"/>
    <s v="C0094"/>
    <x v="53"/>
    <s v="P0037"/>
    <s v="Laptops Model 1"/>
    <x v="0"/>
    <n v="732.63"/>
    <n v="10"/>
    <n v="1069.8599999999999"/>
    <n v="0.2"/>
    <s v="First Class"/>
    <x v="1"/>
    <x v="1"/>
    <s v="E011"/>
    <x v="10"/>
    <n v="8558.8799999999992"/>
    <n v="7326.3"/>
    <n v="1232.579999999999"/>
    <s v="Low"/>
    <s v="No"/>
    <n v="0"/>
  </r>
  <r>
    <s v="O00831"/>
    <d v="2025-04-24T00:00:00"/>
    <x v="2"/>
    <s v="C0078"/>
    <x v="101"/>
    <s v="P0005"/>
    <s v="Binders Model 1"/>
    <x v="2"/>
    <n v="454.91"/>
    <n v="8"/>
    <n v="865.02"/>
    <n v="0"/>
    <s v="Standard Class"/>
    <x v="1"/>
    <x v="1"/>
    <s v="E011"/>
    <x v="10"/>
    <n v="6920.16"/>
    <n v="3639.28"/>
    <n v="3280.8799999999997"/>
    <s v="High"/>
    <s v="No"/>
    <n v="0"/>
  </r>
  <r>
    <s v="O01305"/>
    <d v="2024-01-04T00:00:00"/>
    <x v="0"/>
    <s v="C0049"/>
    <x v="27"/>
    <s v="P0036"/>
    <s v="Tables Model 4"/>
    <x v="1"/>
    <n v="707.97"/>
    <n v="2"/>
    <n v="1262.55"/>
    <n v="0"/>
    <s v="Standard Class"/>
    <x v="1"/>
    <x v="1"/>
    <s v="E007"/>
    <x v="1"/>
    <n v="2525.1"/>
    <n v="1415.94"/>
    <n v="1109.1599999999999"/>
    <s v="High"/>
    <s v="No"/>
    <n v="0"/>
  </r>
  <r>
    <s v="O00504"/>
    <d v="2024-07-02T00:00:00"/>
    <x v="1"/>
    <s v="C0012"/>
    <x v="23"/>
    <s v="P0006"/>
    <s v="Binders Model 2"/>
    <x v="2"/>
    <n v="597.01"/>
    <n v="5"/>
    <n v="774.08"/>
    <n v="0"/>
    <s v="Same Day"/>
    <x v="2"/>
    <x v="2"/>
    <s v="E005"/>
    <x v="3"/>
    <n v="3870.4"/>
    <n v="2985.05"/>
    <n v="885.34999999999991"/>
    <s v="Medium"/>
    <s v="No"/>
    <n v="0"/>
  </r>
  <r>
    <s v="O00150"/>
    <d v="2025-04-06T00:00:00"/>
    <x v="2"/>
    <s v="C0018"/>
    <x v="97"/>
    <s v="P0012"/>
    <s v="Pens Model 4"/>
    <x v="2"/>
    <n v="578.14"/>
    <n v="10"/>
    <n v="1084.72"/>
    <n v="0"/>
    <s v="Second Class"/>
    <x v="0"/>
    <x v="0"/>
    <s v="E006"/>
    <x v="9"/>
    <n v="10847.2"/>
    <n v="5781.4"/>
    <n v="5065.8000000000011"/>
    <s v="High"/>
    <s v="No"/>
    <n v="0"/>
  </r>
  <r>
    <s v="O02579"/>
    <d v="2025-04-27T00:00:00"/>
    <x v="2"/>
    <s v="C0099"/>
    <x v="16"/>
    <s v="P0028"/>
    <s v="Chairs Model 4"/>
    <x v="1"/>
    <n v="784.05"/>
    <n v="11"/>
    <n v="1700.53"/>
    <n v="0.05"/>
    <s v="Second Class"/>
    <x v="1"/>
    <x v="1"/>
    <s v="E011"/>
    <x v="10"/>
    <n v="17770.538499999999"/>
    <n v="8624.5499999999993"/>
    <n v="9145.9884999999995"/>
    <s v="High"/>
    <s v="No"/>
    <n v="0"/>
  </r>
  <r>
    <s v="O02570"/>
    <d v="2024-11-02T00:00:00"/>
    <x v="3"/>
    <s v="C0027"/>
    <x v="52"/>
    <s v="P0026"/>
    <s v="Chairs Model 2"/>
    <x v="1"/>
    <n v="116.9"/>
    <n v="10"/>
    <n v="253.46"/>
    <n v="0.1"/>
    <s v="Standard Class"/>
    <x v="3"/>
    <x v="3"/>
    <s v="E012"/>
    <x v="4"/>
    <n v="2281.14"/>
    <n v="1169"/>
    <n v="1112.1399999999999"/>
    <s v="High"/>
    <s v="Yes"/>
    <n v="1"/>
  </r>
  <r>
    <s v="O02009"/>
    <d v="2024-05-15T00:00:00"/>
    <x v="2"/>
    <s v="C0044"/>
    <x v="25"/>
    <s v="P0040"/>
    <s v="Laptops Model 4"/>
    <x v="0"/>
    <n v="329.6"/>
    <n v="3"/>
    <n v="455.77"/>
    <n v="0.05"/>
    <s v="First Class"/>
    <x v="2"/>
    <x v="2"/>
    <s v="E001"/>
    <x v="2"/>
    <n v="1298.9444999999998"/>
    <n v="988.80000000000007"/>
    <n v="310.14449999999977"/>
    <s v="Medium"/>
    <s v="No"/>
    <n v="0"/>
  </r>
  <r>
    <s v="O02909"/>
    <d v="2024-03-29T00:00:00"/>
    <x v="0"/>
    <s v="C0020"/>
    <x v="91"/>
    <s v="P0002"/>
    <s v="Paper Model 2"/>
    <x v="2"/>
    <n v="461.98"/>
    <n v="12"/>
    <n v="1013.15"/>
    <n v="0.15"/>
    <s v="Standard Class"/>
    <x v="3"/>
    <x v="3"/>
    <s v="E004"/>
    <x v="6"/>
    <n v="10334.129999999999"/>
    <n v="5543.76"/>
    <n v="4790.369999999999"/>
    <s v="High"/>
    <s v="No"/>
    <n v="0"/>
  </r>
  <r>
    <s v="O01567"/>
    <d v="2024-10-03T00:00:00"/>
    <x v="3"/>
    <s v="C0009"/>
    <x v="50"/>
    <s v="P0046"/>
    <s v="Printers Model 2"/>
    <x v="0"/>
    <n v="338.21"/>
    <n v="10"/>
    <n v="661.25"/>
    <n v="0"/>
    <s v="First Class"/>
    <x v="1"/>
    <x v="1"/>
    <s v="E011"/>
    <x v="10"/>
    <n v="6612.5"/>
    <n v="3382.1"/>
    <n v="3230.4"/>
    <s v="High"/>
    <s v="No"/>
    <n v="0"/>
  </r>
  <r>
    <s v="O01241"/>
    <d v="2024-05-26T00:00:00"/>
    <x v="2"/>
    <s v="C0102"/>
    <x v="80"/>
    <s v="P0050"/>
    <s v="Accessories Model 2"/>
    <x v="0"/>
    <n v="31.01"/>
    <n v="6"/>
    <n v="49.68"/>
    <n v="0.2"/>
    <s v="Standard Class"/>
    <x v="3"/>
    <x v="3"/>
    <s v="E008"/>
    <x v="7"/>
    <n v="238.464"/>
    <n v="186.06"/>
    <n v="52.403999999999996"/>
    <s v="Medium"/>
    <s v="No"/>
    <n v="0"/>
  </r>
  <r>
    <s v="O01339"/>
    <d v="2024-09-21T00:00:00"/>
    <x v="1"/>
    <s v="C0094"/>
    <x v="53"/>
    <s v="P0024"/>
    <s v="Desks Model 4"/>
    <x v="1"/>
    <n v="598.51"/>
    <n v="10"/>
    <n v="940.73"/>
    <n v="0.1"/>
    <s v="Standard Class"/>
    <x v="1"/>
    <x v="1"/>
    <s v="E007"/>
    <x v="1"/>
    <n v="8466.57"/>
    <n v="5985.1"/>
    <n v="2481.4699999999993"/>
    <s v="Medium"/>
    <s v="No"/>
    <n v="0"/>
  </r>
  <r>
    <s v="O03170"/>
    <d v="2024-11-29T00:00:00"/>
    <x v="3"/>
    <s v="C0019"/>
    <x v="86"/>
    <s v="P0017"/>
    <s v="Envelopes Model 1"/>
    <x v="2"/>
    <n v="76.66"/>
    <n v="6"/>
    <n v="117.32"/>
    <n v="0"/>
    <s v="Standard Class"/>
    <x v="2"/>
    <x v="2"/>
    <s v="E005"/>
    <x v="3"/>
    <n v="703.92"/>
    <n v="459.96"/>
    <n v="243.95999999999998"/>
    <s v="High"/>
    <s v="No"/>
    <n v="0"/>
  </r>
  <r>
    <s v="O01495"/>
    <d v="2025-06-28T00:00:00"/>
    <x v="2"/>
    <s v="C0060"/>
    <x v="28"/>
    <s v="P0032"/>
    <s v="Bookcases Model 4"/>
    <x v="1"/>
    <n v="539.9"/>
    <n v="8"/>
    <n v="1019.72"/>
    <n v="0.05"/>
    <s v="Same Day"/>
    <x v="0"/>
    <x v="0"/>
    <s v="E010"/>
    <x v="8"/>
    <n v="7749.8720000000003"/>
    <n v="4319.2"/>
    <n v="3430.6720000000005"/>
    <s v="High"/>
    <s v="No"/>
    <n v="0"/>
  </r>
  <r>
    <s v="O01506"/>
    <d v="2025-05-10T00:00:00"/>
    <x v="2"/>
    <s v="C0015"/>
    <x v="88"/>
    <s v="P0031"/>
    <s v="Bookcases Model 3"/>
    <x v="1"/>
    <n v="431.57"/>
    <n v="3"/>
    <n v="725.92"/>
    <n v="0"/>
    <s v="Second Class"/>
    <x v="1"/>
    <x v="1"/>
    <s v="E011"/>
    <x v="10"/>
    <n v="2177.7599999999998"/>
    <n v="1294.71"/>
    <n v="883.04999999999973"/>
    <s v="High"/>
    <s v="No"/>
    <n v="0"/>
  </r>
  <r>
    <s v="O03068"/>
    <d v="2024-10-10T00:00:00"/>
    <x v="3"/>
    <s v="C0044"/>
    <x v="25"/>
    <s v="P0034"/>
    <s v="Tables Model 2"/>
    <x v="1"/>
    <n v="752.53"/>
    <n v="10"/>
    <n v="1018.12"/>
    <n v="0.1"/>
    <s v="Second Class"/>
    <x v="2"/>
    <x v="2"/>
    <s v="E009"/>
    <x v="5"/>
    <n v="9163.0800000000017"/>
    <n v="7525.2999999999993"/>
    <n v="1637.7800000000025"/>
    <s v="Medium"/>
    <s v="No"/>
    <n v="0"/>
  </r>
  <r>
    <s v="O00684"/>
    <d v="2025-01-03T00:00:00"/>
    <x v="0"/>
    <s v="C0013"/>
    <x v="75"/>
    <s v="P0008"/>
    <s v="Binders Model 4"/>
    <x v="2"/>
    <n v="723.8"/>
    <n v="1"/>
    <n v="1101.54"/>
    <n v="0.1"/>
    <s v="First Class"/>
    <x v="1"/>
    <x v="1"/>
    <s v="E003"/>
    <x v="11"/>
    <n v="991.38599999999997"/>
    <n v="723.8"/>
    <n v="267.58600000000001"/>
    <s v="Medium"/>
    <s v="No"/>
    <n v="0"/>
  </r>
  <r>
    <s v="O02974"/>
    <d v="2024-04-14T00:00:00"/>
    <x v="2"/>
    <s v="C0097"/>
    <x v="37"/>
    <s v="P0038"/>
    <s v="Laptops Model 2"/>
    <x v="0"/>
    <n v="55.26"/>
    <n v="1"/>
    <n v="112.32"/>
    <n v="0"/>
    <s v="Standard Class"/>
    <x v="3"/>
    <x v="3"/>
    <s v="E004"/>
    <x v="6"/>
    <n v="112.32"/>
    <n v="55.26"/>
    <n v="57.059999999999995"/>
    <s v="High"/>
    <s v="No"/>
    <n v="0"/>
  </r>
  <r>
    <s v="O02997"/>
    <d v="2025-05-17T00:00:00"/>
    <x v="2"/>
    <s v="C0002"/>
    <x v="6"/>
    <s v="P0019"/>
    <s v="Envelopes Model 3"/>
    <x v="2"/>
    <n v="110.07"/>
    <n v="4"/>
    <n v="193.99"/>
    <n v="0.15"/>
    <s v="First Class"/>
    <x v="3"/>
    <x v="3"/>
    <s v="E008"/>
    <x v="7"/>
    <n v="659.56600000000003"/>
    <n v="440.28"/>
    <n v="219.28600000000006"/>
    <s v="High"/>
    <s v="No"/>
    <n v="0"/>
  </r>
  <r>
    <s v="O02050"/>
    <d v="2024-07-29T00:00:00"/>
    <x v="1"/>
    <s v="C0006"/>
    <x v="79"/>
    <s v="P0025"/>
    <s v="Chairs Model 1"/>
    <x v="1"/>
    <n v="96.56"/>
    <n v="10"/>
    <n v="209.03"/>
    <n v="0.05"/>
    <s v="Standard Class"/>
    <x v="3"/>
    <x v="3"/>
    <s v="E008"/>
    <x v="7"/>
    <n v="1985.7850000000001"/>
    <n v="965.6"/>
    <n v="1020.1850000000001"/>
    <s v="High"/>
    <s v="No"/>
    <n v="0"/>
  </r>
  <r>
    <s v="O00015"/>
    <d v="2024-03-12T00:00:00"/>
    <x v="0"/>
    <s v="C0073"/>
    <x v="64"/>
    <s v="P0043"/>
    <s v="Monitors Model 3"/>
    <x v="0"/>
    <n v="710.37"/>
    <n v="3"/>
    <n v="979.52"/>
    <n v="0.15"/>
    <s v="Second Class"/>
    <x v="2"/>
    <x v="2"/>
    <s v="E005"/>
    <x v="3"/>
    <n v="2497.7759999999998"/>
    <n v="2131.11"/>
    <n v="366.66599999999971"/>
    <s v="Low"/>
    <s v="Yes"/>
    <n v="1"/>
  </r>
  <r>
    <s v="O02977"/>
    <d v="2025-05-13T00:00:00"/>
    <x v="2"/>
    <s v="C0011"/>
    <x v="3"/>
    <s v="P0009"/>
    <s v="Pens Model 1"/>
    <x v="2"/>
    <n v="640.09"/>
    <n v="9"/>
    <n v="1169.26"/>
    <n v="0.15"/>
    <s v="Standard Class"/>
    <x v="2"/>
    <x v="2"/>
    <s v="E005"/>
    <x v="3"/>
    <n v="8944.8389999999999"/>
    <n v="5760.81"/>
    <n v="3184.0289999999995"/>
    <s v="High"/>
    <s v="No"/>
    <n v="0"/>
  </r>
  <r>
    <s v="O00780"/>
    <d v="2025-03-08T00:00:00"/>
    <x v="0"/>
    <s v="C0066"/>
    <x v="76"/>
    <s v="P0023"/>
    <s v="Desks Model 3"/>
    <x v="1"/>
    <n v="388.07"/>
    <n v="8"/>
    <n v="782.41"/>
    <n v="0.05"/>
    <s v="Standard Class"/>
    <x v="0"/>
    <x v="0"/>
    <s v="E002"/>
    <x v="0"/>
    <n v="5946.3159999999998"/>
    <n v="3104.56"/>
    <n v="2841.7559999999999"/>
    <s v="High"/>
    <s v="No"/>
    <n v="0"/>
  </r>
  <r>
    <s v="O00796"/>
    <d v="2025-01-05T00:00:00"/>
    <x v="0"/>
    <s v="C0043"/>
    <x v="45"/>
    <s v="P0024"/>
    <s v="Desks Model 4"/>
    <x v="1"/>
    <n v="598.51"/>
    <n v="12"/>
    <n v="940.73"/>
    <n v="0.2"/>
    <s v="First Class"/>
    <x v="0"/>
    <x v="0"/>
    <s v="E010"/>
    <x v="8"/>
    <n v="9031.0079999999998"/>
    <n v="7182.12"/>
    <n v="1848.8879999999999"/>
    <s v="Medium"/>
    <s v="No"/>
    <n v="0"/>
  </r>
  <r>
    <s v="O01772"/>
    <d v="2024-11-13T00:00:00"/>
    <x v="3"/>
    <s v="C0005"/>
    <x v="31"/>
    <s v="P0016"/>
    <s v="Staplers Model 4"/>
    <x v="2"/>
    <n v="465.76"/>
    <n v="8"/>
    <n v="906.25"/>
    <n v="0"/>
    <s v="Standard Class"/>
    <x v="1"/>
    <x v="1"/>
    <s v="E003"/>
    <x v="11"/>
    <n v="7250"/>
    <n v="3726.08"/>
    <n v="3523.92"/>
    <s v="High"/>
    <s v="No"/>
    <n v="0"/>
  </r>
  <r>
    <s v="O02596"/>
    <d v="2024-11-13T00:00:00"/>
    <x v="3"/>
    <s v="C0040"/>
    <x v="83"/>
    <s v="P0011"/>
    <s v="Pens Model 3"/>
    <x v="2"/>
    <n v="498.61"/>
    <n v="10"/>
    <n v="944.31"/>
    <n v="0"/>
    <s v="First Class"/>
    <x v="2"/>
    <x v="2"/>
    <s v="E005"/>
    <x v="3"/>
    <n v="9443.0999999999985"/>
    <n v="4986.1000000000004"/>
    <n v="4456.9999999999982"/>
    <s v="High"/>
    <s v="No"/>
    <n v="0"/>
  </r>
  <r>
    <s v="O00625"/>
    <d v="2024-08-27T00:00:00"/>
    <x v="1"/>
    <s v="C0073"/>
    <x v="64"/>
    <s v="P0046"/>
    <s v="Printers Model 2"/>
    <x v="0"/>
    <n v="338.21"/>
    <n v="6"/>
    <n v="661.25"/>
    <n v="0"/>
    <s v="Standard Class"/>
    <x v="2"/>
    <x v="2"/>
    <s v="E009"/>
    <x v="5"/>
    <n v="3967.5"/>
    <n v="2029.2599999999998"/>
    <n v="1938.2400000000002"/>
    <s v="High"/>
    <s v="No"/>
    <n v="0"/>
  </r>
  <r>
    <s v="O03082"/>
    <d v="2024-01-08T00:00:00"/>
    <x v="0"/>
    <s v="C0099"/>
    <x v="16"/>
    <s v="P0032"/>
    <s v="Bookcases Model 4"/>
    <x v="1"/>
    <n v="539.9"/>
    <n v="2"/>
    <n v="1019.72"/>
    <n v="0"/>
    <s v="Second Class"/>
    <x v="1"/>
    <x v="1"/>
    <s v="E007"/>
    <x v="1"/>
    <n v="2039.44"/>
    <n v="1079.8"/>
    <n v="959.6400000000001"/>
    <s v="High"/>
    <s v="No"/>
    <n v="0"/>
  </r>
  <r>
    <s v="O00480"/>
    <d v="2024-05-20T00:00:00"/>
    <x v="2"/>
    <s v="C0088"/>
    <x v="63"/>
    <s v="P0037"/>
    <s v="Laptops Model 1"/>
    <x v="0"/>
    <n v="732.63"/>
    <n v="6"/>
    <n v="1069.8599999999999"/>
    <n v="0.2"/>
    <s v="Second Class"/>
    <x v="0"/>
    <x v="0"/>
    <s v="E010"/>
    <x v="8"/>
    <n v="5135.3280000000004"/>
    <n v="4395.78"/>
    <n v="739.54800000000068"/>
    <s v="Low"/>
    <s v="No"/>
    <n v="0"/>
  </r>
  <r>
    <s v="O02961"/>
    <d v="2025-04-28T00:00:00"/>
    <x v="2"/>
    <s v="C0002"/>
    <x v="6"/>
    <s v="P0013"/>
    <s v="Staplers Model 1"/>
    <x v="2"/>
    <n v="671.48"/>
    <n v="1"/>
    <n v="1240.1099999999999"/>
    <n v="0.2"/>
    <s v="Same Day"/>
    <x v="3"/>
    <x v="3"/>
    <s v="E012"/>
    <x v="4"/>
    <n v="992.08799999999997"/>
    <n v="671.48"/>
    <n v="320.60799999999995"/>
    <s v="High"/>
    <s v="No"/>
    <n v="0"/>
  </r>
  <r>
    <s v="O01658"/>
    <d v="2025-06-11T00:00:00"/>
    <x v="2"/>
    <s v="C0012"/>
    <x v="23"/>
    <s v="P0040"/>
    <s v="Laptops Model 4"/>
    <x v="0"/>
    <n v="329.6"/>
    <n v="3"/>
    <n v="455.77"/>
    <n v="0.05"/>
    <s v="Second Class"/>
    <x v="2"/>
    <x v="2"/>
    <s v="E009"/>
    <x v="5"/>
    <n v="1298.9444999999998"/>
    <n v="988.80000000000007"/>
    <n v="310.14449999999977"/>
    <s v="Medium"/>
    <s v="No"/>
    <n v="0"/>
  </r>
  <r>
    <s v="O01203"/>
    <d v="2025-04-19T00:00:00"/>
    <x v="2"/>
    <s v="C0058"/>
    <x v="43"/>
    <s v="P0029"/>
    <s v="Bookcases Model 1"/>
    <x v="1"/>
    <n v="644.65"/>
    <n v="6"/>
    <n v="1029.82"/>
    <n v="0"/>
    <s v="Second Class"/>
    <x v="3"/>
    <x v="3"/>
    <s v="E008"/>
    <x v="7"/>
    <n v="6178.92"/>
    <n v="3867.8999999999996"/>
    <n v="2311.0200000000004"/>
    <s v="High"/>
    <s v="No"/>
    <n v="0"/>
  </r>
  <r>
    <s v="O00715"/>
    <d v="2024-12-05T00:00:00"/>
    <x v="3"/>
    <s v="C0004"/>
    <x v="20"/>
    <s v="P0015"/>
    <s v="Staplers Model 3"/>
    <x v="2"/>
    <n v="250.6"/>
    <n v="6"/>
    <n v="418.2"/>
    <n v="0"/>
    <s v="Second Class"/>
    <x v="0"/>
    <x v="0"/>
    <s v="E010"/>
    <x v="8"/>
    <n v="2509.1999999999998"/>
    <n v="1503.6"/>
    <n v="1005.5999999999999"/>
    <s v="High"/>
    <s v="No"/>
    <n v="0"/>
  </r>
  <r>
    <s v="O01180"/>
    <d v="2024-11-24T00:00:00"/>
    <x v="3"/>
    <s v="C0013"/>
    <x v="75"/>
    <s v="P0034"/>
    <s v="Tables Model 2"/>
    <x v="1"/>
    <n v="752.53"/>
    <n v="9"/>
    <n v="1018.12"/>
    <n v="0.1"/>
    <s v="Standard Class"/>
    <x v="1"/>
    <x v="1"/>
    <s v="E003"/>
    <x v="11"/>
    <n v="8246.7720000000008"/>
    <n v="6772.7699999999995"/>
    <n v="1474.0020000000013"/>
    <s v="Medium"/>
    <s v="No"/>
    <n v="0"/>
  </r>
  <r>
    <s v="O02078"/>
    <d v="2025-01-16T00:00:00"/>
    <x v="0"/>
    <s v="C0075"/>
    <x v="7"/>
    <s v="P0005"/>
    <s v="Binders Model 1"/>
    <x v="2"/>
    <n v="454.91"/>
    <n v="10"/>
    <n v="865.02"/>
    <n v="0"/>
    <s v="Standard Class"/>
    <x v="3"/>
    <x v="3"/>
    <s v="E004"/>
    <x v="6"/>
    <n v="8650.2000000000007"/>
    <n v="4549.1000000000004"/>
    <n v="4101.1000000000004"/>
    <s v="High"/>
    <s v="No"/>
    <n v="0"/>
  </r>
  <r>
    <s v="O01352"/>
    <d v="2024-11-12T00:00:00"/>
    <x v="3"/>
    <s v="C0054"/>
    <x v="7"/>
    <s v="P0052"/>
    <s v="Accessories Model 4"/>
    <x v="0"/>
    <n v="685.08"/>
    <n v="11"/>
    <n v="921.01"/>
    <n v="0"/>
    <s v="Standard Class"/>
    <x v="2"/>
    <x v="2"/>
    <s v="E001"/>
    <x v="2"/>
    <n v="10131.11"/>
    <n v="7535.88"/>
    <n v="2595.2300000000005"/>
    <s v="Medium"/>
    <s v="No"/>
    <n v="0"/>
  </r>
  <r>
    <s v="O02624"/>
    <d v="2024-11-24T00:00:00"/>
    <x v="3"/>
    <s v="C0070"/>
    <x v="92"/>
    <s v="P0052"/>
    <s v="Accessories Model 4"/>
    <x v="0"/>
    <n v="685.08"/>
    <n v="4"/>
    <n v="921.01"/>
    <n v="0"/>
    <s v="Standard Class"/>
    <x v="0"/>
    <x v="0"/>
    <s v="E002"/>
    <x v="0"/>
    <n v="3684.04"/>
    <n v="2740.32"/>
    <n v="943.7199999999998"/>
    <s v="Medium"/>
    <s v="No"/>
    <n v="0"/>
  </r>
  <r>
    <s v="O02811"/>
    <d v="2024-08-29T00:00:00"/>
    <x v="1"/>
    <s v="C0042"/>
    <x v="93"/>
    <s v="P0019"/>
    <s v="Envelopes Model 3"/>
    <x v="2"/>
    <n v="110.07"/>
    <n v="4"/>
    <n v="193.99"/>
    <n v="0.05"/>
    <s v="Standard Class"/>
    <x v="3"/>
    <x v="3"/>
    <s v="E004"/>
    <x v="6"/>
    <n v="737.16200000000003"/>
    <n v="440.28"/>
    <n v="296.88200000000006"/>
    <s v="High"/>
    <s v="No"/>
    <n v="0"/>
  </r>
  <r>
    <s v="O01864"/>
    <d v="2024-04-23T00:00:00"/>
    <x v="2"/>
    <s v="C0017"/>
    <x v="36"/>
    <s v="P0034"/>
    <s v="Tables Model 2"/>
    <x v="1"/>
    <n v="752.53"/>
    <n v="10"/>
    <n v="1018.12"/>
    <n v="0"/>
    <s v="Same Day"/>
    <x v="0"/>
    <x v="0"/>
    <s v="E010"/>
    <x v="8"/>
    <n v="10181.200000000001"/>
    <n v="7525.2999999999993"/>
    <n v="2655.9000000000015"/>
    <s v="Medium"/>
    <s v="No"/>
    <n v="0"/>
  </r>
  <r>
    <s v="O00056"/>
    <d v="2024-10-12T00:00:00"/>
    <x v="3"/>
    <s v="C0047"/>
    <x v="10"/>
    <s v="P0026"/>
    <s v="Chairs Model 2"/>
    <x v="1"/>
    <n v="116.9"/>
    <n v="4"/>
    <n v="253.46"/>
    <n v="0"/>
    <s v="Standard Class"/>
    <x v="2"/>
    <x v="2"/>
    <s v="E005"/>
    <x v="3"/>
    <n v="1013.84"/>
    <n v="467.6"/>
    <n v="546.24"/>
    <s v="High"/>
    <s v="No"/>
    <n v="0"/>
  </r>
  <r>
    <s v="O00010"/>
    <d v="2024-06-05T00:00:00"/>
    <x v="2"/>
    <s v="C0086"/>
    <x v="77"/>
    <s v="P0017"/>
    <s v="Envelopes Model 1"/>
    <x v="2"/>
    <n v="76.66"/>
    <n v="11"/>
    <n v="117.32"/>
    <n v="0.05"/>
    <s v="Standard Class"/>
    <x v="1"/>
    <x v="1"/>
    <s v="E007"/>
    <x v="1"/>
    <n v="1225.9939999999999"/>
    <n v="843.26"/>
    <n v="382.73399999999992"/>
    <s v="High"/>
    <s v="No"/>
    <n v="0"/>
  </r>
  <r>
    <s v="O02292"/>
    <d v="2025-03-04T00:00:00"/>
    <x v="0"/>
    <s v="C0054"/>
    <x v="7"/>
    <s v="P0006"/>
    <s v="Binders Model 2"/>
    <x v="2"/>
    <n v="597.01"/>
    <n v="11"/>
    <n v="774.08"/>
    <n v="0.1"/>
    <s v="Second Class"/>
    <x v="2"/>
    <x v="2"/>
    <s v="E001"/>
    <x v="2"/>
    <n v="7663.3920000000007"/>
    <n v="6567.11"/>
    <n v="1096.2820000000011"/>
    <s v="Low"/>
    <s v="No"/>
    <n v="0"/>
  </r>
  <r>
    <s v="O01963"/>
    <d v="2024-05-01T00:00:00"/>
    <x v="2"/>
    <s v="C0056"/>
    <x v="54"/>
    <s v="P0040"/>
    <s v="Laptops Model 4"/>
    <x v="0"/>
    <n v="329.6"/>
    <n v="4"/>
    <n v="455.77"/>
    <n v="0.1"/>
    <s v="Standard Class"/>
    <x v="2"/>
    <x v="2"/>
    <s v="E009"/>
    <x v="5"/>
    <n v="1640.7719999999999"/>
    <n v="1318.4"/>
    <n v="322.37199999999984"/>
    <s v="Medium"/>
    <s v="No"/>
    <n v="0"/>
  </r>
  <r>
    <s v="O01499"/>
    <d v="2024-10-01T00:00:00"/>
    <x v="3"/>
    <s v="C0096"/>
    <x v="40"/>
    <s v="P0022"/>
    <s v="Desks Model 2"/>
    <x v="1"/>
    <n v="209.29"/>
    <n v="5"/>
    <n v="425.58"/>
    <n v="0"/>
    <s v="Second Class"/>
    <x v="2"/>
    <x v="2"/>
    <s v="E005"/>
    <x v="3"/>
    <n v="2127.9"/>
    <n v="1046.45"/>
    <n v="1081.45"/>
    <s v="High"/>
    <s v="No"/>
    <n v="0"/>
  </r>
  <r>
    <s v="O03045"/>
    <d v="2025-01-27T00:00:00"/>
    <x v="0"/>
    <s v="C0006"/>
    <x v="79"/>
    <s v="P0052"/>
    <s v="Accessories Model 4"/>
    <x v="0"/>
    <n v="685.08"/>
    <n v="3"/>
    <n v="921.01"/>
    <n v="0.2"/>
    <s v="Same Day"/>
    <x v="3"/>
    <x v="3"/>
    <s v="E012"/>
    <x v="4"/>
    <n v="2210.424"/>
    <n v="2055.2400000000002"/>
    <n v="155.18399999999974"/>
    <s v="Low"/>
    <s v="No"/>
    <n v="0"/>
  </r>
  <r>
    <s v="O02787"/>
    <d v="2024-02-19T00:00:00"/>
    <x v="0"/>
    <s v="C0085"/>
    <x v="42"/>
    <s v="P0051"/>
    <s v="Accessories Model 3"/>
    <x v="0"/>
    <n v="357.49"/>
    <n v="6"/>
    <n v="769.69"/>
    <n v="0.1"/>
    <s v="Same Day"/>
    <x v="2"/>
    <x v="2"/>
    <s v="E009"/>
    <x v="5"/>
    <n v="4156.326"/>
    <n v="2144.94"/>
    <n v="2011.386"/>
    <s v="High"/>
    <s v="No"/>
    <n v="0"/>
  </r>
  <r>
    <s v="O02689"/>
    <d v="2025-01-01T00:00:00"/>
    <x v="0"/>
    <s v="C0064"/>
    <x v="67"/>
    <s v="P0049"/>
    <s v="Accessories Model 1"/>
    <x v="0"/>
    <n v="329.45"/>
    <n v="8"/>
    <n v="709.62"/>
    <n v="0"/>
    <s v="Second Class"/>
    <x v="3"/>
    <x v="3"/>
    <s v="E008"/>
    <x v="7"/>
    <n v="5676.96"/>
    <n v="2635.6"/>
    <n v="3041.36"/>
    <s v="High"/>
    <s v="No"/>
    <n v="0"/>
  </r>
  <r>
    <s v="O00746"/>
    <d v="2024-01-02T00:00:00"/>
    <x v="0"/>
    <s v="C0049"/>
    <x v="27"/>
    <s v="P0037"/>
    <s v="Laptops Model 1"/>
    <x v="0"/>
    <n v="732.63"/>
    <n v="5"/>
    <n v="1069.8599999999999"/>
    <n v="0"/>
    <s v="Same Day"/>
    <x v="1"/>
    <x v="1"/>
    <s v="E011"/>
    <x v="10"/>
    <n v="5349.2999999999993"/>
    <n v="3663.15"/>
    <n v="1686.1499999999992"/>
    <s v="High"/>
    <s v="No"/>
    <n v="0"/>
  </r>
  <r>
    <s v="O02544"/>
    <d v="2024-01-17T00:00:00"/>
    <x v="0"/>
    <s v="C0081"/>
    <x v="98"/>
    <s v="P0034"/>
    <s v="Tables Model 2"/>
    <x v="1"/>
    <n v="752.53"/>
    <n v="7"/>
    <n v="1018.12"/>
    <n v="0"/>
    <s v="Second Class"/>
    <x v="1"/>
    <x v="1"/>
    <s v="E007"/>
    <x v="1"/>
    <n v="7126.84"/>
    <n v="5267.71"/>
    <n v="1859.13"/>
    <s v="Medium"/>
    <s v="No"/>
    <n v="0"/>
  </r>
  <r>
    <s v="O00242"/>
    <d v="2024-07-03T00:00:00"/>
    <x v="1"/>
    <s v="C0059"/>
    <x v="73"/>
    <s v="P0010"/>
    <s v="Pens Model 2"/>
    <x v="2"/>
    <n v="285.10000000000002"/>
    <n v="2"/>
    <n v="528.79999999999995"/>
    <n v="0.05"/>
    <s v="Standard Class"/>
    <x v="2"/>
    <x v="2"/>
    <s v="E005"/>
    <x v="3"/>
    <n v="1004.7199999999999"/>
    <n v="570.20000000000005"/>
    <n v="434.51999999999987"/>
    <s v="High"/>
    <s v="No"/>
    <n v="0"/>
  </r>
  <r>
    <s v="O01017"/>
    <d v="2025-01-27T00:00:00"/>
    <x v="0"/>
    <s v="C0067"/>
    <x v="46"/>
    <s v="P0038"/>
    <s v="Laptops Model 2"/>
    <x v="0"/>
    <n v="55.26"/>
    <n v="6"/>
    <n v="112.32"/>
    <n v="0.1"/>
    <s v="Second Class"/>
    <x v="1"/>
    <x v="1"/>
    <s v="E011"/>
    <x v="10"/>
    <n v="606.52800000000002"/>
    <n v="331.56"/>
    <n v="274.96800000000002"/>
    <s v="High"/>
    <s v="No"/>
    <n v="0"/>
  </r>
  <r>
    <s v="O02626"/>
    <d v="2024-08-26T00:00:00"/>
    <x v="1"/>
    <s v="C0103"/>
    <x v="84"/>
    <s v="P0046"/>
    <s v="Printers Model 2"/>
    <x v="0"/>
    <n v="338.21"/>
    <n v="2"/>
    <n v="661.25"/>
    <n v="0.15"/>
    <s v="Second Class"/>
    <x v="3"/>
    <x v="3"/>
    <s v="E008"/>
    <x v="7"/>
    <n v="1124.125"/>
    <n v="676.42"/>
    <n v="447.70500000000004"/>
    <s v="High"/>
    <s v="No"/>
    <n v="0"/>
  </r>
  <r>
    <s v="O00427"/>
    <d v="2025-06-21T00:00:00"/>
    <x v="2"/>
    <s v="C0058"/>
    <x v="43"/>
    <s v="P0020"/>
    <s v="Envelopes Model 4"/>
    <x v="2"/>
    <n v="777.33"/>
    <n v="5"/>
    <n v="1363.68"/>
    <n v="0"/>
    <s v="Standard Class"/>
    <x v="3"/>
    <x v="3"/>
    <s v="E004"/>
    <x v="6"/>
    <n v="6818.4000000000005"/>
    <n v="3886.65"/>
    <n v="2931.7500000000005"/>
    <s v="High"/>
    <s v="No"/>
    <n v="0"/>
  </r>
  <r>
    <s v="O00962"/>
    <d v="2024-08-26T00:00:00"/>
    <x v="1"/>
    <s v="C0080"/>
    <x v="38"/>
    <s v="P0042"/>
    <s v="Monitors Model 2"/>
    <x v="0"/>
    <n v="396.64"/>
    <n v="2"/>
    <n v="532.41999999999996"/>
    <n v="0.15"/>
    <s v="Standard Class"/>
    <x v="0"/>
    <x v="0"/>
    <s v="E002"/>
    <x v="0"/>
    <n v="905.11399999999992"/>
    <n v="793.28"/>
    <n v="111.83399999999995"/>
    <s v="Low"/>
    <s v="No"/>
    <n v="0"/>
  </r>
  <r>
    <s v="O00326"/>
    <d v="2024-10-18T00:00:00"/>
    <x v="3"/>
    <s v="C0091"/>
    <x v="33"/>
    <s v="P0005"/>
    <s v="Binders Model 1"/>
    <x v="2"/>
    <n v="454.91"/>
    <n v="12"/>
    <n v="865.02"/>
    <n v="0.2"/>
    <s v="Second Class"/>
    <x v="3"/>
    <x v="3"/>
    <s v="E004"/>
    <x v="6"/>
    <n v="8304.1920000000009"/>
    <n v="5458.92"/>
    <n v="2845.2720000000008"/>
    <s v="High"/>
    <s v="No"/>
    <n v="0"/>
  </r>
  <r>
    <s v="O02001"/>
    <d v="2024-02-05T00:00:00"/>
    <x v="4"/>
    <s v="C0005"/>
    <x v="31"/>
    <s v="P0018"/>
    <s v="Envelopes Model 2"/>
    <x v="2"/>
    <n v="599.25"/>
    <m/>
    <n v="849.05"/>
    <n v="0"/>
    <s v="Second Class"/>
    <x v="1"/>
    <x v="1"/>
    <s v="E007"/>
    <x v="1"/>
    <n v="0"/>
    <n v="0"/>
    <n v="0"/>
    <s v="Quantity Error!"/>
    <s v="No"/>
    <n v="0"/>
  </r>
  <r>
    <s v="O02898"/>
    <d v="2024-08-17T00:00:00"/>
    <x v="1"/>
    <s v="C0108"/>
    <x v="47"/>
    <s v="P0019"/>
    <s v="Envelopes Model 3"/>
    <x v="2"/>
    <n v="110.07"/>
    <n v="10"/>
    <n v="193.99"/>
    <n v="0"/>
    <s v="Second Class"/>
    <x v="3"/>
    <x v="3"/>
    <s v="E004"/>
    <x v="6"/>
    <n v="1939.9"/>
    <n v="1100.6999999999998"/>
    <n v="839.20000000000027"/>
    <s v="High"/>
    <s v="No"/>
    <n v="0"/>
  </r>
  <r>
    <s v="O00103"/>
    <d v="2024-04-25T00:00:00"/>
    <x v="2"/>
    <s v="C0036"/>
    <x v="49"/>
    <s v="P0013"/>
    <s v="Staplers Model 1"/>
    <x v="2"/>
    <n v="671.48"/>
    <n v="1"/>
    <n v="1240.1099999999999"/>
    <n v="0.2"/>
    <s v="Standard Class"/>
    <x v="0"/>
    <x v="0"/>
    <s v="E010"/>
    <x v="8"/>
    <n v="992.08799999999997"/>
    <n v="671.48"/>
    <n v="320.60799999999995"/>
    <s v="High"/>
    <s v="No"/>
    <n v="0"/>
  </r>
  <r>
    <s v="O00286"/>
    <d v="2024-02-14T00:00:00"/>
    <x v="0"/>
    <s v="C0066"/>
    <x v="76"/>
    <s v="P0029"/>
    <s v="Bookcases Model 1"/>
    <x v="1"/>
    <n v="644.65"/>
    <n v="5"/>
    <n v="1029.82"/>
    <n v="0.15"/>
    <s v="Second Class"/>
    <x v="0"/>
    <x v="0"/>
    <s v="E006"/>
    <x v="9"/>
    <n v="4376.7349999999997"/>
    <n v="3223.25"/>
    <n v="1153.4849999999997"/>
    <s v="Medium"/>
    <s v="No"/>
    <n v="0"/>
  </r>
  <r>
    <s v="O02521"/>
    <d v="2024-01-18T00:00:00"/>
    <x v="0"/>
    <s v="C0034"/>
    <x v="103"/>
    <s v="P0019"/>
    <s v="Envelopes Model 3"/>
    <x v="2"/>
    <n v="110.07"/>
    <n v="12"/>
    <n v="193.99"/>
    <n v="0.2"/>
    <s v="Standard Class"/>
    <x v="1"/>
    <x v="1"/>
    <s v="E003"/>
    <x v="11"/>
    <n v="1862.3040000000001"/>
    <n v="1320.84"/>
    <n v="541.46400000000017"/>
    <s v="Medium"/>
    <s v="No"/>
    <n v="0"/>
  </r>
  <r>
    <s v="O01777"/>
    <d v="2024-07-22T00:00:00"/>
    <x v="1"/>
    <s v="C0044"/>
    <x v="25"/>
    <s v="P0047"/>
    <s v="Printers Model 3"/>
    <x v="0"/>
    <n v="127.85"/>
    <n v="4"/>
    <n v="210.2"/>
    <n v="0"/>
    <s v="Standard Class"/>
    <x v="2"/>
    <x v="2"/>
    <s v="E001"/>
    <x v="2"/>
    <n v="840.8"/>
    <n v="511.4"/>
    <n v="329.4"/>
    <s v="High"/>
    <s v="No"/>
    <n v="0"/>
  </r>
  <r>
    <s v="O00885"/>
    <d v="2025-01-17T00:00:00"/>
    <x v="0"/>
    <s v="C0064"/>
    <x v="67"/>
    <s v="P0042"/>
    <s v="Monitors Model 2"/>
    <x v="0"/>
    <n v="396.64"/>
    <n v="10"/>
    <n v="532.41999999999996"/>
    <n v="0"/>
    <s v="Standard Class"/>
    <x v="3"/>
    <x v="3"/>
    <s v="E004"/>
    <x v="6"/>
    <n v="5324.2"/>
    <n v="3966.3999999999996"/>
    <n v="1357.8000000000002"/>
    <s v="Medium"/>
    <s v="No"/>
    <n v="0"/>
  </r>
  <r>
    <s v="O03057"/>
    <d v="2024-11-05T00:00:00"/>
    <x v="3"/>
    <s v="C0096"/>
    <x v="40"/>
    <s v="P0014"/>
    <s v="Staplers Model 2"/>
    <x v="2"/>
    <n v="723.21"/>
    <n v="4"/>
    <n v="1348.08"/>
    <n v="0"/>
    <s v="Standard Class"/>
    <x v="2"/>
    <x v="2"/>
    <s v="E009"/>
    <x v="5"/>
    <n v="5392.32"/>
    <n v="2892.84"/>
    <n v="2499.4799999999996"/>
    <s v="High"/>
    <s v="No"/>
    <n v="0"/>
  </r>
  <r>
    <s v="O02910"/>
    <d v="2025-06-22T00:00:00"/>
    <x v="2"/>
    <s v="C0072"/>
    <x v="105"/>
    <s v="P0003"/>
    <s v="Paper Model 3"/>
    <x v="2"/>
    <n v="239.71"/>
    <n v="10"/>
    <n v="522.34"/>
    <n v="0"/>
    <s v="Standard Class"/>
    <x v="0"/>
    <x v="0"/>
    <s v="E002"/>
    <x v="0"/>
    <n v="5223.4000000000005"/>
    <n v="2397.1"/>
    <n v="2826.3000000000006"/>
    <s v="High"/>
    <s v="No"/>
    <n v="0"/>
  </r>
  <r>
    <s v="O02280"/>
    <d v="2024-10-31T00:00:00"/>
    <x v="3"/>
    <s v="C0025"/>
    <x v="16"/>
    <s v="P0023"/>
    <s v="Desks Model 3"/>
    <x v="1"/>
    <n v="388.07"/>
    <n v="1"/>
    <n v="782.41"/>
    <n v="0"/>
    <s v="First Class"/>
    <x v="0"/>
    <x v="0"/>
    <s v="E010"/>
    <x v="8"/>
    <n v="782.41"/>
    <n v="388.07"/>
    <n v="394.34"/>
    <s v="High"/>
    <s v="No"/>
    <n v="0"/>
  </r>
  <r>
    <s v="O00916"/>
    <d v="2025-04-24T00:00:00"/>
    <x v="2"/>
    <s v="C0088"/>
    <x v="63"/>
    <s v="P0046"/>
    <s v="Printers Model 2"/>
    <x v="0"/>
    <n v="338.21"/>
    <n v="6"/>
    <n v="661.25"/>
    <n v="0.05"/>
    <s v="Standard Class"/>
    <x v="0"/>
    <x v="0"/>
    <s v="E006"/>
    <x v="9"/>
    <n v="3769.125"/>
    <n v="2029.2599999999998"/>
    <n v="1739.8650000000002"/>
    <s v="High"/>
    <s v="No"/>
    <n v="0"/>
  </r>
  <r>
    <s v="O01043"/>
    <d v="2025-04-14T00:00:00"/>
    <x v="2"/>
    <s v="C0099"/>
    <x v="16"/>
    <s v="P0010"/>
    <s v="Pens Model 2"/>
    <x v="2"/>
    <n v="285.10000000000002"/>
    <n v="7"/>
    <n v="528.79999999999995"/>
    <n v="0"/>
    <s v="Second Class"/>
    <x v="1"/>
    <x v="1"/>
    <s v="E007"/>
    <x v="1"/>
    <n v="3701.5999999999995"/>
    <n v="1995.7000000000003"/>
    <n v="1705.8999999999992"/>
    <s v="High"/>
    <s v="No"/>
    <n v="0"/>
  </r>
  <r>
    <s v="O01765"/>
    <d v="2025-04-01T00:00:00"/>
    <x v="2"/>
    <s v="C0002"/>
    <x v="6"/>
    <s v="P0049"/>
    <s v="Accessories Model 1"/>
    <x v="0"/>
    <n v="329.45"/>
    <n v="3"/>
    <n v="709.62"/>
    <n v="0"/>
    <s v="Standard Class"/>
    <x v="3"/>
    <x v="3"/>
    <s v="E012"/>
    <x v="4"/>
    <n v="2128.86"/>
    <n v="988.34999999999991"/>
    <n v="1140.5100000000002"/>
    <s v="High"/>
    <s v="No"/>
    <n v="0"/>
  </r>
  <r>
    <s v="O02267"/>
    <d v="2025-01-12T00:00:00"/>
    <x v="0"/>
    <s v="C0056"/>
    <x v="54"/>
    <s v="P0031"/>
    <s v="Bookcases Model 3"/>
    <x v="1"/>
    <n v="431.57"/>
    <n v="8"/>
    <n v="725.92"/>
    <n v="0.05"/>
    <s v="Second Class"/>
    <x v="2"/>
    <x v="2"/>
    <s v="E009"/>
    <x v="5"/>
    <n v="5516.9919999999993"/>
    <n v="3452.56"/>
    <n v="2064.4319999999993"/>
    <s v="High"/>
    <s v="No"/>
    <n v="0"/>
  </r>
  <r>
    <s v="O00797"/>
    <d v="2024-05-03T00:00:00"/>
    <x v="2"/>
    <s v="C0114"/>
    <x v="61"/>
    <s v="P0007"/>
    <s v="Binders Model 3"/>
    <x v="2"/>
    <n v="487.09"/>
    <n v="1"/>
    <n v="838.72"/>
    <n v="0.1"/>
    <s v="Second Class"/>
    <x v="2"/>
    <x v="2"/>
    <s v="E001"/>
    <x v="2"/>
    <n v="754.84800000000007"/>
    <n v="487.09"/>
    <n v="267.7580000000001"/>
    <s v="High"/>
    <s v="No"/>
    <n v="0"/>
  </r>
  <r>
    <s v="O03124"/>
    <d v="2024-10-15T00:00:00"/>
    <x v="3"/>
    <s v="C0038"/>
    <x v="41"/>
    <s v="P0033"/>
    <s v="Tables Model 1"/>
    <x v="1"/>
    <n v="469.73"/>
    <n v="10"/>
    <n v="954.16"/>
    <n v="0.15"/>
    <s v="Standard Class"/>
    <x v="0"/>
    <x v="0"/>
    <s v="E010"/>
    <x v="8"/>
    <n v="8110.36"/>
    <n v="4697.3"/>
    <n v="3413.0599999999995"/>
    <s v="High"/>
    <s v="No"/>
    <n v="0"/>
  </r>
  <r>
    <s v="O01207"/>
    <d v="2024-06-08T00:00:00"/>
    <x v="2"/>
    <s v="C0096"/>
    <x v="40"/>
    <s v="P0044"/>
    <s v="Monitors Model 4"/>
    <x v="0"/>
    <n v="365.65"/>
    <n v="11"/>
    <n v="689.97"/>
    <n v="0.05"/>
    <s v="First Class"/>
    <x v="2"/>
    <x v="2"/>
    <s v="E009"/>
    <x v="5"/>
    <n v="7210.1864999999998"/>
    <n v="4022.1499999999996"/>
    <n v="3188.0365000000002"/>
    <s v="High"/>
    <s v="No"/>
    <n v="0"/>
  </r>
  <r>
    <s v="O02131"/>
    <d v="2025-06-28T00:00:00"/>
    <x v="2"/>
    <s v="C0083"/>
    <x v="21"/>
    <s v="P0034"/>
    <s v="Tables Model 2"/>
    <x v="1"/>
    <n v="752.53"/>
    <n v="7"/>
    <n v="1018.12"/>
    <n v="0.05"/>
    <s v="Same Day"/>
    <x v="1"/>
    <x v="1"/>
    <s v="E011"/>
    <x v="10"/>
    <n v="6770.4979999999996"/>
    <n v="5267.71"/>
    <n v="1502.7879999999996"/>
    <s v="Medium"/>
    <s v="No"/>
    <n v="0"/>
  </r>
  <r>
    <s v="O00989"/>
    <d v="2024-08-01T00:00:00"/>
    <x v="1"/>
    <s v="C0009"/>
    <x v="50"/>
    <s v="P0032"/>
    <s v="Bookcases Model 4"/>
    <x v="1"/>
    <n v="539.9"/>
    <n v="12"/>
    <n v="1019.72"/>
    <n v="0"/>
    <s v="Standard Class"/>
    <x v="1"/>
    <x v="1"/>
    <s v="E011"/>
    <x v="10"/>
    <n v="12236.64"/>
    <n v="6478.7999999999993"/>
    <n v="5757.84"/>
    <s v="High"/>
    <s v="No"/>
    <n v="0"/>
  </r>
  <r>
    <s v="O01576"/>
    <d v="2025-05-30T00:00:00"/>
    <x v="2"/>
    <s v="C0057"/>
    <x v="8"/>
    <s v="P0002"/>
    <s v="Paper Model 2"/>
    <x v="2"/>
    <n v="461.98"/>
    <n v="11"/>
    <n v="1013.15"/>
    <n v="0.1"/>
    <s v="Second Class"/>
    <x v="1"/>
    <x v="1"/>
    <s v="E011"/>
    <x v="10"/>
    <n v="10030.184999999999"/>
    <n v="5081.7800000000007"/>
    <n v="4948.4049999999988"/>
    <s v="High"/>
    <s v="Yes"/>
    <n v="1"/>
  </r>
  <r>
    <s v="O00600"/>
    <d v="2025-02-08T00:00:00"/>
    <x v="0"/>
    <s v="C0080"/>
    <x v="38"/>
    <s v="P0040"/>
    <s v="Laptops Model 4"/>
    <x v="0"/>
    <n v="329.6"/>
    <n v="5"/>
    <n v="455.77"/>
    <n v="0"/>
    <s v="Standard Class"/>
    <x v="0"/>
    <x v="0"/>
    <s v="E006"/>
    <x v="9"/>
    <n v="2278.85"/>
    <n v="1648"/>
    <n v="630.84999999999991"/>
    <s v="Medium"/>
    <s v="No"/>
    <n v="0"/>
  </r>
  <r>
    <s v="O03085"/>
    <d v="2024-10-27T00:00:00"/>
    <x v="3"/>
    <s v="C0049"/>
    <x v="27"/>
    <s v="P0031"/>
    <s v="Bookcases Model 3"/>
    <x v="1"/>
    <n v="431.57"/>
    <n v="4"/>
    <n v="725.92"/>
    <n v="0.15"/>
    <s v="First Class"/>
    <x v="1"/>
    <x v="1"/>
    <s v="E011"/>
    <x v="10"/>
    <n v="2468.1279999999997"/>
    <n v="1726.28"/>
    <n v="741.84799999999973"/>
    <s v="High"/>
    <s v="No"/>
    <n v="0"/>
  </r>
  <r>
    <s v="O03014"/>
    <d v="2024-11-14T00:00:00"/>
    <x v="3"/>
    <s v="C0069"/>
    <x v="34"/>
    <s v="P0001"/>
    <s v="Paper Model 1"/>
    <x v="2"/>
    <n v="193.58"/>
    <n v="10"/>
    <n v="347.15"/>
    <n v="0"/>
    <s v="Second Class"/>
    <x v="0"/>
    <x v="0"/>
    <s v="E010"/>
    <x v="8"/>
    <n v="3471.5"/>
    <n v="1935.8000000000002"/>
    <n v="1535.6999999999998"/>
    <s v="High"/>
    <s v="No"/>
    <n v="0"/>
  </r>
  <r>
    <s v="O01571"/>
    <d v="2025-03-23T00:00:00"/>
    <x v="0"/>
    <s v="C0023"/>
    <x v="58"/>
    <s v="P0049"/>
    <s v="Accessories Model 1"/>
    <x v="0"/>
    <n v="329.45"/>
    <n v="3"/>
    <n v="709.62"/>
    <n v="0"/>
    <s v="Standard Class"/>
    <x v="0"/>
    <x v="0"/>
    <s v="E006"/>
    <x v="9"/>
    <n v="2128.86"/>
    <n v="988.34999999999991"/>
    <n v="1140.5100000000002"/>
    <s v="High"/>
    <s v="No"/>
    <n v="0"/>
  </r>
  <r>
    <s v="O00030"/>
    <d v="2024-12-12T00:00:00"/>
    <x v="3"/>
    <s v="C0037"/>
    <x v="12"/>
    <s v="P0025"/>
    <s v="Chairs Model 1"/>
    <x v="1"/>
    <n v="96.56"/>
    <n v="11"/>
    <n v="209.03"/>
    <n v="0.1"/>
    <s v="First Class"/>
    <x v="3"/>
    <x v="3"/>
    <s v="E008"/>
    <x v="7"/>
    <n v="2069.3969999999999"/>
    <n v="1062.1600000000001"/>
    <n v="1007.2369999999999"/>
    <s v="High"/>
    <s v="No"/>
    <n v="0"/>
  </r>
  <r>
    <s v="O02278"/>
    <d v="2025-04-28T00:00:00"/>
    <x v="2"/>
    <s v="C0069"/>
    <x v="34"/>
    <s v="P0010"/>
    <s v="Pens Model 2"/>
    <x v="2"/>
    <n v="285.10000000000002"/>
    <n v="7"/>
    <n v="528.79999999999995"/>
    <n v="0"/>
    <s v="Second Class"/>
    <x v="0"/>
    <x v="0"/>
    <s v="E002"/>
    <x v="0"/>
    <n v="3701.5999999999995"/>
    <n v="1995.7000000000003"/>
    <n v="1705.8999999999992"/>
    <s v="High"/>
    <s v="No"/>
    <n v="0"/>
  </r>
  <r>
    <s v="O00899"/>
    <d v="2024-10-21T00:00:00"/>
    <x v="3"/>
    <s v="C0027"/>
    <x v="52"/>
    <s v="P0023"/>
    <s v="Desks Model 3"/>
    <x v="1"/>
    <n v="388.07"/>
    <n v="12"/>
    <n v="782.41"/>
    <n v="0.1"/>
    <s v="Standard Class"/>
    <x v="3"/>
    <x v="3"/>
    <s v="E012"/>
    <x v="4"/>
    <n v="8450.0280000000002"/>
    <n v="4656.84"/>
    <n v="3793.1880000000001"/>
    <s v="High"/>
    <s v="No"/>
    <n v="0"/>
  </r>
  <r>
    <s v="O02174"/>
    <d v="2024-04-02T00:00:00"/>
    <x v="2"/>
    <s v="C0104"/>
    <x v="29"/>
    <s v="P0003"/>
    <s v="Paper Model 3"/>
    <x v="2"/>
    <n v="239.71"/>
    <n v="6"/>
    <n v="522.34"/>
    <n v="0.1"/>
    <s v="First Class"/>
    <x v="2"/>
    <x v="2"/>
    <s v="E001"/>
    <x v="2"/>
    <n v="2820.636"/>
    <n v="1438.26"/>
    <n v="1382.376"/>
    <s v="High"/>
    <s v="No"/>
    <n v="0"/>
  </r>
  <r>
    <s v="O00163"/>
    <d v="2024-05-15T00:00:00"/>
    <x v="2"/>
    <s v="C0055"/>
    <x v="24"/>
    <s v="P0013"/>
    <s v="Staplers Model 1"/>
    <x v="2"/>
    <n v="671.48"/>
    <n v="11"/>
    <n v="1240.1099999999999"/>
    <n v="0"/>
    <s v="Standard Class"/>
    <x v="2"/>
    <x v="2"/>
    <s v="E009"/>
    <x v="5"/>
    <n v="13641.21"/>
    <n v="7386.2800000000007"/>
    <n v="6254.9299999999985"/>
    <s v="High"/>
    <s v="No"/>
    <n v="0"/>
  </r>
  <r>
    <s v="O00302"/>
    <d v="2024-04-02T00:00:00"/>
    <x v="2"/>
    <s v="C0060"/>
    <x v="28"/>
    <s v="P0033"/>
    <s v="Tables Model 1"/>
    <x v="1"/>
    <n v="469.73"/>
    <n v="7"/>
    <n v="954.16"/>
    <n v="0"/>
    <s v="Second Class"/>
    <x v="0"/>
    <x v="0"/>
    <s v="E010"/>
    <x v="8"/>
    <n v="6679.12"/>
    <n v="3288.11"/>
    <n v="3391.0099999999998"/>
    <s v="High"/>
    <s v="No"/>
    <n v="0"/>
  </r>
  <r>
    <s v="O02383"/>
    <d v="2025-06-28T00:00:00"/>
    <x v="2"/>
    <s v="C0117"/>
    <x v="32"/>
    <s v="P0036"/>
    <s v="Tables Model 4"/>
    <x v="1"/>
    <n v="707.97"/>
    <n v="1"/>
    <n v="1262.55"/>
    <n v="0"/>
    <s v="First Class"/>
    <x v="0"/>
    <x v="0"/>
    <s v="E006"/>
    <x v="9"/>
    <n v="1262.55"/>
    <n v="707.97"/>
    <n v="554.57999999999993"/>
    <s v="High"/>
    <s v="No"/>
    <n v="0"/>
  </r>
  <r>
    <s v="O01971"/>
    <d v="2025-04-04T00:00:00"/>
    <x v="2"/>
    <s v="C0070"/>
    <x v="92"/>
    <s v="P0050"/>
    <s v="Accessories Model 2"/>
    <x v="0"/>
    <n v="31.01"/>
    <n v="8"/>
    <n v="49.68"/>
    <n v="0"/>
    <s v="Second Class"/>
    <x v="0"/>
    <x v="0"/>
    <s v="E002"/>
    <x v="0"/>
    <n v="397.44"/>
    <n v="248.08"/>
    <n v="149.35999999999999"/>
    <s v="High"/>
    <s v="Yes"/>
    <n v="1"/>
  </r>
  <r>
    <s v="O02590"/>
    <d v="2024-04-13T00:00:00"/>
    <x v="2"/>
    <s v="C0025"/>
    <x v="16"/>
    <s v="P0039"/>
    <s v="Laptops Model 3"/>
    <x v="0"/>
    <n v="727.96"/>
    <n v="1"/>
    <n v="1118.93"/>
    <n v="0"/>
    <s v="Second Class"/>
    <x v="0"/>
    <x v="0"/>
    <s v="E006"/>
    <x v="9"/>
    <n v="1118.93"/>
    <n v="727.96"/>
    <n v="390.97"/>
    <s v="High"/>
    <s v="No"/>
    <n v="0"/>
  </r>
  <r>
    <s v="O02753"/>
    <d v="2025-06-10T00:00:00"/>
    <x v="2"/>
    <s v="C0099"/>
    <x v="16"/>
    <s v="P0048"/>
    <s v="Printers Model 4"/>
    <x v="0"/>
    <n v="83.72"/>
    <n v="2"/>
    <n v="143.57"/>
    <n v="0"/>
    <s v="Standard Class"/>
    <x v="1"/>
    <x v="1"/>
    <s v="E011"/>
    <x v="10"/>
    <n v="287.14"/>
    <n v="167.44"/>
    <n v="119.69999999999999"/>
    <s v="High"/>
    <s v="No"/>
    <n v="0"/>
  </r>
  <r>
    <s v="O01758"/>
    <d v="2024-01-09T00:00:00"/>
    <x v="0"/>
    <s v="C0048"/>
    <x v="82"/>
    <s v="P0038"/>
    <s v="Laptops Model 2"/>
    <x v="0"/>
    <n v="55.26"/>
    <n v="3"/>
    <n v="112.32"/>
    <n v="0"/>
    <s v="Same Day"/>
    <x v="0"/>
    <x v="0"/>
    <s v="E006"/>
    <x v="9"/>
    <n v="336.96"/>
    <n v="165.78"/>
    <n v="171.17999999999998"/>
    <s v="High"/>
    <s v="Yes"/>
    <n v="1"/>
  </r>
  <r>
    <s v="O00545"/>
    <d v="2024-11-06T00:00:00"/>
    <x v="3"/>
    <s v="C0005"/>
    <x v="31"/>
    <s v="P0012"/>
    <s v="Pens Model 4"/>
    <x v="2"/>
    <n v="578.14"/>
    <n v="12"/>
    <n v="1084.72"/>
    <n v="0"/>
    <s v="Same Day"/>
    <x v="1"/>
    <x v="1"/>
    <s v="E011"/>
    <x v="10"/>
    <n v="13016.64"/>
    <n v="6937.68"/>
    <n v="6078.9599999999991"/>
    <s v="High"/>
    <s v="No"/>
    <n v="0"/>
  </r>
  <r>
    <s v="O00884"/>
    <d v="2024-12-20T00:00:00"/>
    <x v="3"/>
    <s v="C0039"/>
    <x v="94"/>
    <s v="P0018"/>
    <s v="Envelopes Model 2"/>
    <x v="2"/>
    <n v="599.25"/>
    <n v="7"/>
    <n v="849.05"/>
    <n v="0"/>
    <s v="Same Day"/>
    <x v="0"/>
    <x v="0"/>
    <s v="E006"/>
    <x v="9"/>
    <n v="5943.3499999999995"/>
    <n v="4194.75"/>
    <n v="1748.5999999999995"/>
    <s v="Medium"/>
    <s v="Yes"/>
    <n v="1"/>
  </r>
  <r>
    <s v="O00225"/>
    <d v="2024-11-06T00:00:00"/>
    <x v="3"/>
    <s v="C0048"/>
    <x v="82"/>
    <s v="P0002"/>
    <s v="Paper Model 2"/>
    <x v="2"/>
    <n v="461.98"/>
    <n v="5"/>
    <n v="1013.15"/>
    <n v="0"/>
    <s v="Second Class"/>
    <x v="0"/>
    <x v="0"/>
    <s v="E006"/>
    <x v="9"/>
    <n v="5065.75"/>
    <n v="2309.9"/>
    <n v="2755.85"/>
    <s v="High"/>
    <s v="No"/>
    <n v="0"/>
  </r>
  <r>
    <s v="O00436"/>
    <d v="2024-08-17T00:00:00"/>
    <x v="1"/>
    <s v="C0060"/>
    <x v="28"/>
    <s v="P0031"/>
    <s v="Bookcases Model 3"/>
    <x v="1"/>
    <n v="431.57"/>
    <n v="3"/>
    <n v="725.92"/>
    <n v="0.2"/>
    <s v="Second Class"/>
    <x v="0"/>
    <x v="0"/>
    <s v="E002"/>
    <x v="0"/>
    <n v="1742.2079999999999"/>
    <n v="1294.71"/>
    <n v="447.49799999999982"/>
    <s v="Medium"/>
    <s v="No"/>
    <n v="0"/>
  </r>
  <r>
    <s v="O02946"/>
    <d v="2024-04-30T00:00:00"/>
    <x v="2"/>
    <s v="C0030"/>
    <x v="26"/>
    <s v="P0021"/>
    <s v="Desks Model 1"/>
    <x v="1"/>
    <n v="731.22"/>
    <n v="7"/>
    <n v="1490.92"/>
    <n v="0.15"/>
    <s v="First Class"/>
    <x v="3"/>
    <x v="3"/>
    <s v="E012"/>
    <x v="4"/>
    <n v="8870.9740000000002"/>
    <n v="5118.54"/>
    <n v="3752.4340000000002"/>
    <s v="High"/>
    <s v="No"/>
    <n v="0"/>
  </r>
  <r>
    <s v="O00571"/>
    <d v="2025-04-07T00:00:00"/>
    <x v="2"/>
    <s v="C0088"/>
    <x v="63"/>
    <s v="P0027"/>
    <s v="Chairs Model 3"/>
    <x v="1"/>
    <n v="688.81"/>
    <n v="8"/>
    <n v="1334.92"/>
    <n v="0.2"/>
    <s v="Second Class"/>
    <x v="0"/>
    <x v="0"/>
    <s v="E006"/>
    <x v="9"/>
    <n v="8543.4880000000012"/>
    <n v="5510.48"/>
    <n v="3033.0080000000016"/>
    <s v="High"/>
    <s v="No"/>
    <n v="0"/>
  </r>
  <r>
    <s v="O01719"/>
    <d v="2024-06-10T00:00:00"/>
    <x v="2"/>
    <s v="C0075"/>
    <x v="7"/>
    <s v="P0013"/>
    <s v="Staplers Model 1"/>
    <x v="2"/>
    <n v="671.48"/>
    <n v="7"/>
    <n v="1240.1099999999999"/>
    <n v="0.2"/>
    <s v="Second Class"/>
    <x v="3"/>
    <x v="3"/>
    <s v="E004"/>
    <x v="6"/>
    <n v="6944.6159999999991"/>
    <n v="4700.3600000000006"/>
    <n v="2244.2559999999985"/>
    <s v="High"/>
    <s v="No"/>
    <n v="0"/>
  </r>
  <r>
    <s v="O00149"/>
    <d v="2025-03-09T00:00:00"/>
    <x v="0"/>
    <s v="C0018"/>
    <x v="97"/>
    <s v="P0037"/>
    <s v="Laptops Model 1"/>
    <x v="0"/>
    <n v="732.63"/>
    <n v="3"/>
    <n v="1069.8599999999999"/>
    <n v="0.05"/>
    <s v="Second Class"/>
    <x v="0"/>
    <x v="0"/>
    <s v="E006"/>
    <x v="9"/>
    <n v="3049.1009999999997"/>
    <n v="2197.89"/>
    <n v="851.21099999999979"/>
    <s v="Medium"/>
    <s v="No"/>
    <n v="0"/>
  </r>
  <r>
    <s v="O02526"/>
    <d v="2025-01-19T00:00:00"/>
    <x v="0"/>
    <s v="C0010"/>
    <x v="9"/>
    <s v="P0011"/>
    <s v="Pens Model 3"/>
    <x v="2"/>
    <n v="498.61"/>
    <n v="6"/>
    <n v="944.31"/>
    <n v="0"/>
    <s v="Standard Class"/>
    <x v="3"/>
    <x v="3"/>
    <s v="E012"/>
    <x v="4"/>
    <n v="5665.86"/>
    <n v="2991.66"/>
    <n v="2674.2"/>
    <s v="High"/>
    <s v="No"/>
    <n v="0"/>
  </r>
  <r>
    <s v="O00969"/>
    <d v="2025-04-28T00:00:00"/>
    <x v="2"/>
    <s v="C0113"/>
    <x v="100"/>
    <s v="P0034"/>
    <s v="Tables Model 2"/>
    <x v="1"/>
    <n v="752.53"/>
    <n v="11"/>
    <n v="1018.12"/>
    <n v="0.1"/>
    <s v="Standard Class"/>
    <x v="2"/>
    <x v="2"/>
    <s v="E001"/>
    <x v="2"/>
    <n v="10079.388000000001"/>
    <n v="8277.83"/>
    <n v="1801.5580000000009"/>
    <s v="Medium"/>
    <s v="No"/>
    <n v="0"/>
  </r>
  <r>
    <s v="O00931"/>
    <d v="2024-06-11T00:00:00"/>
    <x v="2"/>
    <s v="C0006"/>
    <x v="79"/>
    <s v="P0002"/>
    <s v="Paper Model 2"/>
    <x v="2"/>
    <n v="461.98"/>
    <n v="4"/>
    <n v="1013.15"/>
    <n v="0"/>
    <s v="First Class"/>
    <x v="3"/>
    <x v="3"/>
    <s v="E012"/>
    <x v="4"/>
    <n v="4052.6"/>
    <n v="1847.92"/>
    <n v="2204.6799999999998"/>
    <s v="High"/>
    <s v="No"/>
    <n v="0"/>
  </r>
  <r>
    <s v="O01891"/>
    <d v="2024-05-10T00:00:00"/>
    <x v="2"/>
    <s v="C0054"/>
    <x v="7"/>
    <s v="P0002"/>
    <s v="Paper Model 2"/>
    <x v="2"/>
    <n v="461.98"/>
    <n v="7"/>
    <n v="1013.15"/>
    <n v="0"/>
    <s v="First Class"/>
    <x v="2"/>
    <x v="2"/>
    <s v="E001"/>
    <x v="2"/>
    <n v="7092.05"/>
    <n v="3233.86"/>
    <n v="3858.19"/>
    <s v="High"/>
    <s v="No"/>
    <n v="0"/>
  </r>
  <r>
    <s v="O00650"/>
    <d v="2024-03-20T00:00:00"/>
    <x v="0"/>
    <s v="C0011"/>
    <x v="3"/>
    <s v="P0051"/>
    <s v="Accessories Model 3"/>
    <x v="0"/>
    <n v="357.49"/>
    <n v="9"/>
    <n v="769.69"/>
    <n v="0"/>
    <s v="Standard Class"/>
    <x v="2"/>
    <x v="2"/>
    <s v="E009"/>
    <x v="5"/>
    <n v="6927.2100000000009"/>
    <n v="3217.41"/>
    <n v="3709.8000000000011"/>
    <s v="High"/>
    <s v="Yes"/>
    <n v="1"/>
  </r>
  <r>
    <s v="O02470"/>
    <d v="2024-08-28T00:00:00"/>
    <x v="1"/>
    <s v="C0087"/>
    <x v="87"/>
    <s v="P0016"/>
    <s v="Staplers Model 4"/>
    <x v="2"/>
    <n v="465.76"/>
    <n v="7"/>
    <n v="906.25"/>
    <n v="0"/>
    <s v="Standard Class"/>
    <x v="2"/>
    <x v="2"/>
    <s v="E001"/>
    <x v="2"/>
    <n v="6343.75"/>
    <n v="3260.3199999999997"/>
    <n v="3083.4300000000003"/>
    <s v="High"/>
    <s v="No"/>
    <n v="0"/>
  </r>
  <r>
    <s v="O01102"/>
    <d v="2025-03-13T00:00:00"/>
    <x v="0"/>
    <s v="C0048"/>
    <x v="82"/>
    <s v="P0002"/>
    <s v="Paper Model 2"/>
    <x v="2"/>
    <n v="461.98"/>
    <n v="7"/>
    <n v="1013.15"/>
    <n v="0"/>
    <s v="Standard Class"/>
    <x v="0"/>
    <x v="0"/>
    <s v="E006"/>
    <x v="9"/>
    <n v="7092.05"/>
    <n v="3233.86"/>
    <n v="3858.19"/>
    <s v="High"/>
    <s v="No"/>
    <n v="0"/>
  </r>
  <r>
    <s v="O00922"/>
    <d v="2024-09-10T00:00:00"/>
    <x v="1"/>
    <s v="C0016"/>
    <x v="34"/>
    <s v="P0034"/>
    <s v="Tables Model 2"/>
    <x v="1"/>
    <n v="752.53"/>
    <n v="4"/>
    <n v="1018.12"/>
    <n v="0"/>
    <s v="Standard Class"/>
    <x v="0"/>
    <x v="0"/>
    <s v="E002"/>
    <x v="0"/>
    <n v="4072.48"/>
    <n v="3010.12"/>
    <n v="1062.3600000000001"/>
    <s v="Medium"/>
    <s v="No"/>
    <n v="0"/>
  </r>
  <r>
    <s v="O02731"/>
    <d v="2024-01-18T00:00:00"/>
    <x v="0"/>
    <s v="C0010"/>
    <x v="9"/>
    <s v="P0001"/>
    <s v="Paper Model 1"/>
    <x v="2"/>
    <n v="193.58"/>
    <n v="4"/>
    <n v="347.15"/>
    <n v="0"/>
    <s v="Standard Class"/>
    <x v="3"/>
    <x v="3"/>
    <s v="E008"/>
    <x v="7"/>
    <n v="1388.6"/>
    <n v="774.32"/>
    <n v="614.27999999999986"/>
    <s v="High"/>
    <s v="No"/>
    <n v="0"/>
  </r>
  <r>
    <s v="O01338"/>
    <d v="2024-08-12T00:00:00"/>
    <x v="1"/>
    <s v="C0094"/>
    <x v="53"/>
    <s v="P0031"/>
    <s v="Bookcases Model 3"/>
    <x v="1"/>
    <n v="431.57"/>
    <n v="8"/>
    <n v="725.92"/>
    <n v="0"/>
    <s v="Same Day"/>
    <x v="1"/>
    <x v="1"/>
    <s v="E003"/>
    <x v="11"/>
    <n v="5807.36"/>
    <n v="3452.56"/>
    <n v="2354.7999999999997"/>
    <s v="High"/>
    <s v="No"/>
    <n v="0"/>
  </r>
  <r>
    <s v="O00484"/>
    <d v="2024-03-31T00:00:00"/>
    <x v="0"/>
    <s v="C0024"/>
    <x v="6"/>
    <s v="P0046"/>
    <s v="Printers Model 2"/>
    <x v="0"/>
    <n v="338.21"/>
    <n v="11"/>
    <n v="661.25"/>
    <n v="0.2"/>
    <s v="Second Class"/>
    <x v="3"/>
    <x v="3"/>
    <s v="E008"/>
    <x v="7"/>
    <n v="5819"/>
    <n v="3720.31"/>
    <n v="2098.69"/>
    <s v="High"/>
    <s v="Yes"/>
    <n v="1"/>
  </r>
  <r>
    <s v="O03012"/>
    <d v="2024-07-13T00:00:00"/>
    <x v="1"/>
    <s v="C0099"/>
    <x v="16"/>
    <s v="P0038"/>
    <s v="Laptops Model 2"/>
    <x v="0"/>
    <n v="55.26"/>
    <n v="7"/>
    <n v="112.32"/>
    <n v="0.15"/>
    <s v="First Class"/>
    <x v="1"/>
    <x v="1"/>
    <s v="E003"/>
    <x v="11"/>
    <n v="668.30399999999997"/>
    <n v="386.82"/>
    <n v="281.48399999999998"/>
    <s v="High"/>
    <s v="No"/>
    <n v="0"/>
  </r>
  <r>
    <s v="O00917"/>
    <d v="2024-11-05T00:00:00"/>
    <x v="3"/>
    <s v="C0012"/>
    <x v="23"/>
    <s v="P0049"/>
    <s v="Accessories Model 1"/>
    <x v="0"/>
    <n v="329.45"/>
    <n v="4"/>
    <n v="709.62"/>
    <n v="0.1"/>
    <s v="Standard Class"/>
    <x v="2"/>
    <x v="2"/>
    <s v="E001"/>
    <x v="2"/>
    <n v="2554.6320000000001"/>
    <n v="1317.8"/>
    <n v="1236.8320000000001"/>
    <s v="High"/>
    <s v="No"/>
    <n v="0"/>
  </r>
  <r>
    <s v="O01033"/>
    <d v="2024-05-15T00:00:00"/>
    <x v="2"/>
    <s v="C0116"/>
    <x v="104"/>
    <s v="P0013"/>
    <s v="Staplers Model 1"/>
    <x v="2"/>
    <n v="671.48"/>
    <n v="5"/>
    <n v="1240.1099999999999"/>
    <n v="0"/>
    <s v="Standard Class"/>
    <x v="1"/>
    <x v="1"/>
    <s v="E011"/>
    <x v="10"/>
    <n v="6200.5499999999993"/>
    <n v="3357.4"/>
    <n v="2843.1499999999992"/>
    <s v="High"/>
    <s v="No"/>
    <n v="0"/>
  </r>
  <r>
    <s v="O00188"/>
    <d v="2024-11-30T00:00:00"/>
    <x v="3"/>
    <s v="C0034"/>
    <x v="103"/>
    <s v="P0021"/>
    <s v="Desks Model 1"/>
    <x v="1"/>
    <n v="731.22"/>
    <n v="6"/>
    <n v="1490.92"/>
    <n v="0.05"/>
    <s v="Second Class"/>
    <x v="1"/>
    <x v="1"/>
    <s v="E007"/>
    <x v="1"/>
    <n v="8498.2440000000006"/>
    <n v="4387.32"/>
    <n v="4110.9240000000009"/>
    <s v="High"/>
    <s v="No"/>
    <n v="0"/>
  </r>
  <r>
    <s v="O00594"/>
    <d v="2025-06-23T00:00:00"/>
    <x v="2"/>
    <s v="C0092"/>
    <x v="74"/>
    <s v="P0010"/>
    <s v="Pens Model 2"/>
    <x v="2"/>
    <n v="285.10000000000002"/>
    <n v="11"/>
    <n v="528.79999999999995"/>
    <n v="0.15"/>
    <s v="Second Class"/>
    <x v="3"/>
    <x v="3"/>
    <s v="E008"/>
    <x v="7"/>
    <n v="4944.2799999999988"/>
    <n v="3136.1000000000004"/>
    <n v="1808.1799999999985"/>
    <s v="High"/>
    <s v="No"/>
    <n v="0"/>
  </r>
  <r>
    <s v="O00879"/>
    <d v="2024-12-02T00:00:00"/>
    <x v="3"/>
    <s v="C0041"/>
    <x v="2"/>
    <s v="P0045"/>
    <s v="Printers Model 1"/>
    <x v="0"/>
    <n v="595.79999999999995"/>
    <n v="4"/>
    <n v="1280.18"/>
    <n v="0.05"/>
    <s v="Standard Class"/>
    <x v="0"/>
    <x v="0"/>
    <s v="E002"/>
    <x v="0"/>
    <n v="4864.6840000000002"/>
    <n v="2383.1999999999998"/>
    <n v="2481.4840000000004"/>
    <s v="High"/>
    <s v="No"/>
    <n v="0"/>
  </r>
  <r>
    <s v="O00310"/>
    <d v="2025-06-08T00:00:00"/>
    <x v="2"/>
    <s v="C0021"/>
    <x v="99"/>
    <s v="P0009"/>
    <s v="Pens Model 1"/>
    <x v="2"/>
    <n v="640.09"/>
    <n v="1"/>
    <n v="1169.26"/>
    <n v="0.1"/>
    <s v="Standard Class"/>
    <x v="0"/>
    <x v="0"/>
    <s v="E010"/>
    <x v="8"/>
    <n v="1052.3340000000001"/>
    <n v="640.09"/>
    <n v="412.24400000000003"/>
    <s v="High"/>
    <s v="No"/>
    <n v="0"/>
  </r>
  <r>
    <s v="O01313"/>
    <d v="2024-01-24T00:00:00"/>
    <x v="0"/>
    <s v="C0050"/>
    <x v="0"/>
    <s v="P0040"/>
    <s v="Laptops Model 4"/>
    <x v="0"/>
    <n v="329.6"/>
    <n v="9"/>
    <n v="455.77"/>
    <n v="0.2"/>
    <s v="Second Class"/>
    <x v="0"/>
    <x v="0"/>
    <s v="E006"/>
    <x v="9"/>
    <n v="3281.5440000000003"/>
    <n v="2966.4"/>
    <n v="315.14400000000023"/>
    <s v="Low"/>
    <s v="No"/>
    <n v="0"/>
  </r>
  <r>
    <s v="O00938"/>
    <d v="2024-05-10T00:00:00"/>
    <x v="2"/>
    <s v="C0010"/>
    <x v="9"/>
    <s v="P0037"/>
    <s v="Laptops Model 1"/>
    <x v="0"/>
    <n v="732.63"/>
    <n v="9"/>
    <n v="1069.8599999999999"/>
    <n v="0"/>
    <s v="Standard Class"/>
    <x v="3"/>
    <x v="3"/>
    <s v="E004"/>
    <x v="6"/>
    <n v="9628.74"/>
    <n v="6593.67"/>
    <n v="3035.0699999999997"/>
    <s v="High"/>
    <s v="No"/>
    <n v="0"/>
  </r>
  <r>
    <s v="O02950"/>
    <d v="2024-06-02T00:00:00"/>
    <x v="2"/>
    <s v="C0041"/>
    <x v="2"/>
    <s v="P0046"/>
    <s v="Printers Model 2"/>
    <x v="0"/>
    <n v="338.21"/>
    <n v="9"/>
    <n v="661.25"/>
    <n v="0"/>
    <s v="Second Class"/>
    <x v="0"/>
    <x v="0"/>
    <s v="E006"/>
    <x v="9"/>
    <n v="5951.25"/>
    <n v="3043.89"/>
    <n v="2907.36"/>
    <s v="High"/>
    <s v="No"/>
    <n v="0"/>
  </r>
  <r>
    <s v="O01323"/>
    <d v="2024-11-29T00:00:00"/>
    <x v="3"/>
    <s v="C0024"/>
    <x v="6"/>
    <s v="P0016"/>
    <s v="Staplers Model 4"/>
    <x v="2"/>
    <n v="465.76"/>
    <n v="3"/>
    <n v="906.25"/>
    <n v="0.2"/>
    <s v="Standard Class"/>
    <x v="3"/>
    <x v="3"/>
    <s v="E004"/>
    <x v="6"/>
    <n v="2175"/>
    <n v="1397.28"/>
    <n v="777.72"/>
    <s v="High"/>
    <s v="No"/>
    <n v="0"/>
  </r>
  <r>
    <s v="O00810"/>
    <d v="2024-01-22T00:00:00"/>
    <x v="0"/>
    <s v="C0024"/>
    <x v="6"/>
    <s v="P0042"/>
    <s v="Monitors Model 2"/>
    <x v="0"/>
    <n v="396.64"/>
    <n v="5"/>
    <n v="532.41999999999996"/>
    <n v="0"/>
    <s v="Second Class"/>
    <x v="3"/>
    <x v="3"/>
    <s v="E008"/>
    <x v="7"/>
    <n v="2662.1"/>
    <n v="1983.1999999999998"/>
    <n v="678.90000000000009"/>
    <s v="Medium"/>
    <s v="No"/>
    <n v="0"/>
  </r>
  <r>
    <s v="O00112"/>
    <d v="2025-01-02T00:00:00"/>
    <x v="0"/>
    <s v="C0060"/>
    <x v="28"/>
    <s v="P0035"/>
    <s v="Tables Model 3"/>
    <x v="1"/>
    <n v="190.89"/>
    <n v="5"/>
    <n v="243.15"/>
    <n v="0"/>
    <s v="Second Class"/>
    <x v="0"/>
    <x v="0"/>
    <s v="E010"/>
    <x v="8"/>
    <n v="1215.75"/>
    <n v="954.44999999999993"/>
    <n v="261.30000000000007"/>
    <s v="Medium"/>
    <s v="No"/>
    <n v="0"/>
  </r>
  <r>
    <s v="O00177"/>
    <d v="2025-06-13T00:00:00"/>
    <x v="2"/>
    <s v="C0064"/>
    <x v="67"/>
    <s v="P0023"/>
    <s v="Desks Model 3"/>
    <x v="1"/>
    <n v="388.07"/>
    <n v="12"/>
    <n v="782.41"/>
    <n v="0"/>
    <s v="First Class"/>
    <x v="3"/>
    <x v="3"/>
    <s v="E012"/>
    <x v="4"/>
    <n v="9388.92"/>
    <n v="4656.84"/>
    <n v="4732.08"/>
    <s v="High"/>
    <s v="No"/>
    <n v="0"/>
  </r>
  <r>
    <s v="O01669"/>
    <d v="2024-06-10T00:00:00"/>
    <x v="2"/>
    <s v="C0112"/>
    <x v="90"/>
    <s v="P0004"/>
    <s v="Paper Model 4"/>
    <x v="2"/>
    <n v="528.29"/>
    <n v="7"/>
    <n v="798.12"/>
    <n v="0.2"/>
    <s v="Standard Class"/>
    <x v="3"/>
    <x v="3"/>
    <s v="E004"/>
    <x v="6"/>
    <n v="4469.4720000000007"/>
    <n v="3698.0299999999997"/>
    <n v="771.44200000000092"/>
    <s v="Medium"/>
    <s v="No"/>
    <n v="0"/>
  </r>
  <r>
    <s v="O01271"/>
    <d v="2024-12-15T00:00:00"/>
    <x v="3"/>
    <s v="C0081"/>
    <x v="98"/>
    <s v="P0010"/>
    <s v="Pens Model 2"/>
    <x v="2"/>
    <n v="285.10000000000002"/>
    <n v="9"/>
    <n v="528.79999999999995"/>
    <n v="0.15"/>
    <s v="Second Class"/>
    <x v="1"/>
    <x v="1"/>
    <s v="E011"/>
    <x v="10"/>
    <n v="4045.3199999999997"/>
    <n v="2565.9"/>
    <n v="1479.4199999999996"/>
    <s v="High"/>
    <s v="No"/>
    <n v="0"/>
  </r>
  <r>
    <s v="O01880"/>
    <d v="2024-06-30T00:00:00"/>
    <x v="2"/>
    <s v="C0044"/>
    <x v="25"/>
    <s v="P0016"/>
    <s v="Staplers Model 4"/>
    <x v="2"/>
    <n v="465.76"/>
    <n v="9"/>
    <n v="906.25"/>
    <n v="0"/>
    <s v="Standard Class"/>
    <x v="2"/>
    <x v="2"/>
    <s v="E005"/>
    <x v="3"/>
    <n v="8156.25"/>
    <n v="4191.84"/>
    <n v="3964.41"/>
    <s v="High"/>
    <s v="No"/>
    <n v="0"/>
  </r>
  <r>
    <s v="O03079"/>
    <d v="2025-01-31T00:00:00"/>
    <x v="0"/>
    <s v="C0060"/>
    <x v="28"/>
    <s v="P0043"/>
    <s v="Monitors Model 3"/>
    <x v="0"/>
    <n v="710.37"/>
    <n v="8"/>
    <n v="979.52"/>
    <n v="0"/>
    <s v="Standard Class"/>
    <x v="0"/>
    <x v="0"/>
    <s v="E002"/>
    <x v="0"/>
    <n v="7836.16"/>
    <n v="5682.96"/>
    <n v="2153.1999999999998"/>
    <s v="Medium"/>
    <s v="No"/>
    <n v="0"/>
  </r>
  <r>
    <s v="O00645"/>
    <d v="2024-06-20T00:00:00"/>
    <x v="2"/>
    <s v="C0060"/>
    <x v="28"/>
    <s v="P0040"/>
    <s v="Laptops Model 4"/>
    <x v="0"/>
    <n v="329.6"/>
    <n v="1"/>
    <n v="455.77"/>
    <n v="0"/>
    <s v="Second Class"/>
    <x v="0"/>
    <x v="0"/>
    <s v="E006"/>
    <x v="9"/>
    <n v="455.77"/>
    <n v="329.6"/>
    <n v="126.16999999999996"/>
    <s v="Medium"/>
    <s v="No"/>
    <n v="0"/>
  </r>
  <r>
    <s v="O01092"/>
    <d v="2024-03-15T00:00:00"/>
    <x v="0"/>
    <s v="C0007"/>
    <x v="67"/>
    <s v="P0021"/>
    <s v="Desks Model 1"/>
    <x v="1"/>
    <n v="731.22"/>
    <n v="4"/>
    <n v="1490.92"/>
    <n v="0.05"/>
    <s v="Standard Class"/>
    <x v="2"/>
    <x v="2"/>
    <s v="E009"/>
    <x v="5"/>
    <n v="5665.4960000000001"/>
    <n v="2924.88"/>
    <n v="2740.616"/>
    <s v="High"/>
    <s v="No"/>
    <n v="0"/>
  </r>
  <r>
    <s v="O00738"/>
    <d v="2025-01-03T00:00:00"/>
    <x v="0"/>
    <s v="C0082"/>
    <x v="62"/>
    <s v="P0021"/>
    <s v="Desks Model 1"/>
    <x v="1"/>
    <n v="731.22"/>
    <n v="1"/>
    <n v="1490.92"/>
    <n v="0.2"/>
    <s v="Same Day"/>
    <x v="1"/>
    <x v="1"/>
    <s v="E003"/>
    <x v="11"/>
    <n v="1192.7360000000001"/>
    <n v="731.22"/>
    <n v="461.51600000000008"/>
    <s v="High"/>
    <s v="No"/>
    <n v="0"/>
  </r>
  <r>
    <s v="O01710"/>
    <d v="2025-01-24T00:00:00"/>
    <x v="0"/>
    <s v="C0085"/>
    <x v="42"/>
    <s v="P0039"/>
    <s v="Laptops Model 3"/>
    <x v="0"/>
    <n v="727.96"/>
    <n v="5"/>
    <n v="1118.93"/>
    <n v="0"/>
    <s v="Second Class"/>
    <x v="2"/>
    <x v="2"/>
    <s v="E009"/>
    <x v="5"/>
    <n v="5594.6500000000005"/>
    <n v="3639.8"/>
    <n v="1954.8500000000004"/>
    <s v="High"/>
    <s v="No"/>
    <n v="0"/>
  </r>
  <r>
    <s v="O01507"/>
    <d v="2025-02-07T00:00:00"/>
    <x v="0"/>
    <s v="C0108"/>
    <x v="47"/>
    <s v="P0024"/>
    <s v="Desks Model 4"/>
    <x v="1"/>
    <n v="598.51"/>
    <n v="5"/>
    <n v="940.73"/>
    <n v="0"/>
    <s v="First Class"/>
    <x v="3"/>
    <x v="3"/>
    <s v="E004"/>
    <x v="6"/>
    <n v="4703.6499999999996"/>
    <n v="2992.55"/>
    <n v="1711.0999999999995"/>
    <s v="High"/>
    <s v="No"/>
    <n v="0"/>
  </r>
  <r>
    <s v="O01047"/>
    <d v="2024-01-28T00:00:00"/>
    <x v="0"/>
    <s v="C0010"/>
    <x v="9"/>
    <s v="P0023"/>
    <s v="Desks Model 3"/>
    <x v="1"/>
    <n v="388.07"/>
    <n v="4"/>
    <n v="782.41"/>
    <n v="0.1"/>
    <s v="Standard Class"/>
    <x v="3"/>
    <x v="3"/>
    <s v="E008"/>
    <x v="7"/>
    <n v="2816.6759999999999"/>
    <n v="1552.28"/>
    <n v="1264.396"/>
    <s v="High"/>
    <s v="Yes"/>
    <n v="1"/>
  </r>
  <r>
    <s v="O02007"/>
    <d v="2024-05-17T00:00:00"/>
    <x v="2"/>
    <s v="C0112"/>
    <x v="90"/>
    <s v="P0040"/>
    <s v="Laptops Model 4"/>
    <x v="0"/>
    <n v="329.6"/>
    <n v="1"/>
    <n v="455.77"/>
    <n v="0"/>
    <s v="Standard Class"/>
    <x v="3"/>
    <x v="3"/>
    <s v="E012"/>
    <x v="4"/>
    <n v="455.77"/>
    <n v="329.6"/>
    <n v="126.16999999999996"/>
    <s v="Medium"/>
    <s v="Yes"/>
    <n v="1"/>
  </r>
  <r>
    <s v="O00860"/>
    <d v="2025-04-25T00:00:00"/>
    <x v="2"/>
    <s v="C0049"/>
    <x v="27"/>
    <s v="P0008"/>
    <s v="Binders Model 4"/>
    <x v="2"/>
    <n v="723.8"/>
    <n v="2"/>
    <n v="1101.54"/>
    <n v="0"/>
    <s v="Second Class"/>
    <x v="1"/>
    <x v="1"/>
    <s v="E003"/>
    <x v="11"/>
    <n v="2203.08"/>
    <n v="1447.6"/>
    <n v="755.48"/>
    <s v="High"/>
    <s v="No"/>
    <n v="0"/>
  </r>
  <r>
    <s v="O01424"/>
    <d v="2024-02-15T00:00:00"/>
    <x v="0"/>
    <s v="C0056"/>
    <x v="54"/>
    <s v="P0030"/>
    <s v="Bookcases Model 2"/>
    <x v="1"/>
    <n v="633.59"/>
    <n v="10"/>
    <n v="800.37"/>
    <n v="0"/>
    <s v="First Class"/>
    <x v="2"/>
    <x v="2"/>
    <s v="E001"/>
    <x v="2"/>
    <n v="8003.7"/>
    <n v="6335.9000000000005"/>
    <n v="1667.7999999999993"/>
    <s v="Medium"/>
    <s v="No"/>
    <n v="0"/>
  </r>
  <r>
    <s v="O02099"/>
    <d v="2024-09-18T00:00:00"/>
    <x v="1"/>
    <s v="C0046"/>
    <x v="95"/>
    <s v="P0025"/>
    <s v="Chairs Model 1"/>
    <x v="1"/>
    <n v="96.56"/>
    <n v="1"/>
    <n v="209.03"/>
    <n v="0.1"/>
    <s v="Standard Class"/>
    <x v="1"/>
    <x v="1"/>
    <s v="E003"/>
    <x v="11"/>
    <n v="188.12700000000001"/>
    <n v="96.56"/>
    <n v="91.567000000000007"/>
    <s v="High"/>
    <s v="No"/>
    <n v="0"/>
  </r>
  <r>
    <s v="O01147"/>
    <d v="2025-03-18T00:00:00"/>
    <x v="0"/>
    <s v="C0109"/>
    <x v="51"/>
    <s v="P0043"/>
    <s v="Monitors Model 3"/>
    <x v="0"/>
    <n v="710.37"/>
    <n v="7"/>
    <n v="979.52"/>
    <n v="0"/>
    <s v="Standard Class"/>
    <x v="3"/>
    <x v="3"/>
    <s v="E008"/>
    <x v="7"/>
    <n v="6856.6399999999994"/>
    <n v="4972.59"/>
    <n v="1884.0499999999993"/>
    <s v="Medium"/>
    <s v="No"/>
    <n v="0"/>
  </r>
  <r>
    <s v="O01841"/>
    <d v="2024-06-17T00:00:00"/>
    <x v="2"/>
    <s v="C0116"/>
    <x v="104"/>
    <s v="P0026"/>
    <s v="Chairs Model 2"/>
    <x v="1"/>
    <n v="116.9"/>
    <n v="5"/>
    <n v="253.46"/>
    <n v="0"/>
    <s v="First Class"/>
    <x v="1"/>
    <x v="1"/>
    <s v="E007"/>
    <x v="1"/>
    <n v="1267.3"/>
    <n v="584.5"/>
    <n v="682.8"/>
    <s v="High"/>
    <s v="No"/>
    <n v="0"/>
  </r>
  <r>
    <s v="O02018"/>
    <d v="2024-02-28T00:00:00"/>
    <x v="0"/>
    <s v="C0038"/>
    <x v="41"/>
    <s v="P0028"/>
    <s v="Chairs Model 4"/>
    <x v="1"/>
    <n v="784.05"/>
    <n v="9"/>
    <n v="1700.53"/>
    <n v="0"/>
    <s v="Standard Class"/>
    <x v="0"/>
    <x v="0"/>
    <s v="E006"/>
    <x v="9"/>
    <n v="15304.77"/>
    <n v="7056.45"/>
    <n v="8248.32"/>
    <s v="High"/>
    <s v="No"/>
    <n v="0"/>
  </r>
  <r>
    <s v="O00905"/>
    <d v="2025-06-15T00:00:00"/>
    <x v="2"/>
    <s v="C0015"/>
    <x v="88"/>
    <s v="P0018"/>
    <s v="Envelopes Model 2"/>
    <x v="2"/>
    <n v="599.25"/>
    <n v="12"/>
    <n v="849.05"/>
    <n v="0.15"/>
    <s v="Standard Class"/>
    <x v="1"/>
    <x v="1"/>
    <s v="E011"/>
    <x v="10"/>
    <n v="8660.3099999999977"/>
    <n v="7191"/>
    <n v="1469.3099999999977"/>
    <s v="Medium"/>
    <s v="No"/>
    <n v="0"/>
  </r>
  <r>
    <s v="O00069"/>
    <d v="2024-09-11T00:00:00"/>
    <x v="1"/>
    <s v="C0050"/>
    <x v="0"/>
    <s v="P0040"/>
    <s v="Laptops Model 4"/>
    <x v="0"/>
    <n v="329.6"/>
    <n v="3"/>
    <n v="455.77"/>
    <n v="0.2"/>
    <s v="Second Class"/>
    <x v="0"/>
    <x v="0"/>
    <s v="E006"/>
    <x v="9"/>
    <n v="1093.848"/>
    <n v="988.80000000000007"/>
    <n v="105.04799999999989"/>
    <s v="Low"/>
    <s v="No"/>
    <n v="0"/>
  </r>
  <r>
    <s v="O02592"/>
    <d v="2024-04-10T00:00:00"/>
    <x v="2"/>
    <s v="C0068"/>
    <x v="9"/>
    <s v="P0021"/>
    <s v="Desks Model 1"/>
    <x v="1"/>
    <n v="731.22"/>
    <n v="7"/>
    <n v="1490.92"/>
    <n v="0.15"/>
    <s v="Second Class"/>
    <x v="0"/>
    <x v="0"/>
    <s v="E006"/>
    <x v="9"/>
    <n v="8870.9740000000002"/>
    <n v="5118.54"/>
    <n v="3752.4340000000002"/>
    <s v="High"/>
    <s v="No"/>
    <n v="0"/>
  </r>
  <r>
    <s v="O00920"/>
    <d v="2024-02-24T00:00:00"/>
    <x v="0"/>
    <s v="C0087"/>
    <x v="87"/>
    <s v="P0033"/>
    <s v="Tables Model 1"/>
    <x v="1"/>
    <n v="469.73"/>
    <n v="12"/>
    <n v="954.16"/>
    <n v="0"/>
    <s v="Second Class"/>
    <x v="2"/>
    <x v="2"/>
    <s v="E009"/>
    <x v="5"/>
    <n v="11449.92"/>
    <n v="5636.76"/>
    <n v="5813.16"/>
    <s v="High"/>
    <s v="No"/>
    <n v="0"/>
  </r>
  <r>
    <s v="O01863"/>
    <d v="2024-06-23T00:00:00"/>
    <x v="2"/>
    <s v="C0075"/>
    <x v="7"/>
    <s v="P0024"/>
    <s v="Desks Model 4"/>
    <x v="1"/>
    <n v="598.51"/>
    <n v="9"/>
    <n v="940.73"/>
    <n v="0"/>
    <s v="Standard Class"/>
    <x v="3"/>
    <x v="3"/>
    <s v="E008"/>
    <x v="7"/>
    <n v="8466.57"/>
    <n v="5386.59"/>
    <n v="3079.9799999999996"/>
    <s v="High"/>
    <s v="No"/>
    <n v="0"/>
  </r>
  <r>
    <s v="O02855"/>
    <d v="2025-03-27T00:00:00"/>
    <x v="0"/>
    <s v="C0032"/>
    <x v="1"/>
    <s v="P0021"/>
    <s v="Desks Model 1"/>
    <x v="1"/>
    <n v="731.22"/>
    <n v="12"/>
    <n v="1490.92"/>
    <n v="0.1"/>
    <s v="Standard Class"/>
    <x v="1"/>
    <x v="1"/>
    <s v="E003"/>
    <x v="11"/>
    <n v="16101.936000000002"/>
    <n v="8774.64"/>
    <n v="7327.2960000000021"/>
    <s v="High"/>
    <s v="No"/>
    <n v="0"/>
  </r>
  <r>
    <s v="O02985"/>
    <d v="2025-02-16T00:00:00"/>
    <x v="0"/>
    <s v="C0086"/>
    <x v="77"/>
    <s v="P0050"/>
    <s v="Accessories Model 2"/>
    <x v="0"/>
    <n v="31.01"/>
    <n v="11"/>
    <n v="49.68"/>
    <n v="0.05"/>
    <s v="Standard Class"/>
    <x v="1"/>
    <x v="1"/>
    <s v="E003"/>
    <x v="11"/>
    <n v="519.15599999999995"/>
    <n v="341.11"/>
    <n v="178.04599999999994"/>
    <s v="High"/>
    <s v="No"/>
    <n v="0"/>
  </r>
  <r>
    <s v="O00872"/>
    <d v="2024-01-31T00:00:00"/>
    <x v="0"/>
    <s v="C0033"/>
    <x v="14"/>
    <s v="P0008"/>
    <s v="Binders Model 4"/>
    <x v="2"/>
    <n v="723.8"/>
    <n v="9"/>
    <n v="1101.54"/>
    <n v="0"/>
    <s v="First Class"/>
    <x v="2"/>
    <x v="2"/>
    <s v="E001"/>
    <x v="2"/>
    <n v="9913.86"/>
    <n v="6514.2"/>
    <n v="3399.6600000000008"/>
    <s v="High"/>
    <s v="No"/>
    <n v="0"/>
  </r>
  <r>
    <s v="O01906"/>
    <d v="2024-01-18T00:00:00"/>
    <x v="0"/>
    <s v="C0117"/>
    <x v="32"/>
    <s v="P0043"/>
    <s v="Monitors Model 3"/>
    <x v="0"/>
    <n v="710.37"/>
    <n v="10"/>
    <n v="979.52"/>
    <n v="0"/>
    <s v="Same Day"/>
    <x v="0"/>
    <x v="0"/>
    <s v="E010"/>
    <x v="8"/>
    <n v="9795.2000000000007"/>
    <n v="7103.7"/>
    <n v="2691.5000000000009"/>
    <s v="Medium"/>
    <s v="No"/>
    <n v="0"/>
  </r>
  <r>
    <s v="O00587"/>
    <d v="2025-01-17T00:00:00"/>
    <x v="0"/>
    <s v="C0088"/>
    <x v="63"/>
    <s v="P0008"/>
    <s v="Binders Model 4"/>
    <x v="2"/>
    <n v="723.8"/>
    <n v="10"/>
    <n v="1101.54"/>
    <n v="0"/>
    <s v="Second Class"/>
    <x v="0"/>
    <x v="0"/>
    <s v="E006"/>
    <x v="9"/>
    <n v="11015.4"/>
    <n v="7238"/>
    <n v="3777.3999999999996"/>
    <s v="High"/>
    <s v="Yes"/>
    <n v="1"/>
  </r>
  <r>
    <s v="O01176"/>
    <d v="2024-06-30T00:00:00"/>
    <x v="2"/>
    <s v="C0115"/>
    <x v="17"/>
    <s v="P0029"/>
    <s v="Bookcases Model 1"/>
    <x v="1"/>
    <n v="644.65"/>
    <n v="9"/>
    <n v="1029.82"/>
    <n v="0"/>
    <s v="Standard Class"/>
    <x v="2"/>
    <x v="2"/>
    <s v="E009"/>
    <x v="5"/>
    <n v="9268.3799999999992"/>
    <n v="5801.8499999999995"/>
    <n v="3466.5299999999997"/>
    <s v="High"/>
    <s v="No"/>
    <n v="0"/>
  </r>
  <r>
    <s v="O01993"/>
    <d v="2024-06-12T00:00:00"/>
    <x v="2"/>
    <s v="C0111"/>
    <x v="17"/>
    <s v="P0052"/>
    <s v="Accessories Model 4"/>
    <x v="0"/>
    <n v="685.08"/>
    <n v="10"/>
    <n v="921.01"/>
    <n v="0"/>
    <s v="Standard Class"/>
    <x v="1"/>
    <x v="1"/>
    <s v="E007"/>
    <x v="1"/>
    <n v="9210.1"/>
    <n v="6850.8"/>
    <n v="2359.3000000000002"/>
    <s v="Medium"/>
    <s v="No"/>
    <n v="0"/>
  </r>
  <r>
    <s v="O01938"/>
    <d v="2024-08-28T00:00:00"/>
    <x v="1"/>
    <s v="C0109"/>
    <x v="51"/>
    <s v="P0010"/>
    <s v="Pens Model 2"/>
    <x v="2"/>
    <n v="285.10000000000002"/>
    <n v="6"/>
    <n v="528.79999999999995"/>
    <n v="0.1"/>
    <s v="Standard Class"/>
    <x v="3"/>
    <x v="3"/>
    <s v="E008"/>
    <x v="7"/>
    <n v="2855.52"/>
    <n v="1710.6000000000001"/>
    <n v="1144.9199999999998"/>
    <s v="High"/>
    <s v="No"/>
    <n v="0"/>
  </r>
  <r>
    <s v="O00606"/>
    <d v="2024-12-21T00:00:00"/>
    <x v="3"/>
    <s v="C0064"/>
    <x v="67"/>
    <s v="P0040"/>
    <s v="Laptops Model 4"/>
    <x v="0"/>
    <n v="329.6"/>
    <n v="8"/>
    <n v="455.77"/>
    <n v="0.15"/>
    <s v="Same Day"/>
    <x v="3"/>
    <x v="3"/>
    <s v="E012"/>
    <x v="4"/>
    <n v="3099.2359999999999"/>
    <n v="2636.8"/>
    <n v="462.43599999999969"/>
    <s v="Low"/>
    <s v="No"/>
    <n v="0"/>
  </r>
  <r>
    <s v="O01853"/>
    <d v="2025-06-06T00:00:00"/>
    <x v="2"/>
    <s v="C0043"/>
    <x v="45"/>
    <s v="P0015"/>
    <s v="Staplers Model 3"/>
    <x v="2"/>
    <n v="250.6"/>
    <n v="9"/>
    <n v="418.2"/>
    <n v="0"/>
    <s v="Standard Class"/>
    <x v="0"/>
    <x v="0"/>
    <s v="E006"/>
    <x v="9"/>
    <n v="3763.7999999999997"/>
    <n v="2255.4"/>
    <n v="1508.3999999999996"/>
    <s v="High"/>
    <s v="No"/>
    <n v="0"/>
  </r>
  <r>
    <s v="O02964"/>
    <d v="2025-03-21T00:00:00"/>
    <x v="0"/>
    <s v="C0077"/>
    <x v="59"/>
    <s v="P0010"/>
    <s v="Pens Model 2"/>
    <x v="2"/>
    <n v="285.10000000000002"/>
    <n v="8"/>
    <n v="528.79999999999995"/>
    <n v="0.15"/>
    <s v="Standard Class"/>
    <x v="0"/>
    <x v="0"/>
    <s v="E010"/>
    <x v="8"/>
    <n v="3595.8399999999997"/>
    <n v="2280.8000000000002"/>
    <n v="1315.0399999999995"/>
    <s v="High"/>
    <s v="No"/>
    <n v="0"/>
  </r>
  <r>
    <s v="O02436"/>
    <d v="2024-07-03T00:00:00"/>
    <x v="1"/>
    <s v="C0078"/>
    <x v="101"/>
    <s v="P0021"/>
    <s v="Desks Model 1"/>
    <x v="1"/>
    <n v="731.22"/>
    <n v="4"/>
    <n v="1490.92"/>
    <n v="0.05"/>
    <s v="Second Class"/>
    <x v="1"/>
    <x v="1"/>
    <s v="E003"/>
    <x v="11"/>
    <n v="5665.4960000000001"/>
    <n v="2924.88"/>
    <n v="2740.616"/>
    <s v="High"/>
    <s v="No"/>
    <n v="0"/>
  </r>
  <r>
    <s v="O03091"/>
    <d v="2024-02-03T00:00:00"/>
    <x v="0"/>
    <s v="C0104"/>
    <x v="29"/>
    <s v="P0023"/>
    <s v="Desks Model 3"/>
    <x v="1"/>
    <n v="388.07"/>
    <n v="8"/>
    <n v="782.41"/>
    <n v="0.1"/>
    <s v="Standard Class"/>
    <x v="2"/>
    <x v="2"/>
    <s v="E005"/>
    <x v="3"/>
    <n v="5633.3519999999999"/>
    <n v="3104.56"/>
    <n v="2528.7919999999999"/>
    <s v="High"/>
    <s v="No"/>
    <n v="0"/>
  </r>
  <r>
    <s v="O03078"/>
    <d v="2024-04-01T00:00:00"/>
    <x v="2"/>
    <s v="C0003"/>
    <x v="66"/>
    <s v="P0020"/>
    <s v="Envelopes Model 4"/>
    <x v="2"/>
    <n v="777.33"/>
    <n v="6"/>
    <n v="1363.68"/>
    <n v="0.05"/>
    <s v="Same Day"/>
    <x v="1"/>
    <x v="1"/>
    <s v="E011"/>
    <x v="10"/>
    <n v="7772.9759999999997"/>
    <n v="4663.9800000000005"/>
    <n v="3108.9959999999992"/>
    <s v="High"/>
    <s v="No"/>
    <n v="0"/>
  </r>
  <r>
    <s v="O03047"/>
    <d v="2024-11-03T00:00:00"/>
    <x v="3"/>
    <s v="C0028"/>
    <x v="11"/>
    <s v="P0050"/>
    <s v="Accessories Model 2"/>
    <x v="0"/>
    <n v="31.01"/>
    <n v="9"/>
    <n v="49.68"/>
    <n v="0.1"/>
    <s v="Same Day"/>
    <x v="2"/>
    <x v="2"/>
    <s v="E009"/>
    <x v="5"/>
    <n v="402.40800000000002"/>
    <n v="279.09000000000003"/>
    <n v="123.31799999999998"/>
    <s v="High"/>
    <s v="No"/>
    <n v="0"/>
  </r>
  <r>
    <s v="O02173"/>
    <d v="2024-02-16T00:00:00"/>
    <x v="0"/>
    <s v="C0081"/>
    <x v="98"/>
    <s v="P0049"/>
    <s v="Accessories Model 1"/>
    <x v="0"/>
    <n v="329.45"/>
    <n v="3"/>
    <n v="709.62"/>
    <n v="0.15"/>
    <s v="First Class"/>
    <x v="1"/>
    <x v="1"/>
    <s v="E011"/>
    <x v="10"/>
    <n v="1809.5309999999999"/>
    <n v="988.34999999999991"/>
    <n v="821.18100000000004"/>
    <s v="High"/>
    <s v="No"/>
    <n v="0"/>
  </r>
  <r>
    <s v="O00822"/>
    <d v="2025-01-28T00:00:00"/>
    <x v="0"/>
    <s v="C0069"/>
    <x v="34"/>
    <s v="P0035"/>
    <s v="Tables Model 3"/>
    <x v="1"/>
    <n v="190.89"/>
    <n v="2"/>
    <n v="243.15"/>
    <n v="0.1"/>
    <s v="Second Class"/>
    <x v="0"/>
    <x v="0"/>
    <s v="E002"/>
    <x v="0"/>
    <n v="437.67"/>
    <n v="381.78"/>
    <n v="55.890000000000043"/>
    <s v="Low"/>
    <s v="No"/>
    <n v="0"/>
  </r>
  <r>
    <s v="O00531"/>
    <d v="2024-05-01T00:00:00"/>
    <x v="2"/>
    <s v="C0076"/>
    <x v="96"/>
    <s v="P0004"/>
    <s v="Paper Model 4"/>
    <x v="2"/>
    <n v="528.29"/>
    <n v="5"/>
    <n v="798.12"/>
    <n v="0"/>
    <s v="Second Class"/>
    <x v="1"/>
    <x v="1"/>
    <s v="E007"/>
    <x v="1"/>
    <n v="3990.6"/>
    <n v="2641.45"/>
    <n v="1349.15"/>
    <s v="High"/>
    <s v="No"/>
    <n v="0"/>
  </r>
  <r>
    <s v="O01411"/>
    <d v="2025-03-01T00:00:00"/>
    <x v="0"/>
    <s v="C0028"/>
    <x v="11"/>
    <s v="P0005"/>
    <s v="Binders Model 1"/>
    <x v="2"/>
    <n v="454.91"/>
    <n v="2"/>
    <n v="865.02"/>
    <n v="0.05"/>
    <s v="Standard Class"/>
    <x v="2"/>
    <x v="2"/>
    <s v="E001"/>
    <x v="2"/>
    <n v="1643.5379999999998"/>
    <n v="909.82"/>
    <n v="733.71799999999973"/>
    <s v="High"/>
    <s v="No"/>
    <n v="0"/>
  </r>
  <r>
    <s v="O01397"/>
    <d v="2024-01-21T00:00:00"/>
    <x v="0"/>
    <s v="C0040"/>
    <x v="83"/>
    <s v="P0048"/>
    <s v="Printers Model 4"/>
    <x v="0"/>
    <n v="83.72"/>
    <n v="2"/>
    <n v="143.57"/>
    <n v="0.1"/>
    <s v="First Class"/>
    <x v="2"/>
    <x v="2"/>
    <s v="E005"/>
    <x v="3"/>
    <n v="258.42599999999999"/>
    <n v="167.44"/>
    <n v="90.98599999999999"/>
    <s v="High"/>
    <s v="No"/>
    <n v="0"/>
  </r>
  <r>
    <s v="O02657"/>
    <d v="2025-01-08T00:00:00"/>
    <x v="0"/>
    <s v="C0059"/>
    <x v="73"/>
    <s v="P0001"/>
    <s v="Paper Model 1"/>
    <x v="2"/>
    <n v="193.58"/>
    <n v="1"/>
    <n v="347.15"/>
    <n v="0.15"/>
    <s v="Second Class"/>
    <x v="2"/>
    <x v="2"/>
    <s v="E001"/>
    <x v="2"/>
    <n v="295.07749999999999"/>
    <n v="193.58"/>
    <n v="101.49749999999997"/>
    <s v="High"/>
    <s v="No"/>
    <n v="0"/>
  </r>
  <r>
    <s v="O02862"/>
    <d v="2025-04-30T00:00:00"/>
    <x v="2"/>
    <s v="C0071"/>
    <x v="48"/>
    <s v="P0017"/>
    <s v="Envelopes Model 1"/>
    <x v="2"/>
    <n v="76.66"/>
    <n v="3"/>
    <n v="117.32"/>
    <n v="0"/>
    <s v="First Class"/>
    <x v="1"/>
    <x v="1"/>
    <s v="E011"/>
    <x v="10"/>
    <n v="351.96"/>
    <n v="229.98"/>
    <n v="121.97999999999999"/>
    <s v="High"/>
    <s v="No"/>
    <n v="0"/>
  </r>
  <r>
    <s v="O01357"/>
    <d v="2025-05-13T00:00:00"/>
    <x v="2"/>
    <s v="C0033"/>
    <x v="14"/>
    <s v="P0027"/>
    <s v="Chairs Model 3"/>
    <x v="1"/>
    <n v="688.81"/>
    <n v="6"/>
    <n v="1334.92"/>
    <n v="0"/>
    <s v="Same Day"/>
    <x v="2"/>
    <x v="2"/>
    <s v="E001"/>
    <x v="2"/>
    <n v="8009.52"/>
    <n v="4132.8599999999997"/>
    <n v="3876.6600000000008"/>
    <s v="High"/>
    <s v="No"/>
    <n v="0"/>
  </r>
  <r>
    <s v="O01568"/>
    <d v="2024-02-08T00:00:00"/>
    <x v="0"/>
    <s v="C0079"/>
    <x v="68"/>
    <s v="P0039"/>
    <s v="Laptops Model 3"/>
    <x v="0"/>
    <n v="727.96"/>
    <n v="10"/>
    <n v="1118.93"/>
    <n v="0"/>
    <s v="Same Day"/>
    <x v="0"/>
    <x v="0"/>
    <s v="E010"/>
    <x v="8"/>
    <n v="11189.300000000001"/>
    <n v="7279.6"/>
    <n v="3909.7000000000007"/>
    <s v="High"/>
    <s v="No"/>
    <n v="0"/>
  </r>
  <r>
    <s v="O00554"/>
    <d v="2024-11-03T00:00:00"/>
    <x v="3"/>
    <s v="C0084"/>
    <x v="12"/>
    <s v="P0020"/>
    <s v="Envelopes Model 4"/>
    <x v="2"/>
    <n v="777.33"/>
    <n v="7"/>
    <n v="1363.68"/>
    <n v="0.15"/>
    <s v="Standard Class"/>
    <x v="0"/>
    <x v="0"/>
    <s v="E010"/>
    <x v="8"/>
    <n v="8113.8959999999997"/>
    <n v="5441.31"/>
    <n v="2672.5859999999993"/>
    <s v="High"/>
    <s v="No"/>
    <n v="0"/>
  </r>
  <r>
    <s v="O03181"/>
    <d v="2024-04-23T00:00:00"/>
    <x v="2"/>
    <s v="C0035"/>
    <x v="5"/>
    <s v="P0029"/>
    <s v="Bookcases Model 1"/>
    <x v="1"/>
    <n v="644.65"/>
    <n v="3"/>
    <n v="1029.82"/>
    <n v="0"/>
    <s v="Standard Class"/>
    <x v="2"/>
    <x v="2"/>
    <s v="E001"/>
    <x v="2"/>
    <n v="3089.46"/>
    <n v="1933.9499999999998"/>
    <n v="1155.5100000000002"/>
    <s v="High"/>
    <s v="No"/>
    <n v="0"/>
  </r>
  <r>
    <s v="O02900"/>
    <d v="2024-04-04T00:00:00"/>
    <x v="2"/>
    <s v="C0081"/>
    <x v="98"/>
    <s v="P0046"/>
    <s v="Printers Model 2"/>
    <x v="0"/>
    <n v="338.21"/>
    <n v="5"/>
    <n v="661.25"/>
    <n v="0.2"/>
    <s v="First Class"/>
    <x v="1"/>
    <x v="1"/>
    <s v="E003"/>
    <x v="11"/>
    <n v="2645"/>
    <n v="1691.05"/>
    <n v="953.95"/>
    <s v="High"/>
    <s v="No"/>
    <n v="0"/>
  </r>
  <r>
    <s v="O02123"/>
    <d v="2024-01-17T00:00:00"/>
    <x v="0"/>
    <s v="C0012"/>
    <x v="23"/>
    <s v="P0008"/>
    <s v="Binders Model 4"/>
    <x v="2"/>
    <n v="723.8"/>
    <n v="11"/>
    <n v="1101.54"/>
    <n v="0.1"/>
    <s v="Standard Class"/>
    <x v="2"/>
    <x v="2"/>
    <s v="E009"/>
    <x v="5"/>
    <n v="10905.245999999999"/>
    <n v="7961.7999999999993"/>
    <n v="2943.4459999999999"/>
    <s v="Medium"/>
    <s v="No"/>
    <n v="0"/>
  </r>
  <r>
    <s v="O00081"/>
    <d v="2024-12-16T00:00:00"/>
    <x v="3"/>
    <s v="C0023"/>
    <x v="58"/>
    <s v="P0030"/>
    <s v="Bookcases Model 2"/>
    <x v="1"/>
    <n v="633.59"/>
    <n v="9"/>
    <n v="800.37"/>
    <n v="0"/>
    <s v="Second Class"/>
    <x v="0"/>
    <x v="0"/>
    <s v="E010"/>
    <x v="8"/>
    <n v="7203.33"/>
    <n v="5702.31"/>
    <n v="1501.0199999999995"/>
    <s v="Medium"/>
    <s v="No"/>
    <n v="0"/>
  </r>
  <r>
    <s v="O02614"/>
    <d v="2024-12-10T00:00:00"/>
    <x v="3"/>
    <s v="C0030"/>
    <x v="26"/>
    <s v="P0020"/>
    <s v="Envelopes Model 4"/>
    <x v="2"/>
    <n v="777.33"/>
    <n v="11"/>
    <n v="1363.68"/>
    <n v="0"/>
    <s v="Standard Class"/>
    <x v="3"/>
    <x v="3"/>
    <s v="E004"/>
    <x v="6"/>
    <n v="15000.480000000001"/>
    <n v="8550.630000000001"/>
    <n v="6449.85"/>
    <s v="High"/>
    <s v="No"/>
    <n v="0"/>
  </r>
  <r>
    <s v="O01413"/>
    <d v="2024-10-12T00:00:00"/>
    <x v="3"/>
    <s v="C0079"/>
    <x v="68"/>
    <s v="P0051"/>
    <s v="Accessories Model 3"/>
    <x v="0"/>
    <n v="357.49"/>
    <n v="6"/>
    <n v="769.69"/>
    <n v="0"/>
    <s v="Second Class"/>
    <x v="0"/>
    <x v="0"/>
    <s v="E006"/>
    <x v="9"/>
    <n v="4618.1400000000003"/>
    <n v="2144.94"/>
    <n v="2473.2000000000003"/>
    <s v="High"/>
    <s v="No"/>
    <n v="0"/>
  </r>
  <r>
    <s v="O02578"/>
    <d v="2025-01-05T00:00:00"/>
    <x v="0"/>
    <s v="C0005"/>
    <x v="31"/>
    <s v="P0031"/>
    <s v="Bookcases Model 3"/>
    <x v="1"/>
    <n v="431.57"/>
    <n v="6"/>
    <n v="725.92"/>
    <n v="0"/>
    <s v="Second Class"/>
    <x v="1"/>
    <x v="1"/>
    <s v="E003"/>
    <x v="11"/>
    <n v="4355.5199999999995"/>
    <n v="2589.42"/>
    <n v="1766.0999999999995"/>
    <s v="High"/>
    <s v="No"/>
    <n v="0"/>
  </r>
  <r>
    <s v="O01915"/>
    <d v="2024-04-30T00:00:00"/>
    <x v="2"/>
    <s v="C0006"/>
    <x v="79"/>
    <s v="P0033"/>
    <s v="Tables Model 1"/>
    <x v="1"/>
    <n v="469.73"/>
    <n v="4"/>
    <n v="954.16"/>
    <n v="0.1"/>
    <s v="Second Class"/>
    <x v="3"/>
    <x v="3"/>
    <s v="E004"/>
    <x v="6"/>
    <n v="3434.9760000000001"/>
    <n v="1878.92"/>
    <n v="1556.056"/>
    <s v="High"/>
    <s v="No"/>
    <n v="0"/>
  </r>
  <r>
    <s v="O00256"/>
    <d v="2024-04-26T00:00:00"/>
    <x v="2"/>
    <s v="C0048"/>
    <x v="82"/>
    <s v="P0022"/>
    <s v="Desks Model 2"/>
    <x v="1"/>
    <n v="209.29"/>
    <n v="7"/>
    <n v="425.58"/>
    <n v="0.05"/>
    <s v="Second Class"/>
    <x v="0"/>
    <x v="0"/>
    <s v="E002"/>
    <x v="0"/>
    <n v="2830.107"/>
    <n v="1465.03"/>
    <n v="1365.077"/>
    <s v="High"/>
    <s v="No"/>
    <n v="0"/>
  </r>
  <r>
    <s v="O02859"/>
    <d v="2024-01-09T00:00:00"/>
    <x v="0"/>
    <s v="C0064"/>
    <x v="67"/>
    <s v="P0043"/>
    <s v="Monitors Model 3"/>
    <x v="0"/>
    <n v="710.37"/>
    <n v="6"/>
    <n v="979.52"/>
    <n v="0.2"/>
    <s v="Standard Class"/>
    <x v="3"/>
    <x v="3"/>
    <s v="E004"/>
    <x v="6"/>
    <n v="4701.6959999999999"/>
    <n v="4262.22"/>
    <n v="439.47599999999966"/>
    <s v="Low"/>
    <s v="No"/>
    <n v="0"/>
  </r>
  <r>
    <s v="O01997"/>
    <d v="2025-03-05T00:00:00"/>
    <x v="0"/>
    <s v="C0107"/>
    <x v="30"/>
    <s v="P0028"/>
    <s v="Chairs Model 4"/>
    <x v="1"/>
    <n v="784.05"/>
    <n v="8"/>
    <n v="1700.53"/>
    <n v="0.05"/>
    <s v="Second Class"/>
    <x v="1"/>
    <x v="1"/>
    <s v="E011"/>
    <x v="10"/>
    <n v="12924.027999999998"/>
    <n v="6272.4"/>
    <n v="6651.6279999999988"/>
    <s v="High"/>
    <s v="No"/>
    <n v="0"/>
  </r>
  <r>
    <s v="O03021"/>
    <d v="2024-08-23T00:00:00"/>
    <x v="1"/>
    <s v="C0086"/>
    <x v="77"/>
    <s v="P0047"/>
    <s v="Printers Model 3"/>
    <x v="0"/>
    <n v="127.85"/>
    <n v="11"/>
    <n v="210.2"/>
    <n v="0.1"/>
    <s v="Second Class"/>
    <x v="1"/>
    <x v="1"/>
    <s v="E003"/>
    <x v="11"/>
    <n v="2080.98"/>
    <n v="1406.35"/>
    <n v="674.63000000000011"/>
    <s v="High"/>
    <s v="No"/>
    <n v="0"/>
  </r>
  <r>
    <s v="O00880"/>
    <d v="2024-10-11T00:00:00"/>
    <x v="3"/>
    <s v="C0068"/>
    <x v="9"/>
    <s v="P0014"/>
    <s v="Staplers Model 2"/>
    <x v="2"/>
    <n v="723.21"/>
    <n v="12"/>
    <n v="1348.08"/>
    <n v="0.1"/>
    <s v="Standard Class"/>
    <x v="0"/>
    <x v="0"/>
    <s v="E002"/>
    <x v="0"/>
    <n v="14559.263999999999"/>
    <n v="8678.52"/>
    <n v="5880.7439999999988"/>
    <s v="High"/>
    <s v="No"/>
    <n v="0"/>
  </r>
  <r>
    <s v="O01028"/>
    <d v="2024-12-06T00:00:00"/>
    <x v="3"/>
    <s v="C0079"/>
    <x v="68"/>
    <s v="P0048"/>
    <s v="Printers Model 4"/>
    <x v="0"/>
    <n v="83.72"/>
    <n v="11"/>
    <n v="143.57"/>
    <n v="0.2"/>
    <s v="Standard Class"/>
    <x v="0"/>
    <x v="0"/>
    <s v="E002"/>
    <x v="0"/>
    <n v="1263.4160000000002"/>
    <n v="920.92"/>
    <n v="342.49600000000021"/>
    <s v="Medium"/>
    <s v="No"/>
    <n v="0"/>
  </r>
  <r>
    <s v="O02227"/>
    <d v="2024-03-20T00:00:00"/>
    <x v="0"/>
    <s v="C0002"/>
    <x v="6"/>
    <s v="P0032"/>
    <s v="Bookcases Model 4"/>
    <x v="1"/>
    <n v="539.9"/>
    <n v="9"/>
    <n v="1019.72"/>
    <n v="0.05"/>
    <s v="Standard Class"/>
    <x v="3"/>
    <x v="3"/>
    <s v="E012"/>
    <x v="4"/>
    <n v="8718.6059999999998"/>
    <n v="4859.0999999999995"/>
    <n v="3859.5060000000003"/>
    <s v="High"/>
    <s v="No"/>
    <n v="0"/>
  </r>
  <r>
    <s v="O00263"/>
    <d v="2024-03-21T00:00:00"/>
    <x v="0"/>
    <s v="C0049"/>
    <x v="27"/>
    <s v="P0026"/>
    <s v="Chairs Model 2"/>
    <x v="1"/>
    <n v="116.9"/>
    <n v="8"/>
    <n v="253.46"/>
    <n v="0.05"/>
    <s v="Same Day"/>
    <x v="1"/>
    <x v="1"/>
    <s v="E003"/>
    <x v="11"/>
    <n v="1926.296"/>
    <n v="935.2"/>
    <n v="991.096"/>
    <s v="High"/>
    <s v="No"/>
    <n v="0"/>
  </r>
  <r>
    <s v="O00806"/>
    <d v="2024-11-28T00:00:00"/>
    <x v="3"/>
    <s v="C0115"/>
    <x v="17"/>
    <s v="P0040"/>
    <s v="Laptops Model 4"/>
    <x v="0"/>
    <n v="329.6"/>
    <n v="1"/>
    <n v="455.77"/>
    <n v="0.15"/>
    <s v="First Class"/>
    <x v="2"/>
    <x v="2"/>
    <s v="E005"/>
    <x v="3"/>
    <n v="387.40449999999998"/>
    <n v="329.6"/>
    <n v="57.804499999999962"/>
    <s v="Low"/>
    <s v="No"/>
    <n v="0"/>
  </r>
  <r>
    <s v="O01387"/>
    <d v="2024-10-02T00:00:00"/>
    <x v="4"/>
    <s v="C0117"/>
    <x v="32"/>
    <s v="P0038"/>
    <s v="Laptops Model 2"/>
    <x v="0"/>
    <n v="55.26"/>
    <m/>
    <n v="112.32"/>
    <n v="0.1"/>
    <s v="Standard Class"/>
    <x v="0"/>
    <x v="0"/>
    <s v="E006"/>
    <x v="9"/>
    <n v="0"/>
    <n v="0"/>
    <n v="0"/>
    <s v="Quantity Error!"/>
    <s v="No"/>
    <n v="0"/>
  </r>
  <r>
    <s v="O00597"/>
    <d v="2024-03-26T00:00:00"/>
    <x v="0"/>
    <s v="C0024"/>
    <x v="6"/>
    <s v="P0026"/>
    <s v="Chairs Model 2"/>
    <x v="1"/>
    <n v="116.9"/>
    <n v="7"/>
    <n v="253.46"/>
    <n v="0.15"/>
    <s v="Standard Class"/>
    <x v="3"/>
    <x v="3"/>
    <s v="E004"/>
    <x v="6"/>
    <n v="1508.087"/>
    <n v="818.30000000000007"/>
    <n v="689.78699999999992"/>
    <s v="High"/>
    <s v="No"/>
    <n v="0"/>
  </r>
  <r>
    <s v="O03112"/>
    <d v="2024-12-16T00:00:00"/>
    <x v="3"/>
    <s v="C0048"/>
    <x v="82"/>
    <s v="P0028"/>
    <s v="Chairs Model 4"/>
    <x v="1"/>
    <n v="784.05"/>
    <n v="3"/>
    <n v="1700.53"/>
    <n v="0.05"/>
    <s v="First Class"/>
    <x v="0"/>
    <x v="0"/>
    <s v="E002"/>
    <x v="0"/>
    <n v="4846.5105000000003"/>
    <n v="2352.1499999999996"/>
    <n v="2494.3605000000007"/>
    <s v="High"/>
    <s v="No"/>
    <n v="0"/>
  </r>
  <r>
    <s v="O02860"/>
    <d v="2024-04-14T00:00:00"/>
    <x v="2"/>
    <s v="C0062"/>
    <x v="48"/>
    <s v="P0051"/>
    <s v="Accessories Model 3"/>
    <x v="0"/>
    <n v="357.49"/>
    <n v="12"/>
    <n v="769.69"/>
    <n v="0.1"/>
    <s v="First Class"/>
    <x v="2"/>
    <x v="2"/>
    <s v="E009"/>
    <x v="5"/>
    <n v="8312.652"/>
    <n v="4289.88"/>
    <n v="4022.7719999999999"/>
    <s v="High"/>
    <s v="No"/>
    <n v="0"/>
  </r>
  <r>
    <s v="O00801"/>
    <d v="2025-05-21T00:00:00"/>
    <x v="2"/>
    <s v="C0025"/>
    <x v="16"/>
    <s v="P0048"/>
    <s v="Printers Model 4"/>
    <x v="0"/>
    <n v="83.72"/>
    <n v="11"/>
    <n v="143.57"/>
    <n v="0.1"/>
    <s v="Second Class"/>
    <x v="0"/>
    <x v="0"/>
    <s v="E006"/>
    <x v="9"/>
    <n v="1421.3430000000001"/>
    <n v="920.92"/>
    <n v="500.42300000000012"/>
    <s v="High"/>
    <s v="No"/>
    <n v="0"/>
  </r>
  <r>
    <s v="O00509"/>
    <d v="2024-06-06T00:00:00"/>
    <x v="2"/>
    <s v="C0023"/>
    <x v="58"/>
    <s v="P0046"/>
    <s v="Printers Model 2"/>
    <x v="0"/>
    <n v="338.21"/>
    <n v="3"/>
    <n v="661.25"/>
    <n v="0"/>
    <s v="Same Day"/>
    <x v="0"/>
    <x v="0"/>
    <s v="E010"/>
    <x v="8"/>
    <n v="1983.75"/>
    <n v="1014.6299999999999"/>
    <n v="969.12000000000012"/>
    <s v="High"/>
    <s v="No"/>
    <n v="0"/>
  </r>
  <r>
    <s v="O03198"/>
    <d v="2024-09-25T00:00:00"/>
    <x v="1"/>
    <s v="C0063"/>
    <x v="56"/>
    <s v="P0047"/>
    <s v="Printers Model 3"/>
    <x v="0"/>
    <n v="127.85"/>
    <n v="9"/>
    <n v="210.2"/>
    <n v="0.05"/>
    <s v="Second Class"/>
    <x v="3"/>
    <x v="3"/>
    <s v="E008"/>
    <x v="7"/>
    <n v="1797.2099999999998"/>
    <n v="1150.6499999999999"/>
    <n v="646.55999999999995"/>
    <s v="High"/>
    <s v="No"/>
    <n v="0"/>
  </r>
  <r>
    <s v="O00897"/>
    <d v="2024-09-11T00:00:00"/>
    <x v="1"/>
    <s v="C0088"/>
    <x v="63"/>
    <s v="P0004"/>
    <s v="Paper Model 4"/>
    <x v="2"/>
    <n v="528.29"/>
    <n v="2"/>
    <n v="798.12"/>
    <n v="0"/>
    <s v="Second Class"/>
    <x v="0"/>
    <x v="0"/>
    <s v="E010"/>
    <x v="8"/>
    <n v="1596.24"/>
    <n v="1056.58"/>
    <n v="539.66000000000008"/>
    <s v="High"/>
    <s v="No"/>
    <n v="0"/>
  </r>
  <r>
    <s v="O02151"/>
    <d v="2025-03-13T00:00:00"/>
    <x v="0"/>
    <s v="C0117"/>
    <x v="32"/>
    <s v="P0046"/>
    <s v="Printers Model 2"/>
    <x v="0"/>
    <n v="338.21"/>
    <n v="1"/>
    <n v="661.25"/>
    <n v="0.1"/>
    <s v="Standard Class"/>
    <x v="0"/>
    <x v="0"/>
    <s v="E010"/>
    <x v="8"/>
    <n v="595.125"/>
    <n v="338.21"/>
    <n v="256.91500000000002"/>
    <s v="High"/>
    <s v="No"/>
    <n v="0"/>
  </r>
  <r>
    <s v="O02759"/>
    <d v="2024-03-08T00:00:00"/>
    <x v="0"/>
    <s v="C0065"/>
    <x v="10"/>
    <s v="P0013"/>
    <s v="Staplers Model 1"/>
    <x v="2"/>
    <n v="671.48"/>
    <n v="7"/>
    <n v="1240.1099999999999"/>
    <n v="0.2"/>
    <s v="Second Class"/>
    <x v="2"/>
    <x v="2"/>
    <s v="E005"/>
    <x v="3"/>
    <n v="6944.6159999999991"/>
    <n v="4700.3600000000006"/>
    <n v="2244.2559999999985"/>
    <s v="High"/>
    <s v="Yes"/>
    <n v="1"/>
  </r>
  <r>
    <s v="O03122"/>
    <d v="2024-03-22T00:00:00"/>
    <x v="0"/>
    <s v="C0068"/>
    <x v="9"/>
    <s v="P0043"/>
    <s v="Monitors Model 3"/>
    <x v="0"/>
    <n v="710.37"/>
    <n v="6"/>
    <n v="979.52"/>
    <n v="0"/>
    <s v="Standard Class"/>
    <x v="0"/>
    <x v="0"/>
    <s v="E010"/>
    <x v="8"/>
    <n v="5877.12"/>
    <n v="4262.22"/>
    <n v="1614.8999999999996"/>
    <s v="Medium"/>
    <s v="No"/>
    <n v="0"/>
  </r>
  <r>
    <s v="O00687"/>
    <d v="2025-06-12T00:00:00"/>
    <x v="2"/>
    <s v="C0027"/>
    <x v="52"/>
    <s v="P0031"/>
    <s v="Bookcases Model 3"/>
    <x v="1"/>
    <n v="431.57"/>
    <n v="10"/>
    <n v="725.92"/>
    <n v="0.2"/>
    <s v="First Class"/>
    <x v="3"/>
    <x v="3"/>
    <s v="E004"/>
    <x v="6"/>
    <n v="5807.3600000000006"/>
    <n v="4315.7"/>
    <n v="1491.6600000000008"/>
    <s v="Medium"/>
    <s v="No"/>
    <n v="0"/>
  </r>
  <r>
    <s v="O00622"/>
    <d v="2024-04-05T00:00:00"/>
    <x v="2"/>
    <s v="C0070"/>
    <x v="92"/>
    <s v="P0019"/>
    <s v="Envelopes Model 3"/>
    <x v="2"/>
    <n v="110.07"/>
    <n v="9"/>
    <n v="193.99"/>
    <n v="0.1"/>
    <s v="Standard Class"/>
    <x v="0"/>
    <x v="0"/>
    <s v="E002"/>
    <x v="0"/>
    <n v="1571.3190000000002"/>
    <n v="990.62999999999988"/>
    <n v="580.68900000000031"/>
    <s v="High"/>
    <s v="No"/>
    <n v="0"/>
  </r>
  <r>
    <s v="O00199"/>
    <d v="2024-08-26T00:00:00"/>
    <x v="1"/>
    <s v="C0046"/>
    <x v="95"/>
    <s v="P0050"/>
    <s v="Accessories Model 2"/>
    <x v="0"/>
    <n v="31.01"/>
    <n v="3"/>
    <n v="49.68"/>
    <n v="0"/>
    <s v="Second Class"/>
    <x v="1"/>
    <x v="1"/>
    <s v="E011"/>
    <x v="10"/>
    <n v="149.04"/>
    <n v="93.03"/>
    <n v="56.009999999999991"/>
    <s v="High"/>
    <s v="No"/>
    <n v="0"/>
  </r>
  <r>
    <s v="O02890"/>
    <d v="2025-03-24T00:00:00"/>
    <x v="0"/>
    <s v="C0069"/>
    <x v="34"/>
    <s v="P0030"/>
    <s v="Bookcases Model 2"/>
    <x v="1"/>
    <n v="633.59"/>
    <n v="1"/>
    <n v="800.37"/>
    <n v="0"/>
    <s v="Standard Class"/>
    <x v="0"/>
    <x v="0"/>
    <s v="E010"/>
    <x v="8"/>
    <n v="800.37"/>
    <n v="633.59"/>
    <n v="166.77999999999997"/>
    <s v="Medium"/>
    <s v="No"/>
    <n v="0"/>
  </r>
  <r>
    <s v="O01178"/>
    <d v="2025-02-02T00:00:00"/>
    <x v="0"/>
    <s v="C0079"/>
    <x v="68"/>
    <s v="P0022"/>
    <s v="Desks Model 2"/>
    <x v="1"/>
    <n v="209.29"/>
    <n v="8"/>
    <n v="425.58"/>
    <n v="0"/>
    <s v="Second Class"/>
    <x v="0"/>
    <x v="0"/>
    <s v="E006"/>
    <x v="9"/>
    <n v="3404.64"/>
    <n v="1674.32"/>
    <n v="1730.32"/>
    <s v="High"/>
    <s v="No"/>
    <n v="0"/>
  </r>
  <r>
    <s v="O02755"/>
    <d v="2025-02-18T00:00:00"/>
    <x v="0"/>
    <s v="C0117"/>
    <x v="32"/>
    <s v="P0046"/>
    <s v="Printers Model 2"/>
    <x v="0"/>
    <n v="338.21"/>
    <n v="8"/>
    <n v="661.25"/>
    <n v="0"/>
    <s v="First Class"/>
    <x v="0"/>
    <x v="0"/>
    <s v="E010"/>
    <x v="8"/>
    <n v="5290"/>
    <n v="2705.68"/>
    <n v="2584.3200000000002"/>
    <s v="High"/>
    <s v="No"/>
    <n v="0"/>
  </r>
  <r>
    <s v="O01838"/>
    <d v="2025-04-04T00:00:00"/>
    <x v="2"/>
    <s v="C0115"/>
    <x v="17"/>
    <s v="P0019"/>
    <s v="Envelopes Model 3"/>
    <x v="2"/>
    <n v="110.07"/>
    <n v="10"/>
    <n v="193.99"/>
    <n v="0"/>
    <s v="Standard Class"/>
    <x v="2"/>
    <x v="2"/>
    <s v="E005"/>
    <x v="3"/>
    <n v="1939.9"/>
    <n v="1100.6999999999998"/>
    <n v="839.20000000000027"/>
    <s v="High"/>
    <s v="No"/>
    <n v="0"/>
  </r>
  <r>
    <s v="O00011"/>
    <d v="2024-12-03T00:00:00"/>
    <x v="3"/>
    <s v="C0017"/>
    <x v="36"/>
    <s v="P0036"/>
    <s v="Tables Model 4"/>
    <x v="1"/>
    <n v="707.97"/>
    <n v="11"/>
    <n v="1262.55"/>
    <n v="0"/>
    <s v="Same Day"/>
    <x v="0"/>
    <x v="0"/>
    <s v="E002"/>
    <x v="0"/>
    <n v="13888.05"/>
    <n v="7787.67"/>
    <n v="6100.3799999999992"/>
    <s v="High"/>
    <s v="No"/>
    <n v="0"/>
  </r>
  <r>
    <s v="O00693"/>
    <d v="2024-08-26T00:00:00"/>
    <x v="1"/>
    <s v="C0050"/>
    <x v="0"/>
    <s v="P0019"/>
    <s v="Envelopes Model 3"/>
    <x v="2"/>
    <n v="110.07"/>
    <n v="5"/>
    <n v="193.99"/>
    <n v="0.15"/>
    <s v="Standard Class"/>
    <x v="0"/>
    <x v="0"/>
    <s v="E002"/>
    <x v="0"/>
    <n v="824.45749999999998"/>
    <n v="550.34999999999991"/>
    <n v="274.10750000000007"/>
    <s v="High"/>
    <s v="Yes"/>
    <n v="1"/>
  </r>
  <r>
    <s v="O01109"/>
    <d v="2024-03-02T00:00:00"/>
    <x v="0"/>
    <s v="C0103"/>
    <x v="84"/>
    <s v="P0004"/>
    <s v="Paper Model 4"/>
    <x v="2"/>
    <n v="528.29"/>
    <n v="9"/>
    <n v="798.12"/>
    <n v="0"/>
    <s v="Standard Class"/>
    <x v="3"/>
    <x v="3"/>
    <s v="E012"/>
    <x v="4"/>
    <n v="7183.08"/>
    <n v="4754.6099999999997"/>
    <n v="2428.4700000000003"/>
    <s v="High"/>
    <s v="No"/>
    <n v="0"/>
  </r>
  <r>
    <s v="O02411"/>
    <d v="2024-06-19T00:00:00"/>
    <x v="2"/>
    <s v="C0055"/>
    <x v="24"/>
    <s v="P0047"/>
    <s v="Printers Model 3"/>
    <x v="0"/>
    <n v="127.85"/>
    <n v="7"/>
    <n v="210.2"/>
    <n v="0"/>
    <s v="Standard Class"/>
    <x v="2"/>
    <x v="2"/>
    <s v="E009"/>
    <x v="5"/>
    <n v="1471.3999999999999"/>
    <n v="894.94999999999993"/>
    <n v="576.44999999999993"/>
    <s v="High"/>
    <s v="No"/>
    <n v="0"/>
  </r>
  <r>
    <s v="O02915"/>
    <d v="2024-07-29T00:00:00"/>
    <x v="1"/>
    <s v="C0015"/>
    <x v="88"/>
    <s v="P0016"/>
    <s v="Staplers Model 4"/>
    <x v="2"/>
    <n v="465.76"/>
    <n v="3"/>
    <n v="906.25"/>
    <n v="0"/>
    <s v="Second Class"/>
    <x v="1"/>
    <x v="1"/>
    <s v="E011"/>
    <x v="10"/>
    <n v="2718.75"/>
    <n v="1397.28"/>
    <n v="1321.47"/>
    <s v="High"/>
    <s v="No"/>
    <n v="0"/>
  </r>
  <r>
    <s v="O02876"/>
    <d v="2025-02-03T00:00:00"/>
    <x v="0"/>
    <s v="C0041"/>
    <x v="2"/>
    <s v="P0040"/>
    <s v="Laptops Model 4"/>
    <x v="0"/>
    <n v="329.6"/>
    <n v="10"/>
    <n v="455.77"/>
    <n v="0.15"/>
    <s v="Standard Class"/>
    <x v="0"/>
    <x v="0"/>
    <s v="E006"/>
    <x v="9"/>
    <n v="3874.0449999999996"/>
    <n v="3296"/>
    <n v="578.04499999999962"/>
    <s v="Low"/>
    <s v="No"/>
    <n v="0"/>
  </r>
  <r>
    <s v="O03019"/>
    <d v="2024-02-03T00:00:00"/>
    <x v="0"/>
    <s v="C0095"/>
    <x v="22"/>
    <s v="P0009"/>
    <s v="Pens Model 1"/>
    <x v="2"/>
    <n v="640.09"/>
    <n v="11"/>
    <n v="1169.26"/>
    <n v="0"/>
    <s v="Second Class"/>
    <x v="3"/>
    <x v="3"/>
    <s v="E012"/>
    <x v="4"/>
    <n v="12861.86"/>
    <n v="7040.9900000000007"/>
    <n v="5820.87"/>
    <s v="High"/>
    <s v="No"/>
    <n v="0"/>
  </r>
  <r>
    <s v="O01601"/>
    <d v="2024-11-04T00:00:00"/>
    <x v="3"/>
    <s v="C0084"/>
    <x v="12"/>
    <s v="P0042"/>
    <s v="Monitors Model 2"/>
    <x v="0"/>
    <n v="396.64"/>
    <n v="3"/>
    <n v="532.41999999999996"/>
    <n v="0"/>
    <s v="First Class"/>
    <x v="0"/>
    <x v="0"/>
    <s v="E010"/>
    <x v="8"/>
    <n v="1597.2599999999998"/>
    <n v="1189.92"/>
    <n v="407.33999999999969"/>
    <s v="Medium"/>
    <s v="No"/>
    <n v="0"/>
  </r>
  <r>
    <s v="O01435"/>
    <d v="2024-10-13T00:00:00"/>
    <x v="3"/>
    <s v="C0049"/>
    <x v="27"/>
    <s v="P0020"/>
    <s v="Envelopes Model 4"/>
    <x v="2"/>
    <n v="777.33"/>
    <n v="5"/>
    <n v="1363.68"/>
    <n v="0.1"/>
    <s v="Standard Class"/>
    <x v="1"/>
    <x v="1"/>
    <s v="E007"/>
    <x v="1"/>
    <n v="6136.56"/>
    <n v="3886.65"/>
    <n v="2249.9100000000003"/>
    <s v="High"/>
    <s v="No"/>
    <n v="0"/>
  </r>
  <r>
    <s v="O01662"/>
    <d v="2024-07-18T00:00:00"/>
    <x v="1"/>
    <s v="C0120"/>
    <x v="18"/>
    <s v="P0035"/>
    <s v="Tables Model 3"/>
    <x v="1"/>
    <n v="190.89"/>
    <n v="9"/>
    <n v="243.15"/>
    <n v="0"/>
    <s v="Second Class"/>
    <x v="3"/>
    <x v="3"/>
    <s v="E012"/>
    <x v="4"/>
    <n v="2188.35"/>
    <n v="1718.0099999999998"/>
    <n v="470.34000000000015"/>
    <s v="Medium"/>
    <s v="No"/>
    <n v="0"/>
  </r>
  <r>
    <s v="O00716"/>
    <d v="2025-06-17T00:00:00"/>
    <x v="2"/>
    <s v="C0029"/>
    <x v="72"/>
    <s v="P0039"/>
    <s v="Laptops Model 3"/>
    <x v="0"/>
    <n v="727.96"/>
    <n v="6"/>
    <n v="1118.93"/>
    <n v="0"/>
    <s v="Standard Class"/>
    <x v="2"/>
    <x v="2"/>
    <s v="E005"/>
    <x v="3"/>
    <n v="6713.58"/>
    <n v="4367.76"/>
    <n v="2345.8199999999997"/>
    <s v="High"/>
    <s v="No"/>
    <n v="0"/>
  </r>
  <r>
    <s v="O01843"/>
    <d v="2024-10-28T00:00:00"/>
    <x v="3"/>
    <s v="C0120"/>
    <x v="18"/>
    <s v="P0041"/>
    <s v="Monitors Model 1"/>
    <x v="0"/>
    <n v="757.28"/>
    <n v="8"/>
    <n v="1165.56"/>
    <n v="0.2"/>
    <s v="Same Day"/>
    <x v="3"/>
    <x v="3"/>
    <s v="E012"/>
    <x v="4"/>
    <n v="7459.5839999999998"/>
    <n v="6058.24"/>
    <n v="1401.3440000000001"/>
    <s v="Medium"/>
    <s v="No"/>
    <n v="0"/>
  </r>
  <r>
    <s v="O01011"/>
    <d v="2024-10-04T00:00:00"/>
    <x v="3"/>
    <s v="C0016"/>
    <x v="34"/>
    <s v="P0028"/>
    <s v="Chairs Model 4"/>
    <x v="1"/>
    <n v="784.05"/>
    <n v="9"/>
    <n v="1700.53"/>
    <n v="0"/>
    <s v="Second Class"/>
    <x v="0"/>
    <x v="0"/>
    <s v="E006"/>
    <x v="9"/>
    <n v="15304.77"/>
    <n v="7056.45"/>
    <n v="8248.32"/>
    <s v="High"/>
    <s v="No"/>
    <n v="0"/>
  </r>
  <r>
    <s v="O00867"/>
    <d v="2024-10-31T00:00:00"/>
    <x v="3"/>
    <s v="C0031"/>
    <x v="19"/>
    <s v="P0042"/>
    <s v="Monitors Model 2"/>
    <x v="0"/>
    <n v="396.64"/>
    <n v="4"/>
    <n v="532.41999999999996"/>
    <n v="0.1"/>
    <s v="Same Day"/>
    <x v="1"/>
    <x v="1"/>
    <s v="E003"/>
    <x v="11"/>
    <n v="1916.712"/>
    <n v="1586.56"/>
    <n v="330.15200000000004"/>
    <s v="Medium"/>
    <s v="No"/>
    <n v="0"/>
  </r>
  <r>
    <s v="O02834"/>
    <d v="2024-10-06T00:00:00"/>
    <x v="3"/>
    <s v="C0002"/>
    <x v="6"/>
    <s v="P0029"/>
    <s v="Bookcases Model 1"/>
    <x v="1"/>
    <n v="644.65"/>
    <n v="7"/>
    <n v="1029.82"/>
    <n v="0"/>
    <s v="Same Day"/>
    <x v="3"/>
    <x v="3"/>
    <s v="E004"/>
    <x v="6"/>
    <n v="7208.74"/>
    <n v="4512.55"/>
    <n v="2696.1899999999996"/>
    <s v="High"/>
    <s v="No"/>
    <n v="0"/>
  </r>
  <r>
    <s v="O02685"/>
    <d v="2024-02-23T00:00:00"/>
    <x v="0"/>
    <s v="C0035"/>
    <x v="5"/>
    <s v="P0041"/>
    <s v="Monitors Model 1"/>
    <x v="0"/>
    <n v="757.28"/>
    <n v="5"/>
    <n v="1165.56"/>
    <n v="0"/>
    <s v="First Class"/>
    <x v="2"/>
    <x v="2"/>
    <s v="E009"/>
    <x v="5"/>
    <n v="5827.7999999999993"/>
    <n v="3786.3999999999996"/>
    <n v="2041.3999999999996"/>
    <s v="High"/>
    <s v="No"/>
    <n v="0"/>
  </r>
  <r>
    <s v="O01052"/>
    <d v="2025-04-06T00:00:00"/>
    <x v="2"/>
    <s v="C0082"/>
    <x v="62"/>
    <s v="P0008"/>
    <s v="Binders Model 4"/>
    <x v="2"/>
    <n v="723.8"/>
    <n v="9"/>
    <n v="1101.54"/>
    <n v="0"/>
    <s v="First Class"/>
    <x v="1"/>
    <x v="1"/>
    <s v="E011"/>
    <x v="10"/>
    <n v="9913.86"/>
    <n v="6514.2"/>
    <n v="3399.6600000000008"/>
    <s v="High"/>
    <s v="No"/>
    <n v="0"/>
  </r>
  <r>
    <s v="O00909"/>
    <d v="2024-04-22T00:00:00"/>
    <x v="2"/>
    <s v="C0102"/>
    <x v="80"/>
    <s v="P0023"/>
    <s v="Desks Model 3"/>
    <x v="1"/>
    <n v="388.07"/>
    <n v="1"/>
    <n v="782.41"/>
    <n v="0.05"/>
    <s v="Standard Class"/>
    <x v="3"/>
    <x v="3"/>
    <s v="E008"/>
    <x v="7"/>
    <n v="743.28949999999998"/>
    <n v="388.07"/>
    <n v="355.21949999999998"/>
    <s v="High"/>
    <s v="No"/>
    <n v="0"/>
  </r>
  <r>
    <s v="O00097"/>
    <d v="2024-04-29T00:00:00"/>
    <x v="2"/>
    <s v="C0042"/>
    <x v="93"/>
    <s v="P0034"/>
    <s v="Tables Model 2"/>
    <x v="1"/>
    <n v="752.53"/>
    <n v="11"/>
    <n v="1018.12"/>
    <n v="0"/>
    <s v="Same Day"/>
    <x v="3"/>
    <x v="3"/>
    <s v="E008"/>
    <x v="7"/>
    <n v="11199.32"/>
    <n v="8277.83"/>
    <n v="2921.49"/>
    <s v="Medium"/>
    <s v="No"/>
    <n v="0"/>
  </r>
  <r>
    <s v="O02272"/>
    <d v="2025-06-17T00:00:00"/>
    <x v="2"/>
    <s v="C0091"/>
    <x v="33"/>
    <s v="P0040"/>
    <s v="Laptops Model 4"/>
    <x v="0"/>
    <n v="329.6"/>
    <n v="9"/>
    <n v="455.77"/>
    <n v="0"/>
    <s v="Standard Class"/>
    <x v="3"/>
    <x v="3"/>
    <s v="E008"/>
    <x v="7"/>
    <n v="4101.93"/>
    <n v="2966.4"/>
    <n v="1135.5300000000002"/>
    <s v="Medium"/>
    <s v="No"/>
    <n v="0"/>
  </r>
  <r>
    <s v="O02455"/>
    <d v="2024-11-08T00:00:00"/>
    <x v="3"/>
    <s v="C0054"/>
    <x v="7"/>
    <s v="P0007"/>
    <s v="Binders Model 3"/>
    <x v="2"/>
    <n v="487.09"/>
    <n v="10"/>
    <n v="838.72"/>
    <n v="0.05"/>
    <s v="Standard Class"/>
    <x v="2"/>
    <x v="2"/>
    <s v="E005"/>
    <x v="3"/>
    <n v="7967.84"/>
    <n v="4870.8999999999996"/>
    <n v="3096.9400000000005"/>
    <s v="High"/>
    <s v="No"/>
    <n v="0"/>
  </r>
  <r>
    <s v="O00250"/>
    <d v="2024-01-10T00:00:00"/>
    <x v="0"/>
    <s v="C0089"/>
    <x v="71"/>
    <s v="P0044"/>
    <s v="Monitors Model 4"/>
    <x v="0"/>
    <n v="365.65"/>
    <n v="5"/>
    <n v="689.97"/>
    <n v="0.05"/>
    <s v="Standard Class"/>
    <x v="1"/>
    <x v="1"/>
    <s v="E011"/>
    <x v="10"/>
    <n v="3277.3575000000001"/>
    <n v="1828.25"/>
    <n v="1449.1075000000001"/>
    <s v="High"/>
    <s v="No"/>
    <n v="0"/>
  </r>
  <r>
    <s v="O02307"/>
    <d v="2024-08-27T00:00:00"/>
    <x v="1"/>
    <s v="C0028"/>
    <x v="11"/>
    <s v="P0009"/>
    <s v="Pens Model 1"/>
    <x v="2"/>
    <n v="640.09"/>
    <n v="2"/>
    <n v="1169.26"/>
    <n v="0.05"/>
    <s v="Standard Class"/>
    <x v="2"/>
    <x v="2"/>
    <s v="E009"/>
    <x v="5"/>
    <n v="2221.5940000000001"/>
    <n v="1280.18"/>
    <n v="941.41399999999999"/>
    <s v="High"/>
    <s v="No"/>
    <n v="0"/>
  </r>
  <r>
    <s v="O02294"/>
    <d v="2024-11-26T00:00:00"/>
    <x v="3"/>
    <s v="C0100"/>
    <x v="70"/>
    <s v="P0032"/>
    <s v="Bookcases Model 4"/>
    <x v="1"/>
    <n v="539.9"/>
    <n v="1"/>
    <n v="1019.72"/>
    <n v="0.1"/>
    <s v="First Class"/>
    <x v="2"/>
    <x v="2"/>
    <s v="E001"/>
    <x v="2"/>
    <n v="917.74800000000005"/>
    <n v="539.9"/>
    <n v="377.84800000000007"/>
    <s v="High"/>
    <s v="Yes"/>
    <n v="1"/>
  </r>
  <r>
    <s v="O01629"/>
    <d v="2024-02-20T00:00:00"/>
    <x v="0"/>
    <s v="C0023"/>
    <x v="58"/>
    <s v="P0034"/>
    <s v="Tables Model 2"/>
    <x v="1"/>
    <n v="752.53"/>
    <n v="12"/>
    <n v="1018.12"/>
    <n v="0.1"/>
    <s v="Standard Class"/>
    <x v="0"/>
    <x v="0"/>
    <s v="E010"/>
    <x v="8"/>
    <n v="10995.696"/>
    <n v="9030.36"/>
    <n v="1965.3359999999993"/>
    <s v="Medium"/>
    <s v="No"/>
    <n v="0"/>
  </r>
  <r>
    <s v="O02389"/>
    <d v="2024-12-18T00:00:00"/>
    <x v="3"/>
    <s v="C0003"/>
    <x v="66"/>
    <s v="P0026"/>
    <s v="Chairs Model 2"/>
    <x v="1"/>
    <n v="116.9"/>
    <n v="3"/>
    <n v="253.46"/>
    <n v="0"/>
    <s v="Second Class"/>
    <x v="1"/>
    <x v="1"/>
    <s v="E011"/>
    <x v="10"/>
    <n v="760.38"/>
    <n v="350.70000000000005"/>
    <n v="409.67999999999995"/>
    <s v="High"/>
    <s v="No"/>
    <n v="0"/>
  </r>
  <r>
    <s v="O02700"/>
    <d v="2024-01-30T00:00:00"/>
    <x v="0"/>
    <s v="C0094"/>
    <x v="53"/>
    <s v="P0047"/>
    <s v="Printers Model 3"/>
    <x v="0"/>
    <n v="127.85"/>
    <n v="9"/>
    <n v="210.2"/>
    <n v="0"/>
    <s v="Standard Class"/>
    <x v="1"/>
    <x v="1"/>
    <s v="E011"/>
    <x v="10"/>
    <n v="1891.8"/>
    <n v="1150.6499999999999"/>
    <n v="741.15000000000009"/>
    <s v="High"/>
    <s v="No"/>
    <n v="0"/>
  </r>
  <r>
    <s v="O02406"/>
    <d v="2024-06-01T00:00:00"/>
    <x v="2"/>
    <s v="C0114"/>
    <x v="61"/>
    <s v="P0030"/>
    <s v="Bookcases Model 2"/>
    <x v="1"/>
    <n v="633.59"/>
    <n v="9"/>
    <n v="800.37"/>
    <n v="0.05"/>
    <s v="Standard Class"/>
    <x v="2"/>
    <x v="2"/>
    <s v="E005"/>
    <x v="3"/>
    <n v="6843.1634999999997"/>
    <n v="5702.31"/>
    <n v="1140.8534999999993"/>
    <s v="Medium"/>
    <s v="No"/>
    <n v="0"/>
  </r>
  <r>
    <s v="O00953"/>
    <d v="2025-05-22T00:00:00"/>
    <x v="2"/>
    <s v="C0036"/>
    <x v="49"/>
    <s v="P0040"/>
    <s v="Laptops Model 4"/>
    <x v="0"/>
    <n v="329.6"/>
    <n v="1"/>
    <n v="455.77"/>
    <n v="0.2"/>
    <s v="Same Day"/>
    <x v="0"/>
    <x v="0"/>
    <s v="E006"/>
    <x v="9"/>
    <n v="364.61599999999999"/>
    <n v="329.6"/>
    <n v="35.015999999999963"/>
    <s v="Low"/>
    <s v="No"/>
    <n v="0"/>
  </r>
  <r>
    <s v="O00138"/>
    <d v="2024-02-07T00:00:00"/>
    <x v="0"/>
    <s v="C0119"/>
    <x v="55"/>
    <s v="P0045"/>
    <s v="Printers Model 1"/>
    <x v="0"/>
    <n v="595.79999999999995"/>
    <n v="6"/>
    <n v="1280.18"/>
    <n v="0.15"/>
    <s v="Standard Class"/>
    <x v="1"/>
    <x v="1"/>
    <s v="E007"/>
    <x v="1"/>
    <n v="6528.9179999999997"/>
    <n v="3574.7999999999997"/>
    <n v="2954.1179999999999"/>
    <s v="High"/>
    <s v="No"/>
    <n v="0"/>
  </r>
  <r>
    <s v="O00580"/>
    <d v="2024-07-02T00:00:00"/>
    <x v="1"/>
    <s v="C0072"/>
    <x v="105"/>
    <s v="P0003"/>
    <s v="Paper Model 3"/>
    <x v="2"/>
    <n v="239.71"/>
    <n v="5"/>
    <n v="522.34"/>
    <n v="0"/>
    <s v="Second Class"/>
    <x v="0"/>
    <x v="0"/>
    <s v="E010"/>
    <x v="8"/>
    <n v="2611.7000000000003"/>
    <n v="1198.55"/>
    <n v="1413.1500000000003"/>
    <s v="High"/>
    <s v="No"/>
    <n v="0"/>
  </r>
  <r>
    <s v="O02865"/>
    <d v="2024-04-28T00:00:00"/>
    <x v="2"/>
    <s v="C0031"/>
    <x v="19"/>
    <s v="P0018"/>
    <s v="Envelopes Model 2"/>
    <x v="2"/>
    <n v="599.25"/>
    <n v="10"/>
    <n v="849.05"/>
    <n v="0"/>
    <s v="Second Class"/>
    <x v="1"/>
    <x v="1"/>
    <s v="E003"/>
    <x v="11"/>
    <n v="8490.5"/>
    <n v="5992.5"/>
    <n v="2498"/>
    <s v="Medium"/>
    <s v="No"/>
    <n v="0"/>
  </r>
  <r>
    <s v="O00007"/>
    <d v="2024-03-16T00:00:00"/>
    <x v="0"/>
    <s v="C0063"/>
    <x v="56"/>
    <s v="P0046"/>
    <s v="Printers Model 2"/>
    <x v="0"/>
    <n v="338.21"/>
    <n v="2"/>
    <n v="661.25"/>
    <n v="0"/>
    <s v="Standard Class"/>
    <x v="3"/>
    <x v="3"/>
    <s v="E008"/>
    <x v="7"/>
    <n v="1322.5"/>
    <n v="676.42"/>
    <n v="646.08000000000004"/>
    <s v="High"/>
    <s v="No"/>
    <n v="0"/>
  </r>
  <r>
    <s v="O00889"/>
    <d v="2025-06-18T00:00:00"/>
    <x v="2"/>
    <s v="C0058"/>
    <x v="43"/>
    <s v="P0043"/>
    <s v="Monitors Model 3"/>
    <x v="0"/>
    <n v="710.37"/>
    <n v="9"/>
    <n v="979.52"/>
    <n v="0"/>
    <s v="First Class"/>
    <x v="3"/>
    <x v="3"/>
    <s v="E004"/>
    <x v="6"/>
    <n v="8815.68"/>
    <n v="6393.33"/>
    <n v="2422.3500000000004"/>
    <s v="Medium"/>
    <s v="No"/>
    <n v="0"/>
  </r>
  <r>
    <s v="O02968"/>
    <d v="2025-02-02T00:00:00"/>
    <x v="0"/>
    <s v="C0008"/>
    <x v="69"/>
    <s v="P0014"/>
    <s v="Staplers Model 2"/>
    <x v="2"/>
    <n v="723.21"/>
    <n v="11"/>
    <n v="1348.08"/>
    <n v="0"/>
    <s v="Same Day"/>
    <x v="1"/>
    <x v="1"/>
    <s v="E003"/>
    <x v="11"/>
    <n v="14828.88"/>
    <n v="7955.31"/>
    <n v="6873.5699999999988"/>
    <s v="High"/>
    <s v="No"/>
    <n v="0"/>
  </r>
  <r>
    <s v="O01988"/>
    <d v="2024-08-26T00:00:00"/>
    <x v="1"/>
    <s v="C0108"/>
    <x v="47"/>
    <s v="P0036"/>
    <s v="Tables Model 4"/>
    <x v="1"/>
    <n v="707.97"/>
    <n v="1"/>
    <n v="1262.55"/>
    <n v="0"/>
    <s v="Standard Class"/>
    <x v="3"/>
    <x v="3"/>
    <s v="E008"/>
    <x v="7"/>
    <n v="1262.55"/>
    <n v="707.97"/>
    <n v="554.57999999999993"/>
    <s v="High"/>
    <s v="Yes"/>
    <n v="1"/>
  </r>
  <r>
    <s v="O01103"/>
    <d v="2024-06-13T00:00:00"/>
    <x v="2"/>
    <s v="C0014"/>
    <x v="57"/>
    <s v="P0005"/>
    <s v="Binders Model 1"/>
    <x v="2"/>
    <n v="454.91"/>
    <n v="6"/>
    <n v="865.02"/>
    <n v="0.15"/>
    <s v="Standard Class"/>
    <x v="0"/>
    <x v="0"/>
    <s v="E002"/>
    <x v="0"/>
    <n v="4411.6019999999999"/>
    <n v="2729.46"/>
    <n v="1682.1419999999998"/>
    <s v="High"/>
    <s v="No"/>
    <n v="0"/>
  </r>
  <r>
    <s v="O02741"/>
    <d v="2024-11-14T00:00:00"/>
    <x v="3"/>
    <s v="C0120"/>
    <x v="18"/>
    <s v="P0049"/>
    <s v="Accessories Model 1"/>
    <x v="0"/>
    <n v="329.45"/>
    <n v="10"/>
    <n v="709.62"/>
    <n v="0.15"/>
    <s v="Same Day"/>
    <x v="3"/>
    <x v="3"/>
    <s v="E004"/>
    <x v="6"/>
    <n v="6031.7699999999995"/>
    <n v="3294.5"/>
    <n v="2737.2699999999995"/>
    <s v="High"/>
    <s v="No"/>
    <n v="0"/>
  </r>
  <r>
    <s v="O01129"/>
    <d v="2024-08-18T00:00:00"/>
    <x v="1"/>
    <s v="C0066"/>
    <x v="76"/>
    <s v="P0009"/>
    <s v="Pens Model 1"/>
    <x v="2"/>
    <n v="640.09"/>
    <n v="11"/>
    <n v="1169.26"/>
    <n v="0"/>
    <s v="Standard Class"/>
    <x v="0"/>
    <x v="0"/>
    <s v="E002"/>
    <x v="0"/>
    <n v="12861.86"/>
    <n v="7040.9900000000007"/>
    <n v="5820.87"/>
    <s v="High"/>
    <s v="No"/>
    <n v="0"/>
  </r>
  <r>
    <s v="O02754"/>
    <d v="2025-06-27T00:00:00"/>
    <x v="2"/>
    <s v="C0084"/>
    <x v="12"/>
    <s v="P0049"/>
    <s v="Accessories Model 1"/>
    <x v="0"/>
    <n v="329.45"/>
    <n v="5"/>
    <n v="709.62"/>
    <n v="0.15"/>
    <s v="Second Class"/>
    <x v="0"/>
    <x v="0"/>
    <s v="E002"/>
    <x v="0"/>
    <n v="3015.8849999999998"/>
    <n v="1647.25"/>
    <n v="1368.6349999999998"/>
    <s v="High"/>
    <s v="No"/>
    <n v="0"/>
  </r>
  <r>
    <s v="O02822"/>
    <d v="2024-09-07T00:00:00"/>
    <x v="1"/>
    <s v="C0004"/>
    <x v="20"/>
    <s v="P0034"/>
    <s v="Tables Model 2"/>
    <x v="1"/>
    <n v="752.53"/>
    <n v="7"/>
    <n v="1018.12"/>
    <n v="0.1"/>
    <s v="Second Class"/>
    <x v="0"/>
    <x v="0"/>
    <s v="E002"/>
    <x v="0"/>
    <n v="6414.1559999999999"/>
    <n v="5267.71"/>
    <n v="1146.4459999999999"/>
    <s v="Medium"/>
    <s v="No"/>
    <n v="0"/>
  </r>
  <r>
    <s v="O02761"/>
    <d v="2024-04-14T00:00:00"/>
    <x v="2"/>
    <s v="C0052"/>
    <x v="13"/>
    <s v="P0052"/>
    <s v="Accessories Model 4"/>
    <x v="0"/>
    <n v="685.08"/>
    <n v="3"/>
    <n v="921.01"/>
    <n v="0.05"/>
    <s v="Standard Class"/>
    <x v="3"/>
    <x v="3"/>
    <s v="E008"/>
    <x v="7"/>
    <n v="2624.8784999999998"/>
    <n v="2055.2400000000002"/>
    <n v="569.63849999999957"/>
    <s v="Medium"/>
    <s v="No"/>
    <n v="0"/>
  </r>
  <r>
    <s v="O00405"/>
    <d v="2025-04-12T00:00:00"/>
    <x v="2"/>
    <s v="C0067"/>
    <x v="46"/>
    <s v="P0007"/>
    <s v="Binders Model 3"/>
    <x v="2"/>
    <n v="487.09"/>
    <n v="1"/>
    <n v="838.72"/>
    <n v="0"/>
    <s v="Standard Class"/>
    <x v="1"/>
    <x v="1"/>
    <s v="E007"/>
    <x v="1"/>
    <n v="838.72"/>
    <n v="487.09"/>
    <n v="351.63000000000005"/>
    <s v="High"/>
    <s v="No"/>
    <n v="0"/>
  </r>
  <r>
    <s v="O00061"/>
    <d v="2024-03-16T00:00:00"/>
    <x v="0"/>
    <s v="C0099"/>
    <x v="16"/>
    <s v="P0027"/>
    <s v="Chairs Model 3"/>
    <x v="1"/>
    <n v="688.81"/>
    <n v="3"/>
    <n v="1334.92"/>
    <n v="0"/>
    <s v="First Class"/>
    <x v="1"/>
    <x v="1"/>
    <s v="E011"/>
    <x v="10"/>
    <n v="4004.76"/>
    <n v="2066.4299999999998"/>
    <n v="1938.3300000000004"/>
    <s v="High"/>
    <s v="No"/>
    <n v="0"/>
  </r>
  <r>
    <s v="O02101"/>
    <d v="2024-02-18T00:00:00"/>
    <x v="0"/>
    <s v="C0086"/>
    <x v="77"/>
    <s v="P0008"/>
    <s v="Binders Model 4"/>
    <x v="2"/>
    <n v="723.8"/>
    <n v="11"/>
    <n v="1101.54"/>
    <n v="0.05"/>
    <s v="Standard Class"/>
    <x v="1"/>
    <x v="1"/>
    <s v="E007"/>
    <x v="1"/>
    <n v="11511.092999999999"/>
    <n v="7961.7999999999993"/>
    <n v="3549.2929999999997"/>
    <s v="High"/>
    <s v="No"/>
    <n v="0"/>
  </r>
  <r>
    <s v="O01618"/>
    <d v="2024-01-13T00:00:00"/>
    <x v="0"/>
    <s v="C0115"/>
    <x v="17"/>
    <s v="P0031"/>
    <s v="Bookcases Model 3"/>
    <x v="1"/>
    <n v="431.57"/>
    <n v="11"/>
    <n v="725.92"/>
    <n v="0.1"/>
    <s v="Same Day"/>
    <x v="2"/>
    <x v="2"/>
    <s v="E005"/>
    <x v="3"/>
    <n v="7186.6080000000002"/>
    <n v="4747.2699999999995"/>
    <n v="2439.3380000000006"/>
    <s v="High"/>
    <s v="No"/>
    <n v="0"/>
  </r>
  <r>
    <s v="O00913"/>
    <d v="2025-01-30T00:00:00"/>
    <x v="0"/>
    <s v="C0120"/>
    <x v="18"/>
    <s v="P0023"/>
    <s v="Desks Model 3"/>
    <x v="1"/>
    <n v="388.07"/>
    <n v="7"/>
    <n v="782.41"/>
    <n v="0.05"/>
    <s v="First Class"/>
    <x v="3"/>
    <x v="3"/>
    <s v="E004"/>
    <x v="6"/>
    <n v="5203.0264999999999"/>
    <n v="2716.49"/>
    <n v="2486.5365000000002"/>
    <s v="High"/>
    <s v="No"/>
    <n v="0"/>
  </r>
  <r>
    <s v="O02080"/>
    <d v="2025-02-21T00:00:00"/>
    <x v="0"/>
    <s v="C0059"/>
    <x v="73"/>
    <s v="P0037"/>
    <s v="Laptops Model 1"/>
    <x v="0"/>
    <n v="732.63"/>
    <n v="3"/>
    <n v="1069.8599999999999"/>
    <n v="0"/>
    <s v="Standard Class"/>
    <x v="2"/>
    <x v="2"/>
    <s v="E009"/>
    <x v="5"/>
    <n v="3209.58"/>
    <n v="2197.89"/>
    <n v="1011.69"/>
    <s v="High"/>
    <s v="No"/>
    <n v="0"/>
  </r>
  <r>
    <s v="O02963"/>
    <d v="2024-02-07T00:00:00"/>
    <x v="0"/>
    <s v="C0075"/>
    <x v="7"/>
    <s v="P0015"/>
    <s v="Staplers Model 3"/>
    <x v="2"/>
    <n v="250.6"/>
    <n v="8"/>
    <n v="418.2"/>
    <n v="0.2"/>
    <s v="Standard Class"/>
    <x v="3"/>
    <x v="3"/>
    <s v="E004"/>
    <x v="6"/>
    <n v="2676.48"/>
    <n v="2004.8"/>
    <n v="671.68000000000006"/>
    <s v="Medium"/>
    <s v="No"/>
    <n v="0"/>
  </r>
  <r>
    <s v="O00236"/>
    <d v="2024-05-23T00:00:00"/>
    <x v="2"/>
    <s v="C0085"/>
    <x v="42"/>
    <s v="P0021"/>
    <s v="Desks Model 1"/>
    <x v="1"/>
    <n v="731.22"/>
    <n v="12"/>
    <n v="1490.92"/>
    <n v="0"/>
    <s v="Same Day"/>
    <x v="2"/>
    <x v="2"/>
    <s v="E009"/>
    <x v="5"/>
    <n v="17891.04"/>
    <n v="8774.64"/>
    <n v="9116.4000000000015"/>
    <s v="High"/>
    <s v="No"/>
    <n v="0"/>
  </r>
  <r>
    <s v="O00719"/>
    <d v="2024-03-22T00:00:00"/>
    <x v="0"/>
    <s v="C0111"/>
    <x v="17"/>
    <s v="P0051"/>
    <s v="Accessories Model 3"/>
    <x v="0"/>
    <n v="357.49"/>
    <n v="6"/>
    <n v="769.69"/>
    <n v="0.05"/>
    <s v="Standard Class"/>
    <x v="1"/>
    <x v="1"/>
    <s v="E007"/>
    <x v="1"/>
    <n v="4387.2330000000002"/>
    <n v="2144.94"/>
    <n v="2242.2930000000001"/>
    <s v="High"/>
    <s v="No"/>
    <n v="0"/>
  </r>
  <r>
    <s v="O02691"/>
    <d v="2025-01-08T00:00:00"/>
    <x v="0"/>
    <s v="C0112"/>
    <x v="90"/>
    <s v="P0035"/>
    <s v="Tables Model 3"/>
    <x v="1"/>
    <n v="190.89"/>
    <n v="12"/>
    <n v="243.15"/>
    <n v="0.05"/>
    <s v="Standard Class"/>
    <x v="3"/>
    <x v="3"/>
    <s v="E012"/>
    <x v="4"/>
    <n v="2771.91"/>
    <n v="2290.6799999999998"/>
    <n v="481.23"/>
    <s v="Medium"/>
    <s v="Yes"/>
    <n v="1"/>
  </r>
  <r>
    <s v="O02720"/>
    <d v="2024-02-02T00:00:00"/>
    <x v="0"/>
    <s v="C0010"/>
    <x v="9"/>
    <s v="P0008"/>
    <s v="Binders Model 4"/>
    <x v="2"/>
    <n v="723.8"/>
    <n v="12"/>
    <n v="1101.54"/>
    <n v="0"/>
    <s v="Standard Class"/>
    <x v="3"/>
    <x v="3"/>
    <s v="E012"/>
    <x v="4"/>
    <n v="13218.48"/>
    <n v="8685.5999999999985"/>
    <n v="4532.880000000001"/>
    <s v="High"/>
    <s v="No"/>
    <n v="0"/>
  </r>
  <r>
    <s v="O02171"/>
    <d v="2024-11-01T00:00:00"/>
    <x v="3"/>
    <s v="C0035"/>
    <x v="5"/>
    <s v="P0034"/>
    <s v="Tables Model 2"/>
    <x v="1"/>
    <n v="752.53"/>
    <n v="6"/>
    <n v="1018.12"/>
    <n v="0"/>
    <s v="Second Class"/>
    <x v="2"/>
    <x v="2"/>
    <s v="E001"/>
    <x v="2"/>
    <n v="6108.72"/>
    <n v="4515.18"/>
    <n v="1593.54"/>
    <s v="Medium"/>
    <s v="No"/>
    <n v="0"/>
  </r>
  <r>
    <s v="O01278"/>
    <d v="2024-02-12T00:00:00"/>
    <x v="0"/>
    <s v="C0080"/>
    <x v="38"/>
    <s v="P0038"/>
    <s v="Laptops Model 2"/>
    <x v="0"/>
    <n v="55.26"/>
    <n v="11"/>
    <n v="112.32"/>
    <n v="0.05"/>
    <s v="First Class"/>
    <x v="0"/>
    <x v="0"/>
    <s v="E006"/>
    <x v="9"/>
    <n v="1173.7439999999999"/>
    <n v="607.86"/>
    <n v="565.8839999999999"/>
    <s v="High"/>
    <s v="No"/>
    <n v="0"/>
  </r>
  <r>
    <s v="O01597"/>
    <d v="2024-09-24T00:00:00"/>
    <x v="1"/>
    <s v="C0012"/>
    <x v="23"/>
    <s v="P0021"/>
    <s v="Desks Model 1"/>
    <x v="1"/>
    <n v="731.22"/>
    <n v="6"/>
    <n v="1490.92"/>
    <n v="0.2"/>
    <s v="Standard Class"/>
    <x v="2"/>
    <x v="2"/>
    <s v="E005"/>
    <x v="3"/>
    <n v="7156.4160000000011"/>
    <n v="4387.32"/>
    <n v="2769.0960000000014"/>
    <s v="High"/>
    <s v="No"/>
    <n v="0"/>
  </r>
  <r>
    <s v="O02303"/>
    <d v="2024-06-03T00:00:00"/>
    <x v="2"/>
    <s v="C0046"/>
    <x v="95"/>
    <s v="P0001"/>
    <s v="Paper Model 1"/>
    <x v="2"/>
    <n v="193.58"/>
    <n v="1"/>
    <n v="347.15"/>
    <n v="0.05"/>
    <s v="Second Class"/>
    <x v="1"/>
    <x v="1"/>
    <s v="E003"/>
    <x v="11"/>
    <n v="329.79249999999996"/>
    <n v="193.58"/>
    <n v="136.21249999999995"/>
    <s v="High"/>
    <s v="No"/>
    <n v="0"/>
  </r>
  <r>
    <s v="O01661"/>
    <d v="2025-03-21T00:00:00"/>
    <x v="0"/>
    <s v="C0008"/>
    <x v="69"/>
    <s v="P0026"/>
    <s v="Chairs Model 2"/>
    <x v="1"/>
    <n v="116.9"/>
    <n v="1"/>
    <n v="253.46"/>
    <n v="0.15"/>
    <s v="Standard Class"/>
    <x v="1"/>
    <x v="1"/>
    <s v="E007"/>
    <x v="1"/>
    <n v="215.441"/>
    <n v="116.9"/>
    <n v="98.540999999999997"/>
    <s v="High"/>
    <s v="No"/>
    <n v="0"/>
  </r>
  <r>
    <s v="O03083"/>
    <d v="2025-02-27T00:00:00"/>
    <x v="0"/>
    <s v="C0027"/>
    <x v="52"/>
    <s v="P0041"/>
    <s v="Monitors Model 1"/>
    <x v="0"/>
    <n v="757.28"/>
    <n v="1"/>
    <n v="1165.56"/>
    <n v="0.2"/>
    <s v="Standard Class"/>
    <x v="3"/>
    <x v="3"/>
    <s v="E004"/>
    <x v="6"/>
    <n v="932.44799999999998"/>
    <n v="757.28"/>
    <n v="175.16800000000001"/>
    <s v="Medium"/>
    <s v="No"/>
    <n v="0"/>
  </r>
  <r>
    <s v="O01665"/>
    <d v="2024-04-19T00:00:00"/>
    <x v="2"/>
    <s v="C0043"/>
    <x v="45"/>
    <s v="P0050"/>
    <s v="Accessories Model 2"/>
    <x v="0"/>
    <n v="31.01"/>
    <n v="1"/>
    <n v="49.68"/>
    <n v="0.05"/>
    <s v="Standard Class"/>
    <x v="0"/>
    <x v="0"/>
    <s v="E006"/>
    <x v="9"/>
    <n v="47.195999999999998"/>
    <n v="31.01"/>
    <n v="16.185999999999996"/>
    <s v="High"/>
    <s v="No"/>
    <n v="0"/>
  </r>
  <r>
    <s v="O00155"/>
    <d v="2024-08-02T00:00:00"/>
    <x v="1"/>
    <s v="C0016"/>
    <x v="34"/>
    <s v="P0050"/>
    <s v="Accessories Model 2"/>
    <x v="0"/>
    <n v="31.01"/>
    <n v="12"/>
    <n v="49.68"/>
    <n v="0.1"/>
    <s v="Same Day"/>
    <x v="0"/>
    <x v="0"/>
    <s v="E002"/>
    <x v="0"/>
    <n v="536.54399999999998"/>
    <n v="372.12"/>
    <n v="164.42399999999998"/>
    <s v="High"/>
    <s v="No"/>
    <n v="0"/>
  </r>
  <r>
    <s v="O02140"/>
    <d v="2025-05-09T00:00:00"/>
    <x v="2"/>
    <s v="C0114"/>
    <x v="61"/>
    <s v="P0039"/>
    <s v="Laptops Model 3"/>
    <x v="0"/>
    <n v="727.96"/>
    <n v="6"/>
    <n v="1118.93"/>
    <n v="0.2"/>
    <s v="Standard Class"/>
    <x v="2"/>
    <x v="2"/>
    <s v="E001"/>
    <x v="2"/>
    <n v="5370.8640000000005"/>
    <n v="4367.76"/>
    <n v="1003.1040000000003"/>
    <s v="Medium"/>
    <s v="No"/>
    <n v="0"/>
  </r>
  <r>
    <s v="O00481"/>
    <d v="2024-06-21T00:00:00"/>
    <x v="2"/>
    <s v="C0019"/>
    <x v="86"/>
    <s v="P0049"/>
    <s v="Accessories Model 1"/>
    <x v="0"/>
    <n v="329.45"/>
    <n v="12"/>
    <n v="709.62"/>
    <n v="0"/>
    <s v="Standard Class"/>
    <x v="2"/>
    <x v="2"/>
    <s v="E005"/>
    <x v="3"/>
    <n v="8515.44"/>
    <n v="3953.3999999999996"/>
    <n v="4562.0400000000009"/>
    <s v="High"/>
    <s v="Yes"/>
    <n v="1"/>
  </r>
  <r>
    <s v="O01986"/>
    <d v="2024-05-30T00:00:00"/>
    <x v="2"/>
    <s v="C0023"/>
    <x v="58"/>
    <s v="P0012"/>
    <s v="Pens Model 4"/>
    <x v="2"/>
    <n v="578.14"/>
    <n v="8"/>
    <n v="1084.72"/>
    <n v="0"/>
    <s v="First Class"/>
    <x v="0"/>
    <x v="0"/>
    <s v="E010"/>
    <x v="8"/>
    <n v="8677.76"/>
    <n v="4625.12"/>
    <n v="4052.6400000000003"/>
    <s v="High"/>
    <s v="No"/>
    <n v="0"/>
  </r>
  <r>
    <s v="O01846"/>
    <d v="2024-05-10T00:00:00"/>
    <x v="2"/>
    <s v="C0095"/>
    <x v="22"/>
    <s v="P0016"/>
    <s v="Staplers Model 4"/>
    <x v="2"/>
    <n v="465.76"/>
    <n v="11"/>
    <n v="906.25"/>
    <n v="0"/>
    <s v="Standard Class"/>
    <x v="3"/>
    <x v="3"/>
    <s v="E008"/>
    <x v="7"/>
    <n v="9968.75"/>
    <n v="5123.3599999999997"/>
    <n v="4845.3900000000003"/>
    <s v="High"/>
    <s v="No"/>
    <n v="0"/>
  </r>
  <r>
    <s v="O01582"/>
    <d v="2025-03-09T00:00:00"/>
    <x v="0"/>
    <s v="C0012"/>
    <x v="23"/>
    <s v="P0051"/>
    <s v="Accessories Model 3"/>
    <x v="0"/>
    <n v="357.49"/>
    <n v="2"/>
    <n v="769.69"/>
    <n v="0"/>
    <s v="Second Class"/>
    <x v="2"/>
    <x v="2"/>
    <s v="E009"/>
    <x v="5"/>
    <n v="1539.38"/>
    <n v="714.98"/>
    <n v="824.40000000000009"/>
    <s v="High"/>
    <s v="No"/>
    <n v="0"/>
  </r>
  <r>
    <s v="O00847"/>
    <d v="2024-06-08T00:00:00"/>
    <x v="2"/>
    <s v="C0036"/>
    <x v="49"/>
    <s v="P0030"/>
    <s v="Bookcases Model 2"/>
    <x v="1"/>
    <n v="633.59"/>
    <n v="8"/>
    <n v="800.37"/>
    <n v="0"/>
    <s v="Standard Class"/>
    <x v="0"/>
    <x v="0"/>
    <s v="E002"/>
    <x v="0"/>
    <n v="6402.96"/>
    <n v="5068.72"/>
    <n v="1334.2399999999998"/>
    <s v="Medium"/>
    <s v="No"/>
    <n v="0"/>
  </r>
  <r>
    <s v="O01946"/>
    <d v="2025-06-27T00:00:00"/>
    <x v="2"/>
    <s v="C0070"/>
    <x v="92"/>
    <s v="P0036"/>
    <s v="Tables Model 4"/>
    <x v="1"/>
    <n v="707.97"/>
    <n v="3"/>
    <n v="1262.55"/>
    <n v="0.05"/>
    <s v="First Class"/>
    <x v="0"/>
    <x v="0"/>
    <s v="E002"/>
    <x v="0"/>
    <n v="3598.2674999999995"/>
    <n v="2123.91"/>
    <n v="1474.3574999999996"/>
    <s v="High"/>
    <s v="No"/>
    <n v="0"/>
  </r>
  <r>
    <s v="O00663"/>
    <d v="2024-04-08T00:00:00"/>
    <x v="2"/>
    <s v="C0109"/>
    <x v="51"/>
    <s v="P0025"/>
    <s v="Chairs Model 1"/>
    <x v="1"/>
    <n v="96.56"/>
    <n v="10"/>
    <n v="209.03"/>
    <n v="0.2"/>
    <s v="Standard Class"/>
    <x v="3"/>
    <x v="3"/>
    <s v="E008"/>
    <x v="7"/>
    <n v="1672.2400000000002"/>
    <n v="965.6"/>
    <n v="706.64000000000021"/>
    <s v="High"/>
    <s v="No"/>
    <n v="0"/>
  </r>
  <r>
    <s v="O03160"/>
    <d v="2025-02-22T00:00:00"/>
    <x v="0"/>
    <s v="C0003"/>
    <x v="66"/>
    <s v="P0052"/>
    <s v="Accessories Model 4"/>
    <x v="0"/>
    <n v="685.08"/>
    <n v="6"/>
    <n v="921.01"/>
    <n v="0.15"/>
    <s v="Standard Class"/>
    <x v="1"/>
    <x v="1"/>
    <s v="E007"/>
    <x v="1"/>
    <n v="4697.1509999999998"/>
    <n v="4110.4800000000005"/>
    <n v="586.67099999999937"/>
    <s v="Low"/>
    <s v="No"/>
    <n v="0"/>
  </r>
  <r>
    <s v="O01318"/>
    <d v="2025-06-13T00:00:00"/>
    <x v="2"/>
    <s v="C0110"/>
    <x v="44"/>
    <s v="P0038"/>
    <s v="Laptops Model 2"/>
    <x v="0"/>
    <n v="55.26"/>
    <n v="10"/>
    <n v="112.32"/>
    <n v="0.1"/>
    <s v="First Class"/>
    <x v="1"/>
    <x v="1"/>
    <s v="E011"/>
    <x v="10"/>
    <n v="1010.8799999999999"/>
    <n v="552.6"/>
    <n v="458.27999999999986"/>
    <s v="High"/>
    <s v="No"/>
    <n v="0"/>
  </r>
  <r>
    <s v="O01222"/>
    <d v="2024-12-04T00:00:00"/>
    <x v="3"/>
    <s v="C0112"/>
    <x v="90"/>
    <s v="P0030"/>
    <s v="Bookcases Model 2"/>
    <x v="1"/>
    <n v="633.59"/>
    <n v="11"/>
    <n v="800.37"/>
    <n v="0"/>
    <s v="Standard Class"/>
    <x v="3"/>
    <x v="3"/>
    <s v="E012"/>
    <x v="4"/>
    <n v="8804.07"/>
    <n v="6969.4900000000007"/>
    <n v="1834.579999999999"/>
    <s v="Medium"/>
    <s v="No"/>
    <n v="0"/>
  </r>
  <r>
    <s v="O00503"/>
    <d v="2024-10-26T00:00:00"/>
    <x v="3"/>
    <s v="C0069"/>
    <x v="34"/>
    <s v="P0044"/>
    <s v="Monitors Model 4"/>
    <x v="0"/>
    <n v="365.65"/>
    <n v="8"/>
    <n v="689.97"/>
    <n v="0.1"/>
    <s v="Standard Class"/>
    <x v="0"/>
    <x v="0"/>
    <s v="E010"/>
    <x v="8"/>
    <n v="4967.7840000000006"/>
    <n v="2925.2"/>
    <n v="2042.5840000000007"/>
    <s v="High"/>
    <s v="No"/>
    <n v="0"/>
  </r>
  <r>
    <s v="O00369"/>
    <d v="2024-02-14T00:00:00"/>
    <x v="0"/>
    <s v="C0067"/>
    <x v="46"/>
    <s v="P0043"/>
    <s v="Monitors Model 3"/>
    <x v="0"/>
    <n v="710.37"/>
    <n v="3"/>
    <n v="979.52"/>
    <n v="0"/>
    <s v="Standard Class"/>
    <x v="1"/>
    <x v="1"/>
    <s v="E003"/>
    <x v="11"/>
    <n v="2938.56"/>
    <n v="2131.11"/>
    <n v="807.44999999999982"/>
    <s v="Medium"/>
    <s v="No"/>
    <n v="0"/>
  </r>
  <r>
    <s v="O02299"/>
    <d v="2024-10-13T00:00:00"/>
    <x v="3"/>
    <s v="C0050"/>
    <x v="0"/>
    <s v="P0015"/>
    <s v="Staplers Model 3"/>
    <x v="2"/>
    <n v="250.6"/>
    <n v="1"/>
    <n v="418.2"/>
    <n v="0.2"/>
    <s v="Standard Class"/>
    <x v="0"/>
    <x v="0"/>
    <s v="E002"/>
    <x v="0"/>
    <n v="334.56"/>
    <n v="250.6"/>
    <n v="83.960000000000008"/>
    <s v="Medium"/>
    <s v="No"/>
    <n v="0"/>
  </r>
  <r>
    <s v="O02792"/>
    <d v="2024-07-01T00:00:00"/>
    <x v="1"/>
    <s v="C0108"/>
    <x v="47"/>
    <s v="P0020"/>
    <s v="Envelopes Model 4"/>
    <x v="2"/>
    <n v="777.33"/>
    <n v="10"/>
    <n v="1363.68"/>
    <n v="0"/>
    <s v="Second Class"/>
    <x v="3"/>
    <x v="3"/>
    <s v="E004"/>
    <x v="6"/>
    <n v="13636.800000000001"/>
    <n v="7773.3"/>
    <n v="5863.5000000000009"/>
    <s v="High"/>
    <s v="Yes"/>
    <n v="1"/>
  </r>
  <r>
    <s v="O01542"/>
    <d v="2024-04-28T00:00:00"/>
    <x v="2"/>
    <s v="C0020"/>
    <x v="91"/>
    <s v="P0047"/>
    <s v="Printers Model 3"/>
    <x v="0"/>
    <n v="127.85"/>
    <n v="4"/>
    <n v="210.2"/>
    <n v="0"/>
    <s v="Same Day"/>
    <x v="3"/>
    <x v="3"/>
    <s v="E004"/>
    <x v="6"/>
    <n v="840.8"/>
    <n v="511.4"/>
    <n v="329.4"/>
    <s v="High"/>
    <s v="No"/>
    <n v="0"/>
  </r>
  <r>
    <s v="O02751"/>
    <d v="2024-06-26T00:00:00"/>
    <x v="2"/>
    <s v="C0043"/>
    <x v="45"/>
    <s v="P0002"/>
    <s v="Paper Model 2"/>
    <x v="2"/>
    <n v="461.98"/>
    <n v="7"/>
    <n v="1013.15"/>
    <n v="0"/>
    <s v="Second Class"/>
    <x v="0"/>
    <x v="0"/>
    <s v="E010"/>
    <x v="8"/>
    <n v="7092.05"/>
    <n v="3233.86"/>
    <n v="3858.19"/>
    <s v="High"/>
    <s v="No"/>
    <n v="0"/>
  </r>
  <r>
    <s v="O02853"/>
    <d v="2024-02-05T00:00:00"/>
    <x v="0"/>
    <s v="C0011"/>
    <x v="3"/>
    <s v="P0018"/>
    <s v="Envelopes Model 2"/>
    <x v="2"/>
    <n v="599.25"/>
    <n v="9"/>
    <n v="849.05"/>
    <n v="0"/>
    <s v="Same Day"/>
    <x v="2"/>
    <x v="2"/>
    <s v="E005"/>
    <x v="3"/>
    <n v="7641.45"/>
    <n v="5393.25"/>
    <n v="2248.1999999999998"/>
    <s v="Medium"/>
    <s v="No"/>
    <n v="0"/>
  </r>
  <r>
    <s v="O02044"/>
    <d v="2025-01-16T00:00:00"/>
    <x v="0"/>
    <s v="C0089"/>
    <x v="71"/>
    <s v="P0006"/>
    <s v="Binders Model 2"/>
    <x v="2"/>
    <n v="597.01"/>
    <n v="9"/>
    <n v="774.08"/>
    <n v="0.15"/>
    <s v="Same Day"/>
    <x v="1"/>
    <x v="1"/>
    <s v="E011"/>
    <x v="10"/>
    <n v="5921.7120000000004"/>
    <n v="5373.09"/>
    <n v="548.6220000000003"/>
    <s v="Low"/>
    <s v="No"/>
    <n v="0"/>
  </r>
  <r>
    <s v="O01543"/>
    <d v="2024-04-01T00:00:00"/>
    <x v="2"/>
    <s v="C0018"/>
    <x v="97"/>
    <s v="P0004"/>
    <s v="Paper Model 4"/>
    <x v="2"/>
    <n v="528.29"/>
    <n v="2"/>
    <n v="798.12"/>
    <n v="0"/>
    <s v="Standard Class"/>
    <x v="0"/>
    <x v="0"/>
    <s v="E002"/>
    <x v="0"/>
    <n v="1596.24"/>
    <n v="1056.58"/>
    <n v="539.66000000000008"/>
    <s v="High"/>
    <s v="No"/>
    <n v="0"/>
  </r>
  <r>
    <s v="O00321"/>
    <d v="2025-02-14T00:00:00"/>
    <x v="0"/>
    <s v="C0013"/>
    <x v="75"/>
    <s v="P0014"/>
    <s v="Staplers Model 2"/>
    <x v="2"/>
    <n v="723.21"/>
    <n v="6"/>
    <n v="1348.08"/>
    <n v="0.2"/>
    <s v="Second Class"/>
    <x v="1"/>
    <x v="1"/>
    <s v="E011"/>
    <x v="10"/>
    <n v="6470.7839999999997"/>
    <n v="4339.26"/>
    <n v="2131.5239999999994"/>
    <s v="High"/>
    <s v="No"/>
    <n v="0"/>
  </r>
  <r>
    <s v="O00175"/>
    <d v="2024-03-08T00:00:00"/>
    <x v="0"/>
    <s v="C0076"/>
    <x v="96"/>
    <s v="P0041"/>
    <s v="Monitors Model 1"/>
    <x v="0"/>
    <n v="757.28"/>
    <n v="5"/>
    <n v="1165.56"/>
    <n v="0.15"/>
    <s v="Second Class"/>
    <x v="1"/>
    <x v="1"/>
    <s v="E011"/>
    <x v="10"/>
    <n v="4953.6299999999992"/>
    <n v="3786.3999999999996"/>
    <n v="1167.2299999999996"/>
    <s v="Medium"/>
    <s v="No"/>
    <n v="0"/>
  </r>
  <r>
    <s v="O03061"/>
    <d v="2024-02-11T00:00:00"/>
    <x v="0"/>
    <s v="C0078"/>
    <x v="101"/>
    <s v="P0021"/>
    <s v="Desks Model 1"/>
    <x v="1"/>
    <n v="731.22"/>
    <n v="8"/>
    <n v="1490.92"/>
    <n v="0"/>
    <s v="First Class"/>
    <x v="1"/>
    <x v="1"/>
    <s v="E007"/>
    <x v="1"/>
    <n v="11927.36"/>
    <n v="5849.76"/>
    <n v="6077.6"/>
    <s v="High"/>
    <s v="No"/>
    <n v="0"/>
  </r>
  <r>
    <s v="O02616"/>
    <d v="2024-09-11T00:00:00"/>
    <x v="4"/>
    <s v="C0043"/>
    <x v="45"/>
    <s v="P0016"/>
    <s v="Staplers Model 4"/>
    <x v="2"/>
    <n v="465.76"/>
    <m/>
    <n v="906.25"/>
    <n v="0.05"/>
    <s v="Second Class"/>
    <x v="0"/>
    <x v="0"/>
    <s v="E002"/>
    <x v="0"/>
    <n v="0"/>
    <n v="0"/>
    <n v="0"/>
    <s v="Quantity Error!"/>
    <s v="No"/>
    <n v="0"/>
  </r>
  <r>
    <s v="O02093"/>
    <d v="2025-05-08T00:00:00"/>
    <x v="2"/>
    <s v="C0010"/>
    <x v="9"/>
    <s v="P0043"/>
    <s v="Monitors Model 3"/>
    <x v="0"/>
    <n v="710.37"/>
    <n v="11"/>
    <n v="979.52"/>
    <n v="0.1"/>
    <s v="Same Day"/>
    <x v="3"/>
    <x v="3"/>
    <s v="E004"/>
    <x v="6"/>
    <n v="9697.2479999999996"/>
    <n v="7814.07"/>
    <n v="1883.1779999999999"/>
    <s v="Medium"/>
    <s v="No"/>
    <n v="0"/>
  </r>
  <r>
    <s v="O02843"/>
    <d v="2024-10-27T00:00:00"/>
    <x v="3"/>
    <s v="C0090"/>
    <x v="60"/>
    <s v="P0010"/>
    <s v="Pens Model 2"/>
    <x v="2"/>
    <n v="285.10000000000002"/>
    <n v="7"/>
    <n v="528.79999999999995"/>
    <n v="0"/>
    <s v="Standard Class"/>
    <x v="1"/>
    <x v="1"/>
    <s v="E011"/>
    <x v="10"/>
    <n v="3701.5999999999995"/>
    <n v="1995.7000000000003"/>
    <n v="1705.8999999999992"/>
    <s v="High"/>
    <s v="No"/>
    <n v="0"/>
  </r>
  <r>
    <s v="O00354"/>
    <d v="2025-06-28T00:00:00"/>
    <x v="2"/>
    <s v="C0037"/>
    <x v="12"/>
    <s v="P0042"/>
    <s v="Monitors Model 2"/>
    <x v="0"/>
    <n v="396.64"/>
    <n v="5"/>
    <n v="532.41999999999996"/>
    <n v="0.05"/>
    <s v="Standard Class"/>
    <x v="3"/>
    <x v="3"/>
    <s v="E012"/>
    <x v="4"/>
    <n v="2528.9949999999999"/>
    <n v="1983.1999999999998"/>
    <n v="545.79500000000007"/>
    <s v="Medium"/>
    <s v="No"/>
    <n v="0"/>
  </r>
  <r>
    <s v="O02152"/>
    <d v="2024-05-26T00:00:00"/>
    <x v="2"/>
    <s v="C0103"/>
    <x v="84"/>
    <s v="P0043"/>
    <s v="Monitors Model 3"/>
    <x v="0"/>
    <n v="710.37"/>
    <n v="7"/>
    <n v="979.52"/>
    <n v="0.2"/>
    <s v="Standard Class"/>
    <x v="3"/>
    <x v="3"/>
    <s v="E004"/>
    <x v="6"/>
    <n v="5485.3119999999999"/>
    <n v="4972.59"/>
    <n v="512.72199999999975"/>
    <s v="Low"/>
    <s v="No"/>
    <n v="0"/>
  </r>
  <r>
    <s v="O00967"/>
    <d v="2025-06-04T00:00:00"/>
    <x v="2"/>
    <s v="C0066"/>
    <x v="76"/>
    <s v="P0046"/>
    <s v="Printers Model 2"/>
    <x v="0"/>
    <n v="338.21"/>
    <n v="10"/>
    <n v="661.25"/>
    <n v="0.15"/>
    <s v="Standard Class"/>
    <x v="0"/>
    <x v="0"/>
    <s v="E010"/>
    <x v="8"/>
    <n v="5620.625"/>
    <n v="3382.1"/>
    <n v="2238.5250000000001"/>
    <s v="High"/>
    <s v="No"/>
    <n v="0"/>
  </r>
  <r>
    <s v="O01984"/>
    <d v="2024-12-13T00:00:00"/>
    <x v="3"/>
    <s v="C0060"/>
    <x v="28"/>
    <s v="P0032"/>
    <s v="Bookcases Model 4"/>
    <x v="1"/>
    <n v="539.9"/>
    <n v="6"/>
    <n v="1019.72"/>
    <n v="0"/>
    <s v="Second Class"/>
    <x v="0"/>
    <x v="0"/>
    <s v="E010"/>
    <x v="8"/>
    <n v="6118.32"/>
    <n v="3239.3999999999996"/>
    <n v="2878.92"/>
    <s v="High"/>
    <s v="No"/>
    <n v="0"/>
  </r>
  <r>
    <s v="O01245"/>
    <d v="2025-01-26T00:00:00"/>
    <x v="0"/>
    <s v="C0100"/>
    <x v="70"/>
    <s v="P0010"/>
    <s v="Pens Model 2"/>
    <x v="2"/>
    <n v="285.10000000000002"/>
    <n v="9"/>
    <n v="528.79999999999995"/>
    <n v="0"/>
    <s v="First Class"/>
    <x v="2"/>
    <x v="2"/>
    <s v="E005"/>
    <x v="3"/>
    <n v="4759.2"/>
    <n v="2565.9"/>
    <n v="2193.2999999999997"/>
    <s v="High"/>
    <s v="No"/>
    <n v="0"/>
  </r>
  <r>
    <s v="O00001"/>
    <d v="2025-01-02T00:00:00"/>
    <x v="0"/>
    <s v="C0088"/>
    <x v="63"/>
    <s v="P0024"/>
    <s v="Desks Model 4"/>
    <x v="1"/>
    <n v="598.51"/>
    <n v="1"/>
    <n v="940.73"/>
    <n v="0.05"/>
    <s v="Second Class"/>
    <x v="0"/>
    <x v="0"/>
    <s v="E010"/>
    <x v="8"/>
    <n v="893.69349999999997"/>
    <n v="598.51"/>
    <n v="295.18349999999998"/>
    <s v="High"/>
    <s v="No"/>
    <n v="0"/>
  </r>
  <r>
    <s v="O02306"/>
    <d v="2025-04-05T00:00:00"/>
    <x v="2"/>
    <s v="C0077"/>
    <x v="59"/>
    <s v="P0020"/>
    <s v="Envelopes Model 4"/>
    <x v="2"/>
    <n v="777.33"/>
    <n v="10"/>
    <n v="1363.68"/>
    <n v="0.1"/>
    <s v="Second Class"/>
    <x v="0"/>
    <x v="0"/>
    <s v="E002"/>
    <x v="0"/>
    <n v="12273.12"/>
    <n v="7773.3"/>
    <n v="4499.8200000000006"/>
    <s v="High"/>
    <s v="Yes"/>
    <n v="1"/>
  </r>
  <r>
    <s v="O02085"/>
    <d v="2024-03-09T00:00:00"/>
    <x v="0"/>
    <s v="C0108"/>
    <x v="47"/>
    <s v="P0040"/>
    <s v="Laptops Model 4"/>
    <x v="0"/>
    <n v="329.6"/>
    <n v="5"/>
    <n v="455.77"/>
    <n v="0.15"/>
    <s v="First Class"/>
    <x v="3"/>
    <x v="3"/>
    <s v="E012"/>
    <x v="4"/>
    <n v="1937.0224999999998"/>
    <n v="1648"/>
    <n v="289.02249999999981"/>
    <s v="Low"/>
    <s v="No"/>
    <n v="0"/>
  </r>
  <r>
    <s v="O01115"/>
    <d v="2024-05-31T00:00:00"/>
    <x v="2"/>
    <s v="C0074"/>
    <x v="35"/>
    <s v="P0010"/>
    <s v="Pens Model 2"/>
    <x v="2"/>
    <n v="285.10000000000002"/>
    <n v="4"/>
    <n v="528.79999999999995"/>
    <n v="0"/>
    <s v="Second Class"/>
    <x v="3"/>
    <x v="3"/>
    <s v="E004"/>
    <x v="6"/>
    <n v="2115.1999999999998"/>
    <n v="1140.4000000000001"/>
    <n v="974.79999999999973"/>
    <s v="High"/>
    <s v="No"/>
    <n v="0"/>
  </r>
  <r>
    <s v="O02540"/>
    <d v="2024-05-22T00:00:00"/>
    <x v="2"/>
    <s v="C0045"/>
    <x v="63"/>
    <s v="P0037"/>
    <s v="Laptops Model 1"/>
    <x v="0"/>
    <n v="732.63"/>
    <n v="11"/>
    <n v="1069.8599999999999"/>
    <n v="0.2"/>
    <s v="First Class"/>
    <x v="1"/>
    <x v="1"/>
    <s v="E003"/>
    <x v="11"/>
    <n v="9414.768"/>
    <n v="8058.93"/>
    <n v="1355.8379999999997"/>
    <s v="Low"/>
    <s v="Yes"/>
    <n v="1"/>
  </r>
  <r>
    <s v="O02991"/>
    <d v="2024-06-20T00:00:00"/>
    <x v="2"/>
    <s v="C0049"/>
    <x v="27"/>
    <s v="P0015"/>
    <s v="Staplers Model 3"/>
    <x v="2"/>
    <n v="250.6"/>
    <n v="6"/>
    <n v="418.2"/>
    <n v="0.15"/>
    <s v="Standard Class"/>
    <x v="1"/>
    <x v="1"/>
    <s v="E011"/>
    <x v="10"/>
    <n v="2132.8199999999997"/>
    <n v="1503.6"/>
    <n v="629.2199999999998"/>
    <s v="Medium"/>
    <s v="No"/>
    <n v="0"/>
  </r>
  <r>
    <s v="O01077"/>
    <d v="2024-02-03T00:00:00"/>
    <x v="0"/>
    <s v="C0009"/>
    <x v="50"/>
    <s v="P0001"/>
    <s v="Paper Model 1"/>
    <x v="2"/>
    <n v="193.58"/>
    <n v="11"/>
    <n v="347.15"/>
    <n v="0.15"/>
    <s v="Same Day"/>
    <x v="1"/>
    <x v="1"/>
    <s v="E011"/>
    <x v="10"/>
    <n v="3245.8524999999995"/>
    <n v="2129.38"/>
    <n v="1116.4724999999994"/>
    <s v="High"/>
    <s v="No"/>
    <n v="0"/>
  </r>
  <r>
    <s v="O00055"/>
    <d v="2024-02-03T00:00:00"/>
    <x v="0"/>
    <s v="C0047"/>
    <x v="10"/>
    <s v="P0025"/>
    <s v="Chairs Model 1"/>
    <x v="1"/>
    <n v="96.56"/>
    <n v="10"/>
    <n v="209.03"/>
    <n v="0"/>
    <s v="Second Class"/>
    <x v="2"/>
    <x v="2"/>
    <s v="E009"/>
    <x v="5"/>
    <n v="2090.3000000000002"/>
    <n v="965.6"/>
    <n v="1124.7000000000003"/>
    <s v="High"/>
    <s v="No"/>
    <n v="0"/>
  </r>
  <r>
    <s v="O02328"/>
    <d v="2024-02-27T00:00:00"/>
    <x v="0"/>
    <s v="C0083"/>
    <x v="21"/>
    <s v="P0047"/>
    <s v="Printers Model 3"/>
    <x v="0"/>
    <n v="127.85"/>
    <n v="10"/>
    <n v="210.2"/>
    <n v="0.15"/>
    <s v="Same Day"/>
    <x v="1"/>
    <x v="1"/>
    <s v="E003"/>
    <x v="11"/>
    <n v="1786.7"/>
    <n v="1278.5"/>
    <n v="508.20000000000005"/>
    <s v="Medium"/>
    <s v="No"/>
    <n v="0"/>
  </r>
  <r>
    <s v="O03200"/>
    <d v="2024-05-28T00:00:00"/>
    <x v="2"/>
    <s v="C0016"/>
    <x v="34"/>
    <s v="P0012"/>
    <s v="Pens Model 4"/>
    <x v="2"/>
    <n v="578.14"/>
    <n v="1"/>
    <n v="1084.72"/>
    <n v="0.2"/>
    <s v="First Class"/>
    <x v="0"/>
    <x v="0"/>
    <s v="E006"/>
    <x v="9"/>
    <n v="867.77600000000007"/>
    <n v="578.14"/>
    <n v="289.63600000000008"/>
    <s v="High"/>
    <s v="No"/>
    <n v="0"/>
  </r>
  <r>
    <s v="O01813"/>
    <d v="2025-02-09T00:00:00"/>
    <x v="0"/>
    <s v="C0070"/>
    <x v="92"/>
    <s v="P0022"/>
    <s v="Desks Model 2"/>
    <x v="1"/>
    <n v="209.29"/>
    <n v="4"/>
    <n v="425.58"/>
    <n v="0.2"/>
    <s v="Second Class"/>
    <x v="0"/>
    <x v="0"/>
    <s v="E002"/>
    <x v="0"/>
    <n v="1361.856"/>
    <n v="837.16"/>
    <n v="524.69600000000003"/>
    <s v="High"/>
    <s v="No"/>
    <n v="0"/>
  </r>
  <r>
    <s v="O02446"/>
    <d v="2024-08-21T00:00:00"/>
    <x v="1"/>
    <s v="C0088"/>
    <x v="63"/>
    <s v="P0039"/>
    <s v="Laptops Model 3"/>
    <x v="0"/>
    <n v="727.96"/>
    <n v="7"/>
    <n v="1118.93"/>
    <n v="0.15"/>
    <s v="Standard Class"/>
    <x v="0"/>
    <x v="0"/>
    <s v="E010"/>
    <x v="8"/>
    <n v="6657.6334999999999"/>
    <n v="5095.72"/>
    <n v="1561.9134999999997"/>
    <s v="Medium"/>
    <s v="No"/>
    <n v="0"/>
  </r>
  <r>
    <s v="O02847"/>
    <d v="2024-08-23T00:00:00"/>
    <x v="1"/>
    <s v="C0084"/>
    <x v="12"/>
    <s v="P0043"/>
    <s v="Monitors Model 3"/>
    <x v="0"/>
    <n v="710.37"/>
    <n v="10"/>
    <n v="979.52"/>
    <n v="0.05"/>
    <s v="Standard Class"/>
    <x v="0"/>
    <x v="0"/>
    <s v="E006"/>
    <x v="9"/>
    <n v="9305.44"/>
    <n v="7103.7"/>
    <n v="2201.7400000000007"/>
    <s v="Medium"/>
    <s v="No"/>
    <n v="0"/>
  </r>
  <r>
    <s v="O01372"/>
    <d v="2024-12-14T00:00:00"/>
    <x v="3"/>
    <s v="C0081"/>
    <x v="98"/>
    <s v="P0023"/>
    <s v="Desks Model 3"/>
    <x v="1"/>
    <n v="388.07"/>
    <n v="7"/>
    <n v="782.41"/>
    <n v="0.2"/>
    <s v="Second Class"/>
    <x v="1"/>
    <x v="1"/>
    <s v="E003"/>
    <x v="11"/>
    <n v="4381.4960000000001"/>
    <n v="2716.49"/>
    <n v="1665.0060000000003"/>
    <s v="High"/>
    <s v="No"/>
    <n v="0"/>
  </r>
  <r>
    <s v="O00930"/>
    <d v="2025-06-22T00:00:00"/>
    <x v="2"/>
    <s v="C0091"/>
    <x v="33"/>
    <s v="P0033"/>
    <s v="Tables Model 1"/>
    <x v="1"/>
    <n v="469.73"/>
    <n v="5"/>
    <n v="954.16"/>
    <n v="0"/>
    <s v="Standard Class"/>
    <x v="3"/>
    <x v="3"/>
    <s v="E012"/>
    <x v="4"/>
    <n v="4770.8"/>
    <n v="2348.65"/>
    <n v="2422.15"/>
    <s v="High"/>
    <s v="No"/>
    <n v="0"/>
  </r>
  <r>
    <s v="O01414"/>
    <d v="2025-04-21T00:00:00"/>
    <x v="2"/>
    <s v="C0049"/>
    <x v="27"/>
    <s v="P0050"/>
    <s v="Accessories Model 2"/>
    <x v="0"/>
    <n v="31.01"/>
    <n v="2"/>
    <n v="49.68"/>
    <n v="0.2"/>
    <s v="Standard Class"/>
    <x v="1"/>
    <x v="1"/>
    <s v="E011"/>
    <x v="10"/>
    <n v="79.488"/>
    <n v="62.02"/>
    <n v="17.467999999999996"/>
    <s v="Medium"/>
    <s v="No"/>
    <n v="0"/>
  </r>
  <r>
    <s v="O01402"/>
    <d v="2024-05-20T00:00:00"/>
    <x v="2"/>
    <s v="C0010"/>
    <x v="9"/>
    <s v="P0007"/>
    <s v="Binders Model 3"/>
    <x v="2"/>
    <n v="487.09"/>
    <n v="4"/>
    <n v="838.72"/>
    <n v="0.05"/>
    <s v="Standard Class"/>
    <x v="3"/>
    <x v="3"/>
    <s v="E012"/>
    <x v="4"/>
    <n v="3187.136"/>
    <n v="1948.36"/>
    <n v="1238.7760000000001"/>
    <s v="High"/>
    <s v="No"/>
    <n v="0"/>
  </r>
  <r>
    <s v="O00328"/>
    <d v="2024-09-13T00:00:00"/>
    <x v="1"/>
    <s v="C0066"/>
    <x v="76"/>
    <s v="P0017"/>
    <s v="Envelopes Model 1"/>
    <x v="2"/>
    <n v="76.66"/>
    <n v="12"/>
    <n v="117.32"/>
    <n v="0.05"/>
    <s v="Second Class"/>
    <x v="0"/>
    <x v="0"/>
    <s v="E010"/>
    <x v="8"/>
    <n v="1337.4479999999999"/>
    <n v="919.92"/>
    <n v="417.52799999999991"/>
    <s v="High"/>
    <s v="Yes"/>
    <n v="1"/>
  </r>
  <r>
    <s v="O01572"/>
    <d v="2024-01-16T00:00:00"/>
    <x v="0"/>
    <s v="C0015"/>
    <x v="88"/>
    <s v="P0040"/>
    <s v="Laptops Model 4"/>
    <x v="0"/>
    <n v="329.6"/>
    <n v="2"/>
    <n v="455.77"/>
    <n v="0.15"/>
    <s v="Second Class"/>
    <x v="1"/>
    <x v="1"/>
    <s v="E007"/>
    <x v="1"/>
    <n v="774.80899999999997"/>
    <n v="659.2"/>
    <n v="115.60899999999992"/>
    <s v="Low"/>
    <s v="No"/>
    <n v="0"/>
  </r>
  <r>
    <s v="O01742"/>
    <d v="2025-06-04T00:00:00"/>
    <x v="2"/>
    <s v="C0052"/>
    <x v="13"/>
    <s v="P0043"/>
    <s v="Monitors Model 3"/>
    <x v="0"/>
    <n v="710.37"/>
    <n v="5"/>
    <n v="979.52"/>
    <n v="0.15"/>
    <s v="Standard Class"/>
    <x v="3"/>
    <x v="3"/>
    <s v="E004"/>
    <x v="6"/>
    <n v="4162.96"/>
    <n v="3551.85"/>
    <n v="611.11000000000013"/>
    <s v="Low"/>
    <s v="No"/>
    <n v="0"/>
  </r>
  <r>
    <s v="O00697"/>
    <d v="2025-04-12T00:00:00"/>
    <x v="2"/>
    <s v="C0095"/>
    <x v="22"/>
    <s v="P0006"/>
    <s v="Binders Model 2"/>
    <x v="2"/>
    <n v="597.01"/>
    <n v="6"/>
    <n v="774.08"/>
    <n v="0.15"/>
    <s v="Second Class"/>
    <x v="3"/>
    <x v="3"/>
    <s v="E008"/>
    <x v="7"/>
    <n v="3947.8080000000004"/>
    <n v="3582.06"/>
    <n v="365.7480000000005"/>
    <s v="Low"/>
    <s v="No"/>
    <n v="0"/>
  </r>
  <r>
    <s v="O02270"/>
    <d v="2024-03-09T00:00:00"/>
    <x v="0"/>
    <s v="C0085"/>
    <x v="42"/>
    <s v="P0012"/>
    <s v="Pens Model 4"/>
    <x v="2"/>
    <n v="578.14"/>
    <n v="7"/>
    <n v="1084.72"/>
    <n v="0.1"/>
    <s v="First Class"/>
    <x v="2"/>
    <x v="2"/>
    <s v="E005"/>
    <x v="3"/>
    <n v="6833.7359999999999"/>
    <n v="4046.98"/>
    <n v="2786.7559999999999"/>
    <s v="High"/>
    <s v="No"/>
    <n v="0"/>
  </r>
  <r>
    <s v="O03071"/>
    <d v="2025-01-16T00:00:00"/>
    <x v="0"/>
    <s v="C0119"/>
    <x v="55"/>
    <s v="P0024"/>
    <s v="Desks Model 4"/>
    <x v="1"/>
    <n v="598.51"/>
    <n v="10"/>
    <n v="940.73"/>
    <n v="0"/>
    <s v="Second Class"/>
    <x v="1"/>
    <x v="1"/>
    <s v="E011"/>
    <x v="10"/>
    <n v="9407.2999999999993"/>
    <n v="5985.1"/>
    <n v="3422.1999999999989"/>
    <s v="High"/>
    <s v="No"/>
    <n v="0"/>
  </r>
  <r>
    <s v="O02420"/>
    <d v="2024-05-01T00:00:00"/>
    <x v="2"/>
    <s v="C0075"/>
    <x v="7"/>
    <s v="P0031"/>
    <s v="Bookcases Model 3"/>
    <x v="1"/>
    <n v="431.57"/>
    <n v="11"/>
    <n v="725.92"/>
    <n v="0.15"/>
    <s v="Standard Class"/>
    <x v="3"/>
    <x v="3"/>
    <s v="E008"/>
    <x v="7"/>
    <n v="6787.3519999999999"/>
    <n v="4747.2699999999995"/>
    <n v="2040.0820000000003"/>
    <s v="High"/>
    <s v="No"/>
    <n v="0"/>
  </r>
  <r>
    <s v="O02871"/>
    <d v="2025-05-18T00:00:00"/>
    <x v="2"/>
    <s v="C0087"/>
    <x v="87"/>
    <s v="P0012"/>
    <s v="Pens Model 4"/>
    <x v="2"/>
    <n v="578.14"/>
    <n v="2"/>
    <n v="1084.72"/>
    <n v="0.1"/>
    <s v="Same Day"/>
    <x v="2"/>
    <x v="2"/>
    <s v="E009"/>
    <x v="5"/>
    <n v="1952.4960000000001"/>
    <n v="1156.28"/>
    <n v="796.21600000000012"/>
    <s v="High"/>
    <s v="No"/>
    <n v="0"/>
  </r>
  <r>
    <s v="O03189"/>
    <d v="2024-01-27T00:00:00"/>
    <x v="0"/>
    <s v="C0085"/>
    <x v="42"/>
    <s v="P0011"/>
    <s v="Pens Model 3"/>
    <x v="2"/>
    <n v="498.61"/>
    <n v="3"/>
    <n v="944.31"/>
    <n v="0.2"/>
    <s v="Standard Class"/>
    <x v="2"/>
    <x v="2"/>
    <s v="E005"/>
    <x v="3"/>
    <n v="2266.3440000000001"/>
    <n v="1495.83"/>
    <n v="770.51400000000012"/>
    <s v="High"/>
    <s v="No"/>
    <n v="0"/>
  </r>
  <r>
    <s v="O02611"/>
    <d v="2024-08-15T00:00:00"/>
    <x v="1"/>
    <s v="C0065"/>
    <x v="10"/>
    <s v="P0025"/>
    <s v="Chairs Model 1"/>
    <x v="1"/>
    <n v="96.56"/>
    <n v="1"/>
    <n v="209.03"/>
    <n v="0"/>
    <s v="First Class"/>
    <x v="2"/>
    <x v="2"/>
    <s v="E009"/>
    <x v="5"/>
    <n v="209.03"/>
    <n v="96.56"/>
    <n v="112.47"/>
    <s v="High"/>
    <s v="No"/>
    <n v="0"/>
  </r>
  <r>
    <s v="O02437"/>
    <d v="2024-11-07T00:00:00"/>
    <x v="3"/>
    <s v="C0034"/>
    <x v="103"/>
    <s v="P0052"/>
    <s v="Accessories Model 4"/>
    <x v="0"/>
    <n v="685.08"/>
    <n v="6"/>
    <n v="921.01"/>
    <n v="0"/>
    <s v="Standard Class"/>
    <x v="1"/>
    <x v="1"/>
    <s v="E011"/>
    <x v="10"/>
    <n v="5526.0599999999995"/>
    <n v="4110.4800000000005"/>
    <n v="1415.579999999999"/>
    <s v="Medium"/>
    <s v="No"/>
    <n v="0"/>
  </r>
  <r>
    <s v="O02071"/>
    <d v="2024-05-26T00:00:00"/>
    <x v="2"/>
    <s v="C0038"/>
    <x v="41"/>
    <s v="P0052"/>
    <s v="Accessories Model 4"/>
    <x v="0"/>
    <n v="685.08"/>
    <n v="5"/>
    <n v="921.01"/>
    <n v="0"/>
    <s v="Standard Class"/>
    <x v="0"/>
    <x v="0"/>
    <s v="E010"/>
    <x v="8"/>
    <n v="4605.05"/>
    <n v="3425.4"/>
    <n v="1179.6500000000001"/>
    <s v="Medium"/>
    <s v="No"/>
    <n v="0"/>
  </r>
  <r>
    <s v="O00267"/>
    <d v="2025-06-18T00:00:00"/>
    <x v="2"/>
    <s v="C0107"/>
    <x v="30"/>
    <s v="P0041"/>
    <s v="Monitors Model 1"/>
    <x v="0"/>
    <n v="757.28"/>
    <n v="6"/>
    <n v="1165.56"/>
    <n v="0.15"/>
    <s v="Second Class"/>
    <x v="1"/>
    <x v="1"/>
    <s v="E007"/>
    <x v="1"/>
    <n v="5944.3559999999998"/>
    <n v="4543.68"/>
    <n v="1400.6759999999995"/>
    <s v="Medium"/>
    <s v="No"/>
    <n v="0"/>
  </r>
  <r>
    <s v="O00216"/>
    <d v="2025-04-01T00:00:00"/>
    <x v="2"/>
    <s v="C0049"/>
    <x v="27"/>
    <s v="P0024"/>
    <s v="Desks Model 4"/>
    <x v="1"/>
    <n v="598.51"/>
    <n v="1"/>
    <n v="940.73"/>
    <n v="0"/>
    <s v="Standard Class"/>
    <x v="1"/>
    <x v="1"/>
    <s v="E003"/>
    <x v="11"/>
    <n v="940.73"/>
    <n v="598.51"/>
    <n v="342.22"/>
    <s v="High"/>
    <s v="No"/>
    <n v="0"/>
  </r>
  <r>
    <s v="O00467"/>
    <d v="2024-09-20T00:00:00"/>
    <x v="1"/>
    <s v="C0086"/>
    <x v="77"/>
    <s v="P0050"/>
    <s v="Accessories Model 2"/>
    <x v="0"/>
    <n v="31.01"/>
    <n v="3"/>
    <n v="49.68"/>
    <n v="0.2"/>
    <s v="First Class"/>
    <x v="1"/>
    <x v="1"/>
    <s v="E007"/>
    <x v="1"/>
    <n v="119.232"/>
    <n v="93.03"/>
    <n v="26.201999999999998"/>
    <s v="Medium"/>
    <s v="No"/>
    <n v="0"/>
  </r>
  <r>
    <s v="O01700"/>
    <d v="2024-08-17T00:00:00"/>
    <x v="1"/>
    <s v="C0013"/>
    <x v="75"/>
    <s v="P0040"/>
    <s v="Laptops Model 4"/>
    <x v="0"/>
    <n v="329.6"/>
    <n v="3"/>
    <n v="455.77"/>
    <n v="0.2"/>
    <s v="Standard Class"/>
    <x v="1"/>
    <x v="1"/>
    <s v="E011"/>
    <x v="10"/>
    <n v="1093.848"/>
    <n v="988.80000000000007"/>
    <n v="105.04799999999989"/>
    <s v="Low"/>
    <s v="No"/>
    <n v="0"/>
  </r>
  <r>
    <s v="O02400"/>
    <d v="2025-02-14T00:00:00"/>
    <x v="0"/>
    <s v="C0023"/>
    <x v="58"/>
    <s v="P0035"/>
    <s v="Tables Model 3"/>
    <x v="1"/>
    <n v="190.89"/>
    <n v="8"/>
    <n v="243.15"/>
    <n v="0"/>
    <s v="First Class"/>
    <x v="0"/>
    <x v="0"/>
    <s v="E006"/>
    <x v="9"/>
    <n v="1945.2"/>
    <n v="1527.12"/>
    <n v="418.08000000000015"/>
    <s v="Medium"/>
    <s v="No"/>
    <n v="0"/>
  </r>
  <r>
    <s v="O00957"/>
    <d v="2025-01-25T00:00:00"/>
    <x v="0"/>
    <s v="C0067"/>
    <x v="46"/>
    <s v="P0017"/>
    <s v="Envelopes Model 1"/>
    <x v="2"/>
    <n v="76.66"/>
    <n v="8"/>
    <n v="117.32"/>
    <n v="0.15"/>
    <s v="First Class"/>
    <x v="1"/>
    <x v="1"/>
    <s v="E003"/>
    <x v="11"/>
    <n v="797.77599999999995"/>
    <n v="613.28"/>
    <n v="184.49599999999998"/>
    <s v="Medium"/>
    <s v="No"/>
    <n v="0"/>
  </r>
  <r>
    <s v="O02933"/>
    <d v="2024-01-23T00:00:00"/>
    <x v="0"/>
    <s v="C0022"/>
    <x v="89"/>
    <s v="P0026"/>
    <s v="Chairs Model 2"/>
    <x v="1"/>
    <n v="116.9"/>
    <n v="6"/>
    <n v="253.46"/>
    <n v="0"/>
    <s v="First Class"/>
    <x v="2"/>
    <x v="2"/>
    <s v="E009"/>
    <x v="5"/>
    <n v="1520.76"/>
    <n v="701.40000000000009"/>
    <n v="819.3599999999999"/>
    <s v="High"/>
    <s v="No"/>
    <n v="0"/>
  </r>
  <r>
    <s v="O02344"/>
    <d v="2024-12-01T00:00:00"/>
    <x v="3"/>
    <s v="C0076"/>
    <x v="96"/>
    <s v="P0023"/>
    <s v="Desks Model 3"/>
    <x v="1"/>
    <n v="388.07"/>
    <n v="8"/>
    <n v="782.41"/>
    <n v="0.15"/>
    <s v="Second Class"/>
    <x v="1"/>
    <x v="1"/>
    <s v="E007"/>
    <x v="1"/>
    <n v="5320.3879999999999"/>
    <n v="3104.56"/>
    <n v="2215.828"/>
    <s v="High"/>
    <s v="Yes"/>
    <n v="1"/>
  </r>
  <r>
    <s v="O00430"/>
    <d v="2024-12-07T00:00:00"/>
    <x v="3"/>
    <s v="C0109"/>
    <x v="51"/>
    <s v="P0039"/>
    <s v="Laptops Model 3"/>
    <x v="0"/>
    <n v="727.96"/>
    <n v="8"/>
    <n v="1118.93"/>
    <n v="0"/>
    <s v="Standard Class"/>
    <x v="3"/>
    <x v="3"/>
    <s v="E004"/>
    <x v="6"/>
    <n v="8951.44"/>
    <n v="5823.68"/>
    <n v="3127.76"/>
    <s v="High"/>
    <s v="No"/>
    <n v="0"/>
  </r>
  <r>
    <s v="O02476"/>
    <d v="2024-07-04T00:00:00"/>
    <x v="1"/>
    <s v="C0041"/>
    <x v="2"/>
    <s v="P0040"/>
    <s v="Laptops Model 4"/>
    <x v="0"/>
    <n v="329.6"/>
    <n v="12"/>
    <n v="455.77"/>
    <n v="0.1"/>
    <s v="Second Class"/>
    <x v="0"/>
    <x v="0"/>
    <s v="E006"/>
    <x v="9"/>
    <n v="4922.3159999999998"/>
    <n v="3955.2000000000003"/>
    <n v="967.11599999999953"/>
    <s v="Medium"/>
    <s v="No"/>
    <n v="0"/>
  </r>
  <r>
    <s v="O01762"/>
    <d v="2025-04-06T00:00:00"/>
    <x v="2"/>
    <s v="C0110"/>
    <x v="44"/>
    <s v="P0017"/>
    <s v="Envelopes Model 1"/>
    <x v="2"/>
    <n v="76.66"/>
    <n v="5"/>
    <n v="117.32"/>
    <n v="0"/>
    <s v="Standard Class"/>
    <x v="1"/>
    <x v="1"/>
    <s v="E007"/>
    <x v="1"/>
    <n v="586.59999999999991"/>
    <n v="383.29999999999995"/>
    <n v="203.29999999999995"/>
    <s v="High"/>
    <s v="No"/>
    <n v="0"/>
  </r>
  <r>
    <s v="O00106"/>
    <d v="2024-03-03T00:00:00"/>
    <x v="0"/>
    <s v="C0053"/>
    <x v="73"/>
    <s v="P0020"/>
    <s v="Envelopes Model 4"/>
    <x v="2"/>
    <n v="777.33"/>
    <n v="9"/>
    <n v="1363.68"/>
    <n v="0.1"/>
    <s v="Same Day"/>
    <x v="0"/>
    <x v="0"/>
    <s v="E006"/>
    <x v="9"/>
    <n v="11045.808000000001"/>
    <n v="6995.97"/>
    <n v="4049.8380000000006"/>
    <s v="High"/>
    <s v="No"/>
    <n v="0"/>
  </r>
  <r>
    <s v="O02084"/>
    <d v="2024-01-31T00:00:00"/>
    <x v="0"/>
    <s v="C0017"/>
    <x v="36"/>
    <s v="P0026"/>
    <s v="Chairs Model 2"/>
    <x v="1"/>
    <n v="116.9"/>
    <n v="1"/>
    <n v="253.46"/>
    <n v="0"/>
    <s v="Standard Class"/>
    <x v="0"/>
    <x v="0"/>
    <s v="E002"/>
    <x v="0"/>
    <n v="253.46"/>
    <n v="116.9"/>
    <n v="136.56"/>
    <s v="High"/>
    <s v="No"/>
    <n v="0"/>
  </r>
  <r>
    <s v="O01164"/>
    <d v="2024-05-11T00:00:00"/>
    <x v="2"/>
    <s v="C0042"/>
    <x v="93"/>
    <s v="P0045"/>
    <s v="Printers Model 1"/>
    <x v="0"/>
    <n v="595.79999999999995"/>
    <n v="2"/>
    <n v="1280.18"/>
    <n v="0.2"/>
    <s v="Standard Class"/>
    <x v="3"/>
    <x v="3"/>
    <s v="E004"/>
    <x v="6"/>
    <n v="2048.288"/>
    <n v="1191.5999999999999"/>
    <n v="856.6880000000001"/>
    <s v="High"/>
    <s v="No"/>
    <n v="0"/>
  </r>
  <r>
    <s v="O02033"/>
    <d v="2025-03-08T00:00:00"/>
    <x v="0"/>
    <s v="C0118"/>
    <x v="4"/>
    <s v="P0049"/>
    <s v="Accessories Model 1"/>
    <x v="0"/>
    <n v="329.45"/>
    <n v="12"/>
    <n v="709.62"/>
    <n v="0"/>
    <s v="Standard Class"/>
    <x v="0"/>
    <x v="0"/>
    <s v="E002"/>
    <x v="0"/>
    <n v="8515.44"/>
    <n v="3953.3999999999996"/>
    <n v="4562.0400000000009"/>
    <s v="High"/>
    <s v="No"/>
    <n v="0"/>
  </r>
  <r>
    <s v="O01363"/>
    <d v="2025-02-08T00:00:00"/>
    <x v="4"/>
    <s v="C0086"/>
    <x v="77"/>
    <s v="P0038"/>
    <s v="Laptops Model 2"/>
    <x v="0"/>
    <n v="55.26"/>
    <m/>
    <n v="112.32"/>
    <n v="0"/>
    <s v="Same Day"/>
    <x v="1"/>
    <x v="1"/>
    <s v="E007"/>
    <x v="1"/>
    <n v="0"/>
    <n v="0"/>
    <n v="0"/>
    <s v="Quantity Error!"/>
    <s v="No"/>
    <n v="0"/>
  </r>
  <r>
    <s v="O01878"/>
    <d v="2024-04-28T00:00:00"/>
    <x v="2"/>
    <s v="C0024"/>
    <x v="6"/>
    <s v="P0023"/>
    <s v="Desks Model 3"/>
    <x v="1"/>
    <n v="388.07"/>
    <n v="2"/>
    <n v="782.41"/>
    <n v="0.05"/>
    <s v="Standard Class"/>
    <x v="3"/>
    <x v="3"/>
    <s v="E008"/>
    <x v="7"/>
    <n v="1486.579"/>
    <n v="776.14"/>
    <n v="710.43899999999996"/>
    <s v="High"/>
    <s v="No"/>
    <n v="0"/>
  </r>
  <r>
    <s v="O00455"/>
    <d v="2024-10-25T00:00:00"/>
    <x v="3"/>
    <s v="C0074"/>
    <x v="35"/>
    <s v="P0004"/>
    <s v="Paper Model 4"/>
    <x v="2"/>
    <n v="528.29"/>
    <n v="12"/>
    <n v="798.12"/>
    <n v="0.1"/>
    <s v="Standard Class"/>
    <x v="3"/>
    <x v="3"/>
    <s v="E012"/>
    <x v="4"/>
    <n v="8619.6959999999999"/>
    <n v="6339.48"/>
    <n v="2280.2160000000003"/>
    <s v="Medium"/>
    <s v="No"/>
    <n v="0"/>
  </r>
  <r>
    <s v="O00929"/>
    <d v="2024-11-06T00:00:00"/>
    <x v="3"/>
    <s v="C0036"/>
    <x v="49"/>
    <s v="P0051"/>
    <s v="Accessories Model 3"/>
    <x v="0"/>
    <n v="357.49"/>
    <n v="7"/>
    <n v="769.69"/>
    <n v="0"/>
    <s v="Same Day"/>
    <x v="0"/>
    <x v="0"/>
    <s v="E010"/>
    <x v="8"/>
    <n v="5387.83"/>
    <n v="2502.4300000000003"/>
    <n v="2885.3999999999996"/>
    <s v="High"/>
    <s v="No"/>
    <n v="0"/>
  </r>
  <r>
    <s v="O02627"/>
    <d v="2025-04-07T00:00:00"/>
    <x v="2"/>
    <s v="C0054"/>
    <x v="7"/>
    <s v="P0048"/>
    <s v="Printers Model 4"/>
    <x v="0"/>
    <n v="83.72"/>
    <n v="6"/>
    <n v="143.57"/>
    <n v="0.2"/>
    <s v="Second Class"/>
    <x v="2"/>
    <x v="2"/>
    <s v="E009"/>
    <x v="5"/>
    <n v="689.13599999999997"/>
    <n v="502.32"/>
    <n v="186.81599999999997"/>
    <s v="Medium"/>
    <s v="No"/>
    <n v="0"/>
  </r>
  <r>
    <s v="O00135"/>
    <d v="2025-01-08T00:00:00"/>
    <x v="0"/>
    <s v="C0036"/>
    <x v="49"/>
    <s v="P0051"/>
    <s v="Accessories Model 3"/>
    <x v="0"/>
    <n v="357.49"/>
    <n v="2"/>
    <n v="769.69"/>
    <n v="0.1"/>
    <s v="Second Class"/>
    <x v="0"/>
    <x v="0"/>
    <s v="E006"/>
    <x v="9"/>
    <n v="1385.4420000000002"/>
    <n v="714.98"/>
    <n v="670.46200000000022"/>
    <s v="High"/>
    <s v="No"/>
    <n v="0"/>
  </r>
  <r>
    <s v="O00399"/>
    <d v="2025-02-27T00:00:00"/>
    <x v="0"/>
    <s v="C0004"/>
    <x v="20"/>
    <s v="P0049"/>
    <s v="Accessories Model 1"/>
    <x v="0"/>
    <n v="329.45"/>
    <n v="7"/>
    <n v="709.62"/>
    <n v="0"/>
    <s v="Standard Class"/>
    <x v="0"/>
    <x v="0"/>
    <s v="E006"/>
    <x v="9"/>
    <n v="4967.34"/>
    <n v="2306.15"/>
    <n v="2661.19"/>
    <s v="High"/>
    <s v="No"/>
    <n v="0"/>
  </r>
  <r>
    <s v="O01146"/>
    <d v="2024-10-25T00:00:00"/>
    <x v="3"/>
    <s v="C0089"/>
    <x v="71"/>
    <s v="P0051"/>
    <s v="Accessories Model 3"/>
    <x v="0"/>
    <n v="357.49"/>
    <n v="4"/>
    <n v="769.69"/>
    <n v="0.1"/>
    <s v="Standard Class"/>
    <x v="1"/>
    <x v="1"/>
    <s v="E007"/>
    <x v="1"/>
    <n v="2770.8840000000005"/>
    <n v="1429.96"/>
    <n v="1340.9240000000004"/>
    <s v="High"/>
    <s v="No"/>
    <n v="0"/>
  </r>
  <r>
    <s v="O03035"/>
    <d v="2025-02-26T00:00:00"/>
    <x v="0"/>
    <s v="C0077"/>
    <x v="59"/>
    <s v="P0041"/>
    <s v="Monitors Model 1"/>
    <x v="0"/>
    <n v="757.28"/>
    <n v="8"/>
    <n v="1165.56"/>
    <n v="0.15"/>
    <s v="Second Class"/>
    <x v="0"/>
    <x v="0"/>
    <s v="E010"/>
    <x v="8"/>
    <n v="7925.8079999999991"/>
    <n v="6058.24"/>
    <n v="1867.5679999999993"/>
    <s v="Medium"/>
    <s v="No"/>
    <n v="0"/>
  </r>
  <r>
    <s v="O02478"/>
    <d v="2024-07-15T00:00:00"/>
    <x v="1"/>
    <s v="C0012"/>
    <x v="23"/>
    <s v="P0005"/>
    <s v="Binders Model 1"/>
    <x v="2"/>
    <n v="454.91"/>
    <n v="10"/>
    <n v="865.02"/>
    <n v="0.15"/>
    <s v="Second Class"/>
    <x v="2"/>
    <x v="2"/>
    <s v="E009"/>
    <x v="5"/>
    <n v="7352.67"/>
    <n v="4549.1000000000004"/>
    <n v="2803.5699999999997"/>
    <s v="High"/>
    <s v="No"/>
    <n v="0"/>
  </r>
  <r>
    <s v="O00009"/>
    <d v="2025-03-16T00:00:00"/>
    <x v="0"/>
    <s v="C0071"/>
    <x v="48"/>
    <s v="P0047"/>
    <s v="Printers Model 3"/>
    <x v="0"/>
    <n v="127.85"/>
    <n v="8"/>
    <n v="210.2"/>
    <n v="0"/>
    <s v="Standard Class"/>
    <x v="1"/>
    <x v="1"/>
    <s v="E003"/>
    <x v="11"/>
    <n v="1681.6"/>
    <n v="1022.8"/>
    <n v="658.8"/>
    <s v="High"/>
    <s v="No"/>
    <n v="0"/>
  </r>
  <r>
    <s v="O00372"/>
    <d v="2025-06-25T00:00:00"/>
    <x v="2"/>
    <s v="C0008"/>
    <x v="69"/>
    <s v="P0040"/>
    <s v="Laptops Model 4"/>
    <x v="0"/>
    <n v="329.6"/>
    <n v="1"/>
    <n v="455.77"/>
    <n v="0.15"/>
    <s v="Standard Class"/>
    <x v="1"/>
    <x v="1"/>
    <s v="E007"/>
    <x v="1"/>
    <n v="387.40449999999998"/>
    <n v="329.6"/>
    <n v="57.804499999999962"/>
    <s v="Low"/>
    <s v="No"/>
    <n v="0"/>
  </r>
  <r>
    <s v="O00730"/>
    <d v="2025-03-02T00:00:00"/>
    <x v="0"/>
    <s v="C0090"/>
    <x v="60"/>
    <s v="P0027"/>
    <s v="Chairs Model 3"/>
    <x v="1"/>
    <n v="688.81"/>
    <n v="11"/>
    <n v="1334.92"/>
    <n v="0"/>
    <s v="Standard Class"/>
    <x v="1"/>
    <x v="1"/>
    <s v="E011"/>
    <x v="10"/>
    <n v="14684.12"/>
    <n v="7576.91"/>
    <n v="7107.2100000000009"/>
    <s v="High"/>
    <s v="No"/>
    <n v="0"/>
  </r>
  <r>
    <s v="O00054"/>
    <d v="2024-02-01T00:00:00"/>
    <x v="0"/>
    <s v="C0096"/>
    <x v="40"/>
    <s v="P0044"/>
    <s v="Monitors Model 4"/>
    <x v="0"/>
    <n v="365.65"/>
    <n v="3"/>
    <n v="689.97"/>
    <n v="0.2"/>
    <s v="Standard Class"/>
    <x v="2"/>
    <x v="2"/>
    <s v="E001"/>
    <x v="2"/>
    <n v="1655.9279999999999"/>
    <n v="1096.9499999999998"/>
    <n v="558.97800000000007"/>
    <s v="High"/>
    <s v="No"/>
    <n v="0"/>
  </r>
  <r>
    <s v="O00229"/>
    <d v="2024-02-01T00:00:00"/>
    <x v="0"/>
    <s v="C0051"/>
    <x v="65"/>
    <s v="P0041"/>
    <s v="Monitors Model 1"/>
    <x v="0"/>
    <n v="757.28"/>
    <n v="4"/>
    <n v="1165.56"/>
    <n v="0"/>
    <s v="Same Day"/>
    <x v="1"/>
    <x v="1"/>
    <s v="E003"/>
    <x v="11"/>
    <n v="4662.24"/>
    <n v="3029.12"/>
    <n v="1633.12"/>
    <s v="High"/>
    <s v="No"/>
    <n v="0"/>
  </r>
  <r>
    <s v="O00510"/>
    <d v="2024-11-20T00:00:00"/>
    <x v="3"/>
    <s v="C0072"/>
    <x v="105"/>
    <s v="P0046"/>
    <s v="Printers Model 2"/>
    <x v="0"/>
    <n v="338.21"/>
    <n v="6"/>
    <n v="661.25"/>
    <n v="0"/>
    <s v="First Class"/>
    <x v="0"/>
    <x v="0"/>
    <s v="E002"/>
    <x v="0"/>
    <n v="3967.5"/>
    <n v="2029.2599999999998"/>
    <n v="1938.2400000000002"/>
    <s v="High"/>
    <s v="No"/>
    <n v="0"/>
  </r>
  <r>
    <s v="O00976"/>
    <d v="2024-04-20T00:00:00"/>
    <x v="2"/>
    <s v="C0076"/>
    <x v="96"/>
    <s v="P0039"/>
    <s v="Laptops Model 3"/>
    <x v="0"/>
    <n v="727.96"/>
    <n v="12"/>
    <n v="1118.93"/>
    <n v="0"/>
    <s v="Same Day"/>
    <x v="1"/>
    <x v="1"/>
    <s v="E011"/>
    <x v="10"/>
    <n v="13427.16"/>
    <n v="8735.52"/>
    <n v="4691.6399999999994"/>
    <s v="High"/>
    <s v="No"/>
    <n v="0"/>
  </r>
  <r>
    <s v="O03066"/>
    <d v="2025-01-03T00:00:00"/>
    <x v="0"/>
    <s v="C0026"/>
    <x v="78"/>
    <s v="P0001"/>
    <s v="Paper Model 1"/>
    <x v="2"/>
    <n v="193.58"/>
    <n v="11"/>
    <n v="347.15"/>
    <n v="0.1"/>
    <s v="Second Class"/>
    <x v="3"/>
    <x v="3"/>
    <s v="E008"/>
    <x v="7"/>
    <n v="3436.7849999999999"/>
    <n v="2129.38"/>
    <n v="1307.4049999999997"/>
    <s v="High"/>
    <s v="No"/>
    <n v="0"/>
  </r>
  <r>
    <s v="O02693"/>
    <d v="2024-11-09T00:00:00"/>
    <x v="3"/>
    <s v="C0058"/>
    <x v="43"/>
    <s v="P0030"/>
    <s v="Bookcases Model 2"/>
    <x v="1"/>
    <n v="633.59"/>
    <n v="4"/>
    <n v="800.37"/>
    <n v="0.15"/>
    <s v="Standard Class"/>
    <x v="3"/>
    <x v="3"/>
    <s v="E004"/>
    <x v="6"/>
    <n v="2721.2579999999998"/>
    <n v="2534.36"/>
    <n v="186.89799999999968"/>
    <s v="Low"/>
    <s v="No"/>
    <n v="0"/>
  </r>
  <r>
    <s v="O00140"/>
    <d v="2025-06-15T00:00:00"/>
    <x v="2"/>
    <s v="C0034"/>
    <x v="103"/>
    <s v="P0015"/>
    <s v="Staplers Model 3"/>
    <x v="2"/>
    <n v="250.6"/>
    <n v="9"/>
    <n v="418.2"/>
    <n v="0.1"/>
    <s v="Same Day"/>
    <x v="1"/>
    <x v="1"/>
    <s v="E011"/>
    <x v="10"/>
    <n v="3387.4199999999996"/>
    <n v="2255.4"/>
    <n v="1132.0199999999995"/>
    <s v="High"/>
    <s v="No"/>
    <n v="0"/>
  </r>
  <r>
    <s v="O01018"/>
    <d v="2024-06-21T00:00:00"/>
    <x v="2"/>
    <s v="C0117"/>
    <x v="32"/>
    <s v="P0031"/>
    <s v="Bookcases Model 3"/>
    <x v="1"/>
    <n v="431.57"/>
    <n v="1"/>
    <n v="725.92"/>
    <n v="0.2"/>
    <s v="Standard Class"/>
    <x v="0"/>
    <x v="0"/>
    <s v="E002"/>
    <x v="0"/>
    <n v="580.73599999999999"/>
    <n v="431.57"/>
    <n v="149.166"/>
    <s v="Medium"/>
    <s v="No"/>
    <n v="0"/>
  </r>
  <r>
    <s v="O02984"/>
    <d v="2024-01-31T00:00:00"/>
    <x v="0"/>
    <s v="C0047"/>
    <x v="10"/>
    <s v="P0050"/>
    <s v="Accessories Model 2"/>
    <x v="0"/>
    <n v="31.01"/>
    <n v="3"/>
    <n v="49.68"/>
    <n v="0"/>
    <s v="Standard Class"/>
    <x v="2"/>
    <x v="2"/>
    <s v="E001"/>
    <x v="2"/>
    <n v="149.04"/>
    <n v="93.03"/>
    <n v="56.009999999999991"/>
    <s v="High"/>
    <s v="No"/>
    <n v="0"/>
  </r>
  <r>
    <s v="O03077"/>
    <d v="2025-02-07T00:00:00"/>
    <x v="0"/>
    <s v="C0111"/>
    <x v="17"/>
    <s v="P0047"/>
    <s v="Printers Model 3"/>
    <x v="0"/>
    <n v="127.85"/>
    <n v="2"/>
    <n v="210.2"/>
    <n v="0.2"/>
    <s v="First Class"/>
    <x v="1"/>
    <x v="1"/>
    <s v="E011"/>
    <x v="10"/>
    <n v="336.32"/>
    <n v="255.7"/>
    <n v="80.62"/>
    <s v="Medium"/>
    <s v="No"/>
    <n v="0"/>
  </r>
  <r>
    <s v="O02460"/>
    <d v="2024-05-06T00:00:00"/>
    <x v="2"/>
    <s v="C0089"/>
    <x v="71"/>
    <s v="P0027"/>
    <s v="Chairs Model 3"/>
    <x v="1"/>
    <n v="688.81"/>
    <n v="3"/>
    <n v="1334.92"/>
    <n v="0.05"/>
    <s v="Standard Class"/>
    <x v="1"/>
    <x v="1"/>
    <s v="E003"/>
    <x v="11"/>
    <n v="3804.5219999999999"/>
    <n v="2066.4299999999998"/>
    <n v="1738.0920000000001"/>
    <s v="High"/>
    <s v="No"/>
    <n v="0"/>
  </r>
  <r>
    <s v="O02551"/>
    <d v="2024-11-26T00:00:00"/>
    <x v="3"/>
    <s v="C0094"/>
    <x v="53"/>
    <s v="P0017"/>
    <s v="Envelopes Model 1"/>
    <x v="2"/>
    <n v="76.66"/>
    <n v="12"/>
    <n v="117.32"/>
    <n v="0"/>
    <s v="First Class"/>
    <x v="1"/>
    <x v="1"/>
    <s v="E011"/>
    <x v="10"/>
    <n v="1407.84"/>
    <n v="919.92"/>
    <n v="487.91999999999996"/>
    <s v="High"/>
    <s v="No"/>
    <n v="0"/>
  </r>
  <r>
    <s v="O01876"/>
    <d v="2024-03-02T00:00:00"/>
    <x v="0"/>
    <s v="C0031"/>
    <x v="19"/>
    <s v="P0052"/>
    <s v="Accessories Model 4"/>
    <x v="0"/>
    <n v="685.08"/>
    <n v="12"/>
    <n v="921.01"/>
    <n v="0"/>
    <s v="Second Class"/>
    <x v="1"/>
    <x v="1"/>
    <s v="E011"/>
    <x v="10"/>
    <n v="11052.119999999999"/>
    <n v="8220.9600000000009"/>
    <n v="2831.159999999998"/>
    <s v="Medium"/>
    <s v="No"/>
    <n v="0"/>
  </r>
  <r>
    <s v="O02883"/>
    <d v="2025-05-26T00:00:00"/>
    <x v="2"/>
    <s v="C0110"/>
    <x v="44"/>
    <s v="P0052"/>
    <s v="Accessories Model 4"/>
    <x v="0"/>
    <n v="685.08"/>
    <n v="11"/>
    <n v="921.01"/>
    <n v="0.15"/>
    <s v="First Class"/>
    <x v="1"/>
    <x v="1"/>
    <s v="E007"/>
    <x v="1"/>
    <n v="8611.4434999999994"/>
    <n v="7535.88"/>
    <n v="1075.5634999999993"/>
    <s v="Low"/>
    <s v="No"/>
    <n v="0"/>
  </r>
  <r>
    <s v="O02369"/>
    <d v="2024-02-23T00:00:00"/>
    <x v="4"/>
    <s v="C0093"/>
    <x v="102"/>
    <s v="P0003"/>
    <s v="Paper Model 3"/>
    <x v="2"/>
    <n v="239.71"/>
    <m/>
    <n v="522.34"/>
    <n v="0.2"/>
    <s v="Standard Class"/>
    <x v="0"/>
    <x v="0"/>
    <s v="E010"/>
    <x v="8"/>
    <n v="0"/>
    <n v="0"/>
    <n v="0"/>
    <s v="Quantity Error!"/>
    <s v="No"/>
    <n v="0"/>
  </r>
  <r>
    <s v="O03080"/>
    <d v="2024-11-08T00:00:00"/>
    <x v="3"/>
    <s v="C0059"/>
    <x v="73"/>
    <s v="P0012"/>
    <s v="Pens Model 4"/>
    <x v="2"/>
    <n v="578.14"/>
    <n v="4"/>
    <n v="1084.72"/>
    <n v="0.15"/>
    <s v="Standard Class"/>
    <x v="2"/>
    <x v="2"/>
    <s v="E005"/>
    <x v="3"/>
    <n v="3688.0479999999998"/>
    <n v="2312.56"/>
    <n v="1375.4879999999998"/>
    <s v="High"/>
    <s v="No"/>
    <n v="0"/>
  </r>
  <r>
    <s v="O01428"/>
    <d v="2025-06-22T00:00:00"/>
    <x v="2"/>
    <s v="C0080"/>
    <x v="38"/>
    <s v="P0050"/>
    <s v="Accessories Model 2"/>
    <x v="0"/>
    <n v="31.01"/>
    <n v="3"/>
    <n v="49.68"/>
    <n v="0"/>
    <s v="Standard Class"/>
    <x v="0"/>
    <x v="0"/>
    <s v="E010"/>
    <x v="8"/>
    <n v="149.04"/>
    <n v="93.03"/>
    <n v="56.009999999999991"/>
    <s v="High"/>
    <s v="No"/>
    <n v="0"/>
  </r>
  <r>
    <s v="O03168"/>
    <d v="2024-10-17T00:00:00"/>
    <x v="3"/>
    <s v="C0107"/>
    <x v="30"/>
    <s v="P0010"/>
    <s v="Pens Model 2"/>
    <x v="2"/>
    <n v="285.10000000000002"/>
    <n v="4"/>
    <n v="528.79999999999995"/>
    <n v="0"/>
    <s v="Standard Class"/>
    <x v="1"/>
    <x v="1"/>
    <s v="E003"/>
    <x v="11"/>
    <n v="2115.1999999999998"/>
    <n v="1140.4000000000001"/>
    <n v="974.79999999999973"/>
    <s v="High"/>
    <s v="No"/>
    <n v="0"/>
  </r>
  <r>
    <s v="O02830"/>
    <d v="2024-03-04T00:00:00"/>
    <x v="0"/>
    <s v="C0022"/>
    <x v="89"/>
    <s v="P0036"/>
    <s v="Tables Model 4"/>
    <x v="1"/>
    <n v="707.97"/>
    <n v="7"/>
    <n v="1262.55"/>
    <n v="0"/>
    <s v="Standard Class"/>
    <x v="2"/>
    <x v="2"/>
    <s v="E001"/>
    <x v="2"/>
    <n v="8837.85"/>
    <n v="4955.79"/>
    <n v="3882.0600000000004"/>
    <s v="High"/>
    <s v="No"/>
    <n v="0"/>
  </r>
  <r>
    <s v="O02345"/>
    <d v="2024-06-16T00:00:00"/>
    <x v="2"/>
    <s v="C0076"/>
    <x v="96"/>
    <s v="P0050"/>
    <s v="Accessories Model 2"/>
    <x v="0"/>
    <n v="31.01"/>
    <n v="5"/>
    <n v="49.68"/>
    <n v="0"/>
    <s v="Second Class"/>
    <x v="1"/>
    <x v="1"/>
    <s v="E011"/>
    <x v="10"/>
    <n v="248.4"/>
    <n v="155.05000000000001"/>
    <n v="93.35"/>
    <s v="High"/>
    <s v="No"/>
    <n v="0"/>
  </r>
  <r>
    <s v="O01810"/>
    <d v="2024-04-24T00:00:00"/>
    <x v="2"/>
    <s v="C0066"/>
    <x v="76"/>
    <s v="P0037"/>
    <s v="Laptops Model 1"/>
    <x v="0"/>
    <n v="732.63"/>
    <n v="2"/>
    <n v="1069.8599999999999"/>
    <n v="0.05"/>
    <s v="Same Day"/>
    <x v="0"/>
    <x v="0"/>
    <s v="E010"/>
    <x v="8"/>
    <n v="2032.7339999999997"/>
    <n v="1465.26"/>
    <n v="567.47399999999971"/>
    <s v="Medium"/>
    <s v="No"/>
    <n v="0"/>
  </r>
  <r>
    <s v="O02413"/>
    <d v="2024-12-10T00:00:00"/>
    <x v="3"/>
    <s v="C0031"/>
    <x v="19"/>
    <s v="P0002"/>
    <s v="Paper Model 2"/>
    <x v="2"/>
    <n v="461.98"/>
    <n v="2"/>
    <n v="1013.15"/>
    <n v="0.05"/>
    <s v="Standard Class"/>
    <x v="1"/>
    <x v="1"/>
    <s v="E003"/>
    <x v="11"/>
    <n v="1924.9849999999999"/>
    <n v="923.96"/>
    <n v="1001.0249999999999"/>
    <s v="High"/>
    <s v="No"/>
    <n v="0"/>
  </r>
  <r>
    <s v="O02072"/>
    <d v="2025-01-07T00:00:00"/>
    <x v="0"/>
    <s v="C0020"/>
    <x v="91"/>
    <s v="P0015"/>
    <s v="Staplers Model 3"/>
    <x v="2"/>
    <n v="250.6"/>
    <n v="4"/>
    <n v="418.2"/>
    <n v="0"/>
    <s v="Same Day"/>
    <x v="3"/>
    <x v="3"/>
    <s v="E008"/>
    <x v="7"/>
    <n v="1672.8"/>
    <n v="1002.4"/>
    <n v="670.4"/>
    <s v="High"/>
    <s v="No"/>
    <n v="0"/>
  </r>
  <r>
    <s v="O01550"/>
    <d v="2025-03-10T00:00:00"/>
    <x v="0"/>
    <s v="C0019"/>
    <x v="86"/>
    <s v="P0018"/>
    <s v="Envelopes Model 2"/>
    <x v="2"/>
    <n v="599.25"/>
    <n v="6"/>
    <n v="849.05"/>
    <n v="0.1"/>
    <s v="Second Class"/>
    <x v="2"/>
    <x v="2"/>
    <s v="E001"/>
    <x v="2"/>
    <n v="4584.87"/>
    <n v="3595.5"/>
    <n v="989.36999999999989"/>
    <s v="Medium"/>
    <s v="No"/>
    <n v="0"/>
  </r>
  <r>
    <s v="O00904"/>
    <d v="2024-12-27T00:00:00"/>
    <x v="3"/>
    <s v="C0047"/>
    <x v="10"/>
    <s v="P0030"/>
    <s v="Bookcases Model 2"/>
    <x v="1"/>
    <n v="633.59"/>
    <n v="5"/>
    <n v="800.37"/>
    <n v="0.15"/>
    <s v="Second Class"/>
    <x v="2"/>
    <x v="2"/>
    <s v="E001"/>
    <x v="2"/>
    <n v="3401.5724999999998"/>
    <n v="3167.9500000000003"/>
    <n v="233.62249999999949"/>
    <s v="Low"/>
    <s v="No"/>
    <n v="0"/>
  </r>
  <r>
    <s v="O01003"/>
    <d v="2024-04-05T00:00:00"/>
    <x v="2"/>
    <s v="C0049"/>
    <x v="27"/>
    <s v="P0019"/>
    <s v="Envelopes Model 3"/>
    <x v="2"/>
    <n v="110.07"/>
    <n v="4"/>
    <n v="193.99"/>
    <n v="0.05"/>
    <s v="Standard Class"/>
    <x v="1"/>
    <x v="1"/>
    <s v="E007"/>
    <x v="1"/>
    <n v="737.16200000000003"/>
    <n v="440.28"/>
    <n v="296.88200000000006"/>
    <s v="High"/>
    <s v="No"/>
    <n v="0"/>
  </r>
  <r>
    <s v="O00003"/>
    <d v="2024-08-26T00:00:00"/>
    <x v="1"/>
    <s v="C0027"/>
    <x v="52"/>
    <s v="P0038"/>
    <s v="Laptops Model 2"/>
    <x v="0"/>
    <n v="55.26"/>
    <n v="6"/>
    <n v="112.32"/>
    <n v="0.2"/>
    <s v="Second Class"/>
    <x v="3"/>
    <x v="3"/>
    <s v="E004"/>
    <x v="6"/>
    <n v="539.13599999999997"/>
    <n v="331.56"/>
    <n v="207.57599999999996"/>
    <s v="High"/>
    <s v="No"/>
    <n v="0"/>
  </r>
  <r>
    <s v="O02886"/>
    <d v="2024-08-16T00:00:00"/>
    <x v="1"/>
    <s v="C0078"/>
    <x v="101"/>
    <s v="P0047"/>
    <s v="Printers Model 3"/>
    <x v="0"/>
    <n v="127.85"/>
    <n v="10"/>
    <n v="210.2"/>
    <n v="0.2"/>
    <s v="Standard Class"/>
    <x v="1"/>
    <x v="1"/>
    <s v="E011"/>
    <x v="10"/>
    <n v="1681.6000000000001"/>
    <n v="1278.5"/>
    <n v="403.10000000000014"/>
    <s v="Medium"/>
    <s v="No"/>
    <n v="0"/>
  </r>
  <r>
    <s v="O00283"/>
    <d v="2025-02-17T00:00:00"/>
    <x v="0"/>
    <s v="C0054"/>
    <x v="7"/>
    <s v="P0035"/>
    <s v="Tables Model 3"/>
    <x v="1"/>
    <n v="190.89"/>
    <n v="2"/>
    <n v="243.15"/>
    <n v="0"/>
    <s v="First Class"/>
    <x v="2"/>
    <x v="2"/>
    <s v="E009"/>
    <x v="5"/>
    <n v="486.3"/>
    <n v="381.78"/>
    <n v="104.52000000000004"/>
    <s v="Medium"/>
    <s v="No"/>
    <n v="0"/>
  </r>
  <r>
    <s v="O00025"/>
    <d v="2025-04-04T00:00:00"/>
    <x v="2"/>
    <s v="C0081"/>
    <x v="98"/>
    <s v="P0032"/>
    <s v="Bookcases Model 4"/>
    <x v="1"/>
    <n v="539.9"/>
    <n v="11"/>
    <n v="1019.72"/>
    <n v="0.1"/>
    <s v="Standard Class"/>
    <x v="1"/>
    <x v="1"/>
    <s v="E007"/>
    <x v="1"/>
    <n v="10095.228000000001"/>
    <n v="5938.9"/>
    <n v="4156.3280000000013"/>
    <s v="High"/>
    <s v="No"/>
    <n v="0"/>
  </r>
  <r>
    <s v="O02048"/>
    <d v="2024-07-06T00:00:00"/>
    <x v="1"/>
    <s v="C0016"/>
    <x v="34"/>
    <s v="P0036"/>
    <s v="Tables Model 4"/>
    <x v="1"/>
    <n v="707.97"/>
    <n v="12"/>
    <n v="1262.55"/>
    <n v="0"/>
    <s v="Standard Class"/>
    <x v="0"/>
    <x v="0"/>
    <s v="E002"/>
    <x v="0"/>
    <n v="15150.599999999999"/>
    <n v="8495.64"/>
    <n v="6654.9599999999991"/>
    <s v="High"/>
    <s v="No"/>
    <n v="0"/>
  </r>
  <r>
    <s v="O02119"/>
    <d v="2025-01-08T00:00:00"/>
    <x v="0"/>
    <s v="C0082"/>
    <x v="62"/>
    <s v="P0002"/>
    <s v="Paper Model 2"/>
    <x v="2"/>
    <n v="461.98"/>
    <n v="3"/>
    <n v="1013.15"/>
    <n v="0"/>
    <s v="Second Class"/>
    <x v="1"/>
    <x v="1"/>
    <s v="E003"/>
    <x v="11"/>
    <n v="3039.45"/>
    <n v="1385.94"/>
    <n v="1653.5099999999998"/>
    <s v="High"/>
    <s v="No"/>
    <n v="0"/>
  </r>
  <r>
    <s v="O00706"/>
    <d v="2024-07-23T00:00:00"/>
    <x v="1"/>
    <s v="C0032"/>
    <x v="1"/>
    <s v="P0024"/>
    <s v="Desks Model 4"/>
    <x v="1"/>
    <n v="598.51"/>
    <n v="2"/>
    <n v="940.73"/>
    <n v="0"/>
    <s v="Second Class"/>
    <x v="1"/>
    <x v="1"/>
    <s v="E003"/>
    <x v="11"/>
    <n v="1881.46"/>
    <n v="1197.02"/>
    <n v="684.44"/>
    <s v="High"/>
    <s v="No"/>
    <n v="0"/>
  </r>
  <r>
    <s v="O01690"/>
    <d v="2024-08-04T00:00:00"/>
    <x v="1"/>
    <s v="C0015"/>
    <x v="88"/>
    <s v="P0033"/>
    <s v="Tables Model 1"/>
    <x v="1"/>
    <n v="469.73"/>
    <n v="9"/>
    <n v="954.16"/>
    <n v="0"/>
    <s v="First Class"/>
    <x v="1"/>
    <x v="1"/>
    <s v="E007"/>
    <x v="1"/>
    <n v="8587.44"/>
    <n v="4227.57"/>
    <n v="4359.8700000000008"/>
    <s v="High"/>
    <s v="No"/>
    <n v="0"/>
  </r>
  <r>
    <s v="O00164"/>
    <d v="2024-02-23T00:00:00"/>
    <x v="0"/>
    <s v="C0086"/>
    <x v="77"/>
    <s v="P0042"/>
    <s v="Monitors Model 2"/>
    <x v="0"/>
    <n v="396.64"/>
    <n v="7"/>
    <n v="532.41999999999996"/>
    <n v="0.15"/>
    <s v="Standard Class"/>
    <x v="1"/>
    <x v="1"/>
    <s v="E003"/>
    <x v="11"/>
    <n v="3167.8989999999994"/>
    <n v="2776.48"/>
    <n v="391.41899999999941"/>
    <s v="Low"/>
    <s v="No"/>
    <n v="0"/>
  </r>
  <r>
    <s v="O00384"/>
    <d v="2024-02-20T00:00:00"/>
    <x v="0"/>
    <s v="C0044"/>
    <x v="25"/>
    <s v="P0006"/>
    <s v="Binders Model 2"/>
    <x v="2"/>
    <n v="597.01"/>
    <n v="9"/>
    <n v="774.08"/>
    <n v="0.05"/>
    <s v="Standard Class"/>
    <x v="2"/>
    <x v="2"/>
    <s v="E005"/>
    <x v="3"/>
    <n v="6618.384"/>
    <n v="5373.09"/>
    <n v="1245.2939999999999"/>
    <s v="Medium"/>
    <s v="No"/>
    <n v="0"/>
  </r>
  <r>
    <s v="O01185"/>
    <d v="2024-11-23T00:00:00"/>
    <x v="3"/>
    <s v="C0059"/>
    <x v="73"/>
    <s v="P0012"/>
    <s v="Pens Model 4"/>
    <x v="2"/>
    <n v="578.14"/>
    <n v="2"/>
    <n v="1084.72"/>
    <n v="0.15"/>
    <s v="Standard Class"/>
    <x v="2"/>
    <x v="2"/>
    <s v="E001"/>
    <x v="2"/>
    <n v="1844.0239999999999"/>
    <n v="1156.28"/>
    <n v="687.74399999999991"/>
    <s v="High"/>
    <s v="No"/>
    <n v="0"/>
  </r>
  <r>
    <s v="O02927"/>
    <d v="2025-05-15T00:00:00"/>
    <x v="2"/>
    <s v="C0072"/>
    <x v="105"/>
    <s v="P0014"/>
    <s v="Staplers Model 2"/>
    <x v="2"/>
    <n v="723.21"/>
    <n v="4"/>
    <n v="1348.08"/>
    <n v="0.05"/>
    <s v="Second Class"/>
    <x v="0"/>
    <x v="0"/>
    <s v="E010"/>
    <x v="8"/>
    <n v="5122.7039999999997"/>
    <n v="2892.84"/>
    <n v="2229.8639999999996"/>
    <s v="High"/>
    <s v="No"/>
    <n v="0"/>
  </r>
  <r>
    <s v="O02780"/>
    <d v="2024-10-08T00:00:00"/>
    <x v="3"/>
    <s v="C0088"/>
    <x v="63"/>
    <s v="P0010"/>
    <s v="Pens Model 2"/>
    <x v="2"/>
    <n v="285.10000000000002"/>
    <n v="4"/>
    <n v="528.79999999999995"/>
    <n v="0.05"/>
    <s v="Same Day"/>
    <x v="0"/>
    <x v="0"/>
    <s v="E010"/>
    <x v="8"/>
    <n v="2009.4399999999998"/>
    <n v="1140.4000000000001"/>
    <n v="869.03999999999974"/>
    <s v="High"/>
    <s v="No"/>
    <n v="0"/>
  </r>
  <r>
    <s v="O00857"/>
    <d v="2025-03-14T00:00:00"/>
    <x v="0"/>
    <s v="C0015"/>
    <x v="88"/>
    <s v="P0012"/>
    <s v="Pens Model 4"/>
    <x v="2"/>
    <n v="578.14"/>
    <n v="6"/>
    <n v="1084.72"/>
    <n v="0"/>
    <s v="First Class"/>
    <x v="1"/>
    <x v="1"/>
    <s v="E007"/>
    <x v="1"/>
    <n v="6508.32"/>
    <n v="3468.84"/>
    <n v="3039.4799999999996"/>
    <s v="High"/>
    <s v="No"/>
    <n v="0"/>
  </r>
  <r>
    <s v="O02918"/>
    <d v="2025-05-30T00:00:00"/>
    <x v="2"/>
    <s v="C0085"/>
    <x v="42"/>
    <s v="P0032"/>
    <s v="Bookcases Model 4"/>
    <x v="1"/>
    <n v="539.9"/>
    <n v="12"/>
    <n v="1019.72"/>
    <n v="0"/>
    <s v="Second Class"/>
    <x v="2"/>
    <x v="2"/>
    <s v="E009"/>
    <x v="5"/>
    <n v="12236.64"/>
    <n v="6478.7999999999993"/>
    <n v="5757.84"/>
    <s v="High"/>
    <s v="No"/>
    <n v="0"/>
  </r>
  <r>
    <s v="O02874"/>
    <d v="2025-03-19T00:00:00"/>
    <x v="0"/>
    <s v="C0049"/>
    <x v="27"/>
    <s v="P0015"/>
    <s v="Staplers Model 3"/>
    <x v="2"/>
    <n v="250.6"/>
    <n v="6"/>
    <n v="418.2"/>
    <n v="0.15"/>
    <s v="Second Class"/>
    <x v="1"/>
    <x v="1"/>
    <s v="E007"/>
    <x v="1"/>
    <n v="2132.8199999999997"/>
    <n v="1503.6"/>
    <n v="629.2199999999998"/>
    <s v="Medium"/>
    <s v="No"/>
    <n v="0"/>
  </r>
  <r>
    <s v="O01066"/>
    <d v="2024-12-19T00:00:00"/>
    <x v="3"/>
    <s v="C0081"/>
    <x v="98"/>
    <s v="P0032"/>
    <s v="Bookcases Model 4"/>
    <x v="1"/>
    <n v="539.9"/>
    <n v="2"/>
    <n v="1019.72"/>
    <n v="0"/>
    <s v="Second Class"/>
    <x v="1"/>
    <x v="1"/>
    <s v="E011"/>
    <x v="10"/>
    <n v="2039.44"/>
    <n v="1079.8"/>
    <n v="959.6400000000001"/>
    <s v="High"/>
    <s v="No"/>
    <n v="0"/>
  </r>
  <r>
    <s v="O00903"/>
    <d v="2024-04-12T00:00:00"/>
    <x v="2"/>
    <s v="C0019"/>
    <x v="86"/>
    <s v="P0050"/>
    <s v="Accessories Model 2"/>
    <x v="0"/>
    <n v="31.01"/>
    <n v="5"/>
    <n v="49.68"/>
    <n v="0.2"/>
    <s v="Standard Class"/>
    <x v="2"/>
    <x v="2"/>
    <s v="E001"/>
    <x v="2"/>
    <n v="198.72000000000003"/>
    <n v="155.05000000000001"/>
    <n v="43.670000000000016"/>
    <s v="Medium"/>
    <s v="No"/>
    <n v="0"/>
  </r>
  <r>
    <s v="O01466"/>
    <d v="2025-03-12T00:00:00"/>
    <x v="0"/>
    <s v="C0002"/>
    <x v="6"/>
    <s v="P0036"/>
    <s v="Tables Model 4"/>
    <x v="1"/>
    <n v="707.97"/>
    <n v="2"/>
    <n v="1262.55"/>
    <n v="0.15"/>
    <s v="Second Class"/>
    <x v="3"/>
    <x v="3"/>
    <s v="E008"/>
    <x v="7"/>
    <n v="2146.335"/>
    <n v="1415.94"/>
    <n v="730.39499999999998"/>
    <s v="High"/>
    <s v="No"/>
    <n v="0"/>
  </r>
  <r>
    <s v="O02169"/>
    <d v="2024-03-11T00:00:00"/>
    <x v="0"/>
    <s v="C0078"/>
    <x v="101"/>
    <s v="P0050"/>
    <s v="Accessories Model 2"/>
    <x v="0"/>
    <n v="31.01"/>
    <n v="4"/>
    <n v="49.68"/>
    <n v="0"/>
    <s v="Standard Class"/>
    <x v="1"/>
    <x v="1"/>
    <s v="E007"/>
    <x v="1"/>
    <n v="198.72"/>
    <n v="124.04"/>
    <n v="74.679999999999993"/>
    <s v="High"/>
    <s v="Yes"/>
    <n v="1"/>
  </r>
  <r>
    <s v="O01613"/>
    <d v="2025-01-12T00:00:00"/>
    <x v="0"/>
    <s v="C0105"/>
    <x v="30"/>
    <s v="P0041"/>
    <s v="Monitors Model 1"/>
    <x v="0"/>
    <n v="757.28"/>
    <n v="5"/>
    <n v="1165.56"/>
    <n v="0.1"/>
    <s v="Standard Class"/>
    <x v="1"/>
    <x v="1"/>
    <s v="E003"/>
    <x v="11"/>
    <n v="5245.0199999999995"/>
    <n v="3786.3999999999996"/>
    <n v="1458.62"/>
    <s v="Medium"/>
    <s v="No"/>
    <n v="0"/>
  </r>
  <r>
    <s v="O02475"/>
    <d v="2024-07-02T00:00:00"/>
    <x v="1"/>
    <s v="C0080"/>
    <x v="38"/>
    <s v="P0004"/>
    <s v="Paper Model 4"/>
    <x v="2"/>
    <n v="528.29"/>
    <n v="7"/>
    <n v="798.12"/>
    <n v="0.2"/>
    <s v="Standard Class"/>
    <x v="0"/>
    <x v="0"/>
    <s v="E010"/>
    <x v="8"/>
    <n v="4469.4720000000007"/>
    <n v="3698.0299999999997"/>
    <n v="771.44200000000092"/>
    <s v="Medium"/>
    <s v="No"/>
    <n v="0"/>
  </r>
  <r>
    <s v="O02314"/>
    <d v="2024-03-26T00:00:00"/>
    <x v="0"/>
    <s v="C0029"/>
    <x v="72"/>
    <s v="P0032"/>
    <s v="Bookcases Model 4"/>
    <x v="1"/>
    <n v="539.9"/>
    <n v="5"/>
    <n v="1019.72"/>
    <n v="0.2"/>
    <s v="Standard Class"/>
    <x v="2"/>
    <x v="2"/>
    <s v="E001"/>
    <x v="2"/>
    <n v="4078.8800000000006"/>
    <n v="2699.5"/>
    <n v="1379.3800000000006"/>
    <s v="High"/>
    <s v="No"/>
    <n v="0"/>
  </r>
  <r>
    <s v="O00936"/>
    <d v="2024-03-14T00:00:00"/>
    <x v="0"/>
    <s v="C0100"/>
    <x v="70"/>
    <s v="P0027"/>
    <s v="Chairs Model 3"/>
    <x v="1"/>
    <n v="688.81"/>
    <n v="6"/>
    <n v="1334.92"/>
    <n v="0"/>
    <s v="Standard Class"/>
    <x v="2"/>
    <x v="2"/>
    <s v="E009"/>
    <x v="5"/>
    <n v="8009.52"/>
    <n v="4132.8599999999997"/>
    <n v="3876.6600000000008"/>
    <s v="High"/>
    <s v="No"/>
    <n v="0"/>
  </r>
  <r>
    <s v="O01803"/>
    <d v="2024-06-09T00:00:00"/>
    <x v="2"/>
    <s v="C0109"/>
    <x v="51"/>
    <s v="P0015"/>
    <s v="Staplers Model 3"/>
    <x v="2"/>
    <n v="250.6"/>
    <n v="2"/>
    <n v="418.2"/>
    <n v="0.2"/>
    <s v="Second Class"/>
    <x v="3"/>
    <x v="3"/>
    <s v="E012"/>
    <x v="4"/>
    <n v="669.12"/>
    <n v="501.2"/>
    <n v="167.92000000000002"/>
    <s v="Medium"/>
    <s v="Yes"/>
    <n v="1"/>
  </r>
  <r>
    <s v="O02935"/>
    <d v="2024-07-22T00:00:00"/>
    <x v="1"/>
    <s v="C0012"/>
    <x v="23"/>
    <s v="P0018"/>
    <s v="Envelopes Model 2"/>
    <x v="2"/>
    <n v="599.25"/>
    <n v="5"/>
    <n v="849.05"/>
    <n v="0.2"/>
    <s v="First Class"/>
    <x v="2"/>
    <x v="2"/>
    <s v="E001"/>
    <x v="2"/>
    <n v="3396.2000000000003"/>
    <n v="2996.25"/>
    <n v="399.95000000000027"/>
    <s v="Low"/>
    <s v="No"/>
    <n v="0"/>
  </r>
  <r>
    <s v="O01680"/>
    <d v="2024-03-15T00:00:00"/>
    <x v="0"/>
    <s v="C0082"/>
    <x v="62"/>
    <s v="P0023"/>
    <s v="Desks Model 3"/>
    <x v="1"/>
    <n v="388.07"/>
    <n v="8"/>
    <n v="782.41"/>
    <n v="0"/>
    <s v="Same Day"/>
    <x v="1"/>
    <x v="1"/>
    <s v="E003"/>
    <x v="11"/>
    <n v="6259.28"/>
    <n v="3104.56"/>
    <n v="3154.72"/>
    <s v="High"/>
    <s v="No"/>
    <n v="0"/>
  </r>
  <r>
    <s v="O03086"/>
    <d v="2025-05-16T00:00:00"/>
    <x v="2"/>
    <s v="C0049"/>
    <x v="27"/>
    <s v="P0013"/>
    <s v="Staplers Model 1"/>
    <x v="2"/>
    <n v="671.48"/>
    <n v="7"/>
    <n v="1240.1099999999999"/>
    <n v="0.2"/>
    <s v="Second Class"/>
    <x v="1"/>
    <x v="1"/>
    <s v="E003"/>
    <x v="11"/>
    <n v="6944.6159999999991"/>
    <n v="4700.3600000000006"/>
    <n v="2244.2559999999985"/>
    <s v="High"/>
    <s v="No"/>
    <n v="0"/>
  </r>
  <r>
    <s v="O02244"/>
    <d v="2025-05-20T00:00:00"/>
    <x v="2"/>
    <s v="C0026"/>
    <x v="78"/>
    <s v="P0046"/>
    <s v="Printers Model 2"/>
    <x v="0"/>
    <n v="338.21"/>
    <n v="10"/>
    <n v="661.25"/>
    <n v="0"/>
    <s v="Standard Class"/>
    <x v="3"/>
    <x v="3"/>
    <s v="E008"/>
    <x v="7"/>
    <n v="6612.5"/>
    <n v="3382.1"/>
    <n v="3230.4"/>
    <s v="High"/>
    <s v="No"/>
    <n v="0"/>
  </r>
  <r>
    <s v="O00445"/>
    <d v="2024-03-04T00:00:00"/>
    <x v="0"/>
    <s v="C0109"/>
    <x v="51"/>
    <s v="P0009"/>
    <s v="Pens Model 1"/>
    <x v="2"/>
    <n v="640.09"/>
    <n v="6"/>
    <n v="1169.26"/>
    <n v="0.1"/>
    <s v="First Class"/>
    <x v="3"/>
    <x v="3"/>
    <s v="E008"/>
    <x v="7"/>
    <n v="6314.0039999999999"/>
    <n v="3840.54"/>
    <n v="2473.4639999999999"/>
    <s v="High"/>
    <s v="No"/>
    <n v="0"/>
  </r>
  <r>
    <s v="O00543"/>
    <d v="2025-06-16T00:00:00"/>
    <x v="2"/>
    <s v="C0080"/>
    <x v="38"/>
    <s v="P0007"/>
    <s v="Binders Model 3"/>
    <x v="2"/>
    <n v="487.09"/>
    <n v="8"/>
    <n v="838.72"/>
    <n v="0.2"/>
    <s v="Standard Class"/>
    <x v="0"/>
    <x v="0"/>
    <s v="E002"/>
    <x v="0"/>
    <n v="5367.8080000000009"/>
    <n v="3896.72"/>
    <n v="1471.0880000000011"/>
    <s v="Medium"/>
    <s v="No"/>
    <n v="0"/>
  </r>
  <r>
    <s v="O01432"/>
    <d v="2024-05-13T00:00:00"/>
    <x v="2"/>
    <s v="C0032"/>
    <x v="1"/>
    <s v="P0027"/>
    <s v="Chairs Model 3"/>
    <x v="1"/>
    <n v="688.81"/>
    <n v="6"/>
    <n v="1334.92"/>
    <n v="0.15"/>
    <s v="First Class"/>
    <x v="1"/>
    <x v="1"/>
    <s v="E011"/>
    <x v="10"/>
    <n v="6808.0920000000006"/>
    <n v="4132.8599999999997"/>
    <n v="2675.2320000000009"/>
    <s v="High"/>
    <s v="No"/>
    <n v="0"/>
  </r>
  <r>
    <s v="O00652"/>
    <d v="2024-01-21T00:00:00"/>
    <x v="0"/>
    <s v="C0002"/>
    <x v="6"/>
    <s v="P0015"/>
    <s v="Staplers Model 3"/>
    <x v="2"/>
    <n v="250.6"/>
    <n v="5"/>
    <n v="418.2"/>
    <n v="0.15"/>
    <s v="Standard Class"/>
    <x v="3"/>
    <x v="3"/>
    <s v="E012"/>
    <x v="4"/>
    <n v="1777.35"/>
    <n v="1253"/>
    <n v="524.34999999999991"/>
    <s v="Medium"/>
    <s v="No"/>
    <n v="0"/>
  </r>
  <r>
    <s v="O02538"/>
    <d v="2024-03-26T00:00:00"/>
    <x v="0"/>
    <s v="C0119"/>
    <x v="55"/>
    <s v="P0009"/>
    <s v="Pens Model 1"/>
    <x v="2"/>
    <n v="640.09"/>
    <n v="11"/>
    <n v="1169.26"/>
    <n v="0.2"/>
    <s v="Standard Class"/>
    <x v="1"/>
    <x v="1"/>
    <s v="E003"/>
    <x v="11"/>
    <n v="10289.488000000001"/>
    <n v="7040.9900000000007"/>
    <n v="3248.4980000000005"/>
    <s v="High"/>
    <s v="No"/>
    <n v="0"/>
  </r>
  <r>
    <s v="O02668"/>
    <d v="2024-03-08T00:00:00"/>
    <x v="0"/>
    <s v="C0073"/>
    <x v="64"/>
    <s v="P0019"/>
    <s v="Envelopes Model 3"/>
    <x v="2"/>
    <n v="110.07"/>
    <n v="7"/>
    <n v="193.99"/>
    <n v="0.15"/>
    <s v="First Class"/>
    <x v="2"/>
    <x v="2"/>
    <s v="E001"/>
    <x v="2"/>
    <n v="1154.2405000000001"/>
    <n v="770.49"/>
    <n v="383.7505000000001"/>
    <s v="High"/>
    <s v="No"/>
    <n v="0"/>
  </r>
  <r>
    <s v="O00423"/>
    <d v="2025-05-05T00:00:00"/>
    <x v="2"/>
    <s v="C0025"/>
    <x v="16"/>
    <s v="P0022"/>
    <s v="Desks Model 2"/>
    <x v="1"/>
    <n v="209.29"/>
    <n v="8"/>
    <n v="425.58"/>
    <n v="0.2"/>
    <s v="Same Day"/>
    <x v="0"/>
    <x v="0"/>
    <s v="E006"/>
    <x v="9"/>
    <n v="2723.712"/>
    <n v="1674.32"/>
    <n v="1049.3920000000001"/>
    <s v="High"/>
    <s v="No"/>
    <n v="0"/>
  </r>
  <r>
    <s v="O00374"/>
    <d v="2025-01-01T00:00:00"/>
    <x v="0"/>
    <s v="C0099"/>
    <x v="16"/>
    <s v="P0041"/>
    <s v="Monitors Model 1"/>
    <x v="0"/>
    <n v="757.28"/>
    <n v="11"/>
    <n v="1165.56"/>
    <n v="0.05"/>
    <s v="Second Class"/>
    <x v="1"/>
    <x v="1"/>
    <s v="E011"/>
    <x v="10"/>
    <n v="12180.101999999999"/>
    <n v="8330.08"/>
    <n v="3850.021999999999"/>
    <s v="High"/>
    <s v="No"/>
    <n v="0"/>
  </r>
  <r>
    <s v="O00559"/>
    <d v="2024-06-29T00:00:00"/>
    <x v="2"/>
    <s v="C0004"/>
    <x v="20"/>
    <s v="P0017"/>
    <s v="Envelopes Model 1"/>
    <x v="2"/>
    <n v="76.66"/>
    <n v="11"/>
    <n v="117.32"/>
    <n v="0.2"/>
    <s v="Standard Class"/>
    <x v="0"/>
    <x v="0"/>
    <s v="E006"/>
    <x v="9"/>
    <n v="1032.4159999999999"/>
    <n v="843.26"/>
    <n v="189.15599999999995"/>
    <s v="Medium"/>
    <s v="No"/>
    <n v="0"/>
  </r>
  <r>
    <s v="O01628"/>
    <d v="2024-04-25T00:00:00"/>
    <x v="2"/>
    <s v="C0102"/>
    <x v="80"/>
    <s v="P0007"/>
    <s v="Binders Model 3"/>
    <x v="2"/>
    <n v="487.09"/>
    <n v="11"/>
    <n v="838.72"/>
    <n v="0.15"/>
    <s v="Second Class"/>
    <x v="3"/>
    <x v="3"/>
    <s v="E004"/>
    <x v="6"/>
    <n v="7842.0320000000002"/>
    <n v="5357.99"/>
    <n v="2484.0420000000004"/>
    <s v="High"/>
    <s v="No"/>
    <n v="0"/>
  </r>
  <r>
    <s v="O02532"/>
    <d v="2024-03-01T00:00:00"/>
    <x v="0"/>
    <s v="C0029"/>
    <x v="72"/>
    <s v="P0003"/>
    <s v="Paper Model 3"/>
    <x v="2"/>
    <n v="239.71"/>
    <n v="5"/>
    <n v="522.34"/>
    <n v="0"/>
    <s v="Standard Class"/>
    <x v="2"/>
    <x v="2"/>
    <s v="E001"/>
    <x v="2"/>
    <n v="2611.7000000000003"/>
    <n v="1198.55"/>
    <n v="1413.1500000000003"/>
    <s v="High"/>
    <s v="No"/>
    <n v="0"/>
  </r>
  <r>
    <s v="O02867"/>
    <d v="2024-01-28T00:00:00"/>
    <x v="0"/>
    <s v="C0115"/>
    <x v="17"/>
    <s v="P0016"/>
    <s v="Staplers Model 4"/>
    <x v="2"/>
    <n v="465.76"/>
    <n v="2"/>
    <n v="906.25"/>
    <n v="0"/>
    <s v="Second Class"/>
    <x v="2"/>
    <x v="2"/>
    <s v="E009"/>
    <x v="5"/>
    <n v="1812.5"/>
    <n v="931.52"/>
    <n v="880.98"/>
    <s v="High"/>
    <s v="No"/>
    <n v="0"/>
  </r>
  <r>
    <s v="O02181"/>
    <d v="2025-04-24T00:00:00"/>
    <x v="2"/>
    <s v="C0104"/>
    <x v="29"/>
    <s v="P0034"/>
    <s v="Tables Model 2"/>
    <x v="1"/>
    <n v="752.53"/>
    <n v="9"/>
    <n v="1018.12"/>
    <n v="0.1"/>
    <s v="Second Class"/>
    <x v="2"/>
    <x v="2"/>
    <s v="E001"/>
    <x v="2"/>
    <n v="8246.7720000000008"/>
    <n v="6772.7699999999995"/>
    <n v="1474.0020000000013"/>
    <s v="Medium"/>
    <s v="No"/>
    <n v="0"/>
  </r>
  <r>
    <s v="O01598"/>
    <d v="2025-01-04T00:00:00"/>
    <x v="0"/>
    <s v="C0109"/>
    <x v="51"/>
    <s v="P0044"/>
    <s v="Monitors Model 4"/>
    <x v="0"/>
    <n v="365.65"/>
    <n v="4"/>
    <n v="689.97"/>
    <n v="0.15"/>
    <s v="Standard Class"/>
    <x v="3"/>
    <x v="3"/>
    <s v="E008"/>
    <x v="7"/>
    <n v="2345.8980000000001"/>
    <n v="1462.6"/>
    <n v="883.29800000000023"/>
    <s v="High"/>
    <s v="No"/>
    <n v="0"/>
  </r>
  <r>
    <s v="O02011"/>
    <d v="2025-03-11T00:00:00"/>
    <x v="0"/>
    <s v="C0090"/>
    <x v="60"/>
    <s v="P0002"/>
    <s v="Paper Model 2"/>
    <x v="2"/>
    <n v="461.98"/>
    <n v="2"/>
    <n v="1013.15"/>
    <n v="0.05"/>
    <s v="Standard Class"/>
    <x v="1"/>
    <x v="1"/>
    <s v="E011"/>
    <x v="10"/>
    <n v="1924.9849999999999"/>
    <n v="923.96"/>
    <n v="1001.0249999999999"/>
    <s v="High"/>
    <s v="No"/>
    <n v="0"/>
  </r>
  <r>
    <s v="O03101"/>
    <d v="2024-01-24T00:00:00"/>
    <x v="0"/>
    <s v="C0076"/>
    <x v="96"/>
    <s v="P0014"/>
    <s v="Staplers Model 2"/>
    <x v="2"/>
    <n v="723.21"/>
    <n v="6"/>
    <n v="1348.08"/>
    <n v="0.15"/>
    <s v="Standard Class"/>
    <x v="1"/>
    <x v="1"/>
    <s v="E007"/>
    <x v="1"/>
    <n v="6875.2079999999996"/>
    <n v="4339.26"/>
    <n v="2535.9479999999994"/>
    <s v="High"/>
    <s v="No"/>
    <n v="0"/>
  </r>
  <r>
    <s v="O01078"/>
    <d v="2024-05-03T00:00:00"/>
    <x v="2"/>
    <s v="C0034"/>
    <x v="103"/>
    <s v="P0046"/>
    <s v="Printers Model 2"/>
    <x v="0"/>
    <n v="338.21"/>
    <n v="12"/>
    <n v="661.25"/>
    <n v="0.2"/>
    <s v="Same Day"/>
    <x v="1"/>
    <x v="1"/>
    <s v="E011"/>
    <x v="10"/>
    <n v="6348"/>
    <n v="4058.5199999999995"/>
    <n v="2289.4800000000005"/>
    <s v="High"/>
    <s v="No"/>
    <n v="0"/>
  </r>
  <r>
    <s v="O01625"/>
    <d v="2024-06-07T00:00:00"/>
    <x v="2"/>
    <s v="C0076"/>
    <x v="96"/>
    <s v="P0034"/>
    <s v="Tables Model 2"/>
    <x v="1"/>
    <n v="752.53"/>
    <n v="12"/>
    <n v="1018.12"/>
    <n v="0.1"/>
    <s v="Standard Class"/>
    <x v="1"/>
    <x v="1"/>
    <s v="E011"/>
    <x v="10"/>
    <n v="10995.696"/>
    <n v="9030.36"/>
    <n v="1965.3359999999993"/>
    <s v="Medium"/>
    <s v="No"/>
    <n v="0"/>
  </r>
  <r>
    <s v="O00348"/>
    <d v="2024-05-14T00:00:00"/>
    <x v="2"/>
    <s v="C0057"/>
    <x v="8"/>
    <s v="P0041"/>
    <s v="Monitors Model 1"/>
    <x v="0"/>
    <n v="757.28"/>
    <n v="9"/>
    <n v="1165.56"/>
    <n v="0.2"/>
    <s v="First Class"/>
    <x v="1"/>
    <x v="1"/>
    <s v="E003"/>
    <x v="11"/>
    <n v="8392.0319999999992"/>
    <n v="6815.5199999999995"/>
    <n v="1576.5119999999997"/>
    <s v="Medium"/>
    <s v="No"/>
    <n v="0"/>
  </r>
  <r>
    <s v="O02916"/>
    <d v="2024-09-19T00:00:00"/>
    <x v="1"/>
    <s v="C0004"/>
    <x v="20"/>
    <s v="P0032"/>
    <s v="Bookcases Model 4"/>
    <x v="1"/>
    <n v="539.9"/>
    <n v="9"/>
    <n v="1019.72"/>
    <n v="0.05"/>
    <s v="Same Day"/>
    <x v="0"/>
    <x v="0"/>
    <s v="E002"/>
    <x v="0"/>
    <n v="8718.6059999999998"/>
    <n v="4859.0999999999995"/>
    <n v="3859.5060000000003"/>
    <s v="High"/>
    <s v="No"/>
    <n v="0"/>
  </r>
  <r>
    <s v="O02251"/>
    <d v="2024-07-07T00:00:00"/>
    <x v="1"/>
    <s v="C0099"/>
    <x v="16"/>
    <s v="P0029"/>
    <s v="Bookcases Model 1"/>
    <x v="1"/>
    <n v="644.65"/>
    <n v="6"/>
    <n v="1029.82"/>
    <n v="0.15"/>
    <s v="Second Class"/>
    <x v="1"/>
    <x v="1"/>
    <s v="E007"/>
    <x v="1"/>
    <n v="5252.0820000000003"/>
    <n v="3867.8999999999996"/>
    <n v="1384.1820000000007"/>
    <s v="Medium"/>
    <s v="No"/>
    <n v="0"/>
  </r>
  <r>
    <s v="O02711"/>
    <d v="2024-08-19T00:00:00"/>
    <x v="1"/>
    <s v="C0079"/>
    <x v="68"/>
    <s v="P0020"/>
    <s v="Envelopes Model 4"/>
    <x v="2"/>
    <n v="777.33"/>
    <n v="1"/>
    <n v="1363.68"/>
    <n v="0.05"/>
    <s v="Standard Class"/>
    <x v="0"/>
    <x v="0"/>
    <s v="E010"/>
    <x v="8"/>
    <n v="1295.4960000000001"/>
    <n v="777.33"/>
    <n v="518.16600000000005"/>
    <s v="High"/>
    <s v="No"/>
    <n v="0"/>
  </r>
  <r>
    <s v="O01304"/>
    <d v="2025-05-10T00:00:00"/>
    <x v="2"/>
    <s v="C0048"/>
    <x v="82"/>
    <s v="P0016"/>
    <s v="Staplers Model 4"/>
    <x v="2"/>
    <n v="465.76"/>
    <n v="12"/>
    <n v="906.25"/>
    <n v="0"/>
    <s v="First Class"/>
    <x v="0"/>
    <x v="0"/>
    <s v="E006"/>
    <x v="9"/>
    <n v="10875"/>
    <n v="5589.12"/>
    <n v="5285.88"/>
    <s v="High"/>
    <s v="No"/>
    <n v="0"/>
  </r>
  <r>
    <s v="O01391"/>
    <d v="2025-02-24T00:00:00"/>
    <x v="0"/>
    <s v="C0112"/>
    <x v="90"/>
    <s v="P0024"/>
    <s v="Desks Model 4"/>
    <x v="1"/>
    <n v="598.51"/>
    <n v="7"/>
    <n v="940.73"/>
    <n v="0.15"/>
    <s v="Second Class"/>
    <x v="3"/>
    <x v="3"/>
    <s v="E008"/>
    <x v="7"/>
    <n v="5597.3434999999999"/>
    <n v="4189.57"/>
    <n v="1407.7735000000002"/>
    <s v="Medium"/>
    <s v="No"/>
    <n v="0"/>
  </r>
  <r>
    <s v="O03098"/>
    <d v="2024-07-02T00:00:00"/>
    <x v="1"/>
    <s v="C0113"/>
    <x v="100"/>
    <s v="P0006"/>
    <s v="Binders Model 2"/>
    <x v="2"/>
    <n v="597.01"/>
    <n v="11"/>
    <n v="774.08"/>
    <n v="0.05"/>
    <s v="Standard Class"/>
    <x v="2"/>
    <x v="2"/>
    <s v="E001"/>
    <x v="2"/>
    <n v="8089.1360000000004"/>
    <n v="6567.11"/>
    <n v="1522.0260000000007"/>
    <s v="Medium"/>
    <s v="No"/>
    <n v="0"/>
  </r>
  <r>
    <s v="O01514"/>
    <d v="2025-01-07T00:00:00"/>
    <x v="0"/>
    <s v="C0094"/>
    <x v="53"/>
    <s v="P0038"/>
    <s v="Laptops Model 2"/>
    <x v="0"/>
    <n v="55.26"/>
    <n v="6"/>
    <n v="112.32"/>
    <n v="0.2"/>
    <s v="Second Class"/>
    <x v="1"/>
    <x v="1"/>
    <s v="E007"/>
    <x v="1"/>
    <n v="539.13599999999997"/>
    <n v="331.56"/>
    <n v="207.57599999999996"/>
    <s v="High"/>
    <s v="No"/>
    <n v="0"/>
  </r>
  <r>
    <s v="O01588"/>
    <d v="2025-03-31T00:00:00"/>
    <x v="0"/>
    <s v="C0062"/>
    <x v="48"/>
    <s v="P0010"/>
    <s v="Pens Model 2"/>
    <x v="2"/>
    <n v="285.10000000000002"/>
    <n v="10"/>
    <n v="528.79999999999995"/>
    <n v="0.1"/>
    <s v="Standard Class"/>
    <x v="2"/>
    <x v="2"/>
    <s v="E009"/>
    <x v="5"/>
    <n v="4759.2"/>
    <n v="2851"/>
    <n v="1908.1999999999998"/>
    <s v="High"/>
    <s v="No"/>
    <n v="0"/>
  </r>
  <r>
    <s v="O02577"/>
    <d v="2024-12-10T00:00:00"/>
    <x v="3"/>
    <s v="C0067"/>
    <x v="46"/>
    <s v="P0050"/>
    <s v="Accessories Model 2"/>
    <x v="0"/>
    <n v="31.01"/>
    <n v="11"/>
    <n v="49.68"/>
    <n v="0.1"/>
    <s v="Same Day"/>
    <x v="1"/>
    <x v="1"/>
    <s v="E011"/>
    <x v="10"/>
    <n v="491.83200000000005"/>
    <n v="341.11"/>
    <n v="150.72200000000004"/>
    <s v="High"/>
    <s v="No"/>
    <n v="0"/>
  </r>
  <r>
    <s v="O00078"/>
    <d v="2025-06-20T00:00:00"/>
    <x v="2"/>
    <s v="C0075"/>
    <x v="7"/>
    <s v="P0031"/>
    <s v="Bookcases Model 3"/>
    <x v="1"/>
    <n v="431.57"/>
    <n v="11"/>
    <n v="725.92"/>
    <n v="0.15"/>
    <s v="Standard Class"/>
    <x v="3"/>
    <x v="3"/>
    <s v="E004"/>
    <x v="6"/>
    <n v="6787.3519999999999"/>
    <n v="4747.2699999999995"/>
    <n v="2040.0820000000003"/>
    <s v="High"/>
    <s v="No"/>
    <n v="0"/>
  </r>
  <r>
    <s v="O02673"/>
    <d v="2024-06-16T00:00:00"/>
    <x v="2"/>
    <s v="C0035"/>
    <x v="5"/>
    <s v="P0029"/>
    <s v="Bookcases Model 1"/>
    <x v="1"/>
    <n v="644.65"/>
    <n v="3"/>
    <n v="1029.82"/>
    <n v="0.1"/>
    <s v="Second Class"/>
    <x v="2"/>
    <x v="2"/>
    <s v="E005"/>
    <x v="3"/>
    <n v="2780.5140000000001"/>
    <n v="1933.9499999999998"/>
    <n v="846.56400000000031"/>
    <s v="High"/>
    <s v="No"/>
    <n v="0"/>
  </r>
  <r>
    <s v="O03152"/>
    <d v="2024-05-19T00:00:00"/>
    <x v="2"/>
    <s v="C0086"/>
    <x v="77"/>
    <s v="P0050"/>
    <s v="Accessories Model 2"/>
    <x v="0"/>
    <n v="31.01"/>
    <n v="5"/>
    <n v="49.68"/>
    <n v="0.05"/>
    <s v="Second Class"/>
    <x v="1"/>
    <x v="1"/>
    <s v="E011"/>
    <x v="10"/>
    <n v="235.98"/>
    <n v="155.05000000000001"/>
    <n v="80.929999999999978"/>
    <s v="High"/>
    <s v="No"/>
    <n v="0"/>
  </r>
  <r>
    <s v="O02814"/>
    <d v="2024-10-26T00:00:00"/>
    <x v="3"/>
    <s v="C0062"/>
    <x v="48"/>
    <s v="P0032"/>
    <s v="Bookcases Model 4"/>
    <x v="1"/>
    <n v="539.9"/>
    <n v="7"/>
    <n v="1019.72"/>
    <n v="0.2"/>
    <s v="Standard Class"/>
    <x v="2"/>
    <x v="2"/>
    <s v="E001"/>
    <x v="2"/>
    <n v="5710.4320000000007"/>
    <n v="3779.2999999999997"/>
    <n v="1931.132000000001"/>
    <s v="High"/>
    <s v="No"/>
    <n v="0"/>
  </r>
  <r>
    <s v="O03186"/>
    <d v="2024-02-14T00:00:00"/>
    <x v="0"/>
    <s v="C0033"/>
    <x v="14"/>
    <s v="P0047"/>
    <s v="Printers Model 3"/>
    <x v="0"/>
    <n v="127.85"/>
    <n v="7"/>
    <n v="210.2"/>
    <n v="0"/>
    <s v="Second Class"/>
    <x v="2"/>
    <x v="2"/>
    <s v="E005"/>
    <x v="3"/>
    <n v="1471.3999999999999"/>
    <n v="894.94999999999993"/>
    <n v="576.44999999999993"/>
    <s v="High"/>
    <s v="No"/>
    <n v="0"/>
  </r>
  <r>
    <s v="O02846"/>
    <d v="2024-06-25T00:00:00"/>
    <x v="2"/>
    <s v="C0011"/>
    <x v="3"/>
    <s v="P0001"/>
    <s v="Paper Model 1"/>
    <x v="2"/>
    <n v="193.58"/>
    <n v="10"/>
    <n v="347.15"/>
    <n v="0.05"/>
    <s v="First Class"/>
    <x v="2"/>
    <x v="2"/>
    <s v="E009"/>
    <x v="5"/>
    <n v="3297.9249999999997"/>
    <n v="1935.8000000000002"/>
    <n v="1362.1249999999995"/>
    <s v="High"/>
    <s v="No"/>
    <n v="0"/>
  </r>
  <r>
    <s v="O01648"/>
    <d v="2025-03-21T00:00:00"/>
    <x v="0"/>
    <s v="C0063"/>
    <x v="56"/>
    <s v="P0003"/>
    <s v="Paper Model 3"/>
    <x v="2"/>
    <n v="239.71"/>
    <n v="9"/>
    <n v="522.34"/>
    <n v="0"/>
    <s v="Second Class"/>
    <x v="3"/>
    <x v="3"/>
    <s v="E008"/>
    <x v="7"/>
    <n v="4701.0600000000004"/>
    <n v="2157.39"/>
    <n v="2543.6700000000005"/>
    <s v="High"/>
    <s v="No"/>
    <n v="0"/>
  </r>
  <r>
    <s v="O01449"/>
    <d v="2024-04-08T00:00:00"/>
    <x v="2"/>
    <s v="C0096"/>
    <x v="40"/>
    <s v="P0003"/>
    <s v="Paper Model 3"/>
    <x v="2"/>
    <n v="239.71"/>
    <n v="2"/>
    <n v="522.34"/>
    <n v="0.15"/>
    <s v="Standard Class"/>
    <x v="2"/>
    <x v="2"/>
    <s v="E009"/>
    <x v="5"/>
    <n v="887.97800000000007"/>
    <n v="479.42"/>
    <n v="408.55800000000005"/>
    <s v="High"/>
    <s v="No"/>
    <n v="0"/>
  </r>
  <r>
    <s v="O02032"/>
    <d v="2024-07-20T00:00:00"/>
    <x v="1"/>
    <s v="C0116"/>
    <x v="104"/>
    <s v="P0019"/>
    <s v="Envelopes Model 3"/>
    <x v="2"/>
    <n v="110.07"/>
    <n v="8"/>
    <n v="193.99"/>
    <n v="0"/>
    <s v="First Class"/>
    <x v="1"/>
    <x v="1"/>
    <s v="E003"/>
    <x v="11"/>
    <n v="1551.92"/>
    <n v="880.56"/>
    <n v="671.36000000000013"/>
    <s v="High"/>
    <s v="No"/>
    <n v="0"/>
  </r>
  <r>
    <s v="O02662"/>
    <d v="2024-11-13T00:00:00"/>
    <x v="3"/>
    <s v="C0039"/>
    <x v="94"/>
    <s v="P0045"/>
    <s v="Printers Model 1"/>
    <x v="0"/>
    <n v="595.79999999999995"/>
    <n v="3"/>
    <n v="1280.18"/>
    <n v="0"/>
    <s v="Same Day"/>
    <x v="0"/>
    <x v="0"/>
    <s v="E002"/>
    <x v="0"/>
    <n v="3840.54"/>
    <n v="1787.3999999999999"/>
    <n v="2053.1400000000003"/>
    <s v="High"/>
    <s v="No"/>
    <n v="0"/>
  </r>
  <r>
    <s v="O00718"/>
    <d v="2024-07-21T00:00:00"/>
    <x v="1"/>
    <s v="C0040"/>
    <x v="83"/>
    <s v="P0011"/>
    <s v="Pens Model 3"/>
    <x v="2"/>
    <n v="498.61"/>
    <n v="4"/>
    <n v="944.31"/>
    <n v="0.05"/>
    <s v="Same Day"/>
    <x v="2"/>
    <x v="2"/>
    <s v="E009"/>
    <x v="5"/>
    <n v="3588.3779999999997"/>
    <n v="1994.44"/>
    <n v="1593.9379999999996"/>
    <s v="High"/>
    <s v="No"/>
    <n v="0"/>
  </r>
  <r>
    <s v="O00033"/>
    <d v="2025-03-09T00:00:00"/>
    <x v="0"/>
    <s v="C0088"/>
    <x v="63"/>
    <s v="P0034"/>
    <s v="Tables Model 2"/>
    <x v="1"/>
    <n v="752.53"/>
    <n v="9"/>
    <n v="1018.12"/>
    <n v="0"/>
    <s v="First Class"/>
    <x v="0"/>
    <x v="0"/>
    <s v="E002"/>
    <x v="0"/>
    <n v="9163.08"/>
    <n v="6772.7699999999995"/>
    <n v="2390.3100000000004"/>
    <s v="Medium"/>
    <s v="No"/>
    <n v="0"/>
  </r>
  <r>
    <s v="O00252"/>
    <d v="2025-02-23T00:00:00"/>
    <x v="4"/>
    <s v="C0026"/>
    <x v="78"/>
    <s v="P0023"/>
    <s v="Desks Model 3"/>
    <x v="1"/>
    <n v="388.07"/>
    <m/>
    <n v="782.41"/>
    <n v="0"/>
    <s v="Same Day"/>
    <x v="3"/>
    <x v="3"/>
    <s v="E012"/>
    <x v="4"/>
    <n v="0"/>
    <n v="0"/>
    <n v="0"/>
    <s v="Quantity Error!"/>
    <s v="No"/>
    <n v="0"/>
  </r>
  <r>
    <s v="O02695"/>
    <d v="2025-05-27T00:00:00"/>
    <x v="2"/>
    <s v="C0107"/>
    <x v="30"/>
    <s v="P0033"/>
    <s v="Tables Model 1"/>
    <x v="1"/>
    <n v="469.73"/>
    <n v="9"/>
    <n v="954.16"/>
    <n v="0"/>
    <s v="Same Day"/>
    <x v="1"/>
    <x v="1"/>
    <s v="E011"/>
    <x v="10"/>
    <n v="8587.44"/>
    <n v="4227.57"/>
    <n v="4359.8700000000008"/>
    <s v="High"/>
    <s v="Yes"/>
    <n v="1"/>
  </r>
  <r>
    <s v="O01034"/>
    <d v="2024-06-30T00:00:00"/>
    <x v="2"/>
    <s v="C0025"/>
    <x v="16"/>
    <s v="P0018"/>
    <s v="Envelopes Model 2"/>
    <x v="2"/>
    <n v="599.25"/>
    <n v="5"/>
    <n v="849.05"/>
    <n v="0"/>
    <s v="Standard Class"/>
    <x v="0"/>
    <x v="0"/>
    <s v="E002"/>
    <x v="0"/>
    <n v="4245.25"/>
    <n v="2996.25"/>
    <n v="1249"/>
    <s v="Medium"/>
    <s v="No"/>
    <n v="0"/>
  </r>
  <r>
    <s v="O02283"/>
    <d v="2024-02-11T00:00:00"/>
    <x v="0"/>
    <s v="C0086"/>
    <x v="77"/>
    <s v="P0024"/>
    <s v="Desks Model 4"/>
    <x v="1"/>
    <n v="598.51"/>
    <n v="10"/>
    <n v="940.73"/>
    <n v="0.2"/>
    <s v="Standard Class"/>
    <x v="1"/>
    <x v="1"/>
    <s v="E007"/>
    <x v="1"/>
    <n v="7525.84"/>
    <n v="5985.1"/>
    <n v="1540.7399999999998"/>
    <s v="Medium"/>
    <s v="No"/>
    <n v="0"/>
  </r>
  <r>
    <s v="O02618"/>
    <d v="2025-01-11T00:00:00"/>
    <x v="0"/>
    <s v="C0078"/>
    <x v="101"/>
    <s v="P0015"/>
    <s v="Staplers Model 3"/>
    <x v="2"/>
    <n v="250.6"/>
    <n v="9"/>
    <n v="418.2"/>
    <n v="0"/>
    <s v="Second Class"/>
    <x v="1"/>
    <x v="1"/>
    <s v="E003"/>
    <x v="11"/>
    <n v="3763.7999999999997"/>
    <n v="2255.4"/>
    <n v="1508.3999999999996"/>
    <s v="High"/>
    <s v="No"/>
    <n v="0"/>
  </r>
  <r>
    <s v="O03007"/>
    <d v="2024-12-25T00:00:00"/>
    <x v="3"/>
    <s v="C0052"/>
    <x v="13"/>
    <s v="P0045"/>
    <s v="Printers Model 1"/>
    <x v="0"/>
    <n v="595.79999999999995"/>
    <n v="9"/>
    <n v="1280.18"/>
    <n v="0.2"/>
    <s v="Standard Class"/>
    <x v="3"/>
    <x v="3"/>
    <s v="E008"/>
    <x v="7"/>
    <n v="9217.2960000000003"/>
    <n v="5362.2"/>
    <n v="3855.0960000000005"/>
    <s v="High"/>
    <s v="Yes"/>
    <n v="1"/>
  </r>
  <r>
    <s v="O02797"/>
    <d v="2024-07-19T00:00:00"/>
    <x v="1"/>
    <s v="C0008"/>
    <x v="69"/>
    <s v="P0001"/>
    <s v="Paper Model 1"/>
    <x v="2"/>
    <n v="193.58"/>
    <n v="5"/>
    <n v="347.15"/>
    <n v="0.05"/>
    <s v="Standard Class"/>
    <x v="1"/>
    <x v="1"/>
    <s v="E011"/>
    <x v="10"/>
    <n v="1648.9624999999999"/>
    <n v="967.90000000000009"/>
    <n v="681.06249999999977"/>
    <s v="High"/>
    <s v="No"/>
    <n v="0"/>
  </r>
  <r>
    <s v="O00166"/>
    <d v="2025-05-04T00:00:00"/>
    <x v="2"/>
    <s v="C0055"/>
    <x v="24"/>
    <s v="P0045"/>
    <s v="Printers Model 1"/>
    <x v="0"/>
    <n v="595.79999999999995"/>
    <n v="2"/>
    <n v="1280.18"/>
    <n v="0"/>
    <s v="First Class"/>
    <x v="2"/>
    <x v="2"/>
    <s v="E001"/>
    <x v="2"/>
    <n v="2560.36"/>
    <n v="1191.5999999999999"/>
    <n v="1368.7600000000002"/>
    <s v="High"/>
    <s v="No"/>
    <n v="0"/>
  </r>
  <r>
    <s v="O02998"/>
    <d v="2025-03-27T00:00:00"/>
    <x v="0"/>
    <s v="C0028"/>
    <x v="11"/>
    <s v="P0045"/>
    <s v="Printers Model 1"/>
    <x v="0"/>
    <n v="595.79999999999995"/>
    <n v="9"/>
    <n v="1280.18"/>
    <n v="0"/>
    <s v="First Class"/>
    <x v="2"/>
    <x v="2"/>
    <s v="E001"/>
    <x v="2"/>
    <n v="11521.62"/>
    <n v="5362.2"/>
    <n v="6159.420000000001"/>
    <s v="High"/>
    <s v="No"/>
    <n v="0"/>
  </r>
  <r>
    <s v="O00751"/>
    <d v="2025-02-05T00:00:00"/>
    <x v="0"/>
    <s v="C0023"/>
    <x v="58"/>
    <s v="P0032"/>
    <s v="Bookcases Model 4"/>
    <x v="1"/>
    <n v="539.9"/>
    <n v="5"/>
    <n v="1019.72"/>
    <n v="0.2"/>
    <s v="Standard Class"/>
    <x v="0"/>
    <x v="0"/>
    <s v="E010"/>
    <x v="8"/>
    <n v="4078.8800000000006"/>
    <n v="2699.5"/>
    <n v="1379.3800000000006"/>
    <s v="High"/>
    <s v="No"/>
    <n v="0"/>
  </r>
  <r>
    <s v="O01360"/>
    <d v="2024-07-20T00:00:00"/>
    <x v="1"/>
    <s v="C0076"/>
    <x v="96"/>
    <s v="P0040"/>
    <s v="Laptops Model 4"/>
    <x v="0"/>
    <n v="329.6"/>
    <n v="7"/>
    <n v="455.77"/>
    <n v="0.2"/>
    <s v="Standard Class"/>
    <x v="1"/>
    <x v="1"/>
    <s v="E011"/>
    <x v="10"/>
    <n v="2552.3119999999999"/>
    <n v="2307.2000000000003"/>
    <n v="245.11199999999963"/>
    <s v="Low"/>
    <s v="No"/>
    <n v="0"/>
  </r>
  <r>
    <s v="O02781"/>
    <d v="2024-04-24T00:00:00"/>
    <x v="2"/>
    <s v="C0072"/>
    <x v="105"/>
    <s v="P0002"/>
    <s v="Paper Model 2"/>
    <x v="2"/>
    <n v="461.98"/>
    <n v="7"/>
    <n v="1013.15"/>
    <n v="0.15"/>
    <s v="Second Class"/>
    <x v="0"/>
    <x v="0"/>
    <s v="E010"/>
    <x v="8"/>
    <n v="6028.2425000000003"/>
    <n v="3233.86"/>
    <n v="2794.3825000000002"/>
    <s v="High"/>
    <s v="No"/>
    <n v="0"/>
  </r>
  <r>
    <s v="O00798"/>
    <d v="2024-12-17T00:00:00"/>
    <x v="3"/>
    <s v="C0010"/>
    <x v="9"/>
    <s v="P0035"/>
    <s v="Tables Model 3"/>
    <x v="1"/>
    <n v="190.89"/>
    <n v="5"/>
    <n v="243.15"/>
    <n v="0.15"/>
    <s v="Second Class"/>
    <x v="3"/>
    <x v="3"/>
    <s v="E012"/>
    <x v="4"/>
    <n v="1033.3875"/>
    <n v="954.44999999999993"/>
    <n v="78.937500000000114"/>
    <s v="Low"/>
    <s v="No"/>
    <n v="0"/>
  </r>
  <r>
    <s v="O02262"/>
    <d v="2024-11-05T00:00:00"/>
    <x v="3"/>
    <s v="C0115"/>
    <x v="17"/>
    <s v="P0048"/>
    <s v="Printers Model 4"/>
    <x v="0"/>
    <n v="83.72"/>
    <n v="9"/>
    <n v="143.57"/>
    <n v="0"/>
    <s v="Second Class"/>
    <x v="2"/>
    <x v="2"/>
    <s v="E005"/>
    <x v="3"/>
    <n v="1292.1299999999999"/>
    <n v="753.48"/>
    <n v="538.64999999999986"/>
    <s v="High"/>
    <s v="No"/>
    <n v="0"/>
  </r>
  <r>
    <s v="O02555"/>
    <d v="2024-07-09T00:00:00"/>
    <x v="1"/>
    <s v="C0115"/>
    <x v="17"/>
    <s v="P0011"/>
    <s v="Pens Model 3"/>
    <x v="2"/>
    <n v="498.61"/>
    <n v="3"/>
    <n v="944.31"/>
    <n v="0.1"/>
    <s v="Second Class"/>
    <x v="2"/>
    <x v="2"/>
    <s v="E005"/>
    <x v="3"/>
    <n v="2549.6369999999997"/>
    <n v="1495.83"/>
    <n v="1053.8069999999998"/>
    <s v="High"/>
    <s v="No"/>
    <n v="0"/>
  </r>
  <r>
    <s v="O00083"/>
    <d v="2024-10-07T00:00:00"/>
    <x v="3"/>
    <s v="C0120"/>
    <x v="18"/>
    <s v="P0051"/>
    <s v="Accessories Model 3"/>
    <x v="0"/>
    <n v="357.49"/>
    <n v="5"/>
    <n v="769.69"/>
    <n v="0"/>
    <s v="Same Day"/>
    <x v="3"/>
    <x v="3"/>
    <s v="E012"/>
    <x v="4"/>
    <n v="3848.4500000000003"/>
    <n v="1787.45"/>
    <n v="2061"/>
    <s v="High"/>
    <s v="No"/>
    <n v="0"/>
  </r>
  <r>
    <s v="O00567"/>
    <d v="2024-11-20T00:00:00"/>
    <x v="3"/>
    <s v="C0118"/>
    <x v="4"/>
    <s v="P0029"/>
    <s v="Bookcases Model 1"/>
    <x v="1"/>
    <n v="644.65"/>
    <n v="11"/>
    <n v="1029.82"/>
    <n v="0.05"/>
    <s v="Second Class"/>
    <x v="0"/>
    <x v="0"/>
    <s v="E010"/>
    <x v="8"/>
    <n v="10761.618999999999"/>
    <n v="7091.15"/>
    <n v="3670.4689999999991"/>
    <s v="High"/>
    <s v="No"/>
    <n v="0"/>
  </r>
  <r>
    <s v="O01365"/>
    <d v="2024-08-06T00:00:00"/>
    <x v="1"/>
    <s v="C0007"/>
    <x v="67"/>
    <s v="P0032"/>
    <s v="Bookcases Model 4"/>
    <x v="1"/>
    <n v="539.9"/>
    <n v="9"/>
    <n v="1019.72"/>
    <n v="0.15"/>
    <s v="Same Day"/>
    <x v="2"/>
    <x v="2"/>
    <s v="E009"/>
    <x v="5"/>
    <n v="7800.8579999999993"/>
    <n v="4859.0999999999995"/>
    <n v="2941.7579999999998"/>
    <s v="High"/>
    <s v="No"/>
    <n v="0"/>
  </r>
  <r>
    <s v="O01570"/>
    <d v="2024-04-11T00:00:00"/>
    <x v="2"/>
    <s v="C0014"/>
    <x v="57"/>
    <s v="P0027"/>
    <s v="Chairs Model 3"/>
    <x v="1"/>
    <n v="688.81"/>
    <n v="3"/>
    <n v="1334.92"/>
    <n v="0"/>
    <s v="Standard Class"/>
    <x v="0"/>
    <x v="0"/>
    <s v="E006"/>
    <x v="9"/>
    <n v="4004.76"/>
    <n v="2066.4299999999998"/>
    <n v="1938.3300000000004"/>
    <s v="High"/>
    <s v="No"/>
    <n v="0"/>
  </r>
  <r>
    <s v="O00063"/>
    <d v="2024-12-20T00:00:00"/>
    <x v="3"/>
    <s v="C0042"/>
    <x v="93"/>
    <s v="P0046"/>
    <s v="Printers Model 2"/>
    <x v="0"/>
    <n v="338.21"/>
    <n v="9"/>
    <n v="661.25"/>
    <n v="0"/>
    <s v="Standard Class"/>
    <x v="3"/>
    <x v="3"/>
    <s v="E004"/>
    <x v="6"/>
    <n v="5951.25"/>
    <n v="3043.89"/>
    <n v="2907.36"/>
    <s v="High"/>
    <s v="No"/>
    <n v="0"/>
  </r>
  <r>
    <s v="O01456"/>
    <d v="2025-04-08T00:00:00"/>
    <x v="2"/>
    <s v="C0074"/>
    <x v="35"/>
    <s v="P0012"/>
    <s v="Pens Model 4"/>
    <x v="2"/>
    <n v="578.14"/>
    <n v="5"/>
    <n v="1084.72"/>
    <n v="0.1"/>
    <s v="Standard Class"/>
    <x v="3"/>
    <x v="3"/>
    <s v="E004"/>
    <x v="6"/>
    <n v="4881.2400000000007"/>
    <n v="2890.7"/>
    <n v="1990.5400000000009"/>
    <s v="High"/>
    <s v="No"/>
    <n v="0"/>
  </r>
  <r>
    <s v="O02312"/>
    <d v="2025-01-30T00:00:00"/>
    <x v="0"/>
    <s v="C0088"/>
    <x v="63"/>
    <s v="P0029"/>
    <s v="Bookcases Model 1"/>
    <x v="1"/>
    <n v="644.65"/>
    <n v="11"/>
    <n v="1029.82"/>
    <n v="0.2"/>
    <s v="Second Class"/>
    <x v="0"/>
    <x v="0"/>
    <s v="E002"/>
    <x v="0"/>
    <n v="9062.4159999999993"/>
    <n v="7091.15"/>
    <n v="1971.2659999999996"/>
    <s v="Medium"/>
    <s v="No"/>
    <n v="0"/>
  </r>
  <r>
    <s v="O01671"/>
    <d v="2024-07-14T00:00:00"/>
    <x v="1"/>
    <s v="C0098"/>
    <x v="39"/>
    <s v="P0029"/>
    <s v="Bookcases Model 1"/>
    <x v="1"/>
    <n v="644.65"/>
    <n v="3"/>
    <n v="1029.82"/>
    <n v="0.05"/>
    <s v="Standard Class"/>
    <x v="2"/>
    <x v="2"/>
    <s v="E009"/>
    <x v="5"/>
    <n v="2934.9870000000001"/>
    <n v="1933.9499999999998"/>
    <n v="1001.0370000000003"/>
    <s v="High"/>
    <s v="No"/>
    <n v="0"/>
  </r>
  <r>
    <s v="O01881"/>
    <d v="2025-04-17T00:00:00"/>
    <x v="2"/>
    <s v="C0115"/>
    <x v="17"/>
    <s v="P0007"/>
    <s v="Binders Model 3"/>
    <x v="2"/>
    <n v="487.09"/>
    <n v="6"/>
    <n v="838.72"/>
    <n v="0.15"/>
    <s v="Standard Class"/>
    <x v="2"/>
    <x v="2"/>
    <s v="E009"/>
    <x v="5"/>
    <n v="4277.4719999999998"/>
    <n v="2922.54"/>
    <n v="1354.9319999999998"/>
    <s v="High"/>
    <s v="Yes"/>
    <n v="1"/>
  </r>
  <r>
    <s v="O00837"/>
    <d v="2024-08-08T00:00:00"/>
    <x v="1"/>
    <s v="C0012"/>
    <x v="23"/>
    <s v="P0046"/>
    <s v="Printers Model 2"/>
    <x v="0"/>
    <n v="338.21"/>
    <n v="11"/>
    <n v="661.25"/>
    <n v="0.15"/>
    <s v="Standard Class"/>
    <x v="2"/>
    <x v="2"/>
    <s v="E001"/>
    <x v="2"/>
    <n v="6182.6875"/>
    <n v="3720.31"/>
    <n v="2462.3775000000001"/>
    <s v="High"/>
    <s v="No"/>
    <n v="0"/>
  </r>
  <r>
    <s v="O02258"/>
    <d v="2024-09-28T00:00:00"/>
    <x v="1"/>
    <s v="C0073"/>
    <x v="64"/>
    <s v="P0035"/>
    <s v="Tables Model 3"/>
    <x v="1"/>
    <n v="190.89"/>
    <n v="2"/>
    <n v="243.15"/>
    <n v="0.15"/>
    <s v="Standard Class"/>
    <x v="2"/>
    <x v="2"/>
    <s v="E009"/>
    <x v="5"/>
    <n v="413.35500000000002"/>
    <n v="381.78"/>
    <n v="31.575000000000045"/>
    <s v="Low"/>
    <s v="No"/>
    <n v="0"/>
  </r>
  <r>
    <s v="O00210"/>
    <d v="2025-05-05T00:00:00"/>
    <x v="2"/>
    <s v="C0070"/>
    <x v="92"/>
    <s v="P0025"/>
    <s v="Chairs Model 1"/>
    <x v="1"/>
    <n v="96.56"/>
    <n v="10"/>
    <n v="209.03"/>
    <n v="0.15"/>
    <s v="Second Class"/>
    <x v="0"/>
    <x v="0"/>
    <s v="E002"/>
    <x v="0"/>
    <n v="1776.7550000000001"/>
    <n v="965.6"/>
    <n v="811.15500000000009"/>
    <s v="High"/>
    <s v="No"/>
    <n v="0"/>
  </r>
  <r>
    <s v="O00794"/>
    <d v="2024-02-18T00:00:00"/>
    <x v="0"/>
    <s v="C0054"/>
    <x v="7"/>
    <s v="P0016"/>
    <s v="Staplers Model 4"/>
    <x v="2"/>
    <n v="465.76"/>
    <n v="3"/>
    <n v="906.25"/>
    <n v="0"/>
    <s v="First Class"/>
    <x v="2"/>
    <x v="2"/>
    <s v="E005"/>
    <x v="3"/>
    <n v="2718.75"/>
    <n v="1397.28"/>
    <n v="1321.47"/>
    <s v="High"/>
    <s v="No"/>
    <n v="0"/>
  </r>
  <r>
    <s v="O00975"/>
    <d v="2024-12-28T00:00:00"/>
    <x v="3"/>
    <s v="C0118"/>
    <x v="4"/>
    <s v="P0025"/>
    <s v="Chairs Model 1"/>
    <x v="1"/>
    <n v="96.56"/>
    <n v="3"/>
    <n v="209.03"/>
    <n v="0.05"/>
    <s v="First Class"/>
    <x v="0"/>
    <x v="0"/>
    <s v="E006"/>
    <x v="9"/>
    <n v="595.7355"/>
    <n v="289.68"/>
    <n v="306.05549999999999"/>
    <s v="High"/>
    <s v="No"/>
    <n v="0"/>
  </r>
  <r>
    <s v="O00265"/>
    <d v="2024-07-30T00:00:00"/>
    <x v="1"/>
    <s v="C0039"/>
    <x v="94"/>
    <s v="P0033"/>
    <s v="Tables Model 1"/>
    <x v="1"/>
    <n v="469.73"/>
    <n v="11"/>
    <n v="954.16"/>
    <n v="0.15"/>
    <s v="Second Class"/>
    <x v="0"/>
    <x v="0"/>
    <s v="E010"/>
    <x v="8"/>
    <n v="8921.3960000000006"/>
    <n v="5167.0300000000007"/>
    <n v="3754.366"/>
    <s v="High"/>
    <s v="No"/>
    <n v="0"/>
  </r>
  <r>
    <s v="O02891"/>
    <d v="2024-10-12T00:00:00"/>
    <x v="3"/>
    <s v="C0075"/>
    <x v="7"/>
    <s v="P0038"/>
    <s v="Laptops Model 2"/>
    <x v="0"/>
    <n v="55.26"/>
    <n v="3"/>
    <n v="112.32"/>
    <n v="0.05"/>
    <s v="Standard Class"/>
    <x v="3"/>
    <x v="3"/>
    <s v="E012"/>
    <x v="4"/>
    <n v="320.11199999999997"/>
    <n v="165.78"/>
    <n v="154.33199999999997"/>
    <s v="High"/>
    <s v="No"/>
    <n v="0"/>
  </r>
  <r>
    <s v="O02622"/>
    <d v="2025-04-09T00:00:00"/>
    <x v="2"/>
    <s v="C0104"/>
    <x v="29"/>
    <s v="P0049"/>
    <s v="Accessories Model 1"/>
    <x v="0"/>
    <n v="329.45"/>
    <n v="2"/>
    <n v="709.62"/>
    <n v="0.05"/>
    <s v="Standard Class"/>
    <x v="2"/>
    <x v="2"/>
    <s v="E009"/>
    <x v="5"/>
    <n v="1348.278"/>
    <n v="658.9"/>
    <n v="689.37800000000004"/>
    <s v="High"/>
    <s v="No"/>
    <n v="0"/>
  </r>
  <r>
    <s v="O01767"/>
    <d v="2024-01-11T00:00:00"/>
    <x v="0"/>
    <s v="C0017"/>
    <x v="36"/>
    <s v="P0003"/>
    <s v="Paper Model 3"/>
    <x v="2"/>
    <n v="239.71"/>
    <n v="1"/>
    <n v="522.34"/>
    <n v="0"/>
    <s v="Standard Class"/>
    <x v="0"/>
    <x v="0"/>
    <s v="E002"/>
    <x v="0"/>
    <n v="522.34"/>
    <n v="239.71"/>
    <n v="282.63"/>
    <s v="High"/>
    <s v="No"/>
    <n v="0"/>
  </r>
  <r>
    <s v="O01990"/>
    <d v="2025-02-11T00:00:00"/>
    <x v="0"/>
    <s v="C0114"/>
    <x v="61"/>
    <s v="P0018"/>
    <s v="Envelopes Model 2"/>
    <x v="2"/>
    <n v="599.25"/>
    <n v="5"/>
    <n v="849.05"/>
    <n v="0.05"/>
    <s v="Second Class"/>
    <x v="2"/>
    <x v="2"/>
    <s v="E001"/>
    <x v="2"/>
    <n v="4032.9874999999997"/>
    <n v="2996.25"/>
    <n v="1036.7374999999997"/>
    <s v="Medium"/>
    <s v="No"/>
    <n v="0"/>
  </r>
  <r>
    <s v="O02468"/>
    <d v="2024-05-03T00:00:00"/>
    <x v="2"/>
    <s v="C0062"/>
    <x v="48"/>
    <s v="P0045"/>
    <s v="Printers Model 1"/>
    <x v="0"/>
    <n v="595.79999999999995"/>
    <n v="8"/>
    <n v="1280.18"/>
    <n v="0.15"/>
    <s v="Second Class"/>
    <x v="2"/>
    <x v="2"/>
    <s v="E001"/>
    <x v="2"/>
    <n v="8705.2240000000002"/>
    <n v="4766.3999999999996"/>
    <n v="3938.8240000000005"/>
    <s v="High"/>
    <s v="No"/>
    <n v="0"/>
  </r>
  <r>
    <s v="O03099"/>
    <d v="2024-09-25T00:00:00"/>
    <x v="1"/>
    <s v="C0051"/>
    <x v="65"/>
    <s v="P0020"/>
    <s v="Envelopes Model 4"/>
    <x v="2"/>
    <n v="777.33"/>
    <n v="10"/>
    <n v="1363.68"/>
    <n v="0.05"/>
    <s v="Second Class"/>
    <x v="1"/>
    <x v="1"/>
    <s v="E011"/>
    <x v="10"/>
    <n v="12954.960000000001"/>
    <n v="7773.3"/>
    <n v="5181.6600000000008"/>
    <s v="High"/>
    <s v="No"/>
    <n v="0"/>
  </r>
  <r>
    <s v="O02118"/>
    <d v="2024-05-03T00:00:00"/>
    <x v="2"/>
    <s v="C0080"/>
    <x v="38"/>
    <s v="P0035"/>
    <s v="Tables Model 3"/>
    <x v="1"/>
    <n v="190.89"/>
    <n v="1"/>
    <n v="243.15"/>
    <n v="0.2"/>
    <s v="Second Class"/>
    <x v="0"/>
    <x v="0"/>
    <s v="E010"/>
    <x v="8"/>
    <n v="194.52"/>
    <n v="190.89"/>
    <n v="3.6300000000000239"/>
    <s v="Low"/>
    <s v="No"/>
    <n v="0"/>
  </r>
  <r>
    <s v="O02198"/>
    <d v="2024-06-05T00:00:00"/>
    <x v="2"/>
    <s v="C0084"/>
    <x v="12"/>
    <s v="P0045"/>
    <s v="Printers Model 1"/>
    <x v="0"/>
    <n v="595.79999999999995"/>
    <n v="4"/>
    <n v="1280.18"/>
    <n v="0.15"/>
    <s v="Standard Class"/>
    <x v="0"/>
    <x v="0"/>
    <s v="E002"/>
    <x v="0"/>
    <n v="4352.6120000000001"/>
    <n v="2383.1999999999998"/>
    <n v="1969.4120000000003"/>
    <s v="High"/>
    <s v="No"/>
    <n v="0"/>
  </r>
  <r>
    <s v="O00049"/>
    <d v="2025-06-11T00:00:00"/>
    <x v="2"/>
    <s v="C0006"/>
    <x v="79"/>
    <s v="P0021"/>
    <s v="Desks Model 1"/>
    <x v="1"/>
    <n v="731.22"/>
    <n v="7"/>
    <n v="1490.92"/>
    <n v="0.2"/>
    <s v="Second Class"/>
    <x v="3"/>
    <x v="3"/>
    <s v="E008"/>
    <x v="7"/>
    <n v="8349.152"/>
    <n v="5118.54"/>
    <n v="3230.6120000000001"/>
    <s v="High"/>
    <s v="No"/>
    <n v="0"/>
  </r>
  <r>
    <s v="O02091"/>
    <d v="2025-02-22T00:00:00"/>
    <x v="0"/>
    <s v="C0058"/>
    <x v="43"/>
    <s v="P0040"/>
    <s v="Laptops Model 4"/>
    <x v="0"/>
    <n v="329.6"/>
    <n v="2"/>
    <n v="455.77"/>
    <n v="0.1"/>
    <s v="Second Class"/>
    <x v="3"/>
    <x v="3"/>
    <s v="E008"/>
    <x v="7"/>
    <n v="820.38599999999997"/>
    <n v="659.2"/>
    <n v="161.18599999999992"/>
    <s v="Medium"/>
    <s v="No"/>
    <n v="0"/>
  </r>
  <r>
    <s v="O02568"/>
    <d v="2024-11-30T00:00:00"/>
    <x v="3"/>
    <s v="C0063"/>
    <x v="56"/>
    <s v="P0007"/>
    <s v="Binders Model 3"/>
    <x v="2"/>
    <n v="487.09"/>
    <n v="5"/>
    <n v="838.72"/>
    <n v="0"/>
    <s v="Second Class"/>
    <x v="3"/>
    <x v="3"/>
    <s v="E008"/>
    <x v="7"/>
    <n v="4193.6000000000004"/>
    <n v="2435.4499999999998"/>
    <n v="1758.1500000000005"/>
    <s v="High"/>
    <s v="No"/>
    <n v="0"/>
  </r>
  <r>
    <s v="O01399"/>
    <d v="2024-12-15T00:00:00"/>
    <x v="3"/>
    <s v="C0071"/>
    <x v="48"/>
    <s v="P0027"/>
    <s v="Chairs Model 3"/>
    <x v="1"/>
    <n v="688.81"/>
    <n v="1"/>
    <n v="1334.92"/>
    <n v="0.05"/>
    <s v="Second Class"/>
    <x v="1"/>
    <x v="1"/>
    <s v="E011"/>
    <x v="10"/>
    <n v="1268.174"/>
    <n v="688.81"/>
    <n v="579.36400000000003"/>
    <s v="High"/>
    <s v="No"/>
    <n v="0"/>
  </r>
  <r>
    <s v="O00298"/>
    <d v="2025-03-22T00:00:00"/>
    <x v="0"/>
    <s v="C0092"/>
    <x v="74"/>
    <s v="P0048"/>
    <s v="Printers Model 4"/>
    <x v="0"/>
    <n v="83.72"/>
    <n v="5"/>
    <n v="143.57"/>
    <n v="0.2"/>
    <s v="Same Day"/>
    <x v="3"/>
    <x v="3"/>
    <s v="E012"/>
    <x v="4"/>
    <n v="574.28"/>
    <n v="418.6"/>
    <n v="155.67999999999995"/>
    <s v="Medium"/>
    <s v="No"/>
    <n v="0"/>
  </r>
  <r>
    <s v="O01741"/>
    <d v="2024-11-08T00:00:00"/>
    <x v="3"/>
    <s v="C0086"/>
    <x v="77"/>
    <s v="P0021"/>
    <s v="Desks Model 1"/>
    <x v="1"/>
    <n v="731.22"/>
    <n v="2"/>
    <n v="1490.92"/>
    <n v="0.15"/>
    <s v="Standard Class"/>
    <x v="1"/>
    <x v="1"/>
    <s v="E003"/>
    <x v="11"/>
    <n v="2534.5639999999999"/>
    <n v="1462.44"/>
    <n v="1072.1239999999998"/>
    <s v="High"/>
    <s v="No"/>
    <n v="0"/>
  </r>
  <r>
    <s v="O02464"/>
    <d v="2024-09-05T00:00:00"/>
    <x v="1"/>
    <s v="C0050"/>
    <x v="0"/>
    <s v="P0014"/>
    <s v="Staplers Model 2"/>
    <x v="2"/>
    <n v="723.21"/>
    <n v="1"/>
    <n v="1348.08"/>
    <n v="0.2"/>
    <s v="Standard Class"/>
    <x v="0"/>
    <x v="0"/>
    <s v="E002"/>
    <x v="0"/>
    <n v="1078.4639999999999"/>
    <n v="723.21"/>
    <n v="355.25399999999991"/>
    <s v="High"/>
    <s v="No"/>
    <n v="0"/>
  </r>
  <r>
    <s v="O00469"/>
    <d v="2024-04-18T00:00:00"/>
    <x v="2"/>
    <s v="C0099"/>
    <x v="16"/>
    <s v="P0028"/>
    <s v="Chairs Model 4"/>
    <x v="1"/>
    <n v="784.05"/>
    <n v="8"/>
    <n v="1700.53"/>
    <n v="0.15"/>
    <s v="Standard Class"/>
    <x v="1"/>
    <x v="1"/>
    <s v="E003"/>
    <x v="11"/>
    <n v="11563.603999999999"/>
    <n v="6272.4"/>
    <n v="5291.2039999999997"/>
    <s v="High"/>
    <s v="Yes"/>
    <n v="1"/>
  </r>
  <r>
    <s v="O02074"/>
    <d v="2024-02-13T00:00:00"/>
    <x v="0"/>
    <s v="C0098"/>
    <x v="39"/>
    <s v="P0045"/>
    <s v="Printers Model 1"/>
    <x v="0"/>
    <n v="595.79999999999995"/>
    <n v="6"/>
    <n v="1280.18"/>
    <n v="0"/>
    <s v="Second Class"/>
    <x v="2"/>
    <x v="2"/>
    <s v="E005"/>
    <x v="3"/>
    <n v="7681.08"/>
    <n v="3574.7999999999997"/>
    <n v="4106.2800000000007"/>
    <s v="High"/>
    <s v="No"/>
    <n v="0"/>
  </r>
  <r>
    <s v="O01494"/>
    <d v="2024-01-27T00:00:00"/>
    <x v="0"/>
    <s v="C0099"/>
    <x v="16"/>
    <s v="P0043"/>
    <s v="Monitors Model 3"/>
    <x v="0"/>
    <n v="710.37"/>
    <n v="10"/>
    <n v="979.52"/>
    <n v="0.05"/>
    <s v="Standard Class"/>
    <x v="1"/>
    <x v="1"/>
    <s v="E003"/>
    <x v="11"/>
    <n v="9305.44"/>
    <n v="7103.7"/>
    <n v="2201.7400000000007"/>
    <s v="Medium"/>
    <s v="Yes"/>
    <n v="1"/>
  </r>
  <r>
    <s v="O02716"/>
    <d v="2025-02-16T00:00:00"/>
    <x v="0"/>
    <s v="C0044"/>
    <x v="25"/>
    <s v="P0005"/>
    <s v="Binders Model 1"/>
    <x v="2"/>
    <n v="454.91"/>
    <n v="7"/>
    <n v="865.02"/>
    <n v="0"/>
    <s v="Second Class"/>
    <x v="2"/>
    <x v="2"/>
    <s v="E005"/>
    <x v="3"/>
    <n v="6055.1399999999994"/>
    <n v="3184.3700000000003"/>
    <n v="2870.7699999999991"/>
    <s v="High"/>
    <s v="No"/>
    <n v="0"/>
  </r>
  <r>
    <s v="O00295"/>
    <d v="2024-02-25T00:00:00"/>
    <x v="0"/>
    <s v="C0024"/>
    <x v="6"/>
    <s v="P0043"/>
    <s v="Monitors Model 3"/>
    <x v="0"/>
    <n v="710.37"/>
    <n v="9"/>
    <n v="979.52"/>
    <n v="0.05"/>
    <s v="First Class"/>
    <x v="3"/>
    <x v="3"/>
    <s v="E012"/>
    <x v="4"/>
    <n v="8374.8960000000006"/>
    <n v="6393.33"/>
    <n v="1981.5660000000007"/>
    <s v="Medium"/>
    <s v="No"/>
    <n v="0"/>
  </r>
  <r>
    <s v="O01641"/>
    <d v="2024-07-03T00:00:00"/>
    <x v="1"/>
    <s v="C0103"/>
    <x v="84"/>
    <s v="P0038"/>
    <s v="Laptops Model 2"/>
    <x v="0"/>
    <n v="55.26"/>
    <n v="6"/>
    <n v="112.32"/>
    <n v="0.05"/>
    <s v="Standard Class"/>
    <x v="3"/>
    <x v="3"/>
    <s v="E008"/>
    <x v="7"/>
    <n v="640.22399999999993"/>
    <n v="331.56"/>
    <n v="308.66399999999993"/>
    <s v="High"/>
    <s v="No"/>
    <n v="0"/>
  </r>
  <r>
    <s v="O02128"/>
    <d v="2025-05-23T00:00:00"/>
    <x v="2"/>
    <s v="C0082"/>
    <x v="62"/>
    <s v="P0006"/>
    <s v="Binders Model 2"/>
    <x v="2"/>
    <n v="597.01"/>
    <n v="2"/>
    <n v="774.08"/>
    <n v="0"/>
    <s v="Standard Class"/>
    <x v="1"/>
    <x v="1"/>
    <s v="E007"/>
    <x v="1"/>
    <n v="1548.16"/>
    <n v="1194.02"/>
    <n v="354.1400000000001"/>
    <s v="Medium"/>
    <s v="No"/>
    <n v="0"/>
  </r>
  <r>
    <s v="O03197"/>
    <d v="2024-09-29T00:00:00"/>
    <x v="1"/>
    <s v="C0055"/>
    <x v="24"/>
    <s v="P0030"/>
    <s v="Bookcases Model 2"/>
    <x v="1"/>
    <n v="633.59"/>
    <n v="12"/>
    <n v="800.37"/>
    <n v="0.1"/>
    <s v="Standard Class"/>
    <x v="2"/>
    <x v="2"/>
    <s v="E009"/>
    <x v="5"/>
    <n v="8643.996000000001"/>
    <n v="7603.08"/>
    <n v="1040.9160000000011"/>
    <s v="Low"/>
    <s v="No"/>
    <n v="0"/>
  </r>
  <r>
    <s v="O02856"/>
    <d v="2024-09-13T00:00:00"/>
    <x v="1"/>
    <s v="C0103"/>
    <x v="84"/>
    <s v="P0045"/>
    <s v="Printers Model 1"/>
    <x v="0"/>
    <n v="595.79999999999995"/>
    <n v="7"/>
    <n v="1280.18"/>
    <n v="0.15"/>
    <s v="Standard Class"/>
    <x v="3"/>
    <x v="3"/>
    <s v="E004"/>
    <x v="6"/>
    <n v="7617.0709999999999"/>
    <n v="4170.5999999999995"/>
    <n v="3446.4710000000005"/>
    <s v="High"/>
    <s v="No"/>
    <n v="0"/>
  </r>
  <r>
    <s v="O02941"/>
    <d v="2024-09-14T00:00:00"/>
    <x v="1"/>
    <s v="C0036"/>
    <x v="49"/>
    <s v="P0034"/>
    <s v="Tables Model 2"/>
    <x v="1"/>
    <n v="752.53"/>
    <n v="9"/>
    <n v="1018.12"/>
    <n v="0"/>
    <s v="Same Day"/>
    <x v="0"/>
    <x v="0"/>
    <s v="E010"/>
    <x v="8"/>
    <n v="9163.08"/>
    <n v="6772.7699999999995"/>
    <n v="2390.3100000000004"/>
    <s v="Medium"/>
    <s v="Yes"/>
    <n v="1"/>
  </r>
  <r>
    <s v="O00590"/>
    <d v="2024-07-01T00:00:00"/>
    <x v="1"/>
    <s v="C0012"/>
    <x v="23"/>
    <s v="P0026"/>
    <s v="Chairs Model 2"/>
    <x v="1"/>
    <n v="116.9"/>
    <n v="4"/>
    <n v="253.46"/>
    <n v="0.2"/>
    <s v="Second Class"/>
    <x v="2"/>
    <x v="2"/>
    <s v="E005"/>
    <x v="3"/>
    <n v="811.07200000000012"/>
    <n v="467.6"/>
    <n v="343.47200000000009"/>
    <s v="High"/>
    <s v="No"/>
    <n v="0"/>
  </r>
  <r>
    <s v="O01791"/>
    <d v="2025-05-20T00:00:00"/>
    <x v="2"/>
    <s v="C0114"/>
    <x v="61"/>
    <s v="P0049"/>
    <s v="Accessories Model 1"/>
    <x v="0"/>
    <n v="329.45"/>
    <n v="2"/>
    <n v="709.62"/>
    <n v="0"/>
    <s v="Standard Class"/>
    <x v="2"/>
    <x v="2"/>
    <s v="E001"/>
    <x v="2"/>
    <n v="1419.24"/>
    <n v="658.9"/>
    <n v="760.34"/>
    <s v="High"/>
    <s v="No"/>
    <n v="0"/>
  </r>
  <r>
    <s v="O01454"/>
    <d v="2025-06-25T00:00:00"/>
    <x v="2"/>
    <s v="C0031"/>
    <x v="19"/>
    <s v="P0031"/>
    <s v="Bookcases Model 3"/>
    <x v="1"/>
    <n v="431.57"/>
    <n v="3"/>
    <n v="725.92"/>
    <n v="0.05"/>
    <s v="Standard Class"/>
    <x v="1"/>
    <x v="1"/>
    <s v="E011"/>
    <x v="10"/>
    <n v="2068.8719999999998"/>
    <n v="1294.71"/>
    <n v="774.16199999999981"/>
    <s v="High"/>
    <s v="No"/>
    <n v="0"/>
  </r>
  <r>
    <s v="O01010"/>
    <d v="2025-05-22T00:00:00"/>
    <x v="4"/>
    <s v="C0015"/>
    <x v="88"/>
    <s v="P0003"/>
    <s v="Paper Model 3"/>
    <x v="2"/>
    <n v="239.71"/>
    <m/>
    <n v="522.34"/>
    <n v="0.15"/>
    <s v="Standard Class"/>
    <x v="1"/>
    <x v="1"/>
    <s v="E007"/>
    <x v="1"/>
    <n v="0"/>
    <n v="0"/>
    <n v="0"/>
    <s v="Quantity Error!"/>
    <s v="No"/>
    <n v="0"/>
  </r>
  <r>
    <s v="O02940"/>
    <d v="2024-04-26T00:00:00"/>
    <x v="2"/>
    <s v="C0118"/>
    <x v="4"/>
    <s v="P0024"/>
    <s v="Desks Model 4"/>
    <x v="1"/>
    <n v="598.51"/>
    <n v="2"/>
    <n v="940.73"/>
    <n v="0"/>
    <s v="Second Class"/>
    <x v="0"/>
    <x v="0"/>
    <s v="E002"/>
    <x v="0"/>
    <n v="1881.46"/>
    <n v="1197.02"/>
    <n v="684.44"/>
    <s v="High"/>
    <s v="No"/>
    <n v="0"/>
  </r>
  <r>
    <s v="O01944"/>
    <d v="2025-03-19T00:00:00"/>
    <x v="0"/>
    <s v="C0012"/>
    <x v="23"/>
    <s v="P0022"/>
    <s v="Desks Model 2"/>
    <x v="1"/>
    <n v="209.29"/>
    <n v="5"/>
    <n v="425.58"/>
    <n v="0.1"/>
    <s v="Standard Class"/>
    <x v="2"/>
    <x v="2"/>
    <s v="E009"/>
    <x v="5"/>
    <n v="1915.1100000000001"/>
    <n v="1046.45"/>
    <n v="868.66000000000008"/>
    <s v="High"/>
    <s v="No"/>
    <n v="0"/>
  </r>
  <r>
    <s v="O00396"/>
    <d v="2024-08-20T00:00:00"/>
    <x v="1"/>
    <s v="C0112"/>
    <x v="90"/>
    <s v="P0041"/>
    <s v="Monitors Model 1"/>
    <x v="0"/>
    <n v="757.28"/>
    <n v="7"/>
    <n v="1165.56"/>
    <n v="0"/>
    <s v="Standard Class"/>
    <x v="3"/>
    <x v="3"/>
    <s v="E012"/>
    <x v="4"/>
    <n v="8158.92"/>
    <n v="5300.96"/>
    <n v="2857.96"/>
    <s v="High"/>
    <s v="No"/>
    <n v="0"/>
  </r>
  <r>
    <s v="O01486"/>
    <d v="2024-05-30T00:00:00"/>
    <x v="2"/>
    <s v="C0031"/>
    <x v="19"/>
    <s v="P0026"/>
    <s v="Chairs Model 2"/>
    <x v="1"/>
    <n v="116.9"/>
    <n v="1"/>
    <n v="253.46"/>
    <n v="0"/>
    <s v="Standard Class"/>
    <x v="1"/>
    <x v="1"/>
    <s v="E011"/>
    <x v="10"/>
    <n v="253.46"/>
    <n v="116.9"/>
    <n v="136.56"/>
    <s v="High"/>
    <s v="No"/>
    <n v="0"/>
  </r>
  <r>
    <s v="O02701"/>
    <d v="2024-09-18T00:00:00"/>
    <x v="1"/>
    <s v="C0073"/>
    <x v="64"/>
    <s v="P0024"/>
    <s v="Desks Model 4"/>
    <x v="1"/>
    <n v="598.51"/>
    <n v="6"/>
    <n v="940.73"/>
    <n v="0"/>
    <s v="Standard Class"/>
    <x v="2"/>
    <x v="2"/>
    <s v="E001"/>
    <x v="2"/>
    <n v="5644.38"/>
    <n v="3591.06"/>
    <n v="2053.3200000000002"/>
    <s v="High"/>
    <s v="No"/>
    <n v="0"/>
  </r>
  <r>
    <s v="O00355"/>
    <d v="2025-05-18T00:00:00"/>
    <x v="2"/>
    <s v="C0035"/>
    <x v="5"/>
    <s v="P0045"/>
    <s v="Printers Model 1"/>
    <x v="0"/>
    <n v="595.79999999999995"/>
    <n v="4"/>
    <n v="1280.18"/>
    <n v="0"/>
    <s v="Second Class"/>
    <x v="2"/>
    <x v="2"/>
    <s v="E009"/>
    <x v="5"/>
    <n v="5120.72"/>
    <n v="2383.1999999999998"/>
    <n v="2737.5200000000004"/>
    <s v="High"/>
    <s v="No"/>
    <n v="0"/>
  </r>
  <r>
    <s v="O00238"/>
    <d v="2024-07-04T00:00:00"/>
    <x v="1"/>
    <s v="C0065"/>
    <x v="10"/>
    <s v="P0020"/>
    <s v="Envelopes Model 4"/>
    <x v="2"/>
    <n v="777.33"/>
    <n v="5"/>
    <n v="1363.68"/>
    <n v="0"/>
    <s v="Standard Class"/>
    <x v="2"/>
    <x v="2"/>
    <s v="E001"/>
    <x v="2"/>
    <n v="6818.4000000000005"/>
    <n v="3886.65"/>
    <n v="2931.7500000000005"/>
    <s v="High"/>
    <s v="No"/>
    <n v="0"/>
  </r>
  <r>
    <s v="O01315"/>
    <d v="2024-08-11T00:00:00"/>
    <x v="1"/>
    <s v="C0101"/>
    <x v="58"/>
    <s v="P0026"/>
    <s v="Chairs Model 2"/>
    <x v="1"/>
    <n v="116.9"/>
    <n v="6"/>
    <n v="253.46"/>
    <n v="0"/>
    <s v="Second Class"/>
    <x v="2"/>
    <x v="2"/>
    <s v="E001"/>
    <x v="2"/>
    <n v="1520.76"/>
    <n v="701.40000000000009"/>
    <n v="819.3599999999999"/>
    <s v="High"/>
    <s v="No"/>
    <n v="0"/>
  </r>
  <r>
    <s v="O01502"/>
    <d v="2024-12-17T00:00:00"/>
    <x v="3"/>
    <s v="C0093"/>
    <x v="102"/>
    <s v="P0031"/>
    <s v="Bookcases Model 3"/>
    <x v="1"/>
    <n v="431.57"/>
    <n v="7"/>
    <n v="725.92"/>
    <n v="0"/>
    <s v="Second Class"/>
    <x v="0"/>
    <x v="0"/>
    <s v="E002"/>
    <x v="0"/>
    <n v="5081.4399999999996"/>
    <n v="3020.99"/>
    <n v="2060.4499999999998"/>
    <s v="High"/>
    <s v="No"/>
    <n v="0"/>
  </r>
  <r>
    <s v="O00935"/>
    <d v="2024-03-29T00:00:00"/>
    <x v="4"/>
    <s v="C0104"/>
    <x v="29"/>
    <s v="P0051"/>
    <s v="Accessories Model 3"/>
    <x v="0"/>
    <n v="357.49"/>
    <m/>
    <n v="769.69"/>
    <n v="0"/>
    <s v="Second Class"/>
    <x v="2"/>
    <x v="2"/>
    <s v="E001"/>
    <x v="2"/>
    <n v="0"/>
    <n v="0"/>
    <n v="0"/>
    <s v="Quantity Error!"/>
    <s v="No"/>
    <n v="0"/>
  </r>
  <r>
    <s v="O02014"/>
    <d v="2025-04-17T00:00:00"/>
    <x v="2"/>
    <s v="C0067"/>
    <x v="46"/>
    <s v="P0029"/>
    <s v="Bookcases Model 1"/>
    <x v="1"/>
    <n v="644.65"/>
    <n v="11"/>
    <n v="1029.82"/>
    <n v="0"/>
    <s v="Standard Class"/>
    <x v="1"/>
    <x v="1"/>
    <s v="E007"/>
    <x v="1"/>
    <n v="11328.019999999999"/>
    <n v="7091.15"/>
    <n v="4236.869999999999"/>
    <s v="High"/>
    <s v="No"/>
    <n v="0"/>
  </r>
  <r>
    <s v="O01934"/>
    <d v="2025-03-13T00:00:00"/>
    <x v="0"/>
    <s v="C0073"/>
    <x v="64"/>
    <s v="P0048"/>
    <s v="Printers Model 4"/>
    <x v="0"/>
    <n v="83.72"/>
    <n v="2"/>
    <n v="143.57"/>
    <n v="0"/>
    <s v="Standard Class"/>
    <x v="2"/>
    <x v="2"/>
    <s v="E009"/>
    <x v="5"/>
    <n v="287.14"/>
    <n v="167.44"/>
    <n v="119.69999999999999"/>
    <s v="High"/>
    <s v="No"/>
    <n v="0"/>
  </r>
  <r>
    <s v="O02885"/>
    <d v="2024-06-16T00:00:00"/>
    <x v="2"/>
    <s v="C0058"/>
    <x v="43"/>
    <s v="P0002"/>
    <s v="Paper Model 2"/>
    <x v="2"/>
    <n v="461.98"/>
    <n v="5"/>
    <n v="1013.15"/>
    <n v="0"/>
    <s v="First Class"/>
    <x v="3"/>
    <x v="3"/>
    <s v="E008"/>
    <x v="7"/>
    <n v="5065.75"/>
    <n v="2309.9"/>
    <n v="2755.85"/>
    <s v="High"/>
    <s v="No"/>
    <n v="0"/>
  </r>
  <r>
    <s v="O02593"/>
    <d v="2025-03-10T00:00:00"/>
    <x v="0"/>
    <s v="C0099"/>
    <x v="16"/>
    <s v="P0051"/>
    <s v="Accessories Model 3"/>
    <x v="0"/>
    <n v="357.49"/>
    <n v="8"/>
    <n v="769.69"/>
    <n v="0.05"/>
    <s v="Same Day"/>
    <x v="1"/>
    <x v="1"/>
    <s v="E011"/>
    <x v="10"/>
    <n v="5849.6440000000002"/>
    <n v="2859.92"/>
    <n v="2989.7240000000002"/>
    <s v="High"/>
    <s v="No"/>
    <n v="0"/>
  </r>
  <r>
    <s v="O02097"/>
    <d v="2024-11-18T00:00:00"/>
    <x v="3"/>
    <s v="C0054"/>
    <x v="7"/>
    <s v="P0009"/>
    <s v="Pens Model 1"/>
    <x v="2"/>
    <n v="640.09"/>
    <n v="2"/>
    <n v="1169.26"/>
    <n v="0"/>
    <s v="Second Class"/>
    <x v="2"/>
    <x v="2"/>
    <s v="E001"/>
    <x v="2"/>
    <n v="2338.52"/>
    <n v="1280.18"/>
    <n v="1058.3399999999999"/>
    <s v="High"/>
    <s v="No"/>
    <n v="0"/>
  </r>
  <r>
    <s v="O01835"/>
    <d v="2024-12-21T00:00:00"/>
    <x v="3"/>
    <s v="C0107"/>
    <x v="30"/>
    <s v="P0048"/>
    <s v="Printers Model 4"/>
    <x v="0"/>
    <n v="83.72"/>
    <n v="7"/>
    <n v="143.57"/>
    <n v="0.2"/>
    <s v="Second Class"/>
    <x v="1"/>
    <x v="1"/>
    <s v="E003"/>
    <x v="11"/>
    <n v="803.99200000000008"/>
    <n v="586.04"/>
    <n v="217.95200000000011"/>
    <s v="Medium"/>
    <s v="No"/>
    <n v="0"/>
  </r>
  <r>
    <s v="O01533"/>
    <d v="2024-09-09T00:00:00"/>
    <x v="1"/>
    <s v="C0021"/>
    <x v="99"/>
    <s v="P0004"/>
    <s v="Paper Model 4"/>
    <x v="2"/>
    <n v="528.29"/>
    <n v="11"/>
    <n v="798.12"/>
    <n v="0.1"/>
    <s v="Standard Class"/>
    <x v="0"/>
    <x v="0"/>
    <s v="E006"/>
    <x v="9"/>
    <n v="7901.3879999999999"/>
    <n v="5811.19"/>
    <n v="2090.1980000000003"/>
    <s v="Medium"/>
    <s v="No"/>
    <n v="0"/>
  </r>
  <r>
    <s v="O01431"/>
    <d v="2024-10-29T00:00:00"/>
    <x v="3"/>
    <s v="C0019"/>
    <x v="86"/>
    <s v="P0045"/>
    <s v="Printers Model 1"/>
    <x v="0"/>
    <n v="595.79999999999995"/>
    <n v="12"/>
    <n v="1280.18"/>
    <n v="0"/>
    <s v="First Class"/>
    <x v="2"/>
    <x v="2"/>
    <s v="E005"/>
    <x v="3"/>
    <n v="15362.16"/>
    <n v="7149.5999999999995"/>
    <n v="8212.5600000000013"/>
    <s v="High"/>
    <s v="No"/>
    <n v="0"/>
  </r>
  <r>
    <s v="O02763"/>
    <d v="2025-03-15T00:00:00"/>
    <x v="0"/>
    <s v="C0103"/>
    <x v="84"/>
    <s v="P0048"/>
    <s v="Printers Model 4"/>
    <x v="0"/>
    <n v="83.72"/>
    <n v="12"/>
    <n v="143.57"/>
    <n v="0.15"/>
    <s v="Standard Class"/>
    <x v="3"/>
    <x v="3"/>
    <s v="E012"/>
    <x v="4"/>
    <n v="1464.414"/>
    <n v="1004.64"/>
    <n v="459.774"/>
    <s v="High"/>
    <s v="No"/>
    <n v="0"/>
  </r>
  <r>
    <s v="O00628"/>
    <d v="2025-05-25T00:00:00"/>
    <x v="2"/>
    <s v="C0051"/>
    <x v="65"/>
    <s v="P0017"/>
    <s v="Envelopes Model 1"/>
    <x v="2"/>
    <n v="76.66"/>
    <n v="11"/>
    <n v="117.32"/>
    <n v="0.05"/>
    <s v="Standard Class"/>
    <x v="1"/>
    <x v="1"/>
    <s v="E011"/>
    <x v="10"/>
    <n v="1225.9939999999999"/>
    <n v="843.26"/>
    <n v="382.73399999999992"/>
    <s v="High"/>
    <s v="Yes"/>
    <n v="1"/>
  </r>
  <r>
    <s v="O02966"/>
    <d v="2025-05-29T00:00:00"/>
    <x v="2"/>
    <s v="C0077"/>
    <x v="59"/>
    <s v="P0033"/>
    <s v="Tables Model 1"/>
    <x v="1"/>
    <n v="469.73"/>
    <n v="2"/>
    <n v="954.16"/>
    <n v="0.05"/>
    <s v="First Class"/>
    <x v="0"/>
    <x v="0"/>
    <s v="E002"/>
    <x v="0"/>
    <n v="1812.9039999999998"/>
    <n v="939.46"/>
    <n v="873.44399999999973"/>
    <s v="High"/>
    <s v="No"/>
    <n v="0"/>
  </r>
  <r>
    <s v="O02493"/>
    <d v="2024-09-27T00:00:00"/>
    <x v="1"/>
    <s v="C0040"/>
    <x v="83"/>
    <s v="P0003"/>
    <s v="Paper Model 3"/>
    <x v="2"/>
    <n v="239.71"/>
    <n v="3"/>
    <n v="522.34"/>
    <n v="0.2"/>
    <s v="Standard Class"/>
    <x v="2"/>
    <x v="2"/>
    <s v="E001"/>
    <x v="2"/>
    <n v="1253.616"/>
    <n v="719.13"/>
    <n v="534.48599999999999"/>
    <s v="High"/>
    <s v="No"/>
    <n v="0"/>
  </r>
  <r>
    <s v="O00689"/>
    <d v="2024-12-29T00:00:00"/>
    <x v="3"/>
    <s v="C0095"/>
    <x v="22"/>
    <s v="P0001"/>
    <s v="Paper Model 1"/>
    <x v="2"/>
    <n v="193.58"/>
    <n v="6"/>
    <n v="347.15"/>
    <n v="0"/>
    <s v="Second Class"/>
    <x v="3"/>
    <x v="3"/>
    <s v="E008"/>
    <x v="7"/>
    <n v="2082.8999999999996"/>
    <n v="1161.48"/>
    <n v="921.41999999999962"/>
    <s v="High"/>
    <s v="No"/>
    <n v="0"/>
  </r>
  <r>
    <s v="O00538"/>
    <d v="2024-07-02T00:00:00"/>
    <x v="1"/>
    <s v="C0061"/>
    <x v="85"/>
    <s v="P0044"/>
    <s v="Monitors Model 4"/>
    <x v="0"/>
    <n v="365.65"/>
    <n v="1"/>
    <n v="689.97"/>
    <n v="0.15"/>
    <s v="Standard Class"/>
    <x v="3"/>
    <x v="3"/>
    <s v="E008"/>
    <x v="7"/>
    <n v="586.47450000000003"/>
    <n v="365.65"/>
    <n v="220.82450000000006"/>
    <s v="High"/>
    <s v="No"/>
    <n v="0"/>
  </r>
  <r>
    <s v="O01487"/>
    <d v="2024-06-12T00:00:00"/>
    <x v="2"/>
    <s v="C0081"/>
    <x v="98"/>
    <s v="P0023"/>
    <s v="Desks Model 3"/>
    <x v="1"/>
    <n v="388.07"/>
    <n v="2"/>
    <n v="782.41"/>
    <n v="0.05"/>
    <s v="First Class"/>
    <x v="1"/>
    <x v="1"/>
    <s v="E007"/>
    <x v="1"/>
    <n v="1486.579"/>
    <n v="776.14"/>
    <n v="710.43899999999996"/>
    <s v="High"/>
    <s v="No"/>
    <n v="0"/>
  </r>
  <r>
    <s v="O00849"/>
    <d v="2024-10-07T00:00:00"/>
    <x v="3"/>
    <s v="C0011"/>
    <x v="3"/>
    <s v="P0010"/>
    <s v="Pens Model 2"/>
    <x v="2"/>
    <n v="285.10000000000002"/>
    <n v="7"/>
    <n v="528.79999999999995"/>
    <n v="0"/>
    <s v="Standard Class"/>
    <x v="2"/>
    <x v="2"/>
    <s v="E001"/>
    <x v="2"/>
    <n v="3701.5999999999995"/>
    <n v="1995.7000000000003"/>
    <n v="1705.8999999999992"/>
    <s v="High"/>
    <s v="No"/>
    <n v="0"/>
  </r>
  <r>
    <s v="O01168"/>
    <d v="2024-11-07T00:00:00"/>
    <x v="3"/>
    <s v="C0058"/>
    <x v="43"/>
    <s v="P0020"/>
    <s v="Envelopes Model 4"/>
    <x v="2"/>
    <n v="777.33"/>
    <n v="6"/>
    <n v="1363.68"/>
    <n v="0"/>
    <s v="Second Class"/>
    <x v="3"/>
    <x v="3"/>
    <s v="E012"/>
    <x v="4"/>
    <n v="8182.08"/>
    <n v="4663.9800000000005"/>
    <n v="3518.0999999999995"/>
    <s v="High"/>
    <s v="No"/>
    <n v="0"/>
  </r>
  <r>
    <s v="O00542"/>
    <d v="2024-02-24T00:00:00"/>
    <x v="0"/>
    <s v="C0018"/>
    <x v="97"/>
    <s v="P0002"/>
    <s v="Paper Model 2"/>
    <x v="2"/>
    <n v="461.98"/>
    <n v="2"/>
    <n v="1013.15"/>
    <n v="0.05"/>
    <s v="Standard Class"/>
    <x v="0"/>
    <x v="0"/>
    <s v="E002"/>
    <x v="0"/>
    <n v="1924.9849999999999"/>
    <n v="923.96"/>
    <n v="1001.0249999999999"/>
    <s v="High"/>
    <s v="No"/>
    <n v="0"/>
  </r>
  <r>
    <s v="O02448"/>
    <d v="2025-01-21T00:00:00"/>
    <x v="0"/>
    <s v="C0117"/>
    <x v="32"/>
    <s v="P0017"/>
    <s v="Envelopes Model 1"/>
    <x v="2"/>
    <n v="76.66"/>
    <n v="12"/>
    <n v="117.32"/>
    <n v="0.15"/>
    <s v="Second Class"/>
    <x v="0"/>
    <x v="0"/>
    <s v="E002"/>
    <x v="0"/>
    <n v="1196.664"/>
    <n v="919.92"/>
    <n v="276.74400000000003"/>
    <s v="Medium"/>
    <s v="No"/>
    <n v="0"/>
  </r>
  <r>
    <s v="O01212"/>
    <d v="2025-03-31T00:00:00"/>
    <x v="0"/>
    <s v="C0015"/>
    <x v="88"/>
    <s v="P0043"/>
    <s v="Monitors Model 3"/>
    <x v="0"/>
    <n v="710.37"/>
    <n v="2"/>
    <n v="979.52"/>
    <n v="0.2"/>
    <s v="Same Day"/>
    <x v="1"/>
    <x v="1"/>
    <s v="E003"/>
    <x v="11"/>
    <n v="1567.232"/>
    <n v="1420.74"/>
    <n v="146.49199999999996"/>
    <s v="Low"/>
    <s v="No"/>
    <n v="0"/>
  </r>
  <r>
    <s v="O01023"/>
    <d v="2025-01-18T00:00:00"/>
    <x v="0"/>
    <s v="C0072"/>
    <x v="105"/>
    <s v="P0013"/>
    <s v="Staplers Model 1"/>
    <x v="2"/>
    <n v="671.48"/>
    <n v="3"/>
    <n v="1240.1099999999999"/>
    <n v="0.15"/>
    <s v="Second Class"/>
    <x v="0"/>
    <x v="0"/>
    <s v="E006"/>
    <x v="9"/>
    <n v="3162.2804999999998"/>
    <n v="2014.44"/>
    <n v="1147.8404999999998"/>
    <s v="High"/>
    <s v="No"/>
    <n v="0"/>
  </r>
  <r>
    <s v="O01744"/>
    <d v="2024-03-14T00:00:00"/>
    <x v="0"/>
    <s v="C0055"/>
    <x v="24"/>
    <s v="P0047"/>
    <s v="Printers Model 3"/>
    <x v="0"/>
    <n v="127.85"/>
    <n v="2"/>
    <n v="210.2"/>
    <n v="0.1"/>
    <s v="First Class"/>
    <x v="2"/>
    <x v="2"/>
    <s v="E005"/>
    <x v="3"/>
    <n v="378.36"/>
    <n v="255.7"/>
    <n v="122.66000000000003"/>
    <s v="High"/>
    <s v="No"/>
    <n v="0"/>
  </r>
  <r>
    <s v="O01611"/>
    <d v="2025-03-11T00:00:00"/>
    <x v="0"/>
    <s v="C0034"/>
    <x v="103"/>
    <s v="P0011"/>
    <s v="Pens Model 3"/>
    <x v="2"/>
    <n v="498.61"/>
    <n v="2"/>
    <n v="944.31"/>
    <n v="0"/>
    <s v="Standard Class"/>
    <x v="1"/>
    <x v="1"/>
    <s v="E011"/>
    <x v="10"/>
    <n v="1888.62"/>
    <n v="997.22"/>
    <n v="891.39999999999986"/>
    <s v="High"/>
    <s v="No"/>
    <n v="0"/>
  </r>
  <r>
    <s v="O00186"/>
    <d v="2024-04-05T00:00:00"/>
    <x v="2"/>
    <s v="C0019"/>
    <x v="86"/>
    <s v="P0046"/>
    <s v="Printers Model 2"/>
    <x v="0"/>
    <n v="338.21"/>
    <n v="1"/>
    <n v="661.25"/>
    <n v="0"/>
    <s v="First Class"/>
    <x v="2"/>
    <x v="2"/>
    <s v="E005"/>
    <x v="3"/>
    <n v="661.25"/>
    <n v="338.21"/>
    <n v="323.04000000000002"/>
    <s v="High"/>
    <s v="No"/>
    <n v="0"/>
  </r>
  <r>
    <s v="O02238"/>
    <d v="2024-09-10T00:00:00"/>
    <x v="1"/>
    <s v="C0104"/>
    <x v="29"/>
    <s v="P0038"/>
    <s v="Laptops Model 2"/>
    <x v="0"/>
    <n v="55.26"/>
    <n v="7"/>
    <n v="112.32"/>
    <n v="0.2"/>
    <s v="Second Class"/>
    <x v="2"/>
    <x v="2"/>
    <s v="E005"/>
    <x v="3"/>
    <n v="628.99200000000008"/>
    <n v="386.82"/>
    <n v="242.17200000000008"/>
    <s v="High"/>
    <s v="No"/>
    <n v="0"/>
  </r>
  <r>
    <s v="O00498"/>
    <d v="2025-06-27T00:00:00"/>
    <x v="2"/>
    <s v="C0115"/>
    <x v="17"/>
    <s v="P0045"/>
    <s v="Printers Model 1"/>
    <x v="0"/>
    <n v="595.79999999999995"/>
    <n v="1"/>
    <n v="1280.18"/>
    <n v="0"/>
    <s v="Standard Class"/>
    <x v="2"/>
    <x v="2"/>
    <s v="E005"/>
    <x v="3"/>
    <n v="1280.18"/>
    <n v="595.79999999999995"/>
    <n v="684.38000000000011"/>
    <s v="High"/>
    <s v="No"/>
    <n v="0"/>
  </r>
  <r>
    <s v="O01894"/>
    <d v="2024-11-12T00:00:00"/>
    <x v="3"/>
    <s v="C0008"/>
    <x v="69"/>
    <s v="P0040"/>
    <s v="Laptops Model 4"/>
    <x v="0"/>
    <n v="329.6"/>
    <n v="2"/>
    <n v="455.77"/>
    <n v="0.15"/>
    <s v="Same Day"/>
    <x v="1"/>
    <x v="1"/>
    <s v="E007"/>
    <x v="1"/>
    <n v="774.80899999999997"/>
    <n v="659.2"/>
    <n v="115.60899999999992"/>
    <s v="Low"/>
    <s v="No"/>
    <n v="0"/>
  </r>
  <r>
    <s v="O01991"/>
    <d v="2024-08-09T00:00:00"/>
    <x v="1"/>
    <s v="C0114"/>
    <x v="61"/>
    <s v="P0049"/>
    <s v="Accessories Model 1"/>
    <x v="0"/>
    <n v="329.45"/>
    <n v="2"/>
    <n v="709.62"/>
    <n v="0.05"/>
    <s v="First Class"/>
    <x v="2"/>
    <x v="2"/>
    <s v="E001"/>
    <x v="2"/>
    <n v="1348.278"/>
    <n v="658.9"/>
    <n v="689.37800000000004"/>
    <s v="High"/>
    <s v="No"/>
    <n v="0"/>
  </r>
  <r>
    <s v="O00319"/>
    <d v="2024-07-27T00:00:00"/>
    <x v="1"/>
    <s v="C0036"/>
    <x v="49"/>
    <s v="P0044"/>
    <s v="Monitors Model 4"/>
    <x v="0"/>
    <n v="365.65"/>
    <n v="7"/>
    <n v="689.97"/>
    <n v="0.1"/>
    <s v="Standard Class"/>
    <x v="0"/>
    <x v="0"/>
    <s v="E006"/>
    <x v="9"/>
    <n v="4346.8109999999997"/>
    <n v="2559.5499999999997"/>
    <n v="1787.261"/>
    <s v="High"/>
    <s v="No"/>
    <n v="0"/>
  </r>
  <r>
    <s v="O00733"/>
    <d v="2024-04-13T00:00:00"/>
    <x v="2"/>
    <s v="C0062"/>
    <x v="48"/>
    <s v="P0032"/>
    <s v="Bookcases Model 4"/>
    <x v="1"/>
    <n v="539.9"/>
    <n v="1"/>
    <n v="1019.72"/>
    <n v="0"/>
    <s v="Second Class"/>
    <x v="2"/>
    <x v="2"/>
    <s v="E009"/>
    <x v="5"/>
    <n v="1019.72"/>
    <n v="539.9"/>
    <n v="479.82000000000005"/>
    <s v="High"/>
    <s v="Yes"/>
    <n v="1"/>
  </r>
  <r>
    <s v="O01174"/>
    <d v="2024-01-02T00:00:00"/>
    <x v="0"/>
    <s v="C0048"/>
    <x v="82"/>
    <s v="P0007"/>
    <s v="Binders Model 3"/>
    <x v="2"/>
    <n v="487.09"/>
    <n v="9"/>
    <n v="838.72"/>
    <n v="0"/>
    <s v="Standard Class"/>
    <x v="0"/>
    <x v="0"/>
    <s v="E002"/>
    <x v="0"/>
    <n v="7548.4800000000005"/>
    <n v="4383.8099999999995"/>
    <n v="3164.670000000001"/>
    <s v="High"/>
    <s v="No"/>
    <n v="0"/>
  </r>
  <r>
    <s v="O03089"/>
    <d v="2024-05-12T00:00:00"/>
    <x v="2"/>
    <s v="C0083"/>
    <x v="21"/>
    <s v="P0003"/>
    <s v="Paper Model 3"/>
    <x v="2"/>
    <n v="239.71"/>
    <n v="5"/>
    <n v="522.34"/>
    <n v="0"/>
    <s v="Standard Class"/>
    <x v="1"/>
    <x v="1"/>
    <s v="E011"/>
    <x v="10"/>
    <n v="2611.7000000000003"/>
    <n v="1198.55"/>
    <n v="1413.1500000000003"/>
    <s v="High"/>
    <s v="No"/>
    <n v="0"/>
  </r>
  <r>
    <s v="O00942"/>
    <d v="2024-02-06T00:00:00"/>
    <x v="0"/>
    <s v="C0031"/>
    <x v="19"/>
    <s v="P0032"/>
    <s v="Bookcases Model 4"/>
    <x v="1"/>
    <n v="539.9"/>
    <n v="6"/>
    <n v="1019.72"/>
    <n v="0"/>
    <s v="Standard Class"/>
    <x v="1"/>
    <x v="1"/>
    <s v="E003"/>
    <x v="11"/>
    <n v="6118.32"/>
    <n v="3239.3999999999996"/>
    <n v="2878.92"/>
    <s v="High"/>
    <s v="No"/>
    <n v="0"/>
  </r>
  <r>
    <s v="O00317"/>
    <d v="2024-01-06T00:00:00"/>
    <x v="0"/>
    <s v="C0053"/>
    <x v="73"/>
    <s v="P0017"/>
    <s v="Envelopes Model 1"/>
    <x v="2"/>
    <n v="76.66"/>
    <n v="12"/>
    <n v="117.32"/>
    <n v="0.15"/>
    <s v="Standard Class"/>
    <x v="0"/>
    <x v="0"/>
    <s v="E002"/>
    <x v="0"/>
    <n v="1196.664"/>
    <n v="919.92"/>
    <n v="276.74400000000003"/>
    <s v="Medium"/>
    <s v="No"/>
    <n v="0"/>
  </r>
  <r>
    <s v="O01921"/>
    <d v="2024-12-10T00:00:00"/>
    <x v="3"/>
    <s v="C0006"/>
    <x v="79"/>
    <s v="P0025"/>
    <s v="Chairs Model 1"/>
    <x v="1"/>
    <n v="96.56"/>
    <n v="5"/>
    <n v="209.03"/>
    <n v="0.1"/>
    <s v="Second Class"/>
    <x v="3"/>
    <x v="3"/>
    <s v="E004"/>
    <x v="6"/>
    <n v="940.6350000000001"/>
    <n v="482.8"/>
    <n v="457.83500000000009"/>
    <s v="High"/>
    <s v="No"/>
    <n v="0"/>
  </r>
  <r>
    <s v="O03142"/>
    <d v="2025-05-26T00:00:00"/>
    <x v="2"/>
    <s v="C0074"/>
    <x v="35"/>
    <s v="P0028"/>
    <s v="Chairs Model 4"/>
    <x v="1"/>
    <n v="784.05"/>
    <n v="10"/>
    <n v="1700.53"/>
    <n v="0"/>
    <s v="Second Class"/>
    <x v="3"/>
    <x v="3"/>
    <s v="E004"/>
    <x v="6"/>
    <n v="17005.3"/>
    <n v="7840.5"/>
    <n v="9164.7999999999993"/>
    <s v="High"/>
    <s v="No"/>
    <n v="0"/>
  </r>
  <r>
    <s v="O01941"/>
    <d v="2025-06-06T00:00:00"/>
    <x v="2"/>
    <s v="C0053"/>
    <x v="73"/>
    <s v="P0035"/>
    <s v="Tables Model 3"/>
    <x v="1"/>
    <n v="190.89"/>
    <n v="5"/>
    <n v="243.15"/>
    <n v="0.2"/>
    <s v="Standard Class"/>
    <x v="0"/>
    <x v="0"/>
    <s v="E006"/>
    <x v="9"/>
    <n v="972.6"/>
    <n v="954.44999999999993"/>
    <n v="18.150000000000091"/>
    <s v="Low"/>
    <s v="No"/>
    <n v="0"/>
  </r>
  <r>
    <s v="O00530"/>
    <d v="2024-04-24T00:00:00"/>
    <x v="2"/>
    <s v="C0017"/>
    <x v="36"/>
    <s v="P0006"/>
    <s v="Binders Model 2"/>
    <x v="2"/>
    <n v="597.01"/>
    <n v="2"/>
    <n v="774.08"/>
    <n v="0"/>
    <s v="Standard Class"/>
    <x v="0"/>
    <x v="0"/>
    <s v="E006"/>
    <x v="9"/>
    <n v="1548.16"/>
    <n v="1194.02"/>
    <n v="354.1400000000001"/>
    <s v="Medium"/>
    <s v="Yes"/>
    <n v="1"/>
  </r>
  <r>
    <s v="O02143"/>
    <d v="2025-04-23T00:00:00"/>
    <x v="2"/>
    <s v="C0017"/>
    <x v="36"/>
    <s v="P0032"/>
    <s v="Bookcases Model 4"/>
    <x v="1"/>
    <n v="539.9"/>
    <n v="8"/>
    <n v="1019.72"/>
    <n v="0"/>
    <s v="Standard Class"/>
    <x v="0"/>
    <x v="0"/>
    <s v="E006"/>
    <x v="9"/>
    <n v="8157.76"/>
    <n v="4319.2"/>
    <n v="3838.5600000000004"/>
    <s v="High"/>
    <s v="No"/>
    <n v="0"/>
  </r>
  <r>
    <s v="O02224"/>
    <d v="2024-01-09T00:00:00"/>
    <x v="0"/>
    <s v="C0028"/>
    <x v="11"/>
    <s v="P0005"/>
    <s v="Binders Model 1"/>
    <x v="2"/>
    <n v="454.91"/>
    <n v="5"/>
    <n v="865.02"/>
    <n v="0"/>
    <s v="Standard Class"/>
    <x v="2"/>
    <x v="2"/>
    <s v="E001"/>
    <x v="2"/>
    <n v="4325.1000000000004"/>
    <n v="2274.5500000000002"/>
    <n v="2050.5500000000002"/>
    <s v="High"/>
    <s v="No"/>
    <n v="0"/>
  </r>
  <r>
    <s v="O01042"/>
    <d v="2025-06-20T00:00:00"/>
    <x v="2"/>
    <s v="C0039"/>
    <x v="94"/>
    <s v="P0039"/>
    <s v="Laptops Model 3"/>
    <x v="0"/>
    <n v="727.96"/>
    <n v="4"/>
    <n v="1118.93"/>
    <n v="0.1"/>
    <s v="Standard Class"/>
    <x v="0"/>
    <x v="0"/>
    <s v="E010"/>
    <x v="8"/>
    <n v="4028.1480000000001"/>
    <n v="2911.84"/>
    <n v="1116.308"/>
    <s v="Medium"/>
    <s v="No"/>
    <n v="0"/>
  </r>
  <r>
    <s v="O01224"/>
    <d v="2024-07-09T00:00:00"/>
    <x v="4"/>
    <s v="C0026"/>
    <x v="78"/>
    <s v="P0046"/>
    <s v="Printers Model 2"/>
    <x v="0"/>
    <n v="338.21"/>
    <m/>
    <n v="661.25"/>
    <n v="0"/>
    <s v="Same Day"/>
    <x v="3"/>
    <x v="3"/>
    <s v="E008"/>
    <x v="7"/>
    <n v="0"/>
    <n v="0"/>
    <n v="0"/>
    <s v="Quantity Error!"/>
    <s v="No"/>
    <n v="0"/>
  </r>
  <r>
    <s v="O03075"/>
    <d v="2025-01-07T00:00:00"/>
    <x v="0"/>
    <s v="C0063"/>
    <x v="56"/>
    <s v="P0026"/>
    <s v="Chairs Model 2"/>
    <x v="1"/>
    <n v="116.9"/>
    <n v="1"/>
    <n v="253.46"/>
    <n v="0"/>
    <s v="First Class"/>
    <x v="3"/>
    <x v="3"/>
    <s v="E004"/>
    <x v="6"/>
    <n v="253.46"/>
    <n v="116.9"/>
    <n v="136.56"/>
    <s v="High"/>
    <s v="No"/>
    <n v="0"/>
  </r>
  <r>
    <s v="O01381"/>
    <d v="2024-10-31T00:00:00"/>
    <x v="3"/>
    <s v="C0110"/>
    <x v="44"/>
    <s v="P0006"/>
    <s v="Binders Model 2"/>
    <x v="2"/>
    <n v="597.01"/>
    <n v="9"/>
    <n v="774.08"/>
    <n v="0.15"/>
    <s v="Standard Class"/>
    <x v="1"/>
    <x v="1"/>
    <s v="E011"/>
    <x v="10"/>
    <n v="5921.7120000000004"/>
    <n v="5373.09"/>
    <n v="548.6220000000003"/>
    <s v="Low"/>
    <s v="No"/>
    <n v="0"/>
  </r>
  <r>
    <s v="O00505"/>
    <d v="2025-03-02T00:00:00"/>
    <x v="0"/>
    <s v="C0081"/>
    <x v="98"/>
    <s v="P0002"/>
    <s v="Paper Model 2"/>
    <x v="2"/>
    <n v="461.98"/>
    <n v="11"/>
    <n v="1013.15"/>
    <n v="0.1"/>
    <s v="Standard Class"/>
    <x v="1"/>
    <x v="1"/>
    <s v="E007"/>
    <x v="1"/>
    <n v="10030.184999999999"/>
    <n v="5081.7800000000007"/>
    <n v="4948.4049999999988"/>
    <s v="High"/>
    <s v="No"/>
    <n v="0"/>
  </r>
  <r>
    <s v="O00609"/>
    <d v="2024-06-09T00:00:00"/>
    <x v="2"/>
    <s v="C0017"/>
    <x v="36"/>
    <s v="P0012"/>
    <s v="Pens Model 4"/>
    <x v="2"/>
    <n v="578.14"/>
    <n v="10"/>
    <n v="1084.72"/>
    <n v="0.05"/>
    <s v="First Class"/>
    <x v="0"/>
    <x v="0"/>
    <s v="E002"/>
    <x v="0"/>
    <n v="10304.84"/>
    <n v="5781.4"/>
    <n v="4523.4400000000005"/>
    <s v="High"/>
    <s v="No"/>
    <n v="0"/>
  </r>
  <r>
    <s v="O02274"/>
    <d v="2025-04-04T00:00:00"/>
    <x v="2"/>
    <s v="C0114"/>
    <x v="61"/>
    <s v="P0010"/>
    <s v="Pens Model 2"/>
    <x v="2"/>
    <n v="285.10000000000002"/>
    <n v="11"/>
    <n v="528.79999999999995"/>
    <n v="0.15"/>
    <s v="Second Class"/>
    <x v="2"/>
    <x v="2"/>
    <s v="E001"/>
    <x v="2"/>
    <n v="4944.2799999999988"/>
    <n v="3136.1000000000004"/>
    <n v="1808.1799999999985"/>
    <s v="High"/>
    <s v="No"/>
    <n v="0"/>
  </r>
  <r>
    <s v="O01592"/>
    <d v="2025-03-15T00:00:00"/>
    <x v="0"/>
    <s v="C0016"/>
    <x v="34"/>
    <s v="P0040"/>
    <s v="Laptops Model 4"/>
    <x v="0"/>
    <n v="329.6"/>
    <n v="6"/>
    <n v="455.77"/>
    <n v="0.15"/>
    <s v="Standard Class"/>
    <x v="0"/>
    <x v="0"/>
    <s v="E002"/>
    <x v="0"/>
    <n v="2324.4269999999997"/>
    <n v="1977.6000000000001"/>
    <n v="346.82699999999954"/>
    <s v="Low"/>
    <s v="No"/>
    <n v="0"/>
  </r>
  <r>
    <s v="O02986"/>
    <d v="2025-03-14T00:00:00"/>
    <x v="0"/>
    <s v="C0074"/>
    <x v="35"/>
    <s v="P0044"/>
    <s v="Monitors Model 4"/>
    <x v="0"/>
    <n v="365.65"/>
    <n v="4"/>
    <n v="689.97"/>
    <n v="0"/>
    <s v="Standard Class"/>
    <x v="3"/>
    <x v="3"/>
    <s v="E012"/>
    <x v="4"/>
    <n v="2759.88"/>
    <n v="1462.6"/>
    <n v="1297.2800000000002"/>
    <s v="High"/>
    <s v="No"/>
    <n v="0"/>
  </r>
  <r>
    <s v="O01394"/>
    <d v="2024-03-07T00:00:00"/>
    <x v="0"/>
    <s v="C0002"/>
    <x v="6"/>
    <s v="P0031"/>
    <s v="Bookcases Model 3"/>
    <x v="1"/>
    <n v="431.57"/>
    <n v="10"/>
    <n v="725.92"/>
    <n v="0.05"/>
    <s v="Standard Class"/>
    <x v="3"/>
    <x v="3"/>
    <s v="E012"/>
    <x v="4"/>
    <n v="6896.24"/>
    <n v="4315.7"/>
    <n v="2580.54"/>
    <s v="High"/>
    <s v="No"/>
    <n v="0"/>
  </r>
  <r>
    <s v="O02659"/>
    <d v="2024-06-01T00:00:00"/>
    <x v="2"/>
    <s v="C0031"/>
    <x v="19"/>
    <s v="P0015"/>
    <s v="Staplers Model 3"/>
    <x v="2"/>
    <n v="250.6"/>
    <n v="10"/>
    <n v="418.2"/>
    <n v="0.05"/>
    <s v="Second Class"/>
    <x v="1"/>
    <x v="1"/>
    <s v="E011"/>
    <x v="10"/>
    <n v="3972.8999999999996"/>
    <n v="2506"/>
    <n v="1466.8999999999996"/>
    <s v="High"/>
    <s v="No"/>
    <n v="0"/>
  </r>
  <r>
    <s v="O00474"/>
    <d v="2025-02-03T00:00:00"/>
    <x v="0"/>
    <s v="C0085"/>
    <x v="42"/>
    <s v="P0013"/>
    <s v="Staplers Model 1"/>
    <x v="2"/>
    <n v="671.48"/>
    <n v="2"/>
    <n v="1240.1099999999999"/>
    <n v="0.15"/>
    <s v="Same Day"/>
    <x v="2"/>
    <x v="2"/>
    <s v="E005"/>
    <x v="3"/>
    <n v="2108.1869999999999"/>
    <n v="1342.96"/>
    <n v="765.22699999999986"/>
    <s v="High"/>
    <s v="No"/>
    <n v="0"/>
  </r>
  <r>
    <s v="O01691"/>
    <d v="2024-04-06T00:00:00"/>
    <x v="2"/>
    <s v="C0061"/>
    <x v="85"/>
    <s v="P0011"/>
    <s v="Pens Model 3"/>
    <x v="2"/>
    <n v="498.61"/>
    <n v="7"/>
    <n v="944.31"/>
    <n v="0.1"/>
    <s v="Second Class"/>
    <x v="3"/>
    <x v="3"/>
    <s v="E012"/>
    <x v="4"/>
    <n v="5949.1530000000002"/>
    <n v="3490.27"/>
    <n v="2458.8830000000003"/>
    <s v="High"/>
    <s v="No"/>
    <n v="0"/>
  </r>
  <r>
    <s v="O03115"/>
    <d v="2025-04-19T00:00:00"/>
    <x v="2"/>
    <s v="C0008"/>
    <x v="69"/>
    <s v="P0052"/>
    <s v="Accessories Model 4"/>
    <x v="0"/>
    <n v="685.08"/>
    <n v="4"/>
    <n v="921.01"/>
    <n v="0"/>
    <s v="Standard Class"/>
    <x v="1"/>
    <x v="1"/>
    <s v="E003"/>
    <x v="11"/>
    <n v="3684.04"/>
    <n v="2740.32"/>
    <n v="943.7199999999998"/>
    <s v="Medium"/>
    <s v="No"/>
    <n v="0"/>
  </r>
  <r>
    <s v="O00121"/>
    <d v="2024-04-05T00:00:00"/>
    <x v="2"/>
    <s v="C0084"/>
    <x v="12"/>
    <s v="P0042"/>
    <s v="Monitors Model 2"/>
    <x v="0"/>
    <n v="396.64"/>
    <n v="7"/>
    <n v="532.41999999999996"/>
    <n v="0.05"/>
    <s v="Standard Class"/>
    <x v="0"/>
    <x v="0"/>
    <s v="E002"/>
    <x v="0"/>
    <n v="3540.5929999999994"/>
    <n v="2776.48"/>
    <n v="764.11299999999937"/>
    <s v="Medium"/>
    <s v="No"/>
    <n v="0"/>
  </r>
  <r>
    <s v="O02332"/>
    <d v="2025-02-19T00:00:00"/>
    <x v="0"/>
    <s v="C0102"/>
    <x v="80"/>
    <s v="P0033"/>
    <s v="Tables Model 1"/>
    <x v="1"/>
    <n v="469.73"/>
    <n v="8"/>
    <n v="954.16"/>
    <n v="0.15"/>
    <s v="Standard Class"/>
    <x v="3"/>
    <x v="3"/>
    <s v="E004"/>
    <x v="6"/>
    <n v="6488.2879999999996"/>
    <n v="3757.84"/>
    <n v="2730.4479999999994"/>
    <s v="High"/>
    <s v="No"/>
    <n v="0"/>
  </r>
  <r>
    <s v="O00270"/>
    <d v="2025-05-09T00:00:00"/>
    <x v="2"/>
    <s v="C0071"/>
    <x v="48"/>
    <s v="P0028"/>
    <s v="Chairs Model 4"/>
    <x v="1"/>
    <n v="784.05"/>
    <n v="9"/>
    <n v="1700.53"/>
    <n v="0.2"/>
    <s v="Standard Class"/>
    <x v="1"/>
    <x v="1"/>
    <s v="E011"/>
    <x v="10"/>
    <n v="12243.816000000001"/>
    <n v="7056.45"/>
    <n v="5187.3660000000009"/>
    <s v="High"/>
    <s v="No"/>
    <n v="0"/>
  </r>
  <r>
    <s v="O02136"/>
    <d v="2024-11-25T00:00:00"/>
    <x v="3"/>
    <s v="C0112"/>
    <x v="90"/>
    <s v="P0036"/>
    <s v="Tables Model 4"/>
    <x v="1"/>
    <n v="707.97"/>
    <n v="4"/>
    <n v="1262.55"/>
    <n v="0.2"/>
    <s v="Same Day"/>
    <x v="3"/>
    <x v="3"/>
    <s v="E004"/>
    <x v="6"/>
    <n v="4040.16"/>
    <n v="2831.88"/>
    <n v="1208.2799999999997"/>
    <s v="Medium"/>
    <s v="No"/>
    <n v="0"/>
  </r>
  <r>
    <s v="O02491"/>
    <d v="2024-07-31T00:00:00"/>
    <x v="1"/>
    <s v="C0024"/>
    <x v="6"/>
    <s v="P0014"/>
    <s v="Staplers Model 2"/>
    <x v="2"/>
    <n v="723.21"/>
    <n v="6"/>
    <n v="1348.08"/>
    <n v="0.1"/>
    <s v="First Class"/>
    <x v="3"/>
    <x v="3"/>
    <s v="E008"/>
    <x v="7"/>
    <n v="7279.6319999999996"/>
    <n v="4339.26"/>
    <n v="2940.3719999999994"/>
    <s v="High"/>
    <s v="No"/>
    <n v="0"/>
  </r>
  <r>
    <s v="O01585"/>
    <d v="2024-09-28T00:00:00"/>
    <x v="1"/>
    <s v="C0050"/>
    <x v="0"/>
    <s v="P0035"/>
    <s v="Tables Model 3"/>
    <x v="1"/>
    <n v="190.89"/>
    <n v="10"/>
    <n v="243.15"/>
    <n v="0.05"/>
    <s v="Standard Class"/>
    <x v="0"/>
    <x v="0"/>
    <s v="E002"/>
    <x v="0"/>
    <n v="2309.9249999999997"/>
    <n v="1908.8999999999999"/>
    <n v="401.02499999999986"/>
    <s v="Medium"/>
    <s v="No"/>
    <n v="0"/>
  </r>
  <r>
    <s v="O02561"/>
    <d v="2024-04-30T00:00:00"/>
    <x v="2"/>
    <s v="C0016"/>
    <x v="34"/>
    <s v="P0048"/>
    <s v="Printers Model 4"/>
    <x v="0"/>
    <n v="83.72"/>
    <n v="10"/>
    <n v="143.57"/>
    <n v="0.1"/>
    <s v="Standard Class"/>
    <x v="0"/>
    <x v="0"/>
    <s v="E010"/>
    <x v="8"/>
    <n v="1292.1299999999999"/>
    <n v="837.2"/>
    <n v="454.92999999999984"/>
    <s v="High"/>
    <s v="No"/>
    <n v="0"/>
  </r>
  <r>
    <s v="O01405"/>
    <d v="2024-02-15T00:00:00"/>
    <x v="0"/>
    <s v="C0096"/>
    <x v="40"/>
    <s v="P0041"/>
    <s v="Monitors Model 1"/>
    <x v="0"/>
    <n v="757.28"/>
    <n v="8"/>
    <n v="1165.56"/>
    <n v="0.15"/>
    <s v="Standard Class"/>
    <x v="2"/>
    <x v="2"/>
    <s v="E001"/>
    <x v="2"/>
    <n v="7925.8079999999991"/>
    <n v="6058.24"/>
    <n v="1867.5679999999993"/>
    <s v="Medium"/>
    <s v="No"/>
    <n v="0"/>
  </r>
  <r>
    <s v="O03004"/>
    <d v="2024-03-06T00:00:00"/>
    <x v="0"/>
    <s v="C0031"/>
    <x v="19"/>
    <s v="P0033"/>
    <s v="Tables Model 1"/>
    <x v="1"/>
    <n v="469.73"/>
    <n v="1"/>
    <n v="954.16"/>
    <n v="0.1"/>
    <s v="Same Day"/>
    <x v="1"/>
    <x v="1"/>
    <s v="E007"/>
    <x v="1"/>
    <n v="858.74400000000003"/>
    <n v="469.73"/>
    <n v="389.01400000000001"/>
    <s v="High"/>
    <s v="No"/>
    <n v="0"/>
  </r>
  <r>
    <s v="O02620"/>
    <d v="2024-01-27T00:00:00"/>
    <x v="0"/>
    <s v="C0091"/>
    <x v="33"/>
    <s v="P0023"/>
    <s v="Desks Model 3"/>
    <x v="1"/>
    <n v="388.07"/>
    <n v="3"/>
    <n v="782.41"/>
    <n v="0.15"/>
    <s v="Standard Class"/>
    <x v="3"/>
    <x v="3"/>
    <s v="E004"/>
    <x v="6"/>
    <n v="1995.1454999999999"/>
    <n v="1164.21"/>
    <n v="830.93549999999982"/>
    <s v="High"/>
    <s v="No"/>
    <n v="0"/>
  </r>
  <r>
    <s v="O00608"/>
    <d v="2025-01-03T00:00:00"/>
    <x v="0"/>
    <s v="C0054"/>
    <x v="7"/>
    <s v="P0044"/>
    <s v="Monitors Model 4"/>
    <x v="0"/>
    <n v="365.65"/>
    <n v="8"/>
    <n v="689.97"/>
    <n v="0.2"/>
    <s v="Standard Class"/>
    <x v="2"/>
    <x v="2"/>
    <s v="E009"/>
    <x v="5"/>
    <n v="4415.808"/>
    <n v="2925.2"/>
    <n v="1490.6080000000002"/>
    <s v="High"/>
    <s v="No"/>
    <n v="0"/>
  </r>
  <r>
    <s v="O02364"/>
    <d v="2025-02-21T00:00:00"/>
    <x v="0"/>
    <s v="C0064"/>
    <x v="67"/>
    <s v="P0045"/>
    <s v="Printers Model 1"/>
    <x v="0"/>
    <n v="595.79999999999995"/>
    <n v="7"/>
    <n v="1280.18"/>
    <n v="0"/>
    <s v="Standard Class"/>
    <x v="3"/>
    <x v="3"/>
    <s v="E004"/>
    <x v="6"/>
    <n v="8961.26"/>
    <n v="4170.5999999999995"/>
    <n v="4790.6600000000008"/>
    <s v="High"/>
    <s v="No"/>
    <n v="0"/>
  </r>
  <r>
    <s v="O02559"/>
    <d v="2024-12-03T00:00:00"/>
    <x v="3"/>
    <s v="C0115"/>
    <x v="17"/>
    <s v="P0023"/>
    <s v="Desks Model 3"/>
    <x v="1"/>
    <n v="388.07"/>
    <n v="10"/>
    <n v="782.41"/>
    <n v="0.15"/>
    <s v="First Class"/>
    <x v="2"/>
    <x v="2"/>
    <s v="E009"/>
    <x v="5"/>
    <n v="6650.4849999999997"/>
    <n v="3880.7"/>
    <n v="2769.7849999999999"/>
    <s v="High"/>
    <s v="No"/>
    <n v="0"/>
  </r>
  <r>
    <s v="O00214"/>
    <d v="2024-03-30T00:00:00"/>
    <x v="0"/>
    <s v="C0047"/>
    <x v="10"/>
    <s v="P0001"/>
    <s v="Paper Model 1"/>
    <x v="2"/>
    <n v="193.58"/>
    <n v="5"/>
    <n v="347.15"/>
    <n v="0.2"/>
    <s v="Standard Class"/>
    <x v="2"/>
    <x v="2"/>
    <s v="E005"/>
    <x v="3"/>
    <n v="1388.6000000000001"/>
    <n v="967.90000000000009"/>
    <n v="420.70000000000005"/>
    <s v="High"/>
    <s v="No"/>
    <n v="0"/>
  </r>
  <r>
    <s v="O01627"/>
    <d v="2024-10-01T00:00:00"/>
    <x v="3"/>
    <s v="C0091"/>
    <x v="33"/>
    <s v="P0017"/>
    <s v="Envelopes Model 1"/>
    <x v="2"/>
    <n v="76.66"/>
    <n v="3"/>
    <n v="117.32"/>
    <n v="0"/>
    <s v="Second Class"/>
    <x v="3"/>
    <x v="3"/>
    <s v="E004"/>
    <x v="6"/>
    <n v="351.96"/>
    <n v="229.98"/>
    <n v="121.97999999999999"/>
    <s v="High"/>
    <s v="No"/>
    <n v="0"/>
  </r>
  <r>
    <s v="O01829"/>
    <d v="2024-10-18T00:00:00"/>
    <x v="3"/>
    <s v="C0072"/>
    <x v="105"/>
    <s v="P0023"/>
    <s v="Desks Model 3"/>
    <x v="1"/>
    <n v="388.07"/>
    <n v="7"/>
    <n v="782.41"/>
    <n v="0"/>
    <s v="Second Class"/>
    <x v="0"/>
    <x v="0"/>
    <s v="E010"/>
    <x v="8"/>
    <n v="5476.87"/>
    <n v="2716.49"/>
    <n v="2760.38"/>
    <s v="High"/>
    <s v="No"/>
    <n v="0"/>
  </r>
  <r>
    <s v="O02185"/>
    <d v="2025-03-06T00:00:00"/>
    <x v="0"/>
    <s v="C0010"/>
    <x v="9"/>
    <s v="P0041"/>
    <s v="Monitors Model 1"/>
    <x v="0"/>
    <n v="757.28"/>
    <n v="8"/>
    <n v="1165.56"/>
    <n v="0"/>
    <s v="Second Class"/>
    <x v="3"/>
    <x v="3"/>
    <s v="E008"/>
    <x v="7"/>
    <n v="9324.48"/>
    <n v="6058.24"/>
    <n v="3266.24"/>
    <s v="High"/>
    <s v="No"/>
    <n v="0"/>
  </r>
  <r>
    <s v="O01369"/>
    <d v="2024-04-26T00:00:00"/>
    <x v="2"/>
    <s v="C0098"/>
    <x v="39"/>
    <s v="P0018"/>
    <s v="Envelopes Model 2"/>
    <x v="2"/>
    <n v="599.25"/>
    <n v="8"/>
    <n v="849.05"/>
    <n v="0"/>
    <s v="Same Day"/>
    <x v="2"/>
    <x v="2"/>
    <s v="E001"/>
    <x v="2"/>
    <n v="6792.4"/>
    <n v="4794"/>
    <n v="1998.3999999999996"/>
    <s v="Medium"/>
    <s v="No"/>
    <n v="0"/>
  </r>
  <r>
    <s v="O02427"/>
    <d v="2025-02-13T00:00:00"/>
    <x v="0"/>
    <s v="C0077"/>
    <x v="59"/>
    <s v="P0021"/>
    <s v="Desks Model 1"/>
    <x v="1"/>
    <n v="731.22"/>
    <n v="8"/>
    <n v="1490.92"/>
    <n v="0.2"/>
    <s v="First Class"/>
    <x v="0"/>
    <x v="0"/>
    <s v="E010"/>
    <x v="8"/>
    <n v="9541.8880000000008"/>
    <n v="5849.76"/>
    <n v="3692.1280000000006"/>
    <s v="High"/>
    <s v="No"/>
    <n v="0"/>
  </r>
  <r>
    <s v="O02301"/>
    <d v="2024-09-03T00:00:00"/>
    <x v="4"/>
    <s v="C0023"/>
    <x v="58"/>
    <s v="P0008"/>
    <s v="Binders Model 4"/>
    <x v="2"/>
    <n v="723.8"/>
    <m/>
    <n v="1101.54"/>
    <n v="0"/>
    <s v="Second Class"/>
    <x v="0"/>
    <x v="0"/>
    <s v="E006"/>
    <x v="9"/>
    <n v="0"/>
    <n v="0"/>
    <n v="0"/>
    <s v="Quantity Error!"/>
    <s v="No"/>
    <n v="0"/>
  </r>
  <r>
    <s v="O02422"/>
    <d v="2024-02-24T00:00:00"/>
    <x v="0"/>
    <s v="C0088"/>
    <x v="63"/>
    <s v="P0040"/>
    <s v="Laptops Model 4"/>
    <x v="0"/>
    <n v="329.6"/>
    <n v="12"/>
    <n v="455.77"/>
    <n v="0.1"/>
    <s v="Standard Class"/>
    <x v="0"/>
    <x v="0"/>
    <s v="E002"/>
    <x v="0"/>
    <n v="4922.3159999999998"/>
    <n v="3955.2000000000003"/>
    <n v="967.11599999999953"/>
    <s v="Medium"/>
    <s v="No"/>
    <n v="0"/>
  </r>
  <r>
    <s v="O02573"/>
    <d v="2024-07-05T00:00:00"/>
    <x v="1"/>
    <s v="C0118"/>
    <x v="4"/>
    <s v="P0011"/>
    <s v="Pens Model 3"/>
    <x v="2"/>
    <n v="498.61"/>
    <n v="7"/>
    <n v="944.31"/>
    <n v="0"/>
    <s v="Standard Class"/>
    <x v="0"/>
    <x v="0"/>
    <s v="E006"/>
    <x v="9"/>
    <n v="6610.17"/>
    <n v="3490.27"/>
    <n v="3119.9"/>
    <s v="High"/>
    <s v="No"/>
    <n v="0"/>
  </r>
  <r>
    <s v="O00294"/>
    <d v="2024-08-04T00:00:00"/>
    <x v="1"/>
    <s v="C0116"/>
    <x v="104"/>
    <s v="P0047"/>
    <s v="Printers Model 3"/>
    <x v="0"/>
    <n v="127.85"/>
    <n v="7"/>
    <n v="210.2"/>
    <n v="0.15"/>
    <s v="Standard Class"/>
    <x v="1"/>
    <x v="1"/>
    <s v="E007"/>
    <x v="1"/>
    <n v="1250.6899999999998"/>
    <n v="894.94999999999993"/>
    <n v="355.7399999999999"/>
    <s v="Medium"/>
    <s v="No"/>
    <n v="0"/>
  </r>
  <r>
    <s v="O01155"/>
    <d v="2024-04-01T00:00:00"/>
    <x v="2"/>
    <s v="C0105"/>
    <x v="30"/>
    <s v="P0012"/>
    <s v="Pens Model 4"/>
    <x v="2"/>
    <n v="578.14"/>
    <n v="6"/>
    <n v="1084.72"/>
    <n v="0"/>
    <s v="Second Class"/>
    <x v="1"/>
    <x v="1"/>
    <s v="E007"/>
    <x v="1"/>
    <n v="6508.32"/>
    <n v="3468.84"/>
    <n v="3039.4799999999996"/>
    <s v="High"/>
    <s v="No"/>
    <n v="0"/>
  </r>
  <r>
    <s v="O00902"/>
    <d v="2024-04-22T00:00:00"/>
    <x v="2"/>
    <s v="C0063"/>
    <x v="56"/>
    <s v="P0016"/>
    <s v="Staplers Model 4"/>
    <x v="2"/>
    <n v="465.76"/>
    <n v="1"/>
    <n v="906.25"/>
    <n v="0.2"/>
    <s v="Second Class"/>
    <x v="3"/>
    <x v="3"/>
    <s v="E008"/>
    <x v="7"/>
    <n v="725"/>
    <n v="465.76"/>
    <n v="259.24"/>
    <s v="High"/>
    <s v="No"/>
    <n v="0"/>
  </r>
  <r>
    <s v="O02675"/>
    <d v="2024-11-04T00:00:00"/>
    <x v="3"/>
    <s v="C0056"/>
    <x v="54"/>
    <s v="P0050"/>
    <s v="Accessories Model 2"/>
    <x v="0"/>
    <n v="31.01"/>
    <n v="8"/>
    <n v="49.68"/>
    <n v="0.15"/>
    <s v="Standard Class"/>
    <x v="2"/>
    <x v="2"/>
    <s v="E001"/>
    <x v="2"/>
    <n v="337.82400000000001"/>
    <n v="248.08"/>
    <n v="89.744"/>
    <s v="Medium"/>
    <s v="No"/>
    <n v="0"/>
  </r>
  <r>
    <s v="O00960"/>
    <d v="2025-05-06T00:00:00"/>
    <x v="2"/>
    <s v="C0060"/>
    <x v="28"/>
    <s v="P0003"/>
    <s v="Paper Model 3"/>
    <x v="2"/>
    <n v="239.71"/>
    <n v="11"/>
    <n v="522.34"/>
    <n v="0.2"/>
    <s v="Standard Class"/>
    <x v="0"/>
    <x v="0"/>
    <s v="E006"/>
    <x v="9"/>
    <n v="4596.5920000000006"/>
    <n v="2636.81"/>
    <n v="1959.7820000000006"/>
    <s v="High"/>
    <s v="No"/>
    <n v="0"/>
  </r>
  <r>
    <s v="O00518"/>
    <d v="2025-01-19T00:00:00"/>
    <x v="0"/>
    <s v="C0043"/>
    <x v="45"/>
    <s v="P0005"/>
    <s v="Binders Model 1"/>
    <x v="2"/>
    <n v="454.91"/>
    <n v="2"/>
    <n v="865.02"/>
    <n v="0"/>
    <s v="Standard Class"/>
    <x v="0"/>
    <x v="0"/>
    <s v="E010"/>
    <x v="8"/>
    <n v="1730.04"/>
    <n v="909.82"/>
    <n v="820.21999999999991"/>
    <s v="High"/>
    <s v="No"/>
    <n v="0"/>
  </r>
  <r>
    <s v="O02205"/>
    <d v="2025-01-16T00:00:00"/>
    <x v="0"/>
    <s v="C0012"/>
    <x v="23"/>
    <s v="P0025"/>
    <s v="Chairs Model 1"/>
    <x v="1"/>
    <n v="96.56"/>
    <n v="2"/>
    <n v="209.03"/>
    <n v="0.1"/>
    <s v="Standard Class"/>
    <x v="2"/>
    <x v="2"/>
    <s v="E009"/>
    <x v="5"/>
    <n v="376.25400000000002"/>
    <n v="193.12"/>
    <n v="183.13400000000001"/>
    <s v="High"/>
    <s v="Yes"/>
    <n v="1"/>
  </r>
  <r>
    <s v="O02215"/>
    <d v="2024-08-14T00:00:00"/>
    <x v="1"/>
    <s v="C0093"/>
    <x v="102"/>
    <s v="P0029"/>
    <s v="Bookcases Model 1"/>
    <x v="1"/>
    <n v="644.65"/>
    <n v="7"/>
    <n v="1029.82"/>
    <n v="0.05"/>
    <s v="Second Class"/>
    <x v="0"/>
    <x v="0"/>
    <s v="E006"/>
    <x v="9"/>
    <n v="6848.3029999999999"/>
    <n v="4512.55"/>
    <n v="2335.7529999999997"/>
    <s v="High"/>
    <s v="No"/>
    <n v="0"/>
  </r>
  <r>
    <s v="O01726"/>
    <d v="2025-06-15T00:00:00"/>
    <x v="2"/>
    <s v="C0048"/>
    <x v="82"/>
    <s v="P0021"/>
    <s v="Desks Model 1"/>
    <x v="1"/>
    <n v="731.22"/>
    <n v="11"/>
    <n v="1490.92"/>
    <n v="0"/>
    <s v="Standard Class"/>
    <x v="0"/>
    <x v="0"/>
    <s v="E010"/>
    <x v="8"/>
    <n v="16400.120000000003"/>
    <n v="8043.42"/>
    <n v="8356.7000000000025"/>
    <s v="High"/>
    <s v="No"/>
    <n v="0"/>
  </r>
  <r>
    <s v="O02553"/>
    <d v="2024-02-27T00:00:00"/>
    <x v="0"/>
    <s v="C0053"/>
    <x v="73"/>
    <s v="P0031"/>
    <s v="Bookcases Model 3"/>
    <x v="1"/>
    <n v="431.57"/>
    <n v="10"/>
    <n v="725.92"/>
    <n v="0"/>
    <s v="Same Day"/>
    <x v="0"/>
    <x v="0"/>
    <s v="E002"/>
    <x v="0"/>
    <n v="7259.2"/>
    <n v="4315.7"/>
    <n v="2943.5"/>
    <s v="High"/>
    <s v="No"/>
    <n v="0"/>
  </r>
  <r>
    <s v="O00456"/>
    <d v="2024-10-08T00:00:00"/>
    <x v="3"/>
    <s v="C0017"/>
    <x v="36"/>
    <s v="P0040"/>
    <s v="Laptops Model 4"/>
    <x v="0"/>
    <n v="329.6"/>
    <n v="5"/>
    <n v="455.77"/>
    <n v="0"/>
    <s v="Standard Class"/>
    <x v="0"/>
    <x v="0"/>
    <s v="E006"/>
    <x v="9"/>
    <n v="2278.85"/>
    <n v="1648"/>
    <n v="630.84999999999991"/>
    <s v="Medium"/>
    <s v="No"/>
    <n v="0"/>
  </r>
  <r>
    <s v="O01668"/>
    <d v="2024-06-30T00:00:00"/>
    <x v="2"/>
    <s v="C0035"/>
    <x v="5"/>
    <s v="P0045"/>
    <s v="Printers Model 1"/>
    <x v="0"/>
    <n v="595.79999999999995"/>
    <n v="1"/>
    <n v="1280.18"/>
    <n v="0"/>
    <s v="Second Class"/>
    <x v="2"/>
    <x v="2"/>
    <s v="E001"/>
    <x v="2"/>
    <n v="1280.18"/>
    <n v="595.79999999999995"/>
    <n v="684.38000000000011"/>
    <s v="High"/>
    <s v="No"/>
    <n v="0"/>
  </r>
  <r>
    <s v="O02070"/>
    <d v="2024-09-16T00:00:00"/>
    <x v="1"/>
    <s v="C0084"/>
    <x v="12"/>
    <s v="P0012"/>
    <s v="Pens Model 4"/>
    <x v="2"/>
    <n v="578.14"/>
    <n v="6"/>
    <n v="1084.72"/>
    <n v="0.1"/>
    <s v="Standard Class"/>
    <x v="0"/>
    <x v="0"/>
    <s v="E010"/>
    <x v="8"/>
    <n v="5857.4880000000003"/>
    <n v="3468.84"/>
    <n v="2388.6480000000001"/>
    <s v="High"/>
    <s v="No"/>
    <n v="0"/>
  </r>
  <r>
    <s v="O02558"/>
    <d v="2024-11-29T00:00:00"/>
    <x v="3"/>
    <s v="C0094"/>
    <x v="53"/>
    <s v="P0018"/>
    <s v="Envelopes Model 2"/>
    <x v="2"/>
    <n v="599.25"/>
    <n v="10"/>
    <n v="849.05"/>
    <n v="0.05"/>
    <s v="Second Class"/>
    <x v="1"/>
    <x v="1"/>
    <s v="E011"/>
    <x v="10"/>
    <n v="8065.9749999999995"/>
    <n v="5992.5"/>
    <n v="2073.4749999999995"/>
    <s v="Medium"/>
    <s v="No"/>
    <n v="0"/>
  </r>
  <r>
    <s v="O01708"/>
    <d v="2024-09-29T00:00:00"/>
    <x v="1"/>
    <s v="C0072"/>
    <x v="105"/>
    <s v="P0045"/>
    <s v="Printers Model 1"/>
    <x v="0"/>
    <n v="595.79999999999995"/>
    <n v="11"/>
    <n v="1280.18"/>
    <n v="0"/>
    <s v="Standard Class"/>
    <x v="0"/>
    <x v="0"/>
    <s v="E006"/>
    <x v="9"/>
    <n v="14081.980000000001"/>
    <n v="6553.7999999999993"/>
    <n v="7528.1800000000021"/>
    <s v="High"/>
    <s v="No"/>
    <n v="0"/>
  </r>
  <r>
    <s v="O01175"/>
    <d v="2025-05-25T00:00:00"/>
    <x v="2"/>
    <s v="C0023"/>
    <x v="58"/>
    <s v="P0013"/>
    <s v="Staplers Model 1"/>
    <x v="2"/>
    <n v="671.48"/>
    <n v="3"/>
    <n v="1240.1099999999999"/>
    <n v="0.1"/>
    <s v="Second Class"/>
    <x v="0"/>
    <x v="0"/>
    <s v="E010"/>
    <x v="8"/>
    <n v="3348.297"/>
    <n v="2014.44"/>
    <n v="1333.857"/>
    <s v="High"/>
    <s v="No"/>
    <n v="0"/>
  </r>
  <r>
    <s v="O02100"/>
    <d v="2024-04-07T00:00:00"/>
    <x v="2"/>
    <s v="C0011"/>
    <x v="3"/>
    <s v="P0047"/>
    <s v="Printers Model 3"/>
    <x v="0"/>
    <n v="127.85"/>
    <n v="6"/>
    <n v="210.2"/>
    <n v="0.2"/>
    <s v="Same Day"/>
    <x v="2"/>
    <x v="2"/>
    <s v="E009"/>
    <x v="5"/>
    <n v="1008.9599999999999"/>
    <n v="767.09999999999991"/>
    <n v="241.86"/>
    <s v="Medium"/>
    <s v="No"/>
    <n v="0"/>
  </r>
  <r>
    <s v="O00890"/>
    <d v="2024-03-25T00:00:00"/>
    <x v="0"/>
    <s v="C0012"/>
    <x v="23"/>
    <s v="P0017"/>
    <s v="Envelopes Model 1"/>
    <x v="2"/>
    <n v="76.66"/>
    <n v="6"/>
    <n v="117.32"/>
    <n v="0.1"/>
    <s v="Second Class"/>
    <x v="2"/>
    <x v="2"/>
    <s v="E005"/>
    <x v="3"/>
    <n v="633.52800000000002"/>
    <n v="459.96"/>
    <n v="173.56800000000004"/>
    <s v="Medium"/>
    <s v="No"/>
    <n v="0"/>
  </r>
  <r>
    <s v="O02433"/>
    <d v="2025-05-05T00:00:00"/>
    <x v="2"/>
    <s v="C0086"/>
    <x v="77"/>
    <s v="P0044"/>
    <s v="Monitors Model 4"/>
    <x v="0"/>
    <n v="365.65"/>
    <n v="4"/>
    <n v="689.97"/>
    <n v="0.15"/>
    <s v="Standard Class"/>
    <x v="1"/>
    <x v="1"/>
    <s v="E003"/>
    <x v="11"/>
    <n v="2345.8980000000001"/>
    <n v="1462.6"/>
    <n v="883.29800000000023"/>
    <s v="High"/>
    <s v="No"/>
    <n v="0"/>
  </r>
  <r>
    <s v="O00190"/>
    <d v="2024-11-07T00:00:00"/>
    <x v="3"/>
    <s v="C0016"/>
    <x v="34"/>
    <s v="P0006"/>
    <s v="Binders Model 2"/>
    <x v="2"/>
    <n v="597.01"/>
    <n v="12"/>
    <n v="774.08"/>
    <n v="0.15"/>
    <s v="Second Class"/>
    <x v="0"/>
    <x v="0"/>
    <s v="E002"/>
    <x v="0"/>
    <n v="7895.6160000000009"/>
    <n v="7164.12"/>
    <n v="731.496000000001"/>
    <s v="Low"/>
    <s v="No"/>
    <n v="0"/>
  </r>
  <r>
    <s v="O00090"/>
    <d v="2024-10-06T00:00:00"/>
    <x v="3"/>
    <s v="C0018"/>
    <x v="97"/>
    <s v="P0033"/>
    <s v="Tables Model 1"/>
    <x v="1"/>
    <n v="469.73"/>
    <n v="4"/>
    <n v="954.16"/>
    <n v="0.2"/>
    <s v="First Class"/>
    <x v="0"/>
    <x v="0"/>
    <s v="E006"/>
    <x v="9"/>
    <n v="3053.3119999999999"/>
    <n v="1878.92"/>
    <n v="1174.3919999999998"/>
    <s v="High"/>
    <s v="No"/>
    <n v="0"/>
  </r>
  <r>
    <s v="O02418"/>
    <d v="2024-12-05T00:00:00"/>
    <x v="3"/>
    <s v="C0009"/>
    <x v="50"/>
    <s v="P0008"/>
    <s v="Binders Model 4"/>
    <x v="2"/>
    <n v="723.8"/>
    <n v="5"/>
    <n v="1101.54"/>
    <n v="0.1"/>
    <s v="Standard Class"/>
    <x v="1"/>
    <x v="1"/>
    <s v="E011"/>
    <x v="10"/>
    <n v="4956.93"/>
    <n v="3619"/>
    <n v="1337.9300000000003"/>
    <s v="Medium"/>
    <s v="No"/>
    <n v="0"/>
  </r>
  <r>
    <s v="O01236"/>
    <d v="2024-12-12T00:00:00"/>
    <x v="3"/>
    <s v="C0040"/>
    <x v="83"/>
    <s v="P0041"/>
    <s v="Monitors Model 1"/>
    <x v="0"/>
    <n v="757.28"/>
    <n v="11"/>
    <n v="1165.56"/>
    <n v="0"/>
    <s v="Second Class"/>
    <x v="2"/>
    <x v="2"/>
    <s v="E001"/>
    <x v="2"/>
    <n v="12821.16"/>
    <n v="8330.08"/>
    <n v="4491.08"/>
    <s v="High"/>
    <s v="No"/>
    <n v="0"/>
  </r>
  <r>
    <s v="O02929"/>
    <d v="2025-02-06T00:00:00"/>
    <x v="0"/>
    <s v="C0092"/>
    <x v="74"/>
    <s v="P0018"/>
    <s v="Envelopes Model 2"/>
    <x v="2"/>
    <n v="599.25"/>
    <n v="4"/>
    <n v="849.05"/>
    <n v="0.05"/>
    <s v="Standard Class"/>
    <x v="3"/>
    <x v="3"/>
    <s v="E004"/>
    <x v="6"/>
    <n v="3226.39"/>
    <n v="2397"/>
    <n v="829.38999999999987"/>
    <s v="Medium"/>
    <s v="No"/>
    <n v="0"/>
  </r>
  <r>
    <s v="O02145"/>
    <d v="2025-05-30T00:00:00"/>
    <x v="2"/>
    <s v="C0079"/>
    <x v="68"/>
    <s v="P0021"/>
    <s v="Desks Model 1"/>
    <x v="1"/>
    <n v="731.22"/>
    <n v="5"/>
    <n v="1490.92"/>
    <n v="0"/>
    <s v="Standard Class"/>
    <x v="0"/>
    <x v="0"/>
    <s v="E002"/>
    <x v="0"/>
    <n v="7454.6"/>
    <n v="3656.1000000000004"/>
    <n v="3798.5"/>
    <s v="High"/>
    <s v="No"/>
    <n v="0"/>
  </r>
  <r>
    <s v="O00726"/>
    <d v="2024-09-10T00:00:00"/>
    <x v="1"/>
    <s v="C0088"/>
    <x v="63"/>
    <s v="P0010"/>
    <s v="Pens Model 2"/>
    <x v="2"/>
    <n v="285.10000000000002"/>
    <n v="10"/>
    <n v="528.79999999999995"/>
    <n v="0.1"/>
    <s v="Second Class"/>
    <x v="0"/>
    <x v="0"/>
    <s v="E006"/>
    <x v="9"/>
    <n v="4759.2"/>
    <n v="2851"/>
    <n v="1908.1999999999998"/>
    <s v="High"/>
    <s v="Yes"/>
    <n v="1"/>
  </r>
  <r>
    <s v="O02162"/>
    <d v="2025-02-20T00:00:00"/>
    <x v="0"/>
    <s v="C0058"/>
    <x v="43"/>
    <s v="P0044"/>
    <s v="Monitors Model 4"/>
    <x v="0"/>
    <n v="365.65"/>
    <n v="5"/>
    <n v="689.97"/>
    <n v="0"/>
    <s v="First Class"/>
    <x v="3"/>
    <x v="3"/>
    <s v="E012"/>
    <x v="4"/>
    <n v="3449.8500000000004"/>
    <n v="1828.25"/>
    <n v="1621.6000000000004"/>
    <s v="High"/>
    <s v="No"/>
    <n v="0"/>
  </r>
  <r>
    <s v="O01659"/>
    <d v="2024-12-06T00:00:00"/>
    <x v="3"/>
    <s v="C0010"/>
    <x v="9"/>
    <s v="P0003"/>
    <s v="Paper Model 3"/>
    <x v="2"/>
    <n v="239.71"/>
    <n v="1"/>
    <n v="522.34"/>
    <n v="0"/>
    <s v="Second Class"/>
    <x v="3"/>
    <x v="3"/>
    <s v="E008"/>
    <x v="7"/>
    <n v="522.34"/>
    <n v="239.71"/>
    <n v="282.63"/>
    <s v="High"/>
    <s v="No"/>
    <n v="0"/>
  </r>
  <r>
    <s v="O00519"/>
    <d v="2024-07-09T00:00:00"/>
    <x v="1"/>
    <s v="C0118"/>
    <x v="4"/>
    <s v="P0009"/>
    <s v="Pens Model 1"/>
    <x v="2"/>
    <n v="640.09"/>
    <n v="7"/>
    <n v="1169.26"/>
    <n v="0"/>
    <s v="Second Class"/>
    <x v="0"/>
    <x v="0"/>
    <s v="E002"/>
    <x v="0"/>
    <n v="8184.82"/>
    <n v="4480.63"/>
    <n v="3704.1899999999996"/>
    <s v="High"/>
    <s v="No"/>
    <n v="0"/>
  </r>
  <r>
    <s v="O00739"/>
    <d v="2025-05-02T00:00:00"/>
    <x v="2"/>
    <s v="C0011"/>
    <x v="3"/>
    <s v="P0023"/>
    <s v="Desks Model 3"/>
    <x v="1"/>
    <n v="388.07"/>
    <n v="11"/>
    <n v="782.41"/>
    <n v="0.2"/>
    <s v="Standard Class"/>
    <x v="2"/>
    <x v="2"/>
    <s v="E005"/>
    <x v="3"/>
    <n v="6885.2080000000005"/>
    <n v="4268.7699999999995"/>
    <n v="2616.438000000001"/>
    <s v="High"/>
    <s v="No"/>
    <n v="0"/>
  </r>
  <r>
    <s v="O01761"/>
    <d v="2024-11-08T00:00:00"/>
    <x v="3"/>
    <s v="C0033"/>
    <x v="14"/>
    <s v="P0051"/>
    <s v="Accessories Model 3"/>
    <x v="0"/>
    <n v="357.49"/>
    <n v="10"/>
    <n v="769.69"/>
    <n v="0"/>
    <s v="Second Class"/>
    <x v="2"/>
    <x v="2"/>
    <s v="E001"/>
    <x v="2"/>
    <n v="7696.9000000000005"/>
    <n v="3574.9"/>
    <n v="4122"/>
    <s v="High"/>
    <s v="No"/>
    <n v="0"/>
  </r>
  <r>
    <s v="O00322"/>
    <d v="2025-04-27T00:00:00"/>
    <x v="2"/>
    <s v="C0103"/>
    <x v="84"/>
    <s v="P0006"/>
    <s v="Binders Model 2"/>
    <x v="2"/>
    <n v="597.01"/>
    <n v="10"/>
    <n v="774.08"/>
    <n v="0.05"/>
    <s v="Standard Class"/>
    <x v="3"/>
    <x v="3"/>
    <s v="E004"/>
    <x v="6"/>
    <n v="7353.76"/>
    <n v="5970.1"/>
    <n v="1383.6599999999999"/>
    <s v="Medium"/>
    <s v="No"/>
    <n v="0"/>
  </r>
  <r>
    <s v="O02721"/>
    <d v="2025-02-22T00:00:00"/>
    <x v="0"/>
    <s v="C0078"/>
    <x v="101"/>
    <s v="P0049"/>
    <s v="Accessories Model 1"/>
    <x v="0"/>
    <n v="329.45"/>
    <n v="1"/>
    <n v="709.62"/>
    <n v="0.05"/>
    <s v="Second Class"/>
    <x v="1"/>
    <x v="1"/>
    <s v="E003"/>
    <x v="11"/>
    <n v="674.13900000000001"/>
    <n v="329.45"/>
    <n v="344.68900000000002"/>
    <s v="High"/>
    <s v="No"/>
    <n v="0"/>
  </r>
  <r>
    <s v="O02457"/>
    <d v="2025-05-20T00:00:00"/>
    <x v="2"/>
    <s v="C0064"/>
    <x v="67"/>
    <s v="P0005"/>
    <s v="Binders Model 1"/>
    <x v="2"/>
    <n v="454.91"/>
    <n v="6"/>
    <n v="865.02"/>
    <n v="0"/>
    <s v="Second Class"/>
    <x v="3"/>
    <x v="3"/>
    <s v="E008"/>
    <x v="7"/>
    <n v="5190.12"/>
    <n v="2729.46"/>
    <n v="2460.66"/>
    <s v="High"/>
    <s v="No"/>
    <n v="0"/>
  </r>
  <r>
    <s v="O00521"/>
    <d v="2025-05-18T00:00:00"/>
    <x v="2"/>
    <s v="C0037"/>
    <x v="12"/>
    <s v="P0027"/>
    <s v="Chairs Model 3"/>
    <x v="1"/>
    <n v="688.81"/>
    <n v="12"/>
    <n v="1334.92"/>
    <n v="0.15"/>
    <s v="Standard Class"/>
    <x v="3"/>
    <x v="3"/>
    <s v="E004"/>
    <x v="6"/>
    <n v="13616.184000000001"/>
    <n v="8265.7199999999993"/>
    <n v="5350.4640000000018"/>
    <s v="High"/>
    <s v="No"/>
    <n v="0"/>
  </r>
  <r>
    <s v="O02243"/>
    <d v="2025-02-21T00:00:00"/>
    <x v="0"/>
    <s v="C0044"/>
    <x v="25"/>
    <s v="P0014"/>
    <s v="Staplers Model 2"/>
    <x v="2"/>
    <n v="723.21"/>
    <n v="3"/>
    <n v="1348.08"/>
    <n v="0.2"/>
    <s v="First Class"/>
    <x v="2"/>
    <x v="2"/>
    <s v="E009"/>
    <x v="5"/>
    <n v="3235.3919999999998"/>
    <n v="2169.63"/>
    <n v="1065.7619999999997"/>
    <s v="High"/>
    <s v="No"/>
    <n v="0"/>
  </r>
  <r>
    <s v="O01815"/>
    <d v="2024-03-02T00:00:00"/>
    <x v="0"/>
    <s v="C0099"/>
    <x v="16"/>
    <s v="P0040"/>
    <s v="Laptops Model 4"/>
    <x v="0"/>
    <n v="329.6"/>
    <n v="8"/>
    <n v="455.77"/>
    <n v="0.05"/>
    <s v="Second Class"/>
    <x v="1"/>
    <x v="1"/>
    <s v="E003"/>
    <x v="11"/>
    <n v="3463.8519999999999"/>
    <n v="2636.8"/>
    <n v="827.05199999999968"/>
    <s v="Medium"/>
    <s v="No"/>
    <n v="0"/>
  </r>
  <r>
    <s v="O00046"/>
    <d v="2025-01-31T00:00:00"/>
    <x v="0"/>
    <s v="C0061"/>
    <x v="85"/>
    <s v="P0003"/>
    <s v="Paper Model 3"/>
    <x v="2"/>
    <n v="239.71"/>
    <n v="6"/>
    <n v="522.34"/>
    <n v="0"/>
    <s v="Second Class"/>
    <x v="3"/>
    <x v="3"/>
    <s v="E012"/>
    <x v="4"/>
    <n v="3134.04"/>
    <n v="1438.26"/>
    <n v="1695.78"/>
    <s v="High"/>
    <s v="No"/>
    <n v="0"/>
  </r>
  <r>
    <s v="O00249"/>
    <d v="2024-01-21T00:00:00"/>
    <x v="0"/>
    <s v="C0007"/>
    <x v="67"/>
    <s v="P0043"/>
    <s v="Monitors Model 3"/>
    <x v="0"/>
    <n v="710.37"/>
    <n v="1"/>
    <n v="979.52"/>
    <n v="0.15"/>
    <s v="First Class"/>
    <x v="2"/>
    <x v="2"/>
    <s v="E001"/>
    <x v="2"/>
    <n v="832.59199999999998"/>
    <n v="710.37"/>
    <n v="122.22199999999998"/>
    <s v="Low"/>
    <s v="No"/>
    <n v="0"/>
  </r>
  <r>
    <s v="O00287"/>
    <d v="2024-03-08T00:00:00"/>
    <x v="0"/>
    <s v="C0069"/>
    <x v="34"/>
    <s v="P0001"/>
    <s v="Paper Model 1"/>
    <x v="2"/>
    <n v="193.58"/>
    <n v="4"/>
    <n v="347.15"/>
    <n v="0.15"/>
    <s v="Second Class"/>
    <x v="0"/>
    <x v="0"/>
    <s v="E010"/>
    <x v="8"/>
    <n v="1180.31"/>
    <n v="774.32"/>
    <n v="405.9899999999999"/>
    <s v="High"/>
    <s v="No"/>
    <n v="0"/>
  </r>
  <r>
    <s v="O00207"/>
    <d v="2024-11-21T00:00:00"/>
    <x v="3"/>
    <s v="C0073"/>
    <x v="64"/>
    <s v="P0003"/>
    <s v="Paper Model 3"/>
    <x v="2"/>
    <n v="239.71"/>
    <n v="10"/>
    <n v="522.34"/>
    <n v="0"/>
    <s v="First Class"/>
    <x v="2"/>
    <x v="2"/>
    <s v="E001"/>
    <x v="2"/>
    <n v="5223.4000000000005"/>
    <n v="2397.1"/>
    <n v="2826.3000000000006"/>
    <s v="High"/>
    <s v="No"/>
    <n v="0"/>
  </r>
  <r>
    <s v="O01194"/>
    <d v="2024-08-03T00:00:00"/>
    <x v="1"/>
    <s v="C0065"/>
    <x v="10"/>
    <s v="P0050"/>
    <s v="Accessories Model 2"/>
    <x v="0"/>
    <n v="31.01"/>
    <n v="12"/>
    <n v="49.68"/>
    <n v="0"/>
    <s v="Second Class"/>
    <x v="2"/>
    <x v="2"/>
    <s v="E001"/>
    <x v="2"/>
    <n v="596.16"/>
    <n v="372.12"/>
    <n v="224.03999999999996"/>
    <s v="High"/>
    <s v="No"/>
    <n v="0"/>
  </r>
  <r>
    <s v="O02479"/>
    <d v="2024-01-03T00:00:00"/>
    <x v="0"/>
    <s v="C0081"/>
    <x v="98"/>
    <s v="P0010"/>
    <s v="Pens Model 2"/>
    <x v="2"/>
    <n v="285.10000000000002"/>
    <n v="7"/>
    <n v="528.79999999999995"/>
    <n v="0.05"/>
    <s v="Same Day"/>
    <x v="1"/>
    <x v="1"/>
    <s v="E007"/>
    <x v="1"/>
    <n v="3516.5199999999995"/>
    <n v="1995.7000000000003"/>
    <n v="1520.8199999999993"/>
    <s v="High"/>
    <s v="No"/>
    <n v="0"/>
  </r>
  <r>
    <s v="O01556"/>
    <d v="2024-09-09T00:00:00"/>
    <x v="1"/>
    <s v="C0037"/>
    <x v="12"/>
    <s v="P0028"/>
    <s v="Chairs Model 4"/>
    <x v="1"/>
    <n v="784.05"/>
    <n v="5"/>
    <n v="1700.53"/>
    <n v="0.05"/>
    <s v="Same Day"/>
    <x v="3"/>
    <x v="3"/>
    <s v="E004"/>
    <x v="6"/>
    <n v="8077.517499999999"/>
    <n v="3920.25"/>
    <n v="4157.267499999999"/>
    <s v="High"/>
    <s v="No"/>
    <n v="0"/>
  </r>
  <r>
    <s v="O02899"/>
    <d v="2025-06-26T00:00:00"/>
    <x v="2"/>
    <s v="C0104"/>
    <x v="29"/>
    <s v="P0004"/>
    <s v="Paper Model 4"/>
    <x v="2"/>
    <n v="528.29"/>
    <n v="11"/>
    <n v="798.12"/>
    <n v="0.1"/>
    <s v="First Class"/>
    <x v="2"/>
    <x v="2"/>
    <s v="E005"/>
    <x v="3"/>
    <n v="7901.3879999999999"/>
    <n v="5811.19"/>
    <n v="2090.1980000000003"/>
    <s v="Medium"/>
    <s v="No"/>
    <n v="0"/>
  </r>
  <r>
    <s v="O03151"/>
    <d v="2025-06-15T00:00:00"/>
    <x v="2"/>
    <s v="C0050"/>
    <x v="0"/>
    <s v="P0025"/>
    <s v="Chairs Model 1"/>
    <x v="1"/>
    <n v="96.56"/>
    <n v="2"/>
    <n v="209.03"/>
    <n v="0"/>
    <s v="Standard Class"/>
    <x v="0"/>
    <x v="0"/>
    <s v="E006"/>
    <x v="9"/>
    <n v="418.06"/>
    <n v="193.12"/>
    <n v="224.94"/>
    <s v="High"/>
    <s v="No"/>
    <n v="0"/>
  </r>
  <r>
    <s v="O02347"/>
    <d v="2024-01-07T00:00:00"/>
    <x v="0"/>
    <s v="C0112"/>
    <x v="90"/>
    <s v="P0050"/>
    <s v="Accessories Model 2"/>
    <x v="0"/>
    <n v="31.01"/>
    <n v="3"/>
    <n v="49.68"/>
    <n v="0.2"/>
    <s v="Same Day"/>
    <x v="3"/>
    <x v="3"/>
    <s v="E004"/>
    <x v="6"/>
    <n v="119.232"/>
    <n v="93.03"/>
    <n v="26.201999999999998"/>
    <s v="Medium"/>
    <s v="No"/>
    <n v="0"/>
  </r>
  <r>
    <s v="O01895"/>
    <d v="2025-02-03T00:00:00"/>
    <x v="0"/>
    <s v="C0072"/>
    <x v="105"/>
    <s v="P0031"/>
    <s v="Bookcases Model 3"/>
    <x v="1"/>
    <n v="431.57"/>
    <n v="5"/>
    <n v="725.92"/>
    <n v="0.2"/>
    <s v="First Class"/>
    <x v="0"/>
    <x v="0"/>
    <s v="E002"/>
    <x v="0"/>
    <n v="2903.6800000000003"/>
    <n v="2157.85"/>
    <n v="745.83000000000038"/>
    <s v="Medium"/>
    <s v="Yes"/>
    <n v="1"/>
  </r>
  <r>
    <s v="O02036"/>
    <d v="2024-06-21T00:00:00"/>
    <x v="2"/>
    <s v="C0010"/>
    <x v="9"/>
    <s v="P0050"/>
    <s v="Accessories Model 2"/>
    <x v="0"/>
    <n v="31.01"/>
    <n v="4"/>
    <n v="49.68"/>
    <n v="0"/>
    <s v="Standard Class"/>
    <x v="3"/>
    <x v="3"/>
    <s v="E008"/>
    <x v="7"/>
    <n v="198.72"/>
    <n v="124.04"/>
    <n v="74.679999999999993"/>
    <s v="High"/>
    <s v="No"/>
    <n v="0"/>
  </r>
  <r>
    <s v="O00852"/>
    <d v="2024-11-27T00:00:00"/>
    <x v="3"/>
    <s v="C0075"/>
    <x v="7"/>
    <s v="P0040"/>
    <s v="Laptops Model 4"/>
    <x v="0"/>
    <n v="329.6"/>
    <n v="11"/>
    <n v="455.77"/>
    <n v="0.2"/>
    <s v="First Class"/>
    <x v="3"/>
    <x v="3"/>
    <s v="E004"/>
    <x v="6"/>
    <n v="4010.7759999999998"/>
    <n v="3625.6000000000004"/>
    <n v="385.17599999999948"/>
    <s v="Low"/>
    <s v="No"/>
    <n v="0"/>
  </r>
  <r>
    <s v="O01496"/>
    <d v="2025-06-12T00:00:00"/>
    <x v="2"/>
    <s v="C0020"/>
    <x v="91"/>
    <s v="P0009"/>
    <s v="Pens Model 1"/>
    <x v="2"/>
    <n v="640.09"/>
    <n v="10"/>
    <n v="1169.26"/>
    <n v="0"/>
    <s v="Standard Class"/>
    <x v="3"/>
    <x v="3"/>
    <s v="E008"/>
    <x v="7"/>
    <n v="11692.6"/>
    <n v="6400.9000000000005"/>
    <n v="5291.7"/>
    <s v="High"/>
    <s v="No"/>
    <n v="0"/>
  </r>
  <r>
    <s v="O01492"/>
    <d v="2025-06-08T00:00:00"/>
    <x v="2"/>
    <s v="C0044"/>
    <x v="25"/>
    <s v="P0048"/>
    <s v="Printers Model 4"/>
    <x v="0"/>
    <n v="83.72"/>
    <n v="9"/>
    <n v="143.57"/>
    <n v="0.15"/>
    <s v="Standard Class"/>
    <x v="2"/>
    <x v="2"/>
    <s v="E009"/>
    <x v="5"/>
    <n v="1098.3104999999998"/>
    <n v="753.48"/>
    <n v="344.8304999999998"/>
    <s v="High"/>
    <s v="No"/>
    <n v="0"/>
  </r>
  <r>
    <s v="O01874"/>
    <d v="2024-11-02T00:00:00"/>
    <x v="3"/>
    <s v="C0042"/>
    <x v="93"/>
    <s v="P0004"/>
    <s v="Paper Model 4"/>
    <x v="2"/>
    <n v="528.29"/>
    <n v="4"/>
    <n v="798.12"/>
    <n v="0.15"/>
    <s v="Standard Class"/>
    <x v="3"/>
    <x v="3"/>
    <s v="E004"/>
    <x v="6"/>
    <n v="2713.6079999999997"/>
    <n v="2113.16"/>
    <n v="600.44799999999987"/>
    <s v="Medium"/>
    <s v="No"/>
    <n v="0"/>
  </r>
  <r>
    <s v="O00516"/>
    <d v="2025-04-01T00:00:00"/>
    <x v="2"/>
    <s v="C0045"/>
    <x v="63"/>
    <s v="P0023"/>
    <s v="Desks Model 3"/>
    <x v="1"/>
    <n v="388.07"/>
    <n v="9"/>
    <n v="782.41"/>
    <n v="0"/>
    <s v="Same Day"/>
    <x v="1"/>
    <x v="1"/>
    <s v="E007"/>
    <x v="1"/>
    <n v="7041.69"/>
    <n v="3492.63"/>
    <n v="3549.0599999999995"/>
    <s v="High"/>
    <s v="No"/>
    <n v="0"/>
  </r>
  <r>
    <s v="O02957"/>
    <d v="2024-01-05T00:00:00"/>
    <x v="0"/>
    <s v="C0094"/>
    <x v="53"/>
    <s v="P0032"/>
    <s v="Bookcases Model 4"/>
    <x v="1"/>
    <n v="539.9"/>
    <n v="1"/>
    <n v="1019.72"/>
    <n v="0.05"/>
    <s v="First Class"/>
    <x v="1"/>
    <x v="1"/>
    <s v="E007"/>
    <x v="1"/>
    <n v="968.73400000000004"/>
    <n v="539.9"/>
    <n v="428.83400000000006"/>
    <s v="High"/>
    <s v="No"/>
    <n v="0"/>
  </r>
  <r>
    <s v="O02517"/>
    <d v="2024-08-25T00:00:00"/>
    <x v="1"/>
    <s v="C0022"/>
    <x v="89"/>
    <s v="P0045"/>
    <s v="Printers Model 1"/>
    <x v="0"/>
    <n v="595.79999999999995"/>
    <n v="1"/>
    <n v="1280.18"/>
    <n v="0.15"/>
    <s v="First Class"/>
    <x v="2"/>
    <x v="2"/>
    <s v="E001"/>
    <x v="2"/>
    <n v="1088.153"/>
    <n v="595.79999999999995"/>
    <n v="492.35300000000007"/>
    <s v="High"/>
    <s v="No"/>
    <n v="0"/>
  </r>
  <r>
    <s v="O01599"/>
    <d v="2024-08-20T00:00:00"/>
    <x v="1"/>
    <s v="C0088"/>
    <x v="63"/>
    <s v="P0047"/>
    <s v="Printers Model 3"/>
    <x v="0"/>
    <n v="127.85"/>
    <n v="10"/>
    <n v="210.2"/>
    <n v="0.1"/>
    <s v="Same Day"/>
    <x v="0"/>
    <x v="0"/>
    <s v="E002"/>
    <x v="0"/>
    <n v="1891.8"/>
    <n v="1278.5"/>
    <n v="613.29999999999995"/>
    <s v="High"/>
    <s v="No"/>
    <n v="0"/>
  </r>
  <r>
    <s v="O00556"/>
    <d v="2024-03-02T00:00:00"/>
    <x v="0"/>
    <s v="C0104"/>
    <x v="29"/>
    <s v="P0040"/>
    <s v="Laptops Model 4"/>
    <x v="0"/>
    <n v="329.6"/>
    <n v="9"/>
    <n v="455.77"/>
    <n v="0"/>
    <s v="Standard Class"/>
    <x v="2"/>
    <x v="2"/>
    <s v="E005"/>
    <x v="3"/>
    <n v="4101.93"/>
    <n v="2966.4"/>
    <n v="1135.5300000000002"/>
    <s v="Medium"/>
    <s v="No"/>
    <n v="0"/>
  </r>
  <r>
    <s v="O01584"/>
    <d v="2024-07-05T00:00:00"/>
    <x v="1"/>
    <s v="C0086"/>
    <x v="77"/>
    <s v="P0042"/>
    <s v="Monitors Model 2"/>
    <x v="0"/>
    <n v="396.64"/>
    <n v="5"/>
    <n v="532.41999999999996"/>
    <n v="0.15"/>
    <s v="Standard Class"/>
    <x v="1"/>
    <x v="1"/>
    <s v="E007"/>
    <x v="1"/>
    <n v="2262.7849999999999"/>
    <n v="1983.1999999999998"/>
    <n v="279.58500000000004"/>
    <s v="Low"/>
    <s v="No"/>
    <n v="0"/>
  </r>
  <r>
    <s v="O00036"/>
    <d v="2025-01-08T00:00:00"/>
    <x v="0"/>
    <s v="C0057"/>
    <x v="8"/>
    <s v="P0003"/>
    <s v="Paper Model 3"/>
    <x v="2"/>
    <n v="239.71"/>
    <n v="11"/>
    <n v="522.34"/>
    <n v="0.15"/>
    <s v="Standard Class"/>
    <x v="1"/>
    <x v="1"/>
    <s v="E007"/>
    <x v="1"/>
    <n v="4883.8790000000008"/>
    <n v="2636.81"/>
    <n v="2247.0690000000009"/>
    <s v="High"/>
    <s v="No"/>
    <n v="0"/>
  </r>
  <r>
    <s v="O02947"/>
    <d v="2024-02-17T00:00:00"/>
    <x v="0"/>
    <s v="C0063"/>
    <x v="56"/>
    <s v="P0046"/>
    <s v="Printers Model 2"/>
    <x v="0"/>
    <n v="338.21"/>
    <n v="1"/>
    <n v="661.25"/>
    <n v="0"/>
    <s v="Standard Class"/>
    <x v="3"/>
    <x v="3"/>
    <s v="E004"/>
    <x v="6"/>
    <n v="661.25"/>
    <n v="338.21"/>
    <n v="323.04000000000002"/>
    <s v="High"/>
    <s v="No"/>
    <n v="0"/>
  </r>
  <r>
    <s v="O00200"/>
    <d v="2024-12-29T00:00:00"/>
    <x v="3"/>
    <s v="C0029"/>
    <x v="72"/>
    <s v="P0037"/>
    <s v="Laptops Model 1"/>
    <x v="0"/>
    <n v="732.63"/>
    <n v="3"/>
    <n v="1069.8599999999999"/>
    <n v="0"/>
    <s v="First Class"/>
    <x v="2"/>
    <x v="2"/>
    <s v="E005"/>
    <x v="3"/>
    <n v="3209.58"/>
    <n v="2197.89"/>
    <n v="1011.69"/>
    <s v="High"/>
    <s v="No"/>
    <n v="0"/>
  </r>
  <r>
    <s v="O02157"/>
    <d v="2025-06-22T00:00:00"/>
    <x v="2"/>
    <s v="C0017"/>
    <x v="36"/>
    <s v="P0014"/>
    <s v="Staplers Model 2"/>
    <x v="2"/>
    <n v="723.21"/>
    <n v="11"/>
    <n v="1348.08"/>
    <n v="0.1"/>
    <s v="Second Class"/>
    <x v="0"/>
    <x v="0"/>
    <s v="E006"/>
    <x v="9"/>
    <n v="13345.992"/>
    <n v="7955.31"/>
    <n v="5390.6819999999998"/>
    <s v="High"/>
    <s v="No"/>
    <n v="0"/>
  </r>
  <r>
    <s v="O02323"/>
    <d v="2025-03-03T00:00:00"/>
    <x v="0"/>
    <s v="C0099"/>
    <x v="16"/>
    <s v="P0009"/>
    <s v="Pens Model 1"/>
    <x v="2"/>
    <n v="640.09"/>
    <n v="12"/>
    <n v="1169.26"/>
    <n v="0.05"/>
    <s v="Standard Class"/>
    <x v="1"/>
    <x v="1"/>
    <s v="E007"/>
    <x v="1"/>
    <n v="13329.563999999998"/>
    <n v="7681.08"/>
    <n v="5648.4839999999986"/>
    <s v="High"/>
    <s v="No"/>
    <n v="0"/>
  </r>
  <r>
    <s v="O01750"/>
    <d v="2025-03-06T00:00:00"/>
    <x v="0"/>
    <s v="C0069"/>
    <x v="34"/>
    <s v="P0040"/>
    <s v="Laptops Model 4"/>
    <x v="0"/>
    <n v="329.6"/>
    <n v="6"/>
    <n v="455.77"/>
    <n v="0"/>
    <s v="Standard Class"/>
    <x v="0"/>
    <x v="0"/>
    <s v="E006"/>
    <x v="9"/>
    <n v="2734.62"/>
    <n v="1977.6000000000001"/>
    <n v="757.01999999999975"/>
    <s v="Medium"/>
    <s v="No"/>
    <n v="0"/>
  </r>
  <r>
    <s v="O01254"/>
    <d v="2024-06-17T00:00:00"/>
    <x v="2"/>
    <s v="C0113"/>
    <x v="100"/>
    <s v="P0024"/>
    <s v="Desks Model 4"/>
    <x v="1"/>
    <n v="598.51"/>
    <n v="7"/>
    <n v="940.73"/>
    <n v="0"/>
    <s v="Standard Class"/>
    <x v="2"/>
    <x v="2"/>
    <s v="E009"/>
    <x v="5"/>
    <n v="6585.1100000000006"/>
    <n v="4189.57"/>
    <n v="2395.5400000000009"/>
    <s v="High"/>
    <s v="No"/>
    <n v="0"/>
  </r>
  <r>
    <s v="O00139"/>
    <d v="2024-02-15T00:00:00"/>
    <x v="0"/>
    <s v="C0086"/>
    <x v="77"/>
    <s v="P0023"/>
    <s v="Desks Model 3"/>
    <x v="1"/>
    <n v="388.07"/>
    <n v="10"/>
    <n v="782.41"/>
    <n v="0.15"/>
    <s v="Second Class"/>
    <x v="1"/>
    <x v="1"/>
    <s v="E003"/>
    <x v="11"/>
    <n v="6650.4849999999997"/>
    <n v="3880.7"/>
    <n v="2769.7849999999999"/>
    <s v="High"/>
    <s v="Yes"/>
    <n v="1"/>
  </r>
  <r>
    <s v="O01084"/>
    <d v="2025-01-28T00:00:00"/>
    <x v="0"/>
    <s v="C0019"/>
    <x v="86"/>
    <s v="P0039"/>
    <s v="Laptops Model 3"/>
    <x v="0"/>
    <n v="727.96"/>
    <n v="5"/>
    <n v="1118.93"/>
    <n v="0.15"/>
    <s v="Second Class"/>
    <x v="2"/>
    <x v="2"/>
    <s v="E005"/>
    <x v="3"/>
    <n v="4755.4525000000003"/>
    <n v="3639.8"/>
    <n v="1115.6525000000001"/>
    <s v="Medium"/>
    <s v="No"/>
    <n v="0"/>
  </r>
  <r>
    <s v="O01600"/>
    <d v="2024-04-12T00:00:00"/>
    <x v="2"/>
    <s v="C0091"/>
    <x v="33"/>
    <s v="P0042"/>
    <s v="Monitors Model 2"/>
    <x v="0"/>
    <n v="396.64"/>
    <n v="9"/>
    <n v="532.41999999999996"/>
    <n v="0.1"/>
    <s v="Same Day"/>
    <x v="3"/>
    <x v="3"/>
    <s v="E004"/>
    <x v="6"/>
    <n v="4312.6019999999999"/>
    <n v="3569.7599999999998"/>
    <n v="742.8420000000001"/>
    <s v="Medium"/>
    <s v="No"/>
    <n v="0"/>
  </r>
  <r>
    <s v="O01121"/>
    <d v="2024-11-13T00:00:00"/>
    <x v="3"/>
    <s v="C0013"/>
    <x v="75"/>
    <s v="P0023"/>
    <s v="Desks Model 3"/>
    <x v="1"/>
    <n v="388.07"/>
    <n v="2"/>
    <n v="782.41"/>
    <n v="0.05"/>
    <s v="Standard Class"/>
    <x v="1"/>
    <x v="1"/>
    <s v="E007"/>
    <x v="1"/>
    <n v="1486.579"/>
    <n v="776.14"/>
    <n v="710.43899999999996"/>
    <s v="High"/>
    <s v="No"/>
    <n v="0"/>
  </r>
  <r>
    <s v="O02252"/>
    <d v="2025-02-19T00:00:00"/>
    <x v="0"/>
    <s v="C0090"/>
    <x v="60"/>
    <s v="P0019"/>
    <s v="Envelopes Model 3"/>
    <x v="2"/>
    <n v="110.07"/>
    <n v="4"/>
    <n v="193.99"/>
    <n v="0.2"/>
    <s v="Standard Class"/>
    <x v="1"/>
    <x v="1"/>
    <s v="E007"/>
    <x v="1"/>
    <n v="620.76800000000003"/>
    <n v="440.28"/>
    <n v="180.48800000000006"/>
    <s v="Medium"/>
    <s v="No"/>
    <n v="0"/>
  </r>
  <r>
    <s v="O02789"/>
    <d v="2024-04-19T00:00:00"/>
    <x v="2"/>
    <s v="C0077"/>
    <x v="59"/>
    <s v="P0024"/>
    <s v="Desks Model 4"/>
    <x v="1"/>
    <n v="598.51"/>
    <n v="2"/>
    <n v="940.73"/>
    <n v="0"/>
    <s v="First Class"/>
    <x v="0"/>
    <x v="0"/>
    <s v="E002"/>
    <x v="0"/>
    <n v="1881.46"/>
    <n v="1197.02"/>
    <n v="684.44"/>
    <s v="High"/>
    <s v="No"/>
    <n v="0"/>
  </r>
  <r>
    <s v="O03175"/>
    <d v="2025-04-29T00:00:00"/>
    <x v="2"/>
    <s v="C0112"/>
    <x v="90"/>
    <s v="P0027"/>
    <s v="Chairs Model 3"/>
    <x v="1"/>
    <n v="688.81"/>
    <n v="1"/>
    <n v="1334.92"/>
    <n v="0.05"/>
    <s v="Standard Class"/>
    <x v="3"/>
    <x v="3"/>
    <s v="E008"/>
    <x v="7"/>
    <n v="1268.174"/>
    <n v="688.81"/>
    <n v="579.36400000000003"/>
    <s v="High"/>
    <s v="No"/>
    <n v="0"/>
  </r>
  <r>
    <s v="O02002"/>
    <d v="2024-03-09T00:00:00"/>
    <x v="0"/>
    <s v="C0022"/>
    <x v="89"/>
    <s v="P0016"/>
    <s v="Staplers Model 4"/>
    <x v="2"/>
    <n v="465.76"/>
    <n v="1"/>
    <n v="906.25"/>
    <n v="0"/>
    <s v="First Class"/>
    <x v="2"/>
    <x v="2"/>
    <s v="E005"/>
    <x v="3"/>
    <n v="906.25"/>
    <n v="465.76"/>
    <n v="440.49"/>
    <s v="High"/>
    <s v="No"/>
    <n v="0"/>
  </r>
  <r>
    <s v="O02017"/>
    <d v="2025-03-16T00:00:00"/>
    <x v="0"/>
    <s v="C0097"/>
    <x v="37"/>
    <s v="P0011"/>
    <s v="Pens Model 3"/>
    <x v="2"/>
    <n v="498.61"/>
    <n v="6"/>
    <n v="944.31"/>
    <n v="0"/>
    <s v="First Class"/>
    <x v="3"/>
    <x v="3"/>
    <s v="E012"/>
    <x v="4"/>
    <n v="5665.86"/>
    <n v="2991.66"/>
    <n v="2674.2"/>
    <s v="High"/>
    <s v="No"/>
    <n v="0"/>
  </r>
  <r>
    <s v="O01939"/>
    <d v="2024-05-09T00:00:00"/>
    <x v="2"/>
    <s v="C0097"/>
    <x v="37"/>
    <s v="P0007"/>
    <s v="Binders Model 3"/>
    <x v="2"/>
    <n v="487.09"/>
    <n v="8"/>
    <n v="838.72"/>
    <n v="0.15"/>
    <s v="Standard Class"/>
    <x v="3"/>
    <x v="3"/>
    <s v="E012"/>
    <x v="4"/>
    <n v="5703.2960000000003"/>
    <n v="3896.72"/>
    <n v="1806.5760000000005"/>
    <s v="High"/>
    <s v="No"/>
    <n v="0"/>
  </r>
  <r>
    <s v="O01149"/>
    <d v="2025-03-20T00:00:00"/>
    <x v="0"/>
    <s v="C0064"/>
    <x v="67"/>
    <s v="P0015"/>
    <s v="Staplers Model 3"/>
    <x v="2"/>
    <n v="250.6"/>
    <n v="11"/>
    <n v="418.2"/>
    <n v="0"/>
    <s v="Standard Class"/>
    <x v="3"/>
    <x v="3"/>
    <s v="E012"/>
    <x v="4"/>
    <n v="4600.2"/>
    <n v="2756.6"/>
    <n v="1843.6"/>
    <s v="High"/>
    <s v="No"/>
    <n v="0"/>
  </r>
  <r>
    <s v="O00741"/>
    <d v="2025-05-08T00:00:00"/>
    <x v="2"/>
    <s v="C0115"/>
    <x v="17"/>
    <s v="P0029"/>
    <s v="Bookcases Model 1"/>
    <x v="1"/>
    <n v="644.65"/>
    <n v="11"/>
    <n v="1029.82"/>
    <n v="0.1"/>
    <s v="Standard Class"/>
    <x v="2"/>
    <x v="2"/>
    <s v="E001"/>
    <x v="2"/>
    <n v="10195.217999999999"/>
    <n v="7091.15"/>
    <n v="3104.0679999999993"/>
    <s v="High"/>
    <s v="No"/>
    <n v="0"/>
  </r>
  <r>
    <s v="O01467"/>
    <d v="2024-09-14T00:00:00"/>
    <x v="1"/>
    <s v="C0119"/>
    <x v="55"/>
    <s v="P0049"/>
    <s v="Accessories Model 1"/>
    <x v="0"/>
    <n v="329.45"/>
    <n v="4"/>
    <n v="709.62"/>
    <n v="0.2"/>
    <s v="Second Class"/>
    <x v="1"/>
    <x v="1"/>
    <s v="E003"/>
    <x v="11"/>
    <n v="2270.7840000000001"/>
    <n v="1317.8"/>
    <n v="952.98400000000015"/>
    <s v="High"/>
    <s v="No"/>
    <n v="0"/>
  </r>
  <r>
    <s v="O00539"/>
    <d v="2024-04-14T00:00:00"/>
    <x v="2"/>
    <s v="C0051"/>
    <x v="65"/>
    <s v="P0026"/>
    <s v="Chairs Model 2"/>
    <x v="1"/>
    <n v="116.9"/>
    <n v="12"/>
    <n v="253.46"/>
    <n v="0"/>
    <s v="Standard Class"/>
    <x v="1"/>
    <x v="1"/>
    <s v="E011"/>
    <x v="10"/>
    <n v="3041.52"/>
    <n v="1402.8000000000002"/>
    <n v="1638.7199999999998"/>
    <s v="High"/>
    <s v="No"/>
    <n v="0"/>
  </r>
  <r>
    <s v="O01208"/>
    <d v="2024-11-19T00:00:00"/>
    <x v="3"/>
    <s v="C0017"/>
    <x v="36"/>
    <s v="P0049"/>
    <s v="Accessories Model 1"/>
    <x v="0"/>
    <n v="329.45"/>
    <n v="10"/>
    <n v="709.62"/>
    <n v="0.2"/>
    <s v="Standard Class"/>
    <x v="0"/>
    <x v="0"/>
    <s v="E006"/>
    <x v="9"/>
    <n v="5676.96"/>
    <n v="3294.5"/>
    <n v="2382.46"/>
    <s v="High"/>
    <s v="No"/>
    <n v="0"/>
  </r>
  <r>
    <s v="O03001"/>
    <d v="2024-08-07T00:00:00"/>
    <x v="1"/>
    <s v="C0052"/>
    <x v="13"/>
    <s v="P0033"/>
    <s v="Tables Model 1"/>
    <x v="1"/>
    <n v="469.73"/>
    <n v="9"/>
    <n v="954.16"/>
    <n v="0"/>
    <s v="Second Class"/>
    <x v="3"/>
    <x v="3"/>
    <s v="E008"/>
    <x v="7"/>
    <n v="8587.44"/>
    <n v="4227.57"/>
    <n v="4359.8700000000008"/>
    <s v="High"/>
    <s v="No"/>
    <n v="0"/>
  </r>
  <r>
    <s v="O01478"/>
    <d v="2025-05-22T00:00:00"/>
    <x v="2"/>
    <s v="C0041"/>
    <x v="2"/>
    <s v="P0009"/>
    <s v="Pens Model 1"/>
    <x v="2"/>
    <n v="640.09"/>
    <n v="9"/>
    <n v="1169.26"/>
    <n v="0.1"/>
    <s v="Same Day"/>
    <x v="0"/>
    <x v="0"/>
    <s v="E006"/>
    <x v="9"/>
    <n v="9471.0060000000012"/>
    <n v="5760.81"/>
    <n v="3710.1960000000008"/>
    <s v="High"/>
    <s v="No"/>
    <n v="0"/>
  </r>
  <r>
    <s v="O03165"/>
    <d v="2024-04-25T00:00:00"/>
    <x v="2"/>
    <s v="C0080"/>
    <x v="38"/>
    <s v="P0028"/>
    <s v="Chairs Model 4"/>
    <x v="1"/>
    <n v="784.05"/>
    <n v="5"/>
    <n v="1700.53"/>
    <n v="0"/>
    <s v="Standard Class"/>
    <x v="0"/>
    <x v="0"/>
    <s v="E002"/>
    <x v="0"/>
    <n v="8502.65"/>
    <n v="3920.25"/>
    <n v="4582.3999999999996"/>
    <s v="High"/>
    <s v="No"/>
    <n v="0"/>
  </r>
  <r>
    <s v="O01848"/>
    <d v="2024-11-24T00:00:00"/>
    <x v="3"/>
    <s v="C0042"/>
    <x v="93"/>
    <s v="P0046"/>
    <s v="Printers Model 2"/>
    <x v="0"/>
    <n v="338.21"/>
    <n v="9"/>
    <n v="661.25"/>
    <n v="0"/>
    <s v="Standard Class"/>
    <x v="3"/>
    <x v="3"/>
    <s v="E012"/>
    <x v="4"/>
    <n v="5951.25"/>
    <n v="3043.89"/>
    <n v="2907.36"/>
    <s v="High"/>
    <s v="No"/>
    <n v="0"/>
  </r>
  <r>
    <s v="O00361"/>
    <d v="2025-03-20T00:00:00"/>
    <x v="0"/>
    <s v="C0015"/>
    <x v="88"/>
    <s v="P0016"/>
    <s v="Staplers Model 4"/>
    <x v="2"/>
    <n v="465.76"/>
    <n v="6"/>
    <n v="906.25"/>
    <n v="0"/>
    <s v="Second Class"/>
    <x v="1"/>
    <x v="1"/>
    <s v="E011"/>
    <x v="10"/>
    <n v="5437.5"/>
    <n v="2794.56"/>
    <n v="2642.94"/>
    <s v="High"/>
    <s v="No"/>
    <n v="0"/>
  </r>
  <r>
    <s v="O02083"/>
    <d v="2024-09-09T00:00:00"/>
    <x v="1"/>
    <s v="C0111"/>
    <x v="17"/>
    <s v="P0052"/>
    <s v="Accessories Model 4"/>
    <x v="0"/>
    <n v="685.08"/>
    <n v="2"/>
    <n v="921.01"/>
    <n v="0"/>
    <s v="Second Class"/>
    <x v="1"/>
    <x v="1"/>
    <s v="E007"/>
    <x v="1"/>
    <n v="1842.02"/>
    <n v="1370.16"/>
    <n v="471.8599999999999"/>
    <s v="Medium"/>
    <s v="No"/>
    <n v="0"/>
  </r>
  <r>
    <s v="O02037"/>
    <d v="2024-06-18T00:00:00"/>
    <x v="2"/>
    <s v="C0058"/>
    <x v="43"/>
    <s v="P0037"/>
    <s v="Laptops Model 1"/>
    <x v="0"/>
    <n v="732.63"/>
    <n v="6"/>
    <n v="1069.8599999999999"/>
    <n v="0.2"/>
    <s v="Same Day"/>
    <x v="3"/>
    <x v="3"/>
    <s v="E004"/>
    <x v="6"/>
    <n v="5135.3280000000004"/>
    <n v="4395.78"/>
    <n v="739.54800000000068"/>
    <s v="Low"/>
    <s v="No"/>
    <n v="0"/>
  </r>
  <r>
    <s v="O02500"/>
    <d v="2024-08-04T00:00:00"/>
    <x v="1"/>
    <s v="C0039"/>
    <x v="94"/>
    <s v="P0044"/>
    <s v="Monitors Model 4"/>
    <x v="0"/>
    <n v="365.65"/>
    <n v="11"/>
    <n v="689.97"/>
    <n v="0.1"/>
    <s v="Standard Class"/>
    <x v="0"/>
    <x v="0"/>
    <s v="E006"/>
    <x v="9"/>
    <n v="6830.7030000000004"/>
    <n v="4022.1499999999996"/>
    <n v="2808.5530000000008"/>
    <s v="High"/>
    <s v="No"/>
    <n v="0"/>
  </r>
  <r>
    <s v="O02141"/>
    <d v="2025-03-22T00:00:00"/>
    <x v="4"/>
    <s v="C0008"/>
    <x v="69"/>
    <s v="P0029"/>
    <s v="Bookcases Model 1"/>
    <x v="1"/>
    <n v="644.65"/>
    <m/>
    <n v="1029.82"/>
    <n v="0.15"/>
    <s v="Second Class"/>
    <x v="1"/>
    <x v="1"/>
    <s v="E007"/>
    <x v="1"/>
    <n v="0"/>
    <n v="0"/>
    <n v="0"/>
    <s v="Quantity Error!"/>
    <s v="No"/>
    <n v="0"/>
  </r>
  <r>
    <s v="O02661"/>
    <d v="2025-03-30T00:00:00"/>
    <x v="0"/>
    <s v="C0108"/>
    <x v="47"/>
    <s v="P0014"/>
    <s v="Staplers Model 2"/>
    <x v="2"/>
    <n v="723.21"/>
    <n v="2"/>
    <n v="1348.08"/>
    <n v="0"/>
    <s v="Same Day"/>
    <x v="3"/>
    <x v="3"/>
    <s v="E012"/>
    <x v="4"/>
    <n v="2696.16"/>
    <n v="1446.42"/>
    <n v="1249.7399999999998"/>
    <s v="High"/>
    <s v="No"/>
    <n v="0"/>
  </r>
  <r>
    <s v="O00115"/>
    <d v="2025-05-17T00:00:00"/>
    <x v="2"/>
    <s v="C0044"/>
    <x v="25"/>
    <s v="P0017"/>
    <s v="Envelopes Model 1"/>
    <x v="2"/>
    <n v="76.66"/>
    <n v="8"/>
    <n v="117.32"/>
    <n v="0"/>
    <s v="Standard Class"/>
    <x v="2"/>
    <x v="2"/>
    <s v="E005"/>
    <x v="3"/>
    <n v="938.56"/>
    <n v="613.28"/>
    <n v="325.27999999999997"/>
    <s v="High"/>
    <s v="No"/>
    <n v="0"/>
  </r>
  <r>
    <s v="O01377"/>
    <d v="2024-02-26T00:00:00"/>
    <x v="0"/>
    <s v="C0038"/>
    <x v="41"/>
    <s v="P0003"/>
    <s v="Paper Model 3"/>
    <x v="2"/>
    <n v="239.71"/>
    <n v="5"/>
    <n v="522.34"/>
    <n v="0.15"/>
    <s v="Same Day"/>
    <x v="0"/>
    <x v="0"/>
    <s v="E002"/>
    <x v="0"/>
    <n v="2219.9450000000002"/>
    <n v="1198.55"/>
    <n v="1021.3950000000002"/>
    <s v="High"/>
    <s v="No"/>
    <n v="0"/>
  </r>
  <r>
    <s v="O00124"/>
    <d v="2024-06-15T00:00:00"/>
    <x v="2"/>
    <s v="C0119"/>
    <x v="55"/>
    <s v="P0005"/>
    <s v="Binders Model 1"/>
    <x v="2"/>
    <n v="454.91"/>
    <n v="10"/>
    <n v="865.02"/>
    <n v="0"/>
    <s v="Standard Class"/>
    <x v="1"/>
    <x v="1"/>
    <s v="E007"/>
    <x v="1"/>
    <n v="8650.2000000000007"/>
    <n v="4549.1000000000004"/>
    <n v="4101.1000000000004"/>
    <s v="High"/>
    <s v="No"/>
    <n v="0"/>
  </r>
  <r>
    <s v="O02081"/>
    <d v="2024-09-10T00:00:00"/>
    <x v="1"/>
    <s v="C0118"/>
    <x v="4"/>
    <s v="P0048"/>
    <s v="Printers Model 4"/>
    <x v="0"/>
    <n v="83.72"/>
    <n v="4"/>
    <n v="143.57"/>
    <n v="0"/>
    <s v="Same Day"/>
    <x v="0"/>
    <x v="0"/>
    <s v="E010"/>
    <x v="8"/>
    <n v="574.28"/>
    <n v="334.88"/>
    <n v="239.39999999999998"/>
    <s v="High"/>
    <s v="No"/>
    <n v="0"/>
  </r>
  <r>
    <s v="O00703"/>
    <d v="2024-01-19T00:00:00"/>
    <x v="0"/>
    <s v="C0108"/>
    <x v="47"/>
    <s v="P0011"/>
    <s v="Pens Model 3"/>
    <x v="2"/>
    <n v="498.61"/>
    <n v="10"/>
    <n v="944.31"/>
    <n v="0"/>
    <s v="Second Class"/>
    <x v="3"/>
    <x v="3"/>
    <s v="E004"/>
    <x v="6"/>
    <n v="9443.0999999999985"/>
    <n v="4986.1000000000004"/>
    <n v="4456.9999999999982"/>
    <s v="High"/>
    <s v="No"/>
    <n v="0"/>
  </r>
  <r>
    <s v="O01366"/>
    <d v="2024-01-15T00:00:00"/>
    <x v="0"/>
    <s v="C0070"/>
    <x v="92"/>
    <s v="P0042"/>
    <s v="Monitors Model 2"/>
    <x v="0"/>
    <n v="396.64"/>
    <n v="11"/>
    <n v="532.41999999999996"/>
    <n v="0.05"/>
    <s v="Standard Class"/>
    <x v="0"/>
    <x v="0"/>
    <s v="E002"/>
    <x v="0"/>
    <n v="5563.7889999999998"/>
    <n v="4363.04"/>
    <n v="1200.7489999999998"/>
    <s v="Medium"/>
    <s v="No"/>
    <n v="0"/>
  </r>
  <r>
    <s v="O00845"/>
    <d v="2024-12-23T00:00:00"/>
    <x v="3"/>
    <s v="C0060"/>
    <x v="28"/>
    <s v="P0043"/>
    <s v="Monitors Model 3"/>
    <x v="0"/>
    <n v="710.37"/>
    <n v="8"/>
    <n v="979.52"/>
    <n v="0.05"/>
    <s v="Standard Class"/>
    <x v="0"/>
    <x v="0"/>
    <s v="E002"/>
    <x v="0"/>
    <n v="7444.3519999999999"/>
    <n v="5682.96"/>
    <n v="1761.3919999999998"/>
    <s v="Medium"/>
    <s v="No"/>
    <n v="0"/>
  </r>
  <r>
    <s v="O00230"/>
    <d v="2024-04-02T00:00:00"/>
    <x v="2"/>
    <s v="C0021"/>
    <x v="99"/>
    <s v="P0017"/>
    <s v="Envelopes Model 1"/>
    <x v="2"/>
    <n v="76.66"/>
    <n v="5"/>
    <n v="117.32"/>
    <n v="0"/>
    <s v="Second Class"/>
    <x v="0"/>
    <x v="0"/>
    <s v="E010"/>
    <x v="8"/>
    <n v="586.59999999999991"/>
    <n v="383.29999999999995"/>
    <n v="203.29999999999995"/>
    <s v="High"/>
    <s v="No"/>
    <n v="0"/>
  </r>
  <r>
    <s v="O02094"/>
    <d v="2024-12-24T00:00:00"/>
    <x v="3"/>
    <s v="C0022"/>
    <x v="89"/>
    <s v="P0005"/>
    <s v="Binders Model 1"/>
    <x v="2"/>
    <n v="454.91"/>
    <n v="1"/>
    <n v="865.02"/>
    <n v="0"/>
    <s v="Second Class"/>
    <x v="2"/>
    <x v="2"/>
    <s v="E005"/>
    <x v="3"/>
    <n v="865.02"/>
    <n v="454.91"/>
    <n v="410.10999999999996"/>
    <s v="High"/>
    <s v="No"/>
    <n v="0"/>
  </r>
  <r>
    <s v="O02374"/>
    <d v="2024-12-21T00:00:00"/>
    <x v="3"/>
    <s v="C0099"/>
    <x v="16"/>
    <s v="P0030"/>
    <s v="Bookcases Model 2"/>
    <x v="1"/>
    <n v="633.59"/>
    <n v="12"/>
    <n v="800.37"/>
    <n v="0"/>
    <s v="Standard Class"/>
    <x v="1"/>
    <x v="1"/>
    <s v="E003"/>
    <x v="11"/>
    <n v="9604.44"/>
    <n v="7603.08"/>
    <n v="2001.3600000000006"/>
    <s v="Medium"/>
    <s v="No"/>
    <n v="0"/>
  </r>
  <r>
    <s v="O02560"/>
    <d v="2024-03-06T00:00:00"/>
    <x v="0"/>
    <s v="C0036"/>
    <x v="49"/>
    <s v="P0006"/>
    <s v="Binders Model 2"/>
    <x v="2"/>
    <n v="597.01"/>
    <n v="12"/>
    <n v="774.08"/>
    <n v="0.15"/>
    <s v="Second Class"/>
    <x v="0"/>
    <x v="0"/>
    <s v="E010"/>
    <x v="8"/>
    <n v="7895.6160000000009"/>
    <n v="7164.12"/>
    <n v="731.496000000001"/>
    <s v="Low"/>
    <s v="No"/>
    <n v="0"/>
  </r>
  <r>
    <s v="O02745"/>
    <d v="2024-03-21T00:00:00"/>
    <x v="0"/>
    <s v="C0012"/>
    <x v="23"/>
    <s v="P0017"/>
    <s v="Envelopes Model 1"/>
    <x v="2"/>
    <n v="76.66"/>
    <n v="4"/>
    <n v="117.32"/>
    <n v="0"/>
    <s v="Same Day"/>
    <x v="2"/>
    <x v="2"/>
    <s v="E009"/>
    <x v="5"/>
    <n v="469.28"/>
    <n v="306.64"/>
    <n v="162.63999999999999"/>
    <s v="High"/>
    <s v="No"/>
    <n v="0"/>
  </r>
  <r>
    <s v="O01423"/>
    <d v="2024-06-03T00:00:00"/>
    <x v="2"/>
    <s v="C0063"/>
    <x v="56"/>
    <s v="P0034"/>
    <s v="Tables Model 2"/>
    <x v="1"/>
    <n v="752.53"/>
    <n v="3"/>
    <n v="1018.12"/>
    <n v="0.2"/>
    <s v="First Class"/>
    <x v="3"/>
    <x v="3"/>
    <s v="E004"/>
    <x v="6"/>
    <n v="2443.4880000000003"/>
    <n v="2257.59"/>
    <n v="185.89800000000014"/>
    <s v="Low"/>
    <s v="No"/>
    <n v="0"/>
  </r>
  <r>
    <s v="O00799"/>
    <d v="2024-12-21T00:00:00"/>
    <x v="3"/>
    <s v="C0071"/>
    <x v="48"/>
    <s v="P0046"/>
    <s v="Printers Model 2"/>
    <x v="0"/>
    <n v="338.21"/>
    <n v="6"/>
    <n v="661.25"/>
    <n v="0.05"/>
    <s v="Same Day"/>
    <x v="1"/>
    <x v="1"/>
    <s v="E007"/>
    <x v="1"/>
    <n v="3769.125"/>
    <n v="2029.2599999999998"/>
    <n v="1739.8650000000002"/>
    <s v="High"/>
    <s v="No"/>
    <n v="0"/>
  </r>
  <r>
    <s v="O00548"/>
    <d v="2025-01-24T00:00:00"/>
    <x v="0"/>
    <s v="C0115"/>
    <x v="17"/>
    <s v="P0041"/>
    <s v="Monitors Model 1"/>
    <x v="0"/>
    <n v="757.28"/>
    <n v="2"/>
    <n v="1165.56"/>
    <n v="0.05"/>
    <s v="Standard Class"/>
    <x v="2"/>
    <x v="2"/>
    <s v="E005"/>
    <x v="3"/>
    <n v="2214.5639999999999"/>
    <n v="1514.56"/>
    <n v="700.00399999999991"/>
    <s v="High"/>
    <s v="No"/>
    <n v="0"/>
  </r>
  <r>
    <s v="O02218"/>
    <d v="2024-08-11T00:00:00"/>
    <x v="1"/>
    <s v="C0097"/>
    <x v="37"/>
    <s v="P0009"/>
    <s v="Pens Model 1"/>
    <x v="2"/>
    <n v="640.09"/>
    <n v="2"/>
    <n v="1169.26"/>
    <n v="0.1"/>
    <s v="Standard Class"/>
    <x v="3"/>
    <x v="3"/>
    <s v="E008"/>
    <x v="7"/>
    <n v="2104.6680000000001"/>
    <n v="1280.18"/>
    <n v="824.48800000000006"/>
    <s v="High"/>
    <s v="No"/>
    <n v="0"/>
  </r>
  <r>
    <s v="O02808"/>
    <d v="2025-05-03T00:00:00"/>
    <x v="2"/>
    <s v="C0071"/>
    <x v="48"/>
    <s v="P0005"/>
    <s v="Binders Model 1"/>
    <x v="2"/>
    <n v="454.91"/>
    <n v="9"/>
    <n v="865.02"/>
    <n v="0"/>
    <s v="Standard Class"/>
    <x v="1"/>
    <x v="1"/>
    <s v="E007"/>
    <x v="1"/>
    <n v="7785.18"/>
    <n v="4094.19"/>
    <n v="3690.9900000000002"/>
    <s v="High"/>
    <s v="No"/>
    <n v="0"/>
  </r>
  <r>
    <s v="O02310"/>
    <d v="2024-03-09T00:00:00"/>
    <x v="0"/>
    <s v="C0115"/>
    <x v="17"/>
    <s v="P0049"/>
    <s v="Accessories Model 1"/>
    <x v="0"/>
    <n v="329.45"/>
    <n v="3"/>
    <n v="709.62"/>
    <n v="0"/>
    <s v="Standard Class"/>
    <x v="2"/>
    <x v="2"/>
    <s v="E005"/>
    <x v="3"/>
    <n v="2128.86"/>
    <n v="988.34999999999991"/>
    <n v="1140.5100000000002"/>
    <s v="High"/>
    <s v="No"/>
    <n v="0"/>
  </r>
  <r>
    <s v="O02778"/>
    <d v="2024-09-19T00:00:00"/>
    <x v="1"/>
    <s v="C0039"/>
    <x v="94"/>
    <s v="P0045"/>
    <s v="Printers Model 1"/>
    <x v="0"/>
    <n v="595.79999999999995"/>
    <n v="12"/>
    <n v="1280.18"/>
    <n v="0"/>
    <s v="Standard Class"/>
    <x v="0"/>
    <x v="0"/>
    <s v="E010"/>
    <x v="8"/>
    <n v="15362.16"/>
    <n v="7149.5999999999995"/>
    <n v="8212.5600000000013"/>
    <s v="High"/>
    <s v="No"/>
    <n v="0"/>
  </r>
  <r>
    <s v="O01105"/>
    <d v="2025-04-28T00:00:00"/>
    <x v="2"/>
    <s v="C0119"/>
    <x v="55"/>
    <s v="P0019"/>
    <s v="Envelopes Model 3"/>
    <x v="2"/>
    <n v="110.07"/>
    <n v="3"/>
    <n v="193.99"/>
    <n v="0.15"/>
    <s v="Second Class"/>
    <x v="1"/>
    <x v="1"/>
    <s v="E003"/>
    <x v="11"/>
    <n v="494.67450000000002"/>
    <n v="330.21"/>
    <n v="164.46450000000004"/>
    <s v="High"/>
    <s v="No"/>
    <n v="0"/>
  </r>
  <r>
    <s v="O00437"/>
    <d v="2025-05-14T00:00:00"/>
    <x v="2"/>
    <s v="C0101"/>
    <x v="58"/>
    <s v="P0021"/>
    <s v="Desks Model 1"/>
    <x v="1"/>
    <n v="731.22"/>
    <n v="1"/>
    <n v="1490.92"/>
    <n v="0"/>
    <s v="Second Class"/>
    <x v="2"/>
    <x v="2"/>
    <s v="E005"/>
    <x v="3"/>
    <n v="1490.92"/>
    <n v="731.22"/>
    <n v="759.7"/>
    <s v="High"/>
    <s v="No"/>
    <n v="0"/>
  </r>
  <r>
    <s v="O02239"/>
    <d v="2025-01-04T00:00:00"/>
    <x v="0"/>
    <s v="C0074"/>
    <x v="35"/>
    <s v="P0036"/>
    <s v="Tables Model 4"/>
    <x v="1"/>
    <n v="707.97"/>
    <n v="3"/>
    <n v="1262.55"/>
    <n v="0.1"/>
    <s v="Second Class"/>
    <x v="3"/>
    <x v="3"/>
    <s v="E012"/>
    <x v="4"/>
    <n v="3408.8849999999998"/>
    <n v="2123.91"/>
    <n v="1284.9749999999999"/>
    <s v="High"/>
    <s v="No"/>
    <n v="0"/>
  </r>
  <r>
    <s v="O01511"/>
    <d v="2024-01-07T00:00:00"/>
    <x v="0"/>
    <s v="C0107"/>
    <x v="30"/>
    <s v="P0009"/>
    <s v="Pens Model 1"/>
    <x v="2"/>
    <n v="640.09"/>
    <n v="5"/>
    <n v="1169.26"/>
    <n v="0"/>
    <s v="Second Class"/>
    <x v="1"/>
    <x v="1"/>
    <s v="E007"/>
    <x v="1"/>
    <n v="5846.3"/>
    <n v="3200.4500000000003"/>
    <n v="2645.85"/>
    <s v="High"/>
    <s v="No"/>
    <n v="0"/>
  </r>
  <r>
    <s v="O00522"/>
    <d v="2024-09-21T00:00:00"/>
    <x v="1"/>
    <s v="C0062"/>
    <x v="48"/>
    <s v="P0037"/>
    <s v="Laptops Model 1"/>
    <x v="0"/>
    <n v="732.63"/>
    <n v="11"/>
    <n v="1069.8599999999999"/>
    <n v="0.15"/>
    <s v="Standard Class"/>
    <x v="2"/>
    <x v="2"/>
    <s v="E005"/>
    <x v="3"/>
    <n v="10003.190999999999"/>
    <n v="8058.93"/>
    <n v="1944.2609999999986"/>
    <s v="Medium"/>
    <s v="No"/>
    <n v="0"/>
  </r>
  <r>
    <s v="O01645"/>
    <d v="2024-10-30T00:00:00"/>
    <x v="3"/>
    <s v="C0096"/>
    <x v="40"/>
    <s v="P0009"/>
    <s v="Pens Model 1"/>
    <x v="2"/>
    <n v="640.09"/>
    <n v="7"/>
    <n v="1169.26"/>
    <n v="0.1"/>
    <s v="Second Class"/>
    <x v="2"/>
    <x v="2"/>
    <s v="E005"/>
    <x v="3"/>
    <n v="7366.3379999999997"/>
    <n v="4480.63"/>
    <n v="2885.7079999999996"/>
    <s v="High"/>
    <s v="No"/>
    <n v="0"/>
  </r>
  <r>
    <s v="O00632"/>
    <d v="2024-07-06T00:00:00"/>
    <x v="1"/>
    <s v="C0114"/>
    <x v="61"/>
    <s v="P0019"/>
    <s v="Envelopes Model 3"/>
    <x v="2"/>
    <n v="110.07"/>
    <n v="12"/>
    <n v="193.99"/>
    <n v="0.05"/>
    <s v="Standard Class"/>
    <x v="2"/>
    <x v="2"/>
    <s v="E001"/>
    <x v="2"/>
    <n v="2211.4859999999999"/>
    <n v="1320.84"/>
    <n v="890.64599999999996"/>
    <s v="High"/>
    <s v="No"/>
    <n v="0"/>
  </r>
  <r>
    <s v="O01298"/>
    <d v="2025-06-07T00:00:00"/>
    <x v="2"/>
    <s v="C0042"/>
    <x v="93"/>
    <s v="P0020"/>
    <s v="Envelopes Model 4"/>
    <x v="2"/>
    <n v="777.33"/>
    <n v="8"/>
    <n v="1363.68"/>
    <n v="0.05"/>
    <s v="Standard Class"/>
    <x v="3"/>
    <x v="3"/>
    <s v="E008"/>
    <x v="7"/>
    <n v="10363.968000000001"/>
    <n v="6218.64"/>
    <n v="4145.3280000000004"/>
    <s v="High"/>
    <s v="No"/>
    <n v="0"/>
  </r>
  <r>
    <s v="O01797"/>
    <d v="2025-02-28T00:00:00"/>
    <x v="0"/>
    <s v="C0077"/>
    <x v="59"/>
    <s v="P0048"/>
    <s v="Printers Model 4"/>
    <x v="0"/>
    <n v="83.72"/>
    <n v="4"/>
    <n v="143.57"/>
    <n v="0"/>
    <s v="Second Class"/>
    <x v="0"/>
    <x v="0"/>
    <s v="E006"/>
    <x v="9"/>
    <n v="574.28"/>
    <n v="334.88"/>
    <n v="239.39999999999998"/>
    <s v="High"/>
    <s v="No"/>
    <n v="0"/>
  </r>
  <r>
    <s v="O02481"/>
    <d v="2024-02-08T00:00:00"/>
    <x v="0"/>
    <s v="C0079"/>
    <x v="68"/>
    <s v="P0017"/>
    <s v="Envelopes Model 1"/>
    <x v="2"/>
    <n v="76.66"/>
    <n v="9"/>
    <n v="117.32"/>
    <n v="0.05"/>
    <s v="First Class"/>
    <x v="0"/>
    <x v="0"/>
    <s v="E010"/>
    <x v="8"/>
    <n v="1003.0859999999998"/>
    <n v="689.93999999999994"/>
    <n v="313.14599999999984"/>
    <s v="High"/>
    <s v="No"/>
    <n v="0"/>
  </r>
  <r>
    <s v="O02818"/>
    <d v="2024-06-02T00:00:00"/>
    <x v="2"/>
    <s v="C0116"/>
    <x v="104"/>
    <s v="P0010"/>
    <s v="Pens Model 2"/>
    <x v="2"/>
    <n v="285.10000000000002"/>
    <n v="9"/>
    <n v="528.79999999999995"/>
    <n v="0.15"/>
    <s v="Same Day"/>
    <x v="1"/>
    <x v="1"/>
    <s v="E003"/>
    <x v="11"/>
    <n v="4045.3199999999997"/>
    <n v="2565.9"/>
    <n v="1479.4199999999996"/>
    <s v="High"/>
    <s v="No"/>
    <n v="0"/>
  </r>
  <r>
    <s v="O01350"/>
    <d v="2024-09-23T00:00:00"/>
    <x v="1"/>
    <s v="C0009"/>
    <x v="50"/>
    <s v="P0030"/>
    <s v="Bookcases Model 2"/>
    <x v="1"/>
    <n v="633.59"/>
    <n v="3"/>
    <n v="800.37"/>
    <n v="0.15"/>
    <s v="Second Class"/>
    <x v="1"/>
    <x v="1"/>
    <s v="E011"/>
    <x v="10"/>
    <n v="2040.9435000000001"/>
    <n v="1900.77"/>
    <n v="140.1735000000001"/>
    <s v="Low"/>
    <s v="No"/>
    <n v="0"/>
  </r>
  <r>
    <s v="O01128"/>
    <d v="2025-01-09T00:00:00"/>
    <x v="0"/>
    <s v="C0033"/>
    <x v="14"/>
    <s v="P0009"/>
    <s v="Pens Model 1"/>
    <x v="2"/>
    <n v="640.09"/>
    <n v="10"/>
    <n v="1169.26"/>
    <n v="0.15"/>
    <s v="Second Class"/>
    <x v="2"/>
    <x v="2"/>
    <s v="E005"/>
    <x v="3"/>
    <n v="9938.7100000000009"/>
    <n v="6400.9000000000005"/>
    <n v="3537.8100000000004"/>
    <s v="High"/>
    <s v="No"/>
    <n v="0"/>
  </r>
  <r>
    <s v="O02976"/>
    <d v="2024-05-06T00:00:00"/>
    <x v="2"/>
    <s v="C0025"/>
    <x v="16"/>
    <s v="P0015"/>
    <s v="Staplers Model 3"/>
    <x v="2"/>
    <n v="250.6"/>
    <n v="11"/>
    <n v="418.2"/>
    <n v="0.15"/>
    <s v="First Class"/>
    <x v="0"/>
    <x v="0"/>
    <s v="E002"/>
    <x v="0"/>
    <n v="3910.1699999999996"/>
    <n v="2756.6"/>
    <n v="1153.5699999999997"/>
    <s v="Medium"/>
    <s v="No"/>
    <n v="0"/>
  </r>
  <r>
    <s v="O02319"/>
    <d v="2024-03-06T00:00:00"/>
    <x v="0"/>
    <s v="C0113"/>
    <x v="100"/>
    <s v="P0015"/>
    <s v="Staplers Model 3"/>
    <x v="2"/>
    <n v="250.6"/>
    <n v="3"/>
    <n v="418.2"/>
    <n v="0.05"/>
    <s v="Second Class"/>
    <x v="2"/>
    <x v="2"/>
    <s v="E005"/>
    <x v="3"/>
    <n v="1191.8699999999999"/>
    <n v="751.8"/>
    <n v="440.06999999999994"/>
    <s v="High"/>
    <s v="No"/>
    <n v="0"/>
  </r>
  <r>
    <s v="O00581"/>
    <d v="2024-04-29T00:00:00"/>
    <x v="2"/>
    <s v="C0056"/>
    <x v="54"/>
    <s v="P0010"/>
    <s v="Pens Model 2"/>
    <x v="2"/>
    <n v="285.10000000000002"/>
    <n v="6"/>
    <n v="528.79999999999995"/>
    <n v="0"/>
    <s v="First Class"/>
    <x v="2"/>
    <x v="2"/>
    <s v="E005"/>
    <x v="3"/>
    <n v="3172.7999999999997"/>
    <n v="1710.6000000000001"/>
    <n v="1462.1999999999996"/>
    <s v="High"/>
    <s v="No"/>
    <n v="0"/>
  </r>
  <r>
    <s v="O01107"/>
    <d v="2024-11-17T00:00:00"/>
    <x v="3"/>
    <s v="C0003"/>
    <x v="66"/>
    <s v="P0009"/>
    <s v="Pens Model 1"/>
    <x v="2"/>
    <n v="640.09"/>
    <n v="6"/>
    <n v="1169.26"/>
    <n v="0.2"/>
    <s v="Same Day"/>
    <x v="1"/>
    <x v="1"/>
    <s v="E003"/>
    <x v="11"/>
    <n v="5612.4480000000003"/>
    <n v="3840.54"/>
    <n v="1771.9080000000004"/>
    <s v="High"/>
    <s v="No"/>
    <n v="0"/>
  </r>
  <r>
    <s v="O01275"/>
    <d v="2024-01-01T00:00:00"/>
    <x v="0"/>
    <s v="C0020"/>
    <x v="91"/>
    <s v="P0045"/>
    <s v="Printers Model 1"/>
    <x v="0"/>
    <n v="595.79999999999995"/>
    <n v="9"/>
    <n v="1280.18"/>
    <n v="0.2"/>
    <s v="First Class"/>
    <x v="3"/>
    <x v="3"/>
    <s v="E004"/>
    <x v="6"/>
    <n v="9217.2960000000003"/>
    <n v="5362.2"/>
    <n v="3855.0960000000005"/>
    <s v="High"/>
    <s v="No"/>
    <n v="0"/>
  </r>
  <r>
    <s v="O01281"/>
    <d v="2025-04-25T00:00:00"/>
    <x v="2"/>
    <s v="C0096"/>
    <x v="40"/>
    <s v="P0022"/>
    <s v="Desks Model 2"/>
    <x v="1"/>
    <n v="209.29"/>
    <n v="1"/>
    <n v="425.58"/>
    <n v="0"/>
    <s v="Second Class"/>
    <x v="2"/>
    <x v="2"/>
    <s v="E001"/>
    <x v="2"/>
    <n v="425.58"/>
    <n v="209.29"/>
    <n v="216.29"/>
    <s v="High"/>
    <s v="No"/>
    <n v="0"/>
  </r>
  <r>
    <s v="O00446"/>
    <d v="2025-02-07T00:00:00"/>
    <x v="0"/>
    <s v="C0004"/>
    <x v="20"/>
    <s v="P0016"/>
    <s v="Staplers Model 4"/>
    <x v="2"/>
    <n v="465.76"/>
    <n v="11"/>
    <n v="906.25"/>
    <n v="0"/>
    <s v="Second Class"/>
    <x v="0"/>
    <x v="0"/>
    <s v="E006"/>
    <x v="9"/>
    <n v="9968.75"/>
    <n v="5123.3599999999997"/>
    <n v="4845.3900000000003"/>
    <s v="High"/>
    <s v="No"/>
    <n v="0"/>
  </r>
  <r>
    <s v="O01677"/>
    <d v="2024-03-16T00:00:00"/>
    <x v="0"/>
    <s v="C0106"/>
    <x v="81"/>
    <s v="P0036"/>
    <s v="Tables Model 4"/>
    <x v="1"/>
    <n v="707.97"/>
    <n v="9"/>
    <n v="1262.55"/>
    <n v="0.05"/>
    <s v="Standard Class"/>
    <x v="0"/>
    <x v="0"/>
    <s v="E002"/>
    <x v="0"/>
    <n v="10794.802499999998"/>
    <n v="6371.7300000000005"/>
    <n v="4423.0724999999975"/>
    <s v="High"/>
    <s v="No"/>
    <n v="0"/>
  </r>
  <r>
    <s v="O02851"/>
    <d v="2025-04-03T00:00:00"/>
    <x v="2"/>
    <s v="C0101"/>
    <x v="58"/>
    <s v="P0044"/>
    <s v="Monitors Model 4"/>
    <x v="0"/>
    <n v="365.65"/>
    <n v="7"/>
    <n v="689.97"/>
    <n v="0.1"/>
    <s v="Standard Class"/>
    <x v="2"/>
    <x v="2"/>
    <s v="E009"/>
    <x v="5"/>
    <n v="4346.8109999999997"/>
    <n v="2559.5499999999997"/>
    <n v="1787.261"/>
    <s v="High"/>
    <s v="No"/>
    <n v="0"/>
  </r>
  <r>
    <s v="O02554"/>
    <d v="2025-02-17T00:00:00"/>
    <x v="0"/>
    <s v="C0111"/>
    <x v="17"/>
    <s v="P0033"/>
    <s v="Tables Model 1"/>
    <x v="1"/>
    <n v="469.73"/>
    <n v="11"/>
    <n v="954.16"/>
    <n v="0.1"/>
    <s v="Same Day"/>
    <x v="1"/>
    <x v="1"/>
    <s v="E011"/>
    <x v="10"/>
    <n v="9446.1840000000011"/>
    <n v="5167.0300000000007"/>
    <n v="4279.1540000000005"/>
    <s v="High"/>
    <s v="No"/>
    <n v="0"/>
  </r>
  <r>
    <s v="O01739"/>
    <d v="2024-12-11T00:00:00"/>
    <x v="3"/>
    <s v="C0008"/>
    <x v="69"/>
    <s v="P0025"/>
    <s v="Chairs Model 1"/>
    <x v="1"/>
    <n v="96.56"/>
    <n v="4"/>
    <n v="209.03"/>
    <n v="0"/>
    <s v="Standard Class"/>
    <x v="1"/>
    <x v="1"/>
    <s v="E003"/>
    <x v="11"/>
    <n v="836.12"/>
    <n v="386.24"/>
    <n v="449.88"/>
    <s v="High"/>
    <s v="No"/>
    <n v="0"/>
  </r>
  <r>
    <s v="O01295"/>
    <d v="2025-04-05T00:00:00"/>
    <x v="2"/>
    <s v="C0120"/>
    <x v="18"/>
    <s v="P0024"/>
    <s v="Desks Model 4"/>
    <x v="1"/>
    <n v="598.51"/>
    <n v="10"/>
    <n v="940.73"/>
    <n v="0.2"/>
    <s v="Standard Class"/>
    <x v="3"/>
    <x v="3"/>
    <s v="E008"/>
    <x v="7"/>
    <n v="7525.84"/>
    <n v="5985.1"/>
    <n v="1540.7399999999998"/>
    <s v="Medium"/>
    <s v="No"/>
    <n v="0"/>
  </r>
  <r>
    <s v="O00558"/>
    <d v="2024-09-08T00:00:00"/>
    <x v="1"/>
    <s v="C0020"/>
    <x v="91"/>
    <s v="P0013"/>
    <s v="Staplers Model 1"/>
    <x v="2"/>
    <n v="671.48"/>
    <n v="5"/>
    <n v="1240.1099999999999"/>
    <n v="0.05"/>
    <s v="Standard Class"/>
    <x v="3"/>
    <x v="3"/>
    <s v="E004"/>
    <x v="6"/>
    <n v="5890.5224999999991"/>
    <n v="3357.4"/>
    <n v="2533.122499999999"/>
    <s v="High"/>
    <s v="No"/>
    <n v="0"/>
  </r>
  <r>
    <s v="O01088"/>
    <d v="2025-06-20T00:00:00"/>
    <x v="2"/>
    <s v="C0073"/>
    <x v="64"/>
    <s v="P0041"/>
    <s v="Monitors Model 1"/>
    <x v="0"/>
    <n v="757.28"/>
    <n v="4"/>
    <n v="1165.56"/>
    <n v="0.15"/>
    <s v="Standard Class"/>
    <x v="2"/>
    <x v="2"/>
    <s v="E001"/>
    <x v="2"/>
    <n v="3962.9039999999995"/>
    <n v="3029.12"/>
    <n v="933.78399999999965"/>
    <s v="Medium"/>
    <s v="No"/>
    <n v="0"/>
  </r>
  <r>
    <s v="O00820"/>
    <d v="2024-10-12T00:00:00"/>
    <x v="3"/>
    <s v="C0015"/>
    <x v="88"/>
    <s v="P0037"/>
    <s v="Laptops Model 1"/>
    <x v="0"/>
    <n v="732.63"/>
    <n v="3"/>
    <n v="1069.8599999999999"/>
    <n v="0"/>
    <s v="First Class"/>
    <x v="1"/>
    <x v="1"/>
    <s v="E007"/>
    <x v="1"/>
    <n v="3209.58"/>
    <n v="2197.89"/>
    <n v="1011.69"/>
    <s v="High"/>
    <s v="No"/>
    <n v="0"/>
  </r>
  <r>
    <s v="O01498"/>
    <d v="2024-12-05T00:00:00"/>
    <x v="3"/>
    <s v="C0049"/>
    <x v="27"/>
    <s v="P0047"/>
    <s v="Printers Model 3"/>
    <x v="0"/>
    <n v="127.85"/>
    <n v="11"/>
    <n v="210.2"/>
    <n v="0.05"/>
    <s v="First Class"/>
    <x v="1"/>
    <x v="1"/>
    <s v="E011"/>
    <x v="10"/>
    <n v="2196.5899999999997"/>
    <n v="1406.35"/>
    <n v="790.23999999999978"/>
    <s v="High"/>
    <s v="No"/>
    <n v="0"/>
  </r>
  <r>
    <s v="O02247"/>
    <d v="2024-03-20T00:00:00"/>
    <x v="0"/>
    <s v="C0097"/>
    <x v="37"/>
    <s v="P0049"/>
    <s v="Accessories Model 1"/>
    <x v="0"/>
    <n v="329.45"/>
    <n v="7"/>
    <n v="709.62"/>
    <n v="0"/>
    <s v="Standard Class"/>
    <x v="3"/>
    <x v="3"/>
    <s v="E012"/>
    <x v="4"/>
    <n v="4967.34"/>
    <n v="2306.15"/>
    <n v="2661.19"/>
    <s v="High"/>
    <s v="No"/>
    <n v="0"/>
  </r>
  <r>
    <s v="O01793"/>
    <d v="2025-01-26T00:00:00"/>
    <x v="0"/>
    <s v="C0034"/>
    <x v="103"/>
    <s v="P0038"/>
    <s v="Laptops Model 2"/>
    <x v="0"/>
    <n v="55.26"/>
    <n v="4"/>
    <n v="112.32"/>
    <n v="0"/>
    <s v="Second Class"/>
    <x v="1"/>
    <x v="1"/>
    <s v="E011"/>
    <x v="10"/>
    <n v="449.28"/>
    <n v="221.04"/>
    <n v="228.23999999999998"/>
    <s v="High"/>
    <s v="No"/>
    <n v="0"/>
  </r>
  <r>
    <s v="O02785"/>
    <d v="2024-05-01T00:00:00"/>
    <x v="2"/>
    <s v="C0017"/>
    <x v="36"/>
    <s v="P0019"/>
    <s v="Envelopes Model 3"/>
    <x v="2"/>
    <n v="110.07"/>
    <n v="6"/>
    <n v="193.99"/>
    <n v="0"/>
    <s v="Second Class"/>
    <x v="0"/>
    <x v="0"/>
    <s v="E002"/>
    <x v="0"/>
    <n v="1163.94"/>
    <n v="660.42"/>
    <n v="503.5200000000001"/>
    <s v="High"/>
    <s v="No"/>
    <n v="0"/>
  </r>
  <r>
    <s v="O00672"/>
    <d v="2024-03-16T00:00:00"/>
    <x v="0"/>
    <s v="C0001"/>
    <x v="15"/>
    <s v="P0024"/>
    <s v="Desks Model 4"/>
    <x v="1"/>
    <n v="598.51"/>
    <n v="6"/>
    <n v="940.73"/>
    <n v="0"/>
    <s v="Standard Class"/>
    <x v="2"/>
    <x v="2"/>
    <s v="E001"/>
    <x v="2"/>
    <n v="5644.38"/>
    <n v="3591.06"/>
    <n v="2053.3200000000002"/>
    <s v="High"/>
    <s v="No"/>
    <n v="0"/>
  </r>
  <r>
    <s v="O01085"/>
    <d v="2025-06-13T00:00:00"/>
    <x v="2"/>
    <s v="C0093"/>
    <x v="102"/>
    <s v="P0033"/>
    <s v="Tables Model 1"/>
    <x v="1"/>
    <n v="469.73"/>
    <n v="7"/>
    <n v="954.16"/>
    <n v="0.05"/>
    <s v="Second Class"/>
    <x v="0"/>
    <x v="0"/>
    <s v="E010"/>
    <x v="8"/>
    <n v="6345.1639999999998"/>
    <n v="3288.11"/>
    <n v="3057.0539999999996"/>
    <s v="High"/>
    <s v="No"/>
    <n v="0"/>
  </r>
  <r>
    <s v="O01267"/>
    <d v="2025-05-15T00:00:00"/>
    <x v="2"/>
    <s v="C0112"/>
    <x v="90"/>
    <s v="P0037"/>
    <s v="Laptops Model 1"/>
    <x v="0"/>
    <n v="732.63"/>
    <n v="4"/>
    <n v="1069.8599999999999"/>
    <n v="0.15"/>
    <s v="Standard Class"/>
    <x v="3"/>
    <x v="3"/>
    <s v="E008"/>
    <x v="7"/>
    <n v="3637.5239999999994"/>
    <n v="2930.52"/>
    <n v="707.00399999999945"/>
    <s v="Medium"/>
    <s v="No"/>
    <n v="0"/>
  </r>
  <r>
    <s v="O00309"/>
    <d v="2025-05-05T00:00:00"/>
    <x v="2"/>
    <s v="C0093"/>
    <x v="102"/>
    <s v="P0008"/>
    <s v="Binders Model 4"/>
    <x v="2"/>
    <n v="723.8"/>
    <n v="8"/>
    <n v="1101.54"/>
    <n v="0"/>
    <s v="Second Class"/>
    <x v="0"/>
    <x v="0"/>
    <s v="E006"/>
    <x v="9"/>
    <n v="8812.32"/>
    <n v="5790.4"/>
    <n v="3021.92"/>
    <s v="High"/>
    <s v="No"/>
    <n v="0"/>
  </r>
  <r>
    <s v="O00724"/>
    <d v="2024-12-22T00:00:00"/>
    <x v="3"/>
    <s v="C0033"/>
    <x v="14"/>
    <s v="P0050"/>
    <s v="Accessories Model 2"/>
    <x v="0"/>
    <n v="31.01"/>
    <n v="9"/>
    <n v="49.68"/>
    <n v="0.15"/>
    <s v="Standard Class"/>
    <x v="2"/>
    <x v="2"/>
    <s v="E009"/>
    <x v="5"/>
    <n v="380.05200000000002"/>
    <n v="279.09000000000003"/>
    <n v="100.96199999999999"/>
    <s v="Medium"/>
    <s v="No"/>
    <n v="0"/>
  </r>
  <r>
    <s v="O00527"/>
    <d v="2025-06-22T00:00:00"/>
    <x v="2"/>
    <s v="C0029"/>
    <x v="72"/>
    <s v="P0013"/>
    <s v="Staplers Model 1"/>
    <x v="2"/>
    <n v="671.48"/>
    <n v="9"/>
    <n v="1240.1099999999999"/>
    <n v="0.15"/>
    <s v="Same Day"/>
    <x v="2"/>
    <x v="2"/>
    <s v="E009"/>
    <x v="5"/>
    <n v="9486.8415000000005"/>
    <n v="6043.32"/>
    <n v="3443.5215000000007"/>
    <s v="High"/>
    <s v="No"/>
    <n v="0"/>
  </r>
  <r>
    <s v="O01477"/>
    <d v="2024-03-21T00:00:00"/>
    <x v="0"/>
    <s v="C0022"/>
    <x v="89"/>
    <s v="P0044"/>
    <s v="Monitors Model 4"/>
    <x v="0"/>
    <n v="365.65"/>
    <n v="10"/>
    <n v="689.97"/>
    <n v="0"/>
    <s v="Second Class"/>
    <x v="2"/>
    <x v="2"/>
    <s v="E001"/>
    <x v="2"/>
    <n v="6899.7000000000007"/>
    <n v="3656.5"/>
    <n v="3243.2000000000007"/>
    <s v="High"/>
    <s v="No"/>
    <n v="0"/>
  </r>
  <r>
    <s v="O02361"/>
    <d v="2025-04-11T00:00:00"/>
    <x v="2"/>
    <s v="C0109"/>
    <x v="51"/>
    <s v="P0030"/>
    <s v="Bookcases Model 2"/>
    <x v="1"/>
    <n v="633.59"/>
    <n v="9"/>
    <n v="800.37"/>
    <n v="0.2"/>
    <s v="Standard Class"/>
    <x v="3"/>
    <x v="3"/>
    <s v="E008"/>
    <x v="7"/>
    <n v="5762.6640000000007"/>
    <n v="5702.31"/>
    <n v="60.354000000000269"/>
    <s v="Low"/>
    <s v="No"/>
    <n v="0"/>
  </r>
  <r>
    <s v="O00217"/>
    <d v="2024-12-18T00:00:00"/>
    <x v="3"/>
    <s v="C0086"/>
    <x v="77"/>
    <s v="P0007"/>
    <s v="Binders Model 3"/>
    <x v="2"/>
    <n v="487.09"/>
    <n v="9"/>
    <n v="838.72"/>
    <n v="0.05"/>
    <s v="Second Class"/>
    <x v="1"/>
    <x v="1"/>
    <s v="E003"/>
    <x v="11"/>
    <n v="7171.0560000000005"/>
    <n v="4383.8099999999995"/>
    <n v="2787.246000000001"/>
    <s v="High"/>
    <s v="No"/>
    <n v="0"/>
  </r>
  <r>
    <s v="O00836"/>
    <d v="2025-01-26T00:00:00"/>
    <x v="0"/>
    <s v="C0020"/>
    <x v="91"/>
    <s v="P0002"/>
    <s v="Paper Model 2"/>
    <x v="2"/>
    <n v="461.98"/>
    <n v="8"/>
    <n v="1013.15"/>
    <n v="0.1"/>
    <s v="Standard Class"/>
    <x v="3"/>
    <x v="3"/>
    <s v="E012"/>
    <x v="4"/>
    <n v="7294.68"/>
    <n v="3695.84"/>
    <n v="3598.84"/>
    <s v="High"/>
    <s v="No"/>
    <n v="0"/>
  </r>
  <r>
    <s v="O02970"/>
    <d v="2025-04-21T00:00:00"/>
    <x v="2"/>
    <s v="C0083"/>
    <x v="21"/>
    <s v="P0010"/>
    <s v="Pens Model 2"/>
    <x v="2"/>
    <n v="285.10000000000002"/>
    <n v="7"/>
    <n v="528.79999999999995"/>
    <n v="0.15"/>
    <s v="Standard Class"/>
    <x v="1"/>
    <x v="1"/>
    <s v="E007"/>
    <x v="1"/>
    <n v="3146.3599999999997"/>
    <n v="1995.7000000000003"/>
    <n v="1150.6599999999994"/>
    <s v="High"/>
    <s v="No"/>
    <n v="0"/>
  </r>
  <r>
    <s v="O02376"/>
    <d v="2024-05-07T00:00:00"/>
    <x v="2"/>
    <s v="C0018"/>
    <x v="97"/>
    <s v="P0007"/>
    <s v="Binders Model 3"/>
    <x v="2"/>
    <n v="487.09"/>
    <n v="12"/>
    <n v="838.72"/>
    <n v="0"/>
    <s v="Same Day"/>
    <x v="0"/>
    <x v="0"/>
    <s v="E010"/>
    <x v="8"/>
    <n v="10064.64"/>
    <n v="5845.08"/>
    <n v="4219.5599999999995"/>
    <s v="High"/>
    <s v="No"/>
    <n v="0"/>
  </r>
  <r>
    <s v="O03042"/>
    <d v="2025-05-12T00:00:00"/>
    <x v="2"/>
    <s v="C0111"/>
    <x v="17"/>
    <s v="P0002"/>
    <s v="Paper Model 2"/>
    <x v="2"/>
    <n v="461.98"/>
    <n v="9"/>
    <n v="1013.15"/>
    <n v="0"/>
    <s v="Standard Class"/>
    <x v="1"/>
    <x v="1"/>
    <s v="E011"/>
    <x v="10"/>
    <n v="9118.35"/>
    <n v="4157.82"/>
    <n v="4960.5300000000007"/>
    <s v="High"/>
    <s v="No"/>
    <n v="0"/>
  </r>
  <r>
    <s v="O02003"/>
    <d v="2024-12-11T00:00:00"/>
    <x v="3"/>
    <s v="C0080"/>
    <x v="38"/>
    <s v="P0047"/>
    <s v="Printers Model 3"/>
    <x v="0"/>
    <n v="127.85"/>
    <n v="5"/>
    <n v="210.2"/>
    <n v="0"/>
    <s v="Second Class"/>
    <x v="0"/>
    <x v="0"/>
    <s v="E002"/>
    <x v="0"/>
    <n v="1051"/>
    <n v="639.25"/>
    <n v="411.75"/>
    <s v="High"/>
    <s v="No"/>
    <n v="0"/>
  </r>
  <r>
    <s v="O03133"/>
    <d v="2024-03-05T00:00:00"/>
    <x v="0"/>
    <s v="C0051"/>
    <x v="65"/>
    <s v="P0024"/>
    <s v="Desks Model 4"/>
    <x v="1"/>
    <n v="598.51"/>
    <n v="5"/>
    <n v="940.73"/>
    <n v="0.2"/>
    <s v="First Class"/>
    <x v="1"/>
    <x v="1"/>
    <s v="E003"/>
    <x v="11"/>
    <n v="3762.92"/>
    <n v="2992.55"/>
    <n v="770.36999999999989"/>
    <s v="Medium"/>
    <s v="No"/>
    <n v="0"/>
  </r>
  <r>
    <s v="O01554"/>
    <d v="2024-02-03T00:00:00"/>
    <x v="0"/>
    <s v="C0090"/>
    <x v="60"/>
    <s v="P0046"/>
    <s v="Printers Model 2"/>
    <x v="0"/>
    <n v="338.21"/>
    <n v="4"/>
    <n v="661.25"/>
    <n v="0"/>
    <s v="Same Day"/>
    <x v="1"/>
    <x v="1"/>
    <s v="E007"/>
    <x v="1"/>
    <n v="2645"/>
    <n v="1352.84"/>
    <n v="1292.1600000000001"/>
    <s v="High"/>
    <s v="Yes"/>
    <n v="1"/>
  </r>
  <r>
    <s v="O00114"/>
    <d v="2024-10-29T00:00:00"/>
    <x v="3"/>
    <s v="C0075"/>
    <x v="7"/>
    <s v="P0047"/>
    <s v="Printers Model 3"/>
    <x v="0"/>
    <n v="127.85"/>
    <n v="3"/>
    <n v="210.2"/>
    <n v="0"/>
    <s v="Same Day"/>
    <x v="3"/>
    <x v="3"/>
    <s v="E008"/>
    <x v="7"/>
    <n v="630.59999999999991"/>
    <n v="383.54999999999995"/>
    <n v="247.04999999999995"/>
    <s v="High"/>
    <s v="No"/>
    <n v="0"/>
  </r>
  <r>
    <s v="O02840"/>
    <d v="2024-03-28T00:00:00"/>
    <x v="0"/>
    <s v="C0102"/>
    <x v="80"/>
    <s v="P0002"/>
    <s v="Paper Model 2"/>
    <x v="2"/>
    <n v="461.98"/>
    <n v="10"/>
    <n v="1013.15"/>
    <n v="0.1"/>
    <s v="Standard Class"/>
    <x v="3"/>
    <x v="3"/>
    <s v="E004"/>
    <x v="6"/>
    <n v="9118.35"/>
    <n v="4619.8"/>
    <n v="4498.55"/>
    <s v="High"/>
    <s v="No"/>
    <n v="0"/>
  </r>
  <r>
    <s v="O00111"/>
    <d v="2025-05-05T00:00:00"/>
    <x v="2"/>
    <s v="C0095"/>
    <x v="22"/>
    <s v="P0008"/>
    <s v="Binders Model 4"/>
    <x v="2"/>
    <n v="723.8"/>
    <n v="4"/>
    <n v="1101.54"/>
    <n v="0.15"/>
    <s v="Standard Class"/>
    <x v="3"/>
    <x v="3"/>
    <s v="E012"/>
    <x v="4"/>
    <n v="3745.2359999999999"/>
    <n v="2895.2"/>
    <n v="850.03600000000006"/>
    <s v="Medium"/>
    <s v="Yes"/>
    <n v="1"/>
  </r>
  <r>
    <s v="O02827"/>
    <d v="2024-06-10T00:00:00"/>
    <x v="2"/>
    <s v="C0082"/>
    <x v="62"/>
    <s v="P0005"/>
    <s v="Binders Model 1"/>
    <x v="2"/>
    <n v="454.91"/>
    <n v="10"/>
    <n v="865.02"/>
    <n v="0.05"/>
    <s v="Second Class"/>
    <x v="1"/>
    <x v="1"/>
    <s v="E011"/>
    <x v="10"/>
    <n v="8217.69"/>
    <n v="4549.1000000000004"/>
    <n v="3668.59"/>
    <s v="High"/>
    <s v="No"/>
    <n v="0"/>
  </r>
  <r>
    <s v="O00273"/>
    <d v="2024-08-10T00:00:00"/>
    <x v="1"/>
    <s v="C0095"/>
    <x v="22"/>
    <s v="P0036"/>
    <s v="Tables Model 4"/>
    <x v="1"/>
    <n v="707.97"/>
    <n v="4"/>
    <n v="1262.55"/>
    <n v="0"/>
    <s v="Standard Class"/>
    <x v="3"/>
    <x v="3"/>
    <s v="E012"/>
    <x v="4"/>
    <n v="5050.2"/>
    <n v="2831.88"/>
    <n v="2218.3199999999997"/>
    <s v="High"/>
    <s v="No"/>
    <n v="0"/>
  </r>
  <r>
    <s v="O00448"/>
    <d v="2025-03-23T00:00:00"/>
    <x v="0"/>
    <s v="C0093"/>
    <x v="102"/>
    <s v="P0032"/>
    <s v="Bookcases Model 4"/>
    <x v="1"/>
    <n v="539.9"/>
    <n v="3"/>
    <n v="1019.72"/>
    <n v="0"/>
    <s v="Second Class"/>
    <x v="0"/>
    <x v="0"/>
    <s v="E010"/>
    <x v="8"/>
    <n v="3059.16"/>
    <n v="1619.6999999999998"/>
    <n v="1439.46"/>
    <s v="High"/>
    <s v="No"/>
    <n v="0"/>
  </r>
  <r>
    <s v="O01057"/>
    <d v="2025-04-14T00:00:00"/>
    <x v="2"/>
    <s v="C0056"/>
    <x v="54"/>
    <s v="P0018"/>
    <s v="Envelopes Model 2"/>
    <x v="2"/>
    <n v="599.25"/>
    <n v="12"/>
    <n v="849.05"/>
    <n v="0.1"/>
    <s v="Standard Class"/>
    <x v="2"/>
    <x v="2"/>
    <s v="E005"/>
    <x v="3"/>
    <n v="9169.74"/>
    <n v="7191"/>
    <n v="1978.7399999999998"/>
    <s v="Medium"/>
    <s v="No"/>
    <n v="0"/>
  </r>
  <r>
    <s v="O03179"/>
    <d v="2025-01-12T00:00:00"/>
    <x v="0"/>
    <s v="C0041"/>
    <x v="2"/>
    <s v="P0031"/>
    <s v="Bookcases Model 3"/>
    <x v="1"/>
    <n v="431.57"/>
    <n v="12"/>
    <n v="725.92"/>
    <n v="0"/>
    <s v="Standard Class"/>
    <x v="0"/>
    <x v="0"/>
    <s v="E010"/>
    <x v="8"/>
    <n v="8711.0399999999991"/>
    <n v="5178.84"/>
    <n v="3532.1999999999989"/>
    <s v="High"/>
    <s v="No"/>
    <n v="0"/>
  </r>
  <r>
    <s v="O02744"/>
    <d v="2024-12-03T00:00:00"/>
    <x v="3"/>
    <s v="C0109"/>
    <x v="51"/>
    <s v="P0034"/>
    <s v="Tables Model 2"/>
    <x v="1"/>
    <n v="752.53"/>
    <n v="11"/>
    <n v="1018.12"/>
    <n v="0"/>
    <s v="Second Class"/>
    <x v="3"/>
    <x v="3"/>
    <s v="E008"/>
    <x v="7"/>
    <n v="11199.32"/>
    <n v="8277.83"/>
    <n v="2921.49"/>
    <s v="Medium"/>
    <s v="No"/>
    <n v="0"/>
  </r>
  <r>
    <s v="O03030"/>
    <d v="2024-10-24T00:00:00"/>
    <x v="3"/>
    <s v="C0080"/>
    <x v="38"/>
    <s v="P0043"/>
    <s v="Monitors Model 3"/>
    <x v="0"/>
    <n v="710.37"/>
    <n v="10"/>
    <n v="979.52"/>
    <n v="0"/>
    <s v="Same Day"/>
    <x v="0"/>
    <x v="0"/>
    <s v="E002"/>
    <x v="0"/>
    <n v="9795.2000000000007"/>
    <n v="7103.7"/>
    <n v="2691.5000000000009"/>
    <s v="Medium"/>
    <s v="No"/>
    <n v="0"/>
  </r>
  <r>
    <s v="O00842"/>
    <d v="2024-10-20T00:00:00"/>
    <x v="3"/>
    <s v="C0063"/>
    <x v="56"/>
    <s v="P0003"/>
    <s v="Paper Model 3"/>
    <x v="2"/>
    <n v="239.71"/>
    <n v="7"/>
    <n v="522.34"/>
    <n v="0.05"/>
    <s v="First Class"/>
    <x v="3"/>
    <x v="3"/>
    <s v="E008"/>
    <x v="7"/>
    <n v="3473.5610000000001"/>
    <n v="1677.97"/>
    <n v="1795.5910000000001"/>
    <s v="High"/>
    <s v="No"/>
    <n v="0"/>
  </r>
  <r>
    <s v="O00635"/>
    <d v="2024-10-11T00:00:00"/>
    <x v="3"/>
    <s v="C0086"/>
    <x v="77"/>
    <s v="P0029"/>
    <s v="Bookcases Model 1"/>
    <x v="1"/>
    <n v="644.65"/>
    <n v="11"/>
    <n v="1029.82"/>
    <n v="0"/>
    <s v="Second Class"/>
    <x v="1"/>
    <x v="1"/>
    <s v="E011"/>
    <x v="10"/>
    <n v="11328.019999999999"/>
    <n v="7091.15"/>
    <n v="4236.869999999999"/>
    <s v="High"/>
    <s v="No"/>
    <n v="0"/>
  </r>
  <r>
    <s v="O00375"/>
    <d v="2025-03-29T00:00:00"/>
    <x v="0"/>
    <s v="C0044"/>
    <x v="25"/>
    <s v="P0043"/>
    <s v="Monitors Model 3"/>
    <x v="0"/>
    <n v="710.37"/>
    <n v="6"/>
    <n v="979.52"/>
    <n v="0"/>
    <s v="Same Day"/>
    <x v="2"/>
    <x v="2"/>
    <s v="E001"/>
    <x v="2"/>
    <n v="5877.12"/>
    <n v="4262.22"/>
    <n v="1614.8999999999996"/>
    <s v="Medium"/>
    <s v="Yes"/>
    <n v="1"/>
  </r>
  <r>
    <s v="O03116"/>
    <d v="2024-01-23T00:00:00"/>
    <x v="0"/>
    <s v="C0118"/>
    <x v="4"/>
    <s v="P0021"/>
    <s v="Desks Model 1"/>
    <x v="1"/>
    <n v="731.22"/>
    <n v="5"/>
    <n v="1490.92"/>
    <n v="0"/>
    <s v="Standard Class"/>
    <x v="0"/>
    <x v="0"/>
    <s v="E002"/>
    <x v="0"/>
    <n v="7454.6"/>
    <n v="3656.1000000000004"/>
    <n v="3798.5"/>
    <s v="High"/>
    <s v="No"/>
    <n v="0"/>
  </r>
  <r>
    <s v="O00566"/>
    <d v="2024-01-09T00:00:00"/>
    <x v="0"/>
    <s v="C0031"/>
    <x v="19"/>
    <s v="P0029"/>
    <s v="Bookcases Model 1"/>
    <x v="1"/>
    <n v="644.65"/>
    <n v="7"/>
    <n v="1029.82"/>
    <n v="0"/>
    <s v="First Class"/>
    <x v="1"/>
    <x v="1"/>
    <s v="E007"/>
    <x v="1"/>
    <n v="7208.74"/>
    <n v="4512.55"/>
    <n v="2696.1899999999996"/>
    <s v="High"/>
    <s v="No"/>
    <n v="0"/>
  </r>
  <r>
    <s v="O01557"/>
    <d v="2025-06-10T00:00:00"/>
    <x v="2"/>
    <s v="C0072"/>
    <x v="105"/>
    <s v="P0004"/>
    <s v="Paper Model 4"/>
    <x v="2"/>
    <n v="528.29"/>
    <n v="2"/>
    <n v="798.12"/>
    <n v="0"/>
    <s v="Same Day"/>
    <x v="0"/>
    <x v="0"/>
    <s v="E002"/>
    <x v="0"/>
    <n v="1596.24"/>
    <n v="1056.58"/>
    <n v="539.66000000000008"/>
    <s v="High"/>
    <s v="No"/>
    <n v="0"/>
  </r>
  <r>
    <s v="O03064"/>
    <d v="2024-07-04T00:00:00"/>
    <x v="1"/>
    <s v="C0071"/>
    <x v="48"/>
    <s v="P0010"/>
    <s v="Pens Model 2"/>
    <x v="2"/>
    <n v="285.10000000000002"/>
    <n v="11"/>
    <n v="528.79999999999995"/>
    <n v="0.15"/>
    <s v="Second Class"/>
    <x v="1"/>
    <x v="1"/>
    <s v="E003"/>
    <x v="11"/>
    <n v="4944.2799999999988"/>
    <n v="3136.1000000000004"/>
    <n v="1808.1799999999985"/>
    <s v="High"/>
    <s v="No"/>
    <n v="0"/>
  </r>
  <r>
    <s v="O01355"/>
    <d v="2025-02-02T00:00:00"/>
    <x v="0"/>
    <s v="C0005"/>
    <x v="31"/>
    <s v="P0052"/>
    <s v="Accessories Model 4"/>
    <x v="0"/>
    <n v="685.08"/>
    <n v="3"/>
    <n v="921.01"/>
    <n v="0.2"/>
    <s v="Standard Class"/>
    <x v="1"/>
    <x v="1"/>
    <s v="E007"/>
    <x v="1"/>
    <n v="2210.424"/>
    <n v="2055.2400000000002"/>
    <n v="155.18399999999974"/>
    <s v="Low"/>
    <s v="No"/>
    <n v="0"/>
  </r>
  <r>
    <s v="O00117"/>
    <d v="2024-06-03T00:00:00"/>
    <x v="2"/>
    <s v="C0081"/>
    <x v="98"/>
    <s v="P0015"/>
    <s v="Staplers Model 3"/>
    <x v="2"/>
    <n v="250.6"/>
    <n v="1"/>
    <n v="418.2"/>
    <n v="0"/>
    <s v="Standard Class"/>
    <x v="1"/>
    <x v="1"/>
    <s v="E003"/>
    <x v="11"/>
    <n v="418.2"/>
    <n v="250.6"/>
    <n v="167.6"/>
    <s v="High"/>
    <s v="No"/>
    <n v="0"/>
  </r>
  <r>
    <s v="O01213"/>
    <d v="2024-07-05T00:00:00"/>
    <x v="1"/>
    <s v="C0089"/>
    <x v="71"/>
    <s v="P0024"/>
    <s v="Desks Model 4"/>
    <x v="1"/>
    <n v="598.51"/>
    <n v="8"/>
    <n v="940.73"/>
    <n v="0"/>
    <s v="First Class"/>
    <x v="1"/>
    <x v="1"/>
    <s v="E007"/>
    <x v="1"/>
    <n v="7525.84"/>
    <n v="4788.08"/>
    <n v="2737.76"/>
    <s v="High"/>
    <s v="No"/>
    <n v="0"/>
  </r>
  <r>
    <s v="O01922"/>
    <d v="2024-02-11T00:00:00"/>
    <x v="0"/>
    <s v="C0034"/>
    <x v="103"/>
    <s v="P0025"/>
    <s v="Chairs Model 1"/>
    <x v="1"/>
    <n v="96.56"/>
    <n v="1"/>
    <n v="209.03"/>
    <n v="0"/>
    <s v="Standard Class"/>
    <x v="1"/>
    <x v="1"/>
    <s v="E003"/>
    <x v="11"/>
    <n v="209.03"/>
    <n v="96.56"/>
    <n v="112.47"/>
    <s v="High"/>
    <s v="No"/>
    <n v="0"/>
  </r>
  <r>
    <s v="O02771"/>
    <d v="2024-04-15T00:00:00"/>
    <x v="2"/>
    <s v="C0111"/>
    <x v="17"/>
    <s v="P0028"/>
    <s v="Chairs Model 4"/>
    <x v="1"/>
    <n v="784.05"/>
    <n v="3"/>
    <n v="1700.53"/>
    <n v="0"/>
    <s v="Second Class"/>
    <x v="1"/>
    <x v="1"/>
    <s v="E003"/>
    <x v="11"/>
    <n v="5101.59"/>
    <n v="2352.1499999999996"/>
    <n v="2749.4400000000005"/>
    <s v="High"/>
    <s v="No"/>
    <n v="0"/>
  </r>
  <r>
    <s v="O01451"/>
    <d v="2024-08-05T00:00:00"/>
    <x v="1"/>
    <s v="C0010"/>
    <x v="9"/>
    <s v="P0021"/>
    <s v="Desks Model 1"/>
    <x v="1"/>
    <n v="731.22"/>
    <n v="2"/>
    <n v="1490.92"/>
    <n v="0"/>
    <s v="Standard Class"/>
    <x v="3"/>
    <x v="3"/>
    <s v="E012"/>
    <x v="4"/>
    <n v="2981.84"/>
    <n v="1462.44"/>
    <n v="1519.4"/>
    <s v="High"/>
    <s v="No"/>
    <n v="0"/>
  </r>
  <r>
    <s v="O00634"/>
    <d v="2024-11-29T00:00:00"/>
    <x v="3"/>
    <s v="C0086"/>
    <x v="77"/>
    <s v="P0029"/>
    <s v="Bookcases Model 1"/>
    <x v="1"/>
    <n v="644.65"/>
    <n v="2"/>
    <n v="1029.82"/>
    <n v="0.2"/>
    <s v="Same Day"/>
    <x v="1"/>
    <x v="1"/>
    <s v="E003"/>
    <x v="11"/>
    <n v="1647.712"/>
    <n v="1289.3"/>
    <n v="358.41200000000003"/>
    <s v="Medium"/>
    <s v="No"/>
    <n v="0"/>
  </r>
  <r>
    <s v="O02648"/>
    <d v="2024-11-13T00:00:00"/>
    <x v="3"/>
    <s v="C0010"/>
    <x v="9"/>
    <s v="P0017"/>
    <s v="Envelopes Model 1"/>
    <x v="2"/>
    <n v="76.66"/>
    <n v="10"/>
    <n v="117.32"/>
    <n v="0"/>
    <s v="Same Day"/>
    <x v="3"/>
    <x v="3"/>
    <s v="E004"/>
    <x v="6"/>
    <n v="1173.1999999999998"/>
    <n v="766.59999999999991"/>
    <n v="406.59999999999991"/>
    <s v="High"/>
    <s v="No"/>
    <n v="0"/>
  </r>
  <r>
    <s v="O01110"/>
    <d v="2024-12-07T00:00:00"/>
    <x v="3"/>
    <s v="C0069"/>
    <x v="34"/>
    <s v="P0032"/>
    <s v="Bookcases Model 4"/>
    <x v="1"/>
    <n v="539.9"/>
    <n v="11"/>
    <n v="1019.72"/>
    <n v="0"/>
    <s v="Second Class"/>
    <x v="0"/>
    <x v="0"/>
    <s v="E006"/>
    <x v="9"/>
    <n v="11216.92"/>
    <n v="5938.9"/>
    <n v="5278.02"/>
    <s v="High"/>
    <s v="No"/>
    <n v="0"/>
  </r>
  <r>
    <s v="O01886"/>
    <d v="2024-04-24T00:00:00"/>
    <x v="2"/>
    <s v="C0112"/>
    <x v="90"/>
    <s v="P0021"/>
    <s v="Desks Model 1"/>
    <x v="1"/>
    <n v="731.22"/>
    <n v="12"/>
    <n v="1490.92"/>
    <n v="0"/>
    <s v="Same Day"/>
    <x v="3"/>
    <x v="3"/>
    <s v="E008"/>
    <x v="7"/>
    <n v="17891.04"/>
    <n v="8774.64"/>
    <n v="9116.4000000000015"/>
    <s v="High"/>
    <s v="No"/>
    <n v="0"/>
  </r>
  <r>
    <s v="O00992"/>
    <d v="2024-06-29T00:00:00"/>
    <x v="2"/>
    <s v="C0085"/>
    <x v="42"/>
    <s v="P0028"/>
    <s v="Chairs Model 4"/>
    <x v="1"/>
    <n v="784.05"/>
    <n v="8"/>
    <n v="1700.53"/>
    <n v="0"/>
    <s v="Second Class"/>
    <x v="2"/>
    <x v="2"/>
    <s v="E001"/>
    <x v="2"/>
    <n v="13604.24"/>
    <n v="6272.4"/>
    <n v="7331.84"/>
    <s v="High"/>
    <s v="No"/>
    <n v="0"/>
  </r>
  <r>
    <s v="O01111"/>
    <d v="2025-04-24T00:00:00"/>
    <x v="2"/>
    <s v="C0066"/>
    <x v="76"/>
    <s v="P0006"/>
    <s v="Binders Model 2"/>
    <x v="2"/>
    <n v="597.01"/>
    <n v="10"/>
    <n v="774.08"/>
    <n v="0.15"/>
    <s v="Same Day"/>
    <x v="0"/>
    <x v="0"/>
    <s v="E010"/>
    <x v="8"/>
    <n v="6579.68"/>
    <n v="5970.1"/>
    <n v="609.57999999999993"/>
    <s v="Low"/>
    <s v="No"/>
    <n v="0"/>
  </r>
  <r>
    <s v="O01007"/>
    <d v="2024-12-11T00:00:00"/>
    <x v="3"/>
    <s v="C0033"/>
    <x v="14"/>
    <s v="P0027"/>
    <s v="Chairs Model 3"/>
    <x v="1"/>
    <n v="688.81"/>
    <n v="3"/>
    <n v="1334.92"/>
    <n v="0"/>
    <s v="Standard Class"/>
    <x v="2"/>
    <x v="2"/>
    <s v="E005"/>
    <x v="3"/>
    <n v="4004.76"/>
    <n v="2066.4299999999998"/>
    <n v="1938.3300000000004"/>
    <s v="High"/>
    <s v="No"/>
    <n v="0"/>
  </r>
  <r>
    <s v="O02304"/>
    <d v="2025-05-13T00:00:00"/>
    <x v="2"/>
    <s v="C0080"/>
    <x v="38"/>
    <s v="P0015"/>
    <s v="Staplers Model 3"/>
    <x v="2"/>
    <n v="250.6"/>
    <n v="2"/>
    <n v="418.2"/>
    <n v="0.1"/>
    <s v="Standard Class"/>
    <x v="0"/>
    <x v="0"/>
    <s v="E006"/>
    <x v="9"/>
    <n v="752.76"/>
    <n v="501.2"/>
    <n v="251.56"/>
    <s v="High"/>
    <s v="No"/>
    <n v="0"/>
  </r>
  <r>
    <s v="O00233"/>
    <d v="2024-09-15T00:00:00"/>
    <x v="1"/>
    <s v="C0110"/>
    <x v="44"/>
    <s v="P0023"/>
    <s v="Desks Model 3"/>
    <x v="1"/>
    <n v="388.07"/>
    <n v="4"/>
    <n v="782.41"/>
    <n v="0.05"/>
    <s v="Standard Class"/>
    <x v="1"/>
    <x v="1"/>
    <s v="E007"/>
    <x v="1"/>
    <n v="2973.1579999999999"/>
    <n v="1552.28"/>
    <n v="1420.8779999999999"/>
    <s v="High"/>
    <s v="No"/>
    <n v="0"/>
  </r>
  <r>
    <s v="O01945"/>
    <d v="2024-10-10T00:00:00"/>
    <x v="3"/>
    <s v="C0052"/>
    <x v="13"/>
    <s v="P0043"/>
    <s v="Monitors Model 3"/>
    <x v="0"/>
    <n v="710.37"/>
    <n v="5"/>
    <n v="979.52"/>
    <n v="0.15"/>
    <s v="Standard Class"/>
    <x v="3"/>
    <x v="3"/>
    <s v="E012"/>
    <x v="4"/>
    <n v="4162.96"/>
    <n v="3551.85"/>
    <n v="611.11000000000013"/>
    <s v="Low"/>
    <s v="No"/>
    <n v="0"/>
  </r>
  <r>
    <s v="O02678"/>
    <d v="2024-05-27T00:00:00"/>
    <x v="2"/>
    <s v="C0080"/>
    <x v="38"/>
    <s v="P0032"/>
    <s v="Bookcases Model 4"/>
    <x v="1"/>
    <n v="539.9"/>
    <n v="12"/>
    <n v="1019.72"/>
    <n v="0.15"/>
    <s v="First Class"/>
    <x v="0"/>
    <x v="0"/>
    <s v="E010"/>
    <x v="8"/>
    <n v="10401.143999999998"/>
    <n v="6478.7999999999993"/>
    <n v="3922.3439999999991"/>
    <s v="High"/>
    <s v="No"/>
    <n v="0"/>
  </r>
  <r>
    <s v="O01900"/>
    <d v="2024-04-08T00:00:00"/>
    <x v="2"/>
    <s v="C0041"/>
    <x v="2"/>
    <s v="P0002"/>
    <s v="Paper Model 2"/>
    <x v="2"/>
    <n v="461.98"/>
    <n v="8"/>
    <n v="1013.15"/>
    <n v="0"/>
    <s v="Standard Class"/>
    <x v="0"/>
    <x v="0"/>
    <s v="E002"/>
    <x v="0"/>
    <n v="8105.2"/>
    <n v="3695.84"/>
    <n v="4409.3599999999997"/>
    <s v="High"/>
    <s v="No"/>
    <n v="0"/>
  </r>
  <r>
    <s v="O00681"/>
    <d v="2024-09-17T00:00:00"/>
    <x v="1"/>
    <s v="C0074"/>
    <x v="35"/>
    <s v="P0011"/>
    <s v="Pens Model 3"/>
    <x v="2"/>
    <n v="498.61"/>
    <n v="9"/>
    <n v="944.31"/>
    <n v="0"/>
    <s v="First Class"/>
    <x v="3"/>
    <x v="3"/>
    <s v="E008"/>
    <x v="7"/>
    <n v="8498.7899999999991"/>
    <n v="4487.49"/>
    <n v="4011.2999999999993"/>
    <s v="High"/>
    <s v="No"/>
    <n v="0"/>
  </r>
  <r>
    <s v="O02845"/>
    <d v="2024-10-22T00:00:00"/>
    <x v="3"/>
    <s v="C0020"/>
    <x v="91"/>
    <s v="P0023"/>
    <s v="Desks Model 3"/>
    <x v="1"/>
    <n v="388.07"/>
    <n v="10"/>
    <n v="782.41"/>
    <n v="0.05"/>
    <s v="Standard Class"/>
    <x v="3"/>
    <x v="3"/>
    <s v="E012"/>
    <x v="4"/>
    <n v="7432.8949999999995"/>
    <n v="3880.7"/>
    <n v="3552.1949999999997"/>
    <s v="High"/>
    <s v="No"/>
    <n v="0"/>
  </r>
  <r>
    <s v="O02090"/>
    <d v="2025-01-13T00:00:00"/>
    <x v="0"/>
    <s v="C0105"/>
    <x v="30"/>
    <s v="P0003"/>
    <s v="Paper Model 3"/>
    <x v="2"/>
    <n v="239.71"/>
    <n v="7"/>
    <n v="522.34"/>
    <n v="0.1"/>
    <s v="First Class"/>
    <x v="1"/>
    <x v="1"/>
    <s v="E011"/>
    <x v="10"/>
    <n v="3290.7420000000002"/>
    <n v="1677.97"/>
    <n v="1612.7720000000002"/>
    <s v="High"/>
    <s v="No"/>
    <n v="0"/>
  </r>
  <r>
    <s v="O00397"/>
    <d v="2024-07-26T00:00:00"/>
    <x v="1"/>
    <s v="C0027"/>
    <x v="52"/>
    <s v="P0042"/>
    <s v="Monitors Model 2"/>
    <x v="0"/>
    <n v="396.64"/>
    <n v="3"/>
    <n v="532.41999999999996"/>
    <n v="0"/>
    <s v="Same Day"/>
    <x v="3"/>
    <x v="3"/>
    <s v="E004"/>
    <x v="6"/>
    <n v="1597.2599999999998"/>
    <n v="1189.92"/>
    <n v="407.33999999999969"/>
    <s v="Medium"/>
    <s v="No"/>
    <n v="0"/>
  </r>
  <r>
    <s v="O01523"/>
    <d v="2025-06-29T00:00:00"/>
    <x v="2"/>
    <s v="C0060"/>
    <x v="28"/>
    <s v="P0023"/>
    <s v="Desks Model 3"/>
    <x v="1"/>
    <n v="388.07"/>
    <n v="3"/>
    <n v="782.41"/>
    <n v="0.2"/>
    <s v="Same Day"/>
    <x v="0"/>
    <x v="0"/>
    <s v="E002"/>
    <x v="0"/>
    <n v="1877.7840000000001"/>
    <n v="1164.21"/>
    <n v="713.57400000000007"/>
    <s v="High"/>
    <s v="No"/>
    <n v="0"/>
  </r>
  <r>
    <s v="O01553"/>
    <d v="2024-04-19T00:00:00"/>
    <x v="4"/>
    <s v="C0017"/>
    <x v="36"/>
    <s v="P0019"/>
    <s v="Envelopes Model 3"/>
    <x v="2"/>
    <n v="110.07"/>
    <m/>
    <n v="193.99"/>
    <n v="0"/>
    <s v="Standard Class"/>
    <x v="0"/>
    <x v="0"/>
    <s v="E010"/>
    <x v="8"/>
    <n v="0"/>
    <n v="0"/>
    <n v="0"/>
    <s v="Quantity Error!"/>
    <s v="No"/>
    <n v="0"/>
  </r>
  <r>
    <s v="O02439"/>
    <d v="2025-03-01T00:00:00"/>
    <x v="0"/>
    <s v="C0087"/>
    <x v="87"/>
    <s v="P0033"/>
    <s v="Tables Model 1"/>
    <x v="1"/>
    <n v="469.73"/>
    <n v="3"/>
    <n v="954.16"/>
    <n v="0.2"/>
    <s v="Second Class"/>
    <x v="2"/>
    <x v="2"/>
    <s v="E009"/>
    <x v="5"/>
    <n v="2289.9839999999999"/>
    <n v="1409.19"/>
    <n v="880.79399999999987"/>
    <s v="High"/>
    <s v="No"/>
    <n v="0"/>
  </r>
  <r>
    <s v="O01083"/>
    <d v="2024-06-11T00:00:00"/>
    <x v="2"/>
    <s v="C0092"/>
    <x v="74"/>
    <s v="P0019"/>
    <s v="Envelopes Model 3"/>
    <x v="2"/>
    <n v="110.07"/>
    <n v="10"/>
    <n v="193.99"/>
    <n v="0.15"/>
    <s v="Second Class"/>
    <x v="3"/>
    <x v="3"/>
    <s v="E008"/>
    <x v="7"/>
    <n v="1648.915"/>
    <n v="1100.6999999999998"/>
    <n v="548.21500000000015"/>
    <s v="High"/>
    <s v="No"/>
    <n v="0"/>
  </r>
  <r>
    <s v="O00343"/>
    <d v="2025-04-02T00:00:00"/>
    <x v="2"/>
    <s v="C0063"/>
    <x v="56"/>
    <s v="P0050"/>
    <s v="Accessories Model 2"/>
    <x v="0"/>
    <n v="31.01"/>
    <n v="2"/>
    <n v="49.68"/>
    <n v="0.05"/>
    <s v="Second Class"/>
    <x v="3"/>
    <x v="3"/>
    <s v="E012"/>
    <x v="4"/>
    <n v="94.391999999999996"/>
    <n v="62.02"/>
    <n v="32.371999999999993"/>
    <s v="High"/>
    <s v="No"/>
    <n v="0"/>
  </r>
  <r>
    <s v="O01014"/>
    <d v="2025-04-14T00:00:00"/>
    <x v="2"/>
    <s v="C0089"/>
    <x v="71"/>
    <s v="P0007"/>
    <s v="Binders Model 3"/>
    <x v="2"/>
    <n v="487.09"/>
    <n v="6"/>
    <n v="838.72"/>
    <n v="0"/>
    <s v="First Class"/>
    <x v="1"/>
    <x v="1"/>
    <s v="E011"/>
    <x v="10"/>
    <n v="5032.32"/>
    <n v="2922.54"/>
    <n v="2109.7799999999997"/>
    <s v="High"/>
    <s v="No"/>
    <n v="0"/>
  </r>
  <r>
    <s v="O02965"/>
    <d v="2024-10-02T00:00:00"/>
    <x v="3"/>
    <s v="C0008"/>
    <x v="69"/>
    <s v="P0031"/>
    <s v="Bookcases Model 3"/>
    <x v="1"/>
    <n v="431.57"/>
    <n v="6"/>
    <n v="725.92"/>
    <n v="0.05"/>
    <s v="First Class"/>
    <x v="1"/>
    <x v="1"/>
    <s v="E007"/>
    <x v="1"/>
    <n v="4137.7439999999997"/>
    <n v="2589.42"/>
    <n v="1548.3239999999996"/>
    <s v="High"/>
    <s v="No"/>
    <n v="0"/>
  </r>
  <r>
    <s v="O01004"/>
    <d v="2025-01-16T00:00:00"/>
    <x v="0"/>
    <s v="C0064"/>
    <x v="67"/>
    <s v="P0047"/>
    <s v="Printers Model 3"/>
    <x v="0"/>
    <n v="127.85"/>
    <n v="9"/>
    <n v="210.2"/>
    <n v="0.15"/>
    <s v="Same Day"/>
    <x v="3"/>
    <x v="3"/>
    <s v="E008"/>
    <x v="7"/>
    <n v="1608.03"/>
    <n v="1150.6499999999999"/>
    <n v="457.38000000000011"/>
    <s v="Medium"/>
    <s v="No"/>
    <n v="0"/>
  </r>
  <r>
    <s v="O01182"/>
    <d v="2025-05-24T00:00:00"/>
    <x v="2"/>
    <s v="C0079"/>
    <x v="68"/>
    <s v="P0025"/>
    <s v="Chairs Model 1"/>
    <x v="1"/>
    <n v="96.56"/>
    <n v="5"/>
    <n v="209.03"/>
    <n v="0.2"/>
    <s v="Second Class"/>
    <x v="0"/>
    <x v="0"/>
    <s v="E006"/>
    <x v="9"/>
    <n v="836.12000000000012"/>
    <n v="482.8"/>
    <n v="353.32000000000011"/>
    <s v="High"/>
    <s v="No"/>
    <n v="0"/>
  </r>
  <r>
    <s v="O01745"/>
    <d v="2025-01-19T00:00:00"/>
    <x v="0"/>
    <s v="C0012"/>
    <x v="23"/>
    <s v="P0037"/>
    <s v="Laptops Model 1"/>
    <x v="0"/>
    <n v="732.63"/>
    <n v="10"/>
    <n v="1069.8599999999999"/>
    <n v="0"/>
    <s v="Second Class"/>
    <x v="2"/>
    <x v="2"/>
    <s v="E009"/>
    <x v="5"/>
    <n v="10698.599999999999"/>
    <n v="7326.3"/>
    <n v="3372.2999999999984"/>
    <s v="High"/>
    <s v="No"/>
    <n v="0"/>
  </r>
  <r>
    <s v="O02096"/>
    <d v="2025-04-04T00:00:00"/>
    <x v="2"/>
    <s v="C0038"/>
    <x v="41"/>
    <s v="P0020"/>
    <s v="Envelopes Model 4"/>
    <x v="2"/>
    <n v="777.33"/>
    <n v="5"/>
    <n v="1363.68"/>
    <n v="0.1"/>
    <s v="Standard Class"/>
    <x v="0"/>
    <x v="0"/>
    <s v="E006"/>
    <x v="9"/>
    <n v="6136.56"/>
    <n v="3886.65"/>
    <n v="2249.9100000000003"/>
    <s v="High"/>
    <s v="No"/>
    <n v="0"/>
  </r>
  <r>
    <s v="O00382"/>
    <d v="2025-01-26T00:00:00"/>
    <x v="0"/>
    <s v="C0078"/>
    <x v="101"/>
    <s v="P0001"/>
    <s v="Paper Model 1"/>
    <x v="2"/>
    <n v="193.58"/>
    <n v="1"/>
    <n v="347.15"/>
    <n v="0"/>
    <s v="First Class"/>
    <x v="1"/>
    <x v="1"/>
    <s v="E011"/>
    <x v="10"/>
    <n v="347.15"/>
    <n v="193.58"/>
    <n v="153.56999999999996"/>
    <s v="High"/>
    <s v="No"/>
    <n v="0"/>
  </r>
  <r>
    <s v="O02727"/>
    <d v="2025-06-23T00:00:00"/>
    <x v="2"/>
    <s v="C0105"/>
    <x v="30"/>
    <s v="P0033"/>
    <s v="Tables Model 1"/>
    <x v="1"/>
    <n v="469.73"/>
    <n v="4"/>
    <n v="954.16"/>
    <n v="0"/>
    <s v="First Class"/>
    <x v="1"/>
    <x v="1"/>
    <s v="E007"/>
    <x v="1"/>
    <n v="3816.64"/>
    <n v="1878.92"/>
    <n v="1937.7199999999998"/>
    <s v="High"/>
    <s v="No"/>
    <n v="0"/>
  </r>
  <r>
    <s v="O02903"/>
    <d v="2024-01-10T00:00:00"/>
    <x v="0"/>
    <s v="C0095"/>
    <x v="22"/>
    <s v="P0019"/>
    <s v="Envelopes Model 3"/>
    <x v="2"/>
    <n v="110.07"/>
    <n v="12"/>
    <n v="193.99"/>
    <n v="0.15"/>
    <s v="Second Class"/>
    <x v="3"/>
    <x v="3"/>
    <s v="E008"/>
    <x v="7"/>
    <n v="1978.6980000000001"/>
    <n v="1320.84"/>
    <n v="657.85800000000017"/>
    <s v="High"/>
    <s v="No"/>
    <n v="0"/>
  </r>
  <r>
    <s v="O00432"/>
    <d v="2025-06-10T00:00:00"/>
    <x v="2"/>
    <s v="C0015"/>
    <x v="88"/>
    <s v="P0001"/>
    <s v="Paper Model 1"/>
    <x v="2"/>
    <n v="193.58"/>
    <n v="2"/>
    <n v="347.15"/>
    <n v="0"/>
    <s v="Standard Class"/>
    <x v="1"/>
    <x v="1"/>
    <s v="E011"/>
    <x v="10"/>
    <n v="694.3"/>
    <n v="387.16"/>
    <n v="307.13999999999993"/>
    <s v="High"/>
    <s v="No"/>
    <n v="0"/>
  </r>
  <r>
    <s v="O00497"/>
    <d v="2025-02-19T00:00:00"/>
    <x v="0"/>
    <s v="C0059"/>
    <x v="73"/>
    <s v="P0030"/>
    <s v="Bookcases Model 2"/>
    <x v="1"/>
    <n v="633.59"/>
    <n v="3"/>
    <n v="800.37"/>
    <n v="0.2"/>
    <s v="Standard Class"/>
    <x v="2"/>
    <x v="2"/>
    <s v="E001"/>
    <x v="2"/>
    <n v="1920.8880000000001"/>
    <n v="1900.77"/>
    <n v="20.118000000000166"/>
    <s v="Low"/>
    <s v="No"/>
    <n v="0"/>
  </r>
  <r>
    <s v="O02161"/>
    <d v="2024-05-24T00:00:00"/>
    <x v="2"/>
    <s v="C0070"/>
    <x v="92"/>
    <s v="P0004"/>
    <s v="Paper Model 4"/>
    <x v="2"/>
    <n v="528.29"/>
    <n v="7"/>
    <n v="798.12"/>
    <n v="0"/>
    <s v="First Class"/>
    <x v="0"/>
    <x v="0"/>
    <s v="E010"/>
    <x v="8"/>
    <n v="5586.84"/>
    <n v="3698.0299999999997"/>
    <n v="1888.8100000000004"/>
    <s v="High"/>
    <s v="No"/>
    <n v="0"/>
  </r>
  <r>
    <s v="O02653"/>
    <d v="2024-06-24T00:00:00"/>
    <x v="2"/>
    <s v="C0100"/>
    <x v="70"/>
    <s v="P0007"/>
    <s v="Binders Model 3"/>
    <x v="2"/>
    <n v="487.09"/>
    <n v="7"/>
    <n v="838.72"/>
    <n v="0.15"/>
    <s v="Second Class"/>
    <x v="2"/>
    <x v="2"/>
    <s v="E005"/>
    <x v="3"/>
    <n v="4990.384"/>
    <n v="3409.6299999999997"/>
    <n v="1580.7540000000004"/>
    <s v="High"/>
    <s v="No"/>
    <n v="0"/>
  </r>
  <r>
    <s v="O00092"/>
    <d v="2025-05-03T00:00:00"/>
    <x v="2"/>
    <s v="C0013"/>
    <x v="75"/>
    <s v="P0012"/>
    <s v="Pens Model 4"/>
    <x v="2"/>
    <n v="578.14"/>
    <n v="6"/>
    <n v="1084.72"/>
    <n v="0"/>
    <s v="First Class"/>
    <x v="1"/>
    <x v="1"/>
    <s v="E003"/>
    <x v="11"/>
    <n v="6508.32"/>
    <n v="3468.84"/>
    <n v="3039.4799999999996"/>
    <s v="High"/>
    <s v="No"/>
    <n v="0"/>
  </r>
  <r>
    <s v="O01914"/>
    <d v="2024-05-10T00:00:00"/>
    <x v="2"/>
    <s v="C0115"/>
    <x v="17"/>
    <s v="P0013"/>
    <s v="Staplers Model 1"/>
    <x v="2"/>
    <n v="671.48"/>
    <n v="4"/>
    <n v="1240.1099999999999"/>
    <n v="0.2"/>
    <s v="Standard Class"/>
    <x v="2"/>
    <x v="2"/>
    <s v="E005"/>
    <x v="3"/>
    <n v="3968.3519999999999"/>
    <n v="2685.92"/>
    <n v="1282.4319999999998"/>
    <s v="High"/>
    <s v="No"/>
    <n v="0"/>
  </r>
  <r>
    <s v="O02739"/>
    <d v="2024-08-26T00:00:00"/>
    <x v="1"/>
    <s v="C0036"/>
    <x v="49"/>
    <s v="P0015"/>
    <s v="Staplers Model 3"/>
    <x v="2"/>
    <n v="250.6"/>
    <n v="11"/>
    <n v="418.2"/>
    <n v="0.15"/>
    <s v="Standard Class"/>
    <x v="0"/>
    <x v="0"/>
    <s v="E002"/>
    <x v="0"/>
    <n v="3910.1699999999996"/>
    <n v="2756.6"/>
    <n v="1153.5699999999997"/>
    <s v="Medium"/>
    <s v="No"/>
    <n v="0"/>
  </r>
  <r>
    <s v="O02405"/>
    <d v="2024-04-12T00:00:00"/>
    <x v="2"/>
    <s v="C0043"/>
    <x v="45"/>
    <s v="P0013"/>
    <s v="Staplers Model 1"/>
    <x v="2"/>
    <n v="671.48"/>
    <n v="2"/>
    <n v="1240.1099999999999"/>
    <n v="0"/>
    <s v="Second Class"/>
    <x v="0"/>
    <x v="0"/>
    <s v="E002"/>
    <x v="0"/>
    <n v="2480.2199999999998"/>
    <n v="1342.96"/>
    <n v="1137.2599999999998"/>
    <s v="High"/>
    <s v="No"/>
    <n v="0"/>
  </r>
  <r>
    <s v="O01655"/>
    <d v="2024-03-13T00:00:00"/>
    <x v="0"/>
    <s v="C0006"/>
    <x v="79"/>
    <s v="P0003"/>
    <s v="Paper Model 3"/>
    <x v="2"/>
    <n v="239.71"/>
    <n v="7"/>
    <n v="522.34"/>
    <n v="0.1"/>
    <s v="First Class"/>
    <x v="3"/>
    <x v="3"/>
    <s v="E008"/>
    <x v="7"/>
    <n v="3290.7420000000002"/>
    <n v="1677.97"/>
    <n v="1612.7720000000002"/>
    <s v="High"/>
    <s v="No"/>
    <n v="0"/>
  </r>
  <r>
    <s v="O01070"/>
    <d v="2024-11-21T00:00:00"/>
    <x v="3"/>
    <s v="C0014"/>
    <x v="57"/>
    <s v="P0043"/>
    <s v="Monitors Model 3"/>
    <x v="0"/>
    <n v="710.37"/>
    <n v="9"/>
    <n v="979.52"/>
    <n v="0.1"/>
    <s v="Second Class"/>
    <x v="0"/>
    <x v="0"/>
    <s v="E010"/>
    <x v="8"/>
    <n v="7934.1120000000001"/>
    <n v="6393.33"/>
    <n v="1540.7820000000002"/>
    <s v="Medium"/>
    <s v="No"/>
    <n v="0"/>
  </r>
  <r>
    <s v="O00585"/>
    <d v="2024-07-03T00:00:00"/>
    <x v="1"/>
    <s v="C0012"/>
    <x v="23"/>
    <s v="P0014"/>
    <s v="Staplers Model 2"/>
    <x v="2"/>
    <n v="723.21"/>
    <n v="3"/>
    <n v="1348.08"/>
    <n v="0.15"/>
    <s v="Standard Class"/>
    <x v="2"/>
    <x v="2"/>
    <s v="E005"/>
    <x v="3"/>
    <n v="3437.6039999999998"/>
    <n v="2169.63"/>
    <n v="1267.9739999999997"/>
    <s v="High"/>
    <s v="No"/>
    <n v="0"/>
  </r>
  <r>
    <s v="O02770"/>
    <d v="2024-08-09T00:00:00"/>
    <x v="1"/>
    <s v="C0009"/>
    <x v="50"/>
    <s v="P0031"/>
    <s v="Bookcases Model 3"/>
    <x v="1"/>
    <n v="431.57"/>
    <n v="7"/>
    <n v="725.92"/>
    <n v="0.05"/>
    <s v="First Class"/>
    <x v="1"/>
    <x v="1"/>
    <s v="E011"/>
    <x v="10"/>
    <n v="4827.3679999999995"/>
    <n v="3020.99"/>
    <n v="1806.3779999999997"/>
    <s v="High"/>
    <s v="No"/>
    <n v="0"/>
  </r>
  <r>
    <s v="O01812"/>
    <d v="2024-01-22T00:00:00"/>
    <x v="0"/>
    <s v="C0056"/>
    <x v="54"/>
    <s v="P0028"/>
    <s v="Chairs Model 4"/>
    <x v="1"/>
    <n v="784.05"/>
    <n v="12"/>
    <n v="1700.53"/>
    <n v="0.15"/>
    <s v="First Class"/>
    <x v="2"/>
    <x v="2"/>
    <s v="E005"/>
    <x v="3"/>
    <n v="17345.405999999999"/>
    <n v="9408.5999999999985"/>
    <n v="7936.8060000000005"/>
    <s v="High"/>
    <s v="No"/>
    <n v="0"/>
  </r>
  <r>
    <s v="O01901"/>
    <d v="2024-07-13T00:00:00"/>
    <x v="1"/>
    <s v="C0079"/>
    <x v="68"/>
    <s v="P0030"/>
    <s v="Bookcases Model 2"/>
    <x v="1"/>
    <n v="633.59"/>
    <n v="1"/>
    <n v="800.37"/>
    <n v="0.15"/>
    <s v="Standard Class"/>
    <x v="0"/>
    <x v="0"/>
    <s v="E002"/>
    <x v="0"/>
    <n v="680.31449999999995"/>
    <n v="633.59"/>
    <n v="46.724499999999921"/>
    <s v="Low"/>
    <s v="No"/>
    <n v="0"/>
  </r>
  <r>
    <s v="O00415"/>
    <d v="2024-04-21T00:00:00"/>
    <x v="2"/>
    <s v="C0043"/>
    <x v="45"/>
    <s v="P0006"/>
    <s v="Binders Model 2"/>
    <x v="2"/>
    <n v="597.01"/>
    <n v="7"/>
    <n v="774.08"/>
    <n v="0"/>
    <s v="Standard Class"/>
    <x v="0"/>
    <x v="0"/>
    <s v="E002"/>
    <x v="0"/>
    <n v="5418.56"/>
    <n v="4179.07"/>
    <n v="1239.4900000000007"/>
    <s v="Medium"/>
    <s v="No"/>
    <n v="0"/>
  </r>
  <r>
    <s v="O02893"/>
    <d v="2024-05-27T00:00:00"/>
    <x v="2"/>
    <s v="C0064"/>
    <x v="67"/>
    <s v="P0006"/>
    <s v="Binders Model 2"/>
    <x v="2"/>
    <n v="597.01"/>
    <n v="9"/>
    <n v="774.08"/>
    <n v="0"/>
    <s v="First Class"/>
    <x v="3"/>
    <x v="3"/>
    <s v="E008"/>
    <x v="7"/>
    <n v="6966.72"/>
    <n v="5373.09"/>
    <n v="1593.63"/>
    <s v="Medium"/>
    <s v="No"/>
    <n v="0"/>
  </r>
  <r>
    <s v="O00933"/>
    <d v="2025-03-28T00:00:00"/>
    <x v="0"/>
    <s v="C0005"/>
    <x v="31"/>
    <s v="P0048"/>
    <s v="Printers Model 4"/>
    <x v="0"/>
    <n v="83.72"/>
    <n v="6"/>
    <n v="143.57"/>
    <n v="0.1"/>
    <s v="Standard Class"/>
    <x v="1"/>
    <x v="1"/>
    <s v="E003"/>
    <x v="11"/>
    <n v="775.27800000000002"/>
    <n v="502.32"/>
    <n v="272.95800000000003"/>
    <s v="High"/>
    <s v="No"/>
    <n v="0"/>
  </r>
  <r>
    <s v="O02796"/>
    <d v="2024-12-22T00:00:00"/>
    <x v="3"/>
    <s v="C0060"/>
    <x v="28"/>
    <s v="P0003"/>
    <s v="Paper Model 3"/>
    <x v="2"/>
    <n v="239.71"/>
    <n v="11"/>
    <n v="522.34"/>
    <n v="0"/>
    <s v="Standard Class"/>
    <x v="0"/>
    <x v="0"/>
    <s v="E002"/>
    <x v="0"/>
    <n v="5745.7400000000007"/>
    <n v="2636.81"/>
    <n v="3108.9300000000007"/>
    <s v="High"/>
    <s v="No"/>
    <n v="0"/>
  </r>
  <r>
    <s v="O02672"/>
    <d v="2024-03-08T00:00:00"/>
    <x v="0"/>
    <s v="C0002"/>
    <x v="6"/>
    <s v="P0001"/>
    <s v="Paper Model 1"/>
    <x v="2"/>
    <n v="193.58"/>
    <n v="9"/>
    <n v="347.15"/>
    <n v="0"/>
    <s v="First Class"/>
    <x v="3"/>
    <x v="3"/>
    <s v="E012"/>
    <x v="4"/>
    <n v="3124.35"/>
    <n v="1742.22"/>
    <n v="1382.1299999999999"/>
    <s v="High"/>
    <s v="No"/>
    <n v="0"/>
  </r>
  <r>
    <s v="O00876"/>
    <d v="2024-04-20T00:00:00"/>
    <x v="2"/>
    <s v="C0105"/>
    <x v="30"/>
    <s v="P0021"/>
    <s v="Desks Model 1"/>
    <x v="1"/>
    <n v="731.22"/>
    <n v="10"/>
    <n v="1490.92"/>
    <n v="0.05"/>
    <s v="Standard Class"/>
    <x v="1"/>
    <x v="1"/>
    <s v="E011"/>
    <x v="10"/>
    <n v="14163.74"/>
    <n v="7312.2000000000007"/>
    <n v="6851.5399999999991"/>
    <s v="High"/>
    <s v="No"/>
    <n v="0"/>
  </r>
  <r>
    <s v="O00246"/>
    <d v="2024-10-24T00:00:00"/>
    <x v="3"/>
    <s v="C0106"/>
    <x v="81"/>
    <s v="P0003"/>
    <s v="Paper Model 3"/>
    <x v="2"/>
    <n v="239.71"/>
    <n v="8"/>
    <n v="522.34"/>
    <n v="0.15"/>
    <s v="Standard Class"/>
    <x v="0"/>
    <x v="0"/>
    <s v="E006"/>
    <x v="9"/>
    <n v="3551.9120000000003"/>
    <n v="1917.68"/>
    <n v="1634.2320000000002"/>
    <s v="High"/>
    <s v="No"/>
    <n v="0"/>
  </r>
  <r>
    <s v="O03128"/>
    <d v="2024-04-30T00:00:00"/>
    <x v="2"/>
    <s v="C0024"/>
    <x v="6"/>
    <s v="P0024"/>
    <s v="Desks Model 4"/>
    <x v="1"/>
    <n v="598.51"/>
    <n v="3"/>
    <n v="940.73"/>
    <n v="0"/>
    <s v="Standard Class"/>
    <x v="3"/>
    <x v="3"/>
    <s v="E008"/>
    <x v="7"/>
    <n v="2822.19"/>
    <n v="1795.53"/>
    <n v="1026.6600000000001"/>
    <s v="High"/>
    <s v="No"/>
    <n v="0"/>
  </r>
  <r>
    <s v="O01978"/>
    <d v="2025-04-04T00:00:00"/>
    <x v="2"/>
    <s v="C0067"/>
    <x v="46"/>
    <s v="P0020"/>
    <s v="Envelopes Model 4"/>
    <x v="2"/>
    <n v="777.33"/>
    <n v="7"/>
    <n v="1363.68"/>
    <n v="0.05"/>
    <s v="Same Day"/>
    <x v="1"/>
    <x v="1"/>
    <s v="E003"/>
    <x v="11"/>
    <n v="9068.4719999999998"/>
    <n v="5441.31"/>
    <n v="3627.1619999999994"/>
    <s v="High"/>
    <s v="No"/>
    <n v="0"/>
  </r>
  <r>
    <s v="O02172"/>
    <d v="2024-11-25T00:00:00"/>
    <x v="3"/>
    <s v="C0066"/>
    <x v="76"/>
    <s v="P0001"/>
    <s v="Paper Model 1"/>
    <x v="2"/>
    <n v="193.58"/>
    <n v="8"/>
    <n v="347.15"/>
    <n v="0.15"/>
    <s v="Standard Class"/>
    <x v="0"/>
    <x v="0"/>
    <s v="E010"/>
    <x v="8"/>
    <n v="2360.62"/>
    <n v="1548.64"/>
    <n v="811.97999999999979"/>
    <s v="High"/>
    <s v="No"/>
    <n v="0"/>
  </r>
  <r>
    <s v="O02438"/>
    <d v="2024-07-09T00:00:00"/>
    <x v="1"/>
    <s v="C0106"/>
    <x v="81"/>
    <s v="P0008"/>
    <s v="Binders Model 4"/>
    <x v="2"/>
    <n v="723.8"/>
    <n v="8"/>
    <n v="1101.54"/>
    <n v="0.05"/>
    <s v="Standard Class"/>
    <x v="0"/>
    <x v="0"/>
    <s v="E010"/>
    <x v="8"/>
    <n v="8371.7039999999997"/>
    <n v="5790.4"/>
    <n v="2581.3040000000001"/>
    <s v="High"/>
    <s v="No"/>
    <n v="0"/>
  </r>
  <r>
    <s v="O01541"/>
    <d v="2025-03-01T00:00:00"/>
    <x v="0"/>
    <s v="C0079"/>
    <x v="68"/>
    <s v="P0013"/>
    <s v="Staplers Model 1"/>
    <x v="2"/>
    <n v="671.48"/>
    <n v="8"/>
    <n v="1240.1099999999999"/>
    <n v="0"/>
    <s v="Standard Class"/>
    <x v="0"/>
    <x v="0"/>
    <s v="E002"/>
    <x v="0"/>
    <n v="9920.8799999999992"/>
    <n v="5371.84"/>
    <n v="4549.0399999999991"/>
    <s v="High"/>
    <s v="No"/>
    <n v="0"/>
  </r>
  <r>
    <s v="O01262"/>
    <d v="2024-10-31T00:00:00"/>
    <x v="3"/>
    <s v="C0054"/>
    <x v="7"/>
    <s v="P0042"/>
    <s v="Monitors Model 2"/>
    <x v="0"/>
    <n v="396.64"/>
    <n v="1"/>
    <n v="532.41999999999996"/>
    <n v="0"/>
    <s v="Second Class"/>
    <x v="2"/>
    <x v="2"/>
    <s v="E001"/>
    <x v="2"/>
    <n v="532.41999999999996"/>
    <n v="396.64"/>
    <n v="135.77999999999997"/>
    <s v="Medium"/>
    <s v="No"/>
    <n v="0"/>
  </r>
  <r>
    <s v="O02499"/>
    <d v="2025-05-01T00:00:00"/>
    <x v="2"/>
    <s v="C0045"/>
    <x v="63"/>
    <s v="P0034"/>
    <s v="Tables Model 2"/>
    <x v="1"/>
    <n v="752.53"/>
    <n v="1"/>
    <n v="1018.12"/>
    <n v="0"/>
    <s v="Second Class"/>
    <x v="1"/>
    <x v="1"/>
    <s v="E007"/>
    <x v="1"/>
    <n v="1018.12"/>
    <n v="752.53"/>
    <n v="265.59000000000003"/>
    <s v="Medium"/>
    <s v="No"/>
    <n v="0"/>
  </r>
  <r>
    <s v="O02547"/>
    <d v="2024-12-28T00:00:00"/>
    <x v="3"/>
    <s v="C0050"/>
    <x v="0"/>
    <s v="P0022"/>
    <s v="Desks Model 2"/>
    <x v="1"/>
    <n v="209.29"/>
    <n v="7"/>
    <n v="425.58"/>
    <n v="0.2"/>
    <s v="Standard Class"/>
    <x v="0"/>
    <x v="0"/>
    <s v="E010"/>
    <x v="8"/>
    <n v="2383.248"/>
    <n v="1465.03"/>
    <n v="918.21800000000007"/>
    <s v="High"/>
    <s v="No"/>
    <n v="0"/>
  </r>
  <r>
    <s v="O01899"/>
    <d v="2024-03-12T00:00:00"/>
    <x v="0"/>
    <s v="C0054"/>
    <x v="7"/>
    <s v="P0047"/>
    <s v="Printers Model 3"/>
    <x v="0"/>
    <n v="127.85"/>
    <n v="10"/>
    <n v="210.2"/>
    <n v="0"/>
    <s v="Standard Class"/>
    <x v="2"/>
    <x v="2"/>
    <s v="E001"/>
    <x v="2"/>
    <n v="2102"/>
    <n v="1278.5"/>
    <n v="823.5"/>
    <s v="High"/>
    <s v="No"/>
    <n v="0"/>
  </r>
  <r>
    <s v="O00120"/>
    <d v="2024-03-21T00:00:00"/>
    <x v="0"/>
    <s v="C0035"/>
    <x v="5"/>
    <s v="P0051"/>
    <s v="Accessories Model 3"/>
    <x v="0"/>
    <n v="357.49"/>
    <n v="6"/>
    <n v="769.69"/>
    <n v="0.05"/>
    <s v="First Class"/>
    <x v="2"/>
    <x v="2"/>
    <s v="E005"/>
    <x v="3"/>
    <n v="4387.2330000000002"/>
    <n v="2144.94"/>
    <n v="2242.2930000000001"/>
    <s v="High"/>
    <s v="No"/>
    <n v="0"/>
  </r>
  <r>
    <s v="O00919"/>
    <d v="2024-12-07T00:00:00"/>
    <x v="3"/>
    <s v="C0107"/>
    <x v="30"/>
    <s v="P0042"/>
    <s v="Monitors Model 2"/>
    <x v="0"/>
    <n v="396.64"/>
    <n v="10"/>
    <n v="532.41999999999996"/>
    <n v="0"/>
    <s v="Second Class"/>
    <x v="1"/>
    <x v="1"/>
    <s v="E003"/>
    <x v="11"/>
    <n v="5324.2"/>
    <n v="3966.3999999999996"/>
    <n v="1357.8000000000002"/>
    <s v="Medium"/>
    <s v="No"/>
    <n v="0"/>
  </r>
  <r>
    <s v="O01204"/>
    <d v="2025-01-07T00:00:00"/>
    <x v="0"/>
    <s v="C0073"/>
    <x v="64"/>
    <s v="P0013"/>
    <s v="Staplers Model 1"/>
    <x v="2"/>
    <n v="671.48"/>
    <n v="8"/>
    <n v="1240.1099999999999"/>
    <n v="0.1"/>
    <s v="First Class"/>
    <x v="2"/>
    <x v="2"/>
    <s v="E009"/>
    <x v="5"/>
    <n v="8928.7919999999995"/>
    <n v="5371.84"/>
    <n v="3556.9519999999993"/>
    <s v="High"/>
    <s v="No"/>
    <n v="0"/>
  </r>
  <r>
    <s v="O01169"/>
    <d v="2024-02-24T00:00:00"/>
    <x v="0"/>
    <s v="C0076"/>
    <x v="96"/>
    <s v="P0021"/>
    <s v="Desks Model 1"/>
    <x v="1"/>
    <n v="731.22"/>
    <n v="12"/>
    <n v="1490.92"/>
    <n v="0.2"/>
    <s v="Standard Class"/>
    <x v="1"/>
    <x v="1"/>
    <s v="E003"/>
    <x v="11"/>
    <n v="14312.832000000002"/>
    <n v="8774.64"/>
    <n v="5538.1920000000027"/>
    <s v="High"/>
    <s v="No"/>
    <n v="0"/>
  </r>
  <r>
    <s v="O00193"/>
    <d v="2024-03-27T00:00:00"/>
    <x v="0"/>
    <s v="C0106"/>
    <x v="81"/>
    <s v="P0026"/>
    <s v="Chairs Model 2"/>
    <x v="1"/>
    <n v="116.9"/>
    <n v="10"/>
    <n v="253.46"/>
    <n v="0.1"/>
    <s v="Standard Class"/>
    <x v="0"/>
    <x v="0"/>
    <s v="E006"/>
    <x v="9"/>
    <n v="2281.14"/>
    <n v="1169"/>
    <n v="1112.1399999999999"/>
    <s v="High"/>
    <s v="No"/>
    <n v="0"/>
  </r>
  <r>
    <s v="O02286"/>
    <d v="2024-08-16T00:00:00"/>
    <x v="1"/>
    <s v="C0011"/>
    <x v="3"/>
    <s v="P0042"/>
    <s v="Monitors Model 2"/>
    <x v="0"/>
    <n v="396.64"/>
    <n v="1"/>
    <n v="532.41999999999996"/>
    <n v="0.05"/>
    <s v="Standard Class"/>
    <x v="2"/>
    <x v="2"/>
    <s v="E009"/>
    <x v="5"/>
    <n v="505.79899999999992"/>
    <n v="396.64"/>
    <n v="109.15899999999993"/>
    <s v="Medium"/>
    <s v="No"/>
    <n v="0"/>
  </r>
  <r>
    <s v="O01337"/>
    <d v="2024-06-04T00:00:00"/>
    <x v="2"/>
    <s v="C0073"/>
    <x v="64"/>
    <s v="P0013"/>
    <s v="Staplers Model 1"/>
    <x v="2"/>
    <n v="671.48"/>
    <n v="7"/>
    <n v="1240.1099999999999"/>
    <n v="0.1"/>
    <s v="Standard Class"/>
    <x v="2"/>
    <x v="2"/>
    <s v="E005"/>
    <x v="3"/>
    <n v="7812.6929999999993"/>
    <n v="4700.3600000000006"/>
    <n v="3112.3329999999987"/>
    <s v="High"/>
    <s v="No"/>
    <n v="0"/>
  </r>
  <r>
    <s v="O00644"/>
    <d v="2025-01-17T00:00:00"/>
    <x v="4"/>
    <s v="C0065"/>
    <x v="10"/>
    <s v="P0014"/>
    <s v="Staplers Model 2"/>
    <x v="2"/>
    <n v="723.21"/>
    <m/>
    <n v="1348.08"/>
    <n v="0"/>
    <s v="Standard Class"/>
    <x v="2"/>
    <x v="2"/>
    <s v="E001"/>
    <x v="2"/>
    <n v="0"/>
    <n v="0"/>
    <n v="0"/>
    <s v="Quantity Error!"/>
    <s v="No"/>
    <n v="0"/>
  </r>
  <r>
    <s v="O00993"/>
    <d v="2025-02-25T00:00:00"/>
    <x v="0"/>
    <s v="C0104"/>
    <x v="29"/>
    <s v="P0032"/>
    <s v="Bookcases Model 4"/>
    <x v="1"/>
    <n v="539.9"/>
    <n v="11"/>
    <n v="1019.72"/>
    <n v="0"/>
    <s v="Second Class"/>
    <x v="2"/>
    <x v="2"/>
    <s v="E009"/>
    <x v="5"/>
    <n v="11216.92"/>
    <n v="5938.9"/>
    <n v="5278.02"/>
    <s v="High"/>
    <s v="No"/>
    <n v="0"/>
  </r>
  <r>
    <s v="O00057"/>
    <d v="2024-10-19T00:00:00"/>
    <x v="3"/>
    <s v="C0091"/>
    <x v="33"/>
    <s v="P0029"/>
    <s v="Bookcases Model 1"/>
    <x v="1"/>
    <n v="644.65"/>
    <n v="12"/>
    <n v="1029.82"/>
    <n v="0.05"/>
    <s v="Second Class"/>
    <x v="3"/>
    <x v="3"/>
    <s v="E004"/>
    <x v="6"/>
    <n v="11739.948"/>
    <n v="7735.7999999999993"/>
    <n v="4004.148000000001"/>
    <s v="High"/>
    <s v="No"/>
    <n v="0"/>
  </r>
  <r>
    <s v="O02575"/>
    <d v="2025-05-09T00:00:00"/>
    <x v="2"/>
    <s v="C0065"/>
    <x v="10"/>
    <s v="P0005"/>
    <s v="Binders Model 1"/>
    <x v="2"/>
    <n v="454.91"/>
    <n v="6"/>
    <n v="865.02"/>
    <n v="0"/>
    <s v="First Class"/>
    <x v="2"/>
    <x v="2"/>
    <s v="E005"/>
    <x v="3"/>
    <n v="5190.12"/>
    <n v="2729.46"/>
    <n v="2460.66"/>
    <s v="High"/>
    <s v="No"/>
    <n v="0"/>
  </r>
  <r>
    <s v="O02848"/>
    <d v="2025-01-27T00:00:00"/>
    <x v="0"/>
    <s v="C0022"/>
    <x v="89"/>
    <s v="P0023"/>
    <s v="Desks Model 3"/>
    <x v="1"/>
    <n v="388.07"/>
    <n v="11"/>
    <n v="782.41"/>
    <n v="0.15"/>
    <s v="Standard Class"/>
    <x v="2"/>
    <x v="2"/>
    <s v="E001"/>
    <x v="2"/>
    <n v="7315.5334999999995"/>
    <n v="4268.7699999999995"/>
    <n v="3046.7635"/>
    <s v="High"/>
    <s v="No"/>
    <n v="0"/>
  </r>
  <r>
    <s v="O02057"/>
    <d v="2024-08-28T00:00:00"/>
    <x v="1"/>
    <s v="C0027"/>
    <x v="52"/>
    <s v="P0046"/>
    <s v="Printers Model 2"/>
    <x v="0"/>
    <n v="338.21"/>
    <n v="2"/>
    <n v="661.25"/>
    <n v="0.15"/>
    <s v="Standard Class"/>
    <x v="3"/>
    <x v="3"/>
    <s v="E012"/>
    <x v="4"/>
    <n v="1124.125"/>
    <n v="676.42"/>
    <n v="447.70500000000004"/>
    <s v="High"/>
    <s v="No"/>
    <n v="0"/>
  </r>
  <r>
    <s v="O00482"/>
    <d v="2024-06-10T00:00:00"/>
    <x v="2"/>
    <s v="C0081"/>
    <x v="98"/>
    <s v="P0040"/>
    <s v="Laptops Model 4"/>
    <x v="0"/>
    <n v="329.6"/>
    <n v="1"/>
    <n v="455.77"/>
    <n v="0.05"/>
    <s v="Standard Class"/>
    <x v="1"/>
    <x v="1"/>
    <s v="E007"/>
    <x v="1"/>
    <n v="432.98149999999998"/>
    <n v="329.6"/>
    <n v="103.38149999999996"/>
    <s v="Medium"/>
    <s v="No"/>
    <n v="0"/>
  </r>
  <r>
    <s v="O03100"/>
    <d v="2024-09-26T00:00:00"/>
    <x v="1"/>
    <s v="C0003"/>
    <x v="66"/>
    <s v="P0028"/>
    <s v="Chairs Model 4"/>
    <x v="1"/>
    <n v="784.05"/>
    <n v="5"/>
    <n v="1700.53"/>
    <n v="0"/>
    <s v="First Class"/>
    <x v="1"/>
    <x v="1"/>
    <s v="E003"/>
    <x v="11"/>
    <n v="8502.65"/>
    <n v="3920.25"/>
    <n v="4582.3999999999996"/>
    <s v="High"/>
    <s v="No"/>
    <n v="0"/>
  </r>
  <r>
    <s v="O00471"/>
    <d v="2025-03-22T00:00:00"/>
    <x v="0"/>
    <s v="C0099"/>
    <x v="16"/>
    <s v="P0032"/>
    <s v="Bookcases Model 4"/>
    <x v="1"/>
    <n v="539.9"/>
    <n v="7"/>
    <n v="1019.72"/>
    <n v="0.2"/>
    <s v="Second Class"/>
    <x v="1"/>
    <x v="1"/>
    <s v="E007"/>
    <x v="1"/>
    <n v="5710.4320000000007"/>
    <n v="3779.2999999999997"/>
    <n v="1931.132000000001"/>
    <s v="High"/>
    <s v="Yes"/>
    <n v="1"/>
  </r>
  <r>
    <s v="O00337"/>
    <d v="2025-04-27T00:00:00"/>
    <x v="2"/>
    <s v="C0034"/>
    <x v="103"/>
    <s v="P0016"/>
    <s v="Staplers Model 4"/>
    <x v="2"/>
    <n v="465.76"/>
    <n v="10"/>
    <n v="906.25"/>
    <n v="0"/>
    <s v="Standard Class"/>
    <x v="1"/>
    <x v="1"/>
    <s v="E007"/>
    <x v="1"/>
    <n v="9062.5"/>
    <n v="4657.6000000000004"/>
    <n v="4404.8999999999996"/>
    <s v="High"/>
    <s v="Yes"/>
    <n v="1"/>
  </r>
  <r>
    <s v="O01926"/>
    <d v="2024-09-13T00:00:00"/>
    <x v="1"/>
    <s v="C0074"/>
    <x v="35"/>
    <s v="P0039"/>
    <s v="Laptops Model 3"/>
    <x v="0"/>
    <n v="727.96"/>
    <n v="5"/>
    <n v="1118.93"/>
    <n v="0.1"/>
    <s v="Same Day"/>
    <x v="3"/>
    <x v="3"/>
    <s v="E012"/>
    <x v="4"/>
    <n v="5035.1850000000004"/>
    <n v="3639.8"/>
    <n v="1395.3850000000002"/>
    <s v="Medium"/>
    <s v="No"/>
    <n v="0"/>
  </r>
  <r>
    <s v="O01698"/>
    <d v="2024-07-17T00:00:00"/>
    <x v="1"/>
    <s v="C0014"/>
    <x v="57"/>
    <s v="P0016"/>
    <s v="Staplers Model 4"/>
    <x v="2"/>
    <n v="465.76"/>
    <n v="1"/>
    <n v="906.25"/>
    <n v="0.2"/>
    <s v="Standard Class"/>
    <x v="0"/>
    <x v="0"/>
    <s v="E006"/>
    <x v="9"/>
    <n v="725"/>
    <n v="465.76"/>
    <n v="259.24"/>
    <s v="High"/>
    <s v="No"/>
    <n v="0"/>
  </r>
  <r>
    <s v="O02925"/>
    <d v="2024-05-24T00:00:00"/>
    <x v="2"/>
    <s v="C0042"/>
    <x v="93"/>
    <s v="P0035"/>
    <s v="Tables Model 3"/>
    <x v="1"/>
    <n v="190.89"/>
    <n v="11"/>
    <n v="243.15"/>
    <n v="0"/>
    <s v="First Class"/>
    <x v="3"/>
    <x v="3"/>
    <s v="E012"/>
    <x v="4"/>
    <n v="2674.65"/>
    <n v="2099.79"/>
    <n v="574.86000000000013"/>
    <s v="Medium"/>
    <s v="No"/>
    <n v="0"/>
  </r>
  <r>
    <s v="O01060"/>
    <d v="2024-07-15T00:00:00"/>
    <x v="1"/>
    <s v="C0117"/>
    <x v="32"/>
    <s v="P0028"/>
    <s v="Chairs Model 4"/>
    <x v="1"/>
    <n v="784.05"/>
    <n v="10"/>
    <n v="1700.53"/>
    <n v="0"/>
    <s v="Second Class"/>
    <x v="0"/>
    <x v="0"/>
    <s v="E002"/>
    <x v="0"/>
    <n v="17005.3"/>
    <n v="7840.5"/>
    <n v="9164.7999999999993"/>
    <s v="High"/>
    <s v="No"/>
    <n v="0"/>
  </r>
  <r>
    <s v="O00243"/>
    <d v="2024-06-11T00:00:00"/>
    <x v="2"/>
    <s v="C0098"/>
    <x v="39"/>
    <s v="P0050"/>
    <s v="Accessories Model 2"/>
    <x v="0"/>
    <n v="31.01"/>
    <n v="8"/>
    <n v="49.68"/>
    <n v="0.2"/>
    <s v="Standard Class"/>
    <x v="2"/>
    <x v="2"/>
    <s v="E001"/>
    <x v="2"/>
    <n v="317.952"/>
    <n v="248.08"/>
    <n v="69.871999999999986"/>
    <s v="Medium"/>
    <s v="Yes"/>
    <n v="1"/>
  </r>
  <r>
    <s v="O02039"/>
    <d v="2024-08-20T00:00:00"/>
    <x v="1"/>
    <s v="C0001"/>
    <x v="15"/>
    <s v="P0039"/>
    <s v="Laptops Model 3"/>
    <x v="0"/>
    <n v="727.96"/>
    <n v="9"/>
    <n v="1118.93"/>
    <n v="0.2"/>
    <s v="First Class"/>
    <x v="2"/>
    <x v="2"/>
    <s v="E005"/>
    <x v="3"/>
    <n v="8056.2960000000012"/>
    <n v="6551.64"/>
    <n v="1504.6560000000009"/>
    <s v="Medium"/>
    <s v="No"/>
    <n v="0"/>
  </r>
  <r>
    <s v="O03171"/>
    <d v="2024-02-28T00:00:00"/>
    <x v="0"/>
    <s v="C0115"/>
    <x v="17"/>
    <s v="P0031"/>
    <s v="Bookcases Model 3"/>
    <x v="1"/>
    <n v="431.57"/>
    <n v="3"/>
    <n v="725.92"/>
    <n v="0.05"/>
    <s v="First Class"/>
    <x v="2"/>
    <x v="2"/>
    <s v="E009"/>
    <x v="5"/>
    <n v="2068.8719999999998"/>
    <n v="1294.71"/>
    <n v="774.16199999999981"/>
    <s v="High"/>
    <s v="No"/>
    <n v="0"/>
  </r>
  <r>
    <s v="O02456"/>
    <d v="2024-02-24T00:00:00"/>
    <x v="0"/>
    <s v="C0068"/>
    <x v="9"/>
    <s v="P0045"/>
    <s v="Printers Model 1"/>
    <x v="0"/>
    <n v="595.79999999999995"/>
    <n v="7"/>
    <n v="1280.18"/>
    <n v="0.1"/>
    <s v="Second Class"/>
    <x v="0"/>
    <x v="0"/>
    <s v="E010"/>
    <x v="8"/>
    <n v="8065.134"/>
    <n v="4170.5999999999995"/>
    <n v="3894.5340000000006"/>
    <s v="High"/>
    <s v="No"/>
    <n v="0"/>
  </r>
  <r>
    <s v="O00517"/>
    <d v="2025-02-28T00:00:00"/>
    <x v="0"/>
    <s v="C0104"/>
    <x v="29"/>
    <s v="P0047"/>
    <s v="Printers Model 3"/>
    <x v="0"/>
    <n v="127.85"/>
    <n v="3"/>
    <n v="210.2"/>
    <n v="0.2"/>
    <s v="Same Day"/>
    <x v="2"/>
    <x v="2"/>
    <s v="E005"/>
    <x v="3"/>
    <n v="504.47999999999996"/>
    <n v="383.54999999999995"/>
    <n v="120.93"/>
    <s v="Medium"/>
    <s v="No"/>
    <n v="0"/>
  </r>
  <r>
    <s v="O01776"/>
    <d v="2024-02-18T00:00:00"/>
    <x v="0"/>
    <s v="C0030"/>
    <x v="26"/>
    <s v="P0035"/>
    <s v="Tables Model 3"/>
    <x v="1"/>
    <n v="190.89"/>
    <n v="3"/>
    <n v="243.15"/>
    <n v="0"/>
    <s v="Same Day"/>
    <x v="3"/>
    <x v="3"/>
    <s v="E008"/>
    <x v="7"/>
    <n v="729.45"/>
    <n v="572.66999999999996"/>
    <n v="156.78000000000009"/>
    <s v="Medium"/>
    <s v="No"/>
    <n v="0"/>
  </r>
  <r>
    <s v="O00611"/>
    <d v="2024-08-17T00:00:00"/>
    <x v="1"/>
    <s v="C0080"/>
    <x v="38"/>
    <s v="P0015"/>
    <s v="Staplers Model 3"/>
    <x v="2"/>
    <n v="250.6"/>
    <n v="8"/>
    <n v="418.2"/>
    <n v="0"/>
    <s v="Second Class"/>
    <x v="0"/>
    <x v="0"/>
    <s v="E002"/>
    <x v="0"/>
    <n v="3345.6"/>
    <n v="2004.8"/>
    <n v="1340.8"/>
    <s v="High"/>
    <s v="No"/>
    <n v="0"/>
  </r>
  <r>
    <s v="O01120"/>
    <d v="2025-05-04T00:00:00"/>
    <x v="2"/>
    <s v="C0103"/>
    <x v="84"/>
    <s v="P0033"/>
    <s v="Tables Model 1"/>
    <x v="1"/>
    <n v="469.73"/>
    <n v="5"/>
    <n v="954.16"/>
    <n v="0.1"/>
    <s v="Second Class"/>
    <x v="3"/>
    <x v="3"/>
    <s v="E008"/>
    <x v="7"/>
    <n v="4293.72"/>
    <n v="2348.65"/>
    <n v="1945.0700000000002"/>
    <s v="High"/>
    <s v="No"/>
    <n v="0"/>
  </r>
  <r>
    <s v="O02631"/>
    <d v="2024-12-25T00:00:00"/>
    <x v="3"/>
    <s v="C0058"/>
    <x v="43"/>
    <s v="P0024"/>
    <s v="Desks Model 4"/>
    <x v="1"/>
    <n v="598.51"/>
    <n v="7"/>
    <n v="940.73"/>
    <n v="0"/>
    <s v="Second Class"/>
    <x v="3"/>
    <x v="3"/>
    <s v="E008"/>
    <x v="7"/>
    <n v="6585.1100000000006"/>
    <n v="4189.57"/>
    <n v="2395.5400000000009"/>
    <s v="High"/>
    <s v="No"/>
    <n v="0"/>
  </r>
  <r>
    <s v="O01714"/>
    <d v="2024-12-09T00:00:00"/>
    <x v="3"/>
    <s v="C0103"/>
    <x v="84"/>
    <s v="P0018"/>
    <s v="Envelopes Model 2"/>
    <x v="2"/>
    <n v="599.25"/>
    <n v="4"/>
    <n v="849.05"/>
    <n v="0"/>
    <s v="Second Class"/>
    <x v="3"/>
    <x v="3"/>
    <s v="E012"/>
    <x v="4"/>
    <n v="3396.2"/>
    <n v="2397"/>
    <n v="999.19999999999982"/>
    <s v="Medium"/>
    <s v="Yes"/>
    <n v="1"/>
  </r>
  <r>
    <s v="O02138"/>
    <d v="2024-05-19T00:00:00"/>
    <x v="2"/>
    <s v="C0084"/>
    <x v="12"/>
    <s v="P0010"/>
    <s v="Pens Model 2"/>
    <x v="2"/>
    <n v="285.10000000000002"/>
    <n v="4"/>
    <n v="528.79999999999995"/>
    <n v="0.15"/>
    <s v="Standard Class"/>
    <x v="0"/>
    <x v="0"/>
    <s v="E002"/>
    <x v="0"/>
    <n v="1797.9199999999998"/>
    <n v="1140.4000000000001"/>
    <n v="657.51999999999975"/>
    <s v="High"/>
    <s v="No"/>
    <n v="0"/>
  </r>
  <r>
    <s v="O00336"/>
    <d v="2024-01-09T00:00:00"/>
    <x v="0"/>
    <s v="C0067"/>
    <x v="46"/>
    <s v="P0030"/>
    <s v="Bookcases Model 2"/>
    <x v="1"/>
    <n v="633.59"/>
    <n v="1"/>
    <n v="800.37"/>
    <n v="0.15"/>
    <s v="Standard Class"/>
    <x v="1"/>
    <x v="1"/>
    <s v="E007"/>
    <x v="1"/>
    <n v="680.31449999999995"/>
    <n v="633.59"/>
    <n v="46.724499999999921"/>
    <s v="Low"/>
    <s v="No"/>
    <n v="0"/>
  </r>
  <r>
    <s v="O01981"/>
    <d v="2024-08-27T00:00:00"/>
    <x v="1"/>
    <s v="C0067"/>
    <x v="46"/>
    <s v="P0026"/>
    <s v="Chairs Model 2"/>
    <x v="1"/>
    <n v="116.9"/>
    <n v="3"/>
    <n v="253.46"/>
    <n v="0"/>
    <s v="First Class"/>
    <x v="1"/>
    <x v="1"/>
    <s v="E011"/>
    <x v="10"/>
    <n v="760.38"/>
    <n v="350.70000000000005"/>
    <n v="409.67999999999995"/>
    <s v="High"/>
    <s v="Yes"/>
    <n v="1"/>
  </r>
  <r>
    <s v="O01675"/>
    <d v="2025-01-02T00:00:00"/>
    <x v="0"/>
    <s v="C0115"/>
    <x v="17"/>
    <s v="P0012"/>
    <s v="Pens Model 4"/>
    <x v="2"/>
    <n v="578.14"/>
    <n v="6"/>
    <n v="1084.72"/>
    <n v="0.2"/>
    <s v="First Class"/>
    <x v="2"/>
    <x v="2"/>
    <s v="E009"/>
    <x v="5"/>
    <n v="5206.6559999999999"/>
    <n v="3468.84"/>
    <n v="1737.8159999999998"/>
    <s v="High"/>
    <s v="No"/>
    <n v="0"/>
  </r>
  <r>
    <s v="O01752"/>
    <d v="2024-12-08T00:00:00"/>
    <x v="3"/>
    <s v="C0101"/>
    <x v="58"/>
    <s v="P0038"/>
    <s v="Laptops Model 2"/>
    <x v="0"/>
    <n v="55.26"/>
    <n v="3"/>
    <n v="112.32"/>
    <n v="0"/>
    <s v="Standard Class"/>
    <x v="2"/>
    <x v="2"/>
    <s v="E009"/>
    <x v="5"/>
    <n v="336.96"/>
    <n v="165.78"/>
    <n v="171.17999999999998"/>
    <s v="High"/>
    <s v="Yes"/>
    <n v="1"/>
  </r>
  <r>
    <s v="O02934"/>
    <d v="2025-01-23T00:00:00"/>
    <x v="0"/>
    <s v="C0051"/>
    <x v="65"/>
    <s v="P0033"/>
    <s v="Tables Model 1"/>
    <x v="1"/>
    <n v="469.73"/>
    <n v="9"/>
    <n v="954.16"/>
    <n v="0.2"/>
    <s v="Second Class"/>
    <x v="1"/>
    <x v="1"/>
    <s v="E003"/>
    <x v="11"/>
    <n v="6869.9520000000011"/>
    <n v="4227.57"/>
    <n v="2642.3820000000014"/>
    <s v="High"/>
    <s v="No"/>
    <n v="0"/>
  </r>
  <r>
    <s v="O01273"/>
    <d v="2024-08-20T00:00:00"/>
    <x v="1"/>
    <s v="C0086"/>
    <x v="77"/>
    <s v="P0011"/>
    <s v="Pens Model 3"/>
    <x v="2"/>
    <n v="498.61"/>
    <n v="11"/>
    <n v="944.31"/>
    <n v="0.15"/>
    <s v="Second Class"/>
    <x v="1"/>
    <x v="1"/>
    <s v="E011"/>
    <x v="10"/>
    <n v="8829.298499999999"/>
    <n v="5484.71"/>
    <n v="3344.5884999999989"/>
    <s v="High"/>
    <s v="No"/>
    <n v="0"/>
  </r>
  <r>
    <s v="O00095"/>
    <d v="2025-04-27T00:00:00"/>
    <x v="2"/>
    <s v="C0078"/>
    <x v="101"/>
    <s v="P0024"/>
    <s v="Desks Model 4"/>
    <x v="1"/>
    <n v="598.51"/>
    <n v="9"/>
    <n v="940.73"/>
    <n v="0.2"/>
    <s v="Second Class"/>
    <x v="1"/>
    <x v="1"/>
    <s v="E007"/>
    <x v="1"/>
    <n v="6773.2560000000003"/>
    <n v="5386.59"/>
    <n v="1386.6660000000002"/>
    <s v="Medium"/>
    <s v="No"/>
    <n v="0"/>
  </r>
  <r>
    <s v="O00389"/>
    <d v="2024-01-24T00:00:00"/>
    <x v="0"/>
    <s v="C0040"/>
    <x v="83"/>
    <s v="P0029"/>
    <s v="Bookcases Model 1"/>
    <x v="1"/>
    <n v="644.65"/>
    <n v="6"/>
    <n v="1029.82"/>
    <n v="0"/>
    <s v="Second Class"/>
    <x v="2"/>
    <x v="2"/>
    <s v="E005"/>
    <x v="3"/>
    <n v="6178.92"/>
    <n v="3867.8999999999996"/>
    <n v="2311.0200000000004"/>
    <s v="High"/>
    <s v="No"/>
    <n v="0"/>
  </r>
  <r>
    <s v="O02629"/>
    <d v="2024-12-15T00:00:00"/>
    <x v="3"/>
    <s v="C0045"/>
    <x v="63"/>
    <s v="P0025"/>
    <s v="Chairs Model 1"/>
    <x v="1"/>
    <n v="96.56"/>
    <n v="5"/>
    <n v="209.03"/>
    <n v="0"/>
    <s v="Standard Class"/>
    <x v="1"/>
    <x v="1"/>
    <s v="E003"/>
    <x v="11"/>
    <n v="1045.1500000000001"/>
    <n v="482.8"/>
    <n v="562.35000000000014"/>
    <s v="High"/>
    <s v="No"/>
    <n v="0"/>
  </r>
  <r>
    <s v="O00064"/>
    <d v="2025-05-29T00:00:00"/>
    <x v="2"/>
    <s v="C0079"/>
    <x v="68"/>
    <s v="P0035"/>
    <s v="Tables Model 3"/>
    <x v="1"/>
    <n v="190.89"/>
    <n v="11"/>
    <n v="243.15"/>
    <n v="0"/>
    <s v="Standard Class"/>
    <x v="0"/>
    <x v="0"/>
    <s v="E002"/>
    <x v="0"/>
    <n v="2674.65"/>
    <n v="2099.79"/>
    <n v="574.86000000000013"/>
    <s v="Medium"/>
    <s v="No"/>
    <n v="0"/>
  </r>
  <r>
    <s v="O02202"/>
    <d v="2025-05-25T00:00:00"/>
    <x v="2"/>
    <s v="C0041"/>
    <x v="2"/>
    <s v="P0031"/>
    <s v="Bookcases Model 3"/>
    <x v="1"/>
    <n v="431.57"/>
    <n v="9"/>
    <n v="725.92"/>
    <n v="0.15"/>
    <s v="Same Day"/>
    <x v="0"/>
    <x v="0"/>
    <s v="E002"/>
    <x v="0"/>
    <n v="5553.2879999999996"/>
    <n v="3884.13"/>
    <n v="1669.1579999999994"/>
    <s v="High"/>
    <s v="No"/>
    <n v="0"/>
  </r>
  <r>
    <s v="O02015"/>
    <d v="2024-08-29T00:00:00"/>
    <x v="1"/>
    <s v="C0020"/>
    <x v="91"/>
    <s v="P0006"/>
    <s v="Binders Model 2"/>
    <x v="2"/>
    <n v="597.01"/>
    <n v="12"/>
    <n v="774.08"/>
    <n v="0.2"/>
    <s v="Standard Class"/>
    <x v="3"/>
    <x v="3"/>
    <s v="E012"/>
    <x v="4"/>
    <n v="7431.1680000000015"/>
    <n v="7164.12"/>
    <n v="267.04800000000159"/>
    <s v="Low"/>
    <s v="No"/>
    <n v="0"/>
  </r>
  <r>
    <s v="O01504"/>
    <d v="2024-09-26T00:00:00"/>
    <x v="1"/>
    <s v="C0083"/>
    <x v="21"/>
    <s v="P0032"/>
    <s v="Bookcases Model 4"/>
    <x v="1"/>
    <n v="539.9"/>
    <n v="7"/>
    <n v="1019.72"/>
    <n v="0.2"/>
    <s v="Same Day"/>
    <x v="1"/>
    <x v="1"/>
    <s v="E011"/>
    <x v="10"/>
    <n v="5710.4320000000007"/>
    <n v="3779.2999999999997"/>
    <n v="1931.132000000001"/>
    <s v="High"/>
    <s v="No"/>
    <n v="0"/>
  </r>
  <r>
    <s v="O01817"/>
    <d v="2025-06-01T00:00:00"/>
    <x v="2"/>
    <s v="C0116"/>
    <x v="104"/>
    <s v="P0048"/>
    <s v="Printers Model 4"/>
    <x v="0"/>
    <n v="83.72"/>
    <n v="6"/>
    <n v="143.57"/>
    <n v="0.15"/>
    <s v="Second Class"/>
    <x v="1"/>
    <x v="1"/>
    <s v="E003"/>
    <x v="11"/>
    <n v="732.20699999999999"/>
    <n v="502.32"/>
    <n v="229.887"/>
    <s v="High"/>
    <s v="No"/>
    <n v="0"/>
  </r>
  <r>
    <s v="O00433"/>
    <d v="2024-12-12T00:00:00"/>
    <x v="3"/>
    <s v="C0022"/>
    <x v="89"/>
    <s v="P0005"/>
    <s v="Binders Model 1"/>
    <x v="2"/>
    <n v="454.91"/>
    <n v="9"/>
    <n v="865.02"/>
    <n v="0.05"/>
    <s v="Standard Class"/>
    <x v="2"/>
    <x v="2"/>
    <s v="E005"/>
    <x v="3"/>
    <n v="7395.9210000000003"/>
    <n v="4094.19"/>
    <n v="3301.7310000000002"/>
    <s v="High"/>
    <s v="No"/>
    <n v="0"/>
  </r>
  <r>
    <s v="O01649"/>
    <d v="2024-02-20T00:00:00"/>
    <x v="0"/>
    <s v="C0091"/>
    <x v="33"/>
    <s v="P0037"/>
    <s v="Laptops Model 1"/>
    <x v="0"/>
    <n v="732.63"/>
    <n v="2"/>
    <n v="1069.8599999999999"/>
    <n v="0.15"/>
    <s v="Same Day"/>
    <x v="3"/>
    <x v="3"/>
    <s v="E004"/>
    <x v="6"/>
    <n v="1818.7619999999997"/>
    <n v="1465.26"/>
    <n v="353.50199999999973"/>
    <s v="Medium"/>
    <s v="No"/>
    <n v="0"/>
  </r>
  <r>
    <s v="O03009"/>
    <d v="2024-04-12T00:00:00"/>
    <x v="2"/>
    <s v="C0085"/>
    <x v="42"/>
    <s v="P0026"/>
    <s v="Chairs Model 2"/>
    <x v="1"/>
    <n v="116.9"/>
    <n v="4"/>
    <n v="253.46"/>
    <n v="0.1"/>
    <s v="Standard Class"/>
    <x v="2"/>
    <x v="2"/>
    <s v="E001"/>
    <x v="2"/>
    <n v="912.45600000000002"/>
    <n v="467.6"/>
    <n v="444.85599999999999"/>
    <s v="High"/>
    <s v="No"/>
    <n v="0"/>
  </r>
  <r>
    <s v="O00712"/>
    <d v="2024-01-14T00:00:00"/>
    <x v="0"/>
    <s v="C0030"/>
    <x v="26"/>
    <s v="P0033"/>
    <s v="Tables Model 1"/>
    <x v="1"/>
    <n v="469.73"/>
    <n v="4"/>
    <n v="954.16"/>
    <n v="0"/>
    <s v="Standard Class"/>
    <x v="3"/>
    <x v="3"/>
    <s v="E012"/>
    <x v="4"/>
    <n v="3816.64"/>
    <n v="1878.92"/>
    <n v="1937.7199999999998"/>
    <s v="High"/>
    <s v="No"/>
    <n v="0"/>
  </r>
  <r>
    <s v="O00512"/>
    <d v="2024-05-30T00:00:00"/>
    <x v="2"/>
    <s v="C0115"/>
    <x v="17"/>
    <s v="P0019"/>
    <s v="Envelopes Model 3"/>
    <x v="2"/>
    <n v="110.07"/>
    <n v="10"/>
    <n v="193.99"/>
    <n v="0.15"/>
    <s v="Standard Class"/>
    <x v="2"/>
    <x v="2"/>
    <s v="E009"/>
    <x v="5"/>
    <n v="1648.915"/>
    <n v="1100.6999999999998"/>
    <n v="548.21500000000015"/>
    <s v="High"/>
    <s v="No"/>
    <n v="0"/>
  </r>
  <r>
    <s v="O00279"/>
    <d v="2025-01-11T00:00:00"/>
    <x v="0"/>
    <s v="C0112"/>
    <x v="90"/>
    <s v="P0029"/>
    <s v="Bookcases Model 1"/>
    <x v="1"/>
    <n v="644.65"/>
    <n v="10"/>
    <n v="1029.82"/>
    <n v="0.1"/>
    <s v="Second Class"/>
    <x v="3"/>
    <x v="3"/>
    <s v="E004"/>
    <x v="6"/>
    <n v="9268.3799999999992"/>
    <n v="6446.5"/>
    <n v="2821.8799999999992"/>
    <s v="High"/>
    <s v="No"/>
    <n v="0"/>
  </r>
  <r>
    <s v="O02026"/>
    <d v="2024-08-12T00:00:00"/>
    <x v="1"/>
    <s v="C0095"/>
    <x v="22"/>
    <s v="P0049"/>
    <s v="Accessories Model 1"/>
    <x v="0"/>
    <n v="329.45"/>
    <n v="4"/>
    <n v="709.62"/>
    <n v="0"/>
    <s v="Second Class"/>
    <x v="3"/>
    <x v="3"/>
    <s v="E004"/>
    <x v="6"/>
    <n v="2838.48"/>
    <n v="1317.8"/>
    <n v="1520.68"/>
    <s v="High"/>
    <s v="No"/>
    <n v="0"/>
  </r>
  <r>
    <s v="O01272"/>
    <d v="2024-03-24T00:00:00"/>
    <x v="0"/>
    <s v="C0106"/>
    <x v="81"/>
    <s v="P0045"/>
    <s v="Printers Model 1"/>
    <x v="0"/>
    <n v="595.79999999999995"/>
    <n v="7"/>
    <n v="1280.18"/>
    <n v="0"/>
    <s v="Standard Class"/>
    <x v="0"/>
    <x v="0"/>
    <s v="E006"/>
    <x v="9"/>
    <n v="8961.26"/>
    <n v="4170.5999999999995"/>
    <n v="4790.6600000000008"/>
    <s v="High"/>
    <s v="No"/>
    <n v="0"/>
  </r>
  <r>
    <s v="O00089"/>
    <d v="2024-11-01T00:00:00"/>
    <x v="3"/>
    <s v="C0113"/>
    <x v="100"/>
    <s v="P0003"/>
    <s v="Paper Model 3"/>
    <x v="2"/>
    <n v="239.71"/>
    <n v="10"/>
    <n v="522.34"/>
    <n v="0.1"/>
    <s v="Standard Class"/>
    <x v="2"/>
    <x v="2"/>
    <s v="E001"/>
    <x v="2"/>
    <n v="4701.0600000000004"/>
    <n v="2397.1"/>
    <n v="2303.9600000000005"/>
    <s v="High"/>
    <s v="No"/>
    <n v="0"/>
  </r>
  <r>
    <s v="O01136"/>
    <d v="2024-10-29T00:00:00"/>
    <x v="3"/>
    <s v="C0016"/>
    <x v="34"/>
    <s v="P0036"/>
    <s v="Tables Model 4"/>
    <x v="1"/>
    <n v="707.97"/>
    <n v="3"/>
    <n v="1262.55"/>
    <n v="0.2"/>
    <s v="Standard Class"/>
    <x v="0"/>
    <x v="0"/>
    <s v="E010"/>
    <x v="8"/>
    <n v="3030.12"/>
    <n v="2123.91"/>
    <n v="906.21"/>
    <s v="Medium"/>
    <s v="No"/>
    <n v="0"/>
  </r>
  <r>
    <s v="O00038"/>
    <d v="2024-05-21T00:00:00"/>
    <x v="2"/>
    <s v="C0054"/>
    <x v="7"/>
    <s v="P0011"/>
    <s v="Pens Model 3"/>
    <x v="2"/>
    <n v="498.61"/>
    <n v="5"/>
    <n v="944.31"/>
    <n v="0"/>
    <s v="Standard Class"/>
    <x v="2"/>
    <x v="2"/>
    <s v="E001"/>
    <x v="2"/>
    <n v="4721.5499999999993"/>
    <n v="2493.0500000000002"/>
    <n v="2228.4999999999991"/>
    <s v="High"/>
    <s v="No"/>
    <n v="0"/>
  </r>
  <r>
    <s v="O00573"/>
    <d v="2025-04-18T00:00:00"/>
    <x v="2"/>
    <s v="C0081"/>
    <x v="98"/>
    <s v="P0015"/>
    <s v="Staplers Model 3"/>
    <x v="2"/>
    <n v="250.6"/>
    <n v="4"/>
    <n v="418.2"/>
    <n v="0"/>
    <s v="Same Day"/>
    <x v="1"/>
    <x v="1"/>
    <s v="E003"/>
    <x v="11"/>
    <n v="1672.8"/>
    <n v="1002.4"/>
    <n v="670.4"/>
    <s v="High"/>
    <s v="No"/>
    <n v="0"/>
  </r>
  <r>
    <s v="O01866"/>
    <d v="2025-06-25T00:00:00"/>
    <x v="2"/>
    <s v="C0002"/>
    <x v="6"/>
    <s v="P0022"/>
    <s v="Desks Model 2"/>
    <x v="1"/>
    <n v="209.29"/>
    <n v="5"/>
    <n v="425.58"/>
    <n v="0"/>
    <s v="Second Class"/>
    <x v="3"/>
    <x v="3"/>
    <s v="E012"/>
    <x v="4"/>
    <n v="2127.9"/>
    <n v="1046.45"/>
    <n v="1081.45"/>
    <s v="High"/>
    <s v="No"/>
    <n v="0"/>
  </r>
  <r>
    <s v="O00159"/>
    <d v="2024-04-05T00:00:00"/>
    <x v="2"/>
    <s v="C0058"/>
    <x v="43"/>
    <s v="P0005"/>
    <s v="Binders Model 1"/>
    <x v="2"/>
    <n v="454.91"/>
    <n v="7"/>
    <n v="865.02"/>
    <n v="0.1"/>
    <s v="Same Day"/>
    <x v="3"/>
    <x v="3"/>
    <s v="E012"/>
    <x v="4"/>
    <n v="5449.6259999999993"/>
    <n v="3184.3700000000003"/>
    <n v="2265.2559999999989"/>
    <s v="High"/>
    <s v="No"/>
    <n v="0"/>
  </r>
  <r>
    <s v="O00129"/>
    <d v="2025-04-04T00:00:00"/>
    <x v="2"/>
    <s v="C0012"/>
    <x v="23"/>
    <s v="P0012"/>
    <s v="Pens Model 4"/>
    <x v="2"/>
    <n v="578.14"/>
    <n v="9"/>
    <n v="1084.72"/>
    <n v="0.1"/>
    <s v="Standard Class"/>
    <x v="2"/>
    <x v="2"/>
    <s v="E005"/>
    <x v="3"/>
    <n v="8786.232"/>
    <n v="5203.26"/>
    <n v="3582.9719999999998"/>
    <s v="High"/>
    <s v="No"/>
    <n v="0"/>
  </r>
  <r>
    <s v="O00434"/>
    <d v="2025-04-01T00:00:00"/>
    <x v="2"/>
    <s v="C0055"/>
    <x v="24"/>
    <s v="P0026"/>
    <s v="Chairs Model 2"/>
    <x v="1"/>
    <n v="116.9"/>
    <n v="10"/>
    <n v="253.46"/>
    <n v="0"/>
    <s v="Standard Class"/>
    <x v="2"/>
    <x v="2"/>
    <s v="E001"/>
    <x v="2"/>
    <n v="2534.6"/>
    <n v="1169"/>
    <n v="1365.6"/>
    <s v="High"/>
    <s v="No"/>
    <n v="0"/>
  </r>
  <r>
    <s v="O00555"/>
    <d v="2025-06-12T00:00:00"/>
    <x v="2"/>
    <s v="C0071"/>
    <x v="48"/>
    <s v="P0012"/>
    <s v="Pens Model 4"/>
    <x v="2"/>
    <n v="578.14"/>
    <n v="3"/>
    <n v="1084.72"/>
    <n v="0.1"/>
    <s v="Same Day"/>
    <x v="1"/>
    <x v="1"/>
    <s v="E003"/>
    <x v="11"/>
    <n v="2928.7440000000001"/>
    <n v="1734.42"/>
    <n v="1194.3240000000001"/>
    <s v="High"/>
    <s v="No"/>
    <n v="0"/>
  </r>
  <r>
    <s v="O00675"/>
    <d v="2025-01-16T00:00:00"/>
    <x v="0"/>
    <s v="C0059"/>
    <x v="73"/>
    <s v="P0016"/>
    <s v="Staplers Model 4"/>
    <x v="2"/>
    <n v="465.76"/>
    <n v="11"/>
    <n v="906.25"/>
    <n v="0"/>
    <s v="Same Day"/>
    <x v="2"/>
    <x v="2"/>
    <s v="E005"/>
    <x v="3"/>
    <n v="9968.75"/>
    <n v="5123.3599999999997"/>
    <n v="4845.3900000000003"/>
    <s v="High"/>
    <s v="No"/>
    <n v="0"/>
  </r>
  <r>
    <s v="O02204"/>
    <d v="2024-12-05T00:00:00"/>
    <x v="3"/>
    <s v="C0018"/>
    <x v="97"/>
    <s v="P0037"/>
    <s v="Laptops Model 1"/>
    <x v="0"/>
    <n v="732.63"/>
    <n v="9"/>
    <n v="1069.8599999999999"/>
    <n v="0"/>
    <s v="Second Class"/>
    <x v="0"/>
    <x v="0"/>
    <s v="E002"/>
    <x v="0"/>
    <n v="9628.74"/>
    <n v="6593.67"/>
    <n v="3035.0699999999997"/>
    <s v="High"/>
    <s v="No"/>
    <n v="0"/>
  </r>
  <r>
    <s v="O02990"/>
    <d v="2024-06-02T00:00:00"/>
    <x v="2"/>
    <s v="C0028"/>
    <x v="11"/>
    <s v="P0003"/>
    <s v="Paper Model 3"/>
    <x v="2"/>
    <n v="239.71"/>
    <n v="12"/>
    <n v="522.34"/>
    <n v="0.2"/>
    <s v="Same Day"/>
    <x v="2"/>
    <x v="2"/>
    <s v="E001"/>
    <x v="2"/>
    <n v="5014.4639999999999"/>
    <n v="2876.52"/>
    <n v="2137.944"/>
    <s v="High"/>
    <s v="No"/>
    <n v="0"/>
  </r>
  <r>
    <s v="O02861"/>
    <d v="2024-10-13T00:00:00"/>
    <x v="3"/>
    <s v="C0078"/>
    <x v="101"/>
    <s v="P0047"/>
    <s v="Printers Model 3"/>
    <x v="0"/>
    <n v="127.85"/>
    <n v="8"/>
    <n v="210.2"/>
    <n v="0"/>
    <s v="Same Day"/>
    <x v="1"/>
    <x v="1"/>
    <s v="E011"/>
    <x v="10"/>
    <n v="1681.6"/>
    <n v="1022.8"/>
    <n v="658.8"/>
    <s v="High"/>
    <s v="No"/>
    <n v="0"/>
  </r>
  <r>
    <s v="O01917"/>
    <d v="2024-01-03T00:00:00"/>
    <x v="0"/>
    <s v="C0113"/>
    <x v="100"/>
    <s v="P0014"/>
    <s v="Staplers Model 2"/>
    <x v="2"/>
    <n v="723.21"/>
    <n v="1"/>
    <n v="1348.08"/>
    <n v="0"/>
    <s v="First Class"/>
    <x v="2"/>
    <x v="2"/>
    <s v="E001"/>
    <x v="2"/>
    <n v="1348.08"/>
    <n v="723.21"/>
    <n v="624.86999999999989"/>
    <s v="High"/>
    <s v="No"/>
    <n v="0"/>
  </r>
  <r>
    <s v="O01868"/>
    <d v="2024-03-24T00:00:00"/>
    <x v="0"/>
    <s v="C0056"/>
    <x v="54"/>
    <s v="P0035"/>
    <s v="Tables Model 3"/>
    <x v="1"/>
    <n v="190.89"/>
    <n v="10"/>
    <n v="243.15"/>
    <n v="0"/>
    <s v="Standard Class"/>
    <x v="2"/>
    <x v="2"/>
    <s v="E001"/>
    <x v="2"/>
    <n v="2431.5"/>
    <n v="1908.8999999999999"/>
    <n v="522.60000000000014"/>
    <s v="Medium"/>
    <s v="No"/>
    <n v="0"/>
  </r>
  <r>
    <s v="O01693"/>
    <d v="2024-11-14T00:00:00"/>
    <x v="4"/>
    <s v="C0066"/>
    <x v="76"/>
    <s v="P0018"/>
    <s v="Envelopes Model 2"/>
    <x v="2"/>
    <n v="599.25"/>
    <m/>
    <n v="849.05"/>
    <n v="0.15"/>
    <s v="Second Class"/>
    <x v="0"/>
    <x v="0"/>
    <s v="E006"/>
    <x v="9"/>
    <n v="0"/>
    <n v="0"/>
    <n v="0"/>
    <s v="Quantity Error!"/>
    <s v="No"/>
    <n v="0"/>
  </r>
  <r>
    <s v="O02115"/>
    <d v="2024-01-14T00:00:00"/>
    <x v="0"/>
    <s v="C0001"/>
    <x v="15"/>
    <s v="P0024"/>
    <s v="Desks Model 4"/>
    <x v="1"/>
    <n v="598.51"/>
    <n v="3"/>
    <n v="940.73"/>
    <n v="0.15"/>
    <s v="Second Class"/>
    <x v="2"/>
    <x v="2"/>
    <s v="E001"/>
    <x v="2"/>
    <n v="2398.8615"/>
    <n v="1795.53"/>
    <n v="603.33150000000001"/>
    <s v="Medium"/>
    <s v="No"/>
    <n v="0"/>
  </r>
  <r>
    <s v="O01844"/>
    <d v="2024-08-16T00:00:00"/>
    <x v="1"/>
    <s v="C0101"/>
    <x v="58"/>
    <s v="P0021"/>
    <s v="Desks Model 1"/>
    <x v="1"/>
    <n v="731.22"/>
    <n v="10"/>
    <n v="1490.92"/>
    <n v="0.05"/>
    <s v="Second Class"/>
    <x v="2"/>
    <x v="2"/>
    <s v="E005"/>
    <x v="3"/>
    <n v="14163.74"/>
    <n v="7312.2000000000007"/>
    <n v="6851.5399999999991"/>
    <s v="High"/>
    <s v="No"/>
    <n v="0"/>
  </r>
  <r>
    <s v="O00148"/>
    <d v="2024-05-17T00:00:00"/>
    <x v="2"/>
    <s v="C0076"/>
    <x v="96"/>
    <s v="P0006"/>
    <s v="Binders Model 2"/>
    <x v="2"/>
    <n v="597.01"/>
    <n v="6"/>
    <n v="774.08"/>
    <n v="0"/>
    <s v="Second Class"/>
    <x v="1"/>
    <x v="1"/>
    <s v="E011"/>
    <x v="10"/>
    <n v="4644.4800000000005"/>
    <n v="3582.06"/>
    <n v="1062.4200000000005"/>
    <s v="Medium"/>
    <s v="No"/>
    <n v="0"/>
  </r>
  <r>
    <s v="O01157"/>
    <d v="2025-01-05T00:00:00"/>
    <x v="0"/>
    <s v="C0044"/>
    <x v="25"/>
    <s v="P0052"/>
    <s v="Accessories Model 4"/>
    <x v="0"/>
    <n v="685.08"/>
    <n v="3"/>
    <n v="921.01"/>
    <n v="0"/>
    <s v="Standard Class"/>
    <x v="2"/>
    <x v="2"/>
    <s v="E005"/>
    <x v="3"/>
    <n v="2763.0299999999997"/>
    <n v="2055.2400000000002"/>
    <n v="707.78999999999951"/>
    <s v="Medium"/>
    <s v="No"/>
    <n v="0"/>
  </r>
  <r>
    <s v="O01094"/>
    <d v="2024-10-04T00:00:00"/>
    <x v="3"/>
    <s v="C0001"/>
    <x v="15"/>
    <s v="P0017"/>
    <s v="Envelopes Model 1"/>
    <x v="2"/>
    <n v="76.66"/>
    <n v="8"/>
    <n v="117.32"/>
    <n v="0.15"/>
    <s v="Standard Class"/>
    <x v="2"/>
    <x v="2"/>
    <s v="E005"/>
    <x v="3"/>
    <n v="797.77599999999995"/>
    <n v="613.28"/>
    <n v="184.49599999999998"/>
    <s v="Medium"/>
    <s v="No"/>
    <n v="0"/>
  </r>
  <r>
    <s v="O01310"/>
    <d v="2024-01-18T00:00:00"/>
    <x v="0"/>
    <s v="C0106"/>
    <x v="81"/>
    <s v="P0025"/>
    <s v="Chairs Model 1"/>
    <x v="1"/>
    <n v="96.56"/>
    <n v="3"/>
    <n v="209.03"/>
    <n v="0"/>
    <s v="Second Class"/>
    <x v="0"/>
    <x v="0"/>
    <s v="E002"/>
    <x v="0"/>
    <n v="627.09"/>
    <n v="289.68"/>
    <n v="337.41"/>
    <s v="High"/>
    <s v="No"/>
    <n v="0"/>
  </r>
  <r>
    <s v="O00898"/>
    <d v="2025-02-18T00:00:00"/>
    <x v="0"/>
    <s v="C0029"/>
    <x v="72"/>
    <s v="P0040"/>
    <s v="Laptops Model 4"/>
    <x v="0"/>
    <n v="329.6"/>
    <n v="7"/>
    <n v="455.77"/>
    <n v="0.05"/>
    <s v="First Class"/>
    <x v="2"/>
    <x v="2"/>
    <s v="E009"/>
    <x v="5"/>
    <n v="3030.8704999999995"/>
    <n v="2307.2000000000003"/>
    <n v="723.67049999999927"/>
    <s v="Medium"/>
    <s v="Yes"/>
    <n v="1"/>
  </r>
  <r>
    <s v="O02112"/>
    <d v="2024-10-30T00:00:00"/>
    <x v="3"/>
    <s v="C0047"/>
    <x v="10"/>
    <s v="P0046"/>
    <s v="Printers Model 2"/>
    <x v="0"/>
    <n v="338.21"/>
    <n v="8"/>
    <n v="661.25"/>
    <n v="0.15"/>
    <s v="Standard Class"/>
    <x v="2"/>
    <x v="2"/>
    <s v="E005"/>
    <x v="3"/>
    <n v="4496.5"/>
    <n v="2705.68"/>
    <n v="1790.8200000000002"/>
    <s v="High"/>
    <s v="No"/>
    <n v="0"/>
  </r>
  <r>
    <s v="O01427"/>
    <d v="2024-07-31T00:00:00"/>
    <x v="1"/>
    <s v="C0061"/>
    <x v="85"/>
    <s v="P0004"/>
    <s v="Paper Model 4"/>
    <x v="2"/>
    <n v="528.29"/>
    <n v="4"/>
    <n v="798.12"/>
    <n v="0.05"/>
    <s v="First Class"/>
    <x v="3"/>
    <x v="3"/>
    <s v="E008"/>
    <x v="7"/>
    <n v="3032.8559999999998"/>
    <n v="2113.16"/>
    <n v="919.69599999999991"/>
    <s v="High"/>
    <s v="No"/>
    <n v="0"/>
  </r>
  <r>
    <s v="O03074"/>
    <d v="2024-10-31T00:00:00"/>
    <x v="3"/>
    <s v="C0100"/>
    <x v="70"/>
    <s v="P0036"/>
    <s v="Tables Model 4"/>
    <x v="1"/>
    <n v="707.97"/>
    <n v="3"/>
    <n v="1262.55"/>
    <n v="0.05"/>
    <s v="Standard Class"/>
    <x v="2"/>
    <x v="2"/>
    <s v="E001"/>
    <x v="2"/>
    <n v="3598.2674999999995"/>
    <n v="2123.91"/>
    <n v="1474.3574999999996"/>
    <s v="High"/>
    <s v="No"/>
    <n v="0"/>
  </r>
  <r>
    <s v="O02928"/>
    <d v="2024-09-18T00:00:00"/>
    <x v="1"/>
    <s v="C0089"/>
    <x v="71"/>
    <s v="P0016"/>
    <s v="Staplers Model 4"/>
    <x v="2"/>
    <n v="465.76"/>
    <n v="8"/>
    <n v="906.25"/>
    <n v="0"/>
    <s v="First Class"/>
    <x v="1"/>
    <x v="1"/>
    <s v="E007"/>
    <x v="1"/>
    <n v="7250"/>
    <n v="3726.08"/>
    <n v="3523.92"/>
    <s v="High"/>
    <s v="Yes"/>
    <n v="1"/>
  </r>
  <r>
    <s v="O00226"/>
    <d v="2024-10-02T00:00:00"/>
    <x v="3"/>
    <s v="C0096"/>
    <x v="40"/>
    <s v="P0029"/>
    <s v="Bookcases Model 1"/>
    <x v="1"/>
    <n v="644.65"/>
    <n v="12"/>
    <n v="1029.82"/>
    <n v="0.05"/>
    <s v="Second Class"/>
    <x v="2"/>
    <x v="2"/>
    <s v="E005"/>
    <x v="3"/>
    <n v="11739.948"/>
    <n v="7735.7999999999993"/>
    <n v="4004.148000000001"/>
    <s v="High"/>
    <s v="No"/>
    <n v="0"/>
  </r>
  <r>
    <s v="O00762"/>
    <d v="2024-05-11T00:00:00"/>
    <x v="2"/>
    <s v="C0041"/>
    <x v="2"/>
    <s v="P0008"/>
    <s v="Binders Model 4"/>
    <x v="2"/>
    <n v="723.8"/>
    <n v="10"/>
    <n v="1101.54"/>
    <n v="0"/>
    <s v="Second Class"/>
    <x v="0"/>
    <x v="0"/>
    <s v="E002"/>
    <x v="0"/>
    <n v="11015.4"/>
    <n v="7238"/>
    <n v="3777.3999999999996"/>
    <s v="High"/>
    <s v="No"/>
    <n v="0"/>
  </r>
  <r>
    <s v="O01144"/>
    <d v="2025-04-27T00:00:00"/>
    <x v="2"/>
    <s v="C0014"/>
    <x v="57"/>
    <s v="P0050"/>
    <s v="Accessories Model 2"/>
    <x v="0"/>
    <n v="31.01"/>
    <n v="4"/>
    <n v="49.68"/>
    <n v="0.15"/>
    <s v="Standard Class"/>
    <x v="0"/>
    <x v="0"/>
    <s v="E010"/>
    <x v="8"/>
    <n v="168.91200000000001"/>
    <n v="124.04"/>
    <n v="44.872"/>
    <s v="Medium"/>
    <s v="No"/>
    <n v="0"/>
  </r>
  <r>
    <s v="O02290"/>
    <d v="2024-11-01T00:00:00"/>
    <x v="3"/>
    <s v="C0073"/>
    <x v="64"/>
    <s v="P0041"/>
    <s v="Monitors Model 1"/>
    <x v="0"/>
    <n v="757.28"/>
    <n v="6"/>
    <n v="1165.56"/>
    <n v="0"/>
    <s v="Same Day"/>
    <x v="2"/>
    <x v="2"/>
    <s v="E001"/>
    <x v="2"/>
    <n v="6993.36"/>
    <n v="4543.68"/>
    <n v="2449.6799999999994"/>
    <s v="High"/>
    <s v="No"/>
    <n v="0"/>
  </r>
  <r>
    <s v="O03172"/>
    <d v="2025-05-14T00:00:00"/>
    <x v="2"/>
    <s v="C0118"/>
    <x v="4"/>
    <s v="P0044"/>
    <s v="Monitors Model 4"/>
    <x v="0"/>
    <n v="365.65"/>
    <n v="1"/>
    <n v="689.97"/>
    <n v="0.05"/>
    <s v="Second Class"/>
    <x v="0"/>
    <x v="0"/>
    <s v="E006"/>
    <x v="9"/>
    <n v="655.47149999999999"/>
    <n v="365.65"/>
    <n v="289.82150000000001"/>
    <s v="High"/>
    <s v="Yes"/>
    <n v="1"/>
  </r>
  <r>
    <s v="O02948"/>
    <d v="2024-12-11T00:00:00"/>
    <x v="3"/>
    <s v="C0037"/>
    <x v="12"/>
    <s v="P0041"/>
    <s v="Monitors Model 1"/>
    <x v="0"/>
    <n v="757.28"/>
    <n v="8"/>
    <n v="1165.56"/>
    <n v="0.05"/>
    <s v="Second Class"/>
    <x v="3"/>
    <x v="3"/>
    <s v="E012"/>
    <x v="4"/>
    <n v="8858.2559999999994"/>
    <n v="6058.24"/>
    <n v="2800.0159999999996"/>
    <s v="High"/>
    <s v="No"/>
    <n v="0"/>
  </r>
  <r>
    <s v="O01455"/>
    <d v="2024-01-19T00:00:00"/>
    <x v="0"/>
    <s v="C0048"/>
    <x v="82"/>
    <s v="P0029"/>
    <s v="Bookcases Model 1"/>
    <x v="1"/>
    <n v="644.65"/>
    <n v="10"/>
    <n v="1029.82"/>
    <n v="0.2"/>
    <s v="Standard Class"/>
    <x v="0"/>
    <x v="0"/>
    <s v="E010"/>
    <x v="8"/>
    <n v="8238.56"/>
    <n v="6446.5"/>
    <n v="1792.0599999999995"/>
    <s v="Medium"/>
    <s v="No"/>
    <n v="0"/>
  </r>
  <r>
    <s v="O02979"/>
    <d v="2024-11-10T00:00:00"/>
    <x v="3"/>
    <s v="C0109"/>
    <x v="51"/>
    <s v="P0046"/>
    <s v="Printers Model 2"/>
    <x v="0"/>
    <n v="338.21"/>
    <n v="5"/>
    <n v="661.25"/>
    <n v="0.15"/>
    <s v="Standard Class"/>
    <x v="3"/>
    <x v="3"/>
    <s v="E008"/>
    <x v="7"/>
    <n v="2810.3125"/>
    <n v="1691.05"/>
    <n v="1119.2625"/>
    <s v="High"/>
    <s v="No"/>
    <n v="0"/>
  </r>
  <r>
    <s v="O01918"/>
    <d v="2024-04-23T00:00:00"/>
    <x v="2"/>
    <s v="C0059"/>
    <x v="73"/>
    <s v="P0016"/>
    <s v="Staplers Model 4"/>
    <x v="2"/>
    <n v="465.76"/>
    <n v="10"/>
    <n v="906.25"/>
    <n v="0"/>
    <s v="Standard Class"/>
    <x v="2"/>
    <x v="2"/>
    <s v="E009"/>
    <x v="5"/>
    <n v="9062.5"/>
    <n v="4657.6000000000004"/>
    <n v="4404.8999999999996"/>
    <s v="High"/>
    <s v="No"/>
    <n v="0"/>
  </r>
  <r>
    <s v="O00224"/>
    <d v="2025-02-15T00:00:00"/>
    <x v="0"/>
    <s v="C0078"/>
    <x v="101"/>
    <s v="P0044"/>
    <s v="Monitors Model 4"/>
    <x v="0"/>
    <n v="365.65"/>
    <n v="1"/>
    <n v="689.97"/>
    <n v="0.05"/>
    <s v="Standard Class"/>
    <x v="1"/>
    <x v="1"/>
    <s v="E011"/>
    <x v="10"/>
    <n v="655.47149999999999"/>
    <n v="365.65"/>
    <n v="289.82150000000001"/>
    <s v="High"/>
    <s v="No"/>
    <n v="0"/>
  </r>
  <r>
    <s v="O02709"/>
    <d v="2025-04-14T00:00:00"/>
    <x v="2"/>
    <s v="C0064"/>
    <x v="67"/>
    <s v="P0026"/>
    <s v="Chairs Model 2"/>
    <x v="1"/>
    <n v="116.9"/>
    <n v="4"/>
    <n v="253.46"/>
    <n v="0.1"/>
    <s v="Same Day"/>
    <x v="3"/>
    <x v="3"/>
    <s v="E012"/>
    <x v="4"/>
    <n v="912.45600000000002"/>
    <n v="467.6"/>
    <n v="444.85599999999999"/>
    <s v="High"/>
    <s v="No"/>
    <n v="0"/>
  </r>
  <r>
    <s v="O00035"/>
    <d v="2024-05-14T00:00:00"/>
    <x v="2"/>
    <s v="C0044"/>
    <x v="25"/>
    <s v="P0050"/>
    <s v="Accessories Model 2"/>
    <x v="0"/>
    <n v="31.01"/>
    <n v="10"/>
    <n v="49.68"/>
    <n v="0.05"/>
    <s v="Standard Class"/>
    <x v="2"/>
    <x v="2"/>
    <s v="E009"/>
    <x v="5"/>
    <n v="471.96"/>
    <n v="310.10000000000002"/>
    <n v="161.85999999999996"/>
    <s v="High"/>
    <s v="No"/>
    <n v="0"/>
  </r>
  <r>
    <s v="O02904"/>
    <d v="2024-09-13T00:00:00"/>
    <x v="1"/>
    <s v="C0101"/>
    <x v="58"/>
    <s v="P0002"/>
    <s v="Paper Model 2"/>
    <x v="2"/>
    <n v="461.98"/>
    <n v="2"/>
    <n v="1013.15"/>
    <n v="0"/>
    <s v="Standard Class"/>
    <x v="2"/>
    <x v="2"/>
    <s v="E009"/>
    <x v="5"/>
    <n v="2026.3"/>
    <n v="923.96"/>
    <n v="1102.3399999999999"/>
    <s v="High"/>
    <s v="No"/>
    <n v="0"/>
  </r>
  <r>
    <s v="O01723"/>
    <d v="2024-06-16T00:00:00"/>
    <x v="2"/>
    <s v="C0015"/>
    <x v="88"/>
    <s v="P0032"/>
    <s v="Bookcases Model 4"/>
    <x v="1"/>
    <n v="539.9"/>
    <n v="11"/>
    <n v="1019.72"/>
    <n v="0.2"/>
    <s v="First Class"/>
    <x v="1"/>
    <x v="1"/>
    <s v="E003"/>
    <x v="11"/>
    <n v="8973.5360000000001"/>
    <n v="5938.9"/>
    <n v="3034.6360000000004"/>
    <s v="High"/>
    <s v="No"/>
    <n v="0"/>
  </r>
  <r>
    <s v="O01287"/>
    <d v="2025-06-21T00:00:00"/>
    <x v="2"/>
    <s v="C0090"/>
    <x v="60"/>
    <s v="P0028"/>
    <s v="Chairs Model 4"/>
    <x v="1"/>
    <n v="784.05"/>
    <n v="12"/>
    <n v="1700.53"/>
    <n v="0"/>
    <s v="First Class"/>
    <x v="1"/>
    <x v="1"/>
    <s v="E003"/>
    <x v="11"/>
    <n v="20406.36"/>
    <n v="9408.5999999999985"/>
    <n v="10997.760000000002"/>
    <s v="High"/>
    <s v="No"/>
    <n v="0"/>
  </r>
  <r>
    <s v="O02116"/>
    <d v="2024-08-09T00:00:00"/>
    <x v="1"/>
    <s v="C0117"/>
    <x v="32"/>
    <s v="P0029"/>
    <s v="Bookcases Model 1"/>
    <x v="1"/>
    <n v="644.65"/>
    <n v="7"/>
    <n v="1029.82"/>
    <n v="0.1"/>
    <s v="Same Day"/>
    <x v="0"/>
    <x v="0"/>
    <s v="E002"/>
    <x v="0"/>
    <n v="6487.866"/>
    <n v="4512.55"/>
    <n v="1975.3159999999998"/>
    <s v="High"/>
    <s v="No"/>
    <n v="0"/>
  </r>
  <r>
    <s v="O03111"/>
    <d v="2024-11-19T00:00:00"/>
    <x v="3"/>
    <s v="C0114"/>
    <x v="61"/>
    <s v="P0003"/>
    <s v="Paper Model 3"/>
    <x v="2"/>
    <n v="239.71"/>
    <n v="12"/>
    <n v="522.34"/>
    <n v="0.1"/>
    <s v="Standard Class"/>
    <x v="2"/>
    <x v="2"/>
    <s v="E009"/>
    <x v="5"/>
    <n v="5641.2719999999999"/>
    <n v="2876.52"/>
    <n v="2764.752"/>
    <s v="High"/>
    <s v="No"/>
    <n v="0"/>
  </r>
  <r>
    <s v="O01682"/>
    <d v="2024-01-16T00:00:00"/>
    <x v="0"/>
    <s v="C0110"/>
    <x v="44"/>
    <s v="P0007"/>
    <s v="Binders Model 3"/>
    <x v="2"/>
    <n v="487.09"/>
    <n v="12"/>
    <n v="838.72"/>
    <n v="0.2"/>
    <s v="Same Day"/>
    <x v="1"/>
    <x v="1"/>
    <s v="E003"/>
    <x v="11"/>
    <n v="8051.7119999999995"/>
    <n v="5845.08"/>
    <n v="2206.6319999999996"/>
    <s v="Medium"/>
    <s v="No"/>
    <n v="0"/>
  </r>
  <r>
    <s v="O00128"/>
    <d v="2025-02-02T00:00:00"/>
    <x v="0"/>
    <s v="C0101"/>
    <x v="58"/>
    <s v="P0041"/>
    <s v="Monitors Model 1"/>
    <x v="0"/>
    <n v="757.28"/>
    <n v="6"/>
    <n v="1165.56"/>
    <n v="0"/>
    <s v="First Class"/>
    <x v="2"/>
    <x v="2"/>
    <s v="E001"/>
    <x v="2"/>
    <n v="6993.36"/>
    <n v="4543.68"/>
    <n v="2449.6799999999994"/>
    <s v="High"/>
    <s v="No"/>
    <n v="0"/>
  </r>
  <r>
    <s v="O01031"/>
    <d v="2024-03-29T00:00:00"/>
    <x v="0"/>
    <s v="C0016"/>
    <x v="34"/>
    <s v="P0022"/>
    <s v="Desks Model 2"/>
    <x v="1"/>
    <n v="209.29"/>
    <n v="10"/>
    <n v="425.58"/>
    <n v="0.05"/>
    <s v="Standard Class"/>
    <x v="0"/>
    <x v="0"/>
    <s v="E006"/>
    <x v="9"/>
    <n v="4043.0099999999998"/>
    <n v="2092.9"/>
    <n v="1950.1099999999997"/>
    <s v="High"/>
    <s v="No"/>
    <n v="0"/>
  </r>
  <r>
    <s v="O03182"/>
    <d v="2025-04-26T00:00:00"/>
    <x v="2"/>
    <s v="C0028"/>
    <x v="11"/>
    <s v="P0041"/>
    <s v="Monitors Model 1"/>
    <x v="0"/>
    <n v="757.28"/>
    <n v="2"/>
    <n v="1165.56"/>
    <n v="0.05"/>
    <s v="Standard Class"/>
    <x v="2"/>
    <x v="2"/>
    <s v="E009"/>
    <x v="5"/>
    <n v="2214.5639999999999"/>
    <n v="1514.56"/>
    <n v="700.00399999999991"/>
    <s v="High"/>
    <s v="No"/>
    <n v="0"/>
  </r>
  <r>
    <s v="O02309"/>
    <d v="2025-04-07T00:00:00"/>
    <x v="2"/>
    <s v="C0090"/>
    <x v="60"/>
    <s v="P0007"/>
    <s v="Binders Model 3"/>
    <x v="2"/>
    <n v="487.09"/>
    <n v="8"/>
    <n v="838.72"/>
    <n v="0.05"/>
    <s v="First Class"/>
    <x v="1"/>
    <x v="1"/>
    <s v="E003"/>
    <x v="11"/>
    <n v="6374.2719999999999"/>
    <n v="3896.72"/>
    <n v="2477.5520000000001"/>
    <s v="High"/>
    <s v="No"/>
    <n v="0"/>
  </r>
  <r>
    <s v="O00333"/>
    <d v="2024-03-21T00:00:00"/>
    <x v="0"/>
    <s v="C0100"/>
    <x v="70"/>
    <s v="P0007"/>
    <s v="Binders Model 3"/>
    <x v="2"/>
    <n v="487.09"/>
    <n v="11"/>
    <n v="838.72"/>
    <n v="0.15"/>
    <s v="Standard Class"/>
    <x v="2"/>
    <x v="2"/>
    <s v="E001"/>
    <x v="2"/>
    <n v="7842.0320000000002"/>
    <n v="5357.99"/>
    <n v="2484.0420000000004"/>
    <s v="High"/>
    <s v="No"/>
    <n v="0"/>
  </r>
  <r>
    <s v="O02782"/>
    <d v="2024-11-08T00:00:00"/>
    <x v="3"/>
    <s v="C0072"/>
    <x v="105"/>
    <s v="P0031"/>
    <s v="Bookcases Model 3"/>
    <x v="1"/>
    <n v="431.57"/>
    <n v="1"/>
    <n v="725.92"/>
    <n v="0"/>
    <s v="First Class"/>
    <x v="0"/>
    <x v="0"/>
    <s v="E010"/>
    <x v="8"/>
    <n v="725.92"/>
    <n v="431.57"/>
    <n v="294.34999999999997"/>
    <s v="High"/>
    <s v="No"/>
    <n v="0"/>
  </r>
  <r>
    <s v="O02734"/>
    <d v="2024-11-03T00:00:00"/>
    <x v="3"/>
    <s v="C0067"/>
    <x v="46"/>
    <s v="P0026"/>
    <s v="Chairs Model 2"/>
    <x v="1"/>
    <n v="116.9"/>
    <n v="9"/>
    <n v="253.46"/>
    <n v="0.05"/>
    <s v="Standard Class"/>
    <x v="1"/>
    <x v="1"/>
    <s v="E007"/>
    <x v="1"/>
    <n v="2167.0829999999996"/>
    <n v="1052.1000000000001"/>
    <n v="1114.9829999999995"/>
    <s v="High"/>
    <s v="No"/>
    <n v="0"/>
  </r>
  <r>
    <s v="O00965"/>
    <d v="2024-05-26T00:00:00"/>
    <x v="2"/>
    <s v="C0083"/>
    <x v="21"/>
    <s v="P0028"/>
    <s v="Chairs Model 4"/>
    <x v="1"/>
    <n v="784.05"/>
    <n v="1"/>
    <n v="1700.53"/>
    <n v="0"/>
    <s v="Standard Class"/>
    <x v="1"/>
    <x v="1"/>
    <s v="E007"/>
    <x v="1"/>
    <n v="1700.53"/>
    <n v="784.05"/>
    <n v="916.48"/>
    <s v="High"/>
    <s v="No"/>
    <n v="0"/>
  </r>
  <r>
    <s v="O02671"/>
    <d v="2024-07-05T00:00:00"/>
    <x v="1"/>
    <s v="C0097"/>
    <x v="37"/>
    <s v="P0030"/>
    <s v="Bookcases Model 2"/>
    <x v="1"/>
    <n v="633.59"/>
    <n v="7"/>
    <n v="800.37"/>
    <n v="0"/>
    <s v="First Class"/>
    <x v="3"/>
    <x v="3"/>
    <s v="E004"/>
    <x v="6"/>
    <n v="5602.59"/>
    <n v="4435.13"/>
    <n v="1167.46"/>
    <s v="Medium"/>
    <s v="No"/>
    <n v="0"/>
  </r>
  <r>
    <s v="O02542"/>
    <d v="2025-05-20T00:00:00"/>
    <x v="2"/>
    <s v="C0072"/>
    <x v="105"/>
    <s v="P0022"/>
    <s v="Desks Model 2"/>
    <x v="1"/>
    <n v="209.29"/>
    <n v="12"/>
    <n v="425.58"/>
    <n v="0"/>
    <s v="Standard Class"/>
    <x v="0"/>
    <x v="0"/>
    <s v="E010"/>
    <x v="8"/>
    <n v="5106.96"/>
    <n v="2511.48"/>
    <n v="2595.48"/>
    <s v="High"/>
    <s v="No"/>
    <n v="0"/>
  </r>
  <r>
    <s v="O01143"/>
    <d v="2024-06-04T00:00:00"/>
    <x v="2"/>
    <s v="C0093"/>
    <x v="102"/>
    <s v="P0048"/>
    <s v="Printers Model 4"/>
    <x v="0"/>
    <n v="83.72"/>
    <n v="4"/>
    <n v="143.57"/>
    <n v="0.05"/>
    <s v="Standard Class"/>
    <x v="0"/>
    <x v="0"/>
    <s v="E010"/>
    <x v="8"/>
    <n v="545.56599999999992"/>
    <n v="334.88"/>
    <n v="210.68599999999992"/>
    <s v="High"/>
    <s v="Yes"/>
    <n v="1"/>
  </r>
  <r>
    <s v="O01482"/>
    <d v="2024-07-05T00:00:00"/>
    <x v="1"/>
    <s v="C0115"/>
    <x v="17"/>
    <s v="P0038"/>
    <s v="Laptops Model 2"/>
    <x v="0"/>
    <n v="55.26"/>
    <n v="2"/>
    <n v="112.32"/>
    <n v="0.15"/>
    <s v="Second Class"/>
    <x v="2"/>
    <x v="2"/>
    <s v="E009"/>
    <x v="5"/>
    <n v="190.94399999999999"/>
    <n v="110.52"/>
    <n v="80.423999999999992"/>
    <s v="High"/>
    <s v="No"/>
    <n v="0"/>
  </r>
  <r>
    <s v="O00136"/>
    <d v="2025-03-24T00:00:00"/>
    <x v="0"/>
    <s v="C0060"/>
    <x v="28"/>
    <s v="P0046"/>
    <s v="Printers Model 2"/>
    <x v="0"/>
    <n v="338.21"/>
    <n v="5"/>
    <n v="661.25"/>
    <n v="0.2"/>
    <s v="Same Day"/>
    <x v="0"/>
    <x v="0"/>
    <s v="E002"/>
    <x v="0"/>
    <n v="2645"/>
    <n v="1691.05"/>
    <n v="953.95"/>
    <s v="High"/>
    <s v="No"/>
    <n v="0"/>
  </r>
  <r>
    <s v="O00575"/>
    <d v="2024-09-29T00:00:00"/>
    <x v="1"/>
    <s v="C0092"/>
    <x v="74"/>
    <s v="P0014"/>
    <s v="Staplers Model 2"/>
    <x v="2"/>
    <n v="723.21"/>
    <n v="5"/>
    <n v="1348.08"/>
    <n v="0.15"/>
    <s v="Standard Class"/>
    <x v="3"/>
    <x v="3"/>
    <s v="E004"/>
    <x v="6"/>
    <n v="5729.3399999999992"/>
    <n v="3616.05"/>
    <n v="2113.2899999999991"/>
    <s v="High"/>
    <s v="No"/>
    <n v="0"/>
  </r>
  <r>
    <s v="O02983"/>
    <d v="2024-08-31T00:00:00"/>
    <x v="1"/>
    <s v="C0089"/>
    <x v="71"/>
    <s v="P0024"/>
    <s v="Desks Model 4"/>
    <x v="1"/>
    <n v="598.51"/>
    <n v="3"/>
    <n v="940.73"/>
    <n v="0"/>
    <s v="Standard Class"/>
    <x v="1"/>
    <x v="1"/>
    <s v="E003"/>
    <x v="11"/>
    <n v="2822.19"/>
    <n v="1795.53"/>
    <n v="1026.6600000000001"/>
    <s v="High"/>
    <s v="No"/>
    <n v="0"/>
  </r>
  <r>
    <s v="O00977"/>
    <d v="2024-05-17T00:00:00"/>
    <x v="2"/>
    <s v="C0056"/>
    <x v="54"/>
    <s v="P0019"/>
    <s v="Envelopes Model 3"/>
    <x v="2"/>
    <n v="110.07"/>
    <n v="12"/>
    <n v="193.99"/>
    <n v="0"/>
    <s v="Standard Class"/>
    <x v="2"/>
    <x v="2"/>
    <s v="E005"/>
    <x v="3"/>
    <n v="2327.88"/>
    <n v="1320.84"/>
    <n v="1007.0400000000002"/>
    <s v="High"/>
    <s v="No"/>
    <n v="0"/>
  </r>
  <r>
    <s v="O02636"/>
    <d v="2024-07-07T00:00:00"/>
    <x v="1"/>
    <s v="C0064"/>
    <x v="67"/>
    <s v="P0030"/>
    <s v="Bookcases Model 2"/>
    <x v="1"/>
    <n v="633.59"/>
    <n v="12"/>
    <n v="800.37"/>
    <n v="0.2"/>
    <s v="Standard Class"/>
    <x v="3"/>
    <x v="3"/>
    <s v="E012"/>
    <x v="4"/>
    <n v="7683.5520000000006"/>
    <n v="7603.08"/>
    <n v="80.472000000000662"/>
    <s v="Low"/>
    <s v="No"/>
    <n v="0"/>
  </r>
  <r>
    <s v="O02210"/>
    <d v="2024-10-21T00:00:00"/>
    <x v="3"/>
    <s v="C0063"/>
    <x v="56"/>
    <s v="P0052"/>
    <s v="Accessories Model 4"/>
    <x v="0"/>
    <n v="685.08"/>
    <n v="1"/>
    <n v="921.01"/>
    <n v="0.15"/>
    <s v="Second Class"/>
    <x v="3"/>
    <x v="3"/>
    <s v="E008"/>
    <x v="7"/>
    <n v="782.85849999999994"/>
    <n v="685.08"/>
    <n v="97.778499999999894"/>
    <s v="Low"/>
    <s v="No"/>
    <n v="0"/>
  </r>
  <r>
    <s v="O03104"/>
    <d v="2025-06-17T00:00:00"/>
    <x v="2"/>
    <s v="C0033"/>
    <x v="14"/>
    <s v="P0024"/>
    <s v="Desks Model 4"/>
    <x v="1"/>
    <n v="598.51"/>
    <n v="5"/>
    <n v="940.73"/>
    <n v="0.15"/>
    <s v="Second Class"/>
    <x v="2"/>
    <x v="2"/>
    <s v="E009"/>
    <x v="5"/>
    <n v="3998.1024999999995"/>
    <n v="2992.55"/>
    <n v="1005.5524999999993"/>
    <s v="Medium"/>
    <s v="No"/>
    <n v="0"/>
  </r>
  <r>
    <s v="O02330"/>
    <d v="2024-06-04T00:00:00"/>
    <x v="2"/>
    <s v="C0015"/>
    <x v="88"/>
    <s v="P0005"/>
    <s v="Binders Model 1"/>
    <x v="2"/>
    <n v="454.91"/>
    <n v="1"/>
    <n v="865.02"/>
    <n v="0.2"/>
    <s v="Standard Class"/>
    <x v="1"/>
    <x v="1"/>
    <s v="E003"/>
    <x v="11"/>
    <n v="692.01600000000008"/>
    <n v="454.91"/>
    <n v="237.10600000000005"/>
    <s v="High"/>
    <s v="No"/>
    <n v="0"/>
  </r>
  <r>
    <s v="O00790"/>
    <d v="2024-04-27T00:00:00"/>
    <x v="2"/>
    <s v="C0024"/>
    <x v="6"/>
    <s v="P0016"/>
    <s v="Staplers Model 4"/>
    <x v="2"/>
    <n v="465.76"/>
    <n v="5"/>
    <n v="906.25"/>
    <n v="0.15"/>
    <s v="Standard Class"/>
    <x v="3"/>
    <x v="3"/>
    <s v="E008"/>
    <x v="7"/>
    <n v="3851.5625"/>
    <n v="2328.8000000000002"/>
    <n v="1522.7624999999998"/>
    <s v="High"/>
    <s v="No"/>
    <n v="0"/>
  </r>
  <r>
    <s v="O02390"/>
    <d v="2024-02-12T00:00:00"/>
    <x v="0"/>
    <s v="C0003"/>
    <x v="66"/>
    <s v="P0025"/>
    <s v="Chairs Model 1"/>
    <x v="1"/>
    <n v="96.56"/>
    <n v="1"/>
    <n v="209.03"/>
    <n v="0.2"/>
    <s v="Second Class"/>
    <x v="1"/>
    <x v="1"/>
    <s v="E003"/>
    <x v="11"/>
    <n v="167.22400000000002"/>
    <n v="96.56"/>
    <n v="70.664000000000016"/>
    <s v="High"/>
    <s v="No"/>
    <n v="0"/>
  </r>
  <r>
    <s v="O02394"/>
    <d v="2024-12-04T00:00:00"/>
    <x v="3"/>
    <s v="C0048"/>
    <x v="82"/>
    <s v="P0015"/>
    <s v="Staplers Model 3"/>
    <x v="2"/>
    <n v="250.6"/>
    <n v="12"/>
    <n v="418.2"/>
    <n v="0"/>
    <s v="Standard Class"/>
    <x v="0"/>
    <x v="0"/>
    <s v="E006"/>
    <x v="9"/>
    <n v="5018.3999999999996"/>
    <n v="3007.2"/>
    <n v="2011.1999999999998"/>
    <s v="High"/>
    <s v="No"/>
    <n v="0"/>
  </r>
  <r>
    <s v="O01985"/>
    <d v="2024-07-04T00:00:00"/>
    <x v="1"/>
    <s v="C0068"/>
    <x v="9"/>
    <s v="P0017"/>
    <s v="Envelopes Model 1"/>
    <x v="2"/>
    <n v="76.66"/>
    <n v="8"/>
    <n v="117.32"/>
    <n v="0"/>
    <s v="Standard Class"/>
    <x v="0"/>
    <x v="0"/>
    <s v="E002"/>
    <x v="0"/>
    <n v="938.56"/>
    <n v="613.28"/>
    <n v="325.27999999999997"/>
    <s v="High"/>
    <s v="No"/>
    <n v="0"/>
  </r>
  <r>
    <s v="O01425"/>
    <d v="2025-06-26T00:00:00"/>
    <x v="2"/>
    <s v="C0093"/>
    <x v="102"/>
    <s v="P0034"/>
    <s v="Tables Model 2"/>
    <x v="1"/>
    <n v="752.53"/>
    <n v="3"/>
    <n v="1018.12"/>
    <n v="0.05"/>
    <s v="Second Class"/>
    <x v="0"/>
    <x v="0"/>
    <s v="E006"/>
    <x v="9"/>
    <n v="2901.6419999999998"/>
    <n v="2257.59"/>
    <n v="644.05199999999968"/>
    <s v="Medium"/>
    <s v="No"/>
    <n v="0"/>
  </r>
  <r>
    <s v="O00439"/>
    <d v="2024-09-01T00:00:00"/>
    <x v="1"/>
    <s v="C0052"/>
    <x v="13"/>
    <s v="P0038"/>
    <s v="Laptops Model 2"/>
    <x v="0"/>
    <n v="55.26"/>
    <n v="10"/>
    <n v="112.32"/>
    <n v="0"/>
    <s v="First Class"/>
    <x v="3"/>
    <x v="3"/>
    <s v="E008"/>
    <x v="7"/>
    <n v="1123.1999999999998"/>
    <n v="552.6"/>
    <n v="570.5999999999998"/>
    <s v="High"/>
    <s v="No"/>
    <n v="0"/>
  </r>
  <r>
    <s v="O01016"/>
    <d v="2024-07-26T00:00:00"/>
    <x v="1"/>
    <s v="C0120"/>
    <x v="18"/>
    <s v="P0017"/>
    <s v="Envelopes Model 1"/>
    <x v="2"/>
    <n v="76.66"/>
    <n v="2"/>
    <n v="117.32"/>
    <n v="0.1"/>
    <s v="First Class"/>
    <x v="3"/>
    <x v="3"/>
    <s v="E012"/>
    <x v="4"/>
    <n v="211.17599999999999"/>
    <n v="153.32"/>
    <n v="57.855999999999995"/>
    <s v="Medium"/>
    <s v="No"/>
    <n v="0"/>
  </r>
  <r>
    <s v="O00165"/>
    <d v="2024-05-15T00:00:00"/>
    <x v="2"/>
    <s v="C0028"/>
    <x v="11"/>
    <s v="P0031"/>
    <s v="Bookcases Model 3"/>
    <x v="1"/>
    <n v="431.57"/>
    <n v="10"/>
    <n v="725.92"/>
    <n v="0"/>
    <s v="First Class"/>
    <x v="2"/>
    <x v="2"/>
    <s v="E001"/>
    <x v="2"/>
    <n v="7259.2"/>
    <n v="4315.7"/>
    <n v="2943.5"/>
    <s v="High"/>
    <s v="No"/>
    <n v="0"/>
  </r>
  <r>
    <s v="O01277"/>
    <d v="2025-03-08T00:00:00"/>
    <x v="0"/>
    <s v="C0033"/>
    <x v="14"/>
    <s v="P0029"/>
    <s v="Bookcases Model 1"/>
    <x v="1"/>
    <n v="644.65"/>
    <n v="6"/>
    <n v="1029.82"/>
    <n v="0.15"/>
    <s v="Same Day"/>
    <x v="2"/>
    <x v="2"/>
    <s v="E001"/>
    <x v="2"/>
    <n v="5252.0820000000003"/>
    <n v="3867.8999999999996"/>
    <n v="1384.1820000000007"/>
    <s v="Medium"/>
    <s v="No"/>
    <n v="0"/>
  </r>
  <r>
    <s v="O02534"/>
    <d v="2024-11-29T00:00:00"/>
    <x v="3"/>
    <s v="C0031"/>
    <x v="19"/>
    <s v="P0048"/>
    <s v="Printers Model 4"/>
    <x v="0"/>
    <n v="83.72"/>
    <n v="5"/>
    <n v="143.57"/>
    <n v="0"/>
    <s v="Standard Class"/>
    <x v="1"/>
    <x v="1"/>
    <s v="E007"/>
    <x v="1"/>
    <n v="717.84999999999991"/>
    <n v="418.6"/>
    <n v="299.24999999999989"/>
    <s v="High"/>
    <s v="No"/>
    <n v="0"/>
  </r>
  <r>
    <s v="O02911"/>
    <d v="2024-07-11T00:00:00"/>
    <x v="1"/>
    <s v="C0104"/>
    <x v="29"/>
    <s v="P0024"/>
    <s v="Desks Model 4"/>
    <x v="1"/>
    <n v="598.51"/>
    <n v="2"/>
    <n v="940.73"/>
    <n v="0.2"/>
    <s v="Standard Class"/>
    <x v="2"/>
    <x v="2"/>
    <s v="E001"/>
    <x v="2"/>
    <n v="1505.1680000000001"/>
    <n v="1197.02"/>
    <n v="308.14800000000014"/>
    <s v="Medium"/>
    <s v="No"/>
    <n v="0"/>
  </r>
  <r>
    <s v="O02043"/>
    <d v="2025-02-01T00:00:00"/>
    <x v="0"/>
    <s v="C0054"/>
    <x v="7"/>
    <s v="P0030"/>
    <s v="Bookcases Model 2"/>
    <x v="1"/>
    <n v="633.59"/>
    <n v="4"/>
    <n v="800.37"/>
    <n v="0.05"/>
    <s v="Standard Class"/>
    <x v="2"/>
    <x v="2"/>
    <s v="E001"/>
    <x v="2"/>
    <n v="3041.4059999999999"/>
    <n v="2534.36"/>
    <n v="507.04599999999982"/>
    <s v="Medium"/>
    <s v="No"/>
    <n v="0"/>
  </r>
  <r>
    <s v="O03136"/>
    <d v="2025-02-28T00:00:00"/>
    <x v="0"/>
    <s v="C0085"/>
    <x v="42"/>
    <s v="P0031"/>
    <s v="Bookcases Model 3"/>
    <x v="1"/>
    <n v="431.57"/>
    <n v="7"/>
    <n v="725.92"/>
    <n v="0.1"/>
    <s v="Second Class"/>
    <x v="2"/>
    <x v="2"/>
    <s v="E009"/>
    <x v="5"/>
    <n v="4573.2959999999994"/>
    <n v="3020.99"/>
    <n v="1552.3059999999996"/>
    <s v="High"/>
    <s v="No"/>
    <n v="0"/>
  </r>
  <r>
    <s v="O02715"/>
    <d v="2024-02-14T00:00:00"/>
    <x v="0"/>
    <s v="C0067"/>
    <x v="46"/>
    <s v="P0037"/>
    <s v="Laptops Model 1"/>
    <x v="0"/>
    <n v="732.63"/>
    <n v="5"/>
    <n v="1069.8599999999999"/>
    <n v="0"/>
    <s v="Second Class"/>
    <x v="1"/>
    <x v="1"/>
    <s v="E011"/>
    <x v="10"/>
    <n v="5349.2999999999993"/>
    <n v="3663.15"/>
    <n v="1686.1499999999992"/>
    <s v="High"/>
    <s v="No"/>
    <n v="0"/>
  </r>
  <r>
    <s v="O02206"/>
    <d v="2024-10-25T00:00:00"/>
    <x v="3"/>
    <s v="C0060"/>
    <x v="28"/>
    <s v="P0014"/>
    <s v="Staplers Model 2"/>
    <x v="2"/>
    <n v="723.21"/>
    <n v="7"/>
    <n v="1348.08"/>
    <n v="0.2"/>
    <s v="Standard Class"/>
    <x v="0"/>
    <x v="0"/>
    <s v="E006"/>
    <x v="9"/>
    <n v="7549.2479999999996"/>
    <n v="5062.47"/>
    <n v="2486.7779999999993"/>
    <s v="High"/>
    <s v="No"/>
    <n v="0"/>
  </r>
  <r>
    <s v="O00465"/>
    <d v="2024-05-02T00:00:00"/>
    <x v="2"/>
    <s v="C0077"/>
    <x v="59"/>
    <s v="P0041"/>
    <s v="Monitors Model 1"/>
    <x v="0"/>
    <n v="757.28"/>
    <n v="2"/>
    <n v="1165.56"/>
    <n v="0.2"/>
    <s v="Standard Class"/>
    <x v="0"/>
    <x v="0"/>
    <s v="E002"/>
    <x v="0"/>
    <n v="1864.896"/>
    <n v="1514.56"/>
    <n v="350.33600000000001"/>
    <s v="Medium"/>
    <s v="No"/>
    <n v="0"/>
  </r>
  <r>
    <s v="O01150"/>
    <d v="2025-01-26T00:00:00"/>
    <x v="0"/>
    <s v="C0078"/>
    <x v="101"/>
    <s v="P0034"/>
    <s v="Tables Model 2"/>
    <x v="1"/>
    <n v="752.53"/>
    <n v="1"/>
    <n v="1018.12"/>
    <n v="0.1"/>
    <s v="Standard Class"/>
    <x v="1"/>
    <x v="1"/>
    <s v="E011"/>
    <x v="10"/>
    <n v="916.30799999999999"/>
    <n v="752.53"/>
    <n v="163.77800000000002"/>
    <s v="Medium"/>
    <s v="No"/>
    <n v="0"/>
  </r>
  <r>
    <s v="O03149"/>
    <d v="2024-12-08T00:00:00"/>
    <x v="3"/>
    <s v="C0102"/>
    <x v="80"/>
    <s v="P0037"/>
    <s v="Laptops Model 1"/>
    <x v="0"/>
    <n v="732.63"/>
    <n v="4"/>
    <n v="1069.8599999999999"/>
    <n v="0"/>
    <s v="First Class"/>
    <x v="3"/>
    <x v="3"/>
    <s v="E012"/>
    <x v="4"/>
    <n v="4279.4399999999996"/>
    <n v="2930.52"/>
    <n v="1348.9199999999996"/>
    <s v="High"/>
    <s v="No"/>
    <n v="0"/>
  </r>
  <r>
    <s v="O02646"/>
    <d v="2024-04-05T00:00:00"/>
    <x v="2"/>
    <s v="C0118"/>
    <x v="4"/>
    <s v="P0031"/>
    <s v="Bookcases Model 3"/>
    <x v="1"/>
    <n v="431.57"/>
    <n v="10"/>
    <n v="725.92"/>
    <n v="0.15"/>
    <s v="Second Class"/>
    <x v="0"/>
    <x v="0"/>
    <s v="E002"/>
    <x v="0"/>
    <n v="6170.32"/>
    <n v="4315.7"/>
    <n v="1854.62"/>
    <s v="High"/>
    <s v="No"/>
    <n v="0"/>
  </r>
  <r>
    <s v="O00347"/>
    <d v="2024-04-16T00:00:00"/>
    <x v="2"/>
    <s v="C0051"/>
    <x v="65"/>
    <s v="P0034"/>
    <s v="Tables Model 2"/>
    <x v="1"/>
    <n v="752.53"/>
    <n v="5"/>
    <n v="1018.12"/>
    <n v="0.1"/>
    <s v="First Class"/>
    <x v="1"/>
    <x v="1"/>
    <s v="E003"/>
    <x v="11"/>
    <n v="4581.5400000000009"/>
    <n v="3762.6499999999996"/>
    <n v="818.89000000000124"/>
    <s v="Medium"/>
    <s v="No"/>
    <n v="0"/>
  </r>
  <r>
    <s v="O02089"/>
    <d v="2024-09-24T00:00:00"/>
    <x v="1"/>
    <s v="C0055"/>
    <x v="24"/>
    <s v="P0039"/>
    <s v="Laptops Model 3"/>
    <x v="0"/>
    <n v="727.96"/>
    <n v="9"/>
    <n v="1118.93"/>
    <n v="0.1"/>
    <s v="Second Class"/>
    <x v="2"/>
    <x v="2"/>
    <s v="E001"/>
    <x v="2"/>
    <n v="9063.3330000000005"/>
    <n v="6551.64"/>
    <n v="2511.6930000000002"/>
    <s v="Medium"/>
    <s v="No"/>
    <n v="0"/>
  </r>
  <r>
    <s v="O01679"/>
    <d v="2024-01-03T00:00:00"/>
    <x v="0"/>
    <s v="C0111"/>
    <x v="17"/>
    <s v="P0015"/>
    <s v="Staplers Model 3"/>
    <x v="2"/>
    <n v="250.6"/>
    <n v="7"/>
    <n v="418.2"/>
    <n v="0.05"/>
    <s v="First Class"/>
    <x v="1"/>
    <x v="1"/>
    <s v="E003"/>
    <x v="11"/>
    <n v="2781.0299999999997"/>
    <n v="1754.2"/>
    <n v="1026.8299999999997"/>
    <s v="High"/>
    <s v="No"/>
    <n v="0"/>
  </r>
  <r>
    <s v="O02054"/>
    <d v="2025-04-30T00:00:00"/>
    <x v="2"/>
    <s v="C0120"/>
    <x v="18"/>
    <s v="P0044"/>
    <s v="Monitors Model 4"/>
    <x v="0"/>
    <n v="365.65"/>
    <n v="4"/>
    <n v="689.97"/>
    <n v="0.2"/>
    <s v="Second Class"/>
    <x v="3"/>
    <x v="3"/>
    <s v="E004"/>
    <x v="6"/>
    <n v="2207.904"/>
    <n v="1462.6"/>
    <n v="745.30400000000009"/>
    <s v="High"/>
    <s v="No"/>
    <n v="0"/>
  </r>
  <r>
    <s v="O03028"/>
    <d v="2025-05-28T00:00:00"/>
    <x v="2"/>
    <s v="C0104"/>
    <x v="29"/>
    <s v="P0048"/>
    <s v="Printers Model 4"/>
    <x v="0"/>
    <n v="83.72"/>
    <n v="1"/>
    <n v="143.57"/>
    <n v="0.05"/>
    <s v="First Class"/>
    <x v="2"/>
    <x v="2"/>
    <s v="E005"/>
    <x v="3"/>
    <n v="136.39149999999998"/>
    <n v="83.72"/>
    <n v="52.67149999999998"/>
    <s v="High"/>
    <s v="No"/>
    <n v="0"/>
  </r>
  <r>
    <s v="O02718"/>
    <d v="2024-10-15T00:00:00"/>
    <x v="3"/>
    <s v="C0051"/>
    <x v="65"/>
    <s v="P0040"/>
    <s v="Laptops Model 4"/>
    <x v="0"/>
    <n v="329.6"/>
    <n v="5"/>
    <n v="455.77"/>
    <n v="0"/>
    <s v="First Class"/>
    <x v="1"/>
    <x v="1"/>
    <s v="E007"/>
    <x v="1"/>
    <n v="2278.85"/>
    <n v="1648"/>
    <n v="630.84999999999991"/>
    <s v="Medium"/>
    <s v="No"/>
    <n v="0"/>
  </r>
  <r>
    <s v="O02505"/>
    <d v="2024-07-13T00:00:00"/>
    <x v="1"/>
    <s v="C0018"/>
    <x v="97"/>
    <s v="P0038"/>
    <s v="Laptops Model 2"/>
    <x v="0"/>
    <n v="55.26"/>
    <n v="8"/>
    <n v="112.32"/>
    <n v="0.15"/>
    <s v="Standard Class"/>
    <x v="0"/>
    <x v="0"/>
    <s v="E006"/>
    <x v="9"/>
    <n v="763.77599999999995"/>
    <n v="442.08"/>
    <n v="321.69599999999997"/>
    <s v="High"/>
    <s v="No"/>
    <n v="0"/>
  </r>
  <r>
    <s v="O00479"/>
    <d v="2024-08-13T00:00:00"/>
    <x v="1"/>
    <s v="C0015"/>
    <x v="88"/>
    <s v="P0032"/>
    <s v="Bookcases Model 4"/>
    <x v="1"/>
    <n v="539.9"/>
    <n v="2"/>
    <n v="1019.72"/>
    <n v="0.2"/>
    <s v="Standard Class"/>
    <x v="1"/>
    <x v="1"/>
    <s v="E011"/>
    <x v="10"/>
    <n v="1631.5520000000001"/>
    <n v="1079.8"/>
    <n v="551.75200000000018"/>
    <s v="High"/>
    <s v="No"/>
    <n v="0"/>
  </r>
  <r>
    <s v="O02465"/>
    <d v="2025-03-14T00:00:00"/>
    <x v="0"/>
    <s v="C0006"/>
    <x v="79"/>
    <s v="P0042"/>
    <s v="Monitors Model 2"/>
    <x v="0"/>
    <n v="396.64"/>
    <n v="12"/>
    <n v="532.41999999999996"/>
    <n v="0.15"/>
    <s v="Same Day"/>
    <x v="3"/>
    <x v="3"/>
    <s v="E012"/>
    <x v="4"/>
    <n v="5430.6839999999993"/>
    <n v="4759.68"/>
    <n v="671.003999999999"/>
    <s v="Low"/>
    <s v="No"/>
    <n v="0"/>
  </r>
  <r>
    <s v="O01127"/>
    <d v="2025-03-01T00:00:00"/>
    <x v="0"/>
    <s v="C0015"/>
    <x v="88"/>
    <s v="P0031"/>
    <s v="Bookcases Model 3"/>
    <x v="1"/>
    <n v="431.57"/>
    <n v="9"/>
    <n v="725.92"/>
    <n v="0.05"/>
    <s v="First Class"/>
    <x v="1"/>
    <x v="1"/>
    <s v="E007"/>
    <x v="1"/>
    <n v="6206.6159999999991"/>
    <n v="3884.13"/>
    <n v="2322.485999999999"/>
    <s v="High"/>
    <s v="No"/>
    <n v="0"/>
  </r>
  <r>
    <s v="O00160"/>
    <d v="2024-04-05T00:00:00"/>
    <x v="2"/>
    <s v="C0001"/>
    <x v="15"/>
    <s v="P0050"/>
    <s v="Accessories Model 2"/>
    <x v="0"/>
    <n v="31.01"/>
    <n v="12"/>
    <n v="49.68"/>
    <n v="0.05"/>
    <s v="Second Class"/>
    <x v="2"/>
    <x v="2"/>
    <s v="E009"/>
    <x v="5"/>
    <n v="566.35199999999998"/>
    <n v="372.12"/>
    <n v="194.23199999999997"/>
    <s v="High"/>
    <s v="Yes"/>
    <n v="1"/>
  </r>
  <r>
    <s v="O00921"/>
    <d v="2024-11-14T00:00:00"/>
    <x v="3"/>
    <s v="C0110"/>
    <x v="44"/>
    <s v="P0010"/>
    <s v="Pens Model 2"/>
    <x v="2"/>
    <n v="285.10000000000002"/>
    <n v="12"/>
    <n v="528.79999999999995"/>
    <n v="0"/>
    <s v="Standard Class"/>
    <x v="1"/>
    <x v="1"/>
    <s v="E007"/>
    <x v="1"/>
    <n v="6345.5999999999995"/>
    <n v="3421.2000000000003"/>
    <n v="2924.3999999999992"/>
    <s v="High"/>
    <s v="No"/>
    <n v="0"/>
  </r>
  <r>
    <s v="O01952"/>
    <d v="2024-10-31T00:00:00"/>
    <x v="3"/>
    <s v="C0005"/>
    <x v="31"/>
    <s v="P0001"/>
    <s v="Paper Model 1"/>
    <x v="2"/>
    <n v="193.58"/>
    <n v="8"/>
    <n v="347.15"/>
    <n v="0.2"/>
    <s v="Standard Class"/>
    <x v="1"/>
    <x v="1"/>
    <s v="E003"/>
    <x v="11"/>
    <n v="2221.7599999999998"/>
    <n v="1548.64"/>
    <n v="673.11999999999966"/>
    <s v="High"/>
    <s v="No"/>
    <n v="0"/>
  </r>
  <r>
    <s v="O02076"/>
    <d v="2024-12-26T00:00:00"/>
    <x v="3"/>
    <s v="C0070"/>
    <x v="92"/>
    <s v="P0010"/>
    <s v="Pens Model 2"/>
    <x v="2"/>
    <n v="285.10000000000002"/>
    <n v="12"/>
    <n v="528.79999999999995"/>
    <n v="0.1"/>
    <s v="First Class"/>
    <x v="0"/>
    <x v="0"/>
    <s v="E002"/>
    <x v="0"/>
    <n v="5711.04"/>
    <n v="3421.2000000000003"/>
    <n v="2289.8399999999997"/>
    <s v="High"/>
    <s v="No"/>
    <n v="0"/>
  </r>
  <r>
    <s v="O01138"/>
    <d v="2025-06-21T00:00:00"/>
    <x v="2"/>
    <s v="C0020"/>
    <x v="91"/>
    <s v="P0037"/>
    <s v="Laptops Model 1"/>
    <x v="0"/>
    <n v="732.63"/>
    <n v="1"/>
    <n v="1069.8599999999999"/>
    <n v="0.2"/>
    <s v="Standard Class"/>
    <x v="3"/>
    <x v="3"/>
    <s v="E012"/>
    <x v="4"/>
    <n v="855.88799999999992"/>
    <n v="732.63"/>
    <n v="123.25799999999992"/>
    <s v="Low"/>
    <s v="Yes"/>
    <n v="1"/>
  </r>
  <r>
    <s v="O02962"/>
    <d v="2025-06-24T00:00:00"/>
    <x v="2"/>
    <s v="C0067"/>
    <x v="46"/>
    <s v="P0050"/>
    <s v="Accessories Model 2"/>
    <x v="0"/>
    <n v="31.01"/>
    <n v="11"/>
    <n v="49.68"/>
    <n v="0.1"/>
    <s v="Second Class"/>
    <x v="1"/>
    <x v="1"/>
    <s v="E003"/>
    <x v="11"/>
    <n v="491.83200000000005"/>
    <n v="341.11"/>
    <n v="150.72200000000004"/>
    <s v="High"/>
    <s v="No"/>
    <n v="0"/>
  </r>
  <r>
    <s v="O00659"/>
    <d v="2024-03-17T00:00:00"/>
    <x v="0"/>
    <s v="C0029"/>
    <x v="72"/>
    <s v="P0045"/>
    <s v="Printers Model 1"/>
    <x v="0"/>
    <n v="595.79999999999995"/>
    <n v="4"/>
    <n v="1280.18"/>
    <n v="0"/>
    <s v="Standard Class"/>
    <x v="2"/>
    <x v="2"/>
    <s v="E005"/>
    <x v="3"/>
    <n v="5120.72"/>
    <n v="2383.1999999999998"/>
    <n v="2737.5200000000004"/>
    <s v="High"/>
    <s v="No"/>
    <n v="0"/>
  </r>
  <r>
    <s v="O01870"/>
    <d v="2025-01-17T00:00:00"/>
    <x v="0"/>
    <s v="C0075"/>
    <x v="7"/>
    <s v="P0014"/>
    <s v="Staplers Model 2"/>
    <x v="2"/>
    <n v="723.21"/>
    <n v="2"/>
    <n v="1348.08"/>
    <n v="0.15"/>
    <s v="Second Class"/>
    <x v="3"/>
    <x v="3"/>
    <s v="E004"/>
    <x v="6"/>
    <n v="2291.7359999999999"/>
    <n v="1446.42"/>
    <n v="845.3159999999998"/>
    <s v="High"/>
    <s v="No"/>
    <n v="0"/>
  </r>
  <r>
    <s v="O00915"/>
    <d v="2024-07-06T00:00:00"/>
    <x v="1"/>
    <s v="C0119"/>
    <x v="55"/>
    <s v="P0041"/>
    <s v="Monitors Model 1"/>
    <x v="0"/>
    <n v="757.28"/>
    <n v="7"/>
    <n v="1165.56"/>
    <n v="0.2"/>
    <s v="Same Day"/>
    <x v="1"/>
    <x v="1"/>
    <s v="E007"/>
    <x v="1"/>
    <n v="6527.1360000000004"/>
    <n v="5300.96"/>
    <n v="1226.1760000000004"/>
    <s v="Medium"/>
    <s v="No"/>
    <n v="0"/>
  </r>
  <r>
    <s v="O02541"/>
    <d v="2024-02-20T00:00:00"/>
    <x v="0"/>
    <s v="C0071"/>
    <x v="48"/>
    <s v="P0041"/>
    <s v="Monitors Model 1"/>
    <x v="0"/>
    <n v="757.28"/>
    <n v="12"/>
    <n v="1165.56"/>
    <n v="0"/>
    <s v="Standard Class"/>
    <x v="1"/>
    <x v="1"/>
    <s v="E007"/>
    <x v="1"/>
    <n v="13986.72"/>
    <n v="9087.36"/>
    <n v="4899.3599999999988"/>
    <s v="High"/>
    <s v="No"/>
    <n v="0"/>
  </r>
  <r>
    <s v="O02184"/>
    <d v="2025-04-03T00:00:00"/>
    <x v="2"/>
    <s v="C0055"/>
    <x v="24"/>
    <s v="P0021"/>
    <s v="Desks Model 1"/>
    <x v="1"/>
    <n v="731.22"/>
    <n v="1"/>
    <n v="1490.92"/>
    <n v="0.15"/>
    <s v="Same Day"/>
    <x v="2"/>
    <x v="2"/>
    <s v="E005"/>
    <x v="3"/>
    <n v="1267.2819999999999"/>
    <n v="731.22"/>
    <n v="536.0619999999999"/>
    <s v="High"/>
    <s v="No"/>
    <n v="0"/>
  </r>
  <r>
    <s v="O02895"/>
    <d v="2025-04-05T00:00:00"/>
    <x v="2"/>
    <s v="C0003"/>
    <x v="66"/>
    <s v="P0009"/>
    <s v="Pens Model 1"/>
    <x v="2"/>
    <n v="640.09"/>
    <n v="8"/>
    <n v="1169.26"/>
    <n v="0"/>
    <s v="Same Day"/>
    <x v="1"/>
    <x v="1"/>
    <s v="E011"/>
    <x v="10"/>
    <n v="9354.08"/>
    <n v="5120.72"/>
    <n v="4233.3599999999997"/>
    <s v="High"/>
    <s v="No"/>
    <n v="0"/>
  </r>
  <r>
    <s v="O02786"/>
    <d v="2024-07-18T00:00:00"/>
    <x v="1"/>
    <s v="C0091"/>
    <x v="33"/>
    <s v="P0027"/>
    <s v="Chairs Model 3"/>
    <x v="1"/>
    <n v="688.81"/>
    <n v="2"/>
    <n v="1334.92"/>
    <n v="0"/>
    <s v="Standard Class"/>
    <x v="3"/>
    <x v="3"/>
    <s v="E004"/>
    <x v="6"/>
    <n v="2669.84"/>
    <n v="1377.62"/>
    <n v="1292.2200000000003"/>
    <s v="High"/>
    <s v="No"/>
    <n v="0"/>
  </r>
  <r>
    <s v="O02473"/>
    <d v="2024-10-07T00:00:00"/>
    <x v="3"/>
    <s v="C0009"/>
    <x v="50"/>
    <s v="P0022"/>
    <s v="Desks Model 2"/>
    <x v="1"/>
    <n v="209.29"/>
    <n v="1"/>
    <n v="425.58"/>
    <n v="0.1"/>
    <s v="First Class"/>
    <x v="1"/>
    <x v="1"/>
    <s v="E007"/>
    <x v="1"/>
    <n v="383.02199999999999"/>
    <n v="209.29"/>
    <n v="173.732"/>
    <s v="High"/>
    <s v="No"/>
    <n v="0"/>
  </r>
  <r>
    <s v="O00528"/>
    <d v="2024-12-22T00:00:00"/>
    <x v="3"/>
    <s v="C0017"/>
    <x v="36"/>
    <s v="P0002"/>
    <s v="Paper Model 2"/>
    <x v="2"/>
    <n v="461.98"/>
    <n v="5"/>
    <n v="1013.15"/>
    <n v="0.15"/>
    <s v="Standard Class"/>
    <x v="0"/>
    <x v="0"/>
    <s v="E006"/>
    <x v="9"/>
    <n v="4305.8874999999998"/>
    <n v="2309.9"/>
    <n v="1995.9874999999997"/>
    <s v="High"/>
    <s v="No"/>
    <n v="0"/>
  </r>
  <r>
    <s v="O03156"/>
    <d v="2024-12-27T00:00:00"/>
    <x v="3"/>
    <s v="C0087"/>
    <x v="87"/>
    <s v="P0001"/>
    <s v="Paper Model 1"/>
    <x v="2"/>
    <n v="193.58"/>
    <n v="6"/>
    <n v="347.15"/>
    <n v="0"/>
    <s v="Standard Class"/>
    <x v="2"/>
    <x v="2"/>
    <s v="E001"/>
    <x v="2"/>
    <n v="2082.8999999999996"/>
    <n v="1161.48"/>
    <n v="921.41999999999962"/>
    <s v="High"/>
    <s v="No"/>
    <n v="0"/>
  </r>
  <r>
    <s v="O01904"/>
    <d v="2025-02-20T00:00:00"/>
    <x v="0"/>
    <s v="C0033"/>
    <x v="14"/>
    <s v="P0020"/>
    <s v="Envelopes Model 4"/>
    <x v="2"/>
    <n v="777.33"/>
    <n v="1"/>
    <n v="1363.68"/>
    <n v="0"/>
    <s v="Second Class"/>
    <x v="2"/>
    <x v="2"/>
    <s v="E001"/>
    <x v="2"/>
    <n v="1363.68"/>
    <n v="777.33"/>
    <n v="586.35"/>
    <s v="High"/>
    <s v="No"/>
    <n v="0"/>
  </r>
  <r>
    <s v="O01968"/>
    <d v="2024-10-24T00:00:00"/>
    <x v="3"/>
    <s v="C0071"/>
    <x v="48"/>
    <s v="P0025"/>
    <s v="Chairs Model 1"/>
    <x v="1"/>
    <n v="96.56"/>
    <n v="7"/>
    <n v="209.03"/>
    <n v="0.15"/>
    <s v="Standard Class"/>
    <x v="1"/>
    <x v="1"/>
    <s v="E011"/>
    <x v="10"/>
    <n v="1243.7284999999999"/>
    <n v="675.92000000000007"/>
    <n v="567.80849999999987"/>
    <s v="High"/>
    <s v="No"/>
    <n v="0"/>
  </r>
  <r>
    <s v="O02049"/>
    <d v="2025-04-07T00:00:00"/>
    <x v="2"/>
    <s v="C0079"/>
    <x v="68"/>
    <s v="P0002"/>
    <s v="Paper Model 2"/>
    <x v="2"/>
    <n v="461.98"/>
    <n v="9"/>
    <n v="1013.15"/>
    <n v="0.15"/>
    <s v="First Class"/>
    <x v="0"/>
    <x v="0"/>
    <s v="E010"/>
    <x v="8"/>
    <n v="7750.5974999999999"/>
    <n v="4157.82"/>
    <n v="3592.7775000000001"/>
    <s v="High"/>
    <s v="No"/>
    <n v="0"/>
  </r>
  <r>
    <s v="O02816"/>
    <d v="2024-10-07T00:00:00"/>
    <x v="3"/>
    <s v="C0120"/>
    <x v="18"/>
    <s v="P0051"/>
    <s v="Accessories Model 3"/>
    <x v="0"/>
    <n v="357.49"/>
    <n v="8"/>
    <n v="769.69"/>
    <n v="0.2"/>
    <s v="Standard Class"/>
    <x v="3"/>
    <x v="3"/>
    <s v="E008"/>
    <x v="7"/>
    <n v="4926.0160000000005"/>
    <n v="2859.92"/>
    <n v="2066.0960000000005"/>
    <s v="High"/>
    <s v="No"/>
    <n v="0"/>
  </r>
  <r>
    <s v="O00261"/>
    <d v="2025-01-29T00:00:00"/>
    <x v="0"/>
    <s v="C0062"/>
    <x v="48"/>
    <s v="P0023"/>
    <s v="Desks Model 3"/>
    <x v="1"/>
    <n v="388.07"/>
    <n v="3"/>
    <n v="782.41"/>
    <n v="0.2"/>
    <s v="Standard Class"/>
    <x v="2"/>
    <x v="2"/>
    <s v="E009"/>
    <x v="5"/>
    <n v="1877.7840000000001"/>
    <n v="1164.21"/>
    <n v="713.57400000000007"/>
    <s v="High"/>
    <s v="No"/>
    <n v="0"/>
  </r>
  <r>
    <s v="O01520"/>
    <d v="2024-06-20T00:00:00"/>
    <x v="2"/>
    <s v="C0047"/>
    <x v="10"/>
    <s v="P0033"/>
    <s v="Tables Model 1"/>
    <x v="1"/>
    <n v="469.73"/>
    <n v="6"/>
    <n v="954.16"/>
    <n v="0"/>
    <s v="Second Class"/>
    <x v="2"/>
    <x v="2"/>
    <s v="E009"/>
    <x v="5"/>
    <n v="5724.96"/>
    <n v="2818.38"/>
    <n v="2906.58"/>
    <s v="High"/>
    <s v="No"/>
    <n v="0"/>
  </r>
  <r>
    <s v="O01794"/>
    <d v="2024-11-08T00:00:00"/>
    <x v="3"/>
    <s v="C0039"/>
    <x v="94"/>
    <s v="P0029"/>
    <s v="Bookcases Model 1"/>
    <x v="1"/>
    <n v="644.65"/>
    <n v="9"/>
    <n v="1029.82"/>
    <n v="0.2"/>
    <s v="First Class"/>
    <x v="0"/>
    <x v="0"/>
    <s v="E002"/>
    <x v="0"/>
    <n v="7414.7039999999997"/>
    <n v="5801.8499999999995"/>
    <n v="1612.8540000000003"/>
    <s v="Medium"/>
    <s v="No"/>
    <n v="0"/>
  </r>
  <r>
    <s v="O01951"/>
    <d v="2024-07-25T00:00:00"/>
    <x v="1"/>
    <s v="C0021"/>
    <x v="99"/>
    <s v="P0004"/>
    <s v="Paper Model 4"/>
    <x v="2"/>
    <n v="528.29"/>
    <n v="2"/>
    <n v="798.12"/>
    <n v="0.1"/>
    <s v="Standard Class"/>
    <x v="0"/>
    <x v="0"/>
    <s v="E010"/>
    <x v="8"/>
    <n v="1436.616"/>
    <n v="1056.58"/>
    <n v="380.03600000000006"/>
    <s v="Medium"/>
    <s v="No"/>
    <n v="0"/>
  </r>
  <r>
    <s v="O00951"/>
    <d v="2024-11-08T00:00:00"/>
    <x v="3"/>
    <s v="C0018"/>
    <x v="97"/>
    <s v="P0034"/>
    <s v="Tables Model 2"/>
    <x v="1"/>
    <n v="752.53"/>
    <n v="12"/>
    <n v="1018.12"/>
    <n v="0.1"/>
    <s v="Second Class"/>
    <x v="0"/>
    <x v="0"/>
    <s v="E002"/>
    <x v="0"/>
    <n v="10995.696"/>
    <n v="9030.36"/>
    <n v="1965.3359999999993"/>
    <s v="Medium"/>
    <s v="No"/>
    <n v="0"/>
  </r>
  <r>
    <s v="O02012"/>
    <d v="2024-05-20T00:00:00"/>
    <x v="2"/>
    <s v="C0069"/>
    <x v="34"/>
    <s v="P0018"/>
    <s v="Envelopes Model 2"/>
    <x v="2"/>
    <n v="599.25"/>
    <n v="5"/>
    <n v="849.05"/>
    <n v="0"/>
    <s v="Standard Class"/>
    <x v="0"/>
    <x v="0"/>
    <s v="E006"/>
    <x v="9"/>
    <n v="4245.25"/>
    <n v="2996.25"/>
    <n v="1249"/>
    <s v="Medium"/>
    <s v="No"/>
    <n v="0"/>
  </r>
  <r>
    <s v="O01860"/>
    <d v="2024-01-30T00:00:00"/>
    <x v="0"/>
    <s v="C0007"/>
    <x v="67"/>
    <s v="P0040"/>
    <s v="Laptops Model 4"/>
    <x v="0"/>
    <n v="329.6"/>
    <n v="12"/>
    <n v="455.77"/>
    <n v="0"/>
    <s v="Same Day"/>
    <x v="2"/>
    <x v="2"/>
    <s v="E009"/>
    <x v="5"/>
    <n v="5469.24"/>
    <n v="3955.2000000000003"/>
    <n v="1514.0399999999995"/>
    <s v="Medium"/>
    <s v="No"/>
    <n v="0"/>
  </r>
  <r>
    <s v="O02269"/>
    <d v="2024-02-19T00:00:00"/>
    <x v="0"/>
    <s v="C0016"/>
    <x v="34"/>
    <s v="P0023"/>
    <s v="Desks Model 3"/>
    <x v="1"/>
    <n v="388.07"/>
    <n v="2"/>
    <n v="782.41"/>
    <n v="0.15"/>
    <s v="Standard Class"/>
    <x v="0"/>
    <x v="0"/>
    <s v="E006"/>
    <x v="9"/>
    <n v="1330.097"/>
    <n v="776.14"/>
    <n v="553.95699999999999"/>
    <s v="High"/>
    <s v="No"/>
    <n v="0"/>
  </r>
  <r>
    <s v="O02584"/>
    <d v="2025-01-18T00:00:00"/>
    <x v="0"/>
    <s v="C0051"/>
    <x v="65"/>
    <s v="P0035"/>
    <s v="Tables Model 3"/>
    <x v="1"/>
    <n v="190.89"/>
    <n v="8"/>
    <n v="243.15"/>
    <n v="0"/>
    <s v="Second Class"/>
    <x v="1"/>
    <x v="1"/>
    <s v="E007"/>
    <x v="1"/>
    <n v="1945.2"/>
    <n v="1527.12"/>
    <n v="418.08000000000015"/>
    <s v="Medium"/>
    <s v="No"/>
    <n v="0"/>
  </r>
  <r>
    <s v="O02271"/>
    <d v="2024-01-03T00:00:00"/>
    <x v="0"/>
    <s v="C0095"/>
    <x v="22"/>
    <s v="P0020"/>
    <s v="Envelopes Model 4"/>
    <x v="2"/>
    <n v="777.33"/>
    <n v="3"/>
    <n v="1363.68"/>
    <n v="0.15"/>
    <s v="Standard Class"/>
    <x v="3"/>
    <x v="3"/>
    <s v="E004"/>
    <x v="6"/>
    <n v="3477.384"/>
    <n v="2331.9900000000002"/>
    <n v="1145.3939999999998"/>
    <s v="High"/>
    <s v="No"/>
    <n v="0"/>
  </r>
  <r>
    <s v="O02385"/>
    <d v="2024-04-05T00:00:00"/>
    <x v="2"/>
    <s v="C0046"/>
    <x v="95"/>
    <s v="P0026"/>
    <s v="Chairs Model 2"/>
    <x v="1"/>
    <n v="116.9"/>
    <n v="9"/>
    <n v="253.46"/>
    <n v="0.1"/>
    <s v="First Class"/>
    <x v="1"/>
    <x v="1"/>
    <s v="E007"/>
    <x v="1"/>
    <n v="2053.0259999999998"/>
    <n v="1052.1000000000001"/>
    <n v="1000.9259999999997"/>
    <s v="High"/>
    <s v="No"/>
    <n v="0"/>
  </r>
  <r>
    <s v="O02291"/>
    <d v="2024-09-03T00:00:00"/>
    <x v="1"/>
    <s v="C0043"/>
    <x v="45"/>
    <s v="P0027"/>
    <s v="Chairs Model 3"/>
    <x v="1"/>
    <n v="688.81"/>
    <n v="4"/>
    <n v="1334.92"/>
    <n v="0.05"/>
    <s v="Standard Class"/>
    <x v="0"/>
    <x v="0"/>
    <s v="E006"/>
    <x v="9"/>
    <n v="5072.6959999999999"/>
    <n v="2755.24"/>
    <n v="2317.4560000000001"/>
    <s v="High"/>
    <s v="No"/>
    <n v="0"/>
  </r>
  <r>
    <s v="O02142"/>
    <d v="2024-09-08T00:00:00"/>
    <x v="1"/>
    <s v="C0107"/>
    <x v="30"/>
    <s v="P0026"/>
    <s v="Chairs Model 2"/>
    <x v="1"/>
    <n v="116.9"/>
    <n v="4"/>
    <n v="253.46"/>
    <n v="0.15"/>
    <s v="Standard Class"/>
    <x v="1"/>
    <x v="1"/>
    <s v="E007"/>
    <x v="1"/>
    <n v="861.76400000000001"/>
    <n v="467.6"/>
    <n v="394.16399999999999"/>
    <s v="High"/>
    <s v="No"/>
    <n v="0"/>
  </r>
  <r>
    <s v="O00315"/>
    <d v="2025-03-17T00:00:00"/>
    <x v="0"/>
    <s v="C0100"/>
    <x v="70"/>
    <s v="P0044"/>
    <s v="Monitors Model 4"/>
    <x v="0"/>
    <n v="365.65"/>
    <n v="9"/>
    <n v="689.97"/>
    <n v="0.05"/>
    <s v="Second Class"/>
    <x v="2"/>
    <x v="2"/>
    <s v="E009"/>
    <x v="5"/>
    <n v="5899.2435000000005"/>
    <n v="3290.85"/>
    <n v="2608.3935000000006"/>
    <s v="High"/>
    <s v="No"/>
    <n v="0"/>
  </r>
  <r>
    <s v="O02645"/>
    <d v="2024-01-29T00:00:00"/>
    <x v="0"/>
    <s v="C0058"/>
    <x v="43"/>
    <s v="P0035"/>
    <s v="Tables Model 3"/>
    <x v="1"/>
    <n v="190.89"/>
    <n v="11"/>
    <n v="243.15"/>
    <n v="0"/>
    <s v="Second Class"/>
    <x v="3"/>
    <x v="3"/>
    <s v="E008"/>
    <x v="7"/>
    <n v="2674.65"/>
    <n v="2099.79"/>
    <n v="574.86000000000013"/>
    <s v="Medium"/>
    <s v="No"/>
    <n v="0"/>
  </r>
  <r>
    <s v="O02004"/>
    <d v="2024-10-18T00:00:00"/>
    <x v="3"/>
    <s v="C0071"/>
    <x v="48"/>
    <s v="P0052"/>
    <s v="Accessories Model 4"/>
    <x v="0"/>
    <n v="685.08"/>
    <n v="12"/>
    <n v="921.01"/>
    <n v="0.2"/>
    <s v="Second Class"/>
    <x v="1"/>
    <x v="1"/>
    <s v="E011"/>
    <x v="10"/>
    <n v="8841.6959999999999"/>
    <n v="8220.9600000000009"/>
    <n v="620.73599999999897"/>
    <s v="Low"/>
    <s v="No"/>
    <n v="0"/>
  </r>
  <r>
    <s v="O00349"/>
    <d v="2025-03-31T00:00:00"/>
    <x v="0"/>
    <s v="C0112"/>
    <x v="90"/>
    <s v="P0035"/>
    <s v="Tables Model 3"/>
    <x v="1"/>
    <n v="190.89"/>
    <n v="3"/>
    <n v="243.15"/>
    <n v="0.15"/>
    <s v="Standard Class"/>
    <x v="3"/>
    <x v="3"/>
    <s v="E008"/>
    <x v="7"/>
    <n v="620.03250000000003"/>
    <n v="572.66999999999996"/>
    <n v="47.362500000000068"/>
    <s v="Low"/>
    <s v="No"/>
    <n v="0"/>
  </r>
  <r>
    <s v="O00535"/>
    <d v="2024-07-04T00:00:00"/>
    <x v="1"/>
    <s v="C0057"/>
    <x v="8"/>
    <s v="P0044"/>
    <s v="Monitors Model 4"/>
    <x v="0"/>
    <n v="365.65"/>
    <n v="6"/>
    <n v="689.97"/>
    <n v="0.05"/>
    <s v="Second Class"/>
    <x v="1"/>
    <x v="1"/>
    <s v="E003"/>
    <x v="11"/>
    <n v="3932.8289999999997"/>
    <n v="2193.8999999999996"/>
    <n v="1738.9290000000001"/>
    <s v="High"/>
    <s v="No"/>
    <n v="0"/>
  </r>
  <r>
    <s v="O01902"/>
    <d v="2024-03-18T00:00:00"/>
    <x v="0"/>
    <s v="C0096"/>
    <x v="40"/>
    <s v="P0033"/>
    <s v="Tables Model 1"/>
    <x v="1"/>
    <n v="469.73"/>
    <n v="11"/>
    <n v="954.16"/>
    <n v="0.05"/>
    <s v="Second Class"/>
    <x v="2"/>
    <x v="2"/>
    <s v="E005"/>
    <x v="3"/>
    <n v="9970.9719999999998"/>
    <n v="5167.0300000000007"/>
    <n v="4803.9419999999991"/>
    <s v="High"/>
    <s v="No"/>
    <n v="0"/>
  </r>
  <r>
    <s v="O02548"/>
    <d v="2025-03-11T00:00:00"/>
    <x v="0"/>
    <s v="C0113"/>
    <x v="100"/>
    <s v="P0025"/>
    <s v="Chairs Model 1"/>
    <x v="1"/>
    <n v="96.56"/>
    <n v="12"/>
    <n v="209.03"/>
    <n v="0.1"/>
    <s v="Standard Class"/>
    <x v="2"/>
    <x v="2"/>
    <s v="E005"/>
    <x v="3"/>
    <n v="2257.5240000000003"/>
    <n v="1158.72"/>
    <n v="1098.8040000000003"/>
    <s v="High"/>
    <s v="No"/>
    <n v="0"/>
  </r>
  <r>
    <s v="O01464"/>
    <d v="2025-03-20T00:00:00"/>
    <x v="0"/>
    <s v="C0089"/>
    <x v="71"/>
    <s v="P0037"/>
    <s v="Laptops Model 1"/>
    <x v="0"/>
    <n v="732.63"/>
    <n v="6"/>
    <n v="1069.8599999999999"/>
    <n v="0"/>
    <s v="Standard Class"/>
    <x v="1"/>
    <x v="1"/>
    <s v="E011"/>
    <x v="10"/>
    <n v="6419.16"/>
    <n v="4395.78"/>
    <n v="2023.38"/>
    <s v="High"/>
    <s v="No"/>
    <n v="0"/>
  </r>
  <r>
    <s v="O00524"/>
    <d v="2024-10-23T00:00:00"/>
    <x v="3"/>
    <s v="C0117"/>
    <x v="32"/>
    <s v="P0023"/>
    <s v="Desks Model 3"/>
    <x v="1"/>
    <n v="388.07"/>
    <n v="5"/>
    <n v="782.41"/>
    <n v="0.1"/>
    <s v="Standard Class"/>
    <x v="0"/>
    <x v="0"/>
    <s v="E002"/>
    <x v="0"/>
    <n v="3520.8449999999998"/>
    <n v="1940.35"/>
    <n v="1580.4949999999999"/>
    <s v="High"/>
    <s v="No"/>
    <n v="0"/>
  </r>
  <r>
    <s v="O02849"/>
    <d v="2024-12-23T00:00:00"/>
    <x v="3"/>
    <s v="C0052"/>
    <x v="13"/>
    <s v="P0019"/>
    <s v="Envelopes Model 3"/>
    <x v="2"/>
    <n v="110.07"/>
    <n v="12"/>
    <n v="193.99"/>
    <n v="0"/>
    <s v="Standard Class"/>
    <x v="3"/>
    <x v="3"/>
    <s v="E004"/>
    <x v="6"/>
    <n v="2327.88"/>
    <n v="1320.84"/>
    <n v="1007.0400000000002"/>
    <s v="High"/>
    <s v="No"/>
    <n v="0"/>
  </r>
  <r>
    <s v="O03000"/>
    <d v="2025-06-25T00:00:00"/>
    <x v="2"/>
    <s v="C0058"/>
    <x v="43"/>
    <s v="P0029"/>
    <s v="Bookcases Model 1"/>
    <x v="1"/>
    <n v="644.65"/>
    <n v="9"/>
    <n v="1029.82"/>
    <n v="0.1"/>
    <s v="First Class"/>
    <x v="3"/>
    <x v="3"/>
    <s v="E004"/>
    <x v="6"/>
    <n v="8341.5419999999995"/>
    <n v="5801.8499999999995"/>
    <n v="2539.692"/>
    <s v="High"/>
    <s v="Yes"/>
    <n v="1"/>
  </r>
  <r>
    <s v="O00194"/>
    <d v="2024-12-05T00:00:00"/>
    <x v="3"/>
    <s v="C0104"/>
    <x v="29"/>
    <s v="P0009"/>
    <s v="Pens Model 1"/>
    <x v="2"/>
    <n v="640.09"/>
    <n v="2"/>
    <n v="1169.26"/>
    <n v="0"/>
    <s v="Same Day"/>
    <x v="2"/>
    <x v="2"/>
    <s v="E001"/>
    <x v="2"/>
    <n v="2338.52"/>
    <n v="1280.18"/>
    <n v="1058.3399999999999"/>
    <s v="High"/>
    <s v="No"/>
    <n v="0"/>
  </r>
  <r>
    <s v="O00546"/>
    <d v="2025-04-26T00:00:00"/>
    <x v="2"/>
    <s v="C0063"/>
    <x v="56"/>
    <s v="P0043"/>
    <s v="Monitors Model 3"/>
    <x v="0"/>
    <n v="710.37"/>
    <n v="8"/>
    <n v="979.52"/>
    <n v="0.1"/>
    <s v="Same Day"/>
    <x v="3"/>
    <x v="3"/>
    <s v="E012"/>
    <x v="4"/>
    <n v="7052.5439999999999"/>
    <n v="5682.96"/>
    <n v="1369.5839999999998"/>
    <s v="Medium"/>
    <s v="No"/>
    <n v="0"/>
  </r>
  <r>
    <s v="O01243"/>
    <d v="2024-05-03T00:00:00"/>
    <x v="2"/>
    <s v="C0119"/>
    <x v="55"/>
    <s v="P0039"/>
    <s v="Laptops Model 3"/>
    <x v="0"/>
    <n v="727.96"/>
    <n v="5"/>
    <n v="1118.93"/>
    <n v="0.15"/>
    <s v="Standard Class"/>
    <x v="1"/>
    <x v="1"/>
    <s v="E011"/>
    <x v="10"/>
    <n v="4755.4525000000003"/>
    <n v="3639.8"/>
    <n v="1115.6525000000001"/>
    <s v="Medium"/>
    <s v="No"/>
    <n v="0"/>
  </r>
  <r>
    <s v="O02340"/>
    <d v="2024-02-08T00:00:00"/>
    <x v="0"/>
    <s v="C0034"/>
    <x v="103"/>
    <s v="P0003"/>
    <s v="Paper Model 3"/>
    <x v="2"/>
    <n v="239.71"/>
    <n v="3"/>
    <n v="522.34"/>
    <n v="0.05"/>
    <s v="Standard Class"/>
    <x v="1"/>
    <x v="1"/>
    <s v="E003"/>
    <x v="11"/>
    <n v="1488.6689999999999"/>
    <n v="719.13"/>
    <n v="769.53899999999987"/>
    <s v="High"/>
    <s v="No"/>
    <n v="0"/>
  </r>
  <r>
    <s v="O01865"/>
    <d v="2024-03-16T00:00:00"/>
    <x v="0"/>
    <s v="C0115"/>
    <x v="17"/>
    <s v="P0043"/>
    <s v="Monitors Model 3"/>
    <x v="0"/>
    <n v="710.37"/>
    <n v="3"/>
    <n v="979.52"/>
    <n v="0"/>
    <s v="Second Class"/>
    <x v="2"/>
    <x v="2"/>
    <s v="E009"/>
    <x v="5"/>
    <n v="2938.56"/>
    <n v="2131.11"/>
    <n v="807.44999999999982"/>
    <s v="Medium"/>
    <s v="No"/>
    <n v="0"/>
  </r>
  <r>
    <s v="O01368"/>
    <d v="2024-03-11T00:00:00"/>
    <x v="0"/>
    <s v="C0037"/>
    <x v="12"/>
    <s v="P0020"/>
    <s v="Envelopes Model 4"/>
    <x v="2"/>
    <n v="777.33"/>
    <n v="2"/>
    <n v="1363.68"/>
    <n v="0"/>
    <s v="Second Class"/>
    <x v="3"/>
    <x v="3"/>
    <s v="E012"/>
    <x v="4"/>
    <n v="2727.36"/>
    <n v="1554.66"/>
    <n v="1172.7"/>
    <s v="High"/>
    <s v="No"/>
    <n v="0"/>
  </r>
  <r>
    <s v="O01501"/>
    <d v="2024-04-15T00:00:00"/>
    <x v="2"/>
    <s v="C0111"/>
    <x v="17"/>
    <s v="P0013"/>
    <s v="Staplers Model 1"/>
    <x v="2"/>
    <n v="671.48"/>
    <n v="6"/>
    <n v="1240.1099999999999"/>
    <n v="0.05"/>
    <s v="First Class"/>
    <x v="1"/>
    <x v="1"/>
    <s v="E011"/>
    <x v="10"/>
    <n v="7068.6269999999995"/>
    <n v="4028.88"/>
    <n v="3039.7469999999994"/>
    <s v="High"/>
    <s v="No"/>
    <n v="0"/>
  </r>
  <r>
    <s v="O01378"/>
    <d v="2025-06-27T00:00:00"/>
    <x v="2"/>
    <s v="C0109"/>
    <x v="51"/>
    <s v="P0027"/>
    <s v="Chairs Model 3"/>
    <x v="1"/>
    <n v="688.81"/>
    <n v="6"/>
    <n v="1334.92"/>
    <n v="0"/>
    <s v="Standard Class"/>
    <x v="3"/>
    <x v="3"/>
    <s v="E004"/>
    <x v="6"/>
    <n v="8009.52"/>
    <n v="4132.8599999999997"/>
    <n v="3876.6600000000008"/>
    <s v="High"/>
    <s v="No"/>
    <n v="0"/>
  </r>
  <r>
    <s v="O00961"/>
    <d v="2024-07-03T00:00:00"/>
    <x v="1"/>
    <s v="C0041"/>
    <x v="2"/>
    <s v="P0005"/>
    <s v="Binders Model 1"/>
    <x v="2"/>
    <n v="454.91"/>
    <n v="5"/>
    <n v="865.02"/>
    <n v="0.2"/>
    <s v="Second Class"/>
    <x v="0"/>
    <x v="0"/>
    <s v="E006"/>
    <x v="9"/>
    <n v="3460.0800000000004"/>
    <n v="2274.5500000000002"/>
    <n v="1185.5300000000002"/>
    <s v="High"/>
    <s v="No"/>
    <n v="0"/>
  </r>
  <r>
    <s v="O02952"/>
    <d v="2024-03-25T00:00:00"/>
    <x v="0"/>
    <s v="C0092"/>
    <x v="74"/>
    <s v="P0031"/>
    <s v="Bookcases Model 3"/>
    <x v="1"/>
    <n v="431.57"/>
    <n v="6"/>
    <n v="725.92"/>
    <n v="0.1"/>
    <s v="Standard Class"/>
    <x v="3"/>
    <x v="3"/>
    <s v="E004"/>
    <x v="6"/>
    <n v="3919.9679999999998"/>
    <n v="2589.42"/>
    <n v="1330.5479999999998"/>
    <s v="High"/>
    <s v="No"/>
    <n v="0"/>
  </r>
  <r>
    <s v="O00817"/>
    <d v="2024-02-14T00:00:00"/>
    <x v="0"/>
    <s v="C0016"/>
    <x v="34"/>
    <s v="P0024"/>
    <s v="Desks Model 4"/>
    <x v="1"/>
    <n v="598.51"/>
    <n v="10"/>
    <n v="940.73"/>
    <n v="0"/>
    <s v="Standard Class"/>
    <x v="0"/>
    <x v="0"/>
    <s v="E002"/>
    <x v="0"/>
    <n v="9407.2999999999993"/>
    <n v="5985.1"/>
    <n v="3422.1999999999989"/>
    <s v="High"/>
    <s v="No"/>
    <n v="0"/>
  </r>
  <r>
    <s v="O00453"/>
    <d v="2024-01-12T00:00:00"/>
    <x v="0"/>
    <s v="C0079"/>
    <x v="68"/>
    <s v="P0004"/>
    <s v="Paper Model 4"/>
    <x v="2"/>
    <n v="528.29"/>
    <n v="8"/>
    <n v="798.12"/>
    <n v="0.05"/>
    <s v="Same Day"/>
    <x v="0"/>
    <x v="0"/>
    <s v="E006"/>
    <x v="9"/>
    <n v="6065.7119999999995"/>
    <n v="4226.32"/>
    <n v="1839.3919999999998"/>
    <s v="High"/>
    <s v="No"/>
    <n v="0"/>
  </r>
  <r>
    <s v="O01198"/>
    <d v="2024-01-07T00:00:00"/>
    <x v="0"/>
    <s v="C0014"/>
    <x v="57"/>
    <s v="P0044"/>
    <s v="Monitors Model 4"/>
    <x v="0"/>
    <n v="365.65"/>
    <n v="7"/>
    <n v="689.97"/>
    <n v="0"/>
    <s v="Standard Class"/>
    <x v="0"/>
    <x v="0"/>
    <s v="E002"/>
    <x v="0"/>
    <n v="4829.79"/>
    <n v="2559.5499999999997"/>
    <n v="2270.2400000000002"/>
    <s v="High"/>
    <s v="No"/>
    <n v="0"/>
  </r>
  <r>
    <s v="O00050"/>
    <d v="2024-10-06T00:00:00"/>
    <x v="3"/>
    <s v="C0007"/>
    <x v="67"/>
    <s v="P0042"/>
    <s v="Monitors Model 2"/>
    <x v="0"/>
    <n v="396.64"/>
    <n v="2"/>
    <n v="532.41999999999996"/>
    <n v="0.2"/>
    <s v="Same Day"/>
    <x v="2"/>
    <x v="2"/>
    <s v="E005"/>
    <x v="3"/>
    <n v="851.87199999999996"/>
    <n v="793.28"/>
    <n v="58.591999999999985"/>
    <s v="Low"/>
    <s v="No"/>
    <n v="0"/>
  </r>
  <r>
    <s v="O00269"/>
    <d v="2024-05-06T00:00:00"/>
    <x v="2"/>
    <s v="C0097"/>
    <x v="37"/>
    <s v="P0027"/>
    <s v="Chairs Model 3"/>
    <x v="1"/>
    <n v="688.81"/>
    <n v="8"/>
    <n v="1334.92"/>
    <n v="0.05"/>
    <s v="Same Day"/>
    <x v="3"/>
    <x v="3"/>
    <s v="E004"/>
    <x v="6"/>
    <n v="10145.392"/>
    <n v="5510.48"/>
    <n v="4634.9120000000003"/>
    <s v="High"/>
    <s v="No"/>
    <n v="0"/>
  </r>
  <r>
    <s v="O00008"/>
    <d v="2024-10-28T00:00:00"/>
    <x v="3"/>
    <s v="C0049"/>
    <x v="27"/>
    <s v="P0039"/>
    <s v="Laptops Model 3"/>
    <x v="0"/>
    <n v="727.96"/>
    <n v="8"/>
    <n v="1118.93"/>
    <n v="0.1"/>
    <s v="Second Class"/>
    <x v="1"/>
    <x v="1"/>
    <s v="E011"/>
    <x v="10"/>
    <n v="8056.2960000000003"/>
    <n v="5823.68"/>
    <n v="2232.616"/>
    <s v="Medium"/>
    <s v="No"/>
    <n v="0"/>
  </r>
  <r>
    <s v="O02765"/>
    <d v="2024-02-27T00:00:00"/>
    <x v="0"/>
    <s v="C0041"/>
    <x v="2"/>
    <s v="P0045"/>
    <s v="Printers Model 1"/>
    <x v="0"/>
    <n v="595.79999999999995"/>
    <n v="11"/>
    <n v="1280.18"/>
    <n v="0.05"/>
    <s v="Same Day"/>
    <x v="0"/>
    <x v="0"/>
    <s v="E006"/>
    <x v="9"/>
    <n v="13377.881000000001"/>
    <n v="6553.7999999999993"/>
    <n v="6824.0810000000019"/>
    <s v="High"/>
    <s v="No"/>
    <n v="0"/>
  </r>
  <r>
    <s v="O01206"/>
    <d v="2025-06-13T00:00:00"/>
    <x v="2"/>
    <s v="C0021"/>
    <x v="99"/>
    <s v="P0043"/>
    <s v="Monitors Model 3"/>
    <x v="0"/>
    <n v="710.37"/>
    <n v="7"/>
    <n v="979.52"/>
    <n v="0"/>
    <s v="Standard Class"/>
    <x v="0"/>
    <x v="0"/>
    <s v="E006"/>
    <x v="9"/>
    <n v="6856.6399999999994"/>
    <n v="4972.59"/>
    <n v="1884.0499999999993"/>
    <s v="Medium"/>
    <s v="No"/>
    <n v="0"/>
  </r>
  <r>
    <s v="O00086"/>
    <d v="2025-02-27T00:00:00"/>
    <x v="0"/>
    <s v="C0030"/>
    <x v="26"/>
    <s v="P0004"/>
    <s v="Paper Model 4"/>
    <x v="2"/>
    <n v="528.29"/>
    <n v="6"/>
    <n v="798.12"/>
    <n v="0.15"/>
    <s v="Standard Class"/>
    <x v="3"/>
    <x v="3"/>
    <s v="E004"/>
    <x v="6"/>
    <n v="4070.4120000000003"/>
    <n v="3169.74"/>
    <n v="900.67200000000048"/>
    <s v="Medium"/>
    <s v="No"/>
    <n v="0"/>
  </r>
  <r>
    <s v="O00185"/>
    <d v="2025-01-20T00:00:00"/>
    <x v="0"/>
    <s v="C0043"/>
    <x v="45"/>
    <s v="P0001"/>
    <s v="Paper Model 1"/>
    <x v="2"/>
    <n v="193.58"/>
    <n v="12"/>
    <n v="347.15"/>
    <n v="0.15"/>
    <s v="Same Day"/>
    <x v="0"/>
    <x v="0"/>
    <s v="E010"/>
    <x v="8"/>
    <n v="3540.9299999999994"/>
    <n v="2322.96"/>
    <n v="1217.9699999999993"/>
    <s v="High"/>
    <s v="No"/>
    <n v="0"/>
  </r>
  <r>
    <s v="O00272"/>
    <d v="2024-05-21T00:00:00"/>
    <x v="2"/>
    <s v="C0038"/>
    <x v="41"/>
    <s v="P0029"/>
    <s v="Bookcases Model 1"/>
    <x v="1"/>
    <n v="644.65"/>
    <n v="7"/>
    <n v="1029.82"/>
    <n v="0.1"/>
    <s v="Standard Class"/>
    <x v="0"/>
    <x v="0"/>
    <s v="E002"/>
    <x v="0"/>
    <n v="6487.866"/>
    <n v="4512.55"/>
    <n v="1975.3159999999998"/>
    <s v="High"/>
    <s v="No"/>
    <n v="0"/>
  </r>
  <r>
    <s v="O01480"/>
    <d v="2024-10-09T00:00:00"/>
    <x v="3"/>
    <s v="C0105"/>
    <x v="30"/>
    <s v="P0007"/>
    <s v="Binders Model 3"/>
    <x v="2"/>
    <n v="487.09"/>
    <n v="5"/>
    <n v="838.72"/>
    <n v="0"/>
    <s v="Standard Class"/>
    <x v="1"/>
    <x v="1"/>
    <s v="E007"/>
    <x v="1"/>
    <n v="4193.6000000000004"/>
    <n v="2435.4499999999998"/>
    <n v="1758.1500000000005"/>
    <s v="High"/>
    <s v="No"/>
    <n v="0"/>
  </r>
  <r>
    <s v="O01685"/>
    <d v="2025-04-06T00:00:00"/>
    <x v="2"/>
    <s v="C0072"/>
    <x v="105"/>
    <s v="P0051"/>
    <s v="Accessories Model 3"/>
    <x v="0"/>
    <n v="357.49"/>
    <n v="6"/>
    <n v="769.69"/>
    <n v="0.2"/>
    <s v="Standard Class"/>
    <x v="0"/>
    <x v="0"/>
    <s v="E010"/>
    <x v="8"/>
    <n v="3694.5120000000006"/>
    <n v="2144.94"/>
    <n v="1549.5720000000006"/>
    <s v="High"/>
    <s v="No"/>
    <n v="0"/>
  </r>
  <r>
    <s v="O00178"/>
    <d v="2025-03-15T00:00:00"/>
    <x v="0"/>
    <s v="C0116"/>
    <x v="104"/>
    <s v="P0002"/>
    <s v="Paper Model 2"/>
    <x v="2"/>
    <n v="461.98"/>
    <n v="5"/>
    <n v="1013.15"/>
    <n v="0.1"/>
    <s v="Standard Class"/>
    <x v="1"/>
    <x v="1"/>
    <s v="E007"/>
    <x v="1"/>
    <n v="4559.1750000000002"/>
    <n v="2309.9"/>
    <n v="2249.2750000000001"/>
    <s v="High"/>
    <s v="No"/>
    <n v="0"/>
  </r>
  <r>
    <s v="O00428"/>
    <d v="2024-07-13T00:00:00"/>
    <x v="1"/>
    <s v="C0062"/>
    <x v="48"/>
    <s v="P0033"/>
    <s v="Tables Model 1"/>
    <x v="1"/>
    <n v="469.73"/>
    <n v="6"/>
    <n v="954.16"/>
    <n v="0.05"/>
    <s v="Second Class"/>
    <x v="2"/>
    <x v="2"/>
    <s v="E001"/>
    <x v="2"/>
    <n v="5438.7119999999995"/>
    <n v="2818.38"/>
    <n v="2620.3319999999994"/>
    <s v="High"/>
    <s v="No"/>
    <n v="0"/>
  </r>
  <r>
    <s v="O00532"/>
    <d v="2024-12-25T00:00:00"/>
    <x v="3"/>
    <s v="C0076"/>
    <x v="96"/>
    <s v="P0013"/>
    <s v="Staplers Model 1"/>
    <x v="2"/>
    <n v="671.48"/>
    <n v="1"/>
    <n v="1240.1099999999999"/>
    <n v="0"/>
    <s v="Standard Class"/>
    <x v="1"/>
    <x v="1"/>
    <s v="E003"/>
    <x v="11"/>
    <n v="1240.1099999999999"/>
    <n v="671.48"/>
    <n v="568.62999999999988"/>
    <s v="High"/>
    <s v="No"/>
    <n v="0"/>
  </r>
  <r>
    <s v="O01252"/>
    <d v="2024-11-23T00:00:00"/>
    <x v="3"/>
    <s v="C0112"/>
    <x v="90"/>
    <s v="P0009"/>
    <s v="Pens Model 1"/>
    <x v="2"/>
    <n v="640.09"/>
    <n v="6"/>
    <n v="1169.26"/>
    <n v="0.05"/>
    <s v="Second Class"/>
    <x v="3"/>
    <x v="3"/>
    <s v="E012"/>
    <x v="4"/>
    <n v="6664.7819999999992"/>
    <n v="3840.54"/>
    <n v="2824.2419999999993"/>
    <s v="High"/>
    <s v="Yes"/>
    <n v="1"/>
  </r>
  <r>
    <s v="O03062"/>
    <d v="2025-02-09T00:00:00"/>
    <x v="0"/>
    <s v="C0113"/>
    <x v="100"/>
    <s v="P0034"/>
    <s v="Tables Model 2"/>
    <x v="1"/>
    <n v="752.53"/>
    <n v="9"/>
    <n v="1018.12"/>
    <n v="0.05"/>
    <s v="First Class"/>
    <x v="2"/>
    <x v="2"/>
    <s v="E001"/>
    <x v="2"/>
    <n v="8704.9259999999995"/>
    <n v="6772.7699999999995"/>
    <n v="1932.1559999999999"/>
    <s v="Medium"/>
    <s v="No"/>
    <n v="0"/>
  </r>
  <r>
    <s v="O00840"/>
    <d v="2025-05-25T00:00:00"/>
    <x v="2"/>
    <s v="C0112"/>
    <x v="90"/>
    <s v="P0052"/>
    <s v="Accessories Model 4"/>
    <x v="0"/>
    <n v="685.08"/>
    <n v="2"/>
    <n v="921.01"/>
    <n v="0.05"/>
    <s v="First Class"/>
    <x v="3"/>
    <x v="3"/>
    <s v="E004"/>
    <x v="6"/>
    <n v="1749.9189999999999"/>
    <n v="1370.16"/>
    <n v="379.75899999999979"/>
    <s v="Medium"/>
    <s v="No"/>
    <n v="0"/>
  </r>
  <r>
    <s v="O00873"/>
    <d v="2024-03-26T00:00:00"/>
    <x v="0"/>
    <s v="C0042"/>
    <x v="93"/>
    <s v="P0009"/>
    <s v="Pens Model 1"/>
    <x v="2"/>
    <n v="640.09"/>
    <n v="12"/>
    <n v="1169.26"/>
    <n v="0.15"/>
    <s v="Standard Class"/>
    <x v="3"/>
    <x v="3"/>
    <s v="E004"/>
    <x v="6"/>
    <n v="11926.451999999999"/>
    <n v="7681.08"/>
    <n v="4245.3719999999994"/>
    <s v="High"/>
    <s v="No"/>
    <n v="0"/>
  </r>
  <r>
    <s v="O01048"/>
    <d v="2024-08-23T00:00:00"/>
    <x v="1"/>
    <s v="C0097"/>
    <x v="37"/>
    <s v="P0026"/>
    <s v="Chairs Model 2"/>
    <x v="1"/>
    <n v="116.9"/>
    <n v="3"/>
    <n v="253.46"/>
    <n v="0.05"/>
    <s v="First Class"/>
    <x v="3"/>
    <x v="3"/>
    <s v="E004"/>
    <x v="6"/>
    <n v="722.36099999999999"/>
    <n v="350.70000000000005"/>
    <n v="371.66099999999994"/>
    <s v="High"/>
    <s v="No"/>
    <n v="0"/>
  </r>
  <r>
    <s v="O02030"/>
    <d v="2024-08-16T00:00:00"/>
    <x v="1"/>
    <s v="C0055"/>
    <x v="24"/>
    <s v="P0043"/>
    <s v="Monitors Model 3"/>
    <x v="0"/>
    <n v="710.37"/>
    <n v="11"/>
    <n v="979.52"/>
    <n v="0"/>
    <s v="Same Day"/>
    <x v="2"/>
    <x v="2"/>
    <s v="E001"/>
    <x v="2"/>
    <n v="10774.72"/>
    <n v="7814.07"/>
    <n v="2960.6499999999996"/>
    <s v="Medium"/>
    <s v="No"/>
    <n v="0"/>
  </r>
  <r>
    <s v="O01276"/>
    <d v="2024-04-08T00:00:00"/>
    <x v="2"/>
    <s v="C0106"/>
    <x v="81"/>
    <s v="P0014"/>
    <s v="Staplers Model 2"/>
    <x v="2"/>
    <n v="723.21"/>
    <n v="4"/>
    <n v="1348.08"/>
    <n v="0"/>
    <s v="Second Class"/>
    <x v="0"/>
    <x v="0"/>
    <s v="E010"/>
    <x v="8"/>
    <n v="5392.32"/>
    <n v="2892.84"/>
    <n v="2499.4799999999996"/>
    <s v="High"/>
    <s v="No"/>
    <n v="0"/>
  </r>
  <r>
    <s v="O00769"/>
    <d v="2024-05-07T00:00:00"/>
    <x v="2"/>
    <s v="C0032"/>
    <x v="1"/>
    <s v="P0005"/>
    <s v="Binders Model 1"/>
    <x v="2"/>
    <n v="454.91"/>
    <n v="9"/>
    <n v="865.02"/>
    <n v="0"/>
    <s v="Standard Class"/>
    <x v="1"/>
    <x v="1"/>
    <s v="E007"/>
    <x v="1"/>
    <n v="7785.18"/>
    <n v="4094.19"/>
    <n v="3690.9900000000002"/>
    <s v="High"/>
    <s v="No"/>
    <n v="0"/>
  </r>
  <r>
    <s v="O01148"/>
    <d v="2025-03-05T00:00:00"/>
    <x v="0"/>
    <s v="C0082"/>
    <x v="62"/>
    <s v="P0033"/>
    <s v="Tables Model 1"/>
    <x v="1"/>
    <n v="469.73"/>
    <n v="11"/>
    <n v="954.16"/>
    <n v="0.2"/>
    <s v="Standard Class"/>
    <x v="1"/>
    <x v="1"/>
    <s v="E007"/>
    <x v="1"/>
    <n v="8396.6080000000002"/>
    <n v="5167.0300000000007"/>
    <n v="3229.5779999999995"/>
    <s v="High"/>
    <s v="No"/>
    <n v="0"/>
  </r>
  <r>
    <s v="O00085"/>
    <d v="2024-10-05T00:00:00"/>
    <x v="3"/>
    <s v="C0069"/>
    <x v="34"/>
    <s v="P0018"/>
    <s v="Envelopes Model 2"/>
    <x v="2"/>
    <n v="599.25"/>
    <n v="3"/>
    <n v="849.05"/>
    <n v="0"/>
    <s v="Standard Class"/>
    <x v="0"/>
    <x v="0"/>
    <s v="E010"/>
    <x v="8"/>
    <n v="2547.1499999999996"/>
    <n v="1797.75"/>
    <n v="749.39999999999964"/>
    <s v="Medium"/>
    <s v="No"/>
    <n v="0"/>
  </r>
  <r>
    <s v="O00526"/>
    <d v="2024-01-14T00:00:00"/>
    <x v="0"/>
    <s v="C0075"/>
    <x v="7"/>
    <s v="P0023"/>
    <s v="Desks Model 3"/>
    <x v="1"/>
    <n v="388.07"/>
    <n v="3"/>
    <n v="782.41"/>
    <n v="0.1"/>
    <s v="Second Class"/>
    <x v="3"/>
    <x v="3"/>
    <s v="E004"/>
    <x v="6"/>
    <n v="2112.5070000000001"/>
    <n v="1164.21"/>
    <n v="948.29700000000003"/>
    <s v="High"/>
    <s v="No"/>
    <n v="0"/>
  </r>
  <r>
    <s v="O00859"/>
    <d v="2025-03-30T00:00:00"/>
    <x v="0"/>
    <s v="C0080"/>
    <x v="38"/>
    <s v="P0035"/>
    <s v="Tables Model 3"/>
    <x v="1"/>
    <n v="190.89"/>
    <n v="9"/>
    <n v="243.15"/>
    <n v="0.1"/>
    <s v="Second Class"/>
    <x v="0"/>
    <x v="0"/>
    <s v="E002"/>
    <x v="0"/>
    <n v="1969.5149999999999"/>
    <n v="1718.0099999999998"/>
    <n v="251.50500000000011"/>
    <s v="Low"/>
    <s v="No"/>
    <n v="0"/>
  </r>
  <r>
    <s v="O00045"/>
    <d v="2025-06-20T00:00:00"/>
    <x v="2"/>
    <s v="C0086"/>
    <x v="77"/>
    <s v="P0043"/>
    <s v="Monitors Model 3"/>
    <x v="0"/>
    <n v="710.37"/>
    <n v="6"/>
    <n v="979.52"/>
    <n v="0"/>
    <s v="Standard Class"/>
    <x v="1"/>
    <x v="1"/>
    <s v="E003"/>
    <x v="11"/>
    <n v="5877.12"/>
    <n v="4262.22"/>
    <n v="1614.8999999999996"/>
    <s v="Medium"/>
    <s v="No"/>
    <n v="0"/>
  </r>
  <r>
    <s v="O02696"/>
    <d v="2024-04-26T00:00:00"/>
    <x v="2"/>
    <s v="C0032"/>
    <x v="1"/>
    <s v="P0036"/>
    <s v="Tables Model 4"/>
    <x v="1"/>
    <n v="707.97"/>
    <n v="7"/>
    <n v="1262.55"/>
    <n v="0.1"/>
    <s v="Standard Class"/>
    <x v="1"/>
    <x v="1"/>
    <s v="E011"/>
    <x v="10"/>
    <n v="7954.0650000000005"/>
    <n v="4955.79"/>
    <n v="2998.2750000000005"/>
    <s v="High"/>
    <s v="No"/>
    <n v="0"/>
  </r>
  <r>
    <s v="O02351"/>
    <d v="2024-04-28T00:00:00"/>
    <x v="2"/>
    <s v="C0061"/>
    <x v="85"/>
    <s v="P0031"/>
    <s v="Bookcases Model 3"/>
    <x v="1"/>
    <n v="431.57"/>
    <n v="2"/>
    <n v="725.92"/>
    <n v="0.2"/>
    <s v="Standard Class"/>
    <x v="3"/>
    <x v="3"/>
    <s v="E008"/>
    <x v="7"/>
    <n v="1161.472"/>
    <n v="863.14"/>
    <n v="298.33199999999999"/>
    <s v="Medium"/>
    <s v="No"/>
    <n v="0"/>
  </r>
  <r>
    <s v="O02327"/>
    <d v="2024-05-17T00:00:00"/>
    <x v="2"/>
    <s v="C0084"/>
    <x v="12"/>
    <s v="P0040"/>
    <s v="Laptops Model 4"/>
    <x v="0"/>
    <n v="329.6"/>
    <n v="2"/>
    <n v="455.77"/>
    <n v="0"/>
    <s v="Second Class"/>
    <x v="0"/>
    <x v="0"/>
    <s v="E010"/>
    <x v="8"/>
    <n v="911.54"/>
    <n v="659.2"/>
    <n v="252.33999999999992"/>
    <s v="Medium"/>
    <s v="No"/>
    <n v="0"/>
  </r>
  <r>
    <s v="O01154"/>
    <d v="2024-09-26T00:00:00"/>
    <x v="1"/>
    <s v="C0042"/>
    <x v="93"/>
    <s v="P0030"/>
    <s v="Bookcases Model 2"/>
    <x v="1"/>
    <n v="633.59"/>
    <n v="3"/>
    <n v="800.37"/>
    <n v="0"/>
    <s v="Standard Class"/>
    <x v="3"/>
    <x v="3"/>
    <s v="E012"/>
    <x v="4"/>
    <n v="2401.11"/>
    <n v="1900.77"/>
    <n v="500.34000000000015"/>
    <s v="Medium"/>
    <s v="No"/>
    <n v="0"/>
  </r>
  <r>
    <s v="O00264"/>
    <d v="2024-04-15T00:00:00"/>
    <x v="2"/>
    <s v="C0096"/>
    <x v="40"/>
    <s v="P0042"/>
    <s v="Monitors Model 2"/>
    <x v="0"/>
    <n v="396.64"/>
    <n v="7"/>
    <n v="532.41999999999996"/>
    <n v="0.05"/>
    <s v="Second Class"/>
    <x v="2"/>
    <x v="2"/>
    <s v="E001"/>
    <x v="2"/>
    <n v="3540.5929999999994"/>
    <n v="2776.48"/>
    <n v="764.11299999999937"/>
    <s v="Medium"/>
    <s v="No"/>
    <n v="0"/>
  </r>
  <r>
    <s v="O00753"/>
    <d v="2024-02-25T00:00:00"/>
    <x v="0"/>
    <s v="C0017"/>
    <x v="36"/>
    <s v="P0021"/>
    <s v="Desks Model 1"/>
    <x v="1"/>
    <n v="731.22"/>
    <n v="12"/>
    <n v="1490.92"/>
    <n v="0"/>
    <s v="Standard Class"/>
    <x v="0"/>
    <x v="0"/>
    <s v="E010"/>
    <x v="8"/>
    <n v="17891.04"/>
    <n v="8774.64"/>
    <n v="9116.4000000000015"/>
    <s v="High"/>
    <s v="No"/>
    <n v="0"/>
  </r>
  <r>
    <s v="O00785"/>
    <d v="2025-03-25T00:00:00"/>
    <x v="0"/>
    <s v="C0035"/>
    <x v="5"/>
    <s v="P0007"/>
    <s v="Binders Model 3"/>
    <x v="2"/>
    <n v="487.09"/>
    <n v="3"/>
    <n v="838.72"/>
    <n v="0"/>
    <s v="Second Class"/>
    <x v="2"/>
    <x v="2"/>
    <s v="E005"/>
    <x v="3"/>
    <n v="2516.16"/>
    <n v="1461.27"/>
    <n v="1054.8899999999999"/>
    <s v="High"/>
    <s v="No"/>
    <n v="0"/>
  </r>
  <r>
    <s v="O01826"/>
    <d v="2024-08-16T00:00:00"/>
    <x v="1"/>
    <s v="C0021"/>
    <x v="99"/>
    <s v="P0022"/>
    <s v="Desks Model 2"/>
    <x v="1"/>
    <n v="209.29"/>
    <n v="10"/>
    <n v="425.58"/>
    <n v="0"/>
    <s v="Same Day"/>
    <x v="0"/>
    <x v="0"/>
    <s v="E006"/>
    <x v="9"/>
    <n v="4255.8"/>
    <n v="2092.9"/>
    <n v="2162.9"/>
    <s v="High"/>
    <s v="No"/>
    <n v="0"/>
  </r>
  <r>
    <s v="O02183"/>
    <d v="2024-06-04T00:00:00"/>
    <x v="2"/>
    <s v="C0065"/>
    <x v="10"/>
    <s v="P0038"/>
    <s v="Laptops Model 2"/>
    <x v="0"/>
    <n v="55.26"/>
    <n v="3"/>
    <n v="112.32"/>
    <n v="0"/>
    <s v="Standard Class"/>
    <x v="2"/>
    <x v="2"/>
    <s v="E001"/>
    <x v="2"/>
    <n v="336.96"/>
    <n v="165.78"/>
    <n v="171.17999999999998"/>
    <s v="High"/>
    <s v="No"/>
    <n v="0"/>
  </r>
  <r>
    <s v="O01928"/>
    <d v="2025-06-09T00:00:00"/>
    <x v="2"/>
    <s v="C0018"/>
    <x v="97"/>
    <s v="P0042"/>
    <s v="Monitors Model 2"/>
    <x v="0"/>
    <n v="396.64"/>
    <n v="8"/>
    <n v="532.41999999999996"/>
    <n v="0.1"/>
    <s v="Same Day"/>
    <x v="0"/>
    <x v="0"/>
    <s v="E002"/>
    <x v="0"/>
    <n v="3833.424"/>
    <n v="3173.12"/>
    <n v="660.30400000000009"/>
    <s v="Medium"/>
    <s v="No"/>
    <n v="0"/>
  </r>
  <r>
    <s v="O02254"/>
    <d v="2024-10-26T00:00:00"/>
    <x v="3"/>
    <s v="C0090"/>
    <x v="60"/>
    <s v="P0025"/>
    <s v="Chairs Model 1"/>
    <x v="1"/>
    <n v="96.56"/>
    <n v="10"/>
    <n v="209.03"/>
    <n v="0.05"/>
    <s v="Standard Class"/>
    <x v="1"/>
    <x v="1"/>
    <s v="E011"/>
    <x v="10"/>
    <n v="1985.7850000000001"/>
    <n v="965.6"/>
    <n v="1020.1850000000001"/>
    <s v="High"/>
    <s v="No"/>
    <n v="0"/>
  </r>
  <r>
    <s v="O01740"/>
    <d v="2024-04-27T00:00:00"/>
    <x v="4"/>
    <s v="C0103"/>
    <x v="84"/>
    <s v="P0016"/>
    <s v="Staplers Model 4"/>
    <x v="2"/>
    <n v="465.76"/>
    <m/>
    <n v="906.25"/>
    <n v="0"/>
    <s v="Standard Class"/>
    <x v="3"/>
    <x v="3"/>
    <s v="E004"/>
    <x v="6"/>
    <n v="0"/>
    <n v="0"/>
    <n v="0"/>
    <s v="Quantity Error!"/>
    <s v="No"/>
    <n v="0"/>
  </r>
  <r>
    <s v="O00257"/>
    <d v="2024-04-25T00:00:00"/>
    <x v="2"/>
    <s v="C0114"/>
    <x v="61"/>
    <s v="P0052"/>
    <s v="Accessories Model 4"/>
    <x v="0"/>
    <n v="685.08"/>
    <n v="3"/>
    <n v="921.01"/>
    <n v="0.15"/>
    <s v="Standard Class"/>
    <x v="2"/>
    <x v="2"/>
    <s v="E001"/>
    <x v="2"/>
    <n v="2348.5754999999999"/>
    <n v="2055.2400000000002"/>
    <n v="293.33549999999968"/>
    <s v="Low"/>
    <s v="No"/>
    <n v="0"/>
  </r>
  <r>
    <s v="O01732"/>
    <d v="2025-01-07T00:00:00"/>
    <x v="0"/>
    <s v="C0023"/>
    <x v="58"/>
    <s v="P0001"/>
    <s v="Paper Model 1"/>
    <x v="2"/>
    <n v="193.58"/>
    <n v="8"/>
    <n v="347.15"/>
    <n v="0.15"/>
    <s v="Second Class"/>
    <x v="0"/>
    <x v="0"/>
    <s v="E006"/>
    <x v="9"/>
    <n v="2360.62"/>
    <n v="1548.64"/>
    <n v="811.97999999999979"/>
    <s v="High"/>
    <s v="No"/>
    <n v="0"/>
  </r>
  <r>
    <s v="O01073"/>
    <d v="2024-01-24T00:00:00"/>
    <x v="0"/>
    <s v="C0074"/>
    <x v="35"/>
    <s v="P0047"/>
    <s v="Printers Model 3"/>
    <x v="0"/>
    <n v="127.85"/>
    <n v="6"/>
    <n v="210.2"/>
    <n v="0.1"/>
    <s v="Standard Class"/>
    <x v="3"/>
    <x v="3"/>
    <s v="E008"/>
    <x v="7"/>
    <n v="1135.08"/>
    <n v="767.09999999999991"/>
    <n v="367.98"/>
    <s v="High"/>
    <s v="No"/>
    <n v="0"/>
  </r>
  <r>
    <s v="O02121"/>
    <d v="2024-05-16T00:00:00"/>
    <x v="2"/>
    <s v="C0069"/>
    <x v="34"/>
    <s v="P0028"/>
    <s v="Chairs Model 4"/>
    <x v="1"/>
    <n v="784.05"/>
    <n v="8"/>
    <n v="1700.53"/>
    <n v="0"/>
    <s v="Standard Class"/>
    <x v="0"/>
    <x v="0"/>
    <s v="E002"/>
    <x v="0"/>
    <n v="13604.24"/>
    <n v="6272.4"/>
    <n v="7331.84"/>
    <s v="High"/>
    <s v="No"/>
    <n v="0"/>
  </r>
  <r>
    <s v="O02777"/>
    <d v="2024-12-27T00:00:00"/>
    <x v="3"/>
    <s v="C0094"/>
    <x v="53"/>
    <s v="P0047"/>
    <s v="Printers Model 3"/>
    <x v="0"/>
    <n v="127.85"/>
    <n v="6"/>
    <n v="210.2"/>
    <n v="0"/>
    <s v="Standard Class"/>
    <x v="1"/>
    <x v="1"/>
    <s v="E007"/>
    <x v="1"/>
    <n v="1261.1999999999998"/>
    <n v="767.09999999999991"/>
    <n v="494.09999999999991"/>
    <s v="High"/>
    <s v="No"/>
    <n v="0"/>
  </r>
  <r>
    <s v="O00187"/>
    <d v="2024-05-16T00:00:00"/>
    <x v="2"/>
    <s v="C0075"/>
    <x v="7"/>
    <s v="P0007"/>
    <s v="Binders Model 3"/>
    <x v="2"/>
    <n v="487.09"/>
    <n v="11"/>
    <n v="838.72"/>
    <n v="0.2"/>
    <s v="Standard Class"/>
    <x v="3"/>
    <x v="3"/>
    <s v="E012"/>
    <x v="4"/>
    <n v="7380.7360000000008"/>
    <n v="5357.99"/>
    <n v="2022.746000000001"/>
    <s v="Medium"/>
    <s v="No"/>
    <n v="0"/>
  </r>
  <r>
    <s v="O01834"/>
    <d v="2024-02-12T00:00:00"/>
    <x v="0"/>
    <s v="C0074"/>
    <x v="35"/>
    <s v="P0036"/>
    <s v="Tables Model 4"/>
    <x v="1"/>
    <n v="707.97"/>
    <n v="6"/>
    <n v="1262.55"/>
    <n v="0.05"/>
    <s v="Standard Class"/>
    <x v="3"/>
    <x v="3"/>
    <s v="E004"/>
    <x v="6"/>
    <n v="7196.5349999999989"/>
    <n v="4247.82"/>
    <n v="2948.7149999999992"/>
    <s v="High"/>
    <s v="Yes"/>
    <n v="1"/>
  </r>
  <r>
    <s v="O00358"/>
    <d v="2025-01-25T00:00:00"/>
    <x v="0"/>
    <s v="C0024"/>
    <x v="6"/>
    <s v="P0013"/>
    <s v="Staplers Model 1"/>
    <x v="2"/>
    <n v="671.48"/>
    <n v="1"/>
    <n v="1240.1099999999999"/>
    <n v="0"/>
    <s v="Same Day"/>
    <x v="3"/>
    <x v="3"/>
    <s v="E008"/>
    <x v="7"/>
    <n v="1240.1099999999999"/>
    <n v="671.48"/>
    <n v="568.62999999999988"/>
    <s v="High"/>
    <s v="No"/>
    <n v="0"/>
  </r>
  <r>
    <s v="O02229"/>
    <d v="2024-03-14T00:00:00"/>
    <x v="0"/>
    <s v="C0032"/>
    <x v="1"/>
    <s v="P0052"/>
    <s v="Accessories Model 4"/>
    <x v="0"/>
    <n v="685.08"/>
    <n v="6"/>
    <n v="921.01"/>
    <n v="0"/>
    <s v="Standard Class"/>
    <x v="1"/>
    <x v="1"/>
    <s v="E011"/>
    <x v="10"/>
    <n v="5526.0599999999995"/>
    <n v="4110.4800000000005"/>
    <n v="1415.579999999999"/>
    <s v="Medium"/>
    <s v="No"/>
    <n v="0"/>
  </r>
  <r>
    <s v="O00098"/>
    <d v="2024-02-29T00:00:00"/>
    <x v="0"/>
    <s v="C0066"/>
    <x v="76"/>
    <s v="P0027"/>
    <s v="Chairs Model 3"/>
    <x v="1"/>
    <n v="688.81"/>
    <n v="9"/>
    <n v="1334.92"/>
    <n v="0.05"/>
    <s v="First Class"/>
    <x v="0"/>
    <x v="0"/>
    <s v="E006"/>
    <x v="9"/>
    <n v="11413.566000000001"/>
    <n v="6199.2899999999991"/>
    <n v="5214.2760000000017"/>
    <s v="High"/>
    <s v="No"/>
    <n v="0"/>
  </r>
  <r>
    <s v="O01036"/>
    <d v="2024-07-31T00:00:00"/>
    <x v="1"/>
    <s v="C0088"/>
    <x v="63"/>
    <s v="P0051"/>
    <s v="Accessories Model 3"/>
    <x v="0"/>
    <n v="357.49"/>
    <n v="6"/>
    <n v="769.69"/>
    <n v="0.15"/>
    <s v="First Class"/>
    <x v="0"/>
    <x v="0"/>
    <s v="E006"/>
    <x v="9"/>
    <n v="3925.4190000000003"/>
    <n v="2144.94"/>
    <n v="1780.4790000000003"/>
    <s v="High"/>
    <s v="No"/>
    <n v="0"/>
  </r>
  <r>
    <s v="O00311"/>
    <d v="2024-10-17T00:00:00"/>
    <x v="3"/>
    <s v="C0073"/>
    <x v="64"/>
    <s v="P0041"/>
    <s v="Monitors Model 1"/>
    <x v="0"/>
    <n v="757.28"/>
    <n v="2"/>
    <n v="1165.56"/>
    <n v="0"/>
    <s v="Second Class"/>
    <x v="2"/>
    <x v="2"/>
    <s v="E001"/>
    <x v="2"/>
    <n v="2331.12"/>
    <n v="1514.56"/>
    <n v="816.56"/>
    <s v="High"/>
    <s v="No"/>
    <n v="0"/>
  </r>
  <r>
    <s v="O01248"/>
    <d v="2024-02-10T00:00:00"/>
    <x v="0"/>
    <s v="C0042"/>
    <x v="93"/>
    <s v="P0037"/>
    <s v="Laptops Model 1"/>
    <x v="0"/>
    <n v="732.63"/>
    <n v="9"/>
    <n v="1069.8599999999999"/>
    <n v="0"/>
    <s v="Standard Class"/>
    <x v="3"/>
    <x v="3"/>
    <s v="E012"/>
    <x v="4"/>
    <n v="9628.74"/>
    <n v="6593.67"/>
    <n v="3035.0699999999997"/>
    <s v="High"/>
    <s v="No"/>
    <n v="0"/>
  </r>
  <r>
    <s v="O00627"/>
    <d v="2025-03-11T00:00:00"/>
    <x v="0"/>
    <s v="C0011"/>
    <x v="3"/>
    <s v="P0006"/>
    <s v="Binders Model 2"/>
    <x v="2"/>
    <n v="597.01"/>
    <n v="3"/>
    <n v="774.08"/>
    <n v="0.05"/>
    <s v="Same Day"/>
    <x v="2"/>
    <x v="2"/>
    <s v="E001"/>
    <x v="2"/>
    <n v="2206.1280000000002"/>
    <n v="1791.03"/>
    <n v="415.09800000000018"/>
    <s v="Medium"/>
    <s v="No"/>
    <n v="0"/>
  </r>
  <r>
    <s v="O02052"/>
    <d v="2024-05-22T00:00:00"/>
    <x v="2"/>
    <s v="C0039"/>
    <x v="94"/>
    <s v="P0037"/>
    <s v="Laptops Model 1"/>
    <x v="0"/>
    <n v="732.63"/>
    <n v="2"/>
    <n v="1069.8599999999999"/>
    <n v="0.15"/>
    <s v="Same Day"/>
    <x v="0"/>
    <x v="0"/>
    <s v="E002"/>
    <x v="0"/>
    <n v="1818.7619999999997"/>
    <n v="1465.26"/>
    <n v="353.50199999999973"/>
    <s v="Medium"/>
    <s v="No"/>
    <n v="0"/>
  </r>
  <r>
    <s v="O00278"/>
    <d v="2025-03-02T00:00:00"/>
    <x v="0"/>
    <s v="C0007"/>
    <x v="67"/>
    <s v="P0025"/>
    <s v="Chairs Model 1"/>
    <x v="1"/>
    <n v="96.56"/>
    <n v="11"/>
    <n v="209.03"/>
    <n v="0"/>
    <s v="Second Class"/>
    <x v="2"/>
    <x v="2"/>
    <s v="E005"/>
    <x v="3"/>
    <n v="2299.33"/>
    <n v="1062.1600000000001"/>
    <n v="1237.1699999999998"/>
    <s v="High"/>
    <s v="No"/>
    <n v="0"/>
  </r>
  <r>
    <s v="O00529"/>
    <d v="2024-01-30T00:00:00"/>
    <x v="0"/>
    <s v="C0023"/>
    <x v="58"/>
    <s v="P0046"/>
    <s v="Printers Model 2"/>
    <x v="0"/>
    <n v="338.21"/>
    <n v="12"/>
    <n v="661.25"/>
    <n v="0.2"/>
    <s v="Standard Class"/>
    <x v="0"/>
    <x v="0"/>
    <s v="E006"/>
    <x v="9"/>
    <n v="6348"/>
    <n v="4058.5199999999995"/>
    <n v="2289.4800000000005"/>
    <s v="High"/>
    <s v="No"/>
    <n v="0"/>
  </r>
  <r>
    <s v="O00183"/>
    <d v="2025-04-12T00:00:00"/>
    <x v="2"/>
    <s v="C0040"/>
    <x v="83"/>
    <s v="P0021"/>
    <s v="Desks Model 1"/>
    <x v="1"/>
    <n v="731.22"/>
    <n v="1"/>
    <n v="1490.92"/>
    <n v="0"/>
    <s v="Standard Class"/>
    <x v="2"/>
    <x v="2"/>
    <s v="E001"/>
    <x v="2"/>
    <n v="1490.92"/>
    <n v="731.22"/>
    <n v="759.7"/>
    <s v="High"/>
    <s v="No"/>
    <n v="0"/>
  </r>
  <r>
    <s v="O03053"/>
    <d v="2025-05-07T00:00:00"/>
    <x v="2"/>
    <s v="C0085"/>
    <x v="42"/>
    <s v="P0042"/>
    <s v="Monitors Model 2"/>
    <x v="0"/>
    <n v="396.64"/>
    <n v="5"/>
    <n v="532.41999999999996"/>
    <n v="0.15"/>
    <s v="First Class"/>
    <x v="2"/>
    <x v="2"/>
    <s v="E001"/>
    <x v="2"/>
    <n v="2262.7849999999999"/>
    <n v="1983.1999999999998"/>
    <n v="279.58500000000004"/>
    <s v="Low"/>
    <s v="No"/>
    <n v="0"/>
  </r>
  <r>
    <s v="O00380"/>
    <d v="2025-05-14T00:00:00"/>
    <x v="2"/>
    <s v="C0102"/>
    <x v="80"/>
    <s v="P0031"/>
    <s v="Bookcases Model 3"/>
    <x v="1"/>
    <n v="431.57"/>
    <n v="12"/>
    <n v="725.92"/>
    <n v="0.15"/>
    <s v="First Class"/>
    <x v="3"/>
    <x v="3"/>
    <s v="E004"/>
    <x v="6"/>
    <n v="7404.3839999999991"/>
    <n v="5178.84"/>
    <n v="2225.543999999999"/>
    <s v="High"/>
    <s v="No"/>
    <n v="0"/>
  </r>
  <r>
    <s v="O01525"/>
    <d v="2024-04-02T00:00:00"/>
    <x v="2"/>
    <s v="C0005"/>
    <x v="31"/>
    <s v="P0021"/>
    <s v="Desks Model 1"/>
    <x v="1"/>
    <n v="731.22"/>
    <n v="9"/>
    <n v="1490.92"/>
    <n v="0.2"/>
    <s v="Standard Class"/>
    <x v="1"/>
    <x v="1"/>
    <s v="E003"/>
    <x v="11"/>
    <n v="10734.624000000002"/>
    <n v="6580.9800000000005"/>
    <n v="4153.6440000000011"/>
    <s v="High"/>
    <s v="No"/>
    <n v="0"/>
  </r>
  <r>
    <s v="O02242"/>
    <d v="2024-10-22T00:00:00"/>
    <x v="3"/>
    <s v="C0090"/>
    <x v="60"/>
    <s v="P0024"/>
    <s v="Desks Model 4"/>
    <x v="1"/>
    <n v="598.51"/>
    <n v="8"/>
    <n v="940.73"/>
    <n v="0.2"/>
    <s v="Same Day"/>
    <x v="1"/>
    <x v="1"/>
    <s v="E003"/>
    <x v="11"/>
    <n v="6020.6720000000005"/>
    <n v="4788.08"/>
    <n v="1232.5920000000006"/>
    <s v="Medium"/>
    <s v="No"/>
    <n v="0"/>
  </r>
  <r>
    <s v="O01220"/>
    <d v="2024-11-22T00:00:00"/>
    <x v="3"/>
    <s v="C0086"/>
    <x v="77"/>
    <s v="P0006"/>
    <s v="Binders Model 2"/>
    <x v="2"/>
    <n v="597.01"/>
    <n v="9"/>
    <n v="774.08"/>
    <n v="0"/>
    <s v="Second Class"/>
    <x v="1"/>
    <x v="1"/>
    <s v="E011"/>
    <x v="10"/>
    <n v="6966.72"/>
    <n v="5373.09"/>
    <n v="1593.63"/>
    <s v="Medium"/>
    <s v="No"/>
    <n v="0"/>
  </r>
  <r>
    <s v="O03131"/>
    <d v="2025-05-15T00:00:00"/>
    <x v="2"/>
    <s v="C0044"/>
    <x v="25"/>
    <s v="P0051"/>
    <s v="Accessories Model 3"/>
    <x v="0"/>
    <n v="357.49"/>
    <n v="2"/>
    <n v="769.69"/>
    <n v="0"/>
    <s v="Standard Class"/>
    <x v="2"/>
    <x v="2"/>
    <s v="E005"/>
    <x v="3"/>
    <n v="1539.38"/>
    <n v="714.98"/>
    <n v="824.40000000000009"/>
    <s v="High"/>
    <s v="No"/>
    <n v="0"/>
  </r>
  <r>
    <s v="O00998"/>
    <d v="2024-06-14T00:00:00"/>
    <x v="2"/>
    <s v="C0092"/>
    <x v="74"/>
    <s v="P0015"/>
    <s v="Staplers Model 3"/>
    <x v="2"/>
    <n v="250.6"/>
    <n v="6"/>
    <n v="418.2"/>
    <n v="0"/>
    <s v="Standard Class"/>
    <x v="3"/>
    <x v="3"/>
    <s v="E008"/>
    <x v="7"/>
    <n v="2509.1999999999998"/>
    <n v="1503.6"/>
    <n v="1005.5999999999999"/>
    <s v="High"/>
    <s v="No"/>
    <n v="0"/>
  </r>
  <r>
    <s v="O02743"/>
    <d v="2025-06-02T00:00:00"/>
    <x v="2"/>
    <s v="C0089"/>
    <x v="71"/>
    <s v="P0010"/>
    <s v="Pens Model 2"/>
    <x v="2"/>
    <n v="285.10000000000002"/>
    <n v="8"/>
    <n v="528.79999999999995"/>
    <n v="0.15"/>
    <s v="Standard Class"/>
    <x v="1"/>
    <x v="1"/>
    <s v="E007"/>
    <x v="1"/>
    <n v="3595.8399999999997"/>
    <n v="2280.8000000000002"/>
    <n v="1315.0399999999995"/>
    <s v="High"/>
    <s v="No"/>
    <n v="0"/>
  </r>
  <r>
    <s v="O02087"/>
    <d v="2025-03-21T00:00:00"/>
    <x v="0"/>
    <s v="C0005"/>
    <x v="31"/>
    <s v="P0038"/>
    <s v="Laptops Model 2"/>
    <x v="0"/>
    <n v="55.26"/>
    <n v="11"/>
    <n v="112.32"/>
    <n v="0"/>
    <s v="Second Class"/>
    <x v="1"/>
    <x v="1"/>
    <s v="E011"/>
    <x v="10"/>
    <n v="1235.52"/>
    <n v="607.86"/>
    <n v="627.66"/>
    <s v="High"/>
    <s v="No"/>
    <n v="0"/>
  </r>
  <r>
    <s v="O00392"/>
    <d v="2024-08-24T00:00:00"/>
    <x v="1"/>
    <s v="C0038"/>
    <x v="41"/>
    <s v="P0042"/>
    <s v="Monitors Model 2"/>
    <x v="0"/>
    <n v="396.64"/>
    <n v="7"/>
    <n v="532.41999999999996"/>
    <n v="0.1"/>
    <s v="Second Class"/>
    <x v="0"/>
    <x v="0"/>
    <s v="E006"/>
    <x v="9"/>
    <n v="3354.2459999999996"/>
    <n v="2776.48"/>
    <n v="577.76599999999962"/>
    <s v="Medium"/>
    <s v="No"/>
    <n v="0"/>
  </r>
  <r>
    <s v="O02182"/>
    <d v="2024-01-24T00:00:00"/>
    <x v="0"/>
    <s v="C0040"/>
    <x v="83"/>
    <s v="P0027"/>
    <s v="Chairs Model 3"/>
    <x v="1"/>
    <n v="688.81"/>
    <n v="7"/>
    <n v="1334.92"/>
    <n v="0"/>
    <s v="Standard Class"/>
    <x v="2"/>
    <x v="2"/>
    <s v="E009"/>
    <x v="5"/>
    <n v="9344.44"/>
    <n v="4821.67"/>
    <n v="4522.7700000000004"/>
    <s v="High"/>
    <s v="No"/>
    <n v="0"/>
  </r>
  <r>
    <s v="O00963"/>
    <d v="2024-09-22T00:00:00"/>
    <x v="1"/>
    <s v="C0030"/>
    <x v="26"/>
    <s v="P0004"/>
    <s v="Paper Model 4"/>
    <x v="2"/>
    <n v="528.29"/>
    <n v="5"/>
    <n v="798.12"/>
    <n v="0"/>
    <s v="Standard Class"/>
    <x v="3"/>
    <x v="3"/>
    <s v="E012"/>
    <x v="4"/>
    <n v="3990.6"/>
    <n v="2641.45"/>
    <n v="1349.15"/>
    <s v="High"/>
    <s v="No"/>
    <n v="0"/>
  </r>
  <r>
    <s v="O00110"/>
    <d v="2024-08-10T00:00:00"/>
    <x v="1"/>
    <s v="C0112"/>
    <x v="90"/>
    <s v="P0005"/>
    <s v="Binders Model 1"/>
    <x v="2"/>
    <n v="454.91"/>
    <n v="8"/>
    <n v="865.02"/>
    <n v="0"/>
    <s v="Standard Class"/>
    <x v="3"/>
    <x v="3"/>
    <s v="E004"/>
    <x v="6"/>
    <n v="6920.16"/>
    <n v="3639.28"/>
    <n v="3280.8799999999997"/>
    <s v="High"/>
    <s v="No"/>
    <n v="0"/>
  </r>
  <r>
    <s v="O00108"/>
    <d v="2024-05-27T00:00:00"/>
    <x v="2"/>
    <s v="C0109"/>
    <x v="51"/>
    <s v="P0015"/>
    <s v="Staplers Model 3"/>
    <x v="2"/>
    <n v="250.6"/>
    <n v="8"/>
    <n v="418.2"/>
    <n v="0"/>
    <s v="Second Class"/>
    <x v="3"/>
    <x v="3"/>
    <s v="E008"/>
    <x v="7"/>
    <n v="3345.6"/>
    <n v="2004.8"/>
    <n v="1340.8"/>
    <s v="High"/>
    <s v="No"/>
    <n v="0"/>
  </r>
  <r>
    <s v="O01063"/>
    <d v="2024-08-14T00:00:00"/>
    <x v="1"/>
    <s v="C0082"/>
    <x v="62"/>
    <s v="P0021"/>
    <s v="Desks Model 1"/>
    <x v="1"/>
    <n v="731.22"/>
    <n v="4"/>
    <n v="1490.92"/>
    <n v="0"/>
    <s v="Standard Class"/>
    <x v="1"/>
    <x v="1"/>
    <s v="E003"/>
    <x v="11"/>
    <n v="5963.68"/>
    <n v="2924.88"/>
    <n v="3038.8"/>
    <s v="High"/>
    <s v="No"/>
    <n v="0"/>
  </r>
  <r>
    <s v="O02562"/>
    <d v="2025-03-22T00:00:00"/>
    <x v="4"/>
    <s v="C0010"/>
    <x v="9"/>
    <s v="P0050"/>
    <s v="Accessories Model 2"/>
    <x v="0"/>
    <n v="31.01"/>
    <m/>
    <n v="49.68"/>
    <n v="0"/>
    <s v="Second Class"/>
    <x v="3"/>
    <x v="3"/>
    <s v="E008"/>
    <x v="7"/>
    <n v="0"/>
    <n v="0"/>
    <n v="0"/>
    <s v="Quantity Error!"/>
    <s v="No"/>
    <n v="0"/>
  </r>
  <r>
    <s v="O03037"/>
    <d v="2024-07-26T00:00:00"/>
    <x v="1"/>
    <s v="C0019"/>
    <x v="86"/>
    <s v="P0018"/>
    <s v="Envelopes Model 2"/>
    <x v="2"/>
    <n v="599.25"/>
    <n v="6"/>
    <n v="849.05"/>
    <n v="0"/>
    <s v="Standard Class"/>
    <x v="2"/>
    <x v="2"/>
    <s v="E001"/>
    <x v="2"/>
    <n v="5094.2999999999993"/>
    <n v="3595.5"/>
    <n v="1498.7999999999993"/>
    <s v="Medium"/>
    <s v="No"/>
    <n v="0"/>
  </r>
  <r>
    <s v="O01770"/>
    <d v="2024-08-11T00:00:00"/>
    <x v="1"/>
    <s v="C0104"/>
    <x v="29"/>
    <s v="P0006"/>
    <s v="Binders Model 2"/>
    <x v="2"/>
    <n v="597.01"/>
    <n v="2"/>
    <n v="774.08"/>
    <n v="0"/>
    <s v="Standard Class"/>
    <x v="2"/>
    <x v="2"/>
    <s v="E009"/>
    <x v="5"/>
    <n v="1548.16"/>
    <n v="1194.02"/>
    <n v="354.1400000000001"/>
    <s v="Medium"/>
    <s v="No"/>
    <n v="0"/>
  </r>
  <r>
    <s v="O00221"/>
    <d v="2024-11-29T00:00:00"/>
    <x v="3"/>
    <s v="C0050"/>
    <x v="0"/>
    <s v="P0036"/>
    <s v="Tables Model 4"/>
    <x v="1"/>
    <n v="707.97"/>
    <n v="5"/>
    <n v="1262.55"/>
    <n v="0.1"/>
    <s v="Standard Class"/>
    <x v="0"/>
    <x v="0"/>
    <s v="E006"/>
    <x v="9"/>
    <n v="5681.4750000000004"/>
    <n v="3539.8500000000004"/>
    <n v="2141.625"/>
    <s v="High"/>
    <s v="No"/>
    <n v="0"/>
  </r>
  <r>
    <s v="O00987"/>
    <d v="2024-09-08T00:00:00"/>
    <x v="1"/>
    <s v="C0082"/>
    <x v="62"/>
    <s v="P0041"/>
    <s v="Monitors Model 1"/>
    <x v="0"/>
    <n v="757.28"/>
    <n v="3"/>
    <n v="1165.56"/>
    <n v="0.1"/>
    <s v="First Class"/>
    <x v="1"/>
    <x v="1"/>
    <s v="E003"/>
    <x v="11"/>
    <n v="3147.0119999999997"/>
    <n v="2271.84"/>
    <n v="875.17199999999957"/>
    <s v="Medium"/>
    <s v="No"/>
    <n v="0"/>
  </r>
  <r>
    <s v="O00664"/>
    <d v="2024-04-13T00:00:00"/>
    <x v="2"/>
    <s v="C0102"/>
    <x v="80"/>
    <s v="P0028"/>
    <s v="Chairs Model 4"/>
    <x v="1"/>
    <n v="784.05"/>
    <n v="6"/>
    <n v="1700.53"/>
    <n v="0.15"/>
    <s v="First Class"/>
    <x v="3"/>
    <x v="3"/>
    <s v="E012"/>
    <x v="4"/>
    <n v="8672.7029999999995"/>
    <n v="4704.2999999999993"/>
    <n v="3968.4030000000002"/>
    <s v="High"/>
    <s v="Yes"/>
    <n v="1"/>
  </r>
  <r>
    <s v="O02813"/>
    <d v="2024-10-18T00:00:00"/>
    <x v="3"/>
    <s v="C0091"/>
    <x v="33"/>
    <s v="P0022"/>
    <s v="Desks Model 2"/>
    <x v="1"/>
    <n v="209.29"/>
    <n v="10"/>
    <n v="425.58"/>
    <n v="0.05"/>
    <s v="Second Class"/>
    <x v="3"/>
    <x v="3"/>
    <s v="E004"/>
    <x v="6"/>
    <n v="4043.0099999999998"/>
    <n v="2092.9"/>
    <n v="1950.1099999999997"/>
    <s v="High"/>
    <s v="No"/>
    <n v="0"/>
  </r>
  <r>
    <s v="O02901"/>
    <d v="2024-05-18T00:00:00"/>
    <x v="2"/>
    <s v="C0006"/>
    <x v="79"/>
    <s v="P0051"/>
    <s v="Accessories Model 3"/>
    <x v="0"/>
    <n v="357.49"/>
    <n v="8"/>
    <n v="769.69"/>
    <n v="0.15"/>
    <s v="Second Class"/>
    <x v="3"/>
    <x v="3"/>
    <s v="E012"/>
    <x v="4"/>
    <n v="5233.8919999999998"/>
    <n v="2859.92"/>
    <n v="2373.9719999999998"/>
    <s v="High"/>
    <s v="No"/>
    <n v="0"/>
  </r>
  <r>
    <s v="O02192"/>
    <d v="2025-05-07T00:00:00"/>
    <x v="2"/>
    <s v="C0076"/>
    <x v="96"/>
    <s v="P0009"/>
    <s v="Pens Model 1"/>
    <x v="2"/>
    <n v="640.09"/>
    <n v="3"/>
    <n v="1169.26"/>
    <n v="0.1"/>
    <s v="Second Class"/>
    <x v="1"/>
    <x v="1"/>
    <s v="E003"/>
    <x v="11"/>
    <n v="3157.002"/>
    <n v="1920.27"/>
    <n v="1236.732"/>
    <s v="High"/>
    <s v="No"/>
    <n v="0"/>
  </r>
  <r>
    <s v="O00067"/>
    <d v="2025-05-10T00:00:00"/>
    <x v="2"/>
    <s v="C0021"/>
    <x v="99"/>
    <s v="P0029"/>
    <s v="Bookcases Model 1"/>
    <x v="1"/>
    <n v="644.65"/>
    <n v="8"/>
    <n v="1029.82"/>
    <n v="0"/>
    <s v="First Class"/>
    <x v="0"/>
    <x v="0"/>
    <s v="E006"/>
    <x v="9"/>
    <n v="8238.56"/>
    <n v="5157.2"/>
    <n v="3081.3599999999997"/>
    <s v="High"/>
    <s v="No"/>
    <n v="0"/>
  </r>
  <r>
    <s v="O00431"/>
    <d v="2024-07-24T00:00:00"/>
    <x v="1"/>
    <s v="C0115"/>
    <x v="17"/>
    <s v="P0014"/>
    <s v="Staplers Model 2"/>
    <x v="2"/>
    <n v="723.21"/>
    <n v="4"/>
    <n v="1348.08"/>
    <n v="0"/>
    <s v="Standard Class"/>
    <x v="2"/>
    <x v="2"/>
    <s v="E005"/>
    <x v="3"/>
    <n v="5392.32"/>
    <n v="2892.84"/>
    <n v="2499.4799999999996"/>
    <s v="High"/>
    <s v="No"/>
    <n v="0"/>
  </r>
  <r>
    <s v="O00978"/>
    <d v="2025-04-09T00:00:00"/>
    <x v="2"/>
    <s v="C0076"/>
    <x v="96"/>
    <s v="P0038"/>
    <s v="Laptops Model 2"/>
    <x v="0"/>
    <n v="55.26"/>
    <n v="7"/>
    <n v="112.32"/>
    <n v="0"/>
    <s v="Second Class"/>
    <x v="1"/>
    <x v="1"/>
    <s v="E007"/>
    <x v="1"/>
    <n v="786.24"/>
    <n v="386.82"/>
    <n v="399.42"/>
    <s v="High"/>
    <s v="No"/>
    <n v="0"/>
  </r>
  <r>
    <s v="O00844"/>
    <d v="2024-01-09T00:00:00"/>
    <x v="0"/>
    <s v="C0102"/>
    <x v="80"/>
    <s v="P0016"/>
    <s v="Staplers Model 4"/>
    <x v="2"/>
    <n v="465.76"/>
    <n v="3"/>
    <n v="906.25"/>
    <n v="0.2"/>
    <s v="Second Class"/>
    <x v="3"/>
    <x v="3"/>
    <s v="E012"/>
    <x v="4"/>
    <n v="2175"/>
    <n v="1397.28"/>
    <n v="777.72"/>
    <s v="High"/>
    <s v="No"/>
    <n v="0"/>
  </r>
  <r>
    <s v="O02484"/>
    <d v="2025-03-08T00:00:00"/>
    <x v="0"/>
    <s v="C0073"/>
    <x v="64"/>
    <s v="P0028"/>
    <s v="Chairs Model 4"/>
    <x v="1"/>
    <n v="784.05"/>
    <n v="5"/>
    <n v="1700.53"/>
    <n v="0"/>
    <s v="Same Day"/>
    <x v="2"/>
    <x v="2"/>
    <s v="E009"/>
    <x v="5"/>
    <n v="8502.65"/>
    <n v="3920.25"/>
    <n v="4582.3999999999996"/>
    <s v="High"/>
    <s v="No"/>
    <n v="0"/>
  </r>
  <r>
    <s v="O01253"/>
    <d v="2024-03-10T00:00:00"/>
    <x v="0"/>
    <s v="C0092"/>
    <x v="74"/>
    <s v="P0045"/>
    <s v="Printers Model 1"/>
    <x v="0"/>
    <n v="595.79999999999995"/>
    <n v="1"/>
    <n v="1280.18"/>
    <n v="0"/>
    <s v="Standard Class"/>
    <x v="3"/>
    <x v="3"/>
    <s v="E008"/>
    <x v="7"/>
    <n v="1280.18"/>
    <n v="595.79999999999995"/>
    <n v="684.38000000000011"/>
    <s v="High"/>
    <s v="No"/>
    <n v="0"/>
  </r>
  <r>
    <s v="O00360"/>
    <d v="2025-06-17T00:00:00"/>
    <x v="2"/>
    <s v="C0094"/>
    <x v="53"/>
    <s v="P0003"/>
    <s v="Paper Model 3"/>
    <x v="2"/>
    <n v="239.71"/>
    <n v="2"/>
    <n v="522.34"/>
    <n v="0"/>
    <s v="Standard Class"/>
    <x v="1"/>
    <x v="1"/>
    <s v="E011"/>
    <x v="10"/>
    <n v="1044.68"/>
    <n v="479.42"/>
    <n v="565.26"/>
    <s v="High"/>
    <s v="No"/>
    <n v="0"/>
  </r>
  <r>
    <s v="O00289"/>
    <d v="2024-08-21T00:00:00"/>
    <x v="1"/>
    <s v="C0033"/>
    <x v="14"/>
    <s v="P0036"/>
    <s v="Tables Model 4"/>
    <x v="1"/>
    <n v="707.97"/>
    <n v="5"/>
    <n v="1262.55"/>
    <n v="0.05"/>
    <s v="Standard Class"/>
    <x v="2"/>
    <x v="2"/>
    <s v="E001"/>
    <x v="2"/>
    <n v="5997.1124999999993"/>
    <n v="3539.8500000000004"/>
    <n v="2457.2624999999989"/>
    <s v="High"/>
    <s v="No"/>
    <n v="0"/>
  </r>
  <r>
    <s v="O00891"/>
    <d v="2024-01-14T00:00:00"/>
    <x v="0"/>
    <s v="C0064"/>
    <x v="67"/>
    <s v="P0004"/>
    <s v="Paper Model 4"/>
    <x v="2"/>
    <n v="528.29"/>
    <n v="11"/>
    <n v="798.12"/>
    <n v="0"/>
    <s v="First Class"/>
    <x v="3"/>
    <x v="3"/>
    <s v="E004"/>
    <x v="6"/>
    <n v="8779.32"/>
    <n v="5811.19"/>
    <n v="2968.13"/>
    <s v="High"/>
    <s v="No"/>
    <n v="0"/>
  </r>
  <r>
    <s v="O02601"/>
    <d v="2024-06-19T00:00:00"/>
    <x v="2"/>
    <s v="C0034"/>
    <x v="103"/>
    <s v="P0041"/>
    <s v="Monitors Model 1"/>
    <x v="0"/>
    <n v="757.28"/>
    <n v="6"/>
    <n v="1165.56"/>
    <n v="0.2"/>
    <s v="Standard Class"/>
    <x v="1"/>
    <x v="1"/>
    <s v="E011"/>
    <x v="10"/>
    <n v="5594.6880000000001"/>
    <n v="4543.68"/>
    <n v="1051.0079999999998"/>
    <s v="Medium"/>
    <s v="No"/>
    <n v="0"/>
  </r>
  <r>
    <s v="O03194"/>
    <d v="2025-05-17T00:00:00"/>
    <x v="2"/>
    <s v="C0040"/>
    <x v="83"/>
    <s v="P0028"/>
    <s v="Chairs Model 4"/>
    <x v="1"/>
    <n v="784.05"/>
    <n v="8"/>
    <n v="1700.53"/>
    <n v="0"/>
    <s v="Standard Class"/>
    <x v="2"/>
    <x v="2"/>
    <s v="E001"/>
    <x v="2"/>
    <n v="13604.24"/>
    <n v="6272.4"/>
    <n v="7331.84"/>
    <s v="High"/>
    <s v="Yes"/>
    <n v="1"/>
  </r>
  <r>
    <s v="O01734"/>
    <d v="2025-06-01T00:00:00"/>
    <x v="2"/>
    <s v="C0078"/>
    <x v="101"/>
    <s v="P0032"/>
    <s v="Bookcases Model 4"/>
    <x v="1"/>
    <n v="539.9"/>
    <n v="3"/>
    <n v="1019.72"/>
    <n v="0.2"/>
    <s v="Same Day"/>
    <x v="1"/>
    <x v="1"/>
    <s v="E003"/>
    <x v="11"/>
    <n v="2447.328"/>
    <n v="1619.6999999999998"/>
    <n v="827.62800000000016"/>
    <s v="High"/>
    <s v="No"/>
    <n v="0"/>
  </r>
  <r>
    <s v="O02382"/>
    <d v="2025-04-21T00:00:00"/>
    <x v="2"/>
    <s v="C0080"/>
    <x v="38"/>
    <s v="P0031"/>
    <s v="Bookcases Model 3"/>
    <x v="1"/>
    <n v="431.57"/>
    <n v="3"/>
    <n v="725.92"/>
    <n v="0.05"/>
    <s v="First Class"/>
    <x v="0"/>
    <x v="0"/>
    <s v="E006"/>
    <x v="9"/>
    <n v="2068.8719999999998"/>
    <n v="1294.71"/>
    <n v="774.16199999999981"/>
    <s v="High"/>
    <s v="No"/>
    <n v="0"/>
  </r>
  <r>
    <s v="O01300"/>
    <d v="2024-10-22T00:00:00"/>
    <x v="3"/>
    <s v="C0081"/>
    <x v="98"/>
    <s v="P0018"/>
    <s v="Envelopes Model 2"/>
    <x v="2"/>
    <n v="599.25"/>
    <n v="10"/>
    <n v="849.05"/>
    <n v="0.1"/>
    <s v="Second Class"/>
    <x v="1"/>
    <x v="1"/>
    <s v="E007"/>
    <x v="1"/>
    <n v="7641.45"/>
    <n v="5992.5"/>
    <n v="1648.9499999999998"/>
    <s v="Medium"/>
    <s v="No"/>
    <n v="0"/>
  </r>
  <r>
    <s v="O02565"/>
    <d v="2024-08-08T00:00:00"/>
    <x v="1"/>
    <s v="C0070"/>
    <x v="92"/>
    <s v="P0051"/>
    <s v="Accessories Model 3"/>
    <x v="0"/>
    <n v="357.49"/>
    <n v="5"/>
    <n v="769.69"/>
    <n v="0.2"/>
    <s v="Standard Class"/>
    <x v="0"/>
    <x v="0"/>
    <s v="E010"/>
    <x v="8"/>
    <n v="3078.76"/>
    <n v="1787.45"/>
    <n v="1291.3100000000002"/>
    <s v="High"/>
    <s v="No"/>
    <n v="0"/>
  </r>
  <r>
    <s v="O03041"/>
    <d v="2024-09-21T00:00:00"/>
    <x v="1"/>
    <s v="C0019"/>
    <x v="86"/>
    <s v="P0038"/>
    <s v="Laptops Model 2"/>
    <x v="0"/>
    <n v="55.26"/>
    <n v="12"/>
    <n v="112.32"/>
    <n v="0"/>
    <s v="Standard Class"/>
    <x v="2"/>
    <x v="2"/>
    <s v="E005"/>
    <x v="3"/>
    <n v="1347.84"/>
    <n v="663.12"/>
    <n v="684.71999999999991"/>
    <s v="High"/>
    <s v="No"/>
    <n v="0"/>
  </r>
  <r>
    <s v="O02640"/>
    <d v="2024-08-20T00:00:00"/>
    <x v="1"/>
    <s v="C0073"/>
    <x v="64"/>
    <s v="P0017"/>
    <s v="Envelopes Model 1"/>
    <x v="2"/>
    <n v="76.66"/>
    <n v="11"/>
    <n v="117.32"/>
    <n v="0"/>
    <s v="First Class"/>
    <x v="2"/>
    <x v="2"/>
    <s v="E009"/>
    <x v="5"/>
    <n v="1290.52"/>
    <n v="843.26"/>
    <n v="447.26"/>
    <s v="High"/>
    <s v="No"/>
    <n v="0"/>
  </r>
  <r>
    <s v="O00492"/>
    <d v="2024-06-23T00:00:00"/>
    <x v="2"/>
    <s v="C0021"/>
    <x v="99"/>
    <s v="P0051"/>
    <s v="Accessories Model 3"/>
    <x v="0"/>
    <n v="357.49"/>
    <n v="10"/>
    <n v="769.69"/>
    <n v="0.1"/>
    <s v="Same Day"/>
    <x v="0"/>
    <x v="0"/>
    <s v="E010"/>
    <x v="8"/>
    <n v="6927.2100000000009"/>
    <n v="3574.9"/>
    <n v="3352.3100000000009"/>
    <s v="High"/>
    <s v="No"/>
    <n v="0"/>
  </r>
  <r>
    <s v="O00570"/>
    <d v="2024-03-25T00:00:00"/>
    <x v="0"/>
    <s v="C0040"/>
    <x v="83"/>
    <s v="P0021"/>
    <s v="Desks Model 1"/>
    <x v="1"/>
    <n v="731.22"/>
    <n v="2"/>
    <n v="1490.92"/>
    <n v="0"/>
    <s v="Standard Class"/>
    <x v="2"/>
    <x v="2"/>
    <s v="E009"/>
    <x v="5"/>
    <n v="2981.84"/>
    <n v="1462.44"/>
    <n v="1519.4"/>
    <s v="High"/>
    <s v="No"/>
    <n v="0"/>
  </r>
  <r>
    <s v="O01312"/>
    <d v="2025-01-30T00:00:00"/>
    <x v="0"/>
    <s v="C0056"/>
    <x v="54"/>
    <s v="P0038"/>
    <s v="Laptops Model 2"/>
    <x v="0"/>
    <n v="55.26"/>
    <n v="8"/>
    <n v="112.32"/>
    <n v="0"/>
    <s v="Same Day"/>
    <x v="2"/>
    <x v="2"/>
    <s v="E009"/>
    <x v="5"/>
    <n v="898.56"/>
    <n v="442.08"/>
    <n v="456.47999999999996"/>
    <s v="High"/>
    <s v="No"/>
    <n v="0"/>
  </r>
  <r>
    <s v="O01816"/>
    <d v="2024-07-30T00:00:00"/>
    <x v="1"/>
    <s v="C0030"/>
    <x v="26"/>
    <s v="P0012"/>
    <s v="Pens Model 4"/>
    <x v="2"/>
    <n v="578.14"/>
    <n v="9"/>
    <n v="1084.72"/>
    <n v="0.1"/>
    <s v="Second Class"/>
    <x v="3"/>
    <x v="3"/>
    <s v="E012"/>
    <x v="4"/>
    <n v="8786.232"/>
    <n v="5203.26"/>
    <n v="3582.9719999999998"/>
    <s v="High"/>
    <s v="Yes"/>
    <n v="1"/>
  </r>
  <r>
    <s v="O02864"/>
    <d v="2025-04-17T00:00:00"/>
    <x v="2"/>
    <s v="C0076"/>
    <x v="96"/>
    <s v="P0035"/>
    <s v="Tables Model 3"/>
    <x v="1"/>
    <n v="190.89"/>
    <n v="8"/>
    <n v="243.15"/>
    <n v="0"/>
    <s v="Same Day"/>
    <x v="1"/>
    <x v="1"/>
    <s v="E011"/>
    <x v="10"/>
    <n v="1945.2"/>
    <n v="1527.12"/>
    <n v="418.08000000000015"/>
    <s v="Medium"/>
    <s v="No"/>
    <n v="0"/>
  </r>
  <r>
    <s v="O01448"/>
    <d v="2024-02-13T00:00:00"/>
    <x v="0"/>
    <s v="C0067"/>
    <x v="46"/>
    <s v="P0035"/>
    <s v="Tables Model 3"/>
    <x v="1"/>
    <n v="190.89"/>
    <n v="6"/>
    <n v="243.15"/>
    <n v="0.15"/>
    <s v="Same Day"/>
    <x v="1"/>
    <x v="1"/>
    <s v="E007"/>
    <x v="1"/>
    <n v="1240.0650000000001"/>
    <n v="1145.3399999999999"/>
    <n v="94.725000000000136"/>
    <s v="Low"/>
    <s v="No"/>
    <n v="0"/>
  </r>
  <r>
    <s v="O00943"/>
    <d v="2024-02-12T00:00:00"/>
    <x v="0"/>
    <s v="C0017"/>
    <x v="36"/>
    <s v="P0018"/>
    <s v="Envelopes Model 2"/>
    <x v="2"/>
    <n v="599.25"/>
    <n v="2"/>
    <n v="849.05"/>
    <n v="0"/>
    <s v="Same Day"/>
    <x v="0"/>
    <x v="0"/>
    <s v="E010"/>
    <x v="8"/>
    <n v="1698.1"/>
    <n v="1198.5"/>
    <n v="499.59999999999991"/>
    <s v="Medium"/>
    <s v="No"/>
    <n v="0"/>
  </r>
  <r>
    <s v="O02336"/>
    <d v="2024-02-19T00:00:00"/>
    <x v="0"/>
    <s v="C0083"/>
    <x v="21"/>
    <s v="P0004"/>
    <s v="Paper Model 4"/>
    <x v="2"/>
    <n v="528.29"/>
    <n v="4"/>
    <n v="798.12"/>
    <n v="0.1"/>
    <s v="Standard Class"/>
    <x v="1"/>
    <x v="1"/>
    <s v="E011"/>
    <x v="10"/>
    <n v="2873.232"/>
    <n v="2113.16"/>
    <n v="760.07200000000012"/>
    <s v="Medium"/>
    <s v="No"/>
    <n v="0"/>
  </r>
  <r>
    <s v="O03092"/>
    <d v="2024-05-03T00:00:00"/>
    <x v="2"/>
    <s v="C0075"/>
    <x v="7"/>
    <s v="P0013"/>
    <s v="Staplers Model 1"/>
    <x v="2"/>
    <n v="671.48"/>
    <n v="4"/>
    <n v="1240.1099999999999"/>
    <n v="0.05"/>
    <s v="Standard Class"/>
    <x v="3"/>
    <x v="3"/>
    <s v="E004"/>
    <x v="6"/>
    <n v="4712.4179999999997"/>
    <n v="2685.92"/>
    <n v="2026.4979999999996"/>
    <s v="High"/>
    <s v="Yes"/>
    <n v="1"/>
  </r>
  <r>
    <s v="O02156"/>
    <d v="2025-04-17T00:00:00"/>
    <x v="2"/>
    <s v="C0021"/>
    <x v="99"/>
    <s v="P0022"/>
    <s v="Desks Model 2"/>
    <x v="1"/>
    <n v="209.29"/>
    <n v="12"/>
    <n v="425.58"/>
    <n v="0.1"/>
    <s v="Standard Class"/>
    <x v="0"/>
    <x v="0"/>
    <s v="E006"/>
    <x v="9"/>
    <n v="4596.2640000000001"/>
    <n v="2511.48"/>
    <n v="2084.7840000000001"/>
    <s v="High"/>
    <s v="No"/>
    <n v="0"/>
  </r>
  <r>
    <s v="O00259"/>
    <d v="2025-05-14T00:00:00"/>
    <x v="2"/>
    <s v="C0115"/>
    <x v="17"/>
    <s v="P0009"/>
    <s v="Pens Model 1"/>
    <x v="2"/>
    <n v="640.09"/>
    <n v="2"/>
    <n v="1169.26"/>
    <n v="0.05"/>
    <s v="Standard Class"/>
    <x v="2"/>
    <x v="2"/>
    <s v="E005"/>
    <x v="3"/>
    <n v="2221.5940000000001"/>
    <n v="1280.18"/>
    <n v="941.41399999999999"/>
    <s v="High"/>
    <s v="No"/>
    <n v="0"/>
  </r>
  <r>
    <s v="O01808"/>
    <d v="2024-10-30T00:00:00"/>
    <x v="3"/>
    <s v="C0093"/>
    <x v="102"/>
    <s v="P0009"/>
    <s v="Pens Model 1"/>
    <x v="2"/>
    <n v="640.09"/>
    <n v="11"/>
    <n v="1169.26"/>
    <n v="0"/>
    <s v="Second Class"/>
    <x v="0"/>
    <x v="0"/>
    <s v="E002"/>
    <x v="0"/>
    <n v="12861.86"/>
    <n v="7040.9900000000007"/>
    <n v="5820.87"/>
    <s v="High"/>
    <s v="No"/>
    <n v="0"/>
  </r>
  <r>
    <s v="O00329"/>
    <d v="2024-01-29T00:00:00"/>
    <x v="0"/>
    <s v="C0088"/>
    <x v="63"/>
    <s v="P0030"/>
    <s v="Bookcases Model 2"/>
    <x v="1"/>
    <n v="633.59"/>
    <n v="8"/>
    <n v="800.37"/>
    <n v="0"/>
    <s v="Second Class"/>
    <x v="0"/>
    <x v="0"/>
    <s v="E010"/>
    <x v="8"/>
    <n v="6402.96"/>
    <n v="5068.72"/>
    <n v="1334.2399999999998"/>
    <s v="Medium"/>
    <s v="No"/>
    <n v="0"/>
  </r>
  <r>
    <s v="O02698"/>
    <d v="2025-06-20T00:00:00"/>
    <x v="2"/>
    <s v="C0049"/>
    <x v="27"/>
    <s v="P0031"/>
    <s v="Bookcases Model 3"/>
    <x v="1"/>
    <n v="431.57"/>
    <n v="1"/>
    <n v="725.92"/>
    <n v="0"/>
    <s v="Second Class"/>
    <x v="1"/>
    <x v="1"/>
    <s v="E003"/>
    <x v="11"/>
    <n v="725.92"/>
    <n v="431.57"/>
    <n v="294.34999999999997"/>
    <s v="High"/>
    <s v="No"/>
    <n v="0"/>
  </r>
  <r>
    <s v="O00574"/>
    <d v="2024-04-30T00:00:00"/>
    <x v="2"/>
    <s v="C0048"/>
    <x v="82"/>
    <s v="P0011"/>
    <s v="Pens Model 3"/>
    <x v="2"/>
    <n v="498.61"/>
    <n v="1"/>
    <n v="944.31"/>
    <n v="0.15"/>
    <s v="Second Class"/>
    <x v="0"/>
    <x v="0"/>
    <s v="E010"/>
    <x v="8"/>
    <n v="802.66349999999989"/>
    <n v="498.61"/>
    <n v="304.05349999999987"/>
    <s v="High"/>
    <s v="No"/>
    <n v="0"/>
  </r>
  <r>
    <s v="O02233"/>
    <d v="2024-10-11T00:00:00"/>
    <x v="3"/>
    <s v="C0017"/>
    <x v="36"/>
    <s v="P0009"/>
    <s v="Pens Model 1"/>
    <x v="2"/>
    <n v="640.09"/>
    <n v="1"/>
    <n v="1169.26"/>
    <n v="0"/>
    <s v="Second Class"/>
    <x v="0"/>
    <x v="0"/>
    <s v="E002"/>
    <x v="0"/>
    <n v="1169.26"/>
    <n v="640.09"/>
    <n v="529.16999999999996"/>
    <s v="High"/>
    <s v="No"/>
    <n v="0"/>
  </r>
  <r>
    <s v="O02894"/>
    <d v="2024-01-18T00:00:00"/>
    <x v="0"/>
    <s v="C0010"/>
    <x v="9"/>
    <s v="P0003"/>
    <s v="Paper Model 3"/>
    <x v="2"/>
    <n v="239.71"/>
    <n v="2"/>
    <n v="522.34"/>
    <n v="0"/>
    <s v="Second Class"/>
    <x v="3"/>
    <x v="3"/>
    <s v="E012"/>
    <x v="4"/>
    <n v="1044.68"/>
    <n v="479.42"/>
    <n v="565.26"/>
    <s v="High"/>
    <s v="No"/>
    <n v="0"/>
  </r>
  <r>
    <s v="O00707"/>
    <d v="2024-06-20T00:00:00"/>
    <x v="2"/>
    <s v="C0113"/>
    <x v="100"/>
    <s v="P0007"/>
    <s v="Binders Model 3"/>
    <x v="2"/>
    <n v="487.09"/>
    <n v="12"/>
    <n v="838.72"/>
    <n v="0"/>
    <s v="First Class"/>
    <x v="2"/>
    <x v="2"/>
    <s v="E009"/>
    <x v="5"/>
    <n v="10064.64"/>
    <n v="5845.08"/>
    <n v="4219.5599999999995"/>
    <s v="High"/>
    <s v="No"/>
    <n v="0"/>
  </r>
  <r>
    <s v="O00814"/>
    <d v="2024-02-27T00:00:00"/>
    <x v="0"/>
    <s v="C0062"/>
    <x v="48"/>
    <s v="P0010"/>
    <s v="Pens Model 2"/>
    <x v="2"/>
    <n v="285.10000000000002"/>
    <n v="9"/>
    <n v="528.79999999999995"/>
    <n v="0.15"/>
    <s v="Standard Class"/>
    <x v="2"/>
    <x v="2"/>
    <s v="E001"/>
    <x v="2"/>
    <n v="4045.3199999999997"/>
    <n v="2565.9"/>
    <n v="1479.4199999999996"/>
    <s v="High"/>
    <s v="No"/>
    <n v="0"/>
  </r>
  <r>
    <s v="O02783"/>
    <d v="2024-09-27T00:00:00"/>
    <x v="1"/>
    <s v="C0013"/>
    <x v="75"/>
    <s v="P0028"/>
    <s v="Chairs Model 4"/>
    <x v="1"/>
    <n v="784.05"/>
    <n v="10"/>
    <n v="1700.53"/>
    <n v="0.05"/>
    <s v="Second Class"/>
    <x v="1"/>
    <x v="1"/>
    <s v="E007"/>
    <x v="1"/>
    <n v="16155.034999999998"/>
    <n v="7840.5"/>
    <n v="8314.534999999998"/>
    <s v="High"/>
    <s v="No"/>
    <n v="0"/>
  </r>
  <r>
    <s v="O01910"/>
    <d v="2024-10-19T00:00:00"/>
    <x v="3"/>
    <s v="C0070"/>
    <x v="92"/>
    <s v="P0026"/>
    <s v="Chairs Model 2"/>
    <x v="1"/>
    <n v="116.9"/>
    <n v="12"/>
    <n v="253.46"/>
    <n v="0.1"/>
    <s v="Standard Class"/>
    <x v="0"/>
    <x v="0"/>
    <s v="E010"/>
    <x v="8"/>
    <n v="2737.3679999999999"/>
    <n v="1402.8000000000002"/>
    <n v="1334.5679999999998"/>
    <s v="High"/>
    <s v="No"/>
    <n v="0"/>
  </r>
  <r>
    <s v="O02058"/>
    <d v="2025-03-04T00:00:00"/>
    <x v="0"/>
    <s v="C0037"/>
    <x v="12"/>
    <s v="P0023"/>
    <s v="Desks Model 3"/>
    <x v="1"/>
    <n v="388.07"/>
    <n v="8"/>
    <n v="782.41"/>
    <n v="0"/>
    <s v="First Class"/>
    <x v="3"/>
    <x v="3"/>
    <s v="E012"/>
    <x v="4"/>
    <n v="6259.28"/>
    <n v="3104.56"/>
    <n v="3154.72"/>
    <s v="High"/>
    <s v="No"/>
    <n v="0"/>
  </r>
  <r>
    <s v="O01995"/>
    <d v="2024-08-12T00:00:00"/>
    <x v="1"/>
    <s v="C0014"/>
    <x v="57"/>
    <s v="P0045"/>
    <s v="Printers Model 1"/>
    <x v="0"/>
    <n v="595.79999999999995"/>
    <n v="12"/>
    <n v="1280.18"/>
    <n v="0.1"/>
    <s v="Second Class"/>
    <x v="0"/>
    <x v="0"/>
    <s v="E010"/>
    <x v="8"/>
    <n v="13825.944"/>
    <n v="7149.5999999999995"/>
    <n v="6676.3440000000001"/>
    <s v="High"/>
    <s v="No"/>
    <n v="0"/>
  </r>
  <r>
    <s v="O01720"/>
    <d v="2025-04-13T00:00:00"/>
    <x v="2"/>
    <s v="C0073"/>
    <x v="64"/>
    <s v="P0027"/>
    <s v="Chairs Model 3"/>
    <x v="1"/>
    <n v="688.81"/>
    <n v="4"/>
    <n v="1334.92"/>
    <n v="0"/>
    <s v="Standard Class"/>
    <x v="2"/>
    <x v="2"/>
    <s v="E001"/>
    <x v="2"/>
    <n v="5339.68"/>
    <n v="2755.24"/>
    <n v="2584.4400000000005"/>
    <s v="High"/>
    <s v="No"/>
    <n v="0"/>
  </r>
  <r>
    <s v="O00551"/>
    <d v="2024-07-29T00:00:00"/>
    <x v="1"/>
    <s v="C0063"/>
    <x v="56"/>
    <s v="P0007"/>
    <s v="Binders Model 3"/>
    <x v="2"/>
    <n v="487.09"/>
    <n v="6"/>
    <n v="838.72"/>
    <n v="0.05"/>
    <s v="Standard Class"/>
    <x v="3"/>
    <x v="3"/>
    <s v="E012"/>
    <x v="4"/>
    <n v="4780.7039999999997"/>
    <n v="2922.54"/>
    <n v="1858.1639999999998"/>
    <s v="High"/>
    <s v="No"/>
    <n v="0"/>
  </r>
  <r>
    <s v="O01069"/>
    <d v="2025-02-14T00:00:00"/>
    <x v="0"/>
    <s v="C0023"/>
    <x v="58"/>
    <s v="P0011"/>
    <s v="Pens Model 3"/>
    <x v="2"/>
    <n v="498.61"/>
    <n v="9"/>
    <n v="944.31"/>
    <n v="0.05"/>
    <s v="First Class"/>
    <x v="0"/>
    <x v="0"/>
    <s v="E010"/>
    <x v="8"/>
    <n v="8073.8504999999986"/>
    <n v="4487.49"/>
    <n v="3586.3604999999989"/>
    <s v="High"/>
    <s v="No"/>
    <n v="0"/>
  </r>
  <r>
    <s v="O00972"/>
    <d v="2025-02-21T00:00:00"/>
    <x v="0"/>
    <s v="C0017"/>
    <x v="36"/>
    <s v="P0035"/>
    <s v="Tables Model 3"/>
    <x v="1"/>
    <n v="190.89"/>
    <n v="11"/>
    <n v="243.15"/>
    <n v="0.1"/>
    <s v="First Class"/>
    <x v="0"/>
    <x v="0"/>
    <s v="E002"/>
    <x v="0"/>
    <n v="2407.1849999999999"/>
    <n v="2099.79"/>
    <n v="307.39499999999998"/>
    <s v="Low"/>
    <s v="No"/>
    <n v="0"/>
  </r>
  <r>
    <s v="O03148"/>
    <d v="2024-06-21T00:00:00"/>
    <x v="2"/>
    <s v="C0039"/>
    <x v="94"/>
    <s v="P0018"/>
    <s v="Envelopes Model 2"/>
    <x v="2"/>
    <n v="599.25"/>
    <n v="5"/>
    <n v="849.05"/>
    <n v="0.05"/>
    <s v="First Class"/>
    <x v="0"/>
    <x v="0"/>
    <s v="E010"/>
    <x v="8"/>
    <n v="4032.9874999999997"/>
    <n v="2996.25"/>
    <n v="1036.7374999999997"/>
    <s v="Medium"/>
    <s v="No"/>
    <n v="0"/>
  </r>
  <r>
    <s v="O00584"/>
    <d v="2025-03-28T00:00:00"/>
    <x v="0"/>
    <s v="C0015"/>
    <x v="88"/>
    <s v="P0032"/>
    <s v="Bookcases Model 4"/>
    <x v="1"/>
    <n v="539.9"/>
    <n v="6"/>
    <n v="1019.72"/>
    <n v="0.15"/>
    <s v="Standard Class"/>
    <x v="1"/>
    <x v="1"/>
    <s v="E003"/>
    <x v="11"/>
    <n v="5200.5719999999992"/>
    <n v="3239.3999999999996"/>
    <n v="1961.1719999999996"/>
    <s v="High"/>
    <s v="No"/>
    <n v="0"/>
  </r>
  <r>
    <s v="O02035"/>
    <d v="2024-11-02T00:00:00"/>
    <x v="3"/>
    <s v="C0073"/>
    <x v="64"/>
    <s v="P0013"/>
    <s v="Staplers Model 1"/>
    <x v="2"/>
    <n v="671.48"/>
    <n v="12"/>
    <n v="1240.1099999999999"/>
    <n v="0"/>
    <s v="Same Day"/>
    <x v="2"/>
    <x v="2"/>
    <s v="E001"/>
    <x v="2"/>
    <n v="14881.32"/>
    <n v="8057.76"/>
    <n v="6823.5599999999995"/>
    <s v="High"/>
    <s v="Yes"/>
    <n v="1"/>
  </r>
  <r>
    <s v="O00973"/>
    <d v="2025-05-21T00:00:00"/>
    <x v="2"/>
    <s v="C0054"/>
    <x v="7"/>
    <s v="P0033"/>
    <s v="Tables Model 1"/>
    <x v="1"/>
    <n v="469.73"/>
    <n v="11"/>
    <n v="954.16"/>
    <n v="0.2"/>
    <s v="Second Class"/>
    <x v="2"/>
    <x v="2"/>
    <s v="E001"/>
    <x v="2"/>
    <n v="8396.6080000000002"/>
    <n v="5167.0300000000007"/>
    <n v="3229.5779999999995"/>
    <s v="High"/>
    <s v="No"/>
    <n v="0"/>
  </r>
  <r>
    <s v="O02013"/>
    <d v="2024-10-04T00:00:00"/>
    <x v="3"/>
    <s v="C0002"/>
    <x v="6"/>
    <s v="P0021"/>
    <s v="Desks Model 1"/>
    <x v="1"/>
    <n v="731.22"/>
    <n v="4"/>
    <n v="1490.92"/>
    <n v="0.15"/>
    <s v="First Class"/>
    <x v="3"/>
    <x v="3"/>
    <s v="E004"/>
    <x v="6"/>
    <n v="5069.1279999999997"/>
    <n v="2924.88"/>
    <n v="2144.2479999999996"/>
    <s v="High"/>
    <s v="No"/>
    <n v="0"/>
  </r>
  <r>
    <s v="O03010"/>
    <d v="2025-06-15T00:00:00"/>
    <x v="2"/>
    <s v="C0110"/>
    <x v="44"/>
    <s v="P0031"/>
    <s v="Bookcases Model 3"/>
    <x v="1"/>
    <n v="431.57"/>
    <n v="1"/>
    <n v="725.92"/>
    <n v="0"/>
    <s v="Second Class"/>
    <x v="1"/>
    <x v="1"/>
    <s v="E003"/>
    <x v="11"/>
    <n v="725.92"/>
    <n v="431.57"/>
    <n v="294.34999999999997"/>
    <s v="High"/>
    <s v="No"/>
    <n v="0"/>
  </r>
  <r>
    <s v="O02802"/>
    <d v="2024-02-22T00:00:00"/>
    <x v="0"/>
    <s v="C0051"/>
    <x v="65"/>
    <s v="P0045"/>
    <s v="Printers Model 1"/>
    <x v="0"/>
    <n v="595.79999999999995"/>
    <n v="12"/>
    <n v="1280.18"/>
    <n v="0.1"/>
    <s v="Standard Class"/>
    <x v="1"/>
    <x v="1"/>
    <s v="E003"/>
    <x v="11"/>
    <n v="13825.944"/>
    <n v="7149.5999999999995"/>
    <n v="6676.3440000000001"/>
    <s v="High"/>
    <s v="Yes"/>
    <n v="1"/>
  </r>
  <r>
    <s v="O00125"/>
    <d v="2024-03-21T00:00:00"/>
    <x v="0"/>
    <s v="C0018"/>
    <x v="97"/>
    <s v="P0051"/>
    <s v="Accessories Model 3"/>
    <x v="0"/>
    <n v="357.49"/>
    <n v="9"/>
    <n v="769.69"/>
    <n v="0.15"/>
    <s v="Second Class"/>
    <x v="0"/>
    <x v="0"/>
    <s v="E010"/>
    <x v="8"/>
    <n v="5888.1285000000007"/>
    <n v="3217.41"/>
    <n v="2670.7185000000009"/>
    <s v="High"/>
    <s v="No"/>
    <n v="0"/>
  </r>
  <r>
    <s v="O01373"/>
    <d v="2024-03-09T00:00:00"/>
    <x v="0"/>
    <s v="C0080"/>
    <x v="38"/>
    <s v="P0041"/>
    <s v="Monitors Model 1"/>
    <x v="0"/>
    <n v="757.28"/>
    <n v="12"/>
    <n v="1165.56"/>
    <n v="0"/>
    <s v="Standard Class"/>
    <x v="0"/>
    <x v="0"/>
    <s v="E006"/>
    <x v="9"/>
    <n v="13986.72"/>
    <n v="9087.36"/>
    <n v="4899.3599999999988"/>
    <s v="High"/>
    <s v="No"/>
    <n v="0"/>
  </r>
  <r>
    <s v="O00041"/>
    <d v="2024-12-09T00:00:00"/>
    <x v="3"/>
    <s v="C0108"/>
    <x v="47"/>
    <s v="P0046"/>
    <s v="Printers Model 2"/>
    <x v="0"/>
    <n v="338.21"/>
    <n v="3"/>
    <n v="661.25"/>
    <n v="0"/>
    <s v="Second Class"/>
    <x v="3"/>
    <x v="3"/>
    <s v="E012"/>
    <x v="4"/>
    <n v="1983.75"/>
    <n v="1014.6299999999999"/>
    <n v="969.12000000000012"/>
    <s v="High"/>
    <s v="No"/>
    <n v="0"/>
  </r>
  <r>
    <s v="O02480"/>
    <d v="2024-08-23T00:00:00"/>
    <x v="1"/>
    <s v="C0087"/>
    <x v="87"/>
    <s v="P0034"/>
    <s v="Tables Model 2"/>
    <x v="1"/>
    <n v="752.53"/>
    <n v="4"/>
    <n v="1018.12"/>
    <n v="0"/>
    <s v="Standard Class"/>
    <x v="2"/>
    <x v="2"/>
    <s v="E009"/>
    <x v="5"/>
    <n v="4072.48"/>
    <n v="3010.12"/>
    <n v="1062.3600000000001"/>
    <s v="Medium"/>
    <s v="No"/>
    <n v="0"/>
  </r>
  <r>
    <s v="O01457"/>
    <d v="2025-01-19T00:00:00"/>
    <x v="0"/>
    <s v="C0099"/>
    <x v="16"/>
    <s v="P0040"/>
    <s v="Laptops Model 4"/>
    <x v="0"/>
    <n v="329.6"/>
    <n v="11"/>
    <n v="455.77"/>
    <n v="0"/>
    <s v="Standard Class"/>
    <x v="1"/>
    <x v="1"/>
    <s v="E011"/>
    <x v="10"/>
    <n v="5013.4699999999993"/>
    <n v="3625.6000000000004"/>
    <n v="1387.869999999999"/>
    <s v="Medium"/>
    <s v="No"/>
    <n v="0"/>
  </r>
  <r>
    <s v="O01647"/>
    <d v="2024-09-27T00:00:00"/>
    <x v="1"/>
    <s v="C0058"/>
    <x v="43"/>
    <s v="P0004"/>
    <s v="Paper Model 4"/>
    <x v="2"/>
    <n v="528.29"/>
    <n v="12"/>
    <n v="798.12"/>
    <n v="0.15"/>
    <s v="Standard Class"/>
    <x v="3"/>
    <x v="3"/>
    <s v="E012"/>
    <x v="4"/>
    <n v="8140.8240000000005"/>
    <n v="6339.48"/>
    <n v="1801.344000000001"/>
    <s v="Medium"/>
    <s v="No"/>
    <n v="0"/>
  </r>
  <r>
    <s v="O00940"/>
    <d v="2025-02-12T00:00:00"/>
    <x v="0"/>
    <s v="C0079"/>
    <x v="68"/>
    <s v="P0033"/>
    <s v="Tables Model 1"/>
    <x v="1"/>
    <n v="469.73"/>
    <n v="10"/>
    <n v="954.16"/>
    <n v="0"/>
    <s v="First Class"/>
    <x v="0"/>
    <x v="0"/>
    <s v="E006"/>
    <x v="9"/>
    <n v="9541.6"/>
    <n v="4697.3"/>
    <n v="4844.3"/>
    <s v="High"/>
    <s v="No"/>
    <n v="0"/>
  </r>
  <r>
    <s v="O01757"/>
    <d v="2024-04-22T00:00:00"/>
    <x v="2"/>
    <s v="C0060"/>
    <x v="28"/>
    <s v="P0029"/>
    <s v="Bookcases Model 1"/>
    <x v="1"/>
    <n v="644.65"/>
    <n v="11"/>
    <n v="1029.82"/>
    <n v="0.1"/>
    <s v="Second Class"/>
    <x v="0"/>
    <x v="0"/>
    <s v="E002"/>
    <x v="0"/>
    <n v="10195.217999999999"/>
    <n v="7091.15"/>
    <n v="3104.0679999999993"/>
    <s v="High"/>
    <s v="No"/>
    <n v="0"/>
  </r>
  <r>
    <s v="O00944"/>
    <d v="2024-01-27T00:00:00"/>
    <x v="0"/>
    <s v="C0030"/>
    <x v="26"/>
    <s v="P0002"/>
    <s v="Paper Model 2"/>
    <x v="2"/>
    <n v="461.98"/>
    <n v="4"/>
    <n v="1013.15"/>
    <n v="0.1"/>
    <s v="Standard Class"/>
    <x v="3"/>
    <x v="3"/>
    <s v="E004"/>
    <x v="6"/>
    <n v="3647.34"/>
    <n v="1847.92"/>
    <n v="1799.42"/>
    <s v="High"/>
    <s v="No"/>
    <n v="0"/>
  </r>
  <r>
    <s v="O00440"/>
    <d v="2024-12-16T00:00:00"/>
    <x v="3"/>
    <s v="C0056"/>
    <x v="54"/>
    <s v="P0051"/>
    <s v="Accessories Model 3"/>
    <x v="0"/>
    <n v="357.49"/>
    <n v="9"/>
    <n v="769.69"/>
    <n v="0.15"/>
    <s v="Standard Class"/>
    <x v="2"/>
    <x v="2"/>
    <s v="E005"/>
    <x v="3"/>
    <n v="5888.1285000000007"/>
    <n v="3217.41"/>
    <n v="2670.7185000000009"/>
    <s v="High"/>
    <s v="No"/>
    <n v="0"/>
  </r>
  <r>
    <s v="O01404"/>
    <d v="2025-04-05T00:00:00"/>
    <x v="2"/>
    <s v="C0036"/>
    <x v="49"/>
    <s v="P0042"/>
    <s v="Monitors Model 2"/>
    <x v="0"/>
    <n v="396.64"/>
    <n v="4"/>
    <n v="532.41999999999996"/>
    <n v="0"/>
    <s v="Second Class"/>
    <x v="0"/>
    <x v="0"/>
    <s v="E010"/>
    <x v="8"/>
    <n v="2129.6799999999998"/>
    <n v="1586.56"/>
    <n v="543.11999999999989"/>
    <s v="Medium"/>
    <s v="No"/>
    <n v="0"/>
  </r>
  <r>
    <s v="O01265"/>
    <d v="2024-06-28T00:00:00"/>
    <x v="2"/>
    <s v="C0107"/>
    <x v="30"/>
    <s v="P0030"/>
    <s v="Bookcases Model 2"/>
    <x v="1"/>
    <n v="633.59"/>
    <n v="1"/>
    <n v="800.37"/>
    <n v="0.1"/>
    <s v="First Class"/>
    <x v="1"/>
    <x v="1"/>
    <s v="E007"/>
    <x v="1"/>
    <n v="720.33299999999997"/>
    <n v="633.59"/>
    <n v="86.742999999999938"/>
    <s v="Low"/>
    <s v="No"/>
    <n v="0"/>
  </r>
  <r>
    <s v="O02040"/>
    <d v="2024-01-17T00:00:00"/>
    <x v="0"/>
    <s v="C0036"/>
    <x v="49"/>
    <s v="P0016"/>
    <s v="Staplers Model 4"/>
    <x v="2"/>
    <n v="465.76"/>
    <n v="1"/>
    <n v="906.25"/>
    <n v="0.1"/>
    <s v="Standard Class"/>
    <x v="0"/>
    <x v="0"/>
    <s v="E006"/>
    <x v="9"/>
    <n v="815.625"/>
    <n v="465.76"/>
    <n v="349.86500000000001"/>
    <s v="High"/>
    <s v="No"/>
    <n v="0"/>
  </r>
  <r>
    <s v="O01683"/>
    <d v="2025-02-27T00:00:00"/>
    <x v="0"/>
    <s v="C0032"/>
    <x v="1"/>
    <s v="P0001"/>
    <s v="Paper Model 1"/>
    <x v="2"/>
    <n v="193.58"/>
    <n v="9"/>
    <n v="347.15"/>
    <n v="0"/>
    <s v="Standard Class"/>
    <x v="1"/>
    <x v="1"/>
    <s v="E011"/>
    <x v="10"/>
    <n v="3124.35"/>
    <n v="1742.22"/>
    <n v="1382.1299999999999"/>
    <s v="High"/>
    <s v="No"/>
    <n v="0"/>
  </r>
  <r>
    <s v="O02444"/>
    <d v="2024-07-31T00:00:00"/>
    <x v="1"/>
    <s v="C0069"/>
    <x v="34"/>
    <s v="P0048"/>
    <s v="Printers Model 4"/>
    <x v="0"/>
    <n v="83.72"/>
    <n v="7"/>
    <n v="143.57"/>
    <n v="0"/>
    <s v="Same Day"/>
    <x v="0"/>
    <x v="0"/>
    <s v="E006"/>
    <x v="9"/>
    <n v="1004.99"/>
    <n v="586.04"/>
    <n v="418.95000000000005"/>
    <s v="High"/>
    <s v="No"/>
    <n v="0"/>
  </r>
  <r>
    <s v="O00107"/>
    <d v="2025-01-25T00:00:00"/>
    <x v="0"/>
    <s v="C0045"/>
    <x v="63"/>
    <s v="P0042"/>
    <s v="Monitors Model 2"/>
    <x v="0"/>
    <n v="396.64"/>
    <n v="9"/>
    <n v="532.41999999999996"/>
    <n v="0"/>
    <s v="Second Class"/>
    <x v="1"/>
    <x v="1"/>
    <s v="E011"/>
    <x v="10"/>
    <n v="4791.78"/>
    <n v="3569.7599999999998"/>
    <n v="1222.02"/>
    <s v="Medium"/>
    <s v="No"/>
    <n v="0"/>
  </r>
  <r>
    <s v="O00408"/>
    <d v="2024-07-02T00:00:00"/>
    <x v="1"/>
    <s v="C0042"/>
    <x v="93"/>
    <s v="P0029"/>
    <s v="Bookcases Model 1"/>
    <x v="1"/>
    <n v="644.65"/>
    <n v="8"/>
    <n v="1029.82"/>
    <n v="0.1"/>
    <s v="Standard Class"/>
    <x v="3"/>
    <x v="3"/>
    <s v="E004"/>
    <x v="6"/>
    <n v="7414.7039999999997"/>
    <n v="5157.2"/>
    <n v="2257.5039999999999"/>
    <s v="High"/>
    <s v="No"/>
    <n v="0"/>
  </r>
  <r>
    <s v="O00450"/>
    <d v="2025-05-28T00:00:00"/>
    <x v="2"/>
    <s v="C0109"/>
    <x v="51"/>
    <s v="P0047"/>
    <s v="Printers Model 3"/>
    <x v="0"/>
    <n v="127.85"/>
    <n v="5"/>
    <n v="210.2"/>
    <n v="0.05"/>
    <s v="Standard Class"/>
    <x v="3"/>
    <x v="3"/>
    <s v="E004"/>
    <x v="6"/>
    <n v="998.44999999999993"/>
    <n v="639.25"/>
    <n v="359.19999999999993"/>
    <s v="High"/>
    <s v="No"/>
    <n v="0"/>
  </r>
  <r>
    <s v="O01452"/>
    <d v="2024-04-21T00:00:00"/>
    <x v="2"/>
    <s v="C0024"/>
    <x v="6"/>
    <s v="P0028"/>
    <s v="Chairs Model 4"/>
    <x v="1"/>
    <n v="784.05"/>
    <n v="8"/>
    <n v="1700.53"/>
    <n v="0.15"/>
    <s v="Second Class"/>
    <x v="3"/>
    <x v="3"/>
    <s v="E012"/>
    <x v="4"/>
    <n v="11563.603999999999"/>
    <n v="6272.4"/>
    <n v="5291.2039999999997"/>
    <s v="High"/>
    <s v="No"/>
    <n v="0"/>
  </r>
  <r>
    <s v="O00853"/>
    <d v="2024-11-20T00:00:00"/>
    <x v="3"/>
    <s v="C0120"/>
    <x v="18"/>
    <s v="P0010"/>
    <s v="Pens Model 2"/>
    <x v="2"/>
    <n v="285.10000000000002"/>
    <n v="2"/>
    <n v="528.79999999999995"/>
    <n v="0.2"/>
    <s v="Standard Class"/>
    <x v="3"/>
    <x v="3"/>
    <s v="E008"/>
    <x v="7"/>
    <n v="846.07999999999993"/>
    <n v="570.20000000000005"/>
    <n v="275.87999999999988"/>
    <s v="High"/>
    <s v="No"/>
    <n v="0"/>
  </r>
  <r>
    <s v="O01694"/>
    <d v="2024-10-28T00:00:00"/>
    <x v="3"/>
    <s v="C0023"/>
    <x v="58"/>
    <s v="P0036"/>
    <s v="Tables Model 4"/>
    <x v="1"/>
    <n v="707.97"/>
    <n v="9"/>
    <n v="1262.55"/>
    <n v="0"/>
    <s v="Standard Class"/>
    <x v="0"/>
    <x v="0"/>
    <s v="E002"/>
    <x v="0"/>
    <n v="11362.949999999999"/>
    <n v="6371.7300000000005"/>
    <n v="4991.2199999999984"/>
    <s v="High"/>
    <s v="No"/>
    <n v="0"/>
  </r>
  <r>
    <s v="O02384"/>
    <d v="2024-12-03T00:00:00"/>
    <x v="3"/>
    <s v="C0115"/>
    <x v="17"/>
    <s v="P0050"/>
    <s v="Accessories Model 2"/>
    <x v="0"/>
    <n v="31.01"/>
    <n v="8"/>
    <n v="49.68"/>
    <n v="0.1"/>
    <s v="Second Class"/>
    <x v="2"/>
    <x v="2"/>
    <s v="E005"/>
    <x v="3"/>
    <n v="357.69600000000003"/>
    <n v="248.08"/>
    <n v="109.61600000000001"/>
    <s v="High"/>
    <s v="No"/>
    <n v="0"/>
  </r>
  <r>
    <s v="O00395"/>
    <d v="2024-08-18T00:00:00"/>
    <x v="1"/>
    <s v="C0004"/>
    <x v="20"/>
    <s v="P0036"/>
    <s v="Tables Model 4"/>
    <x v="1"/>
    <n v="707.97"/>
    <n v="3"/>
    <n v="1262.55"/>
    <n v="0"/>
    <s v="Same Day"/>
    <x v="0"/>
    <x v="0"/>
    <s v="E006"/>
    <x v="9"/>
    <n v="3787.6499999999996"/>
    <n v="2123.91"/>
    <n v="1663.7399999999998"/>
    <s v="High"/>
    <s v="No"/>
    <n v="0"/>
  </r>
  <r>
    <s v="O01205"/>
    <d v="2025-04-08T00:00:00"/>
    <x v="2"/>
    <s v="C0014"/>
    <x v="57"/>
    <s v="P0035"/>
    <s v="Tables Model 3"/>
    <x v="1"/>
    <n v="190.89"/>
    <n v="5"/>
    <n v="243.15"/>
    <n v="0.2"/>
    <s v="Second Class"/>
    <x v="0"/>
    <x v="0"/>
    <s v="E010"/>
    <x v="8"/>
    <n v="972.6"/>
    <n v="954.44999999999993"/>
    <n v="18.150000000000091"/>
    <s v="Low"/>
    <s v="No"/>
    <n v="0"/>
  </r>
  <r>
    <s v="O01438"/>
    <d v="2025-06-22T00:00:00"/>
    <x v="2"/>
    <s v="C0098"/>
    <x v="39"/>
    <s v="P0023"/>
    <s v="Desks Model 3"/>
    <x v="1"/>
    <n v="388.07"/>
    <n v="5"/>
    <n v="782.41"/>
    <n v="0.1"/>
    <s v="Second Class"/>
    <x v="2"/>
    <x v="2"/>
    <s v="E001"/>
    <x v="2"/>
    <n v="3520.8449999999998"/>
    <n v="1940.35"/>
    <n v="1580.4949999999999"/>
    <s v="High"/>
    <s v="No"/>
    <n v="0"/>
  </r>
  <r>
    <s v="O02939"/>
    <d v="2025-04-06T00:00:00"/>
    <x v="2"/>
    <s v="C0108"/>
    <x v="47"/>
    <s v="P0044"/>
    <s v="Monitors Model 4"/>
    <x v="0"/>
    <n v="365.65"/>
    <n v="1"/>
    <n v="689.97"/>
    <n v="0.2"/>
    <s v="Standard Class"/>
    <x v="3"/>
    <x v="3"/>
    <s v="E012"/>
    <x v="4"/>
    <n v="551.976"/>
    <n v="365.65"/>
    <n v="186.32600000000002"/>
    <s v="High"/>
    <s v="No"/>
    <n v="0"/>
  </r>
  <r>
    <s v="O02509"/>
    <d v="2024-06-02T00:00:00"/>
    <x v="2"/>
    <s v="C0046"/>
    <x v="95"/>
    <s v="P0047"/>
    <s v="Printers Model 3"/>
    <x v="0"/>
    <n v="127.85"/>
    <n v="4"/>
    <n v="210.2"/>
    <n v="0.15"/>
    <s v="Second Class"/>
    <x v="1"/>
    <x v="1"/>
    <s v="E011"/>
    <x v="10"/>
    <n v="714.68"/>
    <n v="511.4"/>
    <n v="203.27999999999997"/>
    <s v="Medium"/>
    <s v="No"/>
    <n v="0"/>
  </r>
  <r>
    <s v="O01342"/>
    <d v="2024-09-11T00:00:00"/>
    <x v="1"/>
    <s v="C0029"/>
    <x v="72"/>
    <s v="P0051"/>
    <s v="Accessories Model 3"/>
    <x v="0"/>
    <n v="357.49"/>
    <n v="8"/>
    <n v="769.69"/>
    <n v="0"/>
    <s v="Same Day"/>
    <x v="2"/>
    <x v="2"/>
    <s v="E001"/>
    <x v="2"/>
    <n v="6157.52"/>
    <n v="2859.92"/>
    <n v="3297.6000000000004"/>
    <s v="High"/>
    <s v="No"/>
    <n v="0"/>
  </r>
  <r>
    <s v="O03141"/>
    <d v="2024-06-14T00:00:00"/>
    <x v="2"/>
    <s v="C0027"/>
    <x v="52"/>
    <s v="P0012"/>
    <s v="Pens Model 4"/>
    <x v="2"/>
    <n v="578.14"/>
    <n v="7"/>
    <n v="1084.72"/>
    <n v="0"/>
    <s v="Standard Class"/>
    <x v="3"/>
    <x v="3"/>
    <s v="E004"/>
    <x v="6"/>
    <n v="7593.04"/>
    <n v="4046.98"/>
    <n v="3546.06"/>
    <s v="High"/>
    <s v="No"/>
    <n v="0"/>
  </r>
  <r>
    <s v="O00774"/>
    <d v="2024-09-12T00:00:00"/>
    <x v="1"/>
    <s v="C0093"/>
    <x v="102"/>
    <s v="P0041"/>
    <s v="Monitors Model 1"/>
    <x v="0"/>
    <n v="757.28"/>
    <n v="11"/>
    <n v="1165.56"/>
    <n v="0.1"/>
    <s v="First Class"/>
    <x v="0"/>
    <x v="0"/>
    <s v="E006"/>
    <x v="9"/>
    <n v="11539.044"/>
    <n v="8330.08"/>
    <n v="3208.9639999999999"/>
    <s v="Medium"/>
    <s v="No"/>
    <n v="0"/>
  </r>
  <r>
    <s v="O00804"/>
    <d v="2024-05-31T00:00:00"/>
    <x v="2"/>
    <s v="C0031"/>
    <x v="19"/>
    <s v="P0019"/>
    <s v="Envelopes Model 3"/>
    <x v="2"/>
    <n v="110.07"/>
    <n v="5"/>
    <n v="193.99"/>
    <n v="0"/>
    <s v="Second Class"/>
    <x v="1"/>
    <x v="1"/>
    <s v="E003"/>
    <x v="11"/>
    <n v="969.95"/>
    <n v="550.34999999999991"/>
    <n v="419.60000000000014"/>
    <s v="High"/>
    <s v="No"/>
    <n v="0"/>
  </r>
  <r>
    <s v="O03058"/>
    <d v="2024-03-11T00:00:00"/>
    <x v="0"/>
    <s v="C0071"/>
    <x v="48"/>
    <s v="P0046"/>
    <s v="Printers Model 2"/>
    <x v="0"/>
    <n v="338.21"/>
    <n v="12"/>
    <n v="661.25"/>
    <n v="0.1"/>
    <s v="Standard Class"/>
    <x v="1"/>
    <x v="1"/>
    <s v="E007"/>
    <x v="1"/>
    <n v="7141.5"/>
    <n v="4058.5199999999995"/>
    <n v="3082.9800000000005"/>
    <s v="High"/>
    <s v="No"/>
    <n v="0"/>
  </r>
  <r>
    <s v="O01379"/>
    <d v="2025-06-21T00:00:00"/>
    <x v="2"/>
    <s v="C0092"/>
    <x v="74"/>
    <s v="P0006"/>
    <s v="Binders Model 2"/>
    <x v="2"/>
    <n v="597.01"/>
    <n v="10"/>
    <n v="774.08"/>
    <n v="0.1"/>
    <s v="First Class"/>
    <x v="3"/>
    <x v="3"/>
    <s v="E004"/>
    <x v="6"/>
    <n v="6966.72"/>
    <n v="5970.1"/>
    <n v="996.61999999999989"/>
    <s v="Low"/>
    <s v="No"/>
    <n v="0"/>
  </r>
  <r>
    <s v="O01364"/>
    <d v="2025-03-02T00:00:00"/>
    <x v="0"/>
    <s v="C0007"/>
    <x v="67"/>
    <s v="P0005"/>
    <s v="Binders Model 1"/>
    <x v="2"/>
    <n v="454.91"/>
    <n v="1"/>
    <n v="865.02"/>
    <n v="0.1"/>
    <s v="Second Class"/>
    <x v="2"/>
    <x v="2"/>
    <s v="E005"/>
    <x v="3"/>
    <n v="778.51800000000003"/>
    <n v="454.91"/>
    <n v="323.608"/>
    <s v="High"/>
    <s v="No"/>
    <n v="0"/>
  </r>
  <r>
    <s v="O02387"/>
    <d v="2025-04-19T00:00:00"/>
    <x v="2"/>
    <s v="C0072"/>
    <x v="105"/>
    <s v="P0032"/>
    <s v="Bookcases Model 4"/>
    <x v="1"/>
    <n v="539.9"/>
    <n v="1"/>
    <n v="1019.72"/>
    <n v="0.15"/>
    <s v="Second Class"/>
    <x v="0"/>
    <x v="0"/>
    <s v="E006"/>
    <x v="9"/>
    <n v="866.76200000000006"/>
    <n v="539.9"/>
    <n v="326.86200000000008"/>
    <s v="High"/>
    <s v="No"/>
    <n v="0"/>
  </r>
  <r>
    <s v="O01519"/>
    <d v="2025-03-09T00:00:00"/>
    <x v="4"/>
    <s v="C0109"/>
    <x v="51"/>
    <s v="P0045"/>
    <s v="Printers Model 1"/>
    <x v="0"/>
    <n v="595.79999999999995"/>
    <m/>
    <n v="1280.18"/>
    <n v="0.15"/>
    <s v="Same Day"/>
    <x v="3"/>
    <x v="3"/>
    <s v="E004"/>
    <x v="6"/>
    <n v="0"/>
    <n v="0"/>
    <n v="0"/>
    <s v="Quantity Error!"/>
    <s v="No"/>
    <n v="0"/>
  </r>
  <r>
    <s v="O00668"/>
    <d v="2025-06-03T00:00:00"/>
    <x v="2"/>
    <s v="C0019"/>
    <x v="86"/>
    <s v="P0004"/>
    <s v="Paper Model 4"/>
    <x v="2"/>
    <n v="528.29"/>
    <n v="9"/>
    <n v="798.12"/>
    <n v="0.2"/>
    <s v="Standard Class"/>
    <x v="2"/>
    <x v="2"/>
    <s v="E001"/>
    <x v="2"/>
    <n v="5746.4639999999999"/>
    <n v="4754.6099999999997"/>
    <n v="991.85400000000027"/>
    <s v="Medium"/>
    <s v="No"/>
    <n v="0"/>
  </r>
  <r>
    <s v="O00702"/>
    <d v="2025-04-20T00:00:00"/>
    <x v="2"/>
    <s v="C0018"/>
    <x v="97"/>
    <s v="P0021"/>
    <s v="Desks Model 1"/>
    <x v="1"/>
    <n v="731.22"/>
    <n v="8"/>
    <n v="1490.92"/>
    <n v="0.05"/>
    <s v="Same Day"/>
    <x v="0"/>
    <x v="0"/>
    <s v="E010"/>
    <x v="8"/>
    <n v="11330.992"/>
    <n v="5849.76"/>
    <n v="5481.232"/>
    <s v="High"/>
    <s v="No"/>
    <n v="0"/>
  </r>
  <r>
    <s v="O01139"/>
    <d v="2024-08-19T00:00:00"/>
    <x v="1"/>
    <s v="C0088"/>
    <x v="63"/>
    <s v="P0011"/>
    <s v="Pens Model 3"/>
    <x v="2"/>
    <n v="498.61"/>
    <n v="12"/>
    <n v="944.31"/>
    <n v="0"/>
    <s v="Second Class"/>
    <x v="0"/>
    <x v="0"/>
    <s v="E010"/>
    <x v="8"/>
    <n v="11331.72"/>
    <n v="5983.32"/>
    <n v="5348.4"/>
    <s v="High"/>
    <s v="No"/>
    <n v="0"/>
  </r>
  <r>
    <s v="O01471"/>
    <d v="2025-02-21T00:00:00"/>
    <x v="0"/>
    <s v="C0042"/>
    <x v="93"/>
    <s v="P0004"/>
    <s v="Paper Model 4"/>
    <x v="2"/>
    <n v="528.29"/>
    <n v="3"/>
    <n v="798.12"/>
    <n v="0.2"/>
    <s v="Same Day"/>
    <x v="3"/>
    <x v="3"/>
    <s v="E008"/>
    <x v="7"/>
    <n v="1915.4880000000003"/>
    <n v="1584.87"/>
    <n v="330.61800000000039"/>
    <s v="Medium"/>
    <s v="Yes"/>
    <n v="1"/>
  </r>
  <r>
    <s v="O01145"/>
    <d v="2024-10-05T00:00:00"/>
    <x v="3"/>
    <s v="C0097"/>
    <x v="37"/>
    <s v="P0047"/>
    <s v="Printers Model 3"/>
    <x v="0"/>
    <n v="127.85"/>
    <n v="1"/>
    <n v="210.2"/>
    <n v="0.05"/>
    <s v="Same Day"/>
    <x v="3"/>
    <x v="3"/>
    <s v="E008"/>
    <x v="7"/>
    <n v="199.68999999999997"/>
    <n v="127.85"/>
    <n v="71.839999999999975"/>
    <s v="High"/>
    <s v="Yes"/>
    <n v="1"/>
  </r>
  <r>
    <s v="O02263"/>
    <d v="2024-04-08T00:00:00"/>
    <x v="2"/>
    <s v="C0062"/>
    <x v="48"/>
    <s v="P0037"/>
    <s v="Laptops Model 1"/>
    <x v="0"/>
    <n v="732.63"/>
    <n v="8"/>
    <n v="1069.8599999999999"/>
    <n v="0.2"/>
    <s v="Standard Class"/>
    <x v="2"/>
    <x v="2"/>
    <s v="E009"/>
    <x v="5"/>
    <n v="6847.1039999999994"/>
    <n v="5861.04"/>
    <n v="986.0639999999994"/>
    <s v="Low"/>
    <s v="No"/>
    <n v="0"/>
  </r>
  <r>
    <s v="O01054"/>
    <d v="2024-02-19T00:00:00"/>
    <x v="0"/>
    <s v="C0112"/>
    <x v="90"/>
    <s v="P0030"/>
    <s v="Bookcases Model 2"/>
    <x v="1"/>
    <n v="633.59"/>
    <n v="8"/>
    <n v="800.37"/>
    <n v="0"/>
    <s v="Standard Class"/>
    <x v="3"/>
    <x v="3"/>
    <s v="E008"/>
    <x v="7"/>
    <n v="6402.96"/>
    <n v="5068.72"/>
    <n v="1334.2399999999998"/>
    <s v="Medium"/>
    <s v="No"/>
    <n v="0"/>
  </r>
  <r>
    <s v="O02503"/>
    <d v="2025-03-31T00:00:00"/>
    <x v="0"/>
    <s v="C0050"/>
    <x v="0"/>
    <s v="P0016"/>
    <s v="Staplers Model 4"/>
    <x v="2"/>
    <n v="465.76"/>
    <n v="9"/>
    <n v="906.25"/>
    <n v="0"/>
    <s v="Standard Class"/>
    <x v="0"/>
    <x v="0"/>
    <s v="E006"/>
    <x v="9"/>
    <n v="8156.25"/>
    <n v="4191.84"/>
    <n v="3964.41"/>
    <s v="High"/>
    <s v="No"/>
    <n v="0"/>
  </r>
  <r>
    <s v="O00299"/>
    <d v="2024-04-21T00:00:00"/>
    <x v="2"/>
    <s v="C0040"/>
    <x v="83"/>
    <s v="P0032"/>
    <s v="Bookcases Model 4"/>
    <x v="1"/>
    <n v="539.9"/>
    <n v="3"/>
    <n v="1019.72"/>
    <n v="0.15"/>
    <s v="Second Class"/>
    <x v="2"/>
    <x v="2"/>
    <s v="E009"/>
    <x v="5"/>
    <n v="2600.2859999999996"/>
    <n v="1619.6999999999998"/>
    <n v="980.58599999999979"/>
    <s v="High"/>
    <s v="No"/>
    <n v="0"/>
  </r>
  <r>
    <s v="O01469"/>
    <d v="2024-02-26T00:00:00"/>
    <x v="0"/>
    <s v="C0114"/>
    <x v="61"/>
    <s v="P0025"/>
    <s v="Chairs Model 1"/>
    <x v="1"/>
    <n v="96.56"/>
    <n v="2"/>
    <n v="209.03"/>
    <n v="0.2"/>
    <s v="Standard Class"/>
    <x v="2"/>
    <x v="2"/>
    <s v="E001"/>
    <x v="2"/>
    <n v="334.44800000000004"/>
    <n v="193.12"/>
    <n v="141.32800000000003"/>
    <s v="High"/>
    <s v="No"/>
    <n v="0"/>
  </r>
  <r>
    <s v="O02681"/>
    <d v="2024-09-09T00:00:00"/>
    <x v="1"/>
    <s v="C0066"/>
    <x v="76"/>
    <s v="P0007"/>
    <s v="Binders Model 3"/>
    <x v="2"/>
    <n v="487.09"/>
    <n v="1"/>
    <n v="838.72"/>
    <n v="0.05"/>
    <s v="Second Class"/>
    <x v="0"/>
    <x v="0"/>
    <s v="E002"/>
    <x v="0"/>
    <n v="796.78399999999999"/>
    <n v="487.09"/>
    <n v="309.69400000000002"/>
    <s v="High"/>
    <s v="No"/>
    <n v="0"/>
  </r>
  <r>
    <s v="O01333"/>
    <d v="2025-06-05T00:00:00"/>
    <x v="2"/>
    <s v="C0035"/>
    <x v="5"/>
    <s v="P0004"/>
    <s v="Paper Model 4"/>
    <x v="2"/>
    <n v="528.29"/>
    <n v="4"/>
    <n v="798.12"/>
    <n v="0.15"/>
    <s v="Second Class"/>
    <x v="2"/>
    <x v="2"/>
    <s v="E001"/>
    <x v="2"/>
    <n v="2713.6079999999997"/>
    <n v="2113.16"/>
    <n v="600.44799999999987"/>
    <s v="Medium"/>
    <s v="No"/>
    <n v="0"/>
  </r>
  <r>
    <s v="O00048"/>
    <d v="2024-07-05T00:00:00"/>
    <x v="1"/>
    <s v="C0090"/>
    <x v="60"/>
    <s v="P0031"/>
    <s v="Bookcases Model 3"/>
    <x v="1"/>
    <n v="431.57"/>
    <n v="3"/>
    <n v="725.92"/>
    <n v="0"/>
    <s v="Second Class"/>
    <x v="1"/>
    <x v="1"/>
    <s v="E011"/>
    <x v="10"/>
    <n v="2177.7599999999998"/>
    <n v="1294.71"/>
    <n v="883.04999999999973"/>
    <s v="High"/>
    <s v="No"/>
    <n v="0"/>
  </r>
  <r>
    <s v="O02240"/>
    <d v="2024-12-06T00:00:00"/>
    <x v="3"/>
    <s v="C0050"/>
    <x v="0"/>
    <s v="P0026"/>
    <s v="Chairs Model 2"/>
    <x v="1"/>
    <n v="116.9"/>
    <n v="10"/>
    <n v="253.46"/>
    <n v="0.2"/>
    <s v="Second Class"/>
    <x v="0"/>
    <x v="0"/>
    <s v="E006"/>
    <x v="9"/>
    <n v="2027.68"/>
    <n v="1169"/>
    <n v="858.68000000000006"/>
    <s v="High"/>
    <s v="No"/>
    <n v="0"/>
  </r>
  <r>
    <s v="O00974"/>
    <d v="2024-04-13T00:00:00"/>
    <x v="2"/>
    <s v="C0071"/>
    <x v="48"/>
    <s v="P0046"/>
    <s v="Printers Model 2"/>
    <x v="0"/>
    <n v="338.21"/>
    <n v="3"/>
    <n v="661.25"/>
    <n v="0.2"/>
    <s v="Standard Class"/>
    <x v="1"/>
    <x v="1"/>
    <s v="E007"/>
    <x v="1"/>
    <n v="1587"/>
    <n v="1014.6299999999999"/>
    <n v="572.37000000000012"/>
    <s v="High"/>
    <s v="No"/>
    <n v="0"/>
  </r>
  <r>
    <s v="O02679"/>
    <d v="2024-07-20T00:00:00"/>
    <x v="1"/>
    <s v="C0074"/>
    <x v="35"/>
    <s v="P0015"/>
    <s v="Staplers Model 3"/>
    <x v="2"/>
    <n v="250.6"/>
    <n v="5"/>
    <n v="418.2"/>
    <n v="0"/>
    <s v="First Class"/>
    <x v="3"/>
    <x v="3"/>
    <s v="E012"/>
    <x v="4"/>
    <n v="2091"/>
    <n v="1253"/>
    <n v="838"/>
    <s v="High"/>
    <s v="No"/>
    <n v="0"/>
  </r>
  <r>
    <s v="O02804"/>
    <d v="2025-02-16T00:00:00"/>
    <x v="0"/>
    <s v="C0109"/>
    <x v="51"/>
    <s v="P0003"/>
    <s v="Paper Model 3"/>
    <x v="2"/>
    <n v="239.71"/>
    <n v="10"/>
    <n v="522.34"/>
    <n v="0.2"/>
    <s v="Second Class"/>
    <x v="3"/>
    <x v="3"/>
    <s v="E008"/>
    <x v="7"/>
    <n v="4178.72"/>
    <n v="2397.1"/>
    <n v="1781.6200000000003"/>
    <s v="High"/>
    <s v="No"/>
    <n v="0"/>
  </r>
  <r>
    <s v="O01699"/>
    <d v="2024-12-18T00:00:00"/>
    <x v="3"/>
    <s v="C0001"/>
    <x v="15"/>
    <s v="P0044"/>
    <s v="Monitors Model 4"/>
    <x v="0"/>
    <n v="365.65"/>
    <n v="12"/>
    <n v="689.97"/>
    <n v="0.2"/>
    <s v="Same Day"/>
    <x v="2"/>
    <x v="2"/>
    <s v="E001"/>
    <x v="2"/>
    <n v="6623.7119999999995"/>
    <n v="4387.7999999999993"/>
    <n v="2235.9120000000003"/>
    <s v="High"/>
    <s v="No"/>
    <n v="0"/>
  </r>
  <r>
    <s v="O03034"/>
    <d v="2025-03-21T00:00:00"/>
    <x v="0"/>
    <s v="C0093"/>
    <x v="102"/>
    <s v="P0035"/>
    <s v="Tables Model 3"/>
    <x v="1"/>
    <n v="190.89"/>
    <n v="1"/>
    <n v="243.15"/>
    <n v="0.2"/>
    <s v="Second Class"/>
    <x v="0"/>
    <x v="0"/>
    <s v="E006"/>
    <x v="9"/>
    <n v="194.52"/>
    <n v="190.89"/>
    <n v="3.6300000000000239"/>
    <s v="Low"/>
    <s v="Yes"/>
    <n v="1"/>
  </r>
  <r>
    <s v="O02067"/>
    <d v="2025-03-05T00:00:00"/>
    <x v="0"/>
    <s v="C0036"/>
    <x v="49"/>
    <s v="P0006"/>
    <s v="Binders Model 2"/>
    <x v="2"/>
    <n v="597.01"/>
    <n v="9"/>
    <n v="774.08"/>
    <n v="0"/>
    <s v="Standard Class"/>
    <x v="0"/>
    <x v="0"/>
    <s v="E002"/>
    <x v="0"/>
    <n v="6966.72"/>
    <n v="5373.09"/>
    <n v="1593.63"/>
    <s v="Medium"/>
    <s v="No"/>
    <n v="0"/>
  </r>
  <r>
    <s v="O01548"/>
    <d v="2025-01-10T00:00:00"/>
    <x v="0"/>
    <s v="C0106"/>
    <x v="81"/>
    <s v="P0038"/>
    <s v="Laptops Model 2"/>
    <x v="0"/>
    <n v="55.26"/>
    <n v="6"/>
    <n v="112.32"/>
    <n v="0.15"/>
    <s v="Standard Class"/>
    <x v="0"/>
    <x v="0"/>
    <s v="E002"/>
    <x v="0"/>
    <n v="572.83199999999999"/>
    <n v="331.56"/>
    <n v="241.27199999999999"/>
    <s v="High"/>
    <s v="No"/>
    <n v="0"/>
  </r>
  <r>
    <s v="O01869"/>
    <d v="2024-06-19T00:00:00"/>
    <x v="2"/>
    <s v="C0074"/>
    <x v="35"/>
    <s v="P0001"/>
    <s v="Paper Model 1"/>
    <x v="2"/>
    <n v="193.58"/>
    <n v="2"/>
    <n v="347.15"/>
    <n v="0.05"/>
    <s v="Standard Class"/>
    <x v="3"/>
    <x v="3"/>
    <s v="E004"/>
    <x v="6"/>
    <n v="659.58499999999992"/>
    <n v="387.16"/>
    <n v="272.4249999999999"/>
    <s v="High"/>
    <s v="No"/>
    <n v="0"/>
  </r>
  <r>
    <s v="O01420"/>
    <d v="2024-11-26T00:00:00"/>
    <x v="3"/>
    <s v="C0093"/>
    <x v="102"/>
    <s v="P0002"/>
    <s v="Paper Model 2"/>
    <x v="2"/>
    <n v="461.98"/>
    <n v="3"/>
    <n v="1013.15"/>
    <n v="0.2"/>
    <s v="Standard Class"/>
    <x v="0"/>
    <x v="0"/>
    <s v="E002"/>
    <x v="0"/>
    <n v="2431.56"/>
    <n v="1385.94"/>
    <n v="1045.6199999999999"/>
    <s v="High"/>
    <s v="No"/>
    <n v="0"/>
  </r>
  <r>
    <s v="O02775"/>
    <d v="2024-03-06T00:00:00"/>
    <x v="0"/>
    <s v="C0061"/>
    <x v="85"/>
    <s v="P0009"/>
    <s v="Pens Model 1"/>
    <x v="2"/>
    <n v="640.09"/>
    <n v="10"/>
    <n v="1169.26"/>
    <n v="0.05"/>
    <s v="Same Day"/>
    <x v="3"/>
    <x v="3"/>
    <s v="E004"/>
    <x v="6"/>
    <n v="11107.97"/>
    <n v="6400.9000000000005"/>
    <n v="4707.0699999999988"/>
    <s v="High"/>
    <s v="No"/>
    <n v="0"/>
  </r>
  <r>
    <s v="O01637"/>
    <d v="2024-01-02T00:00:00"/>
    <x v="0"/>
    <s v="C0108"/>
    <x v="47"/>
    <s v="P0015"/>
    <s v="Staplers Model 3"/>
    <x v="2"/>
    <n v="250.6"/>
    <n v="8"/>
    <n v="418.2"/>
    <n v="0.1"/>
    <s v="Standard Class"/>
    <x v="3"/>
    <x v="3"/>
    <s v="E008"/>
    <x v="7"/>
    <n v="3011.04"/>
    <n v="2004.8"/>
    <n v="1006.24"/>
    <s v="High"/>
    <s v="No"/>
    <n v="0"/>
  </r>
  <r>
    <s v="O02507"/>
    <d v="2025-03-31T00:00:00"/>
    <x v="0"/>
    <s v="C0011"/>
    <x v="3"/>
    <s v="P0020"/>
    <s v="Envelopes Model 4"/>
    <x v="2"/>
    <n v="777.33"/>
    <n v="6"/>
    <n v="1363.68"/>
    <n v="0"/>
    <s v="Second Class"/>
    <x v="2"/>
    <x v="2"/>
    <s v="E009"/>
    <x v="5"/>
    <n v="8182.08"/>
    <n v="4663.9800000000005"/>
    <n v="3518.0999999999995"/>
    <s v="High"/>
    <s v="No"/>
    <n v="0"/>
  </r>
  <r>
    <s v="O02497"/>
    <d v="2024-01-23T00:00:00"/>
    <x v="0"/>
    <s v="C0003"/>
    <x v="66"/>
    <s v="P0047"/>
    <s v="Printers Model 3"/>
    <x v="0"/>
    <n v="127.85"/>
    <n v="2"/>
    <n v="210.2"/>
    <n v="0.2"/>
    <s v="Standard Class"/>
    <x v="1"/>
    <x v="1"/>
    <s v="E003"/>
    <x v="11"/>
    <n v="336.32"/>
    <n v="255.7"/>
    <n v="80.62"/>
    <s v="Medium"/>
    <s v="No"/>
    <n v="0"/>
  </r>
  <r>
    <s v="O02367"/>
    <d v="2024-05-26T00:00:00"/>
    <x v="2"/>
    <s v="C0044"/>
    <x v="25"/>
    <s v="P0018"/>
    <s v="Envelopes Model 2"/>
    <x v="2"/>
    <n v="599.25"/>
    <n v="8"/>
    <n v="849.05"/>
    <n v="0"/>
    <s v="Standard Class"/>
    <x v="2"/>
    <x v="2"/>
    <s v="E001"/>
    <x v="2"/>
    <n v="6792.4"/>
    <n v="4794"/>
    <n v="1998.3999999999996"/>
    <s v="Medium"/>
    <s v="No"/>
    <n v="0"/>
  </r>
  <r>
    <s v="O01158"/>
    <d v="2024-07-01T00:00:00"/>
    <x v="1"/>
    <s v="C0097"/>
    <x v="37"/>
    <s v="P0036"/>
    <s v="Tables Model 4"/>
    <x v="1"/>
    <n v="707.97"/>
    <n v="7"/>
    <n v="1262.55"/>
    <n v="0.1"/>
    <s v="Standard Class"/>
    <x v="3"/>
    <x v="3"/>
    <s v="E012"/>
    <x v="4"/>
    <n v="7954.0650000000005"/>
    <n v="4955.79"/>
    <n v="2998.2750000000005"/>
    <s v="High"/>
    <s v="No"/>
    <n v="0"/>
  </r>
  <r>
    <s v="O02320"/>
    <d v="2025-02-05T00:00:00"/>
    <x v="0"/>
    <s v="C0063"/>
    <x v="56"/>
    <s v="P0024"/>
    <s v="Desks Model 4"/>
    <x v="1"/>
    <n v="598.51"/>
    <n v="6"/>
    <n v="940.73"/>
    <n v="0.2"/>
    <s v="Standard Class"/>
    <x v="3"/>
    <x v="3"/>
    <s v="E012"/>
    <x v="4"/>
    <n v="4515.5039999999999"/>
    <n v="3591.06"/>
    <n v="924.44399999999996"/>
    <s v="Medium"/>
    <s v="No"/>
    <n v="0"/>
  </r>
  <r>
    <s v="O01219"/>
    <d v="2024-12-16T00:00:00"/>
    <x v="3"/>
    <s v="C0101"/>
    <x v="58"/>
    <s v="P0028"/>
    <s v="Chairs Model 4"/>
    <x v="1"/>
    <n v="784.05"/>
    <n v="3"/>
    <n v="1700.53"/>
    <n v="0"/>
    <s v="First Class"/>
    <x v="2"/>
    <x v="2"/>
    <s v="E005"/>
    <x v="3"/>
    <n v="5101.59"/>
    <n v="2352.1499999999996"/>
    <n v="2749.4400000000005"/>
    <s v="High"/>
    <s v="No"/>
    <n v="0"/>
  </r>
  <r>
    <s v="O02260"/>
    <d v="2024-06-14T00:00:00"/>
    <x v="2"/>
    <s v="C0007"/>
    <x v="67"/>
    <s v="P0020"/>
    <s v="Envelopes Model 4"/>
    <x v="2"/>
    <n v="777.33"/>
    <n v="1"/>
    <n v="1363.68"/>
    <n v="0"/>
    <s v="Same Day"/>
    <x v="2"/>
    <x v="2"/>
    <s v="E009"/>
    <x v="5"/>
    <n v="1363.68"/>
    <n v="777.33"/>
    <n v="586.35"/>
    <s v="High"/>
    <s v="No"/>
    <n v="0"/>
  </r>
  <r>
    <s v="O00026"/>
    <d v="2024-11-06T00:00:00"/>
    <x v="3"/>
    <s v="C0061"/>
    <x v="85"/>
    <s v="P0029"/>
    <s v="Bookcases Model 1"/>
    <x v="1"/>
    <n v="644.65"/>
    <n v="5"/>
    <n v="1029.82"/>
    <n v="0.1"/>
    <s v="Same Day"/>
    <x v="3"/>
    <x v="3"/>
    <s v="E012"/>
    <x v="4"/>
    <n v="4634.1899999999996"/>
    <n v="3223.25"/>
    <n v="1410.9399999999996"/>
    <s v="High"/>
    <s v="No"/>
    <n v="0"/>
  </r>
  <r>
    <s v="O01536"/>
    <d v="2025-05-30T00:00:00"/>
    <x v="2"/>
    <s v="C0088"/>
    <x v="63"/>
    <s v="P0030"/>
    <s v="Bookcases Model 2"/>
    <x v="1"/>
    <n v="633.59"/>
    <n v="9"/>
    <n v="800.37"/>
    <n v="0.2"/>
    <s v="Standard Class"/>
    <x v="0"/>
    <x v="0"/>
    <s v="E010"/>
    <x v="8"/>
    <n v="5762.6640000000007"/>
    <n v="5702.31"/>
    <n v="60.354000000000269"/>
    <s v="Low"/>
    <s v="No"/>
    <n v="0"/>
  </r>
  <r>
    <s v="O01964"/>
    <d v="2024-04-28T00:00:00"/>
    <x v="2"/>
    <s v="C0012"/>
    <x v="23"/>
    <s v="P0021"/>
    <s v="Desks Model 1"/>
    <x v="1"/>
    <n v="731.22"/>
    <n v="7"/>
    <n v="1490.92"/>
    <n v="0"/>
    <s v="Standard Class"/>
    <x v="2"/>
    <x v="2"/>
    <s v="E001"/>
    <x v="2"/>
    <n v="10436.44"/>
    <n v="5118.54"/>
    <n v="5317.9000000000005"/>
    <s v="High"/>
    <s v="No"/>
    <n v="0"/>
  </r>
  <r>
    <s v="O02031"/>
    <d v="2024-10-16T00:00:00"/>
    <x v="3"/>
    <s v="C0102"/>
    <x v="80"/>
    <s v="P0040"/>
    <s v="Laptops Model 4"/>
    <x v="0"/>
    <n v="329.6"/>
    <n v="12"/>
    <n v="455.77"/>
    <n v="0"/>
    <s v="Standard Class"/>
    <x v="3"/>
    <x v="3"/>
    <s v="E008"/>
    <x v="7"/>
    <n v="5469.24"/>
    <n v="3955.2000000000003"/>
    <n v="1514.0399999999995"/>
    <s v="Medium"/>
    <s v="No"/>
    <n v="0"/>
  </r>
  <r>
    <s v="O03032"/>
    <d v="2024-05-22T00:00:00"/>
    <x v="2"/>
    <s v="C0051"/>
    <x v="65"/>
    <s v="P0019"/>
    <s v="Envelopes Model 3"/>
    <x v="2"/>
    <n v="110.07"/>
    <n v="9"/>
    <n v="193.99"/>
    <n v="0.15"/>
    <s v="Standard Class"/>
    <x v="1"/>
    <x v="1"/>
    <s v="E007"/>
    <x v="1"/>
    <n v="1484.0235"/>
    <n v="990.62999999999988"/>
    <n v="493.39350000000013"/>
    <s v="High"/>
    <s v="No"/>
    <n v="0"/>
  </r>
  <r>
    <s v="O01923"/>
    <d v="2024-09-07T00:00:00"/>
    <x v="1"/>
    <s v="C0056"/>
    <x v="54"/>
    <s v="P0008"/>
    <s v="Binders Model 4"/>
    <x v="2"/>
    <n v="723.8"/>
    <n v="8"/>
    <n v="1101.54"/>
    <n v="0"/>
    <s v="Standard Class"/>
    <x v="2"/>
    <x v="2"/>
    <s v="E001"/>
    <x v="2"/>
    <n v="8812.32"/>
    <n v="5790.4"/>
    <n v="3021.92"/>
    <s v="High"/>
    <s v="No"/>
    <n v="0"/>
  </r>
  <r>
    <s v="O02896"/>
    <d v="2024-10-29T00:00:00"/>
    <x v="3"/>
    <s v="C0080"/>
    <x v="38"/>
    <s v="P0024"/>
    <s v="Desks Model 4"/>
    <x v="1"/>
    <n v="598.51"/>
    <n v="6"/>
    <n v="940.73"/>
    <n v="0.05"/>
    <s v="First Class"/>
    <x v="0"/>
    <x v="0"/>
    <s v="E006"/>
    <x v="9"/>
    <n v="5362.1610000000001"/>
    <n v="3591.06"/>
    <n v="1771.1010000000001"/>
    <s v="High"/>
    <s v="No"/>
    <n v="0"/>
  </r>
  <r>
    <s v="O01418"/>
    <d v="2024-04-01T00:00:00"/>
    <x v="2"/>
    <s v="C0029"/>
    <x v="72"/>
    <s v="P0045"/>
    <s v="Printers Model 1"/>
    <x v="0"/>
    <n v="595.79999999999995"/>
    <n v="9"/>
    <n v="1280.18"/>
    <n v="0"/>
    <s v="Standard Class"/>
    <x v="2"/>
    <x v="2"/>
    <s v="E009"/>
    <x v="5"/>
    <n v="11521.62"/>
    <n v="5362.2"/>
    <n v="6159.420000000001"/>
    <s v="High"/>
    <s v="No"/>
    <n v="0"/>
  </r>
  <r>
    <s v="O00234"/>
    <d v="2024-10-16T00:00:00"/>
    <x v="3"/>
    <s v="C0085"/>
    <x v="42"/>
    <s v="P0024"/>
    <s v="Desks Model 4"/>
    <x v="1"/>
    <n v="598.51"/>
    <n v="5"/>
    <n v="940.73"/>
    <n v="0.15"/>
    <s v="Standard Class"/>
    <x v="2"/>
    <x v="2"/>
    <s v="E009"/>
    <x v="5"/>
    <n v="3998.1024999999995"/>
    <n v="2992.55"/>
    <n v="1005.5524999999993"/>
    <s v="Medium"/>
    <s v="No"/>
    <n v="0"/>
  </r>
  <r>
    <s v="O01916"/>
    <d v="2024-07-23T00:00:00"/>
    <x v="1"/>
    <s v="C0022"/>
    <x v="89"/>
    <s v="P0005"/>
    <s v="Binders Model 1"/>
    <x v="2"/>
    <n v="454.91"/>
    <n v="12"/>
    <n v="865.02"/>
    <n v="0.15"/>
    <s v="Standard Class"/>
    <x v="2"/>
    <x v="2"/>
    <s v="E001"/>
    <x v="2"/>
    <n v="8823.2039999999997"/>
    <n v="5458.92"/>
    <n v="3364.2839999999997"/>
    <s v="High"/>
    <s v="Yes"/>
    <n v="1"/>
  </r>
  <r>
    <s v="O01280"/>
    <d v="2025-05-01T00:00:00"/>
    <x v="2"/>
    <s v="C0005"/>
    <x v="31"/>
    <s v="P0032"/>
    <s v="Bookcases Model 4"/>
    <x v="1"/>
    <n v="539.9"/>
    <n v="5"/>
    <n v="1019.72"/>
    <n v="0.1"/>
    <s v="Standard Class"/>
    <x v="1"/>
    <x v="1"/>
    <s v="E003"/>
    <x v="11"/>
    <n v="4588.7400000000007"/>
    <n v="2699.5"/>
    <n v="1889.2400000000007"/>
    <s v="High"/>
    <s v="No"/>
    <n v="0"/>
  </r>
  <r>
    <s v="O01022"/>
    <d v="2024-12-22T00:00:00"/>
    <x v="3"/>
    <s v="C0116"/>
    <x v="104"/>
    <s v="P0028"/>
    <s v="Chairs Model 4"/>
    <x v="1"/>
    <n v="784.05"/>
    <n v="3"/>
    <n v="1700.53"/>
    <n v="0"/>
    <s v="First Class"/>
    <x v="1"/>
    <x v="1"/>
    <s v="E011"/>
    <x v="10"/>
    <n v="5101.59"/>
    <n v="2352.1499999999996"/>
    <n v="2749.4400000000005"/>
    <s v="High"/>
    <s v="No"/>
    <n v="0"/>
  </r>
  <r>
    <s v="O01306"/>
    <d v="2024-09-29T00:00:00"/>
    <x v="1"/>
    <s v="C0073"/>
    <x v="64"/>
    <s v="P0027"/>
    <s v="Chairs Model 3"/>
    <x v="1"/>
    <n v="688.81"/>
    <n v="1"/>
    <n v="1334.92"/>
    <n v="0.05"/>
    <s v="Same Day"/>
    <x v="2"/>
    <x v="2"/>
    <s v="E001"/>
    <x v="2"/>
    <n v="1268.174"/>
    <n v="688.81"/>
    <n v="579.36400000000003"/>
    <s v="High"/>
    <s v="Yes"/>
    <n v="1"/>
  </r>
  <r>
    <s v="O02829"/>
    <d v="2025-04-09T00:00:00"/>
    <x v="2"/>
    <s v="C0096"/>
    <x v="40"/>
    <s v="P0018"/>
    <s v="Envelopes Model 2"/>
    <x v="2"/>
    <n v="599.25"/>
    <n v="1"/>
    <n v="849.05"/>
    <n v="0"/>
    <s v="Standard Class"/>
    <x v="2"/>
    <x v="2"/>
    <s v="E001"/>
    <x v="2"/>
    <n v="849.05"/>
    <n v="599.25"/>
    <n v="249.79999999999995"/>
    <s v="Medium"/>
    <s v="No"/>
    <n v="0"/>
  </r>
  <r>
    <s v="O02692"/>
    <d v="2024-06-06T00:00:00"/>
    <x v="2"/>
    <s v="C0041"/>
    <x v="2"/>
    <s v="P0003"/>
    <s v="Paper Model 3"/>
    <x v="2"/>
    <n v="239.71"/>
    <n v="1"/>
    <n v="522.34"/>
    <n v="0"/>
    <s v="First Class"/>
    <x v="0"/>
    <x v="0"/>
    <s v="E006"/>
    <x v="9"/>
    <n v="522.34"/>
    <n v="239.71"/>
    <n v="282.63"/>
    <s v="High"/>
    <s v="No"/>
    <n v="0"/>
  </r>
  <r>
    <s v="O00332"/>
    <d v="2024-08-28T00:00:00"/>
    <x v="1"/>
    <s v="C0064"/>
    <x v="67"/>
    <s v="P0048"/>
    <s v="Printers Model 4"/>
    <x v="0"/>
    <n v="83.72"/>
    <n v="12"/>
    <n v="143.57"/>
    <n v="0"/>
    <s v="Second Class"/>
    <x v="3"/>
    <x v="3"/>
    <s v="E004"/>
    <x v="6"/>
    <n v="1722.84"/>
    <n v="1004.64"/>
    <n v="718.19999999999993"/>
    <s v="High"/>
    <s v="Yes"/>
    <n v="1"/>
  </r>
  <r>
    <s v="O00767"/>
    <d v="2024-05-26T00:00:00"/>
    <x v="2"/>
    <s v="C0087"/>
    <x v="87"/>
    <s v="P0028"/>
    <s v="Chairs Model 4"/>
    <x v="1"/>
    <n v="784.05"/>
    <n v="9"/>
    <n v="1700.53"/>
    <n v="0"/>
    <s v="Standard Class"/>
    <x v="2"/>
    <x v="2"/>
    <s v="E009"/>
    <x v="5"/>
    <n v="15304.77"/>
    <n v="7056.45"/>
    <n v="8248.32"/>
    <s v="High"/>
    <s v="No"/>
    <n v="0"/>
  </r>
  <r>
    <s v="O02430"/>
    <d v="2024-04-12T00:00:00"/>
    <x v="2"/>
    <s v="C0112"/>
    <x v="90"/>
    <s v="P0049"/>
    <s v="Accessories Model 1"/>
    <x v="0"/>
    <n v="329.45"/>
    <n v="4"/>
    <n v="709.62"/>
    <n v="0"/>
    <s v="Second Class"/>
    <x v="3"/>
    <x v="3"/>
    <s v="E008"/>
    <x v="7"/>
    <n v="2838.48"/>
    <n v="1317.8"/>
    <n v="1520.68"/>
    <s v="High"/>
    <s v="No"/>
    <n v="0"/>
  </r>
  <r>
    <s v="O02370"/>
    <d v="2024-06-26T00:00:00"/>
    <x v="2"/>
    <s v="C0040"/>
    <x v="83"/>
    <s v="P0035"/>
    <s v="Tables Model 3"/>
    <x v="1"/>
    <n v="190.89"/>
    <n v="9"/>
    <n v="243.15"/>
    <n v="0.15"/>
    <s v="First Class"/>
    <x v="2"/>
    <x v="2"/>
    <s v="E001"/>
    <x v="2"/>
    <n v="1860.0974999999999"/>
    <n v="1718.0099999999998"/>
    <n v="142.08750000000009"/>
    <s v="Low"/>
    <s v="No"/>
    <n v="0"/>
  </r>
  <r>
    <s v="O02699"/>
    <d v="2024-10-24T00:00:00"/>
    <x v="3"/>
    <s v="C0071"/>
    <x v="48"/>
    <s v="P0008"/>
    <s v="Binders Model 4"/>
    <x v="2"/>
    <n v="723.8"/>
    <n v="8"/>
    <n v="1101.54"/>
    <n v="0"/>
    <s v="First Class"/>
    <x v="1"/>
    <x v="1"/>
    <s v="E011"/>
    <x v="10"/>
    <n v="8812.32"/>
    <n v="5790.4"/>
    <n v="3021.92"/>
    <s v="High"/>
    <s v="No"/>
    <n v="0"/>
  </r>
  <r>
    <s v="O00331"/>
    <d v="2025-05-02T00:00:00"/>
    <x v="2"/>
    <s v="C0010"/>
    <x v="9"/>
    <s v="P0036"/>
    <s v="Tables Model 4"/>
    <x v="1"/>
    <n v="707.97"/>
    <n v="6"/>
    <n v="1262.55"/>
    <n v="0"/>
    <s v="Standard Class"/>
    <x v="3"/>
    <x v="3"/>
    <s v="E004"/>
    <x v="6"/>
    <n v="7575.2999999999993"/>
    <n v="4247.82"/>
    <n v="3327.4799999999996"/>
    <s v="High"/>
    <s v="No"/>
    <n v="0"/>
  </r>
  <r>
    <s v="O00290"/>
    <d v="2024-03-05T00:00:00"/>
    <x v="0"/>
    <s v="C0001"/>
    <x v="15"/>
    <s v="P0042"/>
    <s v="Monitors Model 2"/>
    <x v="0"/>
    <n v="396.64"/>
    <n v="12"/>
    <n v="532.41999999999996"/>
    <n v="0.1"/>
    <s v="Standard Class"/>
    <x v="2"/>
    <x v="2"/>
    <s v="E009"/>
    <x v="5"/>
    <n v="5750.1359999999995"/>
    <n v="4759.68"/>
    <n v="990.45599999999922"/>
    <s v="Medium"/>
    <s v="No"/>
    <n v="0"/>
  </r>
  <r>
    <s v="O00964"/>
    <d v="2025-03-30T00:00:00"/>
    <x v="0"/>
    <s v="C0014"/>
    <x v="57"/>
    <s v="P0005"/>
    <s v="Binders Model 1"/>
    <x v="2"/>
    <n v="454.91"/>
    <n v="2"/>
    <n v="865.02"/>
    <n v="0.1"/>
    <s v="Second Class"/>
    <x v="0"/>
    <x v="0"/>
    <s v="E010"/>
    <x v="8"/>
    <n v="1557.0360000000001"/>
    <n v="909.82"/>
    <n v="647.21600000000001"/>
    <s v="High"/>
    <s v="No"/>
    <n v="0"/>
  </r>
  <r>
    <s v="O02371"/>
    <d v="2024-02-21T00:00:00"/>
    <x v="0"/>
    <s v="C0077"/>
    <x v="59"/>
    <s v="P0049"/>
    <s v="Accessories Model 1"/>
    <x v="0"/>
    <n v="329.45"/>
    <n v="10"/>
    <n v="709.62"/>
    <n v="0.15"/>
    <s v="Standard Class"/>
    <x v="0"/>
    <x v="0"/>
    <s v="E002"/>
    <x v="0"/>
    <n v="6031.7699999999995"/>
    <n v="3294.5"/>
    <n v="2737.2699999999995"/>
    <s v="High"/>
    <s v="No"/>
    <n v="0"/>
  </r>
  <r>
    <s v="O01505"/>
    <d v="2024-07-17T00:00:00"/>
    <x v="1"/>
    <s v="C0034"/>
    <x v="103"/>
    <s v="P0015"/>
    <s v="Staplers Model 3"/>
    <x v="2"/>
    <n v="250.6"/>
    <n v="5"/>
    <n v="418.2"/>
    <n v="0.15"/>
    <s v="Second Class"/>
    <x v="1"/>
    <x v="1"/>
    <s v="E003"/>
    <x v="11"/>
    <n v="1777.35"/>
    <n v="1253"/>
    <n v="524.34999999999991"/>
    <s v="Medium"/>
    <s v="No"/>
    <n v="0"/>
  </r>
  <r>
    <s v="O02467"/>
    <d v="2025-06-04T00:00:00"/>
    <x v="2"/>
    <s v="C0012"/>
    <x v="23"/>
    <s v="P0027"/>
    <s v="Chairs Model 3"/>
    <x v="1"/>
    <n v="688.81"/>
    <n v="2"/>
    <n v="1334.92"/>
    <n v="0"/>
    <s v="Second Class"/>
    <x v="2"/>
    <x v="2"/>
    <s v="E005"/>
    <x v="3"/>
    <n v="2669.84"/>
    <n v="1377.62"/>
    <n v="1292.2200000000003"/>
    <s v="High"/>
    <s v="No"/>
    <n v="0"/>
  </r>
  <r>
    <s v="O02516"/>
    <d v="2025-01-12T00:00:00"/>
    <x v="0"/>
    <s v="C0048"/>
    <x v="82"/>
    <s v="P0046"/>
    <s v="Printers Model 2"/>
    <x v="0"/>
    <n v="338.21"/>
    <n v="7"/>
    <n v="661.25"/>
    <n v="0"/>
    <s v="Standard Class"/>
    <x v="0"/>
    <x v="0"/>
    <s v="E002"/>
    <x v="0"/>
    <n v="4628.75"/>
    <n v="2367.4699999999998"/>
    <n v="2261.2800000000002"/>
    <s v="High"/>
    <s v="No"/>
    <n v="0"/>
  </r>
  <r>
    <s v="O02135"/>
    <d v="2025-05-05T00:00:00"/>
    <x v="2"/>
    <s v="C0028"/>
    <x v="11"/>
    <s v="P0013"/>
    <s v="Staplers Model 1"/>
    <x v="2"/>
    <n v="671.48"/>
    <n v="4"/>
    <n v="1240.1099999999999"/>
    <n v="0.2"/>
    <s v="Same Day"/>
    <x v="2"/>
    <x v="2"/>
    <s v="E001"/>
    <x v="2"/>
    <n v="3968.3519999999999"/>
    <n v="2685.92"/>
    <n v="1282.4319999999998"/>
    <s v="High"/>
    <s v="No"/>
    <n v="0"/>
  </r>
  <r>
    <s v="O03173"/>
    <d v="2025-01-27T00:00:00"/>
    <x v="0"/>
    <s v="C0090"/>
    <x v="60"/>
    <s v="P0034"/>
    <s v="Tables Model 2"/>
    <x v="1"/>
    <n v="752.53"/>
    <n v="8"/>
    <n v="1018.12"/>
    <n v="0.2"/>
    <s v="Second Class"/>
    <x v="1"/>
    <x v="1"/>
    <s v="E003"/>
    <x v="11"/>
    <n v="6515.9680000000008"/>
    <n v="6020.24"/>
    <n v="495.72800000000097"/>
    <s v="Low"/>
    <s v="No"/>
    <n v="0"/>
  </r>
  <r>
    <s v="O00947"/>
    <d v="2024-09-12T00:00:00"/>
    <x v="1"/>
    <s v="C0073"/>
    <x v="64"/>
    <s v="P0003"/>
    <s v="Paper Model 3"/>
    <x v="2"/>
    <n v="239.71"/>
    <n v="1"/>
    <n v="522.34"/>
    <n v="0"/>
    <s v="First Class"/>
    <x v="2"/>
    <x v="2"/>
    <s v="E001"/>
    <x v="2"/>
    <n v="522.34"/>
    <n v="239.71"/>
    <n v="282.63"/>
    <s v="High"/>
    <s v="No"/>
    <n v="0"/>
  </r>
  <r>
    <s v="O02908"/>
    <d v="2025-04-17T00:00:00"/>
    <x v="2"/>
    <s v="C0056"/>
    <x v="54"/>
    <s v="P0045"/>
    <s v="Printers Model 1"/>
    <x v="0"/>
    <n v="595.79999999999995"/>
    <n v="7"/>
    <n v="1280.18"/>
    <n v="0.1"/>
    <s v="Second Class"/>
    <x v="2"/>
    <x v="2"/>
    <s v="E001"/>
    <x v="2"/>
    <n v="8065.134"/>
    <n v="4170.5999999999995"/>
    <n v="3894.5340000000006"/>
    <s v="High"/>
    <s v="No"/>
    <n v="0"/>
  </r>
  <r>
    <s v="O01871"/>
    <d v="2024-11-22T00:00:00"/>
    <x v="3"/>
    <s v="C0096"/>
    <x v="40"/>
    <s v="P0001"/>
    <s v="Paper Model 1"/>
    <x v="2"/>
    <n v="193.58"/>
    <n v="4"/>
    <n v="347.15"/>
    <n v="0"/>
    <s v="Standard Class"/>
    <x v="2"/>
    <x v="2"/>
    <s v="E009"/>
    <x v="5"/>
    <n v="1388.6"/>
    <n v="774.32"/>
    <n v="614.27999999999986"/>
    <s v="High"/>
    <s v="No"/>
    <n v="0"/>
  </r>
  <r>
    <s v="O01443"/>
    <d v="2025-06-20T00:00:00"/>
    <x v="2"/>
    <s v="C0071"/>
    <x v="48"/>
    <s v="P0009"/>
    <s v="Pens Model 1"/>
    <x v="2"/>
    <n v="640.09"/>
    <n v="1"/>
    <n v="1169.26"/>
    <n v="0"/>
    <s v="Same Day"/>
    <x v="1"/>
    <x v="1"/>
    <s v="E011"/>
    <x v="10"/>
    <n v="1169.26"/>
    <n v="640.09"/>
    <n v="529.16999999999996"/>
    <s v="High"/>
    <s v="No"/>
    <n v="0"/>
  </r>
  <r>
    <s v="O00952"/>
    <d v="2024-04-26T00:00:00"/>
    <x v="2"/>
    <s v="C0057"/>
    <x v="8"/>
    <s v="P0042"/>
    <s v="Monitors Model 2"/>
    <x v="0"/>
    <n v="396.64"/>
    <n v="1"/>
    <n v="532.41999999999996"/>
    <n v="0.05"/>
    <s v="First Class"/>
    <x v="1"/>
    <x v="1"/>
    <s v="E007"/>
    <x v="1"/>
    <n v="505.79899999999992"/>
    <n v="396.64"/>
    <n v="109.15899999999993"/>
    <s v="Medium"/>
    <s v="No"/>
    <n v="0"/>
  </r>
  <r>
    <s v="O02666"/>
    <d v="2024-08-16T00:00:00"/>
    <x v="1"/>
    <s v="C0097"/>
    <x v="37"/>
    <s v="P0046"/>
    <s v="Printers Model 2"/>
    <x v="0"/>
    <n v="338.21"/>
    <n v="9"/>
    <n v="661.25"/>
    <n v="0.2"/>
    <s v="Standard Class"/>
    <x v="3"/>
    <x v="3"/>
    <s v="E008"/>
    <x v="7"/>
    <n v="4761"/>
    <n v="3043.89"/>
    <n v="1717.1100000000001"/>
    <s v="High"/>
    <s v="No"/>
    <n v="0"/>
  </r>
  <r>
    <s v="O00740"/>
    <d v="2025-05-31T00:00:00"/>
    <x v="2"/>
    <s v="C0067"/>
    <x v="46"/>
    <s v="P0037"/>
    <s v="Laptops Model 1"/>
    <x v="0"/>
    <n v="732.63"/>
    <n v="1"/>
    <n v="1069.8599999999999"/>
    <n v="0"/>
    <s v="Standard Class"/>
    <x v="1"/>
    <x v="1"/>
    <s v="E011"/>
    <x v="10"/>
    <n v="1069.8599999999999"/>
    <n v="732.63"/>
    <n v="337.2299999999999"/>
    <s v="High"/>
    <s v="No"/>
    <n v="0"/>
  </r>
  <r>
    <s v="O01124"/>
    <d v="2024-06-27T00:00:00"/>
    <x v="2"/>
    <s v="C0021"/>
    <x v="99"/>
    <s v="P0027"/>
    <s v="Chairs Model 3"/>
    <x v="1"/>
    <n v="688.81"/>
    <n v="9"/>
    <n v="1334.92"/>
    <n v="0"/>
    <s v="Standard Class"/>
    <x v="0"/>
    <x v="0"/>
    <s v="E002"/>
    <x v="0"/>
    <n v="12014.28"/>
    <n v="6199.2899999999991"/>
    <n v="5814.9900000000016"/>
    <s v="High"/>
    <s v="No"/>
    <n v="0"/>
  </r>
  <r>
    <s v="O02756"/>
    <d v="2024-09-07T00:00:00"/>
    <x v="1"/>
    <s v="C0064"/>
    <x v="67"/>
    <s v="P0044"/>
    <s v="Monitors Model 4"/>
    <x v="0"/>
    <n v="365.65"/>
    <n v="11"/>
    <n v="689.97"/>
    <n v="0.05"/>
    <s v="Standard Class"/>
    <x v="3"/>
    <x v="3"/>
    <s v="E008"/>
    <x v="7"/>
    <n v="7210.1864999999998"/>
    <n v="4022.1499999999996"/>
    <n v="3188.0365000000002"/>
    <s v="High"/>
    <s v="No"/>
    <n v="0"/>
  </r>
  <r>
    <s v="O01959"/>
    <d v="2024-12-12T00:00:00"/>
    <x v="3"/>
    <s v="C0069"/>
    <x v="34"/>
    <s v="P0013"/>
    <s v="Staplers Model 1"/>
    <x v="2"/>
    <n v="671.48"/>
    <n v="4"/>
    <n v="1240.1099999999999"/>
    <n v="0"/>
    <s v="Standard Class"/>
    <x v="0"/>
    <x v="0"/>
    <s v="E006"/>
    <x v="9"/>
    <n v="4960.4399999999996"/>
    <n v="2685.92"/>
    <n v="2274.5199999999995"/>
    <s v="High"/>
    <s v="No"/>
    <n v="0"/>
  </r>
  <r>
    <s v="O00088"/>
    <d v="2025-03-03T00:00:00"/>
    <x v="0"/>
    <s v="C0093"/>
    <x v="102"/>
    <s v="P0003"/>
    <s v="Paper Model 3"/>
    <x v="2"/>
    <n v="239.71"/>
    <n v="3"/>
    <n v="522.34"/>
    <n v="0"/>
    <s v="Standard Class"/>
    <x v="0"/>
    <x v="0"/>
    <s v="E002"/>
    <x v="0"/>
    <n v="1567.02"/>
    <n v="719.13"/>
    <n v="847.89"/>
    <s v="High"/>
    <s v="No"/>
    <n v="0"/>
  </r>
  <r>
    <s v="O02114"/>
    <d v="2025-05-12T00:00:00"/>
    <x v="2"/>
    <s v="C0074"/>
    <x v="35"/>
    <s v="P0018"/>
    <s v="Envelopes Model 2"/>
    <x v="2"/>
    <n v="599.25"/>
    <n v="7"/>
    <n v="849.05"/>
    <n v="0.05"/>
    <s v="Standard Class"/>
    <x v="3"/>
    <x v="3"/>
    <s v="E008"/>
    <x v="7"/>
    <n v="5646.182499999999"/>
    <n v="4194.75"/>
    <n v="1451.432499999999"/>
    <s v="Medium"/>
    <s v="No"/>
    <n v="0"/>
  </r>
  <r>
    <s v="O01747"/>
    <d v="2024-04-01T00:00:00"/>
    <x v="2"/>
    <s v="C0018"/>
    <x v="97"/>
    <s v="P0047"/>
    <s v="Printers Model 3"/>
    <x v="0"/>
    <n v="127.85"/>
    <n v="3"/>
    <n v="210.2"/>
    <n v="0"/>
    <s v="Standard Class"/>
    <x v="0"/>
    <x v="0"/>
    <s v="E010"/>
    <x v="8"/>
    <n v="630.59999999999991"/>
    <n v="383.54999999999995"/>
    <n v="247.04999999999995"/>
    <s v="High"/>
    <s v="No"/>
    <n v="0"/>
  </r>
  <r>
    <s v="O03192"/>
    <d v="2025-06-20T00:00:00"/>
    <x v="2"/>
    <s v="C0068"/>
    <x v="9"/>
    <s v="P0002"/>
    <s v="Paper Model 2"/>
    <x v="2"/>
    <n v="461.98"/>
    <n v="8"/>
    <n v="1013.15"/>
    <n v="0.05"/>
    <s v="Standard Class"/>
    <x v="0"/>
    <x v="0"/>
    <s v="E006"/>
    <x v="9"/>
    <n v="7699.94"/>
    <n v="3695.84"/>
    <n v="4004.0999999999995"/>
    <s v="High"/>
    <s v="No"/>
    <n v="0"/>
  </r>
  <r>
    <s v="O02250"/>
    <d v="2024-07-31T00:00:00"/>
    <x v="1"/>
    <s v="C0050"/>
    <x v="0"/>
    <s v="P0047"/>
    <s v="Printers Model 3"/>
    <x v="0"/>
    <n v="127.85"/>
    <n v="2"/>
    <n v="210.2"/>
    <n v="0"/>
    <s v="Second Class"/>
    <x v="0"/>
    <x v="0"/>
    <s v="E006"/>
    <x v="9"/>
    <n v="420.4"/>
    <n v="255.7"/>
    <n v="164.7"/>
    <s v="High"/>
    <s v="No"/>
    <n v="0"/>
  </r>
  <r>
    <s v="O03147"/>
    <d v="2025-03-28T00:00:00"/>
    <x v="0"/>
    <s v="C0056"/>
    <x v="54"/>
    <s v="P0027"/>
    <s v="Chairs Model 3"/>
    <x v="1"/>
    <n v="688.81"/>
    <n v="10"/>
    <n v="1334.92"/>
    <n v="0.2"/>
    <s v="Standard Class"/>
    <x v="2"/>
    <x v="2"/>
    <s v="E001"/>
    <x v="2"/>
    <n v="10679.36"/>
    <n v="6888.0999999999995"/>
    <n v="3791.2600000000011"/>
    <s v="High"/>
    <s v="No"/>
    <n v="0"/>
  </r>
  <r>
    <s v="O00682"/>
    <d v="2025-03-12T00:00:00"/>
    <x v="0"/>
    <s v="C0066"/>
    <x v="76"/>
    <s v="P0040"/>
    <s v="Laptops Model 4"/>
    <x v="0"/>
    <n v="329.6"/>
    <n v="8"/>
    <n v="455.77"/>
    <n v="0.05"/>
    <s v="First Class"/>
    <x v="0"/>
    <x v="0"/>
    <s v="E006"/>
    <x v="9"/>
    <n v="3463.8519999999999"/>
    <n v="2636.8"/>
    <n v="827.05199999999968"/>
    <s v="Medium"/>
    <s v="No"/>
    <n v="0"/>
  </r>
  <r>
    <s v="O02567"/>
    <d v="2024-03-14T00:00:00"/>
    <x v="0"/>
    <s v="C0039"/>
    <x v="94"/>
    <s v="P0036"/>
    <s v="Tables Model 4"/>
    <x v="1"/>
    <n v="707.97"/>
    <n v="6"/>
    <n v="1262.55"/>
    <n v="0.2"/>
    <s v="Standard Class"/>
    <x v="0"/>
    <x v="0"/>
    <s v="E002"/>
    <x v="0"/>
    <n v="6060.24"/>
    <n v="4247.82"/>
    <n v="1812.42"/>
    <s v="Medium"/>
    <s v="No"/>
    <n v="0"/>
  </r>
  <r>
    <s v="O02951"/>
    <d v="2024-05-07T00:00:00"/>
    <x v="2"/>
    <s v="C0052"/>
    <x v="13"/>
    <s v="P0043"/>
    <s v="Monitors Model 3"/>
    <x v="0"/>
    <n v="710.37"/>
    <n v="11"/>
    <n v="979.52"/>
    <n v="0"/>
    <s v="Same Day"/>
    <x v="3"/>
    <x v="3"/>
    <s v="E008"/>
    <x v="7"/>
    <n v="10774.72"/>
    <n v="7814.07"/>
    <n v="2960.6499999999996"/>
    <s v="Medium"/>
    <s v="No"/>
    <n v="0"/>
  </r>
  <r>
    <s v="O02655"/>
    <d v="2024-08-09T00:00:00"/>
    <x v="1"/>
    <s v="C0064"/>
    <x v="67"/>
    <s v="P0010"/>
    <s v="Pens Model 2"/>
    <x v="2"/>
    <n v="285.10000000000002"/>
    <n v="7"/>
    <n v="528.79999999999995"/>
    <n v="0.1"/>
    <s v="Standard Class"/>
    <x v="3"/>
    <x v="3"/>
    <s v="E004"/>
    <x v="6"/>
    <n v="3331.4399999999996"/>
    <n v="1995.7000000000003"/>
    <n v="1335.7399999999993"/>
    <s v="High"/>
    <s v="Yes"/>
    <n v="1"/>
  </r>
  <r>
    <s v="O01562"/>
    <d v="2025-04-02T00:00:00"/>
    <x v="2"/>
    <s v="C0068"/>
    <x v="9"/>
    <s v="P0044"/>
    <s v="Monitors Model 4"/>
    <x v="0"/>
    <n v="365.65"/>
    <n v="7"/>
    <n v="689.97"/>
    <n v="0.15"/>
    <s v="Standard Class"/>
    <x v="0"/>
    <x v="0"/>
    <s v="E006"/>
    <x v="9"/>
    <n v="4105.3215"/>
    <n v="2559.5499999999997"/>
    <n v="1545.7715000000003"/>
    <s v="High"/>
    <s v="No"/>
    <n v="0"/>
  </r>
  <r>
    <s v="O02821"/>
    <d v="2025-05-14T00:00:00"/>
    <x v="2"/>
    <s v="C0030"/>
    <x v="26"/>
    <s v="P0042"/>
    <s v="Monitors Model 2"/>
    <x v="0"/>
    <n v="396.64"/>
    <n v="7"/>
    <n v="532.41999999999996"/>
    <n v="0.2"/>
    <s v="First Class"/>
    <x v="3"/>
    <x v="3"/>
    <s v="E004"/>
    <x v="6"/>
    <n v="2981.5519999999997"/>
    <n v="2776.48"/>
    <n v="205.07199999999966"/>
    <s v="Low"/>
    <s v="No"/>
    <n v="0"/>
  </r>
  <r>
    <s v="O03125"/>
    <d v="2024-10-24T00:00:00"/>
    <x v="3"/>
    <s v="C0033"/>
    <x v="14"/>
    <s v="P0019"/>
    <s v="Envelopes Model 3"/>
    <x v="2"/>
    <n v="110.07"/>
    <n v="1"/>
    <n v="193.99"/>
    <n v="0"/>
    <s v="Same Day"/>
    <x v="2"/>
    <x v="2"/>
    <s v="E005"/>
    <x v="3"/>
    <n v="193.99"/>
    <n v="110.07"/>
    <n v="83.920000000000016"/>
    <s v="High"/>
    <s v="No"/>
    <n v="0"/>
  </r>
  <r>
    <s v="O02095"/>
    <d v="2024-03-13T00:00:00"/>
    <x v="0"/>
    <s v="C0043"/>
    <x v="45"/>
    <s v="P0040"/>
    <s v="Laptops Model 4"/>
    <x v="0"/>
    <n v="329.6"/>
    <n v="10"/>
    <n v="455.77"/>
    <n v="0"/>
    <s v="Second Class"/>
    <x v="0"/>
    <x v="0"/>
    <s v="E010"/>
    <x v="8"/>
    <n v="4557.7"/>
    <n v="3296"/>
    <n v="1261.6999999999998"/>
    <s v="Medium"/>
    <s v="Yes"/>
    <n v="1"/>
  </r>
  <r>
    <s v="O00694"/>
    <d v="2024-04-23T00:00:00"/>
    <x v="2"/>
    <s v="C0053"/>
    <x v="73"/>
    <s v="P0026"/>
    <s v="Chairs Model 2"/>
    <x v="1"/>
    <n v="116.9"/>
    <n v="3"/>
    <n v="253.46"/>
    <n v="0.1"/>
    <s v="Second Class"/>
    <x v="0"/>
    <x v="0"/>
    <s v="E002"/>
    <x v="0"/>
    <n v="684.34199999999998"/>
    <n v="350.70000000000005"/>
    <n v="333.64199999999994"/>
    <s v="High"/>
    <s v="No"/>
    <n v="0"/>
  </r>
  <r>
    <s v="O02259"/>
    <d v="2024-04-16T00:00:00"/>
    <x v="2"/>
    <s v="C0033"/>
    <x v="14"/>
    <s v="P0035"/>
    <s v="Tables Model 3"/>
    <x v="1"/>
    <n v="190.89"/>
    <n v="7"/>
    <n v="243.15"/>
    <n v="0"/>
    <s v="Standard Class"/>
    <x v="2"/>
    <x v="2"/>
    <s v="E001"/>
    <x v="2"/>
    <n v="1702.05"/>
    <n v="1336.23"/>
    <n v="365.81999999999994"/>
    <s v="Medium"/>
    <s v="No"/>
    <n v="0"/>
  </r>
  <r>
    <s v="O00424"/>
    <d v="2024-02-27T00:00:00"/>
    <x v="0"/>
    <s v="C0043"/>
    <x v="45"/>
    <s v="P0030"/>
    <s v="Bookcases Model 2"/>
    <x v="1"/>
    <n v="633.59"/>
    <n v="9"/>
    <n v="800.37"/>
    <n v="0"/>
    <s v="Standard Class"/>
    <x v="0"/>
    <x v="0"/>
    <s v="E006"/>
    <x v="9"/>
    <n v="7203.33"/>
    <n v="5702.31"/>
    <n v="1501.0199999999995"/>
    <s v="Medium"/>
    <s v="No"/>
    <n v="0"/>
  </r>
  <r>
    <s v="O02694"/>
    <d v="2024-03-21T00:00:00"/>
    <x v="0"/>
    <s v="C0005"/>
    <x v="31"/>
    <s v="P0007"/>
    <s v="Binders Model 3"/>
    <x v="2"/>
    <n v="487.09"/>
    <n v="5"/>
    <n v="838.72"/>
    <n v="0.2"/>
    <s v="Standard Class"/>
    <x v="1"/>
    <x v="1"/>
    <s v="E003"/>
    <x v="11"/>
    <n v="3354.8800000000006"/>
    <n v="2435.4499999999998"/>
    <n v="919.43000000000075"/>
    <s v="Medium"/>
    <s v="No"/>
    <n v="0"/>
  </r>
  <r>
    <s v="O02276"/>
    <d v="2025-06-05T00:00:00"/>
    <x v="2"/>
    <s v="C0029"/>
    <x v="72"/>
    <s v="P0001"/>
    <s v="Paper Model 1"/>
    <x v="2"/>
    <n v="193.58"/>
    <n v="11"/>
    <n v="347.15"/>
    <n v="0.05"/>
    <s v="Standard Class"/>
    <x v="2"/>
    <x v="2"/>
    <s v="E005"/>
    <x v="3"/>
    <n v="3627.7174999999993"/>
    <n v="2129.38"/>
    <n v="1498.3374999999992"/>
    <s v="High"/>
    <s v="No"/>
    <n v="0"/>
  </r>
  <r>
    <s v="O00900"/>
    <d v="2024-06-23T00:00:00"/>
    <x v="2"/>
    <s v="C0110"/>
    <x v="44"/>
    <s v="P0045"/>
    <s v="Printers Model 1"/>
    <x v="0"/>
    <n v="595.79999999999995"/>
    <n v="6"/>
    <n v="1280.18"/>
    <n v="0.15"/>
    <s v="Second Class"/>
    <x v="1"/>
    <x v="1"/>
    <s v="E003"/>
    <x v="11"/>
    <n v="6528.9179999999997"/>
    <n v="3574.7999999999997"/>
    <n v="2954.1179999999999"/>
    <s v="High"/>
    <s v="No"/>
    <n v="0"/>
  </r>
  <r>
    <s v="O00759"/>
    <d v="2025-03-20T00:00:00"/>
    <x v="0"/>
    <s v="C0024"/>
    <x v="6"/>
    <s v="P0025"/>
    <s v="Chairs Model 1"/>
    <x v="1"/>
    <n v="96.56"/>
    <n v="5"/>
    <n v="209.03"/>
    <n v="0.1"/>
    <s v="Second Class"/>
    <x v="3"/>
    <x v="3"/>
    <s v="E008"/>
    <x v="7"/>
    <n v="940.6350000000001"/>
    <n v="482.8"/>
    <n v="457.83500000000009"/>
    <s v="High"/>
    <s v="No"/>
    <n v="0"/>
  </r>
  <r>
    <s v="O01307"/>
    <d v="2024-02-25T00:00:00"/>
    <x v="0"/>
    <s v="C0024"/>
    <x v="6"/>
    <s v="P0008"/>
    <s v="Binders Model 4"/>
    <x v="2"/>
    <n v="723.8"/>
    <n v="1"/>
    <n v="1101.54"/>
    <n v="0.2"/>
    <s v="Second Class"/>
    <x v="3"/>
    <x v="3"/>
    <s v="E008"/>
    <x v="7"/>
    <n v="881.23199999999997"/>
    <n v="723.8"/>
    <n v="157.43200000000002"/>
    <s v="Medium"/>
    <s v="No"/>
    <n v="0"/>
  </r>
  <r>
    <s v="O02257"/>
    <d v="2025-03-05T00:00:00"/>
    <x v="0"/>
    <s v="C0035"/>
    <x v="5"/>
    <s v="P0014"/>
    <s v="Staplers Model 2"/>
    <x v="2"/>
    <n v="723.21"/>
    <n v="8"/>
    <n v="1348.08"/>
    <n v="0.15"/>
    <s v="Second Class"/>
    <x v="2"/>
    <x v="2"/>
    <s v="E005"/>
    <x v="3"/>
    <n v="9166.9439999999995"/>
    <n v="5785.68"/>
    <n v="3381.2639999999992"/>
    <s v="High"/>
    <s v="No"/>
    <n v="0"/>
  </r>
  <r>
    <s v="O02380"/>
    <d v="2024-01-12T00:00:00"/>
    <x v="0"/>
    <s v="C0066"/>
    <x v="76"/>
    <s v="P0045"/>
    <s v="Printers Model 1"/>
    <x v="0"/>
    <n v="595.79999999999995"/>
    <n v="10"/>
    <n v="1280.18"/>
    <n v="0.15"/>
    <s v="Same Day"/>
    <x v="0"/>
    <x v="0"/>
    <s v="E010"/>
    <x v="8"/>
    <n v="10881.53"/>
    <n v="5958"/>
    <n v="4923.5300000000007"/>
    <s v="High"/>
    <s v="No"/>
    <n v="0"/>
  </r>
  <r>
    <s v="O00959"/>
    <d v="2024-05-07T00:00:00"/>
    <x v="2"/>
    <s v="C0099"/>
    <x v="16"/>
    <s v="P0039"/>
    <s v="Laptops Model 3"/>
    <x v="0"/>
    <n v="727.96"/>
    <n v="5"/>
    <n v="1118.93"/>
    <n v="0.1"/>
    <s v="Same Day"/>
    <x v="1"/>
    <x v="1"/>
    <s v="E003"/>
    <x v="11"/>
    <n v="5035.1850000000004"/>
    <n v="3639.8"/>
    <n v="1395.3850000000002"/>
    <s v="Medium"/>
    <s v="No"/>
    <n v="0"/>
  </r>
  <r>
    <s v="O01780"/>
    <d v="2024-02-28T00:00:00"/>
    <x v="0"/>
    <s v="C0105"/>
    <x v="30"/>
    <s v="P0021"/>
    <s v="Desks Model 1"/>
    <x v="1"/>
    <n v="731.22"/>
    <n v="3"/>
    <n v="1490.92"/>
    <n v="0"/>
    <s v="Second Class"/>
    <x v="1"/>
    <x v="1"/>
    <s v="E003"/>
    <x v="11"/>
    <n v="4472.76"/>
    <n v="2193.66"/>
    <n v="2279.1000000000004"/>
    <s v="High"/>
    <s v="No"/>
    <n v="0"/>
  </r>
  <r>
    <s v="O01989"/>
    <d v="2024-01-31T00:00:00"/>
    <x v="0"/>
    <s v="C0104"/>
    <x v="29"/>
    <s v="P0012"/>
    <s v="Pens Model 4"/>
    <x v="2"/>
    <n v="578.14"/>
    <n v="3"/>
    <n v="1084.72"/>
    <n v="0.15"/>
    <s v="Standard Class"/>
    <x v="2"/>
    <x v="2"/>
    <s v="E001"/>
    <x v="2"/>
    <n v="2766.0359999999996"/>
    <n v="1734.42"/>
    <n v="1031.6159999999995"/>
    <s v="High"/>
    <s v="No"/>
    <n v="0"/>
  </r>
  <r>
    <s v="O03031"/>
    <d v="2024-10-21T00:00:00"/>
    <x v="3"/>
    <s v="C0087"/>
    <x v="87"/>
    <s v="P0049"/>
    <s v="Accessories Model 1"/>
    <x v="0"/>
    <n v="329.45"/>
    <n v="8"/>
    <n v="709.62"/>
    <n v="0.05"/>
    <s v="Second Class"/>
    <x v="2"/>
    <x v="2"/>
    <s v="E009"/>
    <x v="5"/>
    <n v="5393.1120000000001"/>
    <n v="2635.6"/>
    <n v="2757.5120000000002"/>
    <s v="High"/>
    <s v="No"/>
    <n v="0"/>
  </r>
  <r>
    <s v="O02432"/>
    <d v="2025-06-19T00:00:00"/>
    <x v="2"/>
    <s v="C0097"/>
    <x v="37"/>
    <s v="P0044"/>
    <s v="Monitors Model 4"/>
    <x v="0"/>
    <n v="365.65"/>
    <n v="2"/>
    <n v="689.97"/>
    <n v="0.15"/>
    <s v="Standard Class"/>
    <x v="3"/>
    <x v="3"/>
    <s v="E008"/>
    <x v="7"/>
    <n v="1172.9490000000001"/>
    <n v="731.3"/>
    <n v="441.64900000000011"/>
    <s v="High"/>
    <s v="No"/>
    <n v="0"/>
  </r>
  <r>
    <s v="O00850"/>
    <d v="2025-03-14T00:00:00"/>
    <x v="0"/>
    <s v="C0024"/>
    <x v="6"/>
    <s v="P0004"/>
    <s v="Paper Model 4"/>
    <x v="2"/>
    <n v="528.29"/>
    <n v="6"/>
    <n v="798.12"/>
    <n v="0.2"/>
    <s v="Same Day"/>
    <x v="3"/>
    <x v="3"/>
    <s v="E004"/>
    <x v="6"/>
    <n v="3830.9760000000006"/>
    <n v="3169.74"/>
    <n v="661.23600000000079"/>
    <s v="Medium"/>
    <s v="No"/>
    <n v="0"/>
  </r>
  <r>
    <s v="O02917"/>
    <d v="2025-04-15T00:00:00"/>
    <x v="2"/>
    <s v="C0020"/>
    <x v="91"/>
    <s v="P0023"/>
    <s v="Desks Model 3"/>
    <x v="1"/>
    <n v="388.07"/>
    <n v="3"/>
    <n v="782.41"/>
    <n v="0"/>
    <s v="Standard Class"/>
    <x v="3"/>
    <x v="3"/>
    <s v="E012"/>
    <x v="4"/>
    <n v="2347.23"/>
    <n v="1164.21"/>
    <n v="1183.02"/>
    <s v="High"/>
    <s v="No"/>
    <n v="0"/>
  </r>
  <r>
    <s v="O02179"/>
    <d v="2024-10-13T00:00:00"/>
    <x v="3"/>
    <s v="C0049"/>
    <x v="27"/>
    <s v="P0046"/>
    <s v="Printers Model 2"/>
    <x v="0"/>
    <n v="338.21"/>
    <n v="3"/>
    <n v="661.25"/>
    <n v="0.05"/>
    <s v="Second Class"/>
    <x v="1"/>
    <x v="1"/>
    <s v="E011"/>
    <x v="10"/>
    <n v="1884.5625"/>
    <n v="1014.6299999999999"/>
    <n v="869.93250000000012"/>
    <s v="High"/>
    <s v="No"/>
    <n v="0"/>
  </r>
  <r>
    <s v="O01790"/>
    <d v="2024-06-03T00:00:00"/>
    <x v="2"/>
    <s v="C0120"/>
    <x v="18"/>
    <s v="P0015"/>
    <s v="Staplers Model 3"/>
    <x v="2"/>
    <n v="250.6"/>
    <n v="6"/>
    <n v="418.2"/>
    <n v="0"/>
    <s v="First Class"/>
    <x v="3"/>
    <x v="3"/>
    <s v="E012"/>
    <x v="4"/>
    <n v="2509.1999999999998"/>
    <n v="1503.6"/>
    <n v="1005.5999999999999"/>
    <s v="High"/>
    <s v="No"/>
    <n v="0"/>
  </r>
  <r>
    <s v="O00266"/>
    <d v="2025-04-29T00:00:00"/>
    <x v="2"/>
    <s v="C0072"/>
    <x v="105"/>
    <s v="P0050"/>
    <s v="Accessories Model 2"/>
    <x v="0"/>
    <n v="31.01"/>
    <n v="12"/>
    <n v="49.68"/>
    <n v="0.15"/>
    <s v="Standard Class"/>
    <x v="0"/>
    <x v="0"/>
    <s v="E010"/>
    <x v="8"/>
    <n v="506.73599999999993"/>
    <n v="372.12"/>
    <n v="134.61599999999993"/>
    <s v="Medium"/>
    <s v="No"/>
    <n v="0"/>
  </r>
  <r>
    <s v="O01186"/>
    <d v="2024-10-24T00:00:00"/>
    <x v="3"/>
    <s v="C0116"/>
    <x v="104"/>
    <s v="P0045"/>
    <s v="Printers Model 1"/>
    <x v="0"/>
    <n v="595.79999999999995"/>
    <n v="1"/>
    <n v="1280.18"/>
    <n v="0"/>
    <s v="Second Class"/>
    <x v="1"/>
    <x v="1"/>
    <s v="E003"/>
    <x v="11"/>
    <n v="1280.18"/>
    <n v="595.79999999999995"/>
    <n v="684.38000000000011"/>
    <s v="High"/>
    <s v="No"/>
    <n v="0"/>
  </r>
  <r>
    <s v="O01419"/>
    <d v="2024-10-09T00:00:00"/>
    <x v="3"/>
    <s v="C0059"/>
    <x v="73"/>
    <s v="P0011"/>
    <s v="Pens Model 3"/>
    <x v="2"/>
    <n v="498.61"/>
    <n v="6"/>
    <n v="944.31"/>
    <n v="0"/>
    <s v="Standard Class"/>
    <x v="2"/>
    <x v="2"/>
    <s v="E009"/>
    <x v="5"/>
    <n v="5665.86"/>
    <n v="2991.66"/>
    <n v="2674.2"/>
    <s v="High"/>
    <s v="No"/>
    <n v="0"/>
  </r>
  <r>
    <s v="O01771"/>
    <d v="2025-01-14T00:00:00"/>
    <x v="0"/>
    <s v="C0011"/>
    <x v="3"/>
    <s v="P0005"/>
    <s v="Binders Model 1"/>
    <x v="2"/>
    <n v="454.91"/>
    <n v="1"/>
    <n v="865.02"/>
    <n v="0"/>
    <s v="Second Class"/>
    <x v="2"/>
    <x v="2"/>
    <s v="E001"/>
    <x v="2"/>
    <n v="865.02"/>
    <n v="454.91"/>
    <n v="410.10999999999996"/>
    <s v="High"/>
    <s v="No"/>
    <n v="0"/>
  </r>
  <r>
    <s v="O00749"/>
    <d v="2024-05-06T00:00:00"/>
    <x v="2"/>
    <s v="C0040"/>
    <x v="83"/>
    <s v="P0033"/>
    <s v="Tables Model 1"/>
    <x v="1"/>
    <n v="469.73"/>
    <n v="5"/>
    <n v="954.16"/>
    <n v="0.2"/>
    <s v="Same Day"/>
    <x v="2"/>
    <x v="2"/>
    <s v="E009"/>
    <x v="5"/>
    <n v="3816.6400000000003"/>
    <n v="2348.65"/>
    <n v="1467.9900000000002"/>
    <s v="High"/>
    <s v="No"/>
    <n v="0"/>
  </r>
  <r>
    <s v="O01133"/>
    <d v="2025-02-19T00:00:00"/>
    <x v="0"/>
    <s v="C0062"/>
    <x v="48"/>
    <s v="P0023"/>
    <s v="Desks Model 3"/>
    <x v="1"/>
    <n v="388.07"/>
    <n v="8"/>
    <n v="782.41"/>
    <n v="0"/>
    <s v="Standard Class"/>
    <x v="2"/>
    <x v="2"/>
    <s v="E001"/>
    <x v="2"/>
    <n v="6259.28"/>
    <n v="3104.56"/>
    <n v="3154.72"/>
    <s v="High"/>
    <s v="No"/>
    <n v="0"/>
  </r>
  <r>
    <s v="O01412"/>
    <d v="2024-12-03T00:00:00"/>
    <x v="3"/>
    <s v="C0068"/>
    <x v="9"/>
    <s v="P0038"/>
    <s v="Laptops Model 2"/>
    <x v="0"/>
    <n v="55.26"/>
    <n v="8"/>
    <n v="112.32"/>
    <n v="0"/>
    <s v="Second Class"/>
    <x v="0"/>
    <x v="0"/>
    <s v="E010"/>
    <x v="8"/>
    <n v="898.56"/>
    <n v="442.08"/>
    <n v="456.47999999999996"/>
    <s v="High"/>
    <s v="No"/>
    <n v="0"/>
  </r>
  <r>
    <s v="O00564"/>
    <d v="2024-05-28T00:00:00"/>
    <x v="2"/>
    <s v="C0088"/>
    <x v="63"/>
    <s v="P0016"/>
    <s v="Staplers Model 4"/>
    <x v="2"/>
    <n v="465.76"/>
    <n v="6"/>
    <n v="906.25"/>
    <n v="0.05"/>
    <s v="Standard Class"/>
    <x v="0"/>
    <x v="0"/>
    <s v="E006"/>
    <x v="9"/>
    <n v="5165.625"/>
    <n v="2794.56"/>
    <n v="2371.0650000000001"/>
    <s v="High"/>
    <s v="No"/>
    <n v="0"/>
  </r>
  <r>
    <s v="O01893"/>
    <d v="2024-10-05T00:00:00"/>
    <x v="3"/>
    <s v="C0091"/>
    <x v="33"/>
    <s v="P0045"/>
    <s v="Printers Model 1"/>
    <x v="0"/>
    <n v="595.79999999999995"/>
    <n v="2"/>
    <n v="1280.18"/>
    <n v="0.1"/>
    <s v="Second Class"/>
    <x v="3"/>
    <x v="3"/>
    <s v="E008"/>
    <x v="7"/>
    <n v="2304.3240000000001"/>
    <n v="1191.5999999999999"/>
    <n v="1112.7240000000002"/>
    <s v="High"/>
    <s v="No"/>
    <n v="0"/>
  </r>
  <r>
    <s v="O01162"/>
    <d v="2024-07-15T00:00:00"/>
    <x v="1"/>
    <s v="C0062"/>
    <x v="48"/>
    <s v="P0029"/>
    <s v="Bookcases Model 1"/>
    <x v="1"/>
    <n v="644.65"/>
    <n v="7"/>
    <n v="1029.82"/>
    <n v="0"/>
    <s v="Same Day"/>
    <x v="2"/>
    <x v="2"/>
    <s v="E005"/>
    <x v="3"/>
    <n v="7208.74"/>
    <n v="4512.55"/>
    <n v="2696.1899999999996"/>
    <s v="High"/>
    <s v="No"/>
    <n v="0"/>
  </r>
  <r>
    <s v="O00593"/>
    <d v="2024-07-09T00:00:00"/>
    <x v="1"/>
    <s v="C0055"/>
    <x v="24"/>
    <s v="P0052"/>
    <s v="Accessories Model 4"/>
    <x v="0"/>
    <n v="685.08"/>
    <n v="7"/>
    <n v="921.01"/>
    <n v="0.15"/>
    <s v="Same Day"/>
    <x v="2"/>
    <x v="2"/>
    <s v="E005"/>
    <x v="3"/>
    <n v="5480.0094999999992"/>
    <n v="4795.5600000000004"/>
    <n v="684.44949999999881"/>
    <s v="Low"/>
    <s v="No"/>
    <n v="0"/>
  </r>
  <r>
    <s v="O02020"/>
    <d v="2024-06-21T00:00:00"/>
    <x v="2"/>
    <s v="C0017"/>
    <x v="36"/>
    <s v="P0043"/>
    <s v="Monitors Model 3"/>
    <x v="0"/>
    <n v="710.37"/>
    <n v="6"/>
    <n v="979.52"/>
    <n v="0"/>
    <s v="First Class"/>
    <x v="0"/>
    <x v="0"/>
    <s v="E010"/>
    <x v="8"/>
    <n v="5877.12"/>
    <n v="4262.22"/>
    <n v="1614.8999999999996"/>
    <s v="Medium"/>
    <s v="No"/>
    <n v="0"/>
  </r>
  <r>
    <s v="O00077"/>
    <d v="2024-01-28T00:00:00"/>
    <x v="0"/>
    <s v="C0093"/>
    <x v="102"/>
    <s v="P0045"/>
    <s v="Printers Model 1"/>
    <x v="0"/>
    <n v="595.79999999999995"/>
    <n v="10"/>
    <n v="1280.18"/>
    <n v="0.05"/>
    <s v="Standard Class"/>
    <x v="0"/>
    <x v="0"/>
    <s v="E010"/>
    <x v="8"/>
    <n v="12161.710000000001"/>
    <n v="5958"/>
    <n v="6203.7100000000009"/>
    <s v="High"/>
    <s v="No"/>
    <n v="0"/>
  </r>
  <r>
    <s v="O00300"/>
    <d v="2024-03-18T00:00:00"/>
    <x v="0"/>
    <s v="C0094"/>
    <x v="53"/>
    <s v="P0041"/>
    <s v="Monitors Model 1"/>
    <x v="0"/>
    <n v="757.28"/>
    <n v="1"/>
    <n v="1165.56"/>
    <n v="0.2"/>
    <s v="Same Day"/>
    <x v="1"/>
    <x v="1"/>
    <s v="E003"/>
    <x v="11"/>
    <n v="932.44799999999998"/>
    <n v="757.28"/>
    <n v="175.16800000000001"/>
    <s v="Medium"/>
    <s v="No"/>
    <n v="0"/>
  </r>
  <r>
    <s v="O01518"/>
    <d v="2024-10-18T00:00:00"/>
    <x v="3"/>
    <s v="C0013"/>
    <x v="75"/>
    <s v="P0019"/>
    <s v="Envelopes Model 3"/>
    <x v="2"/>
    <n v="110.07"/>
    <n v="9"/>
    <n v="193.99"/>
    <n v="0.1"/>
    <s v="Standard Class"/>
    <x v="1"/>
    <x v="1"/>
    <s v="E007"/>
    <x v="1"/>
    <n v="1571.3190000000002"/>
    <n v="990.62999999999988"/>
    <n v="580.68900000000031"/>
    <s v="High"/>
    <s v="No"/>
    <n v="0"/>
  </r>
  <r>
    <s v="O00147"/>
    <d v="2024-04-26T00:00:00"/>
    <x v="2"/>
    <s v="C0050"/>
    <x v="0"/>
    <s v="P0040"/>
    <s v="Laptops Model 4"/>
    <x v="0"/>
    <n v="329.6"/>
    <n v="6"/>
    <n v="455.77"/>
    <n v="0"/>
    <s v="Standard Class"/>
    <x v="0"/>
    <x v="0"/>
    <s v="E006"/>
    <x v="9"/>
    <n v="2734.62"/>
    <n v="1977.6000000000001"/>
    <n v="757.01999999999975"/>
    <s v="Medium"/>
    <s v="No"/>
    <n v="0"/>
  </r>
  <r>
    <s v="O00896"/>
    <d v="2025-03-08T00:00:00"/>
    <x v="0"/>
    <s v="C0007"/>
    <x v="67"/>
    <s v="P0042"/>
    <s v="Monitors Model 2"/>
    <x v="0"/>
    <n v="396.64"/>
    <n v="4"/>
    <n v="532.41999999999996"/>
    <n v="0"/>
    <s v="Standard Class"/>
    <x v="2"/>
    <x v="2"/>
    <s v="E005"/>
    <x v="3"/>
    <n v="2129.6799999999998"/>
    <n v="1586.56"/>
    <n v="543.11999999999989"/>
    <s v="Medium"/>
    <s v="No"/>
    <n v="0"/>
  </r>
  <r>
    <s v="O00988"/>
    <d v="2024-10-16T00:00:00"/>
    <x v="4"/>
    <s v="C0024"/>
    <x v="6"/>
    <s v="P0047"/>
    <s v="Printers Model 3"/>
    <x v="0"/>
    <n v="127.85"/>
    <m/>
    <n v="210.2"/>
    <n v="0"/>
    <s v="Standard Class"/>
    <x v="3"/>
    <x v="3"/>
    <s v="E008"/>
    <x v="7"/>
    <n v="0"/>
    <n v="0"/>
    <n v="0"/>
    <s v="Quantity Error!"/>
    <s v="No"/>
    <n v="0"/>
  </r>
  <r>
    <s v="O00084"/>
    <d v="2024-02-13T00:00:00"/>
    <x v="0"/>
    <s v="C0103"/>
    <x v="84"/>
    <s v="P0010"/>
    <s v="Pens Model 2"/>
    <x v="2"/>
    <n v="285.10000000000002"/>
    <n v="5"/>
    <n v="528.79999999999995"/>
    <n v="0.15"/>
    <s v="Standard Class"/>
    <x v="3"/>
    <x v="3"/>
    <s v="E008"/>
    <x v="7"/>
    <n v="2247.4"/>
    <n v="1425.5"/>
    <n v="821.90000000000009"/>
    <s v="High"/>
    <s v="No"/>
    <n v="0"/>
  </r>
  <r>
    <s v="O02949"/>
    <d v="2024-10-15T00:00:00"/>
    <x v="3"/>
    <s v="C0073"/>
    <x v="64"/>
    <s v="P0020"/>
    <s v="Envelopes Model 4"/>
    <x v="2"/>
    <n v="777.33"/>
    <n v="2"/>
    <n v="1363.68"/>
    <n v="0.15"/>
    <s v="Standard Class"/>
    <x v="2"/>
    <x v="2"/>
    <s v="E009"/>
    <x v="5"/>
    <n v="2318.2559999999999"/>
    <n v="1554.66"/>
    <n v="763.59599999999978"/>
    <s v="High"/>
    <s v="No"/>
    <n v="0"/>
  </r>
  <r>
    <s v="O01197"/>
    <d v="2025-02-23T00:00:00"/>
    <x v="0"/>
    <s v="C0015"/>
    <x v="88"/>
    <s v="P0044"/>
    <s v="Monitors Model 4"/>
    <x v="0"/>
    <n v="365.65"/>
    <n v="9"/>
    <n v="689.97"/>
    <n v="0.1"/>
    <s v="First Class"/>
    <x v="1"/>
    <x v="1"/>
    <s v="E003"/>
    <x v="11"/>
    <n v="5588.7570000000005"/>
    <n v="3290.85"/>
    <n v="2297.9070000000006"/>
    <s v="High"/>
    <s v="No"/>
    <n v="0"/>
  </r>
  <r>
    <s v="O00732"/>
    <d v="2024-04-21T00:00:00"/>
    <x v="2"/>
    <s v="C0057"/>
    <x v="8"/>
    <s v="P0041"/>
    <s v="Monitors Model 1"/>
    <x v="0"/>
    <n v="757.28"/>
    <n v="11"/>
    <n v="1165.56"/>
    <n v="0"/>
    <s v="Standard Class"/>
    <x v="1"/>
    <x v="1"/>
    <s v="E011"/>
    <x v="10"/>
    <n v="12821.16"/>
    <n v="8330.08"/>
    <n v="4491.08"/>
    <s v="High"/>
    <s v="No"/>
    <n v="0"/>
  </r>
  <r>
    <s v="O02967"/>
    <d v="2024-12-07T00:00:00"/>
    <x v="3"/>
    <s v="C0006"/>
    <x v="79"/>
    <s v="P0013"/>
    <s v="Staplers Model 1"/>
    <x v="2"/>
    <n v="671.48"/>
    <n v="3"/>
    <n v="1240.1099999999999"/>
    <n v="0.2"/>
    <s v="Same Day"/>
    <x v="3"/>
    <x v="3"/>
    <s v="E008"/>
    <x v="7"/>
    <n v="2976.2640000000001"/>
    <n v="2014.44"/>
    <n v="961.82400000000007"/>
    <s v="High"/>
    <s v="No"/>
    <n v="0"/>
  </r>
  <r>
    <s v="O02664"/>
    <d v="2025-03-20T00:00:00"/>
    <x v="0"/>
    <s v="C0031"/>
    <x v="19"/>
    <s v="P0049"/>
    <s v="Accessories Model 1"/>
    <x v="0"/>
    <n v="329.45"/>
    <n v="12"/>
    <n v="709.62"/>
    <n v="0.2"/>
    <s v="First Class"/>
    <x v="1"/>
    <x v="1"/>
    <s v="E011"/>
    <x v="10"/>
    <n v="6812.3520000000008"/>
    <n v="3953.3999999999996"/>
    <n v="2858.9520000000011"/>
    <s v="High"/>
    <s v="No"/>
    <n v="0"/>
  </r>
  <r>
    <s v="O01839"/>
    <d v="2024-02-05T00:00:00"/>
    <x v="0"/>
    <s v="C0021"/>
    <x v="99"/>
    <s v="P0027"/>
    <s v="Chairs Model 3"/>
    <x v="1"/>
    <n v="688.81"/>
    <n v="1"/>
    <n v="1334.92"/>
    <n v="0"/>
    <s v="Standard Class"/>
    <x v="0"/>
    <x v="0"/>
    <s v="E010"/>
    <x v="8"/>
    <n v="1334.92"/>
    <n v="688.81"/>
    <n v="646.11000000000013"/>
    <s v="High"/>
    <s v="No"/>
    <n v="0"/>
  </r>
  <r>
    <s v="O00308"/>
    <d v="2024-08-04T00:00:00"/>
    <x v="1"/>
    <s v="C0066"/>
    <x v="76"/>
    <s v="P0042"/>
    <s v="Monitors Model 2"/>
    <x v="0"/>
    <n v="396.64"/>
    <n v="3"/>
    <n v="532.41999999999996"/>
    <n v="0"/>
    <s v="Standard Class"/>
    <x v="0"/>
    <x v="0"/>
    <s v="E006"/>
    <x v="9"/>
    <n v="1597.2599999999998"/>
    <n v="1189.92"/>
    <n v="407.33999999999969"/>
    <s v="Medium"/>
    <s v="No"/>
    <n v="0"/>
  </r>
  <r>
    <s v="O00550"/>
    <d v="2024-01-21T00:00:00"/>
    <x v="0"/>
    <s v="C0066"/>
    <x v="76"/>
    <s v="P0027"/>
    <s v="Chairs Model 3"/>
    <x v="1"/>
    <n v="688.81"/>
    <n v="12"/>
    <n v="1334.92"/>
    <n v="0.05"/>
    <s v="Same Day"/>
    <x v="0"/>
    <x v="0"/>
    <s v="E006"/>
    <x v="9"/>
    <n v="15218.088"/>
    <n v="8265.7199999999993"/>
    <n v="6952.3680000000004"/>
    <s v="High"/>
    <s v="No"/>
    <n v="0"/>
  </r>
  <r>
    <s v="O03097"/>
    <d v="2024-12-09T00:00:00"/>
    <x v="3"/>
    <s v="C0061"/>
    <x v="85"/>
    <s v="P0017"/>
    <s v="Envelopes Model 1"/>
    <x v="2"/>
    <n v="76.66"/>
    <n v="10"/>
    <n v="117.32"/>
    <n v="0"/>
    <s v="First Class"/>
    <x v="3"/>
    <x v="3"/>
    <s v="E004"/>
    <x v="6"/>
    <n v="1173.1999999999998"/>
    <n v="766.59999999999991"/>
    <n v="406.59999999999991"/>
    <s v="High"/>
    <s v="No"/>
    <n v="0"/>
  </r>
  <r>
    <s v="O02045"/>
    <d v="2025-06-13T00:00:00"/>
    <x v="2"/>
    <s v="C0074"/>
    <x v="35"/>
    <s v="P0008"/>
    <s v="Binders Model 4"/>
    <x v="2"/>
    <n v="723.8"/>
    <n v="5"/>
    <n v="1101.54"/>
    <n v="0"/>
    <s v="Standard Class"/>
    <x v="3"/>
    <x v="3"/>
    <s v="E004"/>
    <x v="6"/>
    <n v="5507.7"/>
    <n v="3619"/>
    <n v="1888.6999999999998"/>
    <s v="High"/>
    <s v="No"/>
    <n v="0"/>
  </r>
  <r>
    <s v="O02209"/>
    <d v="2024-10-07T00:00:00"/>
    <x v="3"/>
    <s v="C0013"/>
    <x v="75"/>
    <s v="P0015"/>
    <s v="Staplers Model 3"/>
    <x v="2"/>
    <n v="250.6"/>
    <n v="11"/>
    <n v="418.2"/>
    <n v="0.05"/>
    <s v="First Class"/>
    <x v="1"/>
    <x v="1"/>
    <s v="E007"/>
    <x v="1"/>
    <n v="4370.1899999999996"/>
    <n v="2756.6"/>
    <n v="1613.5899999999997"/>
    <s v="High"/>
    <s v="No"/>
    <n v="0"/>
  </r>
  <r>
    <s v="O00213"/>
    <d v="2024-09-28T00:00:00"/>
    <x v="1"/>
    <s v="C0053"/>
    <x v="73"/>
    <s v="P0045"/>
    <s v="Printers Model 1"/>
    <x v="0"/>
    <n v="595.79999999999995"/>
    <n v="11"/>
    <n v="1280.18"/>
    <n v="0"/>
    <s v="Standard Class"/>
    <x v="0"/>
    <x v="0"/>
    <s v="E010"/>
    <x v="8"/>
    <n v="14081.980000000001"/>
    <n v="6553.7999999999993"/>
    <n v="7528.1800000000021"/>
    <s v="High"/>
    <s v="No"/>
    <n v="0"/>
  </r>
  <r>
    <s v="O01239"/>
    <d v="2024-08-30T00:00:00"/>
    <x v="1"/>
    <s v="C0074"/>
    <x v="35"/>
    <s v="P0015"/>
    <s v="Staplers Model 3"/>
    <x v="2"/>
    <n v="250.6"/>
    <n v="4"/>
    <n v="418.2"/>
    <n v="0.05"/>
    <s v="Standard Class"/>
    <x v="3"/>
    <x v="3"/>
    <s v="E012"/>
    <x v="4"/>
    <n v="1589.1599999999999"/>
    <n v="1002.4"/>
    <n v="586.75999999999988"/>
    <s v="High"/>
    <s v="No"/>
    <n v="0"/>
  </r>
  <r>
    <s v="O01925"/>
    <d v="2024-03-11T00:00:00"/>
    <x v="0"/>
    <s v="C0109"/>
    <x v="51"/>
    <s v="P0043"/>
    <s v="Monitors Model 3"/>
    <x v="0"/>
    <n v="710.37"/>
    <n v="6"/>
    <n v="979.52"/>
    <n v="0"/>
    <s v="Standard Class"/>
    <x v="3"/>
    <x v="3"/>
    <s v="E004"/>
    <x v="6"/>
    <n v="5877.12"/>
    <n v="4262.22"/>
    <n v="1614.8999999999996"/>
    <s v="Medium"/>
    <s v="No"/>
    <n v="0"/>
  </r>
  <r>
    <s v="O01619"/>
    <d v="2024-07-18T00:00:00"/>
    <x v="1"/>
    <s v="C0033"/>
    <x v="14"/>
    <s v="P0022"/>
    <s v="Desks Model 2"/>
    <x v="1"/>
    <n v="209.29"/>
    <n v="1"/>
    <n v="425.58"/>
    <n v="0.05"/>
    <s v="Standard Class"/>
    <x v="2"/>
    <x v="2"/>
    <s v="E009"/>
    <x v="5"/>
    <n v="404.30099999999999"/>
    <n v="209.29"/>
    <n v="195.011"/>
    <s v="High"/>
    <s v="No"/>
    <n v="0"/>
  </r>
  <r>
    <s v="O01748"/>
    <d v="2025-04-09T00:00:00"/>
    <x v="2"/>
    <s v="C0052"/>
    <x v="13"/>
    <s v="P0030"/>
    <s v="Bookcases Model 2"/>
    <x v="1"/>
    <n v="633.59"/>
    <n v="7"/>
    <n v="800.37"/>
    <n v="0"/>
    <s v="Second Class"/>
    <x v="3"/>
    <x v="3"/>
    <s v="E012"/>
    <x v="4"/>
    <n v="5602.59"/>
    <n v="4435.13"/>
    <n v="1167.46"/>
    <s v="Medium"/>
    <s v="No"/>
    <n v="0"/>
  </r>
  <r>
    <s v="O02621"/>
    <d v="2024-12-04T00:00:00"/>
    <x v="3"/>
    <s v="C0025"/>
    <x v="16"/>
    <s v="P0006"/>
    <s v="Binders Model 2"/>
    <x v="2"/>
    <n v="597.01"/>
    <n v="6"/>
    <n v="774.08"/>
    <n v="0.1"/>
    <s v="Standard Class"/>
    <x v="0"/>
    <x v="0"/>
    <s v="E010"/>
    <x v="8"/>
    <n v="4180.0320000000002"/>
    <n v="3582.06"/>
    <n v="597.97200000000021"/>
    <s v="Low"/>
    <s v="No"/>
    <n v="0"/>
  </r>
  <r>
    <s v="O02022"/>
    <d v="2024-06-21T00:00:00"/>
    <x v="2"/>
    <s v="C0120"/>
    <x v="18"/>
    <s v="P0041"/>
    <s v="Monitors Model 1"/>
    <x v="0"/>
    <n v="757.28"/>
    <n v="5"/>
    <n v="1165.56"/>
    <n v="0.05"/>
    <s v="First Class"/>
    <x v="3"/>
    <x v="3"/>
    <s v="E008"/>
    <x v="7"/>
    <n v="5536.4099999999989"/>
    <n v="3786.3999999999996"/>
    <n v="1750.0099999999993"/>
    <s v="High"/>
    <s v="No"/>
    <n v="0"/>
  </r>
  <r>
    <s v="O02193"/>
    <d v="2024-11-07T00:00:00"/>
    <x v="3"/>
    <s v="C0066"/>
    <x v="76"/>
    <s v="P0043"/>
    <s v="Monitors Model 3"/>
    <x v="0"/>
    <n v="710.37"/>
    <n v="10"/>
    <n v="979.52"/>
    <n v="0.05"/>
    <s v="Same Day"/>
    <x v="0"/>
    <x v="0"/>
    <s v="E006"/>
    <x v="9"/>
    <n v="9305.44"/>
    <n v="7103.7"/>
    <n v="2201.7400000000007"/>
    <s v="Medium"/>
    <s v="No"/>
    <n v="0"/>
  </r>
  <r>
    <s v="O02417"/>
    <d v="2024-04-19T00:00:00"/>
    <x v="2"/>
    <s v="C0101"/>
    <x v="58"/>
    <s v="P0047"/>
    <s v="Printers Model 3"/>
    <x v="0"/>
    <n v="127.85"/>
    <n v="4"/>
    <n v="210.2"/>
    <n v="0"/>
    <s v="Same Day"/>
    <x v="2"/>
    <x v="2"/>
    <s v="E001"/>
    <x v="2"/>
    <n v="840.8"/>
    <n v="511.4"/>
    <n v="329.4"/>
    <s v="High"/>
    <s v="No"/>
    <n v="0"/>
  </r>
  <r>
    <s v="O02707"/>
    <d v="2024-09-25T00:00:00"/>
    <x v="1"/>
    <s v="C0002"/>
    <x v="6"/>
    <s v="P0007"/>
    <s v="Binders Model 3"/>
    <x v="2"/>
    <n v="487.09"/>
    <n v="11"/>
    <n v="838.72"/>
    <n v="0"/>
    <s v="First Class"/>
    <x v="3"/>
    <x v="3"/>
    <s v="E004"/>
    <x v="6"/>
    <n v="9225.92"/>
    <n v="5357.99"/>
    <n v="3867.9300000000003"/>
    <s v="High"/>
    <s v="No"/>
    <n v="0"/>
  </r>
  <r>
    <s v="O02708"/>
    <d v="2024-02-02T00:00:00"/>
    <x v="0"/>
    <s v="C0044"/>
    <x v="25"/>
    <s v="P0019"/>
    <s v="Envelopes Model 3"/>
    <x v="2"/>
    <n v="110.07"/>
    <n v="9"/>
    <n v="193.99"/>
    <n v="0.15"/>
    <s v="Standard Class"/>
    <x v="2"/>
    <x v="2"/>
    <s v="E009"/>
    <x v="5"/>
    <n v="1484.0235"/>
    <n v="990.62999999999988"/>
    <n v="493.39350000000013"/>
    <s v="High"/>
    <s v="No"/>
    <n v="0"/>
  </r>
  <r>
    <s v="O02599"/>
    <d v="2025-03-01T00:00:00"/>
    <x v="0"/>
    <s v="C0023"/>
    <x v="58"/>
    <s v="P0022"/>
    <s v="Desks Model 2"/>
    <x v="1"/>
    <n v="209.29"/>
    <n v="4"/>
    <n v="425.58"/>
    <n v="0.15"/>
    <s v="Second Class"/>
    <x v="0"/>
    <x v="0"/>
    <s v="E002"/>
    <x v="0"/>
    <n v="1446.972"/>
    <n v="837.16"/>
    <n v="609.81200000000001"/>
    <s v="High"/>
    <s v="No"/>
    <n v="0"/>
  </r>
  <r>
    <s v="O02670"/>
    <d v="2024-10-01T00:00:00"/>
    <x v="3"/>
    <s v="C0077"/>
    <x v="59"/>
    <s v="P0049"/>
    <s v="Accessories Model 1"/>
    <x v="0"/>
    <n v="329.45"/>
    <n v="11"/>
    <n v="709.62"/>
    <n v="0"/>
    <s v="Second Class"/>
    <x v="0"/>
    <x v="0"/>
    <s v="E002"/>
    <x v="0"/>
    <n v="7805.82"/>
    <n v="3623.95"/>
    <n v="4181.87"/>
    <s v="High"/>
    <s v="Yes"/>
    <n v="1"/>
  </r>
  <r>
    <s v="O00811"/>
    <d v="2025-02-16T00:00:00"/>
    <x v="0"/>
    <s v="C0032"/>
    <x v="1"/>
    <s v="P0030"/>
    <s v="Bookcases Model 2"/>
    <x v="1"/>
    <n v="633.59"/>
    <n v="2"/>
    <n v="800.37"/>
    <n v="0.15"/>
    <s v="Standard Class"/>
    <x v="1"/>
    <x v="1"/>
    <s v="E011"/>
    <x v="10"/>
    <n v="1360.6289999999999"/>
    <n v="1267.18"/>
    <n v="93.448999999999842"/>
    <s v="Low"/>
    <s v="Yes"/>
    <n v="1"/>
  </r>
  <r>
    <s v="O03144"/>
    <d v="2025-03-18T00:00:00"/>
    <x v="0"/>
    <s v="C0053"/>
    <x v="73"/>
    <s v="P0050"/>
    <s v="Accessories Model 2"/>
    <x v="0"/>
    <n v="31.01"/>
    <n v="7"/>
    <n v="49.68"/>
    <n v="0"/>
    <s v="Second Class"/>
    <x v="0"/>
    <x v="0"/>
    <s v="E006"/>
    <x v="9"/>
    <n v="347.76"/>
    <n v="217.07000000000002"/>
    <n v="130.68999999999997"/>
    <s v="High"/>
    <s v="No"/>
    <n v="0"/>
  </r>
  <r>
    <s v="O00552"/>
    <d v="2024-03-18T00:00:00"/>
    <x v="0"/>
    <s v="C0026"/>
    <x v="78"/>
    <s v="P0032"/>
    <s v="Bookcases Model 4"/>
    <x v="1"/>
    <n v="539.9"/>
    <n v="9"/>
    <n v="1019.72"/>
    <n v="0"/>
    <s v="Same Day"/>
    <x v="3"/>
    <x v="3"/>
    <s v="E012"/>
    <x v="4"/>
    <n v="9177.48"/>
    <n v="4859.0999999999995"/>
    <n v="4318.38"/>
    <s v="High"/>
    <s v="No"/>
    <n v="0"/>
  </r>
  <r>
    <s v="O01274"/>
    <d v="2025-02-06T00:00:00"/>
    <x v="0"/>
    <s v="C0051"/>
    <x v="65"/>
    <s v="P0034"/>
    <s v="Tables Model 2"/>
    <x v="1"/>
    <n v="752.53"/>
    <n v="4"/>
    <n v="1018.12"/>
    <n v="0.1"/>
    <s v="Standard Class"/>
    <x v="1"/>
    <x v="1"/>
    <s v="E011"/>
    <x v="10"/>
    <n v="3665.232"/>
    <n v="3010.12"/>
    <n v="655.11200000000008"/>
    <s v="Medium"/>
    <s v="No"/>
    <n v="0"/>
  </r>
  <r>
    <s v="O00122"/>
    <d v="2024-04-07T00:00:00"/>
    <x v="2"/>
    <s v="C0056"/>
    <x v="54"/>
    <s v="P0042"/>
    <s v="Monitors Model 2"/>
    <x v="0"/>
    <n v="396.64"/>
    <n v="9"/>
    <n v="532.41999999999996"/>
    <n v="0"/>
    <s v="Standard Class"/>
    <x v="2"/>
    <x v="2"/>
    <s v="E005"/>
    <x v="3"/>
    <n v="4791.78"/>
    <n v="3569.7599999999998"/>
    <n v="1222.02"/>
    <s v="Medium"/>
    <s v="No"/>
    <n v="0"/>
  </r>
  <r>
    <s v="O03006"/>
    <d v="2024-03-24T00:00:00"/>
    <x v="0"/>
    <s v="C0095"/>
    <x v="22"/>
    <s v="P0006"/>
    <s v="Binders Model 2"/>
    <x v="2"/>
    <n v="597.01"/>
    <n v="3"/>
    <n v="774.08"/>
    <n v="0"/>
    <s v="Second Class"/>
    <x v="3"/>
    <x v="3"/>
    <s v="E008"/>
    <x v="7"/>
    <n v="2322.2400000000002"/>
    <n v="1791.03"/>
    <n v="531.21000000000026"/>
    <s v="Medium"/>
    <s v="No"/>
    <n v="0"/>
  </r>
  <r>
    <s v="O03094"/>
    <d v="2024-09-20T00:00:00"/>
    <x v="1"/>
    <s v="C0028"/>
    <x v="11"/>
    <s v="P0012"/>
    <s v="Pens Model 4"/>
    <x v="2"/>
    <n v="578.14"/>
    <n v="1"/>
    <n v="1084.72"/>
    <n v="0"/>
    <s v="Same Day"/>
    <x v="2"/>
    <x v="2"/>
    <s v="E009"/>
    <x v="5"/>
    <n v="1084.72"/>
    <n v="578.14"/>
    <n v="506.58000000000004"/>
    <s v="High"/>
    <s v="No"/>
    <n v="0"/>
  </r>
  <r>
    <s v="O01836"/>
    <d v="2024-12-19T00:00:00"/>
    <x v="3"/>
    <s v="C0001"/>
    <x v="15"/>
    <s v="P0014"/>
    <s v="Staplers Model 2"/>
    <x v="2"/>
    <n v="723.21"/>
    <n v="12"/>
    <n v="1348.08"/>
    <n v="0.05"/>
    <s v="Second Class"/>
    <x v="2"/>
    <x v="2"/>
    <s v="E001"/>
    <x v="2"/>
    <n v="15368.111999999999"/>
    <n v="8678.52"/>
    <n v="6689.5919999999987"/>
    <s v="High"/>
    <s v="No"/>
    <n v="0"/>
  </r>
  <r>
    <s v="O00162"/>
    <d v="2024-02-17T00:00:00"/>
    <x v="0"/>
    <s v="C0088"/>
    <x v="63"/>
    <s v="P0049"/>
    <s v="Accessories Model 1"/>
    <x v="0"/>
    <n v="329.45"/>
    <n v="2"/>
    <n v="709.62"/>
    <n v="0.15"/>
    <s v="Second Class"/>
    <x v="0"/>
    <x v="0"/>
    <s v="E002"/>
    <x v="0"/>
    <n v="1206.354"/>
    <n v="658.9"/>
    <n v="547.45400000000006"/>
    <s v="High"/>
    <s v="No"/>
    <n v="0"/>
  </r>
  <r>
    <s v="O01807"/>
    <d v="2025-02-01T00:00:00"/>
    <x v="0"/>
    <s v="C0041"/>
    <x v="2"/>
    <s v="P0034"/>
    <s v="Tables Model 2"/>
    <x v="1"/>
    <n v="752.53"/>
    <n v="11"/>
    <n v="1018.12"/>
    <n v="0.05"/>
    <s v="Second Class"/>
    <x v="0"/>
    <x v="0"/>
    <s v="E006"/>
    <x v="9"/>
    <n v="10639.353999999999"/>
    <n v="8277.83"/>
    <n v="2361.5239999999994"/>
    <s v="Medium"/>
    <s v="No"/>
    <n v="0"/>
  </r>
  <r>
    <s v="O01737"/>
    <d v="2024-06-05T00:00:00"/>
    <x v="2"/>
    <s v="C0027"/>
    <x v="52"/>
    <s v="P0014"/>
    <s v="Staplers Model 2"/>
    <x v="2"/>
    <n v="723.21"/>
    <n v="3"/>
    <n v="1348.08"/>
    <n v="0"/>
    <s v="Second Class"/>
    <x v="3"/>
    <x v="3"/>
    <s v="E012"/>
    <x v="4"/>
    <n v="4044.24"/>
    <n v="2169.63"/>
    <n v="1874.6099999999997"/>
    <s v="High"/>
    <s v="No"/>
    <n v="0"/>
  </r>
  <r>
    <s v="O03117"/>
    <d v="2024-05-09T00:00:00"/>
    <x v="2"/>
    <s v="C0110"/>
    <x v="44"/>
    <s v="P0025"/>
    <s v="Chairs Model 1"/>
    <x v="1"/>
    <n v="96.56"/>
    <n v="1"/>
    <n v="209.03"/>
    <n v="0"/>
    <s v="Standard Class"/>
    <x v="1"/>
    <x v="1"/>
    <s v="E011"/>
    <x v="10"/>
    <n v="209.03"/>
    <n v="96.56"/>
    <n v="112.47"/>
    <s v="High"/>
    <s v="No"/>
    <n v="0"/>
  </r>
  <r>
    <s v="O00991"/>
    <d v="2024-04-08T00:00:00"/>
    <x v="2"/>
    <s v="C0070"/>
    <x v="92"/>
    <s v="P0031"/>
    <s v="Bookcases Model 3"/>
    <x v="1"/>
    <n v="431.57"/>
    <n v="4"/>
    <n v="725.92"/>
    <n v="0"/>
    <s v="Same Day"/>
    <x v="0"/>
    <x v="0"/>
    <s v="E006"/>
    <x v="9"/>
    <n v="2903.68"/>
    <n v="1726.28"/>
    <n v="1177.3999999999999"/>
    <s v="High"/>
    <s v="No"/>
    <n v="0"/>
  </r>
  <r>
    <s v="O00651"/>
    <d v="2025-01-31T00:00:00"/>
    <x v="0"/>
    <s v="C0106"/>
    <x v="81"/>
    <s v="P0039"/>
    <s v="Laptops Model 3"/>
    <x v="0"/>
    <n v="727.96"/>
    <n v="3"/>
    <n v="1118.93"/>
    <n v="0.2"/>
    <s v="Same Day"/>
    <x v="0"/>
    <x v="0"/>
    <s v="E006"/>
    <x v="9"/>
    <n v="2685.4320000000002"/>
    <n v="2183.88"/>
    <n v="501.55200000000013"/>
    <s v="Medium"/>
    <s v="No"/>
    <n v="0"/>
  </r>
  <r>
    <s v="O02958"/>
    <d v="2024-02-01T00:00:00"/>
    <x v="0"/>
    <s v="C0013"/>
    <x v="75"/>
    <s v="P0011"/>
    <s v="Pens Model 3"/>
    <x v="2"/>
    <n v="498.61"/>
    <n v="9"/>
    <n v="944.31"/>
    <n v="0"/>
    <s v="Standard Class"/>
    <x v="1"/>
    <x v="1"/>
    <s v="E003"/>
    <x v="11"/>
    <n v="8498.7899999999991"/>
    <n v="4487.49"/>
    <n v="4011.2999999999993"/>
    <s v="High"/>
    <s v="No"/>
    <n v="0"/>
  </r>
  <r>
    <s v="O01012"/>
    <d v="2025-01-15T00:00:00"/>
    <x v="0"/>
    <s v="C0103"/>
    <x v="84"/>
    <s v="P0040"/>
    <s v="Laptops Model 4"/>
    <x v="0"/>
    <n v="329.6"/>
    <n v="9"/>
    <n v="455.77"/>
    <n v="0.1"/>
    <s v="Standard Class"/>
    <x v="3"/>
    <x v="3"/>
    <s v="E012"/>
    <x v="4"/>
    <n v="3691.7370000000005"/>
    <n v="2966.4"/>
    <n v="725.33700000000044"/>
    <s v="Medium"/>
    <s v="No"/>
    <n v="0"/>
  </r>
  <r>
    <s v="O01283"/>
    <d v="2024-09-16T00:00:00"/>
    <x v="1"/>
    <s v="C0084"/>
    <x v="12"/>
    <s v="P0047"/>
    <s v="Printers Model 3"/>
    <x v="0"/>
    <n v="127.85"/>
    <n v="10"/>
    <n v="210.2"/>
    <n v="0"/>
    <s v="First Class"/>
    <x v="0"/>
    <x v="0"/>
    <s v="E002"/>
    <x v="0"/>
    <n v="2102"/>
    <n v="1278.5"/>
    <n v="823.5"/>
    <s v="High"/>
    <s v="No"/>
    <n v="0"/>
  </r>
  <r>
    <s v="O00572"/>
    <d v="2024-07-05T00:00:00"/>
    <x v="1"/>
    <s v="C0011"/>
    <x v="3"/>
    <s v="P0027"/>
    <s v="Chairs Model 3"/>
    <x v="1"/>
    <n v="688.81"/>
    <n v="7"/>
    <n v="1334.92"/>
    <n v="0.05"/>
    <s v="Standard Class"/>
    <x v="2"/>
    <x v="2"/>
    <s v="E005"/>
    <x v="3"/>
    <n v="8877.2180000000008"/>
    <n v="4821.67"/>
    <n v="4055.5480000000007"/>
    <s v="High"/>
    <s v="No"/>
    <n v="0"/>
  </r>
  <r>
    <s v="O00042"/>
    <d v="2024-03-22T00:00:00"/>
    <x v="0"/>
    <s v="C0058"/>
    <x v="43"/>
    <s v="P0040"/>
    <s v="Laptops Model 4"/>
    <x v="0"/>
    <n v="329.6"/>
    <n v="1"/>
    <n v="455.77"/>
    <n v="0"/>
    <s v="Standard Class"/>
    <x v="3"/>
    <x v="3"/>
    <s v="E004"/>
    <x v="6"/>
    <n v="455.77"/>
    <n v="329.6"/>
    <n v="126.16999999999996"/>
    <s v="Medium"/>
    <s v="No"/>
    <n v="0"/>
  </r>
  <r>
    <s v="O00648"/>
    <d v="2024-10-06T00:00:00"/>
    <x v="3"/>
    <s v="C0097"/>
    <x v="37"/>
    <s v="P0046"/>
    <s v="Printers Model 2"/>
    <x v="0"/>
    <n v="338.21"/>
    <n v="4"/>
    <n v="661.25"/>
    <n v="0.15"/>
    <s v="Standard Class"/>
    <x v="3"/>
    <x v="3"/>
    <s v="E008"/>
    <x v="7"/>
    <n v="2248.25"/>
    <n v="1352.84"/>
    <n v="895.41000000000008"/>
    <s v="High"/>
    <s v="No"/>
    <n v="0"/>
  </r>
  <r>
    <s v="O00995"/>
    <d v="2024-11-11T00:00:00"/>
    <x v="3"/>
    <s v="C0044"/>
    <x v="25"/>
    <s v="P0041"/>
    <s v="Monitors Model 1"/>
    <x v="0"/>
    <n v="757.28"/>
    <n v="8"/>
    <n v="1165.56"/>
    <n v="0.05"/>
    <s v="Second Class"/>
    <x v="2"/>
    <x v="2"/>
    <s v="E001"/>
    <x v="2"/>
    <n v="8858.2559999999994"/>
    <n v="6058.24"/>
    <n v="2800.0159999999996"/>
    <s v="High"/>
    <s v="No"/>
    <n v="0"/>
  </r>
  <r>
    <s v="O02580"/>
    <d v="2024-02-25T00:00:00"/>
    <x v="0"/>
    <s v="C0107"/>
    <x v="30"/>
    <s v="P0038"/>
    <s v="Laptops Model 2"/>
    <x v="0"/>
    <n v="55.26"/>
    <n v="8"/>
    <n v="112.32"/>
    <n v="0.05"/>
    <s v="Standard Class"/>
    <x v="1"/>
    <x v="1"/>
    <s v="E007"/>
    <x v="1"/>
    <n v="853.63199999999995"/>
    <n v="442.08"/>
    <n v="411.55199999999996"/>
    <s v="High"/>
    <s v="No"/>
    <n v="0"/>
  </r>
  <r>
    <s v="O00335"/>
    <d v="2025-05-04T00:00:00"/>
    <x v="2"/>
    <s v="C0068"/>
    <x v="9"/>
    <s v="P0052"/>
    <s v="Accessories Model 4"/>
    <x v="0"/>
    <n v="685.08"/>
    <n v="9"/>
    <n v="921.01"/>
    <n v="0"/>
    <s v="Second Class"/>
    <x v="0"/>
    <x v="0"/>
    <s v="E006"/>
    <x v="9"/>
    <n v="8289.09"/>
    <n v="6165.72"/>
    <n v="2123.37"/>
    <s v="Medium"/>
    <s v="No"/>
    <n v="0"/>
  </r>
  <r>
    <s v="O01953"/>
    <d v="2025-02-28T00:00:00"/>
    <x v="0"/>
    <s v="C0098"/>
    <x v="39"/>
    <s v="P0042"/>
    <s v="Monitors Model 2"/>
    <x v="0"/>
    <n v="396.64"/>
    <n v="1"/>
    <n v="532.41999999999996"/>
    <n v="0.2"/>
    <s v="Second Class"/>
    <x v="2"/>
    <x v="2"/>
    <s v="E009"/>
    <x v="5"/>
    <n v="425.93599999999998"/>
    <n v="396.64"/>
    <n v="29.295999999999992"/>
    <s v="Low"/>
    <s v="No"/>
    <n v="0"/>
  </r>
  <r>
    <s v="O01610"/>
    <d v="2025-01-01T00:00:00"/>
    <x v="0"/>
    <s v="C0023"/>
    <x v="58"/>
    <s v="P0037"/>
    <s v="Laptops Model 1"/>
    <x v="0"/>
    <n v="732.63"/>
    <n v="8"/>
    <n v="1069.8599999999999"/>
    <n v="0.2"/>
    <s v="Second Class"/>
    <x v="0"/>
    <x v="0"/>
    <s v="E010"/>
    <x v="8"/>
    <n v="6847.1039999999994"/>
    <n v="5861.04"/>
    <n v="986.0639999999994"/>
    <s v="Low"/>
    <s v="No"/>
    <n v="0"/>
  </r>
  <r>
    <s v="O00714"/>
    <d v="2024-05-17T00:00:00"/>
    <x v="2"/>
    <s v="C0057"/>
    <x v="8"/>
    <s v="P0048"/>
    <s v="Printers Model 4"/>
    <x v="0"/>
    <n v="83.72"/>
    <n v="5"/>
    <n v="143.57"/>
    <n v="0"/>
    <s v="Same Day"/>
    <x v="1"/>
    <x v="1"/>
    <s v="E007"/>
    <x v="1"/>
    <n v="717.84999999999991"/>
    <n v="418.6"/>
    <n v="299.24999999999989"/>
    <s v="High"/>
    <s v="No"/>
    <n v="0"/>
  </r>
  <r>
    <s v="O01617"/>
    <d v="2024-06-19T00:00:00"/>
    <x v="2"/>
    <s v="C0086"/>
    <x v="77"/>
    <s v="P0019"/>
    <s v="Envelopes Model 3"/>
    <x v="2"/>
    <n v="110.07"/>
    <n v="8"/>
    <n v="193.99"/>
    <n v="0"/>
    <s v="Same Day"/>
    <x v="1"/>
    <x v="1"/>
    <s v="E011"/>
    <x v="10"/>
    <n v="1551.92"/>
    <n v="880.56"/>
    <n v="671.36000000000013"/>
    <s v="High"/>
    <s v="No"/>
    <n v="0"/>
  </r>
  <r>
    <s v="O01032"/>
    <d v="2024-01-11T00:00:00"/>
    <x v="0"/>
    <s v="C0003"/>
    <x v="66"/>
    <s v="P0050"/>
    <s v="Accessories Model 2"/>
    <x v="0"/>
    <n v="31.01"/>
    <n v="4"/>
    <n v="49.68"/>
    <n v="0.15"/>
    <s v="Second Class"/>
    <x v="1"/>
    <x v="1"/>
    <s v="E003"/>
    <x v="11"/>
    <n v="168.91200000000001"/>
    <n v="124.04"/>
    <n v="44.872"/>
    <s v="Medium"/>
    <s v="No"/>
    <n v="0"/>
  </r>
  <r>
    <s v="O00605"/>
    <d v="2025-06-24T00:00:00"/>
    <x v="2"/>
    <s v="C0030"/>
    <x v="26"/>
    <s v="P0046"/>
    <s v="Printers Model 2"/>
    <x v="0"/>
    <n v="338.21"/>
    <n v="1"/>
    <n v="661.25"/>
    <n v="0.05"/>
    <s v="Standard Class"/>
    <x v="3"/>
    <x v="3"/>
    <s v="E004"/>
    <x v="6"/>
    <n v="628.1875"/>
    <n v="338.21"/>
    <n v="289.97750000000002"/>
    <s v="High"/>
    <s v="No"/>
    <n v="0"/>
  </r>
  <r>
    <s v="O00514"/>
    <d v="2024-10-11T00:00:00"/>
    <x v="3"/>
    <s v="C0075"/>
    <x v="7"/>
    <s v="P0034"/>
    <s v="Tables Model 2"/>
    <x v="1"/>
    <n v="752.53"/>
    <n v="4"/>
    <n v="1018.12"/>
    <n v="0"/>
    <s v="Standard Class"/>
    <x v="3"/>
    <x v="3"/>
    <s v="E004"/>
    <x v="6"/>
    <n v="4072.48"/>
    <n v="3010.12"/>
    <n v="1062.3600000000001"/>
    <s v="Medium"/>
    <s v="No"/>
    <n v="0"/>
  </r>
  <r>
    <s v="O02944"/>
    <d v="2025-03-21T00:00:00"/>
    <x v="0"/>
    <s v="C0090"/>
    <x v="60"/>
    <s v="P0045"/>
    <s v="Printers Model 1"/>
    <x v="0"/>
    <n v="595.79999999999995"/>
    <n v="3"/>
    <n v="1280.18"/>
    <n v="0.05"/>
    <s v="Standard Class"/>
    <x v="1"/>
    <x v="1"/>
    <s v="E007"/>
    <x v="1"/>
    <n v="3648.5129999999999"/>
    <n v="1787.3999999999999"/>
    <n v="1861.1130000000001"/>
    <s v="High"/>
    <s v="No"/>
    <n v="0"/>
  </r>
  <r>
    <s v="O03026"/>
    <d v="2024-02-13T00:00:00"/>
    <x v="0"/>
    <s v="C0096"/>
    <x v="40"/>
    <s v="P0051"/>
    <s v="Accessories Model 3"/>
    <x v="0"/>
    <n v="357.49"/>
    <n v="9"/>
    <n v="769.69"/>
    <n v="0.15"/>
    <s v="First Class"/>
    <x v="2"/>
    <x v="2"/>
    <s v="E005"/>
    <x v="3"/>
    <n v="5888.1285000000007"/>
    <n v="3217.41"/>
    <n v="2670.7185000000009"/>
    <s v="High"/>
    <s v="No"/>
    <n v="0"/>
  </r>
  <r>
    <s v="O02225"/>
    <d v="2025-06-25T00:00:00"/>
    <x v="2"/>
    <s v="C0025"/>
    <x v="16"/>
    <s v="P0004"/>
    <s v="Paper Model 4"/>
    <x v="2"/>
    <n v="528.29"/>
    <n v="6"/>
    <n v="798.12"/>
    <n v="0.1"/>
    <s v="Same Day"/>
    <x v="0"/>
    <x v="0"/>
    <s v="E010"/>
    <x v="8"/>
    <n v="4309.848"/>
    <n v="3169.74"/>
    <n v="1140.1080000000002"/>
    <s v="Medium"/>
    <s v="No"/>
    <n v="0"/>
  </r>
  <r>
    <s v="O00750"/>
    <d v="2024-06-05T00:00:00"/>
    <x v="2"/>
    <s v="C0008"/>
    <x v="69"/>
    <s v="P0052"/>
    <s v="Accessories Model 4"/>
    <x v="0"/>
    <n v="685.08"/>
    <n v="12"/>
    <n v="921.01"/>
    <n v="0"/>
    <s v="Standard Class"/>
    <x v="1"/>
    <x v="1"/>
    <s v="E007"/>
    <x v="1"/>
    <n v="11052.119999999999"/>
    <n v="8220.9600000000009"/>
    <n v="2831.159999999998"/>
    <s v="Medium"/>
    <s v="No"/>
    <n v="0"/>
  </r>
  <r>
    <s v="O01188"/>
    <d v="2024-07-28T00:00:00"/>
    <x v="1"/>
    <s v="C0116"/>
    <x v="104"/>
    <s v="P0041"/>
    <s v="Monitors Model 1"/>
    <x v="0"/>
    <n v="757.28"/>
    <n v="11"/>
    <n v="1165.56"/>
    <n v="0.15"/>
    <s v="Second Class"/>
    <x v="1"/>
    <x v="1"/>
    <s v="E007"/>
    <x v="1"/>
    <n v="10897.985999999999"/>
    <n v="8330.08"/>
    <n v="2567.905999999999"/>
    <s v="Medium"/>
    <s v="No"/>
    <n v="0"/>
  </r>
  <r>
    <s v="O00966"/>
    <d v="2024-06-13T00:00:00"/>
    <x v="2"/>
    <s v="C0038"/>
    <x v="41"/>
    <s v="P0040"/>
    <s v="Laptops Model 4"/>
    <x v="0"/>
    <n v="329.6"/>
    <n v="6"/>
    <n v="455.77"/>
    <n v="0"/>
    <s v="Standard Class"/>
    <x v="0"/>
    <x v="0"/>
    <s v="E002"/>
    <x v="0"/>
    <n v="2734.62"/>
    <n v="1977.6000000000001"/>
    <n v="757.01999999999975"/>
    <s v="Medium"/>
    <s v="No"/>
    <n v="0"/>
  </r>
  <r>
    <s v="O00700"/>
    <d v="2024-04-17T00:00:00"/>
    <x v="2"/>
    <s v="C0016"/>
    <x v="34"/>
    <s v="P0024"/>
    <s v="Desks Model 4"/>
    <x v="1"/>
    <n v="598.51"/>
    <n v="9"/>
    <n v="940.73"/>
    <n v="0.2"/>
    <s v="Second Class"/>
    <x v="0"/>
    <x v="0"/>
    <s v="E002"/>
    <x v="0"/>
    <n v="6773.2560000000003"/>
    <n v="5386.59"/>
    <n v="1386.6660000000002"/>
    <s v="Medium"/>
    <s v="No"/>
    <n v="0"/>
  </r>
  <r>
    <s v="O02186"/>
    <d v="2025-04-08T00:00:00"/>
    <x v="2"/>
    <s v="C0080"/>
    <x v="38"/>
    <s v="P0044"/>
    <s v="Monitors Model 4"/>
    <x v="0"/>
    <n v="365.65"/>
    <n v="12"/>
    <n v="689.97"/>
    <n v="0"/>
    <s v="First Class"/>
    <x v="0"/>
    <x v="0"/>
    <s v="E002"/>
    <x v="0"/>
    <n v="8279.64"/>
    <n v="4387.7999999999993"/>
    <n v="3891.84"/>
    <s v="High"/>
    <s v="No"/>
    <n v="0"/>
  </r>
  <r>
    <s v="O01650"/>
    <d v="2024-10-12T00:00:00"/>
    <x v="3"/>
    <s v="C0022"/>
    <x v="89"/>
    <s v="P0014"/>
    <s v="Staplers Model 2"/>
    <x v="2"/>
    <n v="723.21"/>
    <n v="8"/>
    <n v="1348.08"/>
    <n v="0"/>
    <s v="Standard Class"/>
    <x v="2"/>
    <x v="2"/>
    <s v="E001"/>
    <x v="2"/>
    <n v="10784.64"/>
    <n v="5785.68"/>
    <n v="4998.9599999999991"/>
    <s v="High"/>
    <s v="No"/>
    <n v="0"/>
  </r>
  <r>
    <s v="O01472"/>
    <d v="2024-08-13T00:00:00"/>
    <x v="1"/>
    <s v="C0007"/>
    <x v="67"/>
    <s v="P0047"/>
    <s v="Printers Model 3"/>
    <x v="0"/>
    <n v="127.85"/>
    <n v="11"/>
    <n v="210.2"/>
    <n v="0"/>
    <s v="Standard Class"/>
    <x v="2"/>
    <x v="2"/>
    <s v="E005"/>
    <x v="3"/>
    <n v="2312.1999999999998"/>
    <n v="1406.35"/>
    <n v="905.84999999999991"/>
    <s v="High"/>
    <s v="No"/>
    <n v="0"/>
  </r>
  <r>
    <s v="O00420"/>
    <d v="2024-07-17T00:00:00"/>
    <x v="1"/>
    <s v="C0030"/>
    <x v="26"/>
    <s v="P0046"/>
    <s v="Printers Model 2"/>
    <x v="0"/>
    <n v="338.21"/>
    <n v="1"/>
    <n v="661.25"/>
    <n v="0"/>
    <s v="Second Class"/>
    <x v="3"/>
    <x v="3"/>
    <s v="E008"/>
    <x v="7"/>
    <n v="661.25"/>
    <n v="338.21"/>
    <n v="323.04000000000002"/>
    <s v="High"/>
    <s v="No"/>
    <n v="0"/>
  </r>
  <r>
    <s v="O00892"/>
    <d v="2024-11-15T00:00:00"/>
    <x v="3"/>
    <s v="C0068"/>
    <x v="9"/>
    <s v="P0033"/>
    <s v="Tables Model 1"/>
    <x v="1"/>
    <n v="469.73"/>
    <n v="12"/>
    <n v="954.16"/>
    <n v="0.05"/>
    <s v="Second Class"/>
    <x v="0"/>
    <x v="0"/>
    <s v="E006"/>
    <x v="9"/>
    <n v="10877.423999999999"/>
    <n v="5636.76"/>
    <n v="5240.6639999999989"/>
    <s v="High"/>
    <s v="Yes"/>
    <n v="1"/>
  </r>
  <r>
    <s v="O02365"/>
    <d v="2025-05-25T00:00:00"/>
    <x v="2"/>
    <s v="C0076"/>
    <x v="96"/>
    <s v="P0011"/>
    <s v="Pens Model 3"/>
    <x v="2"/>
    <n v="498.61"/>
    <n v="11"/>
    <n v="944.31"/>
    <n v="0"/>
    <s v="Standard Class"/>
    <x v="1"/>
    <x v="1"/>
    <s v="E011"/>
    <x v="10"/>
    <n v="10387.41"/>
    <n v="5484.71"/>
    <n v="4902.7"/>
    <s v="High"/>
    <s v="No"/>
    <n v="0"/>
  </r>
  <r>
    <s v="O01289"/>
    <d v="2024-07-20T00:00:00"/>
    <x v="1"/>
    <s v="C0074"/>
    <x v="35"/>
    <s v="P0012"/>
    <s v="Pens Model 4"/>
    <x v="2"/>
    <n v="578.14"/>
    <n v="8"/>
    <n v="1084.72"/>
    <n v="0.15"/>
    <s v="Standard Class"/>
    <x v="3"/>
    <x v="3"/>
    <s v="E012"/>
    <x v="4"/>
    <n v="7376.0959999999995"/>
    <n v="4625.12"/>
    <n v="2750.9759999999997"/>
    <s v="High"/>
    <s v="No"/>
    <n v="0"/>
  </r>
  <r>
    <s v="O02120"/>
    <d v="2025-01-10T00:00:00"/>
    <x v="0"/>
    <s v="C0073"/>
    <x v="64"/>
    <s v="P0030"/>
    <s v="Bookcases Model 2"/>
    <x v="1"/>
    <n v="633.59"/>
    <n v="4"/>
    <n v="800.37"/>
    <n v="0.2"/>
    <s v="Same Day"/>
    <x v="2"/>
    <x v="2"/>
    <s v="E009"/>
    <x v="5"/>
    <n v="2561.1840000000002"/>
    <n v="2534.36"/>
    <n v="26.824000000000069"/>
    <s v="Low"/>
    <s v="No"/>
    <n v="0"/>
  </r>
  <r>
    <s v="O00253"/>
    <d v="2025-05-20T00:00:00"/>
    <x v="2"/>
    <s v="C0086"/>
    <x v="77"/>
    <s v="P0006"/>
    <s v="Binders Model 2"/>
    <x v="2"/>
    <n v="597.01"/>
    <n v="3"/>
    <n v="774.08"/>
    <n v="0"/>
    <s v="First Class"/>
    <x v="1"/>
    <x v="1"/>
    <s v="E003"/>
    <x v="11"/>
    <n v="2322.2400000000002"/>
    <n v="1791.03"/>
    <n v="531.21000000000026"/>
    <s v="Medium"/>
    <s v="No"/>
    <n v="0"/>
  </r>
  <r>
    <s v="O00782"/>
    <d v="2024-02-06T00:00:00"/>
    <x v="0"/>
    <s v="C0120"/>
    <x v="18"/>
    <s v="P0042"/>
    <s v="Monitors Model 2"/>
    <x v="0"/>
    <n v="396.64"/>
    <n v="8"/>
    <n v="532.41999999999996"/>
    <n v="0.1"/>
    <s v="Same Day"/>
    <x v="3"/>
    <x v="3"/>
    <s v="E012"/>
    <x v="4"/>
    <n v="3833.424"/>
    <n v="3173.12"/>
    <n v="660.30400000000009"/>
    <s v="Medium"/>
    <s v="No"/>
    <n v="0"/>
  </r>
  <r>
    <s v="O00403"/>
    <d v="2024-06-30T00:00:00"/>
    <x v="2"/>
    <s v="C0097"/>
    <x v="37"/>
    <s v="P0014"/>
    <s v="Staplers Model 2"/>
    <x v="2"/>
    <n v="723.21"/>
    <n v="8"/>
    <n v="1348.08"/>
    <n v="0.2"/>
    <s v="Second Class"/>
    <x v="3"/>
    <x v="3"/>
    <s v="E004"/>
    <x v="6"/>
    <n v="8627.7119999999995"/>
    <n v="5785.68"/>
    <n v="2842.0319999999992"/>
    <s v="High"/>
    <s v="No"/>
    <n v="0"/>
  </r>
  <r>
    <s v="O00390"/>
    <d v="2024-01-19T00:00:00"/>
    <x v="0"/>
    <s v="C0094"/>
    <x v="53"/>
    <s v="P0010"/>
    <s v="Pens Model 2"/>
    <x v="2"/>
    <n v="285.10000000000002"/>
    <n v="7"/>
    <n v="528.79999999999995"/>
    <n v="0.1"/>
    <s v="Standard Class"/>
    <x v="1"/>
    <x v="1"/>
    <s v="E011"/>
    <x v="10"/>
    <n v="3331.4399999999996"/>
    <n v="1995.7000000000003"/>
    <n v="1335.7399999999993"/>
    <s v="High"/>
    <s v="Yes"/>
    <n v="1"/>
  </r>
  <r>
    <s v="O00105"/>
    <d v="2024-11-22T00:00:00"/>
    <x v="3"/>
    <s v="C0065"/>
    <x v="10"/>
    <s v="P0019"/>
    <s v="Envelopes Model 3"/>
    <x v="2"/>
    <n v="110.07"/>
    <n v="10"/>
    <n v="193.99"/>
    <n v="0.1"/>
    <s v="Second Class"/>
    <x v="2"/>
    <x v="2"/>
    <s v="E001"/>
    <x v="2"/>
    <n v="1745.91"/>
    <n v="1100.6999999999998"/>
    <n v="645.21000000000026"/>
    <s v="High"/>
    <s v="No"/>
    <n v="0"/>
  </r>
  <r>
    <s v="O02682"/>
    <d v="2024-04-13T00:00:00"/>
    <x v="2"/>
    <s v="C0030"/>
    <x v="26"/>
    <s v="P0028"/>
    <s v="Chairs Model 4"/>
    <x v="1"/>
    <n v="784.05"/>
    <n v="3"/>
    <n v="1700.53"/>
    <n v="0"/>
    <s v="Standard Class"/>
    <x v="3"/>
    <x v="3"/>
    <s v="E008"/>
    <x v="7"/>
    <n v="5101.59"/>
    <n v="2352.1499999999996"/>
    <n v="2749.4400000000005"/>
    <s v="High"/>
    <s v="No"/>
    <n v="0"/>
  </r>
  <r>
    <s v="O02293"/>
    <d v="2025-05-05T00:00:00"/>
    <x v="2"/>
    <s v="C0066"/>
    <x v="76"/>
    <s v="P0018"/>
    <s v="Envelopes Model 2"/>
    <x v="2"/>
    <n v="599.25"/>
    <n v="12"/>
    <n v="849.05"/>
    <n v="0.05"/>
    <s v="Same Day"/>
    <x v="0"/>
    <x v="0"/>
    <s v="E002"/>
    <x v="0"/>
    <n v="9679.1699999999983"/>
    <n v="7191"/>
    <n v="2488.1699999999983"/>
    <s v="Medium"/>
    <s v="Yes"/>
    <n v="1"/>
  </r>
  <r>
    <s v="O03073"/>
    <d v="2025-03-11T00:00:00"/>
    <x v="0"/>
    <s v="C0073"/>
    <x v="64"/>
    <s v="P0014"/>
    <s v="Staplers Model 2"/>
    <x v="2"/>
    <n v="723.21"/>
    <n v="2"/>
    <n v="1348.08"/>
    <n v="0"/>
    <s v="Standard Class"/>
    <x v="2"/>
    <x v="2"/>
    <s v="E005"/>
    <x v="3"/>
    <n v="2696.16"/>
    <n v="1446.42"/>
    <n v="1249.7399999999998"/>
    <s v="High"/>
    <s v="No"/>
    <n v="0"/>
  </r>
  <r>
    <s v="O00613"/>
    <d v="2024-04-14T00:00:00"/>
    <x v="2"/>
    <s v="C0101"/>
    <x v="58"/>
    <s v="P0040"/>
    <s v="Laptops Model 4"/>
    <x v="0"/>
    <n v="329.6"/>
    <n v="9"/>
    <n v="455.77"/>
    <n v="0"/>
    <s v="Second Class"/>
    <x v="2"/>
    <x v="2"/>
    <s v="E009"/>
    <x v="5"/>
    <n v="4101.93"/>
    <n v="2966.4"/>
    <n v="1135.5300000000002"/>
    <s v="Medium"/>
    <s v="No"/>
    <n v="0"/>
  </r>
  <r>
    <s v="O00784"/>
    <d v="2024-06-08T00:00:00"/>
    <x v="2"/>
    <s v="C0016"/>
    <x v="34"/>
    <s v="P0032"/>
    <s v="Bookcases Model 4"/>
    <x v="1"/>
    <n v="539.9"/>
    <n v="11"/>
    <n v="1019.72"/>
    <n v="0"/>
    <s v="Same Day"/>
    <x v="0"/>
    <x v="0"/>
    <s v="E002"/>
    <x v="0"/>
    <n v="11216.92"/>
    <n v="5938.9"/>
    <n v="5278.02"/>
    <s v="High"/>
    <s v="No"/>
    <n v="0"/>
  </r>
  <r>
    <s v="O01284"/>
    <d v="2024-04-22T00:00:00"/>
    <x v="2"/>
    <s v="C0077"/>
    <x v="59"/>
    <s v="P0022"/>
    <s v="Desks Model 2"/>
    <x v="1"/>
    <n v="209.29"/>
    <n v="11"/>
    <n v="425.58"/>
    <n v="0"/>
    <s v="Second Class"/>
    <x v="0"/>
    <x v="0"/>
    <s v="E006"/>
    <x v="9"/>
    <n v="4681.38"/>
    <n v="2302.19"/>
    <n v="2379.19"/>
    <s v="High"/>
    <s v="No"/>
    <n v="0"/>
  </r>
  <r>
    <s v="O00507"/>
    <d v="2025-04-13T00:00:00"/>
    <x v="2"/>
    <s v="C0068"/>
    <x v="9"/>
    <s v="P0036"/>
    <s v="Tables Model 4"/>
    <x v="1"/>
    <n v="707.97"/>
    <n v="5"/>
    <n v="1262.55"/>
    <n v="0.1"/>
    <s v="First Class"/>
    <x v="0"/>
    <x v="0"/>
    <s v="E006"/>
    <x v="9"/>
    <n v="5681.4750000000004"/>
    <n v="3539.8500000000004"/>
    <n v="2141.625"/>
    <s v="High"/>
    <s v="Yes"/>
    <n v="1"/>
  </r>
  <r>
    <s v="O02363"/>
    <d v="2025-01-31T00:00:00"/>
    <x v="0"/>
    <s v="C0065"/>
    <x v="10"/>
    <s v="P0027"/>
    <s v="Chairs Model 3"/>
    <x v="1"/>
    <n v="688.81"/>
    <n v="5"/>
    <n v="1334.92"/>
    <n v="0.15"/>
    <s v="Second Class"/>
    <x v="2"/>
    <x v="2"/>
    <s v="E009"/>
    <x v="5"/>
    <n v="5673.41"/>
    <n v="3444.0499999999997"/>
    <n v="2229.36"/>
    <s v="High"/>
    <s v="No"/>
    <n v="0"/>
  </r>
  <r>
    <s v="O02619"/>
    <d v="2024-09-02T00:00:00"/>
    <x v="1"/>
    <s v="C0053"/>
    <x v="73"/>
    <s v="P0024"/>
    <s v="Desks Model 4"/>
    <x v="1"/>
    <n v="598.51"/>
    <n v="6"/>
    <n v="940.73"/>
    <n v="0.2"/>
    <s v="Same Day"/>
    <x v="0"/>
    <x v="0"/>
    <s v="E006"/>
    <x v="9"/>
    <n v="4515.5039999999999"/>
    <n v="3591.06"/>
    <n v="924.44399999999996"/>
    <s v="Medium"/>
    <s v="No"/>
    <n v="0"/>
  </r>
  <r>
    <s v="O01119"/>
    <d v="2024-08-02T00:00:00"/>
    <x v="1"/>
    <s v="C0067"/>
    <x v="46"/>
    <s v="P0008"/>
    <s v="Binders Model 4"/>
    <x v="2"/>
    <n v="723.8"/>
    <n v="2"/>
    <n v="1101.54"/>
    <n v="0.05"/>
    <s v="Same Day"/>
    <x v="1"/>
    <x v="1"/>
    <s v="E003"/>
    <x v="11"/>
    <n v="2092.9259999999999"/>
    <n v="1447.6"/>
    <n v="645.32600000000002"/>
    <s v="High"/>
    <s v="No"/>
    <n v="0"/>
  </r>
  <r>
    <s v="O01279"/>
    <d v="2024-04-10T00:00:00"/>
    <x v="2"/>
    <s v="C0050"/>
    <x v="0"/>
    <s v="P0049"/>
    <s v="Accessories Model 1"/>
    <x v="0"/>
    <n v="329.45"/>
    <n v="7"/>
    <n v="709.62"/>
    <n v="0.15"/>
    <s v="Standard Class"/>
    <x v="0"/>
    <x v="0"/>
    <s v="E010"/>
    <x v="8"/>
    <n v="4222.2389999999996"/>
    <n v="2306.15"/>
    <n v="1916.0889999999995"/>
    <s v="High"/>
    <s v="No"/>
    <n v="0"/>
  </r>
  <r>
    <s v="O01706"/>
    <d v="2025-03-02T00:00:00"/>
    <x v="0"/>
    <s v="C0025"/>
    <x v="16"/>
    <s v="P0046"/>
    <s v="Printers Model 2"/>
    <x v="0"/>
    <n v="338.21"/>
    <n v="6"/>
    <n v="661.25"/>
    <n v="0"/>
    <s v="Second Class"/>
    <x v="0"/>
    <x v="0"/>
    <s v="E002"/>
    <x v="0"/>
    <n v="3967.5"/>
    <n v="2029.2599999999998"/>
    <n v="1938.2400000000002"/>
    <s v="High"/>
    <s v="No"/>
    <n v="0"/>
  </r>
  <r>
    <s v="O00417"/>
    <d v="2025-04-27T00:00:00"/>
    <x v="2"/>
    <s v="C0071"/>
    <x v="48"/>
    <s v="P0005"/>
    <s v="Binders Model 1"/>
    <x v="2"/>
    <n v="454.91"/>
    <n v="3"/>
    <n v="865.02"/>
    <n v="0"/>
    <s v="Standard Class"/>
    <x v="1"/>
    <x v="1"/>
    <s v="E007"/>
    <x v="1"/>
    <n v="2595.06"/>
    <n v="1364.73"/>
    <n v="1230.33"/>
    <s v="High"/>
    <s v="No"/>
    <n v="0"/>
  </r>
  <r>
    <s v="O02485"/>
    <d v="2025-06-19T00:00:00"/>
    <x v="2"/>
    <s v="C0059"/>
    <x v="73"/>
    <s v="P0008"/>
    <s v="Binders Model 4"/>
    <x v="2"/>
    <n v="723.8"/>
    <n v="4"/>
    <n v="1101.54"/>
    <n v="0"/>
    <s v="First Class"/>
    <x v="2"/>
    <x v="2"/>
    <s v="E009"/>
    <x v="5"/>
    <n v="4406.16"/>
    <n v="2895.2"/>
    <n v="1510.96"/>
    <s v="High"/>
    <s v="No"/>
    <n v="0"/>
  </r>
  <r>
    <s v="O01340"/>
    <d v="2025-06-16T00:00:00"/>
    <x v="2"/>
    <s v="C0086"/>
    <x v="77"/>
    <s v="P0044"/>
    <s v="Monitors Model 4"/>
    <x v="0"/>
    <n v="365.65"/>
    <n v="11"/>
    <n v="689.97"/>
    <n v="0"/>
    <s v="Second Class"/>
    <x v="1"/>
    <x v="1"/>
    <s v="E011"/>
    <x v="10"/>
    <n v="7589.67"/>
    <n v="4022.1499999999996"/>
    <n v="3567.5200000000004"/>
    <s v="High"/>
    <s v="No"/>
    <n v="0"/>
  </r>
  <r>
    <s v="O02737"/>
    <d v="2024-04-15T00:00:00"/>
    <x v="2"/>
    <s v="C0005"/>
    <x v="31"/>
    <s v="P0029"/>
    <s v="Bookcases Model 1"/>
    <x v="1"/>
    <n v="644.65"/>
    <n v="2"/>
    <n v="1029.82"/>
    <n v="0"/>
    <s v="Second Class"/>
    <x v="1"/>
    <x v="1"/>
    <s v="E011"/>
    <x v="10"/>
    <n v="2059.64"/>
    <n v="1289.3"/>
    <n v="770.33999999999992"/>
    <s v="High"/>
    <s v="No"/>
    <n v="0"/>
  </r>
  <r>
    <s v="O01873"/>
    <d v="2024-03-01T00:00:00"/>
    <x v="0"/>
    <s v="C0093"/>
    <x v="102"/>
    <s v="P0028"/>
    <s v="Chairs Model 4"/>
    <x v="1"/>
    <n v="784.05"/>
    <n v="12"/>
    <n v="1700.53"/>
    <n v="0.1"/>
    <s v="Standard Class"/>
    <x v="0"/>
    <x v="0"/>
    <s v="E002"/>
    <x v="0"/>
    <n v="18365.724000000002"/>
    <n v="9408.5999999999985"/>
    <n v="8957.1240000000034"/>
    <s v="High"/>
    <s v="No"/>
    <n v="0"/>
  </r>
  <r>
    <s v="O01580"/>
    <d v="2025-05-26T00:00:00"/>
    <x v="2"/>
    <s v="C0011"/>
    <x v="3"/>
    <s v="P0011"/>
    <s v="Pens Model 3"/>
    <x v="2"/>
    <n v="498.61"/>
    <n v="11"/>
    <n v="944.31"/>
    <n v="0.2"/>
    <s v="Same Day"/>
    <x v="2"/>
    <x v="2"/>
    <s v="E009"/>
    <x v="5"/>
    <n v="8309.9279999999999"/>
    <n v="5484.71"/>
    <n v="2825.2179999999998"/>
    <s v="High"/>
    <s v="No"/>
    <n v="0"/>
  </r>
  <r>
    <s v="O02996"/>
    <d v="2024-04-09T00:00:00"/>
    <x v="2"/>
    <s v="C0077"/>
    <x v="59"/>
    <s v="P0013"/>
    <s v="Staplers Model 1"/>
    <x v="2"/>
    <n v="671.48"/>
    <n v="7"/>
    <n v="1240.1099999999999"/>
    <n v="0"/>
    <s v="First Class"/>
    <x v="0"/>
    <x v="0"/>
    <s v="E006"/>
    <x v="9"/>
    <n v="8680.7699999999986"/>
    <n v="4700.3600000000006"/>
    <n v="3980.409999999998"/>
    <s v="High"/>
    <s v="No"/>
    <n v="0"/>
  </r>
  <r>
    <s v="O01013"/>
    <d v="2025-04-30T00:00:00"/>
    <x v="2"/>
    <s v="C0018"/>
    <x v="97"/>
    <s v="P0011"/>
    <s v="Pens Model 3"/>
    <x v="2"/>
    <n v="498.61"/>
    <n v="1"/>
    <n v="944.31"/>
    <n v="0"/>
    <s v="Standard Class"/>
    <x v="0"/>
    <x v="0"/>
    <s v="E010"/>
    <x v="8"/>
    <n v="944.31"/>
    <n v="498.61"/>
    <n v="445.69999999999993"/>
    <s v="High"/>
    <s v="No"/>
    <n v="0"/>
  </r>
  <r>
    <s v="O00511"/>
    <d v="2025-04-14T00:00:00"/>
    <x v="2"/>
    <s v="C0120"/>
    <x v="18"/>
    <s v="P0032"/>
    <s v="Bookcases Model 4"/>
    <x v="1"/>
    <n v="539.9"/>
    <n v="6"/>
    <n v="1019.72"/>
    <n v="0"/>
    <s v="First Class"/>
    <x v="3"/>
    <x v="3"/>
    <s v="E004"/>
    <x v="6"/>
    <n v="6118.32"/>
    <n v="3239.3999999999996"/>
    <n v="2878.92"/>
    <s v="High"/>
    <s v="No"/>
    <n v="0"/>
  </r>
  <r>
    <s v="O02458"/>
    <d v="2024-03-19T00:00:00"/>
    <x v="0"/>
    <s v="C0054"/>
    <x v="7"/>
    <s v="P0008"/>
    <s v="Binders Model 4"/>
    <x v="2"/>
    <n v="723.8"/>
    <n v="8"/>
    <n v="1101.54"/>
    <n v="0.1"/>
    <s v="Second Class"/>
    <x v="2"/>
    <x v="2"/>
    <s v="E001"/>
    <x v="2"/>
    <n v="7931.0879999999997"/>
    <n v="5790.4"/>
    <n v="2140.6880000000001"/>
    <s v="Medium"/>
    <s v="No"/>
    <n v="0"/>
  </r>
  <r>
    <s v="O00765"/>
    <d v="2024-02-07T00:00:00"/>
    <x v="0"/>
    <s v="C0085"/>
    <x v="42"/>
    <s v="P0003"/>
    <s v="Paper Model 3"/>
    <x v="2"/>
    <n v="239.71"/>
    <n v="4"/>
    <n v="522.34"/>
    <n v="0"/>
    <s v="Standard Class"/>
    <x v="2"/>
    <x v="2"/>
    <s v="E001"/>
    <x v="2"/>
    <n v="2089.36"/>
    <n v="958.84"/>
    <n v="1130.52"/>
    <s v="High"/>
    <s v="No"/>
    <n v="0"/>
  </r>
  <r>
    <s v="O01898"/>
    <d v="2024-06-22T00:00:00"/>
    <x v="2"/>
    <s v="C0070"/>
    <x v="92"/>
    <s v="P0026"/>
    <s v="Chairs Model 2"/>
    <x v="1"/>
    <n v="116.9"/>
    <n v="1"/>
    <n v="253.46"/>
    <n v="0"/>
    <s v="Second Class"/>
    <x v="0"/>
    <x v="0"/>
    <s v="E006"/>
    <x v="9"/>
    <n v="253.46"/>
    <n v="116.9"/>
    <n v="136.56"/>
    <s v="High"/>
    <s v="No"/>
    <n v="0"/>
  </r>
  <r>
    <s v="O00602"/>
    <d v="2024-01-23T00:00:00"/>
    <x v="0"/>
    <s v="C0019"/>
    <x v="86"/>
    <s v="P0031"/>
    <s v="Bookcases Model 3"/>
    <x v="1"/>
    <n v="431.57"/>
    <n v="2"/>
    <n v="725.92"/>
    <n v="0"/>
    <s v="Same Day"/>
    <x v="2"/>
    <x v="2"/>
    <s v="E005"/>
    <x v="3"/>
    <n v="1451.84"/>
    <n v="863.14"/>
    <n v="588.69999999999993"/>
    <s v="High"/>
    <s v="No"/>
    <n v="0"/>
  </r>
  <r>
    <s v="O02222"/>
    <d v="2024-03-08T00:00:00"/>
    <x v="0"/>
    <s v="C0097"/>
    <x v="37"/>
    <s v="P0016"/>
    <s v="Staplers Model 4"/>
    <x v="2"/>
    <n v="465.76"/>
    <n v="5"/>
    <n v="906.25"/>
    <n v="0"/>
    <s v="First Class"/>
    <x v="3"/>
    <x v="3"/>
    <s v="E004"/>
    <x v="6"/>
    <n v="4531.25"/>
    <n v="2328.8000000000002"/>
    <n v="2202.4499999999998"/>
    <s v="High"/>
    <s v="No"/>
    <n v="0"/>
  </r>
  <r>
    <s v="O02831"/>
    <d v="2024-02-24T00:00:00"/>
    <x v="0"/>
    <s v="C0011"/>
    <x v="3"/>
    <s v="P0011"/>
    <s v="Pens Model 3"/>
    <x v="2"/>
    <n v="498.61"/>
    <n v="5"/>
    <n v="944.31"/>
    <n v="0"/>
    <s v="First Class"/>
    <x v="2"/>
    <x v="2"/>
    <s v="E005"/>
    <x v="3"/>
    <n v="4721.5499999999993"/>
    <n v="2493.0500000000002"/>
    <n v="2228.4999999999991"/>
    <s v="High"/>
    <s v="No"/>
    <n v="0"/>
  </r>
  <r>
    <s v="O03169"/>
    <d v="2024-06-28T00:00:00"/>
    <x v="2"/>
    <s v="C0045"/>
    <x v="63"/>
    <s v="P0026"/>
    <s v="Chairs Model 2"/>
    <x v="1"/>
    <n v="116.9"/>
    <n v="4"/>
    <n v="253.46"/>
    <n v="0"/>
    <s v="First Class"/>
    <x v="1"/>
    <x v="1"/>
    <s v="E003"/>
    <x v="11"/>
    <n v="1013.84"/>
    <n v="467.6"/>
    <n v="546.24"/>
    <s v="High"/>
    <s v="No"/>
    <n v="0"/>
  </r>
  <r>
    <s v="O02228"/>
    <d v="2024-02-24T00:00:00"/>
    <x v="0"/>
    <s v="C0043"/>
    <x v="45"/>
    <s v="P0049"/>
    <s v="Accessories Model 1"/>
    <x v="0"/>
    <n v="329.45"/>
    <n v="7"/>
    <n v="709.62"/>
    <n v="0.15"/>
    <s v="Same Day"/>
    <x v="0"/>
    <x v="0"/>
    <s v="E006"/>
    <x v="9"/>
    <n v="4222.2389999999996"/>
    <n v="2306.15"/>
    <n v="1916.0889999999995"/>
    <s v="High"/>
    <s v="No"/>
    <n v="0"/>
  </r>
  <r>
    <s v="O01218"/>
    <d v="2025-04-26T00:00:00"/>
    <x v="2"/>
    <s v="C0039"/>
    <x v="94"/>
    <s v="P0025"/>
    <s v="Chairs Model 1"/>
    <x v="1"/>
    <n v="96.56"/>
    <n v="7"/>
    <n v="209.03"/>
    <n v="0.05"/>
    <s v="First Class"/>
    <x v="0"/>
    <x v="0"/>
    <s v="E002"/>
    <x v="0"/>
    <n v="1390.0495000000001"/>
    <n v="675.92000000000007"/>
    <n v="714.12950000000001"/>
    <s v="High"/>
    <s v="No"/>
    <n v="0"/>
  </r>
  <r>
    <s v="O03140"/>
    <d v="2024-03-31T00:00:00"/>
    <x v="0"/>
    <s v="C0083"/>
    <x v="21"/>
    <s v="P0044"/>
    <s v="Monitors Model 4"/>
    <x v="0"/>
    <n v="365.65"/>
    <n v="1"/>
    <n v="689.97"/>
    <n v="0"/>
    <s v="Standard Class"/>
    <x v="1"/>
    <x v="1"/>
    <s v="E003"/>
    <x v="11"/>
    <n v="689.97"/>
    <n v="365.65"/>
    <n v="324.32000000000005"/>
    <s v="High"/>
    <s v="No"/>
    <n v="0"/>
  </r>
  <r>
    <s v="O01491"/>
    <d v="2025-03-19T00:00:00"/>
    <x v="0"/>
    <s v="C0030"/>
    <x v="26"/>
    <s v="P0043"/>
    <s v="Monitors Model 3"/>
    <x v="0"/>
    <n v="710.37"/>
    <n v="12"/>
    <n v="979.52"/>
    <n v="0.1"/>
    <s v="Standard Class"/>
    <x v="3"/>
    <x v="3"/>
    <s v="E012"/>
    <x v="4"/>
    <n v="10578.816000000001"/>
    <n v="8524.44"/>
    <n v="2054.3760000000002"/>
    <s v="Medium"/>
    <s v="No"/>
    <n v="0"/>
  </r>
  <r>
    <s v="O01602"/>
    <d v="2025-03-21T00:00:00"/>
    <x v="0"/>
    <s v="C0088"/>
    <x v="63"/>
    <s v="P0018"/>
    <s v="Envelopes Model 2"/>
    <x v="2"/>
    <n v="599.25"/>
    <n v="7"/>
    <n v="849.05"/>
    <n v="0.05"/>
    <s v="Second Class"/>
    <x v="0"/>
    <x v="0"/>
    <s v="E010"/>
    <x v="8"/>
    <n v="5646.182499999999"/>
    <n v="4194.75"/>
    <n v="1451.432499999999"/>
    <s v="Medium"/>
    <s v="No"/>
    <n v="0"/>
  </r>
  <r>
    <s v="O02133"/>
    <d v="2025-04-24T00:00:00"/>
    <x v="2"/>
    <s v="C0001"/>
    <x v="15"/>
    <s v="P0024"/>
    <s v="Desks Model 4"/>
    <x v="1"/>
    <n v="598.51"/>
    <n v="1"/>
    <n v="940.73"/>
    <n v="0.2"/>
    <s v="Same Day"/>
    <x v="2"/>
    <x v="2"/>
    <s v="E009"/>
    <x v="5"/>
    <n v="752.58400000000006"/>
    <n v="598.51"/>
    <n v="154.07400000000007"/>
    <s v="Medium"/>
    <s v="No"/>
    <n v="0"/>
  </r>
  <r>
    <s v="O02104"/>
    <d v="2025-01-15T00:00:00"/>
    <x v="0"/>
    <s v="C0006"/>
    <x v="79"/>
    <s v="P0016"/>
    <s v="Staplers Model 4"/>
    <x v="2"/>
    <n v="465.76"/>
    <n v="9"/>
    <n v="906.25"/>
    <n v="0.1"/>
    <s v="Standard Class"/>
    <x v="3"/>
    <x v="3"/>
    <s v="E012"/>
    <x v="4"/>
    <n v="7340.625"/>
    <n v="4191.84"/>
    <n v="3148.7849999999999"/>
    <s v="High"/>
    <s v="No"/>
    <n v="0"/>
  </r>
  <r>
    <s v="O02062"/>
    <d v="2024-09-15T00:00:00"/>
    <x v="1"/>
    <s v="C0014"/>
    <x v="57"/>
    <s v="P0025"/>
    <s v="Chairs Model 1"/>
    <x v="1"/>
    <n v="96.56"/>
    <n v="10"/>
    <n v="209.03"/>
    <n v="0.15"/>
    <s v="Standard Class"/>
    <x v="0"/>
    <x v="0"/>
    <s v="E010"/>
    <x v="8"/>
    <n v="1776.7550000000001"/>
    <n v="965.6"/>
    <n v="811.15500000000009"/>
    <s v="High"/>
    <s v="No"/>
    <n v="0"/>
  </r>
  <r>
    <s v="O02533"/>
    <d v="2025-01-04T00:00:00"/>
    <x v="0"/>
    <s v="C0114"/>
    <x v="61"/>
    <s v="P0048"/>
    <s v="Printers Model 4"/>
    <x v="0"/>
    <n v="83.72"/>
    <n v="10"/>
    <n v="143.57"/>
    <n v="0.1"/>
    <s v="Same Day"/>
    <x v="2"/>
    <x v="2"/>
    <s v="E005"/>
    <x v="3"/>
    <n v="1292.1299999999999"/>
    <n v="837.2"/>
    <n v="454.92999999999984"/>
    <s v="High"/>
    <s v="No"/>
    <n v="0"/>
  </r>
  <r>
    <s v="O01786"/>
    <d v="2024-06-08T00:00:00"/>
    <x v="2"/>
    <s v="C0120"/>
    <x v="18"/>
    <s v="P0005"/>
    <s v="Binders Model 1"/>
    <x v="2"/>
    <n v="454.91"/>
    <n v="6"/>
    <n v="865.02"/>
    <n v="0.1"/>
    <s v="First Class"/>
    <x v="3"/>
    <x v="3"/>
    <s v="E004"/>
    <x v="6"/>
    <n v="4671.1080000000002"/>
    <n v="2729.46"/>
    <n v="1941.6480000000001"/>
    <s v="High"/>
    <s v="No"/>
    <n v="0"/>
  </r>
  <r>
    <s v="O01259"/>
    <d v="2025-02-04T00:00:00"/>
    <x v="0"/>
    <s v="C0093"/>
    <x v="102"/>
    <s v="P0021"/>
    <s v="Desks Model 1"/>
    <x v="1"/>
    <n v="731.22"/>
    <n v="10"/>
    <n v="1490.92"/>
    <n v="0.2"/>
    <s v="First Class"/>
    <x v="0"/>
    <x v="0"/>
    <s v="E006"/>
    <x v="9"/>
    <n v="11927.36"/>
    <n v="7312.2000000000007"/>
    <n v="4615.16"/>
    <s v="High"/>
    <s v="No"/>
    <n v="0"/>
  </r>
  <r>
    <s v="O01240"/>
    <d v="2025-05-17T00:00:00"/>
    <x v="2"/>
    <s v="C0042"/>
    <x v="93"/>
    <s v="P0006"/>
    <s v="Binders Model 2"/>
    <x v="2"/>
    <n v="597.01"/>
    <n v="8"/>
    <n v="774.08"/>
    <n v="0.1"/>
    <s v="Standard Class"/>
    <x v="3"/>
    <x v="3"/>
    <s v="E012"/>
    <x v="4"/>
    <n v="5573.3760000000002"/>
    <n v="4776.08"/>
    <n v="797.29600000000028"/>
    <s v="Low"/>
    <s v="No"/>
    <n v="0"/>
  </r>
  <r>
    <s v="O02649"/>
    <d v="2025-03-13T00:00:00"/>
    <x v="0"/>
    <s v="C0040"/>
    <x v="83"/>
    <s v="P0020"/>
    <s v="Envelopes Model 4"/>
    <x v="2"/>
    <n v="777.33"/>
    <n v="1"/>
    <n v="1363.68"/>
    <n v="0"/>
    <s v="Standard Class"/>
    <x v="2"/>
    <x v="2"/>
    <s v="E001"/>
    <x v="2"/>
    <n v="1363.68"/>
    <n v="777.33"/>
    <n v="586.35"/>
    <s v="High"/>
    <s v="No"/>
    <n v="0"/>
  </r>
  <r>
    <s v="O02073"/>
    <d v="2025-01-20T00:00:00"/>
    <x v="0"/>
    <s v="C0008"/>
    <x v="69"/>
    <s v="P0016"/>
    <s v="Staplers Model 4"/>
    <x v="2"/>
    <n v="465.76"/>
    <n v="11"/>
    <n v="906.25"/>
    <n v="0.2"/>
    <s v="Second Class"/>
    <x v="1"/>
    <x v="1"/>
    <s v="E011"/>
    <x v="10"/>
    <n v="7975"/>
    <n v="5123.3599999999997"/>
    <n v="2851.6400000000003"/>
    <s v="High"/>
    <s v="No"/>
    <n v="0"/>
  </r>
  <r>
    <s v="O02537"/>
    <d v="2024-05-15T00:00:00"/>
    <x v="2"/>
    <s v="C0094"/>
    <x v="53"/>
    <s v="P0034"/>
    <s v="Tables Model 2"/>
    <x v="1"/>
    <n v="752.53"/>
    <n v="3"/>
    <n v="1018.12"/>
    <n v="0.15"/>
    <s v="Standard Class"/>
    <x v="1"/>
    <x v="1"/>
    <s v="E011"/>
    <x v="10"/>
    <n v="2596.2060000000001"/>
    <n v="2257.59"/>
    <n v="338.61599999999999"/>
    <s v="Low"/>
    <s v="No"/>
    <n v="0"/>
  </r>
  <r>
    <s v="O00212"/>
    <d v="2024-02-01T00:00:00"/>
    <x v="0"/>
    <s v="C0115"/>
    <x v="17"/>
    <s v="P0031"/>
    <s v="Bookcases Model 3"/>
    <x v="1"/>
    <n v="431.57"/>
    <n v="7"/>
    <n v="725.92"/>
    <n v="0.15"/>
    <s v="Standard Class"/>
    <x v="2"/>
    <x v="2"/>
    <s v="E009"/>
    <x v="5"/>
    <n v="4319.2239999999993"/>
    <n v="3020.99"/>
    <n v="1298.2339999999995"/>
    <s v="High"/>
    <s v="No"/>
    <n v="0"/>
  </r>
  <r>
    <s v="O00624"/>
    <d v="2024-05-07T00:00:00"/>
    <x v="2"/>
    <s v="C0016"/>
    <x v="34"/>
    <s v="P0004"/>
    <s v="Paper Model 4"/>
    <x v="2"/>
    <n v="528.29"/>
    <n v="8"/>
    <n v="798.12"/>
    <n v="0"/>
    <s v="Second Class"/>
    <x v="0"/>
    <x v="0"/>
    <s v="E010"/>
    <x v="8"/>
    <n v="6384.96"/>
    <n v="4226.32"/>
    <n v="2158.6400000000003"/>
    <s v="High"/>
    <s v="No"/>
    <n v="0"/>
  </r>
  <r>
    <s v="O00176"/>
    <d v="2024-02-26T00:00:00"/>
    <x v="0"/>
    <s v="C0059"/>
    <x v="73"/>
    <s v="P0040"/>
    <s v="Laptops Model 4"/>
    <x v="0"/>
    <n v="329.6"/>
    <n v="5"/>
    <n v="455.77"/>
    <n v="0.15"/>
    <s v="Standard Class"/>
    <x v="2"/>
    <x v="2"/>
    <s v="E009"/>
    <x v="5"/>
    <n v="1937.0224999999998"/>
    <n v="1648"/>
    <n v="289.02249999999981"/>
    <s v="Low"/>
    <s v="No"/>
    <n v="0"/>
  </r>
  <r>
    <s v="O03038"/>
    <d v="2025-02-03T00:00:00"/>
    <x v="4"/>
    <s v="C0067"/>
    <x v="46"/>
    <s v="P0040"/>
    <s v="Laptops Model 4"/>
    <x v="0"/>
    <n v="329.6"/>
    <m/>
    <n v="455.77"/>
    <n v="0.05"/>
    <s v="First Class"/>
    <x v="1"/>
    <x v="1"/>
    <s v="E007"/>
    <x v="1"/>
    <n v="0"/>
    <n v="0"/>
    <n v="0"/>
    <s v="Quantity Error!"/>
    <s v="No"/>
    <n v="0"/>
  </r>
  <r>
    <s v="O01845"/>
    <d v="2024-10-21T00:00:00"/>
    <x v="3"/>
    <s v="C0063"/>
    <x v="56"/>
    <s v="P0006"/>
    <s v="Binders Model 2"/>
    <x v="2"/>
    <n v="597.01"/>
    <n v="6"/>
    <n v="774.08"/>
    <n v="0.15"/>
    <s v="Second Class"/>
    <x v="3"/>
    <x v="3"/>
    <s v="E004"/>
    <x v="6"/>
    <n v="3947.8080000000004"/>
    <n v="3582.06"/>
    <n v="365.7480000000005"/>
    <s v="Low"/>
    <s v="No"/>
    <n v="0"/>
  </r>
  <r>
    <s v="O00443"/>
    <d v="2024-06-01T00:00:00"/>
    <x v="2"/>
    <s v="C0001"/>
    <x v="15"/>
    <s v="P0049"/>
    <s v="Accessories Model 1"/>
    <x v="0"/>
    <n v="329.45"/>
    <n v="8"/>
    <n v="709.62"/>
    <n v="0.1"/>
    <s v="Second Class"/>
    <x v="2"/>
    <x v="2"/>
    <s v="E001"/>
    <x v="2"/>
    <n v="5109.2640000000001"/>
    <n v="2635.6"/>
    <n v="2473.6640000000002"/>
    <s v="High"/>
    <s v="No"/>
    <n v="0"/>
  </r>
  <r>
    <s v="O00126"/>
    <d v="2024-11-30T00:00:00"/>
    <x v="3"/>
    <s v="C0079"/>
    <x v="68"/>
    <s v="P0039"/>
    <s v="Laptops Model 3"/>
    <x v="0"/>
    <n v="727.96"/>
    <n v="1"/>
    <n v="1118.93"/>
    <n v="0.15"/>
    <s v="First Class"/>
    <x v="0"/>
    <x v="0"/>
    <s v="E006"/>
    <x v="9"/>
    <n v="951.09050000000002"/>
    <n v="727.96"/>
    <n v="223.13049999999998"/>
    <s v="Medium"/>
    <s v="No"/>
    <n v="0"/>
  </r>
  <r>
    <s v="O00665"/>
    <d v="2024-03-10T00:00:00"/>
    <x v="0"/>
    <s v="C0002"/>
    <x v="6"/>
    <s v="P0039"/>
    <s v="Laptops Model 3"/>
    <x v="0"/>
    <n v="727.96"/>
    <n v="10"/>
    <n v="1118.93"/>
    <n v="0.2"/>
    <s v="Standard Class"/>
    <x v="3"/>
    <x v="3"/>
    <s v="E012"/>
    <x v="4"/>
    <n v="8951.44"/>
    <n v="7279.6"/>
    <n v="1671.8400000000001"/>
    <s v="Medium"/>
    <s v="No"/>
    <n v="0"/>
  </r>
  <r>
    <s v="O00495"/>
    <d v="2025-04-08T00:00:00"/>
    <x v="2"/>
    <s v="C0103"/>
    <x v="84"/>
    <s v="P0045"/>
    <s v="Printers Model 1"/>
    <x v="0"/>
    <n v="595.79999999999995"/>
    <n v="8"/>
    <n v="1280.18"/>
    <n v="0"/>
    <s v="Same Day"/>
    <x v="3"/>
    <x v="3"/>
    <s v="E004"/>
    <x v="6"/>
    <n v="10241.44"/>
    <n v="4766.3999999999996"/>
    <n v="5475.0400000000009"/>
    <s v="High"/>
    <s v="No"/>
    <n v="0"/>
  </r>
  <r>
    <s v="O00024"/>
    <d v="2024-04-15T00:00:00"/>
    <x v="2"/>
    <s v="C0105"/>
    <x v="30"/>
    <s v="P0010"/>
    <s v="Pens Model 2"/>
    <x v="2"/>
    <n v="285.10000000000002"/>
    <n v="3"/>
    <n v="528.79999999999995"/>
    <n v="0"/>
    <s v="Standard Class"/>
    <x v="1"/>
    <x v="1"/>
    <s v="E003"/>
    <x v="11"/>
    <n v="1586.3999999999999"/>
    <n v="855.30000000000007"/>
    <n v="731.0999999999998"/>
    <s v="High"/>
    <s v="No"/>
    <n v="0"/>
  </r>
  <r>
    <s v="O00631"/>
    <d v="2024-11-06T00:00:00"/>
    <x v="3"/>
    <s v="C0048"/>
    <x v="82"/>
    <s v="P0020"/>
    <s v="Envelopes Model 4"/>
    <x v="2"/>
    <n v="777.33"/>
    <n v="5"/>
    <n v="1363.68"/>
    <n v="0.05"/>
    <s v="Same Day"/>
    <x v="0"/>
    <x v="0"/>
    <s v="E006"/>
    <x v="9"/>
    <n v="6477.4800000000005"/>
    <n v="3886.65"/>
    <n v="2590.8300000000004"/>
    <s v="High"/>
    <s v="No"/>
    <n v="0"/>
  </r>
  <r>
    <s v="O01317"/>
    <d v="2025-04-01T00:00:00"/>
    <x v="2"/>
    <s v="C0063"/>
    <x v="56"/>
    <s v="P0028"/>
    <s v="Chairs Model 4"/>
    <x v="1"/>
    <n v="784.05"/>
    <n v="7"/>
    <n v="1700.53"/>
    <n v="0"/>
    <s v="First Class"/>
    <x v="3"/>
    <x v="3"/>
    <s v="E012"/>
    <x v="4"/>
    <n v="11903.71"/>
    <n v="5488.3499999999995"/>
    <n v="6415.36"/>
    <s v="High"/>
    <s v="No"/>
    <n v="0"/>
  </r>
  <r>
    <s v="O01689"/>
    <d v="2024-05-07T00:00:00"/>
    <x v="2"/>
    <s v="C0009"/>
    <x v="50"/>
    <s v="P0023"/>
    <s v="Desks Model 3"/>
    <x v="1"/>
    <n v="388.07"/>
    <n v="9"/>
    <n v="782.41"/>
    <n v="0.1"/>
    <s v="Standard Class"/>
    <x v="1"/>
    <x v="1"/>
    <s v="E011"/>
    <x v="10"/>
    <n v="6337.5209999999997"/>
    <n v="3492.63"/>
    <n v="2844.8909999999996"/>
    <s v="High"/>
    <s v="No"/>
    <n v="0"/>
  </r>
  <r>
    <s v="O00690"/>
    <d v="2024-02-02T00:00:00"/>
    <x v="0"/>
    <s v="C0076"/>
    <x v="96"/>
    <s v="P0002"/>
    <s v="Paper Model 2"/>
    <x v="2"/>
    <n v="461.98"/>
    <n v="3"/>
    <n v="1013.15"/>
    <n v="0"/>
    <s v="Second Class"/>
    <x v="1"/>
    <x v="1"/>
    <s v="E011"/>
    <x v="10"/>
    <n v="3039.45"/>
    <n v="1385.94"/>
    <n v="1653.5099999999998"/>
    <s v="High"/>
    <s v="No"/>
    <n v="0"/>
  </r>
  <r>
    <s v="O03016"/>
    <d v="2024-10-13T00:00:00"/>
    <x v="3"/>
    <s v="C0010"/>
    <x v="9"/>
    <s v="P0049"/>
    <s v="Accessories Model 1"/>
    <x v="0"/>
    <n v="329.45"/>
    <n v="10"/>
    <n v="709.62"/>
    <n v="0"/>
    <s v="Second Class"/>
    <x v="3"/>
    <x v="3"/>
    <s v="E004"/>
    <x v="6"/>
    <n v="7096.2"/>
    <n v="3294.5"/>
    <n v="3801.7"/>
    <s v="High"/>
    <s v="No"/>
    <n v="0"/>
  </r>
  <r>
    <s v="O00496"/>
    <d v="2024-04-02T00:00:00"/>
    <x v="2"/>
    <s v="C0038"/>
    <x v="41"/>
    <s v="P0016"/>
    <s v="Staplers Model 4"/>
    <x v="2"/>
    <n v="465.76"/>
    <n v="1"/>
    <n v="906.25"/>
    <n v="0.05"/>
    <s v="Standard Class"/>
    <x v="0"/>
    <x v="0"/>
    <s v="E010"/>
    <x v="8"/>
    <n v="860.9375"/>
    <n v="465.76"/>
    <n v="395.17750000000001"/>
    <s v="High"/>
    <s v="No"/>
    <n v="0"/>
  </r>
  <r>
    <s v="O02378"/>
    <d v="2025-06-27T00:00:00"/>
    <x v="2"/>
    <s v="C0115"/>
    <x v="17"/>
    <s v="P0009"/>
    <s v="Pens Model 1"/>
    <x v="2"/>
    <n v="640.09"/>
    <n v="9"/>
    <n v="1169.26"/>
    <n v="0.2"/>
    <s v="Standard Class"/>
    <x v="2"/>
    <x v="2"/>
    <s v="E009"/>
    <x v="5"/>
    <n v="8418.6720000000005"/>
    <n v="5760.81"/>
    <n v="2657.8620000000001"/>
    <s v="High"/>
    <s v="No"/>
    <n v="0"/>
  </r>
  <r>
    <s v="O00777"/>
    <d v="2024-05-19T00:00:00"/>
    <x v="2"/>
    <s v="C0055"/>
    <x v="24"/>
    <s v="P0044"/>
    <s v="Monitors Model 4"/>
    <x v="0"/>
    <n v="365.65"/>
    <n v="8"/>
    <n v="689.97"/>
    <n v="0.05"/>
    <s v="Standard Class"/>
    <x v="2"/>
    <x v="2"/>
    <s v="E009"/>
    <x v="5"/>
    <n v="5243.7719999999999"/>
    <n v="2925.2"/>
    <n v="2318.5720000000001"/>
    <s v="High"/>
    <s v="No"/>
    <n v="0"/>
  </r>
  <r>
    <s v="O02381"/>
    <d v="2024-01-01T00:00:00"/>
    <x v="0"/>
    <s v="C0024"/>
    <x v="6"/>
    <s v="P0036"/>
    <s v="Tables Model 4"/>
    <x v="1"/>
    <n v="707.97"/>
    <n v="8"/>
    <n v="1262.55"/>
    <n v="0"/>
    <s v="Standard Class"/>
    <x v="3"/>
    <x v="3"/>
    <s v="E012"/>
    <x v="4"/>
    <n v="10100.4"/>
    <n v="5663.76"/>
    <n v="4436.6399999999994"/>
    <s v="High"/>
    <s v="No"/>
    <n v="0"/>
  </r>
  <r>
    <s v="O01626"/>
    <d v="2024-05-20T00:00:00"/>
    <x v="2"/>
    <s v="C0014"/>
    <x v="57"/>
    <s v="P0018"/>
    <s v="Envelopes Model 2"/>
    <x v="2"/>
    <n v="599.25"/>
    <n v="5"/>
    <n v="849.05"/>
    <n v="0.05"/>
    <s v="Standard Class"/>
    <x v="0"/>
    <x v="0"/>
    <s v="E006"/>
    <x v="9"/>
    <n v="4032.9874999999997"/>
    <n v="2996.25"/>
    <n v="1036.7374999999997"/>
    <s v="Medium"/>
    <s v="No"/>
    <n v="0"/>
  </r>
  <r>
    <s v="O02881"/>
    <d v="2024-08-19T00:00:00"/>
    <x v="1"/>
    <s v="C0117"/>
    <x v="32"/>
    <s v="P0031"/>
    <s v="Bookcases Model 3"/>
    <x v="1"/>
    <n v="431.57"/>
    <n v="5"/>
    <n v="725.92"/>
    <n v="0.05"/>
    <s v="Second Class"/>
    <x v="0"/>
    <x v="0"/>
    <s v="E006"/>
    <x v="9"/>
    <n v="3448.12"/>
    <n v="2157.85"/>
    <n v="1290.27"/>
    <s v="High"/>
    <s v="No"/>
    <n v="0"/>
  </r>
  <r>
    <s v="O02841"/>
    <d v="2025-02-13T00:00:00"/>
    <x v="0"/>
    <s v="C0001"/>
    <x v="15"/>
    <s v="P0045"/>
    <s v="Printers Model 1"/>
    <x v="0"/>
    <n v="595.79999999999995"/>
    <n v="8"/>
    <n v="1280.18"/>
    <n v="0.2"/>
    <s v="Same Day"/>
    <x v="2"/>
    <x v="2"/>
    <s v="E009"/>
    <x v="5"/>
    <n v="8193.152"/>
    <n v="4766.3999999999996"/>
    <n v="3426.7520000000004"/>
    <s v="High"/>
    <s v="No"/>
    <n v="0"/>
  </r>
  <r>
    <s v="O01483"/>
    <d v="2025-03-24T00:00:00"/>
    <x v="0"/>
    <s v="C0107"/>
    <x v="30"/>
    <s v="P0032"/>
    <s v="Bookcases Model 4"/>
    <x v="1"/>
    <n v="539.9"/>
    <n v="4"/>
    <n v="1019.72"/>
    <n v="0.2"/>
    <s v="Standard Class"/>
    <x v="1"/>
    <x v="1"/>
    <s v="E011"/>
    <x v="10"/>
    <n v="3263.1040000000003"/>
    <n v="2159.6"/>
    <n v="1103.5040000000004"/>
    <s v="High"/>
    <s v="No"/>
    <n v="0"/>
  </r>
  <r>
    <s v="O02103"/>
    <d v="2024-03-24T00:00:00"/>
    <x v="0"/>
    <s v="C0070"/>
    <x v="92"/>
    <s v="P0010"/>
    <s v="Pens Model 2"/>
    <x v="2"/>
    <n v="285.10000000000002"/>
    <n v="9"/>
    <n v="528.79999999999995"/>
    <n v="0"/>
    <s v="Second Class"/>
    <x v="0"/>
    <x v="0"/>
    <s v="E002"/>
    <x v="0"/>
    <n v="4759.2"/>
    <n v="2565.9"/>
    <n v="2193.2999999999997"/>
    <s v="High"/>
    <s v="No"/>
    <n v="0"/>
  </r>
  <r>
    <s v="O00887"/>
    <d v="2024-02-14T00:00:00"/>
    <x v="0"/>
    <s v="C0112"/>
    <x v="90"/>
    <s v="P0004"/>
    <s v="Paper Model 4"/>
    <x v="2"/>
    <n v="528.29"/>
    <n v="2"/>
    <n v="798.12"/>
    <n v="0"/>
    <s v="Standard Class"/>
    <x v="3"/>
    <x v="3"/>
    <s v="E008"/>
    <x v="7"/>
    <n v="1596.24"/>
    <n v="1056.58"/>
    <n v="539.66000000000008"/>
    <s v="High"/>
    <s v="No"/>
    <n v="0"/>
  </r>
  <r>
    <s v="O00345"/>
    <d v="2025-01-06T00:00:00"/>
    <x v="0"/>
    <s v="C0051"/>
    <x v="65"/>
    <s v="P0018"/>
    <s v="Envelopes Model 2"/>
    <x v="2"/>
    <n v="599.25"/>
    <n v="12"/>
    <n v="849.05"/>
    <n v="0.1"/>
    <s v="Second Class"/>
    <x v="1"/>
    <x v="1"/>
    <s v="E007"/>
    <x v="1"/>
    <n v="9169.74"/>
    <n v="7191"/>
    <n v="1978.7399999999998"/>
    <s v="Medium"/>
    <s v="No"/>
    <n v="0"/>
  </r>
  <r>
    <s v="O00029"/>
    <d v="2024-06-25T00:00:00"/>
    <x v="2"/>
    <s v="C0092"/>
    <x v="74"/>
    <s v="P0006"/>
    <s v="Binders Model 2"/>
    <x v="2"/>
    <n v="597.01"/>
    <n v="1"/>
    <n v="774.08"/>
    <n v="0"/>
    <s v="Standard Class"/>
    <x v="3"/>
    <x v="3"/>
    <s v="E012"/>
    <x v="4"/>
    <n v="774.08"/>
    <n v="597.01"/>
    <n v="177.07000000000005"/>
    <s v="Medium"/>
    <s v="No"/>
    <n v="0"/>
  </r>
  <r>
    <s v="O01165"/>
    <d v="2024-08-17T00:00:00"/>
    <x v="1"/>
    <s v="C0093"/>
    <x v="102"/>
    <s v="P0023"/>
    <s v="Desks Model 3"/>
    <x v="1"/>
    <n v="388.07"/>
    <n v="8"/>
    <n v="782.41"/>
    <n v="0"/>
    <s v="Same Day"/>
    <x v="0"/>
    <x v="0"/>
    <s v="E010"/>
    <x v="8"/>
    <n v="6259.28"/>
    <n v="3104.56"/>
    <n v="3154.72"/>
    <s v="High"/>
    <s v="No"/>
    <n v="0"/>
  </r>
  <r>
    <s v="O00452"/>
    <d v="2024-09-08T00:00:00"/>
    <x v="1"/>
    <s v="C0067"/>
    <x v="46"/>
    <s v="P0040"/>
    <s v="Laptops Model 4"/>
    <x v="0"/>
    <n v="329.6"/>
    <n v="8"/>
    <n v="455.77"/>
    <n v="0.15"/>
    <s v="Standard Class"/>
    <x v="1"/>
    <x v="1"/>
    <s v="E003"/>
    <x v="11"/>
    <n v="3099.2359999999999"/>
    <n v="2636.8"/>
    <n v="462.43599999999969"/>
    <s v="Low"/>
    <s v="No"/>
    <n v="0"/>
  </r>
  <r>
    <s v="O01189"/>
    <d v="2024-09-16T00:00:00"/>
    <x v="1"/>
    <s v="C0116"/>
    <x v="104"/>
    <s v="P0013"/>
    <s v="Staplers Model 1"/>
    <x v="2"/>
    <n v="671.48"/>
    <n v="10"/>
    <n v="1240.1099999999999"/>
    <n v="0"/>
    <s v="Same Day"/>
    <x v="1"/>
    <x v="1"/>
    <s v="E007"/>
    <x v="1"/>
    <n v="12401.099999999999"/>
    <n v="6714.8"/>
    <n v="5686.2999999999984"/>
    <s v="High"/>
    <s v="No"/>
    <n v="0"/>
  </r>
  <r>
    <s v="O00463"/>
    <d v="2024-07-03T00:00:00"/>
    <x v="1"/>
    <s v="C0067"/>
    <x v="46"/>
    <s v="P0022"/>
    <s v="Desks Model 2"/>
    <x v="1"/>
    <n v="209.29"/>
    <n v="6"/>
    <n v="425.58"/>
    <n v="0.1"/>
    <s v="Same Day"/>
    <x v="1"/>
    <x v="1"/>
    <s v="E011"/>
    <x v="10"/>
    <n v="2298.1320000000001"/>
    <n v="1255.74"/>
    <n v="1042.3920000000001"/>
    <s v="High"/>
    <s v="No"/>
    <n v="0"/>
  </r>
  <r>
    <s v="O02064"/>
    <d v="2024-02-02T00:00:00"/>
    <x v="0"/>
    <s v="C0027"/>
    <x v="52"/>
    <s v="P0002"/>
    <s v="Paper Model 2"/>
    <x v="2"/>
    <n v="461.98"/>
    <n v="9"/>
    <n v="1013.15"/>
    <n v="0.15"/>
    <s v="Second Class"/>
    <x v="3"/>
    <x v="3"/>
    <s v="E012"/>
    <x v="4"/>
    <n v="7750.5974999999999"/>
    <n v="4157.82"/>
    <n v="3592.7775000000001"/>
    <s v="High"/>
    <s v="No"/>
    <n v="0"/>
  </r>
  <r>
    <s v="O01108"/>
    <d v="2024-09-22T00:00:00"/>
    <x v="1"/>
    <s v="C0026"/>
    <x v="78"/>
    <s v="P0044"/>
    <s v="Monitors Model 4"/>
    <x v="0"/>
    <n v="365.65"/>
    <n v="5"/>
    <n v="689.97"/>
    <n v="0.1"/>
    <s v="Same Day"/>
    <x v="3"/>
    <x v="3"/>
    <s v="E012"/>
    <x v="4"/>
    <n v="3104.8650000000002"/>
    <n v="1828.25"/>
    <n v="1276.6150000000002"/>
    <s v="High"/>
    <s v="No"/>
    <n v="0"/>
  </r>
  <r>
    <s v="O02489"/>
    <d v="2025-04-03T00:00:00"/>
    <x v="2"/>
    <s v="C0068"/>
    <x v="9"/>
    <s v="P0017"/>
    <s v="Envelopes Model 1"/>
    <x v="2"/>
    <n v="76.66"/>
    <n v="2"/>
    <n v="117.32"/>
    <n v="0"/>
    <s v="Standard Class"/>
    <x v="0"/>
    <x v="0"/>
    <s v="E010"/>
    <x v="8"/>
    <n v="234.64"/>
    <n v="153.32"/>
    <n v="81.319999999999993"/>
    <s v="High"/>
    <s v="No"/>
    <n v="0"/>
  </r>
  <r>
    <s v="O02388"/>
    <d v="2024-01-14T00:00:00"/>
    <x v="0"/>
    <s v="C0113"/>
    <x v="100"/>
    <s v="P0010"/>
    <s v="Pens Model 2"/>
    <x v="2"/>
    <n v="285.10000000000002"/>
    <n v="2"/>
    <n v="528.79999999999995"/>
    <n v="0.15"/>
    <s v="First Class"/>
    <x v="2"/>
    <x v="2"/>
    <s v="E005"/>
    <x v="3"/>
    <n v="898.95999999999992"/>
    <n v="570.20000000000005"/>
    <n v="328.75999999999988"/>
    <s v="High"/>
    <s v="No"/>
    <n v="0"/>
  </r>
  <r>
    <s v="O02337"/>
    <d v="2024-03-03T00:00:00"/>
    <x v="0"/>
    <s v="C0009"/>
    <x v="50"/>
    <s v="P0004"/>
    <s v="Paper Model 4"/>
    <x v="2"/>
    <n v="528.29"/>
    <n v="5"/>
    <n v="798.12"/>
    <n v="0"/>
    <s v="First Class"/>
    <x v="1"/>
    <x v="1"/>
    <s v="E007"/>
    <x v="1"/>
    <n v="3990.6"/>
    <n v="2641.45"/>
    <n v="1349.15"/>
    <s v="High"/>
    <s v="No"/>
    <n v="0"/>
  </r>
  <r>
    <s v="O00656"/>
    <d v="2025-06-29T00:00:00"/>
    <x v="2"/>
    <s v="C0087"/>
    <x v="87"/>
    <s v="P0002"/>
    <s v="Paper Model 2"/>
    <x v="2"/>
    <n v="461.98"/>
    <n v="10"/>
    <n v="1013.15"/>
    <n v="0"/>
    <s v="Same Day"/>
    <x v="2"/>
    <x v="2"/>
    <s v="E009"/>
    <x v="5"/>
    <n v="10131.5"/>
    <n v="4619.8"/>
    <n v="5511.7"/>
    <s v="High"/>
    <s v="No"/>
    <n v="0"/>
  </r>
  <r>
    <s v="O01160"/>
    <d v="2024-03-25T00:00:00"/>
    <x v="0"/>
    <s v="C0038"/>
    <x v="41"/>
    <s v="P0040"/>
    <s v="Laptops Model 4"/>
    <x v="0"/>
    <n v="329.6"/>
    <n v="6"/>
    <n v="455.77"/>
    <n v="0"/>
    <s v="Standard Class"/>
    <x v="0"/>
    <x v="0"/>
    <s v="E010"/>
    <x v="8"/>
    <n v="2734.62"/>
    <n v="1977.6000000000001"/>
    <n v="757.01999999999975"/>
    <s v="Medium"/>
    <s v="No"/>
    <n v="0"/>
  </r>
  <r>
    <s v="O02665"/>
    <d v="2025-04-18T00:00:00"/>
    <x v="2"/>
    <s v="C0081"/>
    <x v="98"/>
    <s v="P0022"/>
    <s v="Desks Model 2"/>
    <x v="1"/>
    <n v="209.29"/>
    <n v="9"/>
    <n v="425.58"/>
    <n v="0.05"/>
    <s v="Same Day"/>
    <x v="1"/>
    <x v="1"/>
    <s v="E007"/>
    <x v="1"/>
    <n v="3638.7089999999998"/>
    <n v="1883.61"/>
    <n v="1755.0989999999999"/>
    <s v="High"/>
    <s v="No"/>
    <n v="0"/>
  </r>
  <r>
    <s v="O00421"/>
    <d v="2024-12-07T00:00:00"/>
    <x v="3"/>
    <s v="C0054"/>
    <x v="7"/>
    <s v="P0027"/>
    <s v="Chairs Model 3"/>
    <x v="1"/>
    <n v="688.81"/>
    <n v="6"/>
    <n v="1334.92"/>
    <n v="0.1"/>
    <s v="Standard Class"/>
    <x v="2"/>
    <x v="2"/>
    <s v="E001"/>
    <x v="2"/>
    <n v="7208.5680000000002"/>
    <n v="4132.8599999999997"/>
    <n v="3075.7080000000005"/>
    <s v="High"/>
    <s v="Yes"/>
    <n v="1"/>
  </r>
  <r>
    <s v="O03190"/>
    <d v="2024-04-30T00:00:00"/>
    <x v="2"/>
    <s v="C0111"/>
    <x v="17"/>
    <s v="P0002"/>
    <s v="Paper Model 2"/>
    <x v="2"/>
    <n v="461.98"/>
    <n v="1"/>
    <n v="1013.15"/>
    <n v="0.1"/>
    <s v="Standard Class"/>
    <x v="1"/>
    <x v="1"/>
    <s v="E011"/>
    <x v="10"/>
    <n v="911.83500000000004"/>
    <n v="461.98"/>
    <n v="449.85500000000002"/>
    <s v="High"/>
    <s v="No"/>
    <n v="0"/>
  </r>
  <r>
    <s v="O03107"/>
    <d v="2025-06-08T00:00:00"/>
    <x v="2"/>
    <s v="C0068"/>
    <x v="9"/>
    <s v="P0047"/>
    <s v="Printers Model 3"/>
    <x v="0"/>
    <n v="127.85"/>
    <n v="4"/>
    <n v="210.2"/>
    <n v="0.2"/>
    <s v="First Class"/>
    <x v="0"/>
    <x v="0"/>
    <s v="E006"/>
    <x v="9"/>
    <n v="672.64"/>
    <n v="511.4"/>
    <n v="161.24"/>
    <s v="Medium"/>
    <s v="No"/>
    <n v="0"/>
  </r>
  <r>
    <s v="O00476"/>
    <d v="2024-02-27T00:00:00"/>
    <x v="0"/>
    <s v="C0003"/>
    <x v="66"/>
    <s v="P0003"/>
    <s v="Paper Model 3"/>
    <x v="2"/>
    <n v="239.71"/>
    <n v="6"/>
    <n v="522.34"/>
    <n v="0.2"/>
    <s v="Standard Class"/>
    <x v="1"/>
    <x v="1"/>
    <s v="E007"/>
    <x v="1"/>
    <n v="2507.232"/>
    <n v="1438.26"/>
    <n v="1068.972"/>
    <s v="High"/>
    <s v="No"/>
    <n v="0"/>
  </r>
  <r>
    <s v="O02396"/>
    <d v="2024-06-12T00:00:00"/>
    <x v="2"/>
    <s v="C0071"/>
    <x v="48"/>
    <s v="P0028"/>
    <s v="Chairs Model 4"/>
    <x v="1"/>
    <n v="784.05"/>
    <n v="7"/>
    <n v="1700.53"/>
    <n v="0.2"/>
    <s v="First Class"/>
    <x v="1"/>
    <x v="1"/>
    <s v="E011"/>
    <x v="10"/>
    <n v="9522.9679999999989"/>
    <n v="5488.3499999999995"/>
    <n v="4034.6179999999995"/>
    <s v="High"/>
    <s v="No"/>
    <n v="0"/>
  </r>
  <r>
    <s v="O00351"/>
    <d v="2024-05-19T00:00:00"/>
    <x v="4"/>
    <s v="C0002"/>
    <x v="6"/>
    <s v="P0001"/>
    <s v="Paper Model 1"/>
    <x v="2"/>
    <n v="193.58"/>
    <m/>
    <n v="347.15"/>
    <n v="0"/>
    <s v="Second Class"/>
    <x v="3"/>
    <x v="3"/>
    <s v="E012"/>
    <x v="4"/>
    <n v="0"/>
    <n v="0"/>
    <n v="0"/>
    <s v="Quantity Error!"/>
    <s v="No"/>
    <n v="0"/>
  </r>
  <r>
    <s v="O00698"/>
    <d v="2025-03-18T00:00:00"/>
    <x v="0"/>
    <s v="C0032"/>
    <x v="1"/>
    <s v="P0012"/>
    <s v="Pens Model 4"/>
    <x v="2"/>
    <n v="578.14"/>
    <n v="8"/>
    <n v="1084.72"/>
    <n v="0.05"/>
    <s v="Same Day"/>
    <x v="1"/>
    <x v="1"/>
    <s v="E011"/>
    <x v="10"/>
    <n v="8243.8719999999994"/>
    <n v="4625.12"/>
    <n v="3618.7519999999995"/>
    <s v="High"/>
    <s v="No"/>
    <n v="0"/>
  </r>
  <r>
    <s v="O00731"/>
    <d v="2024-08-05T00:00:00"/>
    <x v="1"/>
    <s v="C0065"/>
    <x v="10"/>
    <s v="P0008"/>
    <s v="Binders Model 4"/>
    <x v="2"/>
    <n v="723.8"/>
    <n v="3"/>
    <n v="1101.54"/>
    <n v="0"/>
    <s v="First Class"/>
    <x v="2"/>
    <x v="2"/>
    <s v="E005"/>
    <x v="3"/>
    <n v="3304.62"/>
    <n v="2171.3999999999996"/>
    <n v="1133.2200000000003"/>
    <s v="High"/>
    <s v="No"/>
    <n v="0"/>
  </r>
  <r>
    <s v="O02428"/>
    <d v="2025-02-21T00:00:00"/>
    <x v="0"/>
    <s v="C0101"/>
    <x v="58"/>
    <s v="P0014"/>
    <s v="Staplers Model 2"/>
    <x v="2"/>
    <n v="723.21"/>
    <n v="11"/>
    <n v="1348.08"/>
    <n v="0.15"/>
    <s v="Standard Class"/>
    <x v="2"/>
    <x v="2"/>
    <s v="E005"/>
    <x v="3"/>
    <n v="12604.547999999999"/>
    <n v="7955.31"/>
    <n v="4649.2379999999985"/>
    <s v="High"/>
    <s v="No"/>
    <n v="0"/>
  </r>
  <r>
    <s v="O01246"/>
    <d v="2024-06-15T00:00:00"/>
    <x v="2"/>
    <s v="C0078"/>
    <x v="101"/>
    <s v="P0030"/>
    <s v="Bookcases Model 2"/>
    <x v="1"/>
    <n v="633.59"/>
    <n v="10"/>
    <n v="800.37"/>
    <n v="0"/>
    <s v="First Class"/>
    <x v="1"/>
    <x v="1"/>
    <s v="E007"/>
    <x v="1"/>
    <n v="8003.7"/>
    <n v="6335.9000000000005"/>
    <n v="1667.7999999999993"/>
    <s v="Medium"/>
    <s v="No"/>
    <n v="0"/>
  </r>
  <r>
    <s v="O00728"/>
    <d v="2024-11-11T00:00:00"/>
    <x v="3"/>
    <s v="C0085"/>
    <x v="42"/>
    <s v="P0025"/>
    <s v="Chairs Model 1"/>
    <x v="1"/>
    <n v="96.56"/>
    <n v="12"/>
    <n v="209.03"/>
    <n v="0.05"/>
    <s v="Standard Class"/>
    <x v="2"/>
    <x v="2"/>
    <s v="E009"/>
    <x v="5"/>
    <n v="2382.942"/>
    <n v="1158.72"/>
    <n v="1224.222"/>
    <s v="High"/>
    <s v="No"/>
    <n v="0"/>
  </r>
  <r>
    <s v="O01349"/>
    <d v="2025-02-04T00:00:00"/>
    <x v="0"/>
    <s v="C0001"/>
    <x v="15"/>
    <s v="P0013"/>
    <s v="Staplers Model 1"/>
    <x v="2"/>
    <n v="671.48"/>
    <n v="8"/>
    <n v="1240.1099999999999"/>
    <n v="0"/>
    <s v="Standard Class"/>
    <x v="2"/>
    <x v="2"/>
    <s v="E001"/>
    <x v="2"/>
    <n v="9920.8799999999992"/>
    <n v="5371.84"/>
    <n v="4549.0399999999991"/>
    <s v="High"/>
    <s v="No"/>
    <n v="0"/>
  </r>
  <r>
    <s v="O02884"/>
    <d v="2024-05-08T00:00:00"/>
    <x v="2"/>
    <s v="C0061"/>
    <x v="85"/>
    <s v="P0014"/>
    <s v="Staplers Model 2"/>
    <x v="2"/>
    <n v="723.21"/>
    <n v="8"/>
    <n v="1348.08"/>
    <n v="0"/>
    <s v="Standard Class"/>
    <x v="3"/>
    <x v="3"/>
    <s v="E004"/>
    <x v="6"/>
    <n v="10784.64"/>
    <n v="5785.68"/>
    <n v="4998.9599999999991"/>
    <s v="High"/>
    <s v="No"/>
    <n v="0"/>
  </r>
  <r>
    <s v="O00244"/>
    <d v="2024-02-08T00:00:00"/>
    <x v="0"/>
    <s v="C0062"/>
    <x v="48"/>
    <s v="P0025"/>
    <s v="Chairs Model 1"/>
    <x v="1"/>
    <n v="96.56"/>
    <n v="9"/>
    <n v="209.03"/>
    <n v="0"/>
    <s v="Second Class"/>
    <x v="2"/>
    <x v="2"/>
    <s v="E001"/>
    <x v="2"/>
    <n v="1881.27"/>
    <n v="869.04"/>
    <n v="1012.23"/>
    <s v="High"/>
    <s v="No"/>
    <n v="0"/>
  </r>
  <r>
    <s v="O02318"/>
    <d v="2024-02-01T00:00:00"/>
    <x v="0"/>
    <s v="C0100"/>
    <x v="70"/>
    <s v="P0018"/>
    <s v="Envelopes Model 2"/>
    <x v="2"/>
    <n v="599.25"/>
    <n v="7"/>
    <n v="849.05"/>
    <n v="0.2"/>
    <s v="Second Class"/>
    <x v="2"/>
    <x v="2"/>
    <s v="E009"/>
    <x v="5"/>
    <n v="4754.6799999999994"/>
    <n v="4194.75"/>
    <n v="559.92999999999938"/>
    <s v="Low"/>
    <s v="No"/>
    <n v="0"/>
  </r>
  <r>
    <s v="O02973"/>
    <d v="2024-08-24T00:00:00"/>
    <x v="1"/>
    <s v="C0021"/>
    <x v="99"/>
    <s v="P0050"/>
    <s v="Accessories Model 2"/>
    <x v="0"/>
    <n v="31.01"/>
    <n v="8"/>
    <n v="49.68"/>
    <n v="0"/>
    <s v="Same Day"/>
    <x v="0"/>
    <x v="0"/>
    <s v="E010"/>
    <x v="8"/>
    <n v="397.44"/>
    <n v="248.08"/>
    <n v="149.35999999999999"/>
    <s v="High"/>
    <s v="No"/>
    <n v="0"/>
  </r>
  <r>
    <s v="O02248"/>
    <d v="2025-04-17T00:00:00"/>
    <x v="2"/>
    <s v="C0066"/>
    <x v="76"/>
    <s v="P0042"/>
    <s v="Monitors Model 2"/>
    <x v="0"/>
    <n v="396.64"/>
    <n v="2"/>
    <n v="532.41999999999996"/>
    <n v="0"/>
    <s v="Second Class"/>
    <x v="0"/>
    <x v="0"/>
    <s v="E002"/>
    <x v="0"/>
    <n v="1064.8399999999999"/>
    <n v="793.28"/>
    <n v="271.55999999999995"/>
    <s v="Medium"/>
    <s v="No"/>
    <n v="0"/>
  </r>
  <r>
    <s v="O01940"/>
    <d v="2025-02-13T00:00:00"/>
    <x v="0"/>
    <s v="C0104"/>
    <x v="29"/>
    <s v="P0025"/>
    <s v="Chairs Model 1"/>
    <x v="1"/>
    <n v="96.56"/>
    <n v="3"/>
    <n v="209.03"/>
    <n v="0.2"/>
    <s v="Standard Class"/>
    <x v="2"/>
    <x v="2"/>
    <s v="E005"/>
    <x v="3"/>
    <n v="501.67200000000003"/>
    <n v="289.68"/>
    <n v="211.99200000000002"/>
    <s v="High"/>
    <s v="No"/>
    <n v="0"/>
  </r>
  <r>
    <s v="O03135"/>
    <d v="2024-07-10T00:00:00"/>
    <x v="1"/>
    <s v="C0107"/>
    <x v="30"/>
    <s v="P0024"/>
    <s v="Desks Model 4"/>
    <x v="1"/>
    <n v="598.51"/>
    <n v="2"/>
    <n v="940.73"/>
    <n v="0.05"/>
    <s v="Second Class"/>
    <x v="1"/>
    <x v="1"/>
    <s v="E007"/>
    <x v="1"/>
    <n v="1787.3869999999999"/>
    <n v="1197.02"/>
    <n v="590.36699999999996"/>
    <s v="High"/>
    <s v="No"/>
    <n v="0"/>
  </r>
  <r>
    <s v="O02732"/>
    <d v="2024-09-04T00:00:00"/>
    <x v="1"/>
    <s v="C0045"/>
    <x v="63"/>
    <s v="P0032"/>
    <s v="Bookcases Model 4"/>
    <x v="1"/>
    <n v="539.9"/>
    <n v="2"/>
    <n v="1019.72"/>
    <n v="0.15"/>
    <s v="Standard Class"/>
    <x v="1"/>
    <x v="1"/>
    <s v="E007"/>
    <x v="1"/>
    <n v="1733.5240000000001"/>
    <n v="1079.8"/>
    <n v="653.72400000000016"/>
    <s v="High"/>
    <s v="No"/>
    <n v="0"/>
  </r>
  <r>
    <s v="O00406"/>
    <d v="2025-03-26T00:00:00"/>
    <x v="0"/>
    <s v="C0007"/>
    <x v="67"/>
    <s v="P0013"/>
    <s v="Staplers Model 1"/>
    <x v="2"/>
    <n v="671.48"/>
    <n v="7"/>
    <n v="1240.1099999999999"/>
    <n v="0"/>
    <s v="First Class"/>
    <x v="2"/>
    <x v="2"/>
    <s v="E005"/>
    <x v="3"/>
    <n v="8680.7699999999986"/>
    <n v="4700.3600000000006"/>
    <n v="3980.409999999998"/>
    <s v="High"/>
    <s v="No"/>
    <n v="0"/>
  </r>
  <r>
    <s v="O02510"/>
    <d v="2024-07-03T00:00:00"/>
    <x v="1"/>
    <s v="C0047"/>
    <x v="10"/>
    <s v="P0016"/>
    <s v="Staplers Model 4"/>
    <x v="2"/>
    <n v="465.76"/>
    <n v="4"/>
    <n v="906.25"/>
    <n v="0.2"/>
    <s v="Standard Class"/>
    <x v="2"/>
    <x v="2"/>
    <s v="E005"/>
    <x v="3"/>
    <n v="2900"/>
    <n v="1863.04"/>
    <n v="1036.96"/>
    <s v="High"/>
    <s v="No"/>
    <n v="0"/>
  </r>
  <r>
    <s v="O02650"/>
    <d v="2024-07-02T00:00:00"/>
    <x v="1"/>
    <s v="C0011"/>
    <x v="3"/>
    <s v="P0045"/>
    <s v="Printers Model 1"/>
    <x v="0"/>
    <n v="595.79999999999995"/>
    <n v="9"/>
    <n v="1280.18"/>
    <n v="0.05"/>
    <s v="Standard Class"/>
    <x v="2"/>
    <x v="2"/>
    <s v="E001"/>
    <x v="2"/>
    <n v="10945.539000000001"/>
    <n v="5362.2"/>
    <n v="5583.3390000000009"/>
    <s v="High"/>
    <s v="No"/>
    <n v="0"/>
  </r>
  <r>
    <s v="O03188"/>
    <d v="2024-01-13T00:00:00"/>
    <x v="0"/>
    <s v="C0034"/>
    <x v="103"/>
    <s v="P0026"/>
    <s v="Chairs Model 2"/>
    <x v="1"/>
    <n v="116.9"/>
    <n v="8"/>
    <n v="253.46"/>
    <n v="0.1"/>
    <s v="Standard Class"/>
    <x v="1"/>
    <x v="1"/>
    <s v="E003"/>
    <x v="11"/>
    <n v="1824.912"/>
    <n v="935.2"/>
    <n v="889.71199999999999"/>
    <s v="High"/>
    <s v="No"/>
    <n v="0"/>
  </r>
  <r>
    <s v="O00478"/>
    <d v="2024-02-21T00:00:00"/>
    <x v="0"/>
    <s v="C0017"/>
    <x v="36"/>
    <s v="P0001"/>
    <s v="Paper Model 1"/>
    <x v="2"/>
    <n v="193.58"/>
    <n v="5"/>
    <n v="347.15"/>
    <n v="0.2"/>
    <s v="Standard Class"/>
    <x v="0"/>
    <x v="0"/>
    <s v="E002"/>
    <x v="0"/>
    <n v="1388.6000000000001"/>
    <n v="967.90000000000009"/>
    <n v="420.70000000000005"/>
    <s v="High"/>
    <s v="No"/>
    <n v="0"/>
  </r>
  <r>
    <s v="O02261"/>
    <d v="2024-03-15T00:00:00"/>
    <x v="0"/>
    <s v="C0070"/>
    <x v="92"/>
    <s v="P0003"/>
    <s v="Paper Model 3"/>
    <x v="2"/>
    <n v="239.71"/>
    <n v="10"/>
    <n v="522.34"/>
    <n v="0.1"/>
    <s v="Second Class"/>
    <x v="0"/>
    <x v="0"/>
    <s v="E010"/>
    <x v="8"/>
    <n v="4701.0600000000004"/>
    <n v="2397.1"/>
    <n v="2303.9600000000005"/>
    <s v="High"/>
    <s v="No"/>
    <n v="0"/>
  </r>
  <r>
    <s v="O01309"/>
    <d v="2024-09-30T00:00:00"/>
    <x v="1"/>
    <s v="C0030"/>
    <x v="26"/>
    <s v="P0015"/>
    <s v="Staplers Model 3"/>
    <x v="2"/>
    <n v="250.6"/>
    <n v="9"/>
    <n v="418.2"/>
    <n v="0"/>
    <s v="First Class"/>
    <x v="3"/>
    <x v="3"/>
    <s v="E012"/>
    <x v="4"/>
    <n v="3763.7999999999997"/>
    <n v="2255.4"/>
    <n v="1508.3999999999996"/>
    <s v="High"/>
    <s v="No"/>
    <n v="0"/>
  </r>
  <r>
    <s v="O02854"/>
    <d v="2024-09-18T00:00:00"/>
    <x v="1"/>
    <s v="C0087"/>
    <x v="87"/>
    <s v="P0023"/>
    <s v="Desks Model 3"/>
    <x v="1"/>
    <n v="388.07"/>
    <n v="5"/>
    <n v="782.41"/>
    <n v="0"/>
    <s v="Second Class"/>
    <x v="2"/>
    <x v="2"/>
    <s v="E005"/>
    <x v="3"/>
    <n v="3912.0499999999997"/>
    <n v="1940.35"/>
    <n v="1971.6999999999998"/>
    <s v="High"/>
    <s v="Yes"/>
    <n v="1"/>
  </r>
  <r>
    <s v="O01766"/>
    <d v="2024-07-16T00:00:00"/>
    <x v="1"/>
    <s v="C0110"/>
    <x v="44"/>
    <s v="P0034"/>
    <s v="Tables Model 2"/>
    <x v="1"/>
    <n v="752.53"/>
    <n v="5"/>
    <n v="1018.12"/>
    <n v="0.15"/>
    <s v="Second Class"/>
    <x v="1"/>
    <x v="1"/>
    <s v="E007"/>
    <x v="1"/>
    <n v="4327.01"/>
    <n v="3762.6499999999996"/>
    <n v="564.36000000000058"/>
    <s v="Low"/>
    <s v="No"/>
    <n v="0"/>
  </r>
  <r>
    <s v="O01347"/>
    <d v="2024-02-22T00:00:00"/>
    <x v="0"/>
    <s v="C0090"/>
    <x v="60"/>
    <s v="P0042"/>
    <s v="Monitors Model 2"/>
    <x v="0"/>
    <n v="396.64"/>
    <n v="1"/>
    <n v="532.41999999999996"/>
    <n v="0.05"/>
    <s v="First Class"/>
    <x v="1"/>
    <x v="1"/>
    <s v="E003"/>
    <x v="11"/>
    <n v="505.79899999999992"/>
    <n v="396.64"/>
    <n v="109.15899999999993"/>
    <s v="Medium"/>
    <s v="No"/>
    <n v="0"/>
  </r>
  <r>
    <s v="O02447"/>
    <d v="2024-04-26T00:00:00"/>
    <x v="2"/>
    <s v="C0019"/>
    <x v="86"/>
    <s v="P0050"/>
    <s v="Accessories Model 2"/>
    <x v="0"/>
    <n v="31.01"/>
    <n v="11"/>
    <n v="49.68"/>
    <n v="0.15"/>
    <s v="Standard Class"/>
    <x v="2"/>
    <x v="2"/>
    <s v="E009"/>
    <x v="5"/>
    <n v="464.50799999999998"/>
    <n v="341.11"/>
    <n v="123.39799999999997"/>
    <s v="Medium"/>
    <s v="No"/>
    <n v="0"/>
  </r>
  <r>
    <s v="O03002"/>
    <d v="2025-02-03T00:00:00"/>
    <x v="0"/>
    <s v="C0083"/>
    <x v="21"/>
    <s v="P0038"/>
    <s v="Laptops Model 2"/>
    <x v="0"/>
    <n v="55.26"/>
    <n v="5"/>
    <n v="112.32"/>
    <n v="0.05"/>
    <s v="Second Class"/>
    <x v="1"/>
    <x v="1"/>
    <s v="E011"/>
    <x v="10"/>
    <n v="533.51999999999987"/>
    <n v="276.3"/>
    <n v="257.21999999999986"/>
    <s v="High"/>
    <s v="No"/>
    <n v="0"/>
  </r>
  <r>
    <s v="O02122"/>
    <d v="2024-02-14T00:00:00"/>
    <x v="0"/>
    <s v="C0081"/>
    <x v="98"/>
    <s v="P0038"/>
    <s v="Laptops Model 2"/>
    <x v="0"/>
    <n v="55.26"/>
    <n v="6"/>
    <n v="112.32"/>
    <n v="0"/>
    <s v="First Class"/>
    <x v="1"/>
    <x v="1"/>
    <s v="E003"/>
    <x v="11"/>
    <n v="673.92"/>
    <n v="331.56"/>
    <n v="342.35999999999996"/>
    <s v="High"/>
    <s v="No"/>
    <n v="0"/>
  </r>
  <r>
    <s v="O00576"/>
    <d v="2025-03-04T00:00:00"/>
    <x v="0"/>
    <s v="C0094"/>
    <x v="53"/>
    <s v="P0044"/>
    <s v="Monitors Model 4"/>
    <x v="0"/>
    <n v="365.65"/>
    <n v="3"/>
    <n v="689.97"/>
    <n v="0.05"/>
    <s v="Second Class"/>
    <x v="1"/>
    <x v="1"/>
    <s v="E003"/>
    <x v="11"/>
    <n v="1966.4144999999999"/>
    <n v="1096.9499999999998"/>
    <n v="869.46450000000004"/>
    <s v="High"/>
    <s v="No"/>
    <n v="0"/>
  </r>
  <r>
    <s v="O00051"/>
    <d v="2025-06-15T00:00:00"/>
    <x v="2"/>
    <s v="C0089"/>
    <x v="71"/>
    <s v="P0032"/>
    <s v="Bookcases Model 4"/>
    <x v="1"/>
    <n v="539.9"/>
    <n v="5"/>
    <n v="1019.72"/>
    <n v="0.2"/>
    <s v="Second Class"/>
    <x v="1"/>
    <x v="1"/>
    <s v="E007"/>
    <x v="1"/>
    <n v="4078.8800000000006"/>
    <n v="2699.5"/>
    <n v="1379.3800000000006"/>
    <s v="High"/>
    <s v="Yes"/>
    <n v="1"/>
  </r>
  <r>
    <s v="O01474"/>
    <d v="2025-01-28T00:00:00"/>
    <x v="0"/>
    <s v="C0093"/>
    <x v="102"/>
    <s v="P0041"/>
    <s v="Monitors Model 1"/>
    <x v="0"/>
    <n v="757.28"/>
    <n v="1"/>
    <n v="1165.56"/>
    <n v="0"/>
    <s v="Second Class"/>
    <x v="0"/>
    <x v="0"/>
    <s v="E006"/>
    <x v="9"/>
    <n v="1165.56"/>
    <n v="757.28"/>
    <n v="408.28"/>
    <s v="High"/>
    <s v="No"/>
    <n v="0"/>
  </r>
  <r>
    <s v="O01606"/>
    <d v="2025-03-11T00:00:00"/>
    <x v="0"/>
    <s v="C0119"/>
    <x v="55"/>
    <s v="P0004"/>
    <s v="Paper Model 4"/>
    <x v="2"/>
    <n v="528.29"/>
    <n v="3"/>
    <n v="798.12"/>
    <n v="0.2"/>
    <s v="Second Class"/>
    <x v="1"/>
    <x v="1"/>
    <s v="E003"/>
    <x v="11"/>
    <n v="1915.4880000000003"/>
    <n v="1584.87"/>
    <n v="330.61800000000039"/>
    <s v="Medium"/>
    <s v="No"/>
    <n v="0"/>
  </r>
  <r>
    <s v="O01781"/>
    <d v="2025-05-14T00:00:00"/>
    <x v="2"/>
    <s v="C0072"/>
    <x v="105"/>
    <s v="P0050"/>
    <s v="Accessories Model 2"/>
    <x v="0"/>
    <n v="31.01"/>
    <n v="3"/>
    <n v="49.68"/>
    <n v="0"/>
    <s v="Second Class"/>
    <x v="0"/>
    <x v="0"/>
    <s v="E006"/>
    <x v="9"/>
    <n v="149.04"/>
    <n v="93.03"/>
    <n v="56.009999999999991"/>
    <s v="High"/>
    <s v="No"/>
    <n v="0"/>
  </r>
  <r>
    <s v="O03127"/>
    <d v="2024-12-03T00:00:00"/>
    <x v="3"/>
    <s v="C0020"/>
    <x v="91"/>
    <s v="P0029"/>
    <s v="Bookcases Model 1"/>
    <x v="1"/>
    <n v="644.65"/>
    <n v="5"/>
    <n v="1029.82"/>
    <n v="0.05"/>
    <s v="Same Day"/>
    <x v="3"/>
    <x v="3"/>
    <s v="E008"/>
    <x v="7"/>
    <n v="4891.6449999999995"/>
    <n v="3223.25"/>
    <n v="1668.3949999999995"/>
    <s v="High"/>
    <s v="No"/>
    <n v="0"/>
  </r>
  <r>
    <s v="O02762"/>
    <d v="2024-11-16T00:00:00"/>
    <x v="3"/>
    <s v="C0109"/>
    <x v="51"/>
    <s v="P0011"/>
    <s v="Pens Model 3"/>
    <x v="2"/>
    <n v="498.61"/>
    <n v="3"/>
    <n v="944.31"/>
    <n v="0.1"/>
    <s v="Standard Class"/>
    <x v="3"/>
    <x v="3"/>
    <s v="E004"/>
    <x v="6"/>
    <n v="2549.6369999999997"/>
    <n v="1495.83"/>
    <n v="1053.8069999999998"/>
    <s v="High"/>
    <s v="No"/>
    <n v="0"/>
  </r>
  <r>
    <s v="O00895"/>
    <d v="2024-12-28T00:00:00"/>
    <x v="3"/>
    <s v="C0016"/>
    <x v="34"/>
    <s v="P0036"/>
    <s v="Tables Model 4"/>
    <x v="1"/>
    <n v="707.97"/>
    <n v="7"/>
    <n v="1262.55"/>
    <n v="0"/>
    <s v="Standard Class"/>
    <x v="0"/>
    <x v="0"/>
    <s v="E002"/>
    <x v="0"/>
    <n v="8837.85"/>
    <n v="4955.79"/>
    <n v="3882.0600000000004"/>
    <s v="High"/>
    <s v="No"/>
    <n v="0"/>
  </r>
  <r>
    <s v="O00786"/>
    <d v="2025-02-08T00:00:00"/>
    <x v="0"/>
    <s v="C0037"/>
    <x v="12"/>
    <s v="P0003"/>
    <s v="Paper Model 3"/>
    <x v="2"/>
    <n v="239.71"/>
    <n v="7"/>
    <n v="522.34"/>
    <n v="0.15"/>
    <s v="Same Day"/>
    <x v="3"/>
    <x v="3"/>
    <s v="E004"/>
    <x v="6"/>
    <n v="3107.9230000000002"/>
    <n v="1677.97"/>
    <n v="1429.9530000000002"/>
    <s v="High"/>
    <s v="No"/>
    <n v="0"/>
  </r>
  <r>
    <s v="O00500"/>
    <d v="2025-01-10T00:00:00"/>
    <x v="0"/>
    <s v="C0080"/>
    <x v="38"/>
    <s v="P0003"/>
    <s v="Paper Model 3"/>
    <x v="2"/>
    <n v="239.71"/>
    <n v="3"/>
    <n v="522.34"/>
    <n v="0.15"/>
    <s v="Second Class"/>
    <x v="0"/>
    <x v="0"/>
    <s v="E006"/>
    <x v="9"/>
    <n v="1331.9669999999999"/>
    <n v="719.13"/>
    <n v="612.83699999999988"/>
    <s v="High"/>
    <s v="No"/>
    <n v="0"/>
  </r>
  <r>
    <s v="O01106"/>
    <d v="2024-03-31T00:00:00"/>
    <x v="0"/>
    <s v="C0039"/>
    <x v="94"/>
    <s v="P0037"/>
    <s v="Laptops Model 1"/>
    <x v="0"/>
    <n v="732.63"/>
    <n v="8"/>
    <n v="1069.8599999999999"/>
    <n v="0"/>
    <s v="Standard Class"/>
    <x v="0"/>
    <x v="0"/>
    <s v="E002"/>
    <x v="0"/>
    <n v="8558.8799999999992"/>
    <n v="5861.04"/>
    <n v="2697.8399999999992"/>
    <s v="High"/>
    <s v="No"/>
    <n v="0"/>
  </r>
  <r>
    <s v="O01376"/>
    <d v="2024-12-14T00:00:00"/>
    <x v="3"/>
    <s v="C0064"/>
    <x v="67"/>
    <s v="P0036"/>
    <s v="Tables Model 4"/>
    <x v="1"/>
    <n v="707.97"/>
    <n v="2"/>
    <n v="1262.55"/>
    <n v="0.1"/>
    <s v="Second Class"/>
    <x v="3"/>
    <x v="3"/>
    <s v="E012"/>
    <x v="4"/>
    <n v="2272.59"/>
    <n v="1415.94"/>
    <n v="856.65000000000009"/>
    <s v="High"/>
    <s v="No"/>
    <n v="0"/>
  </r>
  <r>
    <s v="O03063"/>
    <d v="2024-12-27T00:00:00"/>
    <x v="3"/>
    <s v="C0052"/>
    <x v="13"/>
    <s v="P0025"/>
    <s v="Chairs Model 1"/>
    <x v="1"/>
    <n v="96.56"/>
    <n v="7"/>
    <n v="209.03"/>
    <n v="0"/>
    <s v="Standard Class"/>
    <x v="3"/>
    <x v="3"/>
    <s v="E008"/>
    <x v="7"/>
    <n v="1463.21"/>
    <n v="675.92000000000007"/>
    <n v="787.29"/>
    <s v="High"/>
    <s v="No"/>
    <n v="0"/>
  </r>
  <r>
    <s v="O00352"/>
    <d v="2024-08-24T00:00:00"/>
    <x v="1"/>
    <s v="C0056"/>
    <x v="54"/>
    <s v="P0052"/>
    <s v="Accessories Model 4"/>
    <x v="0"/>
    <n v="685.08"/>
    <n v="1"/>
    <n v="921.01"/>
    <n v="0.1"/>
    <s v="Same Day"/>
    <x v="2"/>
    <x v="2"/>
    <s v="E005"/>
    <x v="3"/>
    <n v="828.90899999999999"/>
    <n v="685.08"/>
    <n v="143.82899999999995"/>
    <s v="Medium"/>
    <s v="No"/>
    <n v="0"/>
  </r>
  <r>
    <s v="O01037"/>
    <d v="2024-09-24T00:00:00"/>
    <x v="1"/>
    <s v="C0034"/>
    <x v="103"/>
    <s v="P0014"/>
    <s v="Staplers Model 2"/>
    <x v="2"/>
    <n v="723.21"/>
    <n v="1"/>
    <n v="1348.08"/>
    <n v="0"/>
    <s v="Same Day"/>
    <x v="1"/>
    <x v="1"/>
    <s v="E007"/>
    <x v="1"/>
    <n v="1348.08"/>
    <n v="723.21"/>
    <n v="624.86999999999989"/>
    <s v="High"/>
    <s v="No"/>
    <n v="0"/>
  </r>
  <r>
    <s v="O01787"/>
    <d v="2025-06-03T00:00:00"/>
    <x v="2"/>
    <s v="C0037"/>
    <x v="12"/>
    <s v="P0046"/>
    <s v="Printers Model 2"/>
    <x v="0"/>
    <n v="338.21"/>
    <n v="12"/>
    <n v="661.25"/>
    <n v="0.15"/>
    <s v="Second Class"/>
    <x v="3"/>
    <x v="3"/>
    <s v="E008"/>
    <x v="7"/>
    <n v="6744.75"/>
    <n v="4058.5199999999995"/>
    <n v="2686.2300000000005"/>
    <s v="High"/>
    <s v="No"/>
    <n v="0"/>
  </r>
  <r>
    <s v="O01383"/>
    <d v="2025-02-19T00:00:00"/>
    <x v="0"/>
    <s v="C0061"/>
    <x v="85"/>
    <s v="P0052"/>
    <s v="Accessories Model 4"/>
    <x v="0"/>
    <n v="685.08"/>
    <n v="9"/>
    <n v="921.01"/>
    <n v="0"/>
    <s v="Second Class"/>
    <x v="3"/>
    <x v="3"/>
    <s v="E008"/>
    <x v="7"/>
    <n v="8289.09"/>
    <n v="6165.72"/>
    <n v="2123.37"/>
    <s v="Medium"/>
    <s v="No"/>
    <n v="0"/>
  </r>
  <r>
    <s v="O02488"/>
    <d v="2024-02-22T00:00:00"/>
    <x v="0"/>
    <s v="C0110"/>
    <x v="44"/>
    <s v="P0028"/>
    <s v="Chairs Model 4"/>
    <x v="1"/>
    <n v="784.05"/>
    <n v="2"/>
    <n v="1700.53"/>
    <n v="0.2"/>
    <s v="Standard Class"/>
    <x v="1"/>
    <x v="1"/>
    <s v="E011"/>
    <x v="10"/>
    <n v="2720.848"/>
    <n v="1568.1"/>
    <n v="1152.748"/>
    <s v="High"/>
    <s v="Yes"/>
    <n v="1"/>
  </r>
  <r>
    <s v="O00171"/>
    <d v="2024-04-25T00:00:00"/>
    <x v="2"/>
    <s v="C0031"/>
    <x v="19"/>
    <s v="P0032"/>
    <s v="Bookcases Model 4"/>
    <x v="1"/>
    <n v="539.9"/>
    <n v="4"/>
    <n v="1019.72"/>
    <n v="0.05"/>
    <s v="Standard Class"/>
    <x v="1"/>
    <x v="1"/>
    <s v="E007"/>
    <x v="1"/>
    <n v="3874.9360000000001"/>
    <n v="2159.6"/>
    <n v="1715.3360000000002"/>
    <s v="High"/>
    <s v="No"/>
    <n v="0"/>
  </r>
  <r>
    <s v="O02108"/>
    <d v="2024-02-12T00:00:00"/>
    <x v="0"/>
    <s v="C0006"/>
    <x v="79"/>
    <s v="P0039"/>
    <s v="Laptops Model 3"/>
    <x v="0"/>
    <n v="727.96"/>
    <n v="11"/>
    <n v="1118.93"/>
    <n v="0.15"/>
    <s v="Second Class"/>
    <x v="3"/>
    <x v="3"/>
    <s v="E004"/>
    <x v="6"/>
    <n v="10461.995500000001"/>
    <n v="8007.56"/>
    <n v="2454.4355000000005"/>
    <s v="Medium"/>
    <s v="No"/>
    <n v="0"/>
  </r>
  <r>
    <s v="O03005"/>
    <d v="2024-03-01T00:00:00"/>
    <x v="0"/>
    <s v="C0001"/>
    <x v="15"/>
    <s v="P0020"/>
    <s v="Envelopes Model 4"/>
    <x v="2"/>
    <n v="777.33"/>
    <n v="4"/>
    <n v="1363.68"/>
    <n v="0.05"/>
    <s v="Standard Class"/>
    <x v="2"/>
    <x v="2"/>
    <s v="E009"/>
    <x v="5"/>
    <n v="5181.9840000000004"/>
    <n v="3109.32"/>
    <n v="2072.6640000000002"/>
    <s v="High"/>
    <s v="No"/>
    <n v="0"/>
  </r>
  <r>
    <s v="O00276"/>
    <d v="2024-09-13T00:00:00"/>
    <x v="1"/>
    <s v="C0021"/>
    <x v="99"/>
    <s v="P0019"/>
    <s v="Envelopes Model 3"/>
    <x v="2"/>
    <n v="110.07"/>
    <n v="3"/>
    <n v="193.99"/>
    <n v="0.2"/>
    <s v="Standard Class"/>
    <x v="0"/>
    <x v="0"/>
    <s v="E010"/>
    <x v="8"/>
    <n v="465.57600000000002"/>
    <n v="330.21"/>
    <n v="135.36600000000004"/>
    <s v="Medium"/>
    <s v="No"/>
    <n v="0"/>
  </r>
  <r>
    <s v="O01636"/>
    <d v="2024-04-04T00:00:00"/>
    <x v="2"/>
    <s v="C0050"/>
    <x v="0"/>
    <s v="P0028"/>
    <s v="Chairs Model 4"/>
    <x v="1"/>
    <n v="784.05"/>
    <n v="2"/>
    <n v="1700.53"/>
    <n v="0"/>
    <s v="Second Class"/>
    <x v="0"/>
    <x v="0"/>
    <s v="E006"/>
    <x v="9"/>
    <n v="3401.06"/>
    <n v="1568.1"/>
    <n v="1832.96"/>
    <s v="High"/>
    <s v="No"/>
    <n v="0"/>
  </r>
  <r>
    <s v="O01385"/>
    <d v="2025-02-21T00:00:00"/>
    <x v="0"/>
    <s v="C0088"/>
    <x v="63"/>
    <s v="P0033"/>
    <s v="Tables Model 1"/>
    <x v="1"/>
    <n v="469.73"/>
    <n v="1"/>
    <n v="954.16"/>
    <n v="0.15"/>
    <s v="Second Class"/>
    <x v="0"/>
    <x v="0"/>
    <s v="E002"/>
    <x v="0"/>
    <n v="811.03599999999994"/>
    <n v="469.73"/>
    <n v="341.30599999999993"/>
    <s v="High"/>
    <s v="No"/>
    <n v="0"/>
  </r>
  <r>
    <s v="O01998"/>
    <d v="2024-09-28T00:00:00"/>
    <x v="1"/>
    <s v="C0027"/>
    <x v="52"/>
    <s v="P0038"/>
    <s v="Laptops Model 2"/>
    <x v="0"/>
    <n v="55.26"/>
    <n v="10"/>
    <n v="112.32"/>
    <n v="0.15"/>
    <s v="Standard Class"/>
    <x v="3"/>
    <x v="3"/>
    <s v="E008"/>
    <x v="7"/>
    <n v="954.7199999999998"/>
    <n v="552.6"/>
    <n v="402.11999999999978"/>
    <s v="High"/>
    <s v="No"/>
    <n v="0"/>
  </r>
  <r>
    <s v="O03084"/>
    <d v="2025-03-06T00:00:00"/>
    <x v="0"/>
    <s v="C0083"/>
    <x v="21"/>
    <s v="P0044"/>
    <s v="Monitors Model 4"/>
    <x v="0"/>
    <n v="365.65"/>
    <n v="2"/>
    <n v="689.97"/>
    <n v="0"/>
    <s v="Same Day"/>
    <x v="1"/>
    <x v="1"/>
    <s v="E011"/>
    <x v="10"/>
    <n v="1379.94"/>
    <n v="731.3"/>
    <n v="648.6400000000001"/>
    <s v="High"/>
    <s v="No"/>
    <n v="0"/>
  </r>
  <r>
    <s v="O02594"/>
    <d v="2025-06-23T00:00:00"/>
    <x v="2"/>
    <s v="C0113"/>
    <x v="100"/>
    <s v="P0044"/>
    <s v="Monitors Model 4"/>
    <x v="0"/>
    <n v="365.65"/>
    <n v="10"/>
    <n v="689.97"/>
    <n v="0.05"/>
    <s v="Standard Class"/>
    <x v="2"/>
    <x v="2"/>
    <s v="E005"/>
    <x v="3"/>
    <n v="6554.7150000000001"/>
    <n v="3656.5"/>
    <n v="2898.2150000000001"/>
    <s v="High"/>
    <s v="No"/>
    <n v="0"/>
  </r>
  <r>
    <s v="O01193"/>
    <d v="2024-03-10T00:00:00"/>
    <x v="0"/>
    <s v="C0024"/>
    <x v="6"/>
    <s v="P0006"/>
    <s v="Binders Model 2"/>
    <x v="2"/>
    <n v="597.01"/>
    <n v="4"/>
    <n v="774.08"/>
    <n v="0.05"/>
    <s v="Standard Class"/>
    <x v="3"/>
    <x v="3"/>
    <s v="E012"/>
    <x v="4"/>
    <n v="2941.5039999999999"/>
    <n v="2388.04"/>
    <n v="553.46399999999994"/>
    <s v="Medium"/>
    <s v="No"/>
    <n v="0"/>
  </r>
  <r>
    <s v="O00678"/>
    <d v="2024-03-24T00:00:00"/>
    <x v="0"/>
    <s v="C0114"/>
    <x v="61"/>
    <s v="P0032"/>
    <s v="Bookcases Model 4"/>
    <x v="1"/>
    <n v="539.9"/>
    <n v="8"/>
    <n v="1019.72"/>
    <n v="0.2"/>
    <s v="Second Class"/>
    <x v="2"/>
    <x v="2"/>
    <s v="E001"/>
    <x v="2"/>
    <n v="6526.2080000000005"/>
    <n v="4319.2"/>
    <n v="2207.0080000000007"/>
    <s v="High"/>
    <s v="No"/>
    <n v="0"/>
  </r>
  <r>
    <s v="O00699"/>
    <d v="2024-10-25T00:00:00"/>
    <x v="3"/>
    <s v="C0114"/>
    <x v="61"/>
    <s v="P0011"/>
    <s v="Pens Model 3"/>
    <x v="2"/>
    <n v="498.61"/>
    <n v="11"/>
    <n v="944.31"/>
    <n v="0"/>
    <s v="Same Day"/>
    <x v="2"/>
    <x v="2"/>
    <s v="E005"/>
    <x v="3"/>
    <n v="10387.41"/>
    <n v="5484.71"/>
    <n v="4902.7"/>
    <s v="High"/>
    <s v="No"/>
    <n v="0"/>
  </r>
  <r>
    <s v="O00002"/>
    <d v="2024-01-22T00:00:00"/>
    <x v="0"/>
    <s v="C0083"/>
    <x v="21"/>
    <s v="P0041"/>
    <s v="Monitors Model 1"/>
    <x v="0"/>
    <n v="757.28"/>
    <n v="1"/>
    <n v="1165.56"/>
    <n v="0.2"/>
    <s v="Second Class"/>
    <x v="1"/>
    <x v="1"/>
    <s v="E011"/>
    <x v="10"/>
    <n v="932.44799999999998"/>
    <n v="757.28"/>
    <n v="175.16800000000001"/>
    <s v="Medium"/>
    <s v="No"/>
    <n v="0"/>
  </r>
  <r>
    <s v="O00727"/>
    <d v="2024-03-23T00:00:00"/>
    <x v="0"/>
    <s v="C0050"/>
    <x v="0"/>
    <s v="P0026"/>
    <s v="Chairs Model 2"/>
    <x v="1"/>
    <n v="116.9"/>
    <n v="9"/>
    <n v="253.46"/>
    <n v="0"/>
    <s v="Standard Class"/>
    <x v="0"/>
    <x v="0"/>
    <s v="E010"/>
    <x v="8"/>
    <n v="2281.14"/>
    <n v="1052.1000000000001"/>
    <n v="1229.0399999999997"/>
    <s v="High"/>
    <s v="No"/>
    <n v="0"/>
  </r>
  <r>
    <s v="O00350"/>
    <d v="2024-11-13T00:00:00"/>
    <x v="3"/>
    <s v="C0068"/>
    <x v="9"/>
    <s v="P0041"/>
    <s v="Monitors Model 1"/>
    <x v="0"/>
    <n v="757.28"/>
    <n v="6"/>
    <n v="1165.56"/>
    <n v="0.05"/>
    <s v="First Class"/>
    <x v="0"/>
    <x v="0"/>
    <s v="E010"/>
    <x v="8"/>
    <n v="6643.6919999999991"/>
    <n v="4543.68"/>
    <n v="2100.0119999999988"/>
    <s v="High"/>
    <s v="No"/>
    <n v="0"/>
  </r>
  <r>
    <s v="O02591"/>
    <d v="2025-04-16T00:00:00"/>
    <x v="2"/>
    <s v="C0096"/>
    <x v="40"/>
    <s v="P0003"/>
    <s v="Paper Model 3"/>
    <x v="2"/>
    <n v="239.71"/>
    <n v="10"/>
    <n v="522.34"/>
    <n v="0.2"/>
    <s v="Same Day"/>
    <x v="2"/>
    <x v="2"/>
    <s v="E005"/>
    <x v="3"/>
    <n v="4178.72"/>
    <n v="2397.1"/>
    <n v="1781.6200000000003"/>
    <s v="High"/>
    <s v="No"/>
    <n v="0"/>
  </r>
  <r>
    <s v="O01064"/>
    <d v="2024-12-02T00:00:00"/>
    <x v="3"/>
    <s v="C0076"/>
    <x v="96"/>
    <s v="P0027"/>
    <s v="Chairs Model 3"/>
    <x v="1"/>
    <n v="688.81"/>
    <n v="9"/>
    <n v="1334.92"/>
    <n v="0.05"/>
    <s v="First Class"/>
    <x v="1"/>
    <x v="1"/>
    <s v="E011"/>
    <x v="10"/>
    <n v="11413.566000000001"/>
    <n v="6199.2899999999991"/>
    <n v="5214.2760000000017"/>
    <s v="High"/>
    <s v="No"/>
    <n v="0"/>
  </r>
  <r>
    <s v="O00306"/>
    <d v="2025-01-20T00:00:00"/>
    <x v="0"/>
    <s v="C0070"/>
    <x v="92"/>
    <s v="P0037"/>
    <s v="Laptops Model 1"/>
    <x v="0"/>
    <n v="732.63"/>
    <n v="11"/>
    <n v="1069.8599999999999"/>
    <n v="0.05"/>
    <s v="Standard Class"/>
    <x v="0"/>
    <x v="0"/>
    <s v="E002"/>
    <x v="0"/>
    <n v="11180.036999999998"/>
    <n v="8058.93"/>
    <n v="3121.1069999999982"/>
    <s v="Medium"/>
    <s v="No"/>
    <n v="0"/>
  </r>
  <r>
    <s v="O00547"/>
    <d v="2024-11-24T00:00:00"/>
    <x v="3"/>
    <s v="C0087"/>
    <x v="87"/>
    <s v="P0023"/>
    <s v="Desks Model 3"/>
    <x v="1"/>
    <n v="388.07"/>
    <n v="1"/>
    <n v="782.41"/>
    <n v="0"/>
    <s v="Second Class"/>
    <x v="2"/>
    <x v="2"/>
    <s v="E005"/>
    <x v="3"/>
    <n v="782.41"/>
    <n v="388.07"/>
    <n v="394.34"/>
    <s v="High"/>
    <s v="No"/>
    <n v="0"/>
  </r>
  <r>
    <s v="O01382"/>
    <d v="2024-10-02T00:00:00"/>
    <x v="3"/>
    <s v="C0012"/>
    <x v="23"/>
    <s v="P0043"/>
    <s v="Monitors Model 3"/>
    <x v="0"/>
    <n v="710.37"/>
    <n v="12"/>
    <n v="979.52"/>
    <n v="0"/>
    <s v="Standard Class"/>
    <x v="2"/>
    <x v="2"/>
    <s v="E005"/>
    <x v="3"/>
    <n v="11754.24"/>
    <n v="8524.44"/>
    <n v="3229.7999999999993"/>
    <s v="Medium"/>
    <s v="No"/>
    <n v="0"/>
  </r>
  <r>
    <s v="O00778"/>
    <d v="2025-03-11T00:00:00"/>
    <x v="0"/>
    <s v="C0025"/>
    <x v="16"/>
    <s v="P0048"/>
    <s v="Printers Model 4"/>
    <x v="0"/>
    <n v="83.72"/>
    <n v="12"/>
    <n v="143.57"/>
    <n v="0.1"/>
    <s v="Second Class"/>
    <x v="0"/>
    <x v="0"/>
    <s v="E002"/>
    <x v="0"/>
    <n v="1550.556"/>
    <n v="1004.64"/>
    <n v="545.91600000000005"/>
    <s v="High"/>
    <s v="No"/>
    <n v="0"/>
  </r>
  <r>
    <s v="O01603"/>
    <d v="2025-01-07T00:00:00"/>
    <x v="0"/>
    <s v="C0040"/>
    <x v="83"/>
    <s v="P0021"/>
    <s v="Desks Model 1"/>
    <x v="1"/>
    <n v="731.22"/>
    <n v="8"/>
    <n v="1490.92"/>
    <n v="0.2"/>
    <s v="Same Day"/>
    <x v="2"/>
    <x v="2"/>
    <s v="E005"/>
    <x v="3"/>
    <n v="9541.8880000000008"/>
    <n v="5849.76"/>
    <n v="3692.1280000000006"/>
    <s v="High"/>
    <s v="No"/>
    <n v="0"/>
  </r>
  <r>
    <s v="O00444"/>
    <d v="2024-11-07T00:00:00"/>
    <x v="3"/>
    <s v="C0073"/>
    <x v="64"/>
    <s v="P0051"/>
    <s v="Accessories Model 3"/>
    <x v="0"/>
    <n v="357.49"/>
    <n v="7"/>
    <n v="769.69"/>
    <n v="0.15"/>
    <s v="Standard Class"/>
    <x v="2"/>
    <x v="2"/>
    <s v="E009"/>
    <x v="5"/>
    <n v="4579.6554999999998"/>
    <n v="2502.4300000000003"/>
    <n v="2077.2254999999996"/>
    <s v="High"/>
    <s v="Yes"/>
    <n v="1"/>
  </r>
  <r>
    <s v="O01465"/>
    <d v="2024-09-29T00:00:00"/>
    <x v="1"/>
    <s v="C0019"/>
    <x v="86"/>
    <s v="P0028"/>
    <s v="Chairs Model 4"/>
    <x v="1"/>
    <n v="784.05"/>
    <n v="2"/>
    <n v="1700.53"/>
    <n v="0.2"/>
    <s v="Standard Class"/>
    <x v="2"/>
    <x v="2"/>
    <s v="E009"/>
    <x v="5"/>
    <n v="2720.848"/>
    <n v="1568.1"/>
    <n v="1152.748"/>
    <s v="High"/>
    <s v="No"/>
    <n v="0"/>
  </r>
  <r>
    <s v="O02368"/>
    <d v="2024-08-10T00:00:00"/>
    <x v="1"/>
    <s v="C0031"/>
    <x v="19"/>
    <s v="P0021"/>
    <s v="Desks Model 1"/>
    <x v="1"/>
    <n v="731.22"/>
    <n v="7"/>
    <n v="1490.92"/>
    <n v="0.1"/>
    <s v="Standard Class"/>
    <x v="1"/>
    <x v="1"/>
    <s v="E007"/>
    <x v="1"/>
    <n v="9392.7960000000003"/>
    <n v="5118.54"/>
    <n v="4274.2560000000003"/>
    <s v="High"/>
    <s v="No"/>
    <n v="0"/>
  </r>
  <r>
    <s v="O01809"/>
    <d v="2024-03-06T00:00:00"/>
    <x v="0"/>
    <s v="C0024"/>
    <x v="6"/>
    <s v="P0002"/>
    <s v="Paper Model 2"/>
    <x v="2"/>
    <n v="461.98"/>
    <n v="1"/>
    <n v="1013.15"/>
    <n v="0"/>
    <s v="Standard Class"/>
    <x v="3"/>
    <x v="3"/>
    <s v="E008"/>
    <x v="7"/>
    <n v="1013.15"/>
    <n v="461.98"/>
    <n v="551.16999999999996"/>
    <s v="High"/>
    <s v="No"/>
    <n v="0"/>
  </r>
  <r>
    <s v="O00211"/>
    <d v="2024-03-16T00:00:00"/>
    <x v="0"/>
    <s v="C0041"/>
    <x v="2"/>
    <s v="P0017"/>
    <s v="Envelopes Model 1"/>
    <x v="2"/>
    <n v="76.66"/>
    <n v="6"/>
    <n v="117.32"/>
    <n v="0"/>
    <s v="Standard Class"/>
    <x v="0"/>
    <x v="0"/>
    <s v="E002"/>
    <x v="0"/>
    <n v="703.92"/>
    <n v="459.96"/>
    <n v="243.95999999999998"/>
    <s v="High"/>
    <s v="No"/>
    <n v="0"/>
  </r>
  <r>
    <s v="O00316"/>
    <d v="2024-04-10T00:00:00"/>
    <x v="2"/>
    <s v="C0099"/>
    <x v="16"/>
    <s v="P0025"/>
    <s v="Chairs Model 1"/>
    <x v="1"/>
    <n v="96.56"/>
    <n v="7"/>
    <n v="209.03"/>
    <n v="0"/>
    <s v="Standard Class"/>
    <x v="1"/>
    <x v="1"/>
    <s v="E007"/>
    <x v="1"/>
    <n v="1463.21"/>
    <n v="675.92000000000007"/>
    <n v="787.29"/>
    <s v="High"/>
    <s v="No"/>
    <n v="0"/>
  </r>
  <r>
    <s v="O02153"/>
    <d v="2024-05-13T00:00:00"/>
    <x v="2"/>
    <s v="C0115"/>
    <x v="17"/>
    <s v="P0025"/>
    <s v="Chairs Model 1"/>
    <x v="1"/>
    <n v="96.56"/>
    <n v="2"/>
    <n v="209.03"/>
    <n v="0"/>
    <s v="Standard Class"/>
    <x v="2"/>
    <x v="2"/>
    <s v="E001"/>
    <x v="2"/>
    <n v="418.06"/>
    <n v="193.12"/>
    <n v="224.94"/>
    <s v="High"/>
    <s v="No"/>
    <n v="0"/>
  </r>
  <r>
    <s v="O03018"/>
    <d v="2024-01-08T00:00:00"/>
    <x v="0"/>
    <s v="C0058"/>
    <x v="43"/>
    <s v="P0017"/>
    <s v="Envelopes Model 1"/>
    <x v="2"/>
    <n v="76.66"/>
    <n v="7"/>
    <n v="117.32"/>
    <n v="0.05"/>
    <s v="Second Class"/>
    <x v="3"/>
    <x v="3"/>
    <s v="E012"/>
    <x v="4"/>
    <n v="780.178"/>
    <n v="536.62"/>
    <n v="243.55799999999999"/>
    <s v="High"/>
    <s v="No"/>
    <n v="0"/>
  </r>
  <r>
    <s v="O02995"/>
    <d v="2025-01-06T00:00:00"/>
    <x v="0"/>
    <s v="C0061"/>
    <x v="85"/>
    <s v="P0033"/>
    <s v="Tables Model 1"/>
    <x v="1"/>
    <n v="469.73"/>
    <n v="11"/>
    <n v="954.16"/>
    <n v="0"/>
    <s v="Second Class"/>
    <x v="3"/>
    <x v="3"/>
    <s v="E008"/>
    <x v="7"/>
    <n v="10495.76"/>
    <n v="5167.0300000000007"/>
    <n v="5328.73"/>
    <s v="High"/>
    <s v="No"/>
    <n v="0"/>
  </r>
  <r>
    <s v="O01709"/>
    <d v="2024-04-10T00:00:00"/>
    <x v="2"/>
    <s v="C0077"/>
    <x v="59"/>
    <s v="P0044"/>
    <s v="Monitors Model 4"/>
    <x v="0"/>
    <n v="365.65"/>
    <n v="12"/>
    <n v="689.97"/>
    <n v="0.1"/>
    <s v="First Class"/>
    <x v="0"/>
    <x v="0"/>
    <s v="E010"/>
    <x v="8"/>
    <n v="7451.6759999999995"/>
    <n v="4387.7999999999993"/>
    <n v="3063.8760000000002"/>
    <s v="High"/>
    <s v="No"/>
    <n v="0"/>
  </r>
  <r>
    <s v="O00208"/>
    <d v="2024-03-31T00:00:00"/>
    <x v="0"/>
    <s v="C0041"/>
    <x v="2"/>
    <s v="P0011"/>
    <s v="Pens Model 3"/>
    <x v="2"/>
    <n v="498.61"/>
    <n v="12"/>
    <n v="944.31"/>
    <n v="0.15"/>
    <s v="First Class"/>
    <x v="0"/>
    <x v="0"/>
    <s v="E010"/>
    <x v="8"/>
    <n v="9631.9619999999995"/>
    <n v="5983.32"/>
    <n v="3648.6419999999998"/>
    <s v="High"/>
    <s v="No"/>
    <n v="0"/>
  </r>
  <r>
    <s v="O02712"/>
    <d v="2025-01-31T00:00:00"/>
    <x v="0"/>
    <s v="C0041"/>
    <x v="2"/>
    <s v="P0018"/>
    <s v="Envelopes Model 2"/>
    <x v="2"/>
    <n v="599.25"/>
    <n v="3"/>
    <n v="849.05"/>
    <n v="0.1"/>
    <s v="Standard Class"/>
    <x v="0"/>
    <x v="0"/>
    <s v="E006"/>
    <x v="9"/>
    <n v="2292.4349999999999"/>
    <n v="1797.75"/>
    <n v="494.68499999999995"/>
    <s v="Medium"/>
    <s v="No"/>
    <n v="0"/>
  </r>
  <r>
    <s v="O02953"/>
    <d v="2025-06-18T00:00:00"/>
    <x v="2"/>
    <s v="C0060"/>
    <x v="28"/>
    <s v="P0003"/>
    <s v="Paper Model 3"/>
    <x v="2"/>
    <n v="239.71"/>
    <n v="10"/>
    <n v="522.34"/>
    <n v="0"/>
    <s v="Standard Class"/>
    <x v="0"/>
    <x v="0"/>
    <s v="E010"/>
    <x v="8"/>
    <n v="5223.4000000000005"/>
    <n v="2397.1"/>
    <n v="2826.3000000000006"/>
    <s v="High"/>
    <s v="No"/>
    <n v="0"/>
  </r>
  <r>
    <s v="O00204"/>
    <d v="2025-02-09T00:00:00"/>
    <x v="0"/>
    <s v="C0010"/>
    <x v="9"/>
    <s v="P0024"/>
    <s v="Desks Model 4"/>
    <x v="1"/>
    <n v="598.51"/>
    <n v="10"/>
    <n v="940.73"/>
    <n v="0"/>
    <s v="Standard Class"/>
    <x v="3"/>
    <x v="3"/>
    <s v="E012"/>
    <x v="4"/>
    <n v="9407.2999999999993"/>
    <n v="5985.1"/>
    <n v="3422.1999999999989"/>
    <s v="High"/>
    <s v="No"/>
    <n v="0"/>
  </r>
  <r>
    <s v="O02807"/>
    <d v="2025-06-02T00:00:00"/>
    <x v="2"/>
    <s v="C0074"/>
    <x v="35"/>
    <s v="P0028"/>
    <s v="Chairs Model 4"/>
    <x v="1"/>
    <n v="784.05"/>
    <n v="6"/>
    <n v="1700.53"/>
    <n v="0.05"/>
    <s v="First Class"/>
    <x v="3"/>
    <x v="3"/>
    <s v="E008"/>
    <x v="7"/>
    <n v="9693.0210000000006"/>
    <n v="4704.2999999999993"/>
    <n v="4988.7210000000014"/>
    <s v="High"/>
    <s v="No"/>
    <n v="0"/>
  </r>
  <r>
    <s v="O01935"/>
    <d v="2024-11-28T00:00:00"/>
    <x v="3"/>
    <s v="C0095"/>
    <x v="22"/>
    <s v="P0028"/>
    <s v="Chairs Model 4"/>
    <x v="1"/>
    <n v="784.05"/>
    <n v="4"/>
    <n v="1700.53"/>
    <n v="0.2"/>
    <s v="First Class"/>
    <x v="3"/>
    <x v="3"/>
    <s v="E008"/>
    <x v="7"/>
    <n v="5441.6959999999999"/>
    <n v="3136.2"/>
    <n v="2305.4960000000001"/>
    <s v="High"/>
    <s v="No"/>
    <n v="0"/>
  </r>
  <r>
    <s v="O01062"/>
    <d v="2024-10-06T00:00:00"/>
    <x v="3"/>
    <s v="C0024"/>
    <x v="6"/>
    <s v="P0044"/>
    <s v="Monitors Model 4"/>
    <x v="0"/>
    <n v="365.65"/>
    <n v="1"/>
    <n v="689.97"/>
    <n v="0.05"/>
    <s v="First Class"/>
    <x v="3"/>
    <x v="3"/>
    <s v="E008"/>
    <x v="7"/>
    <n v="655.47149999999999"/>
    <n v="365.65"/>
    <n v="289.82150000000001"/>
    <s v="High"/>
    <s v="No"/>
    <n v="0"/>
  </r>
  <r>
    <s v="O01395"/>
    <d v="2025-05-06T00:00:00"/>
    <x v="2"/>
    <s v="C0050"/>
    <x v="0"/>
    <s v="P0018"/>
    <s v="Envelopes Model 2"/>
    <x v="2"/>
    <n v="599.25"/>
    <n v="4"/>
    <n v="849.05"/>
    <n v="0.05"/>
    <s v="Same Day"/>
    <x v="0"/>
    <x v="0"/>
    <s v="E002"/>
    <x v="0"/>
    <n v="3226.39"/>
    <n v="2397"/>
    <n v="829.38999999999987"/>
    <s v="Medium"/>
    <s v="No"/>
    <n v="0"/>
  </r>
  <r>
    <s v="O02557"/>
    <d v="2025-05-22T00:00:00"/>
    <x v="2"/>
    <s v="C0055"/>
    <x v="24"/>
    <s v="P0032"/>
    <s v="Bookcases Model 4"/>
    <x v="1"/>
    <n v="539.9"/>
    <n v="9"/>
    <n v="1019.72"/>
    <n v="0"/>
    <s v="Standard Class"/>
    <x v="2"/>
    <x v="2"/>
    <s v="E005"/>
    <x v="3"/>
    <n v="9177.48"/>
    <n v="4859.0999999999995"/>
    <n v="4318.38"/>
    <s v="High"/>
    <s v="Yes"/>
    <n v="1"/>
  </r>
  <r>
    <s v="O00255"/>
    <d v="2024-01-10T00:00:00"/>
    <x v="0"/>
    <s v="C0015"/>
    <x v="88"/>
    <s v="P0007"/>
    <s v="Binders Model 3"/>
    <x v="2"/>
    <n v="487.09"/>
    <n v="3"/>
    <n v="838.72"/>
    <n v="0.15"/>
    <s v="Standard Class"/>
    <x v="1"/>
    <x v="1"/>
    <s v="E003"/>
    <x v="11"/>
    <n v="2138.7359999999999"/>
    <n v="1461.27"/>
    <n v="677.46599999999989"/>
    <s v="High"/>
    <s v="No"/>
    <n v="0"/>
  </r>
  <r>
    <s v="O01569"/>
    <d v="2024-03-07T00:00:00"/>
    <x v="0"/>
    <s v="C0064"/>
    <x v="67"/>
    <s v="P0041"/>
    <s v="Monitors Model 1"/>
    <x v="0"/>
    <n v="757.28"/>
    <n v="4"/>
    <n v="1165.56"/>
    <n v="0.05"/>
    <s v="Same Day"/>
    <x v="3"/>
    <x v="3"/>
    <s v="E004"/>
    <x v="6"/>
    <n v="4429.1279999999997"/>
    <n v="3029.12"/>
    <n v="1400.0079999999998"/>
    <s v="High"/>
    <s v="No"/>
    <n v="0"/>
  </r>
  <r>
    <s v="O01577"/>
    <d v="2024-11-07T00:00:00"/>
    <x v="3"/>
    <s v="C0070"/>
    <x v="92"/>
    <s v="P0026"/>
    <s v="Chairs Model 2"/>
    <x v="1"/>
    <n v="116.9"/>
    <n v="9"/>
    <n v="253.46"/>
    <n v="0"/>
    <s v="First Class"/>
    <x v="0"/>
    <x v="0"/>
    <s v="E006"/>
    <x v="9"/>
    <n v="2281.14"/>
    <n v="1052.1000000000001"/>
    <n v="1229.0399999999997"/>
    <s v="High"/>
    <s v="No"/>
    <n v="0"/>
  </r>
  <r>
    <s v="O01132"/>
    <d v="2024-07-05T00:00:00"/>
    <x v="1"/>
    <s v="C0007"/>
    <x v="67"/>
    <s v="P0051"/>
    <s v="Accessories Model 3"/>
    <x v="0"/>
    <n v="357.49"/>
    <n v="1"/>
    <n v="769.69"/>
    <n v="0"/>
    <s v="Same Day"/>
    <x v="2"/>
    <x v="2"/>
    <s v="E001"/>
    <x v="2"/>
    <n v="769.69"/>
    <n v="357.49"/>
    <n v="412.20000000000005"/>
    <s v="High"/>
    <s v="No"/>
    <n v="0"/>
  </r>
  <r>
    <s v="O00939"/>
    <d v="2025-01-01T00:00:00"/>
    <x v="0"/>
    <s v="C0038"/>
    <x v="41"/>
    <s v="P0017"/>
    <s v="Envelopes Model 1"/>
    <x v="2"/>
    <n v="76.66"/>
    <n v="2"/>
    <n v="117.32"/>
    <n v="0.2"/>
    <s v="Standard Class"/>
    <x v="0"/>
    <x v="0"/>
    <s v="E006"/>
    <x v="9"/>
    <n v="187.71199999999999"/>
    <n v="153.32"/>
    <n v="34.391999999999996"/>
    <s v="Medium"/>
    <s v="No"/>
    <n v="0"/>
  </r>
  <r>
    <s v="O01209"/>
    <d v="2024-12-05T00:00:00"/>
    <x v="3"/>
    <s v="C0003"/>
    <x v="66"/>
    <s v="P0001"/>
    <s v="Paper Model 1"/>
    <x v="2"/>
    <n v="193.58"/>
    <n v="2"/>
    <n v="347.15"/>
    <n v="0"/>
    <s v="Second Class"/>
    <x v="1"/>
    <x v="1"/>
    <s v="E003"/>
    <x v="11"/>
    <n v="694.3"/>
    <n v="387.16"/>
    <n v="307.13999999999993"/>
    <s v="High"/>
    <s v="No"/>
    <n v="0"/>
  </r>
  <r>
    <s v="O02730"/>
    <d v="2024-08-22T00:00:00"/>
    <x v="1"/>
    <s v="C0032"/>
    <x v="1"/>
    <s v="P0039"/>
    <s v="Laptops Model 3"/>
    <x v="0"/>
    <n v="727.96"/>
    <n v="7"/>
    <n v="1118.93"/>
    <n v="0.15"/>
    <s v="Second Class"/>
    <x v="1"/>
    <x v="1"/>
    <s v="E003"/>
    <x v="11"/>
    <n v="6657.6334999999999"/>
    <n v="5095.72"/>
    <n v="1561.9134999999997"/>
    <s v="Medium"/>
    <s v="No"/>
    <n v="0"/>
  </r>
  <r>
    <s v="O01009"/>
    <d v="2024-03-20T00:00:00"/>
    <x v="0"/>
    <s v="C0011"/>
    <x v="3"/>
    <s v="P0007"/>
    <s v="Binders Model 3"/>
    <x v="2"/>
    <n v="487.09"/>
    <n v="7"/>
    <n v="838.72"/>
    <n v="0"/>
    <s v="Second Class"/>
    <x v="2"/>
    <x v="2"/>
    <s v="E005"/>
    <x v="3"/>
    <n v="5871.04"/>
    <n v="3409.6299999999997"/>
    <n v="2461.4100000000003"/>
    <s v="High"/>
    <s v="No"/>
    <n v="0"/>
  </r>
  <r>
    <s v="O01822"/>
    <d v="2024-04-12T00:00:00"/>
    <x v="2"/>
    <s v="C0120"/>
    <x v="18"/>
    <s v="P0035"/>
    <s v="Tables Model 3"/>
    <x v="1"/>
    <n v="190.89"/>
    <n v="11"/>
    <n v="243.15"/>
    <n v="0.2"/>
    <s v="Same Day"/>
    <x v="3"/>
    <x v="3"/>
    <s v="E012"/>
    <x v="4"/>
    <n v="2139.7200000000003"/>
    <n v="2099.79"/>
    <n v="39.930000000000291"/>
    <s v="Low"/>
    <s v="No"/>
    <n v="0"/>
  </r>
  <r>
    <s v="O00342"/>
    <d v="2024-07-22T00:00:00"/>
    <x v="1"/>
    <s v="C0016"/>
    <x v="34"/>
    <s v="P0023"/>
    <s v="Desks Model 3"/>
    <x v="1"/>
    <n v="388.07"/>
    <n v="10"/>
    <n v="782.41"/>
    <n v="0.1"/>
    <s v="First Class"/>
    <x v="0"/>
    <x v="0"/>
    <s v="E010"/>
    <x v="8"/>
    <n v="7041.69"/>
    <n v="3880.7"/>
    <n v="3160.99"/>
    <s v="High"/>
    <s v="No"/>
    <n v="0"/>
  </r>
  <r>
    <s v="O02008"/>
    <d v="2024-03-08T00:00:00"/>
    <x v="0"/>
    <s v="C0048"/>
    <x v="82"/>
    <s v="P0018"/>
    <s v="Envelopes Model 2"/>
    <x v="2"/>
    <n v="599.25"/>
    <n v="1"/>
    <n v="849.05"/>
    <n v="0.05"/>
    <s v="Standard Class"/>
    <x v="0"/>
    <x v="0"/>
    <s v="E002"/>
    <x v="0"/>
    <n v="806.59749999999997"/>
    <n v="599.25"/>
    <n v="207.34749999999997"/>
    <s v="Medium"/>
    <s v="No"/>
    <n v="0"/>
  </r>
  <r>
    <s v="O00017"/>
    <d v="2025-05-12T00:00:00"/>
    <x v="2"/>
    <s v="C0057"/>
    <x v="8"/>
    <s v="P0043"/>
    <s v="Monitors Model 3"/>
    <x v="0"/>
    <n v="710.37"/>
    <n v="10"/>
    <n v="979.52"/>
    <n v="0.05"/>
    <s v="First Class"/>
    <x v="1"/>
    <x v="1"/>
    <s v="E007"/>
    <x v="1"/>
    <n v="9305.44"/>
    <n v="7103.7"/>
    <n v="2201.7400000000007"/>
    <s v="Medium"/>
    <s v="No"/>
    <n v="0"/>
  </r>
  <r>
    <s v="O01166"/>
    <d v="2025-04-04T00:00:00"/>
    <x v="2"/>
    <s v="C0022"/>
    <x v="89"/>
    <s v="P0002"/>
    <s v="Paper Model 2"/>
    <x v="2"/>
    <n v="461.98"/>
    <n v="9"/>
    <n v="1013.15"/>
    <n v="0.15"/>
    <s v="Second Class"/>
    <x v="2"/>
    <x v="2"/>
    <s v="E009"/>
    <x v="5"/>
    <n v="7750.5974999999999"/>
    <n v="4157.82"/>
    <n v="3592.7775000000001"/>
    <s v="High"/>
    <s v="No"/>
    <n v="0"/>
  </r>
  <r>
    <s v="O02334"/>
    <d v="2024-09-24T00:00:00"/>
    <x v="1"/>
    <s v="C0015"/>
    <x v="88"/>
    <s v="P0013"/>
    <s v="Staplers Model 1"/>
    <x v="2"/>
    <n v="671.48"/>
    <n v="10"/>
    <n v="1240.1099999999999"/>
    <n v="0"/>
    <s v="Second Class"/>
    <x v="1"/>
    <x v="1"/>
    <s v="E003"/>
    <x v="11"/>
    <n v="12401.099999999999"/>
    <n v="6714.8"/>
    <n v="5686.2999999999984"/>
    <s v="High"/>
    <s v="No"/>
    <n v="0"/>
  </r>
  <r>
    <s v="O01024"/>
    <d v="2025-05-29T00:00:00"/>
    <x v="2"/>
    <s v="C0013"/>
    <x v="75"/>
    <s v="P0024"/>
    <s v="Desks Model 4"/>
    <x v="1"/>
    <n v="598.51"/>
    <n v="1"/>
    <n v="940.73"/>
    <n v="0.1"/>
    <s v="Same Day"/>
    <x v="1"/>
    <x v="1"/>
    <s v="E007"/>
    <x v="1"/>
    <n v="846.65700000000004"/>
    <n v="598.51"/>
    <n v="248.14700000000005"/>
    <s v="Medium"/>
    <s v="No"/>
    <n v="0"/>
  </r>
  <r>
    <s v="O02719"/>
    <d v="2024-07-14T00:00:00"/>
    <x v="1"/>
    <s v="C0069"/>
    <x v="34"/>
    <s v="P0035"/>
    <s v="Tables Model 3"/>
    <x v="1"/>
    <n v="190.89"/>
    <n v="12"/>
    <n v="243.15"/>
    <n v="0"/>
    <s v="First Class"/>
    <x v="0"/>
    <x v="0"/>
    <s v="E006"/>
    <x v="9"/>
    <n v="2917.8"/>
    <n v="2290.6799999999998"/>
    <n v="627.12000000000035"/>
    <s v="Medium"/>
    <s v="No"/>
    <n v="0"/>
  </r>
  <r>
    <s v="O00591"/>
    <d v="2024-06-06T00:00:00"/>
    <x v="2"/>
    <s v="C0083"/>
    <x v="21"/>
    <s v="P0049"/>
    <s v="Accessories Model 1"/>
    <x v="0"/>
    <n v="329.45"/>
    <n v="2"/>
    <n v="709.62"/>
    <n v="0"/>
    <s v="First Class"/>
    <x v="1"/>
    <x v="1"/>
    <s v="E011"/>
    <x v="10"/>
    <n v="1419.24"/>
    <n v="658.9"/>
    <n v="760.34"/>
    <s v="High"/>
    <s v="No"/>
    <n v="0"/>
  </r>
  <r>
    <s v="O00695"/>
    <d v="2025-05-01T00:00:00"/>
    <x v="2"/>
    <s v="C0040"/>
    <x v="83"/>
    <s v="P0028"/>
    <s v="Chairs Model 4"/>
    <x v="1"/>
    <n v="784.05"/>
    <n v="3"/>
    <n v="1700.53"/>
    <n v="0.1"/>
    <s v="Standard Class"/>
    <x v="2"/>
    <x v="2"/>
    <s v="E009"/>
    <x v="5"/>
    <n v="4591.4310000000005"/>
    <n v="2352.1499999999996"/>
    <n v="2239.2810000000009"/>
    <s v="High"/>
    <s v="No"/>
    <n v="0"/>
  </r>
  <r>
    <s v="O03157"/>
    <d v="2024-09-27T00:00:00"/>
    <x v="1"/>
    <s v="C0082"/>
    <x v="62"/>
    <s v="P0017"/>
    <s v="Envelopes Model 1"/>
    <x v="2"/>
    <n v="76.66"/>
    <n v="4"/>
    <n v="117.32"/>
    <n v="0.05"/>
    <s v="Same Day"/>
    <x v="1"/>
    <x v="1"/>
    <s v="E011"/>
    <x v="10"/>
    <n v="445.81599999999997"/>
    <n v="306.64"/>
    <n v="139.17599999999999"/>
    <s v="High"/>
    <s v="No"/>
    <n v="0"/>
  </r>
  <r>
    <s v="O03027"/>
    <d v="2025-03-11T00:00:00"/>
    <x v="0"/>
    <s v="C0108"/>
    <x v="47"/>
    <s v="P0016"/>
    <s v="Staplers Model 4"/>
    <x v="2"/>
    <n v="465.76"/>
    <n v="10"/>
    <n v="906.25"/>
    <n v="0"/>
    <s v="Second Class"/>
    <x v="3"/>
    <x v="3"/>
    <s v="E008"/>
    <x v="7"/>
    <n v="9062.5"/>
    <n v="4657.6000000000004"/>
    <n v="4404.8999999999996"/>
    <s v="High"/>
    <s v="No"/>
    <n v="0"/>
  </r>
  <r>
    <s v="O02552"/>
    <d v="2024-02-18T00:00:00"/>
    <x v="0"/>
    <s v="C0016"/>
    <x v="34"/>
    <s v="P0017"/>
    <s v="Envelopes Model 1"/>
    <x v="2"/>
    <n v="76.66"/>
    <n v="6"/>
    <n v="117.32"/>
    <n v="0"/>
    <s v="First Class"/>
    <x v="0"/>
    <x v="0"/>
    <s v="E006"/>
    <x v="9"/>
    <n v="703.92"/>
    <n v="459.96"/>
    <n v="243.95999999999998"/>
    <s v="High"/>
    <s v="No"/>
    <n v="0"/>
  </r>
  <r>
    <s v="O01595"/>
    <d v="2024-11-30T00:00:00"/>
    <x v="3"/>
    <s v="C0014"/>
    <x v="57"/>
    <s v="P0051"/>
    <s v="Accessories Model 3"/>
    <x v="0"/>
    <n v="357.49"/>
    <n v="10"/>
    <n v="769.69"/>
    <n v="0"/>
    <s v="Standard Class"/>
    <x v="0"/>
    <x v="0"/>
    <s v="E002"/>
    <x v="0"/>
    <n v="7696.9000000000005"/>
    <n v="3574.9"/>
    <n v="4122"/>
    <s v="High"/>
    <s v="No"/>
    <n v="0"/>
  </r>
  <r>
    <s v="O01027"/>
    <d v="2024-02-27T00:00:00"/>
    <x v="0"/>
    <s v="C0011"/>
    <x v="3"/>
    <s v="P0027"/>
    <s v="Chairs Model 3"/>
    <x v="1"/>
    <n v="688.81"/>
    <n v="8"/>
    <n v="1334.92"/>
    <n v="0.15"/>
    <s v="First Class"/>
    <x v="2"/>
    <x v="2"/>
    <s v="E001"/>
    <x v="2"/>
    <n v="9077.4560000000001"/>
    <n v="5510.48"/>
    <n v="3566.9760000000006"/>
    <s v="High"/>
    <s v="No"/>
    <n v="0"/>
  </r>
  <r>
    <s v="O02905"/>
    <d v="2024-11-20T00:00:00"/>
    <x v="3"/>
    <s v="C0022"/>
    <x v="89"/>
    <s v="P0023"/>
    <s v="Desks Model 3"/>
    <x v="1"/>
    <n v="388.07"/>
    <n v="10"/>
    <n v="782.41"/>
    <n v="0.1"/>
    <s v="Same Day"/>
    <x v="2"/>
    <x v="2"/>
    <s v="E005"/>
    <x v="3"/>
    <n v="7041.69"/>
    <n v="3880.7"/>
    <n v="3160.99"/>
    <s v="High"/>
    <s v="No"/>
    <n v="0"/>
  </r>
  <r>
    <s v="O01400"/>
    <d v="2025-02-15T00:00:00"/>
    <x v="0"/>
    <s v="C0035"/>
    <x v="5"/>
    <s v="P0038"/>
    <s v="Laptops Model 2"/>
    <x v="0"/>
    <n v="55.26"/>
    <n v="11"/>
    <n v="112.32"/>
    <n v="0.2"/>
    <s v="Same Day"/>
    <x v="2"/>
    <x v="2"/>
    <s v="E001"/>
    <x v="2"/>
    <n v="988.41600000000005"/>
    <n v="607.86"/>
    <n v="380.55600000000004"/>
    <s v="High"/>
    <s v="No"/>
    <n v="0"/>
  </r>
  <r>
    <s v="O00945"/>
    <d v="2024-05-08T00:00:00"/>
    <x v="2"/>
    <s v="C0099"/>
    <x v="16"/>
    <s v="P0025"/>
    <s v="Chairs Model 1"/>
    <x v="1"/>
    <n v="96.56"/>
    <n v="7"/>
    <n v="209.03"/>
    <n v="0.15"/>
    <s v="Standard Class"/>
    <x v="1"/>
    <x v="1"/>
    <s v="E011"/>
    <x v="10"/>
    <n v="1243.7284999999999"/>
    <n v="675.92000000000007"/>
    <n v="567.80849999999987"/>
    <s v="High"/>
    <s v="No"/>
    <n v="0"/>
  </r>
  <r>
    <s v="O00506"/>
    <d v="2025-06-16T00:00:00"/>
    <x v="2"/>
    <s v="C0009"/>
    <x v="50"/>
    <s v="P0002"/>
    <s v="Paper Model 2"/>
    <x v="2"/>
    <n v="461.98"/>
    <n v="11"/>
    <n v="1013.15"/>
    <n v="0"/>
    <s v="First Class"/>
    <x v="1"/>
    <x v="1"/>
    <s v="E003"/>
    <x v="11"/>
    <n v="11144.65"/>
    <n v="5081.7800000000007"/>
    <n v="6062.869999999999"/>
    <s v="High"/>
    <s v="No"/>
    <n v="0"/>
  </r>
  <r>
    <s v="O00014"/>
    <d v="2024-09-30T00:00:00"/>
    <x v="1"/>
    <s v="C0119"/>
    <x v="55"/>
    <s v="P0043"/>
    <s v="Monitors Model 3"/>
    <x v="0"/>
    <n v="710.37"/>
    <n v="1"/>
    <n v="979.52"/>
    <n v="0"/>
    <s v="First Class"/>
    <x v="1"/>
    <x v="1"/>
    <s v="E011"/>
    <x v="10"/>
    <n v="979.52"/>
    <n v="710.37"/>
    <n v="269.14999999999998"/>
    <s v="Medium"/>
    <s v="Yes"/>
    <n v="1"/>
  </r>
  <r>
    <s v="O00667"/>
    <d v="2024-05-29T00:00:00"/>
    <x v="2"/>
    <s v="C0046"/>
    <x v="95"/>
    <s v="P0020"/>
    <s v="Envelopes Model 4"/>
    <x v="2"/>
    <n v="777.33"/>
    <n v="3"/>
    <n v="1363.68"/>
    <n v="0.05"/>
    <s v="Standard Class"/>
    <x v="1"/>
    <x v="1"/>
    <s v="E011"/>
    <x v="10"/>
    <n v="3886.4879999999998"/>
    <n v="2331.9900000000002"/>
    <n v="1554.4979999999996"/>
    <s v="High"/>
    <s v="No"/>
    <n v="0"/>
  </r>
  <r>
    <s v="O01705"/>
    <d v="2024-10-20T00:00:00"/>
    <x v="3"/>
    <s v="C0008"/>
    <x v="69"/>
    <s v="P0020"/>
    <s v="Envelopes Model 4"/>
    <x v="2"/>
    <n v="777.33"/>
    <n v="5"/>
    <n v="1363.68"/>
    <n v="0"/>
    <s v="Second Class"/>
    <x v="1"/>
    <x v="1"/>
    <s v="E011"/>
    <x v="10"/>
    <n v="6818.4000000000005"/>
    <n v="3886.65"/>
    <n v="2931.7500000000005"/>
    <s v="High"/>
    <s v="No"/>
    <n v="0"/>
  </r>
  <r>
    <s v="O01163"/>
    <d v="2025-03-17T00:00:00"/>
    <x v="0"/>
    <s v="C0047"/>
    <x v="10"/>
    <s v="P0052"/>
    <s v="Accessories Model 4"/>
    <x v="0"/>
    <n v="685.08"/>
    <n v="6"/>
    <n v="921.01"/>
    <n v="0"/>
    <s v="First Class"/>
    <x v="2"/>
    <x v="2"/>
    <s v="E005"/>
    <x v="3"/>
    <n v="5526.0599999999995"/>
    <n v="4110.4800000000005"/>
    <n v="1415.579999999999"/>
    <s v="Medium"/>
    <s v="No"/>
    <n v="0"/>
  </r>
  <r>
    <s v="O01325"/>
    <d v="2024-02-13T00:00:00"/>
    <x v="0"/>
    <s v="C0032"/>
    <x v="1"/>
    <s v="P0011"/>
    <s v="Pens Model 3"/>
    <x v="2"/>
    <n v="498.61"/>
    <n v="2"/>
    <n v="944.31"/>
    <n v="0.05"/>
    <s v="Same Day"/>
    <x v="1"/>
    <x v="1"/>
    <s v="E011"/>
    <x v="10"/>
    <n v="1794.1889999999999"/>
    <n v="997.22"/>
    <n v="796.96899999999982"/>
    <s v="High"/>
    <s v="No"/>
    <n v="0"/>
  </r>
  <r>
    <s v="O01370"/>
    <d v="2024-12-30T00:00:00"/>
    <x v="3"/>
    <s v="C0079"/>
    <x v="68"/>
    <s v="P0018"/>
    <s v="Envelopes Model 2"/>
    <x v="2"/>
    <n v="599.25"/>
    <n v="2"/>
    <n v="849.05"/>
    <n v="0"/>
    <s v="First Class"/>
    <x v="0"/>
    <x v="0"/>
    <s v="E002"/>
    <x v="0"/>
    <n v="1698.1"/>
    <n v="1198.5"/>
    <n v="499.59999999999991"/>
    <s v="Medium"/>
    <s v="No"/>
    <n v="0"/>
  </r>
  <r>
    <s v="O03164"/>
    <d v="2025-02-20T00:00:00"/>
    <x v="0"/>
    <s v="C0084"/>
    <x v="12"/>
    <s v="P0050"/>
    <s v="Accessories Model 2"/>
    <x v="0"/>
    <n v="31.01"/>
    <n v="6"/>
    <n v="49.68"/>
    <n v="0.1"/>
    <s v="Standard Class"/>
    <x v="0"/>
    <x v="0"/>
    <s v="E006"/>
    <x v="9"/>
    <n v="268.27199999999999"/>
    <n v="186.06"/>
    <n v="82.211999999999989"/>
    <s v="High"/>
    <s v="No"/>
    <n v="0"/>
  </r>
  <r>
    <s v="O00768"/>
    <d v="2025-06-07T00:00:00"/>
    <x v="2"/>
    <s v="C0073"/>
    <x v="64"/>
    <s v="P0043"/>
    <s v="Monitors Model 3"/>
    <x v="0"/>
    <n v="710.37"/>
    <n v="10"/>
    <n v="979.52"/>
    <n v="0"/>
    <s v="Same Day"/>
    <x v="2"/>
    <x v="2"/>
    <s v="E009"/>
    <x v="5"/>
    <n v="9795.2000000000007"/>
    <n v="7103.7"/>
    <n v="2691.5000000000009"/>
    <s v="Medium"/>
    <s v="No"/>
    <n v="0"/>
  </r>
  <r>
    <s v="O01575"/>
    <d v="2025-06-09T00:00:00"/>
    <x v="2"/>
    <s v="C0031"/>
    <x v="19"/>
    <s v="P0024"/>
    <s v="Desks Model 4"/>
    <x v="1"/>
    <n v="598.51"/>
    <n v="10"/>
    <n v="940.73"/>
    <n v="0.1"/>
    <s v="Second Class"/>
    <x v="1"/>
    <x v="1"/>
    <s v="E011"/>
    <x v="10"/>
    <n v="8466.57"/>
    <n v="5985.1"/>
    <n v="2481.4699999999993"/>
    <s v="Medium"/>
    <s v="No"/>
    <n v="0"/>
  </r>
  <r>
    <s v="O00661"/>
    <d v="2025-03-25T00:00:00"/>
    <x v="0"/>
    <s v="C0031"/>
    <x v="19"/>
    <s v="P0005"/>
    <s v="Binders Model 1"/>
    <x v="2"/>
    <n v="454.91"/>
    <n v="2"/>
    <n v="865.02"/>
    <n v="0.15"/>
    <s v="Standard Class"/>
    <x v="1"/>
    <x v="1"/>
    <s v="E011"/>
    <x v="10"/>
    <n v="1470.5339999999999"/>
    <n v="909.82"/>
    <n v="560.71399999999983"/>
    <s v="High"/>
    <s v="No"/>
    <n v="0"/>
  </r>
  <r>
    <s v="O02815"/>
    <d v="2024-06-01T00:00:00"/>
    <x v="2"/>
    <s v="C0089"/>
    <x v="71"/>
    <s v="P0029"/>
    <s v="Bookcases Model 1"/>
    <x v="1"/>
    <n v="644.65"/>
    <n v="1"/>
    <n v="1029.82"/>
    <n v="0"/>
    <s v="Same Day"/>
    <x v="1"/>
    <x v="1"/>
    <s v="E003"/>
    <x v="11"/>
    <n v="1029.82"/>
    <n v="644.65"/>
    <n v="385.16999999999996"/>
    <s v="High"/>
    <s v="No"/>
    <n v="0"/>
  </r>
  <r>
    <s v="O01173"/>
    <d v="2024-12-13T00:00:00"/>
    <x v="3"/>
    <s v="C0083"/>
    <x v="21"/>
    <s v="P0041"/>
    <s v="Monitors Model 1"/>
    <x v="0"/>
    <n v="757.28"/>
    <n v="8"/>
    <n v="1165.56"/>
    <n v="0.2"/>
    <s v="Standard Class"/>
    <x v="1"/>
    <x v="1"/>
    <s v="E003"/>
    <x v="11"/>
    <n v="7459.5839999999998"/>
    <n v="6058.24"/>
    <n v="1401.3440000000001"/>
    <s v="Medium"/>
    <s v="No"/>
    <n v="0"/>
  </r>
  <r>
    <s v="O01688"/>
    <d v="2024-01-07T00:00:00"/>
    <x v="0"/>
    <s v="C0108"/>
    <x v="47"/>
    <s v="P0011"/>
    <s v="Pens Model 3"/>
    <x v="2"/>
    <n v="498.61"/>
    <n v="3"/>
    <n v="944.31"/>
    <n v="0"/>
    <s v="Second Class"/>
    <x v="3"/>
    <x v="3"/>
    <s v="E004"/>
    <x v="6"/>
    <n v="2832.93"/>
    <n v="1495.83"/>
    <n v="1337.1"/>
    <s v="High"/>
    <s v="No"/>
    <n v="0"/>
  </r>
  <r>
    <s v="O00379"/>
    <d v="2024-09-12T00:00:00"/>
    <x v="1"/>
    <s v="C0034"/>
    <x v="103"/>
    <s v="P0024"/>
    <s v="Desks Model 4"/>
    <x v="1"/>
    <n v="598.51"/>
    <n v="4"/>
    <n v="940.73"/>
    <n v="0"/>
    <s v="Second Class"/>
    <x v="1"/>
    <x v="1"/>
    <s v="E011"/>
    <x v="10"/>
    <n v="3762.92"/>
    <n v="2394.04"/>
    <n v="1368.88"/>
    <s v="High"/>
    <s v="No"/>
    <n v="0"/>
  </r>
  <r>
    <s v="O02634"/>
    <d v="2024-08-11T00:00:00"/>
    <x v="1"/>
    <s v="C0092"/>
    <x v="74"/>
    <s v="P0027"/>
    <s v="Chairs Model 3"/>
    <x v="1"/>
    <n v="688.81"/>
    <n v="9"/>
    <n v="1334.92"/>
    <n v="0"/>
    <s v="Standard Class"/>
    <x v="3"/>
    <x v="3"/>
    <s v="E004"/>
    <x v="6"/>
    <n v="12014.28"/>
    <n v="6199.2899999999991"/>
    <n v="5814.9900000000016"/>
    <s v="High"/>
    <s v="No"/>
    <n v="0"/>
  </r>
  <r>
    <s v="O00218"/>
    <d v="2024-08-29T00:00:00"/>
    <x v="1"/>
    <s v="C0069"/>
    <x v="34"/>
    <s v="P0044"/>
    <s v="Monitors Model 4"/>
    <x v="0"/>
    <n v="365.65"/>
    <n v="8"/>
    <n v="689.97"/>
    <n v="0"/>
    <s v="Standard Class"/>
    <x v="0"/>
    <x v="0"/>
    <s v="E006"/>
    <x v="9"/>
    <n v="5519.76"/>
    <n v="2925.2"/>
    <n v="2594.5600000000004"/>
    <s v="High"/>
    <s v="No"/>
    <n v="0"/>
  </r>
  <r>
    <s v="O01621"/>
    <d v="2025-03-27T00:00:00"/>
    <x v="0"/>
    <s v="C0009"/>
    <x v="50"/>
    <s v="P0046"/>
    <s v="Printers Model 2"/>
    <x v="0"/>
    <n v="338.21"/>
    <n v="8"/>
    <n v="661.25"/>
    <n v="0.1"/>
    <s v="First Class"/>
    <x v="1"/>
    <x v="1"/>
    <s v="E007"/>
    <x v="1"/>
    <n v="4761"/>
    <n v="2705.68"/>
    <n v="2055.3200000000002"/>
    <s v="High"/>
    <s v="No"/>
    <n v="0"/>
  </r>
  <r>
    <s v="O01877"/>
    <d v="2025-04-06T00:00:00"/>
    <x v="2"/>
    <s v="C0047"/>
    <x v="10"/>
    <s v="P0041"/>
    <s v="Monitors Model 1"/>
    <x v="0"/>
    <n v="757.28"/>
    <n v="11"/>
    <n v="1165.56"/>
    <n v="0"/>
    <s v="Same Day"/>
    <x v="2"/>
    <x v="2"/>
    <s v="E005"/>
    <x v="3"/>
    <n v="12821.16"/>
    <n v="8330.08"/>
    <n v="4491.08"/>
    <s v="High"/>
    <s v="No"/>
    <n v="0"/>
  </r>
  <r>
    <s v="O01228"/>
    <d v="2025-03-16T00:00:00"/>
    <x v="0"/>
    <s v="C0045"/>
    <x v="63"/>
    <s v="P0047"/>
    <s v="Printers Model 3"/>
    <x v="0"/>
    <n v="127.85"/>
    <n v="2"/>
    <n v="210.2"/>
    <n v="0.15"/>
    <s v="Standard Class"/>
    <x v="1"/>
    <x v="1"/>
    <s v="E003"/>
    <x v="11"/>
    <n v="357.34"/>
    <n v="255.7"/>
    <n v="101.63999999999999"/>
    <s v="Medium"/>
    <s v="No"/>
    <n v="0"/>
  </r>
  <r>
    <s v="O00773"/>
    <d v="2024-01-10T00:00:00"/>
    <x v="0"/>
    <s v="C0076"/>
    <x v="96"/>
    <s v="P0009"/>
    <s v="Pens Model 1"/>
    <x v="2"/>
    <n v="640.09"/>
    <n v="11"/>
    <n v="1169.26"/>
    <n v="0.1"/>
    <s v="Standard Class"/>
    <x v="1"/>
    <x v="1"/>
    <s v="E007"/>
    <x v="1"/>
    <n v="11575.674000000001"/>
    <n v="7040.9900000000007"/>
    <n v="4534.6840000000002"/>
    <s v="High"/>
    <s v="No"/>
    <n v="0"/>
  </r>
  <r>
    <s v="O02046"/>
    <d v="2025-03-14T00:00:00"/>
    <x v="0"/>
    <s v="C0031"/>
    <x v="19"/>
    <s v="P0024"/>
    <s v="Desks Model 4"/>
    <x v="1"/>
    <n v="598.51"/>
    <n v="1"/>
    <n v="940.73"/>
    <n v="0"/>
    <s v="First Class"/>
    <x v="1"/>
    <x v="1"/>
    <s v="E007"/>
    <x v="1"/>
    <n v="940.73"/>
    <n v="598.51"/>
    <n v="342.22"/>
    <s v="High"/>
    <s v="No"/>
    <n v="0"/>
  </r>
  <r>
    <s v="O02936"/>
    <d v="2024-01-30T00:00:00"/>
    <x v="0"/>
    <s v="C0053"/>
    <x v="73"/>
    <s v="P0051"/>
    <s v="Accessories Model 3"/>
    <x v="0"/>
    <n v="357.49"/>
    <n v="1"/>
    <n v="769.69"/>
    <n v="0"/>
    <s v="Same Day"/>
    <x v="0"/>
    <x v="0"/>
    <s v="E006"/>
    <x v="9"/>
    <n v="769.69"/>
    <n v="357.49"/>
    <n v="412.20000000000005"/>
    <s v="High"/>
    <s v="No"/>
    <n v="0"/>
  </r>
  <r>
    <s v="O01331"/>
    <d v="2024-12-24T00:00:00"/>
    <x v="3"/>
    <s v="C0038"/>
    <x v="41"/>
    <s v="P0024"/>
    <s v="Desks Model 4"/>
    <x v="1"/>
    <n v="598.51"/>
    <n v="8"/>
    <n v="940.73"/>
    <n v="0.05"/>
    <s v="First Class"/>
    <x v="0"/>
    <x v="0"/>
    <s v="E002"/>
    <x v="0"/>
    <n v="7149.5479999999998"/>
    <n v="4788.08"/>
    <n v="2361.4679999999998"/>
    <s v="High"/>
    <s v="No"/>
    <n v="0"/>
  </r>
  <r>
    <s v="O00366"/>
    <d v="2024-06-13T00:00:00"/>
    <x v="2"/>
    <s v="C0107"/>
    <x v="30"/>
    <s v="P0039"/>
    <s v="Laptops Model 3"/>
    <x v="0"/>
    <n v="727.96"/>
    <n v="2"/>
    <n v="1118.93"/>
    <n v="0.1"/>
    <s v="First Class"/>
    <x v="1"/>
    <x v="1"/>
    <s v="E011"/>
    <x v="10"/>
    <n v="2014.0740000000001"/>
    <n v="1455.92"/>
    <n v="558.154"/>
    <s v="Medium"/>
    <s v="No"/>
    <n v="0"/>
  </r>
  <r>
    <s v="O00413"/>
    <d v="2025-04-09T00:00:00"/>
    <x v="2"/>
    <s v="C0076"/>
    <x v="96"/>
    <s v="P0043"/>
    <s v="Monitors Model 3"/>
    <x v="0"/>
    <n v="710.37"/>
    <n v="7"/>
    <n v="979.52"/>
    <n v="0.05"/>
    <s v="Standard Class"/>
    <x v="1"/>
    <x v="1"/>
    <s v="E007"/>
    <x v="1"/>
    <n v="6513.8079999999991"/>
    <n v="4972.59"/>
    <n v="1541.2179999999989"/>
    <s v="Medium"/>
    <s v="No"/>
    <n v="0"/>
  </r>
  <r>
    <s v="O00318"/>
    <d v="2025-01-05T00:00:00"/>
    <x v="0"/>
    <s v="C0103"/>
    <x v="84"/>
    <s v="P0021"/>
    <s v="Desks Model 1"/>
    <x v="1"/>
    <n v="731.22"/>
    <n v="2"/>
    <n v="1490.92"/>
    <n v="0"/>
    <s v="Standard Class"/>
    <x v="3"/>
    <x v="3"/>
    <s v="E008"/>
    <x v="7"/>
    <n v="2981.84"/>
    <n v="1462.44"/>
    <n v="1519.4"/>
    <s v="High"/>
    <s v="No"/>
    <n v="0"/>
  </r>
  <r>
    <s v="O02598"/>
    <d v="2024-08-21T00:00:00"/>
    <x v="1"/>
    <s v="C0086"/>
    <x v="77"/>
    <s v="P0004"/>
    <s v="Paper Model 4"/>
    <x v="2"/>
    <n v="528.29"/>
    <n v="6"/>
    <n v="798.12"/>
    <n v="0.2"/>
    <s v="Second Class"/>
    <x v="1"/>
    <x v="1"/>
    <s v="E007"/>
    <x v="1"/>
    <n v="3830.9760000000006"/>
    <n v="3169.74"/>
    <n v="661.23600000000079"/>
    <s v="Medium"/>
    <s v="No"/>
    <n v="0"/>
  </r>
  <r>
    <s v="O03158"/>
    <d v="2024-09-16T00:00:00"/>
    <x v="1"/>
    <s v="C0046"/>
    <x v="95"/>
    <s v="P0013"/>
    <s v="Staplers Model 1"/>
    <x v="2"/>
    <n v="671.48"/>
    <n v="3"/>
    <n v="1240.1099999999999"/>
    <n v="0"/>
    <s v="Standard Class"/>
    <x v="1"/>
    <x v="1"/>
    <s v="E007"/>
    <x v="1"/>
    <n v="3720.33"/>
    <n v="2014.44"/>
    <n v="1705.8899999999999"/>
    <s v="High"/>
    <s v="No"/>
    <n v="0"/>
  </r>
  <r>
    <s v="O01257"/>
    <d v="2024-11-01T00:00:00"/>
    <x v="3"/>
    <s v="C0098"/>
    <x v="39"/>
    <s v="P0037"/>
    <s v="Laptops Model 1"/>
    <x v="0"/>
    <n v="732.63"/>
    <n v="12"/>
    <n v="1069.8599999999999"/>
    <n v="0.15"/>
    <s v="Same Day"/>
    <x v="2"/>
    <x v="2"/>
    <s v="E009"/>
    <x v="5"/>
    <n v="10912.572"/>
    <n v="8791.56"/>
    <n v="2121.0120000000006"/>
    <s v="Medium"/>
    <s v="No"/>
    <n v="0"/>
  </r>
  <r>
    <s v="O02166"/>
    <d v="2025-02-20T00:00:00"/>
    <x v="0"/>
    <s v="C0026"/>
    <x v="78"/>
    <s v="P0013"/>
    <s v="Staplers Model 1"/>
    <x v="2"/>
    <n v="671.48"/>
    <n v="9"/>
    <n v="1240.1099999999999"/>
    <n v="0.05"/>
    <s v="Second Class"/>
    <x v="3"/>
    <x v="3"/>
    <s v="E012"/>
    <x v="4"/>
    <n v="10602.940499999999"/>
    <n v="6043.32"/>
    <n v="4559.6204999999991"/>
    <s v="High"/>
    <s v="No"/>
    <n v="0"/>
  </r>
  <r>
    <s v="O00861"/>
    <d v="2024-08-17T00:00:00"/>
    <x v="1"/>
    <s v="C0051"/>
    <x v="65"/>
    <s v="P0001"/>
    <s v="Paper Model 1"/>
    <x v="2"/>
    <n v="193.58"/>
    <n v="9"/>
    <n v="347.15"/>
    <n v="0"/>
    <s v="Second Class"/>
    <x v="1"/>
    <x v="1"/>
    <s v="E007"/>
    <x v="1"/>
    <n v="3124.35"/>
    <n v="1742.22"/>
    <n v="1382.1299999999999"/>
    <s v="High"/>
    <s v="No"/>
    <n v="0"/>
  </r>
  <r>
    <s v="O01837"/>
    <d v="2025-01-31T00:00:00"/>
    <x v="0"/>
    <s v="C0027"/>
    <x v="52"/>
    <s v="P0002"/>
    <s v="Paper Model 2"/>
    <x v="2"/>
    <n v="461.98"/>
    <n v="5"/>
    <n v="1013.15"/>
    <n v="0"/>
    <s v="Same Day"/>
    <x v="3"/>
    <x v="3"/>
    <s v="E008"/>
    <x v="7"/>
    <n v="5065.75"/>
    <n v="2309.9"/>
    <n v="2755.85"/>
    <s v="High"/>
    <s v="No"/>
    <n v="0"/>
  </r>
  <r>
    <s v="O01515"/>
    <d v="2025-03-14T00:00:00"/>
    <x v="0"/>
    <s v="C0016"/>
    <x v="34"/>
    <s v="P0006"/>
    <s v="Binders Model 2"/>
    <x v="2"/>
    <n v="597.01"/>
    <n v="6"/>
    <n v="774.08"/>
    <n v="0"/>
    <s v="Standard Class"/>
    <x v="0"/>
    <x v="0"/>
    <s v="E010"/>
    <x v="8"/>
    <n v="4644.4800000000005"/>
    <n v="3582.06"/>
    <n v="1062.4200000000005"/>
    <s v="Medium"/>
    <s v="No"/>
    <n v="0"/>
  </r>
  <r>
    <s v="O01006"/>
    <d v="2024-05-24T00:00:00"/>
    <x v="2"/>
    <s v="C0076"/>
    <x v="96"/>
    <s v="P0016"/>
    <s v="Staplers Model 4"/>
    <x v="2"/>
    <n v="465.76"/>
    <n v="7"/>
    <n v="906.25"/>
    <n v="0.1"/>
    <s v="Second Class"/>
    <x v="1"/>
    <x v="1"/>
    <s v="E003"/>
    <x v="11"/>
    <n v="5709.375"/>
    <n v="3260.3199999999997"/>
    <n v="2449.0550000000003"/>
    <s v="High"/>
    <s v="No"/>
    <n v="0"/>
  </r>
  <r>
    <s v="O02402"/>
    <d v="2024-01-05T00:00:00"/>
    <x v="0"/>
    <s v="C0035"/>
    <x v="5"/>
    <s v="P0041"/>
    <s v="Monitors Model 1"/>
    <x v="0"/>
    <n v="757.28"/>
    <n v="4"/>
    <n v="1165.56"/>
    <n v="0.1"/>
    <s v="Standard Class"/>
    <x v="2"/>
    <x v="2"/>
    <s v="E005"/>
    <x v="3"/>
    <n v="4196.0159999999996"/>
    <n v="3029.12"/>
    <n v="1166.8959999999997"/>
    <s v="Medium"/>
    <s v="No"/>
    <n v="0"/>
  </r>
  <r>
    <s v="O02571"/>
    <d v="2024-06-06T00:00:00"/>
    <x v="2"/>
    <s v="C0057"/>
    <x v="8"/>
    <s v="P0048"/>
    <s v="Printers Model 4"/>
    <x v="0"/>
    <n v="83.72"/>
    <n v="9"/>
    <n v="143.57"/>
    <n v="0"/>
    <s v="First Class"/>
    <x v="1"/>
    <x v="1"/>
    <s v="E011"/>
    <x v="10"/>
    <n v="1292.1299999999999"/>
    <n v="753.48"/>
    <n v="538.64999999999986"/>
    <s v="High"/>
    <s v="No"/>
    <n v="0"/>
  </r>
  <r>
    <s v="O00638"/>
    <d v="2024-11-24T00:00:00"/>
    <x v="3"/>
    <s v="C0104"/>
    <x v="29"/>
    <s v="P0035"/>
    <s v="Tables Model 3"/>
    <x v="1"/>
    <n v="190.89"/>
    <n v="7"/>
    <n v="243.15"/>
    <n v="0.1"/>
    <s v="Same Day"/>
    <x v="2"/>
    <x v="2"/>
    <s v="E009"/>
    <x v="5"/>
    <n v="1531.845"/>
    <n v="1336.23"/>
    <n v="195.61500000000001"/>
    <s v="Low"/>
    <s v="No"/>
    <n v="0"/>
  </r>
  <r>
    <s v="O00878"/>
    <d v="2025-03-15T00:00:00"/>
    <x v="0"/>
    <s v="C0024"/>
    <x v="6"/>
    <s v="P0052"/>
    <s v="Accessories Model 4"/>
    <x v="0"/>
    <n v="685.08"/>
    <n v="3"/>
    <n v="921.01"/>
    <n v="0"/>
    <s v="Second Class"/>
    <x v="3"/>
    <x v="3"/>
    <s v="E008"/>
    <x v="7"/>
    <n v="2763.0299999999997"/>
    <n v="2055.2400000000002"/>
    <n v="707.78999999999951"/>
    <s v="Medium"/>
    <s v="No"/>
    <n v="0"/>
  </r>
  <r>
    <s v="O02550"/>
    <d v="2025-04-02T00:00:00"/>
    <x v="2"/>
    <s v="C0076"/>
    <x v="96"/>
    <s v="P0018"/>
    <s v="Envelopes Model 2"/>
    <x v="2"/>
    <n v="599.25"/>
    <n v="2"/>
    <n v="849.05"/>
    <n v="0.2"/>
    <s v="Second Class"/>
    <x v="1"/>
    <x v="1"/>
    <s v="E011"/>
    <x v="10"/>
    <n v="1358.48"/>
    <n v="1198.5"/>
    <n v="159.98000000000002"/>
    <s v="Low"/>
    <s v="No"/>
    <n v="0"/>
  </r>
  <r>
    <s v="O02504"/>
    <d v="2025-05-22T00:00:00"/>
    <x v="2"/>
    <s v="C0105"/>
    <x v="30"/>
    <s v="P0032"/>
    <s v="Bookcases Model 4"/>
    <x v="1"/>
    <n v="539.9"/>
    <n v="6"/>
    <n v="1019.72"/>
    <n v="0.1"/>
    <s v="First Class"/>
    <x v="1"/>
    <x v="1"/>
    <s v="E007"/>
    <x v="1"/>
    <n v="5506.4880000000003"/>
    <n v="3239.3999999999996"/>
    <n v="2267.0880000000006"/>
    <s v="High"/>
    <s v="No"/>
    <n v="0"/>
  </r>
  <r>
    <s v="O01703"/>
    <d v="2024-05-01T00:00:00"/>
    <x v="2"/>
    <s v="C0073"/>
    <x v="64"/>
    <s v="P0006"/>
    <s v="Binders Model 2"/>
    <x v="2"/>
    <n v="597.01"/>
    <n v="7"/>
    <n v="774.08"/>
    <n v="0.05"/>
    <s v="First Class"/>
    <x v="2"/>
    <x v="2"/>
    <s v="E001"/>
    <x v="2"/>
    <n v="5147.6320000000005"/>
    <n v="4179.07"/>
    <n v="968.56200000000081"/>
    <s v="Medium"/>
    <s v="No"/>
    <n v="0"/>
  </r>
  <r>
    <s v="O02519"/>
    <d v="2025-01-20T00:00:00"/>
    <x v="0"/>
    <s v="C0012"/>
    <x v="23"/>
    <s v="P0035"/>
    <s v="Tables Model 3"/>
    <x v="1"/>
    <n v="190.89"/>
    <n v="1"/>
    <n v="243.15"/>
    <n v="0"/>
    <s v="Standard Class"/>
    <x v="2"/>
    <x v="2"/>
    <s v="E005"/>
    <x v="3"/>
    <n v="243.15"/>
    <n v="190.89"/>
    <n v="52.260000000000019"/>
    <s v="Medium"/>
    <s v="No"/>
    <n v="0"/>
  </r>
  <r>
    <s v="O02623"/>
    <d v="2024-11-06T00:00:00"/>
    <x v="3"/>
    <s v="C0065"/>
    <x v="10"/>
    <s v="P0029"/>
    <s v="Bookcases Model 1"/>
    <x v="1"/>
    <n v="644.65"/>
    <n v="2"/>
    <n v="1029.82"/>
    <n v="0"/>
    <s v="First Class"/>
    <x v="2"/>
    <x v="2"/>
    <s v="E001"/>
    <x v="2"/>
    <n v="2059.64"/>
    <n v="1289.3"/>
    <n v="770.33999999999992"/>
    <s v="High"/>
    <s v="No"/>
    <n v="0"/>
  </r>
  <r>
    <s v="O02236"/>
    <d v="2024-12-09T00:00:00"/>
    <x v="3"/>
    <s v="C0094"/>
    <x v="53"/>
    <s v="P0039"/>
    <s v="Laptops Model 3"/>
    <x v="0"/>
    <n v="727.96"/>
    <n v="7"/>
    <n v="1118.93"/>
    <n v="0.15"/>
    <s v="Standard Class"/>
    <x v="1"/>
    <x v="1"/>
    <s v="E007"/>
    <x v="1"/>
    <n v="6657.6334999999999"/>
    <n v="5095.72"/>
    <n v="1561.9134999999997"/>
    <s v="Medium"/>
    <s v="No"/>
    <n v="0"/>
  </r>
  <r>
    <s v="O02069"/>
    <d v="2025-03-07T00:00:00"/>
    <x v="0"/>
    <s v="C0008"/>
    <x v="69"/>
    <s v="P0041"/>
    <s v="Monitors Model 1"/>
    <x v="0"/>
    <n v="757.28"/>
    <n v="4"/>
    <n v="1165.56"/>
    <n v="0.15"/>
    <s v="First Class"/>
    <x v="1"/>
    <x v="1"/>
    <s v="E003"/>
    <x v="11"/>
    <n v="3962.9039999999995"/>
    <n v="3029.12"/>
    <n v="933.78399999999965"/>
    <s v="Medium"/>
    <s v="No"/>
    <n v="0"/>
  </r>
  <r>
    <s v="O00291"/>
    <d v="2024-10-15T00:00:00"/>
    <x v="3"/>
    <s v="C0039"/>
    <x v="94"/>
    <s v="P0039"/>
    <s v="Laptops Model 3"/>
    <x v="0"/>
    <n v="727.96"/>
    <n v="8"/>
    <n v="1118.93"/>
    <n v="0.05"/>
    <s v="Standard Class"/>
    <x v="0"/>
    <x v="0"/>
    <s v="E002"/>
    <x v="0"/>
    <n v="8503.8680000000004"/>
    <n v="5823.68"/>
    <n v="2680.1880000000001"/>
    <s v="High"/>
    <s v="Yes"/>
    <n v="1"/>
  </r>
  <r>
    <s v="O02149"/>
    <d v="2025-04-03T00:00:00"/>
    <x v="2"/>
    <s v="C0010"/>
    <x v="9"/>
    <s v="P0019"/>
    <s v="Envelopes Model 3"/>
    <x v="2"/>
    <n v="110.07"/>
    <n v="5"/>
    <n v="193.99"/>
    <n v="0"/>
    <s v="Standard Class"/>
    <x v="3"/>
    <x v="3"/>
    <s v="E012"/>
    <x v="4"/>
    <n v="969.95"/>
    <n v="550.34999999999991"/>
    <n v="419.60000000000014"/>
    <s v="High"/>
    <s v="No"/>
    <n v="0"/>
  </r>
  <r>
    <s v="O00438"/>
    <d v="2024-04-15T00:00:00"/>
    <x v="2"/>
    <s v="C0074"/>
    <x v="35"/>
    <s v="P0009"/>
    <s v="Pens Model 1"/>
    <x v="2"/>
    <n v="640.09"/>
    <n v="7"/>
    <n v="1169.26"/>
    <n v="0.2"/>
    <s v="Standard Class"/>
    <x v="3"/>
    <x v="3"/>
    <s v="E012"/>
    <x v="4"/>
    <n v="6547.8559999999998"/>
    <n v="4480.63"/>
    <n v="2067.2259999999997"/>
    <s v="High"/>
    <s v="No"/>
    <n v="0"/>
  </r>
  <r>
    <s v="O00006"/>
    <d v="2025-06-17T00:00:00"/>
    <x v="2"/>
    <s v="C0029"/>
    <x v="72"/>
    <s v="P0040"/>
    <s v="Laptops Model 4"/>
    <x v="0"/>
    <n v="329.6"/>
    <n v="5"/>
    <n v="455.77"/>
    <n v="0.05"/>
    <s v="Second Class"/>
    <x v="2"/>
    <x v="2"/>
    <s v="E001"/>
    <x v="2"/>
    <n v="2164.9074999999998"/>
    <n v="1648"/>
    <n v="516.9074999999998"/>
    <s v="Medium"/>
    <s v="No"/>
    <n v="0"/>
  </r>
  <r>
    <s v="O00470"/>
    <d v="2024-01-01T00:00:00"/>
    <x v="0"/>
    <s v="C0115"/>
    <x v="17"/>
    <s v="P0032"/>
    <s v="Bookcases Model 4"/>
    <x v="1"/>
    <n v="539.9"/>
    <n v="1"/>
    <n v="1019.72"/>
    <n v="0.15"/>
    <s v="Same Day"/>
    <x v="2"/>
    <x v="2"/>
    <s v="E001"/>
    <x v="2"/>
    <n v="866.76200000000006"/>
    <n v="539.9"/>
    <n v="326.86200000000008"/>
    <s v="High"/>
    <s v="No"/>
    <n v="0"/>
  </r>
  <r>
    <s v="O00616"/>
    <d v="2025-06-26T00:00:00"/>
    <x v="2"/>
    <s v="C0086"/>
    <x v="77"/>
    <s v="P0016"/>
    <s v="Staplers Model 4"/>
    <x v="2"/>
    <n v="465.76"/>
    <n v="7"/>
    <n v="906.25"/>
    <n v="0.2"/>
    <s v="Same Day"/>
    <x v="1"/>
    <x v="1"/>
    <s v="E003"/>
    <x v="11"/>
    <n v="5075"/>
    <n v="3260.3199999999997"/>
    <n v="1814.6800000000003"/>
    <s v="High"/>
    <s v="No"/>
    <n v="0"/>
  </r>
  <r>
    <s v="O02395"/>
    <d v="2024-10-01T00:00:00"/>
    <x v="3"/>
    <s v="C0119"/>
    <x v="55"/>
    <s v="P0033"/>
    <s v="Tables Model 1"/>
    <x v="1"/>
    <n v="469.73"/>
    <n v="9"/>
    <n v="954.16"/>
    <n v="0"/>
    <s v="Standard Class"/>
    <x v="1"/>
    <x v="1"/>
    <s v="E003"/>
    <x v="11"/>
    <n v="8587.44"/>
    <n v="4227.57"/>
    <n v="4359.8700000000008"/>
    <s v="High"/>
    <s v="No"/>
    <n v="0"/>
  </r>
  <r>
    <s v="O01141"/>
    <d v="2024-03-09T00:00:00"/>
    <x v="0"/>
    <s v="C0086"/>
    <x v="77"/>
    <s v="P0020"/>
    <s v="Envelopes Model 4"/>
    <x v="2"/>
    <n v="777.33"/>
    <n v="1"/>
    <n v="1363.68"/>
    <n v="0.2"/>
    <s v="Second Class"/>
    <x v="1"/>
    <x v="1"/>
    <s v="E003"/>
    <x v="11"/>
    <n v="1090.9440000000002"/>
    <n v="777.33"/>
    <n v="313.61400000000015"/>
    <s v="Medium"/>
    <s v="No"/>
    <n v="0"/>
  </r>
  <r>
    <s v="O01429"/>
    <d v="2025-06-25T00:00:00"/>
    <x v="2"/>
    <s v="C0068"/>
    <x v="9"/>
    <s v="P0008"/>
    <s v="Binders Model 4"/>
    <x v="2"/>
    <n v="723.8"/>
    <n v="12"/>
    <n v="1101.54"/>
    <n v="0"/>
    <s v="Standard Class"/>
    <x v="0"/>
    <x v="0"/>
    <s v="E010"/>
    <x v="8"/>
    <n v="13218.48"/>
    <n v="8685.5999999999985"/>
    <n v="4532.880000000001"/>
    <s v="High"/>
    <s v="No"/>
    <n v="0"/>
  </r>
  <r>
    <s v="O00791"/>
    <d v="2024-07-04T00:00:00"/>
    <x v="1"/>
    <s v="C0094"/>
    <x v="53"/>
    <s v="P0033"/>
    <s v="Tables Model 1"/>
    <x v="1"/>
    <n v="469.73"/>
    <n v="4"/>
    <n v="954.16"/>
    <n v="0.2"/>
    <s v="Second Class"/>
    <x v="1"/>
    <x v="1"/>
    <s v="E011"/>
    <x v="10"/>
    <n v="3053.3119999999999"/>
    <n v="1878.92"/>
    <n v="1174.3919999999998"/>
    <s v="High"/>
    <s v="No"/>
    <n v="0"/>
  </r>
  <r>
    <s v="O02549"/>
    <d v="2024-01-24T00:00:00"/>
    <x v="0"/>
    <s v="C0017"/>
    <x v="36"/>
    <s v="P0009"/>
    <s v="Pens Model 1"/>
    <x v="2"/>
    <n v="640.09"/>
    <n v="2"/>
    <n v="1169.26"/>
    <n v="0"/>
    <s v="Standard Class"/>
    <x v="0"/>
    <x v="0"/>
    <s v="E010"/>
    <x v="8"/>
    <n v="2338.52"/>
    <n v="1280.18"/>
    <n v="1058.3399999999999"/>
    <s v="High"/>
    <s v="No"/>
    <n v="0"/>
  </r>
  <r>
    <s v="O01067"/>
    <d v="2024-06-19T00:00:00"/>
    <x v="2"/>
    <s v="C0004"/>
    <x v="20"/>
    <s v="P0010"/>
    <s v="Pens Model 2"/>
    <x v="2"/>
    <n v="285.10000000000002"/>
    <n v="10"/>
    <n v="528.79999999999995"/>
    <n v="0"/>
    <s v="Second Class"/>
    <x v="0"/>
    <x v="0"/>
    <s v="E010"/>
    <x v="8"/>
    <n v="5288"/>
    <n v="2851"/>
    <n v="2437"/>
    <s v="High"/>
    <s v="No"/>
    <n v="0"/>
  </r>
  <r>
    <s v="O01942"/>
    <d v="2024-02-07T00:00:00"/>
    <x v="0"/>
    <s v="C0027"/>
    <x v="52"/>
    <s v="P0024"/>
    <s v="Desks Model 4"/>
    <x v="1"/>
    <n v="598.51"/>
    <n v="7"/>
    <n v="940.73"/>
    <n v="0"/>
    <s v="First Class"/>
    <x v="3"/>
    <x v="3"/>
    <s v="E004"/>
    <x v="6"/>
    <n v="6585.1100000000006"/>
    <n v="4189.57"/>
    <n v="2395.5400000000009"/>
    <s v="High"/>
    <s v="No"/>
    <n v="0"/>
  </r>
  <r>
    <s v="O02429"/>
    <d v="2025-06-01T00:00:00"/>
    <x v="2"/>
    <s v="C0101"/>
    <x v="58"/>
    <s v="P0028"/>
    <s v="Chairs Model 4"/>
    <x v="1"/>
    <n v="784.05"/>
    <n v="2"/>
    <n v="1700.53"/>
    <n v="0"/>
    <s v="Second Class"/>
    <x v="2"/>
    <x v="2"/>
    <s v="E009"/>
    <x v="5"/>
    <n v="3401.06"/>
    <n v="1568.1"/>
    <n v="1832.96"/>
    <s v="High"/>
    <s v="No"/>
    <n v="0"/>
  </r>
  <r>
    <s v="O03067"/>
    <d v="2024-10-06T00:00:00"/>
    <x v="3"/>
    <s v="C0085"/>
    <x v="42"/>
    <s v="P0026"/>
    <s v="Chairs Model 2"/>
    <x v="1"/>
    <n v="116.9"/>
    <n v="9"/>
    <n v="253.46"/>
    <n v="0"/>
    <s v="Standard Class"/>
    <x v="2"/>
    <x v="2"/>
    <s v="E001"/>
    <x v="2"/>
    <n v="2281.14"/>
    <n v="1052.1000000000001"/>
    <n v="1229.0399999999997"/>
    <s v="High"/>
    <s v="No"/>
    <n v="0"/>
  </r>
  <r>
    <s v="O01994"/>
    <d v="2025-02-11T00:00:00"/>
    <x v="0"/>
    <s v="C0073"/>
    <x v="64"/>
    <s v="P0003"/>
    <s v="Paper Model 3"/>
    <x v="2"/>
    <n v="239.71"/>
    <n v="6"/>
    <n v="522.34"/>
    <n v="0"/>
    <s v="Standard Class"/>
    <x v="2"/>
    <x v="2"/>
    <s v="E009"/>
    <x v="5"/>
    <n v="3134.04"/>
    <n v="1438.26"/>
    <n v="1695.78"/>
    <s v="High"/>
    <s v="No"/>
    <n v="0"/>
  </r>
  <r>
    <s v="O00598"/>
    <d v="2024-08-04T00:00:00"/>
    <x v="1"/>
    <s v="C0044"/>
    <x v="25"/>
    <s v="P0052"/>
    <s v="Accessories Model 4"/>
    <x v="0"/>
    <n v="685.08"/>
    <n v="3"/>
    <n v="921.01"/>
    <n v="0"/>
    <s v="Standard Class"/>
    <x v="2"/>
    <x v="2"/>
    <s v="E001"/>
    <x v="2"/>
    <n v="2763.0299999999997"/>
    <n v="2055.2400000000002"/>
    <n v="707.78999999999951"/>
    <s v="Medium"/>
    <s v="No"/>
    <n v="0"/>
  </r>
  <r>
    <s v="O01229"/>
    <d v="2024-03-08T00:00:00"/>
    <x v="0"/>
    <s v="C0099"/>
    <x v="16"/>
    <s v="P0024"/>
    <s v="Desks Model 4"/>
    <x v="1"/>
    <n v="598.51"/>
    <n v="10"/>
    <n v="940.73"/>
    <n v="0"/>
    <s v="Second Class"/>
    <x v="1"/>
    <x v="1"/>
    <s v="E011"/>
    <x v="10"/>
    <n v="9407.2999999999993"/>
    <n v="5985.1"/>
    <n v="3422.1999999999989"/>
    <s v="High"/>
    <s v="No"/>
    <n v="0"/>
  </r>
  <r>
    <s v="O00065"/>
    <d v="2024-01-30T00:00:00"/>
    <x v="0"/>
    <s v="C0108"/>
    <x v="47"/>
    <s v="P0037"/>
    <s v="Laptops Model 1"/>
    <x v="0"/>
    <n v="732.63"/>
    <n v="2"/>
    <n v="1069.8599999999999"/>
    <n v="0"/>
    <s v="Second Class"/>
    <x v="3"/>
    <x v="3"/>
    <s v="E004"/>
    <x v="6"/>
    <n v="2139.7199999999998"/>
    <n v="1465.26"/>
    <n v="674.45999999999981"/>
    <s v="High"/>
    <s v="No"/>
    <n v="0"/>
  </r>
  <r>
    <s v="O00277"/>
    <d v="2024-08-17T00:00:00"/>
    <x v="1"/>
    <s v="C0014"/>
    <x v="57"/>
    <s v="P0040"/>
    <s v="Laptops Model 4"/>
    <x v="0"/>
    <n v="329.6"/>
    <n v="12"/>
    <n v="455.77"/>
    <n v="0.15"/>
    <s v="Second Class"/>
    <x v="0"/>
    <x v="0"/>
    <s v="E010"/>
    <x v="8"/>
    <n v="4648.8539999999994"/>
    <n v="3955.2000000000003"/>
    <n v="693.65399999999909"/>
    <s v="Low"/>
    <s v="No"/>
    <n v="0"/>
  </r>
  <r>
    <s v="O02937"/>
    <d v="2024-08-13T00:00:00"/>
    <x v="1"/>
    <s v="C0064"/>
    <x v="67"/>
    <s v="P0050"/>
    <s v="Accessories Model 2"/>
    <x v="0"/>
    <n v="31.01"/>
    <n v="9"/>
    <n v="49.68"/>
    <n v="0.05"/>
    <s v="Second Class"/>
    <x v="3"/>
    <x v="3"/>
    <s v="E004"/>
    <x v="6"/>
    <n v="424.76400000000001"/>
    <n v="279.09000000000003"/>
    <n v="145.67399999999998"/>
    <s v="High"/>
    <s v="No"/>
    <n v="0"/>
  </r>
  <r>
    <s v="O00248"/>
    <d v="2025-01-10T00:00:00"/>
    <x v="0"/>
    <s v="C0065"/>
    <x v="10"/>
    <s v="P0011"/>
    <s v="Pens Model 3"/>
    <x v="2"/>
    <n v="498.61"/>
    <n v="12"/>
    <n v="944.31"/>
    <n v="0.15"/>
    <s v="Second Class"/>
    <x v="2"/>
    <x v="2"/>
    <s v="E001"/>
    <x v="2"/>
    <n v="9631.9619999999995"/>
    <n v="5983.32"/>
    <n v="3648.6419999999998"/>
    <s v="High"/>
    <s v="No"/>
    <n v="0"/>
  </r>
  <r>
    <s v="O00435"/>
    <d v="2024-05-14T00:00:00"/>
    <x v="2"/>
    <s v="C0119"/>
    <x v="55"/>
    <s v="P0049"/>
    <s v="Accessories Model 1"/>
    <x v="0"/>
    <n v="329.45"/>
    <n v="2"/>
    <n v="709.62"/>
    <n v="0.2"/>
    <s v="First Class"/>
    <x v="1"/>
    <x v="1"/>
    <s v="E007"/>
    <x v="1"/>
    <n v="1135.3920000000001"/>
    <n v="658.9"/>
    <n v="476.49200000000008"/>
    <s v="High"/>
    <s v="No"/>
    <n v="0"/>
  </r>
  <r>
    <s v="O01090"/>
    <d v="2025-04-12T00:00:00"/>
    <x v="2"/>
    <s v="C0110"/>
    <x v="44"/>
    <s v="P0016"/>
    <s v="Staplers Model 4"/>
    <x v="2"/>
    <n v="465.76"/>
    <n v="3"/>
    <n v="906.25"/>
    <n v="0"/>
    <s v="Standard Class"/>
    <x v="1"/>
    <x v="1"/>
    <s v="E003"/>
    <x v="11"/>
    <n v="2718.75"/>
    <n v="1397.28"/>
    <n v="1321.47"/>
    <s v="High"/>
    <s v="No"/>
    <n v="0"/>
  </r>
  <r>
    <s v="O01117"/>
    <d v="2024-05-20T00:00:00"/>
    <x v="2"/>
    <s v="C0099"/>
    <x v="16"/>
    <s v="P0023"/>
    <s v="Desks Model 3"/>
    <x v="1"/>
    <n v="388.07"/>
    <n v="8"/>
    <n v="782.41"/>
    <n v="0"/>
    <s v="Standard Class"/>
    <x v="1"/>
    <x v="1"/>
    <s v="E003"/>
    <x v="11"/>
    <n v="6259.28"/>
    <n v="3104.56"/>
    <n v="3154.72"/>
    <s v="High"/>
    <s v="No"/>
    <n v="0"/>
  </r>
  <r>
    <s v="O02635"/>
    <d v="2025-01-18T00:00:00"/>
    <x v="0"/>
    <s v="C0057"/>
    <x v="8"/>
    <s v="P0030"/>
    <s v="Bookcases Model 2"/>
    <x v="1"/>
    <n v="633.59"/>
    <n v="8"/>
    <n v="800.37"/>
    <n v="0"/>
    <s v="Second Class"/>
    <x v="1"/>
    <x v="1"/>
    <s v="E007"/>
    <x v="1"/>
    <n v="6402.96"/>
    <n v="5068.72"/>
    <n v="1334.2399999999998"/>
    <s v="Medium"/>
    <s v="No"/>
    <n v="0"/>
  </r>
  <r>
    <s v="O02373"/>
    <d v="2024-03-09T00:00:00"/>
    <x v="0"/>
    <s v="C0082"/>
    <x v="62"/>
    <s v="P0028"/>
    <s v="Chairs Model 4"/>
    <x v="1"/>
    <n v="784.05"/>
    <n v="6"/>
    <n v="1700.53"/>
    <n v="0.2"/>
    <s v="Same Day"/>
    <x v="1"/>
    <x v="1"/>
    <s v="E011"/>
    <x v="10"/>
    <n v="8162.5440000000008"/>
    <n v="4704.2999999999993"/>
    <n v="3458.2440000000015"/>
    <s v="High"/>
    <s v="No"/>
    <n v="0"/>
  </r>
  <r>
    <s v="O00934"/>
    <d v="2024-07-23T00:00:00"/>
    <x v="1"/>
    <s v="C0082"/>
    <x v="62"/>
    <s v="P0037"/>
    <s v="Laptops Model 1"/>
    <x v="0"/>
    <n v="732.63"/>
    <n v="4"/>
    <n v="1069.8599999999999"/>
    <n v="0"/>
    <s v="Standard Class"/>
    <x v="1"/>
    <x v="1"/>
    <s v="E011"/>
    <x v="10"/>
    <n v="4279.4399999999996"/>
    <n v="2930.52"/>
    <n v="1348.9199999999996"/>
    <s v="High"/>
    <s v="Yes"/>
    <n v="1"/>
  </r>
  <r>
    <s v="O01116"/>
    <d v="2024-11-18T00:00:00"/>
    <x v="3"/>
    <s v="C0045"/>
    <x v="63"/>
    <s v="P0005"/>
    <s v="Binders Model 1"/>
    <x v="2"/>
    <n v="454.91"/>
    <n v="4"/>
    <n v="865.02"/>
    <n v="0.15"/>
    <s v="First Class"/>
    <x v="1"/>
    <x v="1"/>
    <s v="E007"/>
    <x v="1"/>
    <n v="2941.0679999999998"/>
    <n v="1819.64"/>
    <n v="1121.4279999999997"/>
    <s v="High"/>
    <s v="No"/>
    <n v="0"/>
  </r>
  <r>
    <s v="O03109"/>
    <d v="2024-04-30T00:00:00"/>
    <x v="2"/>
    <s v="C0079"/>
    <x v="68"/>
    <s v="P0001"/>
    <s v="Paper Model 1"/>
    <x v="2"/>
    <n v="193.58"/>
    <n v="8"/>
    <n v="347.15"/>
    <n v="0.1"/>
    <s v="Second Class"/>
    <x v="0"/>
    <x v="0"/>
    <s v="E002"/>
    <x v="0"/>
    <n v="2499.48"/>
    <n v="1548.64"/>
    <n v="950.83999999999992"/>
    <s v="High"/>
    <s v="No"/>
    <n v="0"/>
  </r>
  <r>
    <s v="O02346"/>
    <d v="2024-12-04T00:00:00"/>
    <x v="4"/>
    <s v="C0006"/>
    <x v="79"/>
    <s v="P0005"/>
    <s v="Binders Model 1"/>
    <x v="2"/>
    <n v="454.91"/>
    <m/>
    <n v="865.02"/>
    <n v="0.2"/>
    <s v="Standard Class"/>
    <x v="3"/>
    <x v="3"/>
    <s v="E012"/>
    <x v="4"/>
    <n v="0"/>
    <n v="0"/>
    <n v="0"/>
    <s v="Quantity Error!"/>
    <s v="No"/>
    <n v="0"/>
  </r>
  <r>
    <s v="O01638"/>
    <d v="2024-01-16T00:00:00"/>
    <x v="0"/>
    <s v="C0006"/>
    <x v="79"/>
    <s v="P0034"/>
    <s v="Tables Model 2"/>
    <x v="1"/>
    <n v="752.53"/>
    <n v="6"/>
    <n v="1018.12"/>
    <n v="0.2"/>
    <s v="Second Class"/>
    <x v="3"/>
    <x v="3"/>
    <s v="E012"/>
    <x v="4"/>
    <n v="4886.9760000000006"/>
    <n v="4515.18"/>
    <n v="371.79600000000028"/>
    <s v="Low"/>
    <s v="No"/>
    <n v="0"/>
  </r>
  <r>
    <s v="O00068"/>
    <d v="2025-06-11T00:00:00"/>
    <x v="2"/>
    <s v="C0052"/>
    <x v="13"/>
    <s v="P0009"/>
    <s v="Pens Model 1"/>
    <x v="2"/>
    <n v="640.09"/>
    <n v="9"/>
    <n v="1169.26"/>
    <n v="0"/>
    <s v="Second Class"/>
    <x v="3"/>
    <x v="3"/>
    <s v="E008"/>
    <x v="7"/>
    <n v="10523.34"/>
    <n v="5760.81"/>
    <n v="4762.53"/>
    <s v="High"/>
    <s v="No"/>
    <n v="0"/>
  </r>
  <r>
    <s v="O01330"/>
    <d v="2025-04-21T00:00:00"/>
    <x v="2"/>
    <s v="C0052"/>
    <x v="13"/>
    <s v="P0030"/>
    <s v="Bookcases Model 2"/>
    <x v="1"/>
    <n v="633.59"/>
    <n v="6"/>
    <n v="800.37"/>
    <n v="0"/>
    <s v="Second Class"/>
    <x v="3"/>
    <x v="3"/>
    <s v="E012"/>
    <x v="4"/>
    <n v="4802.22"/>
    <n v="3801.54"/>
    <n v="1000.6800000000003"/>
    <s v="Medium"/>
    <s v="No"/>
    <n v="0"/>
  </r>
  <r>
    <s v="O01292"/>
    <d v="2025-05-04T00:00:00"/>
    <x v="2"/>
    <s v="C0025"/>
    <x v="16"/>
    <s v="P0043"/>
    <s v="Monitors Model 3"/>
    <x v="0"/>
    <n v="710.37"/>
    <n v="8"/>
    <n v="979.52"/>
    <n v="0"/>
    <s v="Standard Class"/>
    <x v="0"/>
    <x v="0"/>
    <s v="E006"/>
    <x v="9"/>
    <n v="7836.16"/>
    <n v="5682.96"/>
    <n v="2153.1999999999998"/>
    <s v="Medium"/>
    <s v="No"/>
    <n v="0"/>
  </r>
  <r>
    <s v="O02200"/>
    <d v="2024-11-05T00:00:00"/>
    <x v="3"/>
    <s v="C0113"/>
    <x v="100"/>
    <s v="P0010"/>
    <s v="Pens Model 2"/>
    <x v="2"/>
    <n v="285.10000000000002"/>
    <n v="11"/>
    <n v="528.79999999999995"/>
    <n v="0"/>
    <s v="Same Day"/>
    <x v="2"/>
    <x v="2"/>
    <s v="E001"/>
    <x v="2"/>
    <n v="5816.7999999999993"/>
    <n v="3136.1000000000004"/>
    <n v="2680.6999999999989"/>
    <s v="High"/>
    <s v="No"/>
    <n v="0"/>
  </r>
  <r>
    <s v="O02134"/>
    <d v="2024-09-07T00:00:00"/>
    <x v="1"/>
    <s v="C0012"/>
    <x v="23"/>
    <s v="P0035"/>
    <s v="Tables Model 3"/>
    <x v="1"/>
    <n v="190.89"/>
    <n v="1"/>
    <n v="243.15"/>
    <n v="0.2"/>
    <s v="Standard Class"/>
    <x v="2"/>
    <x v="2"/>
    <s v="E005"/>
    <x v="3"/>
    <n v="194.52"/>
    <n v="190.89"/>
    <n v="3.6300000000000239"/>
    <s v="Low"/>
    <s v="No"/>
    <n v="0"/>
  </r>
  <r>
    <s v="O00020"/>
    <d v="2024-03-14T00:00:00"/>
    <x v="0"/>
    <s v="C0072"/>
    <x v="105"/>
    <s v="P0043"/>
    <s v="Monitors Model 3"/>
    <x v="0"/>
    <n v="710.37"/>
    <n v="7"/>
    <n v="979.52"/>
    <n v="0.2"/>
    <s v="Standard Class"/>
    <x v="0"/>
    <x v="0"/>
    <s v="E006"/>
    <x v="9"/>
    <n v="5485.3119999999999"/>
    <n v="4972.59"/>
    <n v="512.72199999999975"/>
    <s v="Low"/>
    <s v="No"/>
    <n v="0"/>
  </r>
  <r>
    <s v="O01887"/>
    <d v="2024-01-22T00:00:00"/>
    <x v="0"/>
    <s v="C0059"/>
    <x v="73"/>
    <s v="P0018"/>
    <s v="Envelopes Model 2"/>
    <x v="2"/>
    <n v="599.25"/>
    <n v="11"/>
    <n v="849.05"/>
    <n v="0.05"/>
    <s v="Second Class"/>
    <x v="2"/>
    <x v="2"/>
    <s v="E001"/>
    <x v="2"/>
    <n v="8872.5724999999984"/>
    <n v="6591.75"/>
    <n v="2280.8224999999984"/>
    <s v="Medium"/>
    <s v="No"/>
    <n v="0"/>
  </r>
  <r>
    <s v="O01547"/>
    <d v="2024-12-11T00:00:00"/>
    <x v="3"/>
    <s v="C0081"/>
    <x v="98"/>
    <s v="P0034"/>
    <s v="Tables Model 2"/>
    <x v="1"/>
    <n v="752.53"/>
    <n v="1"/>
    <n v="1018.12"/>
    <n v="0.1"/>
    <s v="First Class"/>
    <x v="1"/>
    <x v="1"/>
    <s v="E003"/>
    <x v="11"/>
    <n v="916.30799999999999"/>
    <n v="752.53"/>
    <n v="163.77800000000002"/>
    <s v="Medium"/>
    <s v="No"/>
    <n v="0"/>
  </r>
  <r>
    <s v="O02195"/>
    <d v="2024-08-11T00:00:00"/>
    <x v="1"/>
    <s v="C0022"/>
    <x v="89"/>
    <s v="P0052"/>
    <s v="Accessories Model 4"/>
    <x v="0"/>
    <n v="685.08"/>
    <n v="2"/>
    <n v="921.01"/>
    <n v="0"/>
    <s v="Second Class"/>
    <x v="2"/>
    <x v="2"/>
    <s v="E009"/>
    <x v="5"/>
    <n v="1842.02"/>
    <n v="1370.16"/>
    <n v="471.8599999999999"/>
    <s v="Medium"/>
    <s v="No"/>
    <n v="0"/>
  </r>
  <r>
    <s v="O01667"/>
    <d v="2024-06-30T00:00:00"/>
    <x v="2"/>
    <s v="C0088"/>
    <x v="63"/>
    <s v="P0025"/>
    <s v="Chairs Model 1"/>
    <x v="1"/>
    <n v="96.56"/>
    <n v="3"/>
    <n v="209.03"/>
    <n v="0.15"/>
    <s v="Second Class"/>
    <x v="0"/>
    <x v="0"/>
    <s v="E002"/>
    <x v="0"/>
    <n v="533.02650000000006"/>
    <n v="289.68"/>
    <n v="243.34650000000005"/>
    <s v="High"/>
    <s v="No"/>
    <n v="0"/>
  </r>
  <r>
    <s v="O00412"/>
    <d v="2024-09-16T00:00:00"/>
    <x v="1"/>
    <s v="C0026"/>
    <x v="78"/>
    <s v="P0001"/>
    <s v="Paper Model 1"/>
    <x v="2"/>
    <n v="193.58"/>
    <n v="1"/>
    <n v="347.15"/>
    <n v="0.05"/>
    <s v="Standard Class"/>
    <x v="3"/>
    <x v="3"/>
    <s v="E012"/>
    <x v="4"/>
    <n v="329.79249999999996"/>
    <n v="193.58"/>
    <n v="136.21249999999995"/>
    <s v="High"/>
    <s v="No"/>
    <n v="0"/>
  </r>
  <r>
    <s v="O02362"/>
    <d v="2024-04-20T00:00:00"/>
    <x v="2"/>
    <s v="C0012"/>
    <x v="23"/>
    <s v="P0039"/>
    <s v="Laptops Model 3"/>
    <x v="0"/>
    <n v="727.96"/>
    <n v="5"/>
    <n v="1118.93"/>
    <n v="0.1"/>
    <s v="Same Day"/>
    <x v="2"/>
    <x v="2"/>
    <s v="E001"/>
    <x v="2"/>
    <n v="5035.1850000000004"/>
    <n v="3639.8"/>
    <n v="1395.3850000000002"/>
    <s v="Medium"/>
    <s v="No"/>
    <n v="0"/>
  </r>
  <r>
    <s v="O00818"/>
    <d v="2024-10-20T00:00:00"/>
    <x v="3"/>
    <s v="C0088"/>
    <x v="63"/>
    <s v="P0020"/>
    <s v="Envelopes Model 4"/>
    <x v="2"/>
    <n v="777.33"/>
    <n v="6"/>
    <n v="1363.68"/>
    <n v="0"/>
    <s v="First Class"/>
    <x v="0"/>
    <x v="0"/>
    <s v="E010"/>
    <x v="8"/>
    <n v="8182.08"/>
    <n v="4663.9800000000005"/>
    <n v="3518.0999999999995"/>
    <s v="High"/>
    <s v="No"/>
    <n v="0"/>
  </r>
  <r>
    <s v="O00808"/>
    <d v="2024-11-28T00:00:00"/>
    <x v="3"/>
    <s v="C0105"/>
    <x v="30"/>
    <s v="P0029"/>
    <s v="Bookcases Model 1"/>
    <x v="1"/>
    <n v="644.65"/>
    <n v="5"/>
    <n v="1029.82"/>
    <n v="0"/>
    <s v="Second Class"/>
    <x v="1"/>
    <x v="1"/>
    <s v="E003"/>
    <x v="11"/>
    <n v="5149.0999999999995"/>
    <n v="3223.25"/>
    <n v="1925.8499999999995"/>
    <s v="High"/>
    <s v="No"/>
    <n v="0"/>
  </r>
  <r>
    <s v="O01051"/>
    <d v="2025-04-10T00:00:00"/>
    <x v="2"/>
    <s v="C0074"/>
    <x v="35"/>
    <s v="P0033"/>
    <s v="Tables Model 1"/>
    <x v="1"/>
    <n v="469.73"/>
    <n v="1"/>
    <n v="954.16"/>
    <n v="0.05"/>
    <s v="Standard Class"/>
    <x v="3"/>
    <x v="3"/>
    <s v="E008"/>
    <x v="7"/>
    <n v="906.45199999999988"/>
    <n v="469.73"/>
    <n v="436.72199999999987"/>
    <s v="High"/>
    <s v="No"/>
    <n v="0"/>
  </r>
  <r>
    <s v="O02506"/>
    <d v="2025-03-05T00:00:00"/>
    <x v="0"/>
    <s v="C0061"/>
    <x v="85"/>
    <s v="P0025"/>
    <s v="Chairs Model 1"/>
    <x v="1"/>
    <n v="96.56"/>
    <n v="9"/>
    <n v="209.03"/>
    <n v="0.05"/>
    <s v="Second Class"/>
    <x v="3"/>
    <x v="3"/>
    <s v="E008"/>
    <x v="7"/>
    <n v="1787.2065"/>
    <n v="869.04"/>
    <n v="918.16650000000004"/>
    <s v="High"/>
    <s v="No"/>
    <n v="0"/>
  </r>
  <r>
    <s v="O01711"/>
    <d v="2025-01-09T00:00:00"/>
    <x v="0"/>
    <s v="C0037"/>
    <x v="12"/>
    <s v="P0030"/>
    <s v="Bookcases Model 2"/>
    <x v="1"/>
    <n v="633.59"/>
    <n v="11"/>
    <n v="800.37"/>
    <n v="0"/>
    <s v="Second Class"/>
    <x v="3"/>
    <x v="3"/>
    <s v="E004"/>
    <x v="6"/>
    <n v="8804.07"/>
    <n v="6969.4900000000007"/>
    <n v="1834.579999999999"/>
    <s v="Medium"/>
    <s v="No"/>
    <n v="0"/>
  </r>
  <r>
    <s v="O01444"/>
    <d v="2025-03-01T00:00:00"/>
    <x v="0"/>
    <s v="C0077"/>
    <x v="59"/>
    <s v="P0008"/>
    <s v="Binders Model 4"/>
    <x v="2"/>
    <n v="723.8"/>
    <n v="1"/>
    <n v="1101.54"/>
    <n v="0.1"/>
    <s v="First Class"/>
    <x v="0"/>
    <x v="0"/>
    <s v="E010"/>
    <x v="8"/>
    <n v="991.38599999999997"/>
    <n v="723.8"/>
    <n v="267.58600000000001"/>
    <s v="Medium"/>
    <s v="No"/>
    <n v="0"/>
  </r>
  <r>
    <s v="O02637"/>
    <d v="2024-05-13T00:00:00"/>
    <x v="2"/>
    <s v="C0031"/>
    <x v="19"/>
    <s v="P0023"/>
    <s v="Desks Model 3"/>
    <x v="1"/>
    <n v="388.07"/>
    <n v="9"/>
    <n v="782.41"/>
    <n v="0.1"/>
    <s v="Same Day"/>
    <x v="1"/>
    <x v="1"/>
    <s v="E003"/>
    <x v="11"/>
    <n v="6337.5209999999997"/>
    <n v="3492.63"/>
    <n v="2844.8909999999996"/>
    <s v="High"/>
    <s v="Yes"/>
    <n v="1"/>
  </r>
  <r>
    <s v="O01847"/>
    <d v="2025-04-19T00:00:00"/>
    <x v="2"/>
    <s v="C0100"/>
    <x v="70"/>
    <s v="P0041"/>
    <s v="Monitors Model 1"/>
    <x v="0"/>
    <n v="757.28"/>
    <n v="8"/>
    <n v="1165.56"/>
    <n v="0"/>
    <s v="Standard Class"/>
    <x v="2"/>
    <x v="2"/>
    <s v="E001"/>
    <x v="2"/>
    <n v="9324.48"/>
    <n v="6058.24"/>
    <n v="3266.24"/>
    <s v="High"/>
    <s v="No"/>
    <n v="0"/>
  </r>
  <r>
    <s v="O01529"/>
    <d v="2024-08-29T00:00:00"/>
    <x v="1"/>
    <s v="C0010"/>
    <x v="9"/>
    <s v="P0041"/>
    <s v="Monitors Model 1"/>
    <x v="0"/>
    <n v="757.28"/>
    <n v="9"/>
    <n v="1165.56"/>
    <n v="0.1"/>
    <s v="First Class"/>
    <x v="3"/>
    <x v="3"/>
    <s v="E008"/>
    <x v="7"/>
    <n v="9441.0360000000001"/>
    <n v="6815.5199999999995"/>
    <n v="2625.5160000000005"/>
    <s v="Medium"/>
    <s v="Yes"/>
    <n v="1"/>
  </r>
  <r>
    <s v="O02875"/>
    <d v="2024-05-22T00:00:00"/>
    <x v="2"/>
    <s v="C0067"/>
    <x v="46"/>
    <s v="P0012"/>
    <s v="Pens Model 4"/>
    <x v="2"/>
    <n v="578.14"/>
    <n v="2"/>
    <n v="1084.72"/>
    <n v="0"/>
    <s v="Same Day"/>
    <x v="1"/>
    <x v="1"/>
    <s v="E007"/>
    <x v="1"/>
    <n v="2169.44"/>
    <n v="1156.28"/>
    <n v="1013.1600000000001"/>
    <s v="High"/>
    <s v="No"/>
    <n v="0"/>
  </r>
  <r>
    <s v="O02423"/>
    <d v="2025-03-29T00:00:00"/>
    <x v="0"/>
    <s v="C0073"/>
    <x v="64"/>
    <s v="P0005"/>
    <s v="Binders Model 1"/>
    <x v="2"/>
    <n v="454.91"/>
    <n v="4"/>
    <n v="865.02"/>
    <n v="0.15"/>
    <s v="Standard Class"/>
    <x v="2"/>
    <x v="2"/>
    <s v="E005"/>
    <x v="3"/>
    <n v="2941.0679999999998"/>
    <n v="1819.64"/>
    <n v="1121.4279999999997"/>
    <s v="High"/>
    <s v="No"/>
    <n v="0"/>
  </r>
  <r>
    <s v="O01559"/>
    <d v="2024-02-01T00:00:00"/>
    <x v="0"/>
    <s v="C0014"/>
    <x v="57"/>
    <s v="P0010"/>
    <s v="Pens Model 2"/>
    <x v="2"/>
    <n v="285.10000000000002"/>
    <n v="12"/>
    <n v="528.79999999999995"/>
    <n v="0"/>
    <s v="Second Class"/>
    <x v="0"/>
    <x v="0"/>
    <s v="E010"/>
    <x v="8"/>
    <n v="6345.5999999999995"/>
    <n v="3421.2000000000003"/>
    <n v="2924.3999999999992"/>
    <s v="High"/>
    <s v="No"/>
    <n v="0"/>
  </r>
  <r>
    <s v="O00771"/>
    <d v="2025-05-16T00:00:00"/>
    <x v="2"/>
    <s v="C0068"/>
    <x v="9"/>
    <s v="P0047"/>
    <s v="Printers Model 3"/>
    <x v="0"/>
    <n v="127.85"/>
    <n v="2"/>
    <n v="210.2"/>
    <n v="0.1"/>
    <s v="First Class"/>
    <x v="0"/>
    <x v="0"/>
    <s v="E006"/>
    <x v="9"/>
    <n v="378.36"/>
    <n v="255.7"/>
    <n v="122.66000000000003"/>
    <s v="High"/>
    <s v="No"/>
    <n v="0"/>
  </r>
  <r>
    <s v="O03003"/>
    <d v="2025-02-19T00:00:00"/>
    <x v="0"/>
    <s v="C0046"/>
    <x v="95"/>
    <s v="P0017"/>
    <s v="Envelopes Model 1"/>
    <x v="2"/>
    <n v="76.66"/>
    <n v="10"/>
    <n v="117.32"/>
    <n v="0"/>
    <s v="Standard Class"/>
    <x v="1"/>
    <x v="1"/>
    <s v="E011"/>
    <x v="10"/>
    <n v="1173.1999999999998"/>
    <n v="766.59999999999991"/>
    <n v="406.59999999999991"/>
    <s v="High"/>
    <s v="No"/>
    <n v="0"/>
  </r>
  <r>
    <s v="O00142"/>
    <d v="2024-07-30T00:00:00"/>
    <x v="1"/>
    <s v="C0040"/>
    <x v="83"/>
    <s v="P0022"/>
    <s v="Desks Model 2"/>
    <x v="1"/>
    <n v="209.29"/>
    <n v="9"/>
    <n v="425.58"/>
    <n v="0.05"/>
    <s v="Same Day"/>
    <x v="2"/>
    <x v="2"/>
    <s v="E005"/>
    <x v="3"/>
    <n v="3638.7089999999998"/>
    <n v="1883.61"/>
    <n v="1755.0989999999999"/>
    <s v="High"/>
    <s v="No"/>
    <n v="0"/>
  </r>
  <r>
    <s v="O01113"/>
    <d v="2024-10-27T00:00:00"/>
    <x v="3"/>
    <s v="C0114"/>
    <x v="61"/>
    <s v="P0002"/>
    <s v="Paper Model 2"/>
    <x v="2"/>
    <n v="461.98"/>
    <n v="1"/>
    <n v="1013.15"/>
    <n v="0.1"/>
    <s v="Same Day"/>
    <x v="2"/>
    <x v="2"/>
    <s v="E005"/>
    <x v="3"/>
    <n v="911.83500000000004"/>
    <n v="461.98"/>
    <n v="449.85500000000002"/>
    <s v="High"/>
    <s v="No"/>
    <n v="0"/>
  </r>
  <r>
    <s v="O02536"/>
    <d v="2025-01-26T00:00:00"/>
    <x v="0"/>
    <s v="C0014"/>
    <x v="57"/>
    <s v="P0045"/>
    <s v="Printers Model 1"/>
    <x v="0"/>
    <n v="595.79999999999995"/>
    <n v="11"/>
    <n v="1280.18"/>
    <n v="0.05"/>
    <s v="Second Class"/>
    <x v="0"/>
    <x v="0"/>
    <s v="E010"/>
    <x v="8"/>
    <n v="13377.881000000001"/>
    <n v="6553.7999999999993"/>
    <n v="6824.0810000000019"/>
    <s v="High"/>
    <s v="No"/>
    <n v="0"/>
  </r>
  <r>
    <s v="O00206"/>
    <d v="2024-10-28T00:00:00"/>
    <x v="3"/>
    <s v="C0049"/>
    <x v="27"/>
    <s v="P0020"/>
    <s v="Envelopes Model 4"/>
    <x v="2"/>
    <n v="777.33"/>
    <n v="3"/>
    <n v="1363.68"/>
    <n v="0"/>
    <s v="Same Day"/>
    <x v="1"/>
    <x v="1"/>
    <s v="E011"/>
    <x v="10"/>
    <n v="4091.04"/>
    <n v="2331.9900000000002"/>
    <n v="1759.0499999999997"/>
    <s v="High"/>
    <s v="No"/>
    <n v="0"/>
  </r>
  <r>
    <s v="O00647"/>
    <d v="2024-10-13T00:00:00"/>
    <x v="3"/>
    <s v="C0018"/>
    <x v="97"/>
    <s v="P0047"/>
    <s v="Printers Model 3"/>
    <x v="0"/>
    <n v="127.85"/>
    <n v="7"/>
    <n v="210.2"/>
    <n v="0"/>
    <s v="Standard Class"/>
    <x v="0"/>
    <x v="0"/>
    <s v="E010"/>
    <x v="8"/>
    <n v="1471.3999999999999"/>
    <n v="894.94999999999993"/>
    <n v="576.44999999999993"/>
    <s v="High"/>
    <s v="No"/>
    <n v="0"/>
  </r>
  <r>
    <s v="O01882"/>
    <d v="2024-05-07T00:00:00"/>
    <x v="2"/>
    <s v="C0034"/>
    <x v="103"/>
    <s v="P0003"/>
    <s v="Paper Model 3"/>
    <x v="2"/>
    <n v="239.71"/>
    <n v="1"/>
    <n v="522.34"/>
    <n v="0"/>
    <s v="Second Class"/>
    <x v="1"/>
    <x v="1"/>
    <s v="E007"/>
    <x v="1"/>
    <n v="522.34"/>
    <n v="239.71"/>
    <n v="282.63"/>
    <s v="High"/>
    <s v="Yes"/>
    <n v="1"/>
  </r>
  <r>
    <s v="O00577"/>
    <d v="2025-04-14T00:00:00"/>
    <x v="2"/>
    <s v="C0048"/>
    <x v="82"/>
    <s v="P0038"/>
    <s v="Laptops Model 2"/>
    <x v="0"/>
    <n v="55.26"/>
    <n v="2"/>
    <n v="112.32"/>
    <n v="0"/>
    <s v="Same Day"/>
    <x v="0"/>
    <x v="0"/>
    <s v="E010"/>
    <x v="8"/>
    <n v="224.64"/>
    <n v="110.52"/>
    <n v="114.11999999999999"/>
    <s v="High"/>
    <s v="No"/>
    <n v="0"/>
  </r>
  <r>
    <s v="O02407"/>
    <d v="2024-08-16T00:00:00"/>
    <x v="1"/>
    <s v="C0068"/>
    <x v="9"/>
    <s v="P0024"/>
    <s v="Desks Model 4"/>
    <x v="1"/>
    <n v="598.51"/>
    <n v="9"/>
    <n v="940.73"/>
    <n v="0"/>
    <s v="First Class"/>
    <x v="0"/>
    <x v="0"/>
    <s v="E006"/>
    <x v="9"/>
    <n v="8466.57"/>
    <n v="5386.59"/>
    <n v="3079.9799999999996"/>
    <s v="High"/>
    <s v="No"/>
    <n v="0"/>
  </r>
  <r>
    <s v="O00130"/>
    <d v="2024-10-25T00:00:00"/>
    <x v="3"/>
    <s v="C0042"/>
    <x v="93"/>
    <s v="P0025"/>
    <s v="Chairs Model 1"/>
    <x v="1"/>
    <n v="96.56"/>
    <n v="7"/>
    <n v="209.03"/>
    <n v="0.05"/>
    <s v="Second Class"/>
    <x v="3"/>
    <x v="3"/>
    <s v="E004"/>
    <x v="6"/>
    <n v="1390.0495000000001"/>
    <n v="675.92000000000007"/>
    <n v="714.12950000000001"/>
    <s v="High"/>
    <s v="No"/>
    <n v="0"/>
  </r>
  <r>
    <s v="O01441"/>
    <d v="2025-06-01T00:00:00"/>
    <x v="2"/>
    <s v="C0093"/>
    <x v="102"/>
    <s v="P0005"/>
    <s v="Binders Model 1"/>
    <x v="2"/>
    <n v="454.91"/>
    <n v="8"/>
    <n v="865.02"/>
    <n v="0.2"/>
    <s v="Standard Class"/>
    <x v="0"/>
    <x v="0"/>
    <s v="E002"/>
    <x v="0"/>
    <n v="5536.1280000000006"/>
    <n v="3639.28"/>
    <n v="1896.8480000000004"/>
    <s v="High"/>
    <s v="No"/>
    <n v="0"/>
  </r>
  <r>
    <s v="O01354"/>
    <d v="2024-11-05T00:00:00"/>
    <x v="3"/>
    <s v="C0056"/>
    <x v="54"/>
    <s v="P0027"/>
    <s v="Chairs Model 3"/>
    <x v="1"/>
    <n v="688.81"/>
    <n v="12"/>
    <n v="1334.92"/>
    <n v="0"/>
    <s v="Same Day"/>
    <x v="2"/>
    <x v="2"/>
    <s v="E001"/>
    <x v="2"/>
    <n v="16019.04"/>
    <n v="8265.7199999999993"/>
    <n v="7753.3200000000015"/>
    <s v="High"/>
    <s v="No"/>
    <n v="0"/>
  </r>
  <r>
    <s v="O02826"/>
    <d v="2024-07-05T00:00:00"/>
    <x v="1"/>
    <s v="C0117"/>
    <x v="32"/>
    <s v="P0008"/>
    <s v="Binders Model 4"/>
    <x v="2"/>
    <n v="723.8"/>
    <n v="12"/>
    <n v="1101.54"/>
    <n v="0"/>
    <s v="Standard Class"/>
    <x v="0"/>
    <x v="0"/>
    <s v="E006"/>
    <x v="9"/>
    <n v="13218.48"/>
    <n v="8685.5999999999985"/>
    <n v="4532.880000000001"/>
    <s v="High"/>
    <s v="No"/>
    <n v="0"/>
  </r>
  <r>
    <s v="O00282"/>
    <d v="2025-01-01T00:00:00"/>
    <x v="0"/>
    <s v="C0085"/>
    <x v="42"/>
    <s v="P0020"/>
    <s v="Envelopes Model 4"/>
    <x v="2"/>
    <n v="777.33"/>
    <n v="2"/>
    <n v="1363.68"/>
    <n v="0.2"/>
    <s v="Standard Class"/>
    <x v="2"/>
    <x v="2"/>
    <s v="E005"/>
    <x v="3"/>
    <n v="2181.8880000000004"/>
    <n v="1554.66"/>
    <n v="627.22800000000029"/>
    <s v="Medium"/>
    <s v="No"/>
    <n v="0"/>
  </r>
  <r>
    <s v="O00314"/>
    <d v="2024-02-09T00:00:00"/>
    <x v="4"/>
    <s v="C0061"/>
    <x v="85"/>
    <s v="P0040"/>
    <s v="Laptops Model 4"/>
    <x v="0"/>
    <n v="329.6"/>
    <m/>
    <n v="455.77"/>
    <n v="0.1"/>
    <s v="Standard Class"/>
    <x v="3"/>
    <x v="3"/>
    <s v="E012"/>
    <x v="4"/>
    <n v="0"/>
    <n v="0"/>
    <n v="0"/>
    <s v="Quantity Error!"/>
    <s v="No"/>
    <n v="0"/>
  </r>
  <r>
    <s v="O02850"/>
    <d v="2025-04-14T00:00:00"/>
    <x v="2"/>
    <s v="C0115"/>
    <x v="17"/>
    <s v="P0013"/>
    <s v="Staplers Model 1"/>
    <x v="2"/>
    <n v="671.48"/>
    <n v="10"/>
    <n v="1240.1099999999999"/>
    <n v="0.2"/>
    <s v="Second Class"/>
    <x v="2"/>
    <x v="2"/>
    <s v="E001"/>
    <x v="2"/>
    <n v="9920.8799999999992"/>
    <n v="6714.8"/>
    <n v="3206.079999999999"/>
    <s v="High"/>
    <s v="No"/>
    <n v="0"/>
  </r>
  <r>
    <s v="O02060"/>
    <d v="2024-03-18T00:00:00"/>
    <x v="0"/>
    <s v="C0007"/>
    <x v="67"/>
    <s v="P0045"/>
    <s v="Printers Model 1"/>
    <x v="0"/>
    <n v="595.79999999999995"/>
    <n v="8"/>
    <n v="1280.18"/>
    <n v="0.15"/>
    <s v="Standard Class"/>
    <x v="2"/>
    <x v="2"/>
    <s v="E001"/>
    <x v="2"/>
    <n v="8705.2240000000002"/>
    <n v="4766.3999999999996"/>
    <n v="3938.8240000000005"/>
    <s v="High"/>
    <s v="No"/>
    <n v="0"/>
  </r>
  <r>
    <s v="O01015"/>
    <d v="2024-07-16T00:00:00"/>
    <x v="1"/>
    <s v="C0045"/>
    <x v="63"/>
    <s v="P0041"/>
    <s v="Monitors Model 1"/>
    <x v="0"/>
    <n v="757.28"/>
    <n v="5"/>
    <n v="1165.56"/>
    <n v="0"/>
    <s v="First Class"/>
    <x v="1"/>
    <x v="1"/>
    <s v="E003"/>
    <x v="11"/>
    <n v="5827.7999999999993"/>
    <n v="3786.3999999999996"/>
    <n v="2041.3999999999996"/>
    <s v="High"/>
    <s v="No"/>
    <n v="0"/>
  </r>
  <r>
    <s v="O01433"/>
    <d v="2024-10-25T00:00:00"/>
    <x v="3"/>
    <s v="C0060"/>
    <x v="28"/>
    <s v="P0003"/>
    <s v="Paper Model 3"/>
    <x v="2"/>
    <n v="239.71"/>
    <n v="11"/>
    <n v="522.34"/>
    <n v="0.05"/>
    <s v="First Class"/>
    <x v="0"/>
    <x v="0"/>
    <s v="E006"/>
    <x v="9"/>
    <n v="5458.4530000000004"/>
    <n v="2636.81"/>
    <n v="2821.6430000000005"/>
    <s v="High"/>
    <s v="No"/>
    <n v="0"/>
  </r>
  <r>
    <s v="O00846"/>
    <d v="2024-07-23T00:00:00"/>
    <x v="1"/>
    <s v="C0119"/>
    <x v="55"/>
    <s v="P0026"/>
    <s v="Chairs Model 2"/>
    <x v="1"/>
    <n v="116.9"/>
    <n v="7"/>
    <n v="253.46"/>
    <n v="0"/>
    <s v="Second Class"/>
    <x v="1"/>
    <x v="1"/>
    <s v="E007"/>
    <x v="1"/>
    <n v="1774.22"/>
    <n v="818.30000000000007"/>
    <n v="955.92"/>
    <s v="High"/>
    <s v="No"/>
    <n v="0"/>
  </r>
  <r>
    <s v="O01308"/>
    <d v="2024-02-10T00:00:00"/>
    <x v="0"/>
    <s v="C0088"/>
    <x v="63"/>
    <s v="P0028"/>
    <s v="Chairs Model 4"/>
    <x v="1"/>
    <n v="784.05"/>
    <n v="11"/>
    <n v="1700.53"/>
    <n v="0.1"/>
    <s v="Standard Class"/>
    <x v="0"/>
    <x v="0"/>
    <s v="E002"/>
    <x v="0"/>
    <n v="16835.246999999999"/>
    <n v="8624.5499999999993"/>
    <n v="8210.6970000000001"/>
    <s v="High"/>
    <s v="No"/>
    <n v="0"/>
  </r>
  <r>
    <s v="O02625"/>
    <d v="2025-03-22T00:00:00"/>
    <x v="0"/>
    <s v="C0059"/>
    <x v="73"/>
    <s v="P0030"/>
    <s v="Bookcases Model 2"/>
    <x v="1"/>
    <n v="633.59"/>
    <n v="1"/>
    <n v="800.37"/>
    <n v="0"/>
    <s v="Standard Class"/>
    <x v="2"/>
    <x v="2"/>
    <s v="E009"/>
    <x v="5"/>
    <n v="800.37"/>
    <n v="633.59"/>
    <n v="166.77999999999997"/>
    <s v="Medium"/>
    <s v="No"/>
    <n v="0"/>
  </r>
  <r>
    <s v="O01237"/>
    <d v="2024-05-11T00:00:00"/>
    <x v="2"/>
    <s v="C0048"/>
    <x v="82"/>
    <s v="P0052"/>
    <s v="Accessories Model 4"/>
    <x v="0"/>
    <n v="685.08"/>
    <n v="6"/>
    <n v="921.01"/>
    <n v="0.1"/>
    <s v="Same Day"/>
    <x v="0"/>
    <x v="0"/>
    <s v="E010"/>
    <x v="8"/>
    <n v="4973.4539999999997"/>
    <n v="4110.4800000000005"/>
    <n v="862.97399999999925"/>
    <s v="Medium"/>
    <s v="No"/>
    <n v="0"/>
  </r>
  <r>
    <s v="O00868"/>
    <d v="2024-01-24T00:00:00"/>
    <x v="0"/>
    <s v="C0036"/>
    <x v="49"/>
    <s v="P0006"/>
    <s v="Binders Model 2"/>
    <x v="2"/>
    <n v="597.01"/>
    <n v="11"/>
    <n v="774.08"/>
    <n v="0.1"/>
    <s v="Standard Class"/>
    <x v="0"/>
    <x v="0"/>
    <s v="E002"/>
    <x v="0"/>
    <n v="7663.3920000000007"/>
    <n v="6567.11"/>
    <n v="1096.2820000000011"/>
    <s v="Low"/>
    <s v="No"/>
    <n v="0"/>
  </r>
  <r>
    <s v="O01234"/>
    <d v="2025-05-13T00:00:00"/>
    <x v="2"/>
    <s v="C0036"/>
    <x v="49"/>
    <s v="P0015"/>
    <s v="Staplers Model 3"/>
    <x v="2"/>
    <n v="250.6"/>
    <n v="10"/>
    <n v="418.2"/>
    <n v="0.15"/>
    <s v="Same Day"/>
    <x v="0"/>
    <x v="0"/>
    <s v="E002"/>
    <x v="0"/>
    <n v="3554.7"/>
    <n v="2506"/>
    <n v="1048.6999999999998"/>
    <s v="Medium"/>
    <s v="No"/>
    <n v="0"/>
  </r>
  <r>
    <s v="O02742"/>
    <d v="2025-05-04T00:00:00"/>
    <x v="2"/>
    <s v="C0050"/>
    <x v="0"/>
    <s v="P0046"/>
    <s v="Printers Model 2"/>
    <x v="0"/>
    <n v="338.21"/>
    <n v="11"/>
    <n v="661.25"/>
    <n v="0.2"/>
    <s v="Standard Class"/>
    <x v="0"/>
    <x v="0"/>
    <s v="E002"/>
    <x v="0"/>
    <n v="5819"/>
    <n v="3720.31"/>
    <n v="2098.69"/>
    <s v="High"/>
    <s v="No"/>
    <n v="0"/>
  </r>
  <r>
    <s v="O00515"/>
    <d v="2025-06-07T00:00:00"/>
    <x v="2"/>
    <s v="C0063"/>
    <x v="56"/>
    <s v="P0021"/>
    <s v="Desks Model 1"/>
    <x v="1"/>
    <n v="731.22"/>
    <n v="1"/>
    <n v="1490.92"/>
    <n v="0.15"/>
    <s v="First Class"/>
    <x v="3"/>
    <x v="3"/>
    <s v="E012"/>
    <x v="4"/>
    <n v="1267.2819999999999"/>
    <n v="731.22"/>
    <n v="536.0619999999999"/>
    <s v="High"/>
    <s v="No"/>
    <n v="0"/>
  </r>
  <r>
    <s v="O00304"/>
    <d v="2025-05-14T00:00:00"/>
    <x v="2"/>
    <s v="C0046"/>
    <x v="95"/>
    <s v="P0003"/>
    <s v="Paper Model 3"/>
    <x v="2"/>
    <n v="239.71"/>
    <n v="4"/>
    <n v="522.34"/>
    <n v="0"/>
    <s v="Standard Class"/>
    <x v="1"/>
    <x v="1"/>
    <s v="E003"/>
    <x v="11"/>
    <n v="2089.36"/>
    <n v="958.84"/>
    <n v="1130.52"/>
    <s v="High"/>
    <s v="No"/>
    <n v="0"/>
  </r>
  <r>
    <s v="O00835"/>
    <d v="2024-12-30T00:00:00"/>
    <x v="3"/>
    <s v="C0025"/>
    <x v="16"/>
    <s v="P0021"/>
    <s v="Desks Model 1"/>
    <x v="1"/>
    <n v="731.22"/>
    <n v="3"/>
    <n v="1490.92"/>
    <n v="0.15"/>
    <s v="Standard Class"/>
    <x v="0"/>
    <x v="0"/>
    <s v="E006"/>
    <x v="9"/>
    <n v="3801.846"/>
    <n v="2193.66"/>
    <n v="1608.1860000000001"/>
    <s v="High"/>
    <s v="No"/>
    <n v="0"/>
  </r>
  <r>
    <s v="O01232"/>
    <d v="2025-02-13T00:00:00"/>
    <x v="0"/>
    <s v="C0112"/>
    <x v="90"/>
    <s v="P0041"/>
    <s v="Monitors Model 1"/>
    <x v="0"/>
    <n v="757.28"/>
    <n v="6"/>
    <n v="1165.56"/>
    <n v="0"/>
    <s v="Second Class"/>
    <x v="3"/>
    <x v="3"/>
    <s v="E004"/>
    <x v="6"/>
    <n v="6993.36"/>
    <n v="4543.68"/>
    <n v="2449.6799999999994"/>
    <s v="High"/>
    <s v="No"/>
    <n v="0"/>
  </r>
  <r>
    <s v="O01879"/>
    <d v="2025-05-12T00:00:00"/>
    <x v="2"/>
    <s v="C0117"/>
    <x v="32"/>
    <s v="P0016"/>
    <s v="Staplers Model 4"/>
    <x v="2"/>
    <n v="465.76"/>
    <n v="3"/>
    <n v="906.25"/>
    <n v="0.05"/>
    <s v="Second Class"/>
    <x v="0"/>
    <x v="0"/>
    <s v="E006"/>
    <x v="9"/>
    <n v="2582.8125"/>
    <n v="1397.28"/>
    <n v="1185.5325"/>
    <s v="High"/>
    <s v="No"/>
    <n v="0"/>
  </r>
  <r>
    <s v="O00324"/>
    <d v="2024-10-19T00:00:00"/>
    <x v="3"/>
    <s v="C0026"/>
    <x v="78"/>
    <s v="P0043"/>
    <s v="Monitors Model 3"/>
    <x v="0"/>
    <n v="710.37"/>
    <n v="4"/>
    <n v="979.52"/>
    <n v="0"/>
    <s v="Standard Class"/>
    <x v="3"/>
    <x v="3"/>
    <s v="E012"/>
    <x v="4"/>
    <n v="3918.08"/>
    <n v="2841.48"/>
    <n v="1076.5999999999999"/>
    <s v="Medium"/>
    <s v="No"/>
    <n v="0"/>
  </r>
  <r>
    <s v="O02305"/>
    <d v="2024-07-07T00:00:00"/>
    <x v="1"/>
    <s v="C0013"/>
    <x v="75"/>
    <s v="P0025"/>
    <s v="Chairs Model 1"/>
    <x v="1"/>
    <n v="96.56"/>
    <n v="6"/>
    <n v="209.03"/>
    <n v="0.05"/>
    <s v="Standard Class"/>
    <x v="1"/>
    <x v="1"/>
    <s v="E003"/>
    <x v="11"/>
    <n v="1191.471"/>
    <n v="579.36"/>
    <n v="612.11099999999999"/>
    <s v="High"/>
    <s v="No"/>
    <n v="0"/>
  </r>
  <r>
    <s v="O01977"/>
    <d v="2024-06-25T00:00:00"/>
    <x v="2"/>
    <s v="C0050"/>
    <x v="0"/>
    <s v="P0004"/>
    <s v="Paper Model 4"/>
    <x v="2"/>
    <n v="528.29"/>
    <n v="6"/>
    <n v="798.12"/>
    <n v="0"/>
    <s v="Second Class"/>
    <x v="0"/>
    <x v="0"/>
    <s v="E002"/>
    <x v="0"/>
    <n v="4788.72"/>
    <n v="3169.74"/>
    <n v="1618.9800000000005"/>
    <s v="High"/>
    <s v="No"/>
    <n v="0"/>
  </r>
  <r>
    <s v="O02969"/>
    <d v="2025-04-17T00:00:00"/>
    <x v="2"/>
    <s v="C0117"/>
    <x v="32"/>
    <s v="P0046"/>
    <s v="Printers Model 2"/>
    <x v="0"/>
    <n v="338.21"/>
    <n v="5"/>
    <n v="661.25"/>
    <n v="0.2"/>
    <s v="Standard Class"/>
    <x v="0"/>
    <x v="0"/>
    <s v="E002"/>
    <x v="0"/>
    <n v="2645"/>
    <n v="1691.05"/>
    <n v="953.95"/>
    <s v="High"/>
    <s v="No"/>
    <n v="0"/>
  </r>
  <r>
    <s v="O02028"/>
    <d v="2025-02-13T00:00:00"/>
    <x v="0"/>
    <s v="C0042"/>
    <x v="93"/>
    <s v="P0026"/>
    <s v="Chairs Model 2"/>
    <x v="1"/>
    <n v="116.9"/>
    <n v="2"/>
    <n v="253.46"/>
    <n v="0.15"/>
    <s v="Same Day"/>
    <x v="3"/>
    <x v="3"/>
    <s v="E008"/>
    <x v="7"/>
    <n v="430.88200000000001"/>
    <n v="233.8"/>
    <n v="197.08199999999999"/>
    <s v="High"/>
    <s v="No"/>
    <n v="0"/>
  </r>
  <r>
    <s v="O02705"/>
    <d v="2024-12-05T00:00:00"/>
    <x v="3"/>
    <s v="C0068"/>
    <x v="9"/>
    <s v="P0023"/>
    <s v="Desks Model 3"/>
    <x v="1"/>
    <n v="388.07"/>
    <n v="4"/>
    <n v="782.41"/>
    <n v="0"/>
    <s v="Second Class"/>
    <x v="0"/>
    <x v="0"/>
    <s v="E006"/>
    <x v="9"/>
    <n v="3129.64"/>
    <n v="1552.28"/>
    <n v="1577.36"/>
    <s v="High"/>
    <s v="No"/>
    <n v="0"/>
  </r>
  <r>
    <s v="O02838"/>
    <d v="2025-01-22T00:00:00"/>
    <x v="0"/>
    <s v="C0108"/>
    <x v="47"/>
    <s v="P0042"/>
    <s v="Monitors Model 2"/>
    <x v="0"/>
    <n v="396.64"/>
    <n v="5"/>
    <n v="532.41999999999996"/>
    <n v="0.05"/>
    <s v="Standard Class"/>
    <x v="3"/>
    <x v="3"/>
    <s v="E008"/>
    <x v="7"/>
    <n v="2528.9949999999999"/>
    <n v="1983.1999999999998"/>
    <n v="545.79500000000007"/>
    <s v="Medium"/>
    <s v="No"/>
    <n v="0"/>
  </r>
  <r>
    <s v="O01976"/>
    <d v="2024-07-09T00:00:00"/>
    <x v="1"/>
    <s v="C0030"/>
    <x v="26"/>
    <s v="P0034"/>
    <s v="Tables Model 2"/>
    <x v="1"/>
    <n v="752.53"/>
    <n v="8"/>
    <n v="1018.12"/>
    <n v="0"/>
    <s v="First Class"/>
    <x v="3"/>
    <x v="3"/>
    <s v="E004"/>
    <x v="6"/>
    <n v="8144.96"/>
    <n v="6020.24"/>
    <n v="2124.7200000000003"/>
    <s v="Medium"/>
    <s v="No"/>
    <n v="0"/>
  </r>
  <r>
    <s v="O01334"/>
    <d v="2024-02-22T00:00:00"/>
    <x v="0"/>
    <s v="C0042"/>
    <x v="93"/>
    <s v="P0019"/>
    <s v="Envelopes Model 3"/>
    <x v="2"/>
    <n v="110.07"/>
    <n v="9"/>
    <n v="193.99"/>
    <n v="0.1"/>
    <s v="Second Class"/>
    <x v="3"/>
    <x v="3"/>
    <s v="E008"/>
    <x v="7"/>
    <n v="1571.3190000000002"/>
    <n v="990.62999999999988"/>
    <n v="580.68900000000031"/>
    <s v="High"/>
    <s v="No"/>
    <n v="0"/>
  </r>
  <r>
    <s v="O01296"/>
    <d v="2024-06-10T00:00:00"/>
    <x v="2"/>
    <s v="C0053"/>
    <x v="73"/>
    <s v="P0042"/>
    <s v="Monitors Model 2"/>
    <x v="0"/>
    <n v="396.64"/>
    <n v="4"/>
    <n v="532.41999999999996"/>
    <n v="0.1"/>
    <s v="Standard Class"/>
    <x v="0"/>
    <x v="0"/>
    <s v="E010"/>
    <x v="8"/>
    <n v="1916.712"/>
    <n v="1586.56"/>
    <n v="330.15200000000004"/>
    <s v="Medium"/>
    <s v="No"/>
    <n v="0"/>
  </r>
  <r>
    <s v="O00228"/>
    <d v="2024-02-29T00:00:00"/>
    <x v="0"/>
    <s v="C0023"/>
    <x v="58"/>
    <s v="P0013"/>
    <s v="Staplers Model 1"/>
    <x v="2"/>
    <n v="671.48"/>
    <n v="4"/>
    <n v="1240.1099999999999"/>
    <n v="0"/>
    <s v="First Class"/>
    <x v="0"/>
    <x v="0"/>
    <s v="E002"/>
    <x v="0"/>
    <n v="4960.4399999999996"/>
    <n v="2685.92"/>
    <n v="2274.5199999999995"/>
    <s v="High"/>
    <s v="No"/>
    <n v="0"/>
  </r>
  <r>
    <s v="O02656"/>
    <d v="2024-05-17T00:00:00"/>
    <x v="2"/>
    <s v="C0077"/>
    <x v="59"/>
    <s v="P0010"/>
    <s v="Pens Model 2"/>
    <x v="2"/>
    <n v="285.10000000000002"/>
    <n v="7"/>
    <n v="528.79999999999995"/>
    <n v="0.05"/>
    <s v="Standard Class"/>
    <x v="0"/>
    <x v="0"/>
    <s v="E002"/>
    <x v="0"/>
    <n v="3516.5199999999995"/>
    <n v="1995.7000000000003"/>
    <n v="1520.8199999999993"/>
    <s v="High"/>
    <s v="No"/>
    <n v="0"/>
  </r>
  <r>
    <s v="O02639"/>
    <d v="2024-10-13T00:00:00"/>
    <x v="3"/>
    <s v="C0119"/>
    <x v="55"/>
    <s v="P0015"/>
    <s v="Staplers Model 3"/>
    <x v="2"/>
    <n v="250.6"/>
    <n v="7"/>
    <n v="418.2"/>
    <n v="0"/>
    <s v="Second Class"/>
    <x v="1"/>
    <x v="1"/>
    <s v="E007"/>
    <x v="1"/>
    <n v="2927.4"/>
    <n v="1754.2"/>
    <n v="1173.2"/>
    <s v="High"/>
    <s v="No"/>
    <n v="0"/>
  </r>
  <r>
    <s v="O03105"/>
    <d v="2025-06-01T00:00:00"/>
    <x v="2"/>
    <s v="C0058"/>
    <x v="43"/>
    <s v="P0001"/>
    <s v="Paper Model 1"/>
    <x v="2"/>
    <n v="193.58"/>
    <n v="1"/>
    <n v="347.15"/>
    <n v="0.05"/>
    <s v="Second Class"/>
    <x v="3"/>
    <x v="3"/>
    <s v="E008"/>
    <x v="7"/>
    <n v="329.79249999999996"/>
    <n v="193.58"/>
    <n v="136.21249999999995"/>
    <s v="High"/>
    <s v="No"/>
    <n v="0"/>
  </r>
  <r>
    <s v="O01530"/>
    <d v="2024-11-23T00:00:00"/>
    <x v="3"/>
    <s v="C0074"/>
    <x v="35"/>
    <s v="P0035"/>
    <s v="Tables Model 3"/>
    <x v="1"/>
    <n v="190.89"/>
    <n v="9"/>
    <n v="243.15"/>
    <n v="0"/>
    <s v="Same Day"/>
    <x v="3"/>
    <x v="3"/>
    <s v="E004"/>
    <x v="6"/>
    <n v="2188.35"/>
    <n v="1718.0099999999998"/>
    <n v="470.34000000000015"/>
    <s v="Medium"/>
    <s v="No"/>
    <n v="0"/>
  </r>
  <r>
    <s v="O01800"/>
    <d v="2025-02-15T00:00:00"/>
    <x v="0"/>
    <s v="C0041"/>
    <x v="2"/>
    <s v="P0021"/>
    <s v="Desks Model 1"/>
    <x v="1"/>
    <n v="731.22"/>
    <n v="4"/>
    <n v="1490.92"/>
    <n v="0.05"/>
    <s v="Standard Class"/>
    <x v="0"/>
    <x v="0"/>
    <s v="E010"/>
    <x v="8"/>
    <n v="5665.4960000000001"/>
    <n v="2924.88"/>
    <n v="2740.616"/>
    <s v="High"/>
    <s v="No"/>
    <n v="0"/>
  </r>
  <r>
    <s v="O02955"/>
    <d v="2025-04-13T00:00:00"/>
    <x v="2"/>
    <s v="C0031"/>
    <x v="19"/>
    <s v="P0004"/>
    <s v="Paper Model 4"/>
    <x v="2"/>
    <n v="528.29"/>
    <n v="6"/>
    <n v="798.12"/>
    <n v="0.2"/>
    <s v="Same Day"/>
    <x v="1"/>
    <x v="1"/>
    <s v="E011"/>
    <x v="10"/>
    <n v="3830.9760000000006"/>
    <n v="3169.74"/>
    <n v="661.23600000000079"/>
    <s v="Medium"/>
    <s v="No"/>
    <n v="0"/>
  </r>
  <r>
    <s v="O02809"/>
    <d v="2024-04-10T00:00:00"/>
    <x v="2"/>
    <s v="C0027"/>
    <x v="52"/>
    <s v="P0004"/>
    <s v="Paper Model 4"/>
    <x v="2"/>
    <n v="528.29"/>
    <n v="11"/>
    <n v="798.12"/>
    <n v="0.2"/>
    <s v="Standard Class"/>
    <x v="3"/>
    <x v="3"/>
    <s v="E008"/>
    <x v="7"/>
    <n v="7023.4560000000001"/>
    <n v="5811.19"/>
    <n v="1212.2660000000005"/>
    <s v="Medium"/>
    <s v="No"/>
    <n v="0"/>
  </r>
  <r>
    <s v="O01135"/>
    <d v="2024-03-05T00:00:00"/>
    <x v="0"/>
    <s v="C0098"/>
    <x v="39"/>
    <s v="P0034"/>
    <s v="Tables Model 2"/>
    <x v="1"/>
    <n v="752.53"/>
    <n v="6"/>
    <n v="1018.12"/>
    <n v="0.05"/>
    <s v="Second Class"/>
    <x v="2"/>
    <x v="2"/>
    <s v="E005"/>
    <x v="3"/>
    <n v="5803.2839999999997"/>
    <n v="4515.18"/>
    <n v="1288.1039999999994"/>
    <s v="Medium"/>
    <s v="No"/>
    <n v="0"/>
  </r>
  <r>
    <s v="O02667"/>
    <d v="2024-01-20T00:00:00"/>
    <x v="0"/>
    <s v="C0035"/>
    <x v="5"/>
    <s v="P0035"/>
    <s v="Tables Model 3"/>
    <x v="1"/>
    <n v="190.89"/>
    <n v="11"/>
    <n v="243.15"/>
    <n v="0"/>
    <s v="Standard Class"/>
    <x v="2"/>
    <x v="2"/>
    <s v="E009"/>
    <x v="5"/>
    <n v="2674.65"/>
    <n v="2099.79"/>
    <n v="574.86000000000013"/>
    <s v="Medium"/>
    <s v="No"/>
    <n v="0"/>
  </r>
  <r>
    <s v="O02326"/>
    <d v="2025-04-19T00:00:00"/>
    <x v="2"/>
    <s v="C0037"/>
    <x v="12"/>
    <s v="P0023"/>
    <s v="Desks Model 3"/>
    <x v="1"/>
    <n v="388.07"/>
    <n v="3"/>
    <n v="782.41"/>
    <n v="0"/>
    <s v="Standard Class"/>
    <x v="3"/>
    <x v="3"/>
    <s v="E008"/>
    <x v="7"/>
    <n v="2347.23"/>
    <n v="1164.21"/>
    <n v="1183.02"/>
    <s v="High"/>
    <s v="No"/>
    <n v="0"/>
  </r>
  <r>
    <s v="O01001"/>
    <d v="2024-01-16T00:00:00"/>
    <x v="0"/>
    <s v="C0094"/>
    <x v="53"/>
    <s v="P0027"/>
    <s v="Chairs Model 3"/>
    <x v="1"/>
    <n v="688.81"/>
    <n v="12"/>
    <n v="1334.92"/>
    <n v="0.2"/>
    <s v="Standard Class"/>
    <x v="1"/>
    <x v="1"/>
    <s v="E003"/>
    <x v="11"/>
    <n v="12815.232000000002"/>
    <n v="8265.7199999999993"/>
    <n v="4549.5120000000024"/>
    <s v="High"/>
    <s v="Yes"/>
    <n v="1"/>
  </r>
  <r>
    <s v="O00034"/>
    <d v="2024-03-20T00:00:00"/>
    <x v="0"/>
    <s v="C0029"/>
    <x v="72"/>
    <s v="P0009"/>
    <s v="Pens Model 1"/>
    <x v="2"/>
    <n v="640.09"/>
    <n v="5"/>
    <n v="1169.26"/>
    <n v="0.2"/>
    <s v="Standard Class"/>
    <x v="2"/>
    <x v="2"/>
    <s v="E001"/>
    <x v="2"/>
    <n v="4677.04"/>
    <n v="3200.4500000000003"/>
    <n v="1476.5899999999997"/>
    <s v="High"/>
    <s v="No"/>
    <n v="0"/>
  </r>
  <r>
    <s v="O01375"/>
    <d v="2024-11-18T00:00:00"/>
    <x v="3"/>
    <s v="C0054"/>
    <x v="7"/>
    <s v="P0048"/>
    <s v="Printers Model 4"/>
    <x v="0"/>
    <n v="83.72"/>
    <n v="8"/>
    <n v="143.57"/>
    <n v="0"/>
    <s v="Second Class"/>
    <x v="2"/>
    <x v="2"/>
    <s v="E001"/>
    <x v="2"/>
    <n v="1148.56"/>
    <n v="669.76"/>
    <n v="478.79999999999995"/>
    <s v="High"/>
    <s v="No"/>
    <n v="0"/>
  </r>
  <r>
    <s v="O01768"/>
    <d v="2024-05-24T00:00:00"/>
    <x v="2"/>
    <s v="C0073"/>
    <x v="64"/>
    <s v="P0004"/>
    <s v="Paper Model 4"/>
    <x v="2"/>
    <n v="528.29"/>
    <n v="12"/>
    <n v="798.12"/>
    <n v="0.2"/>
    <s v="Standard Class"/>
    <x v="2"/>
    <x v="2"/>
    <s v="E001"/>
    <x v="2"/>
    <n v="7661.9520000000011"/>
    <n v="6339.48"/>
    <n v="1322.4720000000016"/>
    <s v="Medium"/>
    <s v="No"/>
    <n v="0"/>
  </r>
  <r>
    <s v="O02092"/>
    <d v="2024-01-07T00:00:00"/>
    <x v="0"/>
    <s v="C0083"/>
    <x v="21"/>
    <s v="P0050"/>
    <s v="Accessories Model 2"/>
    <x v="0"/>
    <n v="31.01"/>
    <n v="5"/>
    <n v="49.68"/>
    <n v="0"/>
    <s v="Standard Class"/>
    <x v="1"/>
    <x v="1"/>
    <s v="E007"/>
    <x v="1"/>
    <n v="248.4"/>
    <n v="155.05000000000001"/>
    <n v="93.35"/>
    <s v="High"/>
    <s v="No"/>
    <n v="0"/>
  </r>
  <r>
    <s v="O01885"/>
    <d v="2024-01-04T00:00:00"/>
    <x v="0"/>
    <s v="C0118"/>
    <x v="4"/>
    <s v="P0043"/>
    <s v="Monitors Model 3"/>
    <x v="0"/>
    <n v="710.37"/>
    <n v="10"/>
    <n v="979.52"/>
    <n v="0"/>
    <s v="Standard Class"/>
    <x v="0"/>
    <x v="0"/>
    <s v="E010"/>
    <x v="8"/>
    <n v="9795.2000000000007"/>
    <n v="7103.7"/>
    <n v="2691.5000000000009"/>
    <s v="Medium"/>
    <s v="No"/>
    <n v="0"/>
  </r>
  <r>
    <s v="O02642"/>
    <d v="2024-12-10T00:00:00"/>
    <x v="3"/>
    <s v="C0034"/>
    <x v="103"/>
    <s v="P0017"/>
    <s v="Envelopes Model 1"/>
    <x v="2"/>
    <n v="76.66"/>
    <n v="5"/>
    <n v="117.32"/>
    <n v="0.1"/>
    <s v="Standard Class"/>
    <x v="1"/>
    <x v="1"/>
    <s v="E011"/>
    <x v="10"/>
    <n v="527.93999999999994"/>
    <n v="383.29999999999995"/>
    <n v="144.63999999999999"/>
    <s v="Medium"/>
    <s v="No"/>
    <n v="0"/>
  </r>
  <r>
    <s v="O01805"/>
    <d v="2024-04-22T00:00:00"/>
    <x v="2"/>
    <s v="C0115"/>
    <x v="17"/>
    <s v="P0001"/>
    <s v="Paper Model 1"/>
    <x v="2"/>
    <n v="193.58"/>
    <n v="9"/>
    <n v="347.15"/>
    <n v="0"/>
    <s v="First Class"/>
    <x v="2"/>
    <x v="2"/>
    <s v="E001"/>
    <x v="2"/>
    <n v="3124.35"/>
    <n v="1742.22"/>
    <n v="1382.1299999999999"/>
    <s v="High"/>
    <s v="No"/>
    <n v="0"/>
  </r>
  <r>
    <s v="O00339"/>
    <d v="2024-05-29T00:00:00"/>
    <x v="2"/>
    <s v="C0056"/>
    <x v="54"/>
    <s v="P0025"/>
    <s v="Chairs Model 1"/>
    <x v="1"/>
    <n v="96.56"/>
    <n v="12"/>
    <n v="209.03"/>
    <n v="0"/>
    <s v="Second Class"/>
    <x v="2"/>
    <x v="2"/>
    <s v="E001"/>
    <x v="2"/>
    <n v="2508.36"/>
    <n v="1158.72"/>
    <n v="1349.64"/>
    <s v="High"/>
    <s v="No"/>
    <n v="0"/>
  </r>
  <r>
    <s v="O00906"/>
    <d v="2025-03-17T00:00:00"/>
    <x v="0"/>
    <s v="C0004"/>
    <x v="20"/>
    <s v="P0016"/>
    <s v="Staplers Model 4"/>
    <x v="2"/>
    <n v="465.76"/>
    <n v="6"/>
    <n v="906.25"/>
    <n v="0"/>
    <s v="Standard Class"/>
    <x v="0"/>
    <x v="0"/>
    <s v="E010"/>
    <x v="8"/>
    <n v="5437.5"/>
    <n v="2794.56"/>
    <n v="2642.94"/>
    <s v="High"/>
    <s v="No"/>
    <n v="0"/>
  </r>
  <r>
    <s v="O02372"/>
    <d v="2025-02-07T00:00:00"/>
    <x v="0"/>
    <s v="C0032"/>
    <x v="1"/>
    <s v="P0050"/>
    <s v="Accessories Model 2"/>
    <x v="0"/>
    <n v="31.01"/>
    <n v="3"/>
    <n v="49.68"/>
    <n v="0.1"/>
    <s v="Standard Class"/>
    <x v="1"/>
    <x v="1"/>
    <s v="E007"/>
    <x v="1"/>
    <n v="134.136"/>
    <n v="93.03"/>
    <n v="41.105999999999995"/>
    <s v="High"/>
    <s v="No"/>
    <n v="0"/>
  </r>
  <r>
    <s v="O00563"/>
    <d v="2025-02-22T00:00:00"/>
    <x v="0"/>
    <s v="C0028"/>
    <x v="11"/>
    <s v="P0018"/>
    <s v="Envelopes Model 2"/>
    <x v="2"/>
    <n v="599.25"/>
    <n v="5"/>
    <n v="849.05"/>
    <n v="0.2"/>
    <s v="Standard Class"/>
    <x v="2"/>
    <x v="2"/>
    <s v="E005"/>
    <x v="3"/>
    <n v="3396.2000000000003"/>
    <n v="2996.25"/>
    <n v="399.95000000000027"/>
    <s v="Low"/>
    <s v="No"/>
    <n v="0"/>
  </r>
  <r>
    <s v="O00523"/>
    <d v="2024-02-29T00:00:00"/>
    <x v="0"/>
    <s v="C0034"/>
    <x v="103"/>
    <s v="P0011"/>
    <s v="Pens Model 3"/>
    <x v="2"/>
    <n v="498.61"/>
    <n v="3"/>
    <n v="944.31"/>
    <n v="0"/>
    <s v="Standard Class"/>
    <x v="1"/>
    <x v="1"/>
    <s v="E011"/>
    <x v="10"/>
    <n v="2832.93"/>
    <n v="1495.83"/>
    <n v="1337.1"/>
    <s v="High"/>
    <s v="No"/>
    <n v="0"/>
  </r>
  <r>
    <s v="O00677"/>
    <d v="2024-10-28T00:00:00"/>
    <x v="3"/>
    <s v="C0079"/>
    <x v="68"/>
    <s v="P0038"/>
    <s v="Laptops Model 2"/>
    <x v="0"/>
    <n v="55.26"/>
    <n v="3"/>
    <n v="112.32"/>
    <n v="0"/>
    <s v="Second Class"/>
    <x v="0"/>
    <x v="0"/>
    <s v="E002"/>
    <x v="0"/>
    <n v="336.96"/>
    <n v="165.78"/>
    <n v="171.17999999999998"/>
    <s v="High"/>
    <s v="No"/>
    <n v="0"/>
  </r>
  <r>
    <s v="O02338"/>
    <d v="2024-04-15T00:00:00"/>
    <x v="2"/>
    <s v="C0043"/>
    <x v="45"/>
    <s v="P0013"/>
    <s v="Staplers Model 1"/>
    <x v="2"/>
    <n v="671.48"/>
    <n v="5"/>
    <n v="1240.1099999999999"/>
    <n v="0.1"/>
    <s v="First Class"/>
    <x v="0"/>
    <x v="0"/>
    <s v="E010"/>
    <x v="8"/>
    <n v="5580.4949999999999"/>
    <n v="3357.4"/>
    <n v="2223.0949999999998"/>
    <s v="High"/>
    <s v="No"/>
    <n v="0"/>
  </r>
  <r>
    <s v="O00946"/>
    <d v="2024-02-29T00:00:00"/>
    <x v="0"/>
    <s v="C0025"/>
    <x v="16"/>
    <s v="P0022"/>
    <s v="Desks Model 2"/>
    <x v="1"/>
    <n v="209.29"/>
    <n v="4"/>
    <n v="425.58"/>
    <n v="0"/>
    <s v="Second Class"/>
    <x v="0"/>
    <x v="0"/>
    <s v="E006"/>
    <x v="9"/>
    <n v="1702.32"/>
    <n v="837.16"/>
    <n v="865.16"/>
    <s v="High"/>
    <s v="No"/>
    <n v="0"/>
  </r>
  <r>
    <s v="O01852"/>
    <d v="2024-11-03T00:00:00"/>
    <x v="3"/>
    <s v="C0016"/>
    <x v="34"/>
    <s v="P0023"/>
    <s v="Desks Model 3"/>
    <x v="1"/>
    <n v="388.07"/>
    <n v="12"/>
    <n v="782.41"/>
    <n v="0.2"/>
    <s v="Second Class"/>
    <x v="0"/>
    <x v="0"/>
    <s v="E010"/>
    <x v="8"/>
    <n v="7511.1360000000004"/>
    <n v="4656.84"/>
    <n v="2854.2960000000003"/>
    <s v="High"/>
    <s v="No"/>
    <n v="0"/>
  </r>
  <r>
    <s v="O00501"/>
    <d v="2025-05-04T00:00:00"/>
    <x v="2"/>
    <s v="C0070"/>
    <x v="92"/>
    <s v="P0008"/>
    <s v="Binders Model 4"/>
    <x v="2"/>
    <n v="723.8"/>
    <n v="12"/>
    <n v="1101.54"/>
    <n v="0.2"/>
    <s v="Standard Class"/>
    <x v="0"/>
    <x v="0"/>
    <s v="E010"/>
    <x v="8"/>
    <n v="10574.784"/>
    <n v="8685.5999999999985"/>
    <n v="1889.1840000000011"/>
    <s v="Medium"/>
    <s v="No"/>
    <n v="0"/>
  </r>
  <r>
    <s v="O01509"/>
    <d v="2024-09-29T00:00:00"/>
    <x v="1"/>
    <s v="C0006"/>
    <x v="79"/>
    <s v="P0002"/>
    <s v="Paper Model 2"/>
    <x v="2"/>
    <n v="461.98"/>
    <n v="3"/>
    <n v="1013.15"/>
    <n v="0.15"/>
    <s v="Second Class"/>
    <x v="3"/>
    <x v="3"/>
    <s v="E012"/>
    <x v="4"/>
    <n v="2583.5324999999998"/>
    <n v="1385.94"/>
    <n v="1197.5924999999997"/>
    <s v="High"/>
    <s v="No"/>
    <n v="0"/>
  </r>
  <r>
    <s v="O03056"/>
    <d v="2024-10-10T00:00:00"/>
    <x v="3"/>
    <s v="C0030"/>
    <x v="26"/>
    <s v="P0015"/>
    <s v="Staplers Model 3"/>
    <x v="2"/>
    <n v="250.6"/>
    <n v="10"/>
    <n v="418.2"/>
    <n v="0.05"/>
    <s v="Standard Class"/>
    <x v="3"/>
    <x v="3"/>
    <s v="E004"/>
    <x v="6"/>
    <n v="3972.8999999999996"/>
    <n v="2506"/>
    <n v="1466.8999999999996"/>
    <s v="High"/>
    <s v="No"/>
    <n v="0"/>
  </r>
  <r>
    <s v="O01190"/>
    <d v="2024-04-28T00:00:00"/>
    <x v="2"/>
    <s v="C0010"/>
    <x v="9"/>
    <s v="P0041"/>
    <s v="Monitors Model 1"/>
    <x v="0"/>
    <n v="757.28"/>
    <n v="3"/>
    <n v="1165.56"/>
    <n v="0.2"/>
    <s v="Standard Class"/>
    <x v="3"/>
    <x v="3"/>
    <s v="E004"/>
    <x v="6"/>
    <n v="2797.3440000000001"/>
    <n v="2271.84"/>
    <n v="525.50399999999991"/>
    <s v="Medium"/>
    <s v="No"/>
    <n v="0"/>
  </r>
  <r>
    <s v="O00807"/>
    <d v="2024-04-18T00:00:00"/>
    <x v="2"/>
    <s v="C0069"/>
    <x v="34"/>
    <s v="P0043"/>
    <s v="Monitors Model 3"/>
    <x v="0"/>
    <n v="710.37"/>
    <n v="12"/>
    <n v="979.52"/>
    <n v="0.15"/>
    <s v="Standard Class"/>
    <x v="0"/>
    <x v="0"/>
    <s v="E010"/>
    <x v="8"/>
    <n v="9991.1039999999994"/>
    <n v="8524.44"/>
    <n v="1466.6639999999989"/>
    <s v="Low"/>
    <s v="No"/>
    <n v="0"/>
  </r>
  <r>
    <s v="O02414"/>
    <d v="2024-05-26T00:00:00"/>
    <x v="2"/>
    <s v="C0106"/>
    <x v="81"/>
    <s v="P0038"/>
    <s v="Laptops Model 2"/>
    <x v="0"/>
    <n v="55.26"/>
    <n v="3"/>
    <n v="112.32"/>
    <n v="0.15"/>
    <s v="Second Class"/>
    <x v="0"/>
    <x v="0"/>
    <s v="E010"/>
    <x v="8"/>
    <n v="286.416"/>
    <n v="165.78"/>
    <n v="120.636"/>
    <s v="High"/>
    <s v="No"/>
    <n v="0"/>
  </r>
  <r>
    <s v="O02722"/>
    <d v="2024-04-14T00:00:00"/>
    <x v="2"/>
    <s v="C0107"/>
    <x v="30"/>
    <s v="P0048"/>
    <s v="Printers Model 4"/>
    <x v="0"/>
    <n v="83.72"/>
    <n v="10"/>
    <n v="143.57"/>
    <n v="0.2"/>
    <s v="Same Day"/>
    <x v="1"/>
    <x v="1"/>
    <s v="E003"/>
    <x v="11"/>
    <n v="1148.56"/>
    <n v="837.2"/>
    <n v="311.3599999999999"/>
    <s v="Medium"/>
    <s v="No"/>
    <n v="0"/>
  </r>
  <r>
    <s v="O02421"/>
    <d v="2025-02-03T00:00:00"/>
    <x v="0"/>
    <s v="C0060"/>
    <x v="28"/>
    <s v="P0039"/>
    <s v="Laptops Model 3"/>
    <x v="0"/>
    <n v="727.96"/>
    <n v="6"/>
    <n v="1118.93"/>
    <n v="0.2"/>
    <s v="Standard Class"/>
    <x v="0"/>
    <x v="0"/>
    <s v="E002"/>
    <x v="0"/>
    <n v="5370.8640000000005"/>
    <n v="4367.76"/>
    <n v="1003.1040000000003"/>
    <s v="Medium"/>
    <s v="No"/>
    <n v="0"/>
  </r>
  <r>
    <s v="O01652"/>
    <d v="2025-01-17T00:00:00"/>
    <x v="0"/>
    <s v="C0054"/>
    <x v="7"/>
    <s v="P0005"/>
    <s v="Binders Model 1"/>
    <x v="2"/>
    <n v="454.91"/>
    <n v="1"/>
    <n v="865.02"/>
    <n v="0.05"/>
    <s v="Standard Class"/>
    <x v="2"/>
    <x v="2"/>
    <s v="E005"/>
    <x v="3"/>
    <n v="821.76899999999989"/>
    <n v="454.91"/>
    <n v="366.85899999999987"/>
    <s v="High"/>
    <s v="No"/>
    <n v="0"/>
  </r>
  <r>
    <s v="O00646"/>
    <d v="2025-06-06T00:00:00"/>
    <x v="2"/>
    <s v="C0108"/>
    <x v="47"/>
    <s v="P0041"/>
    <s v="Monitors Model 1"/>
    <x v="0"/>
    <n v="757.28"/>
    <n v="5"/>
    <n v="1165.56"/>
    <n v="0"/>
    <s v="Standard Class"/>
    <x v="3"/>
    <x v="3"/>
    <s v="E004"/>
    <x v="6"/>
    <n v="5827.7999999999993"/>
    <n v="3786.3999999999996"/>
    <n v="2041.3999999999996"/>
    <s v="High"/>
    <s v="No"/>
    <n v="0"/>
  </r>
  <r>
    <s v="O02288"/>
    <d v="2025-02-16T00:00:00"/>
    <x v="0"/>
    <s v="C0116"/>
    <x v="104"/>
    <s v="P0016"/>
    <s v="Staplers Model 4"/>
    <x v="2"/>
    <n v="465.76"/>
    <n v="10"/>
    <n v="906.25"/>
    <n v="0.1"/>
    <s v="First Class"/>
    <x v="1"/>
    <x v="1"/>
    <s v="E011"/>
    <x v="10"/>
    <n v="8156.25"/>
    <n v="4657.6000000000004"/>
    <n v="3498.6499999999996"/>
    <s v="High"/>
    <s v="No"/>
    <n v="0"/>
  </r>
  <r>
    <s v="O00764"/>
    <d v="2025-05-17T00:00:00"/>
    <x v="2"/>
    <s v="C0069"/>
    <x v="34"/>
    <s v="P0029"/>
    <s v="Bookcases Model 1"/>
    <x v="1"/>
    <n v="644.65"/>
    <n v="12"/>
    <n v="1029.82"/>
    <n v="0"/>
    <s v="Standard Class"/>
    <x v="0"/>
    <x v="0"/>
    <s v="E002"/>
    <x v="0"/>
    <n v="12357.84"/>
    <n v="7735.7999999999993"/>
    <n v="4622.0400000000009"/>
    <s v="High"/>
    <s v="No"/>
    <n v="0"/>
  </r>
  <r>
    <s v="O00466"/>
    <d v="2024-07-07T00:00:00"/>
    <x v="1"/>
    <s v="C0115"/>
    <x v="17"/>
    <s v="P0008"/>
    <s v="Binders Model 4"/>
    <x v="2"/>
    <n v="723.8"/>
    <n v="5"/>
    <n v="1101.54"/>
    <n v="0"/>
    <s v="First Class"/>
    <x v="2"/>
    <x v="2"/>
    <s v="E009"/>
    <x v="5"/>
    <n v="5507.7"/>
    <n v="3619"/>
    <n v="1888.6999999999998"/>
    <s v="High"/>
    <s v="No"/>
    <n v="0"/>
  </r>
  <r>
    <s v="O00508"/>
    <d v="2024-05-31T00:00:00"/>
    <x v="2"/>
    <s v="C0037"/>
    <x v="12"/>
    <s v="P0050"/>
    <s v="Accessories Model 2"/>
    <x v="0"/>
    <n v="31.01"/>
    <n v="6"/>
    <n v="49.68"/>
    <n v="0"/>
    <s v="Standard Class"/>
    <x v="3"/>
    <x v="3"/>
    <s v="E004"/>
    <x v="6"/>
    <n v="298.08"/>
    <n v="186.06"/>
    <n v="112.01999999999998"/>
    <s v="High"/>
    <s v="No"/>
    <n v="0"/>
  </r>
  <r>
    <s v="O02066"/>
    <d v="2024-05-30T00:00:00"/>
    <x v="2"/>
    <s v="C0109"/>
    <x v="51"/>
    <s v="P0002"/>
    <s v="Paper Model 2"/>
    <x v="2"/>
    <n v="461.98"/>
    <n v="9"/>
    <n v="1013.15"/>
    <n v="0.1"/>
    <s v="Second Class"/>
    <x v="3"/>
    <x v="3"/>
    <s v="E008"/>
    <x v="7"/>
    <n v="8206.5150000000012"/>
    <n v="4157.82"/>
    <n v="4048.6950000000015"/>
    <s v="High"/>
    <s v="No"/>
    <n v="0"/>
  </r>
  <r>
    <s v="O01967"/>
    <d v="2024-08-22T00:00:00"/>
    <x v="1"/>
    <s v="C0010"/>
    <x v="9"/>
    <s v="P0001"/>
    <s v="Paper Model 1"/>
    <x v="2"/>
    <n v="193.58"/>
    <n v="1"/>
    <n v="347.15"/>
    <n v="0"/>
    <s v="Standard Class"/>
    <x v="3"/>
    <x v="3"/>
    <s v="E008"/>
    <x v="7"/>
    <n v="347.15"/>
    <n v="193.58"/>
    <n v="153.56999999999996"/>
    <s v="High"/>
    <s v="No"/>
    <n v="0"/>
  </r>
  <r>
    <s v="O01039"/>
    <d v="2025-01-01T00:00:00"/>
    <x v="0"/>
    <s v="C0083"/>
    <x v="21"/>
    <s v="P0007"/>
    <s v="Binders Model 3"/>
    <x v="2"/>
    <n v="487.09"/>
    <n v="5"/>
    <n v="838.72"/>
    <n v="0"/>
    <s v="Second Class"/>
    <x v="1"/>
    <x v="1"/>
    <s v="E003"/>
    <x v="11"/>
    <n v="4193.6000000000004"/>
    <n v="2435.4499999999998"/>
    <n v="1758.1500000000005"/>
    <s v="High"/>
    <s v="No"/>
    <n v="0"/>
  </r>
  <r>
    <s v="O02249"/>
    <d v="2024-04-07T00:00:00"/>
    <x v="2"/>
    <s v="C0022"/>
    <x v="89"/>
    <s v="P0050"/>
    <s v="Accessories Model 2"/>
    <x v="0"/>
    <n v="31.01"/>
    <n v="5"/>
    <n v="49.68"/>
    <n v="0.1"/>
    <s v="Standard Class"/>
    <x v="2"/>
    <x v="2"/>
    <s v="E001"/>
    <x v="2"/>
    <n v="223.56"/>
    <n v="155.05000000000001"/>
    <n v="68.509999999999991"/>
    <s v="High"/>
    <s v="No"/>
    <n v="0"/>
  </r>
  <r>
    <s v="O03177"/>
    <d v="2024-11-07T00:00:00"/>
    <x v="3"/>
    <s v="C0019"/>
    <x v="86"/>
    <s v="P0047"/>
    <s v="Printers Model 3"/>
    <x v="0"/>
    <n v="127.85"/>
    <n v="2"/>
    <n v="210.2"/>
    <n v="0.2"/>
    <s v="First Class"/>
    <x v="2"/>
    <x v="2"/>
    <s v="E001"/>
    <x v="2"/>
    <n v="336.32"/>
    <n v="255.7"/>
    <n v="80.62"/>
    <s v="Medium"/>
    <s v="No"/>
    <n v="0"/>
  </r>
  <r>
    <s v="O01134"/>
    <d v="2024-07-09T00:00:00"/>
    <x v="1"/>
    <s v="C0119"/>
    <x v="55"/>
    <s v="P0022"/>
    <s v="Desks Model 2"/>
    <x v="1"/>
    <n v="209.29"/>
    <n v="5"/>
    <n v="425.58"/>
    <n v="0"/>
    <s v="Standard Class"/>
    <x v="1"/>
    <x v="1"/>
    <s v="E007"/>
    <x v="1"/>
    <n v="2127.9"/>
    <n v="1046.45"/>
    <n v="1081.45"/>
    <s v="High"/>
    <s v="No"/>
    <n v="0"/>
  </r>
  <r>
    <s v="O02767"/>
    <d v="2025-02-08T00:00:00"/>
    <x v="4"/>
    <s v="C0023"/>
    <x v="58"/>
    <s v="P0047"/>
    <s v="Printers Model 3"/>
    <x v="0"/>
    <n v="127.85"/>
    <m/>
    <n v="210.2"/>
    <n v="0"/>
    <s v="Standard Class"/>
    <x v="0"/>
    <x v="0"/>
    <s v="E006"/>
    <x v="9"/>
    <n v="0"/>
    <n v="0"/>
    <n v="0"/>
    <s v="Quantity Error!"/>
    <s v="Yes"/>
    <n v="1"/>
  </r>
  <r>
    <s v="O02451"/>
    <d v="2025-04-04T00:00:00"/>
    <x v="2"/>
    <s v="C0037"/>
    <x v="12"/>
    <s v="P0038"/>
    <s v="Laptops Model 2"/>
    <x v="0"/>
    <n v="55.26"/>
    <n v="10"/>
    <n v="112.32"/>
    <n v="0.1"/>
    <s v="Standard Class"/>
    <x v="3"/>
    <x v="3"/>
    <s v="E012"/>
    <x v="4"/>
    <n v="1010.8799999999999"/>
    <n v="552.6"/>
    <n v="458.27999999999986"/>
    <s v="High"/>
    <s v="No"/>
    <n v="0"/>
  </r>
  <r>
    <s v="O00557"/>
    <d v="2024-07-27T00:00:00"/>
    <x v="1"/>
    <s v="C0053"/>
    <x v="73"/>
    <s v="P0021"/>
    <s v="Desks Model 1"/>
    <x v="1"/>
    <n v="731.22"/>
    <n v="7"/>
    <n v="1490.92"/>
    <n v="0"/>
    <s v="Standard Class"/>
    <x v="0"/>
    <x v="0"/>
    <s v="E002"/>
    <x v="0"/>
    <n v="10436.44"/>
    <n v="5118.54"/>
    <n v="5317.9000000000005"/>
    <s v="High"/>
    <s v="No"/>
    <n v="0"/>
  </r>
  <r>
    <s v="O00219"/>
    <d v="2024-05-30T00:00:00"/>
    <x v="2"/>
    <s v="C0074"/>
    <x v="35"/>
    <s v="P0044"/>
    <s v="Monitors Model 4"/>
    <x v="0"/>
    <n v="365.65"/>
    <n v="2"/>
    <n v="689.97"/>
    <n v="0.2"/>
    <s v="Second Class"/>
    <x v="3"/>
    <x v="3"/>
    <s v="E012"/>
    <x v="4"/>
    <n v="1103.952"/>
    <n v="731.3"/>
    <n v="372.65200000000004"/>
    <s v="High"/>
    <s v="No"/>
    <n v="0"/>
  </r>
  <r>
    <s v="O00704"/>
    <d v="2025-03-27T00:00:00"/>
    <x v="0"/>
    <s v="C0087"/>
    <x v="87"/>
    <s v="P0018"/>
    <s v="Envelopes Model 2"/>
    <x v="2"/>
    <n v="599.25"/>
    <n v="6"/>
    <n v="849.05"/>
    <n v="0"/>
    <s v="Second Class"/>
    <x v="2"/>
    <x v="2"/>
    <s v="E001"/>
    <x v="2"/>
    <n v="5094.2999999999993"/>
    <n v="3595.5"/>
    <n v="1498.7999999999993"/>
    <s v="Medium"/>
    <s v="No"/>
    <n v="0"/>
  </r>
  <r>
    <s v="O02825"/>
    <d v="2024-07-31T00:00:00"/>
    <x v="1"/>
    <s v="C0023"/>
    <x v="58"/>
    <s v="P0003"/>
    <s v="Paper Model 3"/>
    <x v="2"/>
    <n v="239.71"/>
    <n v="10"/>
    <n v="522.34"/>
    <n v="0.2"/>
    <s v="Same Day"/>
    <x v="0"/>
    <x v="0"/>
    <s v="E002"/>
    <x v="0"/>
    <n v="4178.72"/>
    <n v="2397.1"/>
    <n v="1781.6200000000003"/>
    <s v="High"/>
    <s v="No"/>
    <n v="0"/>
  </r>
  <r>
    <s v="O01735"/>
    <d v="2024-08-15T00:00:00"/>
    <x v="1"/>
    <s v="C0046"/>
    <x v="95"/>
    <s v="P0042"/>
    <s v="Monitors Model 2"/>
    <x v="0"/>
    <n v="396.64"/>
    <n v="9"/>
    <n v="532.41999999999996"/>
    <n v="0.15"/>
    <s v="Second Class"/>
    <x v="1"/>
    <x v="1"/>
    <s v="E011"/>
    <x v="10"/>
    <n v="4073.0129999999995"/>
    <n v="3569.7599999999998"/>
    <n v="503.2529999999997"/>
    <s v="Low"/>
    <s v="No"/>
    <n v="0"/>
  </r>
  <r>
    <s v="O00729"/>
    <d v="2024-08-02T00:00:00"/>
    <x v="1"/>
    <s v="C0045"/>
    <x v="63"/>
    <s v="P0010"/>
    <s v="Pens Model 2"/>
    <x v="2"/>
    <n v="285.10000000000002"/>
    <n v="12"/>
    <n v="528.79999999999995"/>
    <n v="0.05"/>
    <s v="Same Day"/>
    <x v="1"/>
    <x v="1"/>
    <s v="E007"/>
    <x v="1"/>
    <n v="6028.3199999999988"/>
    <n v="3421.2000000000003"/>
    <n v="2607.1199999999985"/>
    <s v="High"/>
    <s v="No"/>
    <n v="0"/>
  </r>
  <r>
    <s v="O01358"/>
    <d v="2024-02-09T00:00:00"/>
    <x v="0"/>
    <s v="C0093"/>
    <x v="102"/>
    <s v="P0012"/>
    <s v="Pens Model 4"/>
    <x v="2"/>
    <n v="578.14"/>
    <n v="1"/>
    <n v="1084.72"/>
    <n v="0.15"/>
    <s v="First Class"/>
    <x v="0"/>
    <x v="0"/>
    <s v="E006"/>
    <x v="9"/>
    <n v="922.01199999999994"/>
    <n v="578.14"/>
    <n v="343.87199999999996"/>
    <s v="High"/>
    <s v="No"/>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EF0F1B-1BEA-C642-BD8C-3D44B1F594AD}" name="PivotTable1" cacheId="11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4" firstHeaderRow="1" firstDataRow="1" firstDataCol="1" rowPageCount="1" colPageCount="1"/>
  <pivotFields count="24">
    <pivotField showAll="0"/>
    <pivotField numFmtId="14" showAll="0"/>
    <pivotField axis="axisRow" showAll="0">
      <items count="6">
        <item x="0"/>
        <item x="2"/>
        <item x="1"/>
        <item x="3"/>
        <item x="4"/>
        <item t="default"/>
      </items>
    </pivotField>
    <pivotField showAll="0"/>
    <pivotField showAll="0"/>
    <pivotField showAll="0"/>
    <pivotField showAll="0"/>
    <pivotField showAll="0"/>
    <pivotField numFmtId="44" showAll="0"/>
    <pivotField showAll="0"/>
    <pivotField numFmtId="44" showAll="0"/>
    <pivotField numFmtId="9" showAll="0"/>
    <pivotField showAll="0"/>
    <pivotField axis="axisPage" showAll="0">
      <items count="5">
        <item x="2"/>
        <item x="0"/>
        <item x="1"/>
        <item x="3"/>
        <item t="default"/>
      </items>
    </pivotField>
    <pivotField axis="axisRow" showAll="0">
      <items count="5">
        <item x="3"/>
        <item x="2"/>
        <item x="1"/>
        <item x="0"/>
        <item t="default"/>
      </items>
    </pivotField>
    <pivotField showAll="0"/>
    <pivotField showAll="0"/>
    <pivotField dataField="1" numFmtId="44" showAll="0"/>
    <pivotField numFmtId="44" showAll="0"/>
    <pivotField numFmtId="44" showAll="0"/>
    <pivotField showAll="0"/>
    <pivotField showAll="0"/>
    <pivotField numFmtId="1" showAll="0"/>
    <pivotField dragToRow="0" dragToCol="0" dragToPage="0" showAll="0" defaultSubtotal="0"/>
  </pivotFields>
  <rowFields count="2">
    <field x="2"/>
    <field x="14"/>
  </rowFields>
  <rowItems count="11">
    <i>
      <x/>
    </i>
    <i r="1">
      <x v="3"/>
    </i>
    <i>
      <x v="1"/>
    </i>
    <i r="1">
      <x v="3"/>
    </i>
    <i>
      <x v="2"/>
    </i>
    <i r="1">
      <x v="3"/>
    </i>
    <i>
      <x v="3"/>
    </i>
    <i r="1">
      <x v="3"/>
    </i>
    <i>
      <x v="4"/>
    </i>
    <i r="1">
      <x v="3"/>
    </i>
    <i t="grand">
      <x/>
    </i>
  </rowItems>
  <colItems count="1">
    <i/>
  </colItems>
  <pageFields count="1">
    <pageField fld="13" item="1" hier="-1"/>
  </pageFields>
  <dataFields count="1">
    <dataField name="Sum of LineTotal" fld="17" baseField="0" baseItem="0" numFmtId="4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361349-7438-CD4B-84A1-67F04D5DD036}" name="PivotTable2" cacheId="11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7" firstHeaderRow="0" firstDataRow="1" firstDataCol="1" rowPageCount="1" colPageCount="1"/>
  <pivotFields count="24">
    <pivotField showAll="0"/>
    <pivotField numFmtId="14" showAll="0"/>
    <pivotField showAll="0"/>
    <pivotField showAll="0"/>
    <pivotField showAll="0"/>
    <pivotField showAll="0"/>
    <pivotField showAll="0"/>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numFmtId="44" showAll="0"/>
    <pivotField showAll="0"/>
    <pivotField numFmtId="44" showAll="0"/>
    <pivotField numFmtId="9" showAll="0"/>
    <pivotField showAll="0"/>
    <pivotField axis="axisPage" showAll="0">
      <items count="5">
        <item x="2"/>
        <item x="0"/>
        <item x="1"/>
        <item x="3"/>
        <item t="default"/>
      </items>
    </pivotField>
    <pivotField showAll="0"/>
    <pivotField showAll="0"/>
    <pivotField showAll="0"/>
    <pivotField dataField="1" numFmtId="44" showAll="0"/>
    <pivotField numFmtId="44" showAll="0"/>
    <pivotField dataField="1" numFmtId="44" showAll="0"/>
    <pivotField showAll="0"/>
    <pivotField showAll="0"/>
    <pivotField numFmtId="1" showAll="0"/>
    <pivotField dataField="1" dragToRow="0" dragToCol="0" dragToPage="0" showAll="0" defaultSubtotal="0"/>
  </pivotFields>
  <rowFields count="1">
    <field x="7"/>
  </rowFields>
  <rowItems count="4">
    <i>
      <x v="1"/>
    </i>
    <i>
      <x/>
    </i>
    <i>
      <x v="2"/>
    </i>
    <i t="grand">
      <x/>
    </i>
  </rowItems>
  <colFields count="1">
    <field x="-2"/>
  </colFields>
  <colItems count="3">
    <i>
      <x/>
    </i>
    <i i="1">
      <x v="1"/>
    </i>
    <i i="2">
      <x v="2"/>
    </i>
  </colItems>
  <pageFields count="1">
    <pageField fld="13" item="1" hier="-1"/>
  </pageFields>
  <dataFields count="3">
    <dataField name="Sum of LineTotal" fld="17" baseField="0" baseItem="0" numFmtId="44"/>
    <dataField name="Sum of Profit" fld="19" baseField="0" baseItem="0" numFmtId="44"/>
    <dataField name="Sum of Profit%" fld="23" baseField="0" baseItem="0" numFmtId="9"/>
  </dataFields>
  <formats count="1">
    <format dxfId="53">
      <pivotArea outline="0" collapsedLevelsAreSubtotals="1" fieldPosition="0">
        <references count="1">
          <reference field="4294967294" count="1" selected="0">
            <x v="2"/>
          </reference>
        </references>
      </pivotArea>
    </format>
  </formats>
  <chartFormats count="1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 chart="1" format="4">
      <pivotArea type="data" outline="0" fieldPosition="0">
        <references count="2">
          <reference field="4294967294" count="1" selected="0">
            <x v="0"/>
          </reference>
          <reference field="7" count="1" selected="0">
            <x v="0"/>
          </reference>
        </references>
      </pivotArea>
    </chartFormat>
    <chartFormat chart="1" format="5">
      <pivotArea type="data" outline="0" fieldPosition="0">
        <references count="2">
          <reference field="4294967294" count="1" selected="0">
            <x v="0"/>
          </reference>
          <reference field="7" count="1" selected="0">
            <x v="2"/>
          </reference>
        </references>
      </pivotArea>
    </chartFormat>
    <chartFormat chart="1" format="6">
      <pivotArea type="data" outline="0" fieldPosition="0">
        <references count="2">
          <reference field="4294967294" count="1" selected="0">
            <x v="1"/>
          </reference>
          <reference field="7" count="1" selected="0">
            <x v="1"/>
          </reference>
        </references>
      </pivotArea>
    </chartFormat>
    <chartFormat chart="1" format="7">
      <pivotArea type="data" outline="0" fieldPosition="0">
        <references count="2">
          <reference field="4294967294" count="1" selected="0">
            <x v="1"/>
          </reference>
          <reference field="7" count="1" selected="0">
            <x v="0"/>
          </reference>
        </references>
      </pivotArea>
    </chartFormat>
    <chartFormat chart="1" format="8">
      <pivotArea type="data" outline="0" fieldPosition="0">
        <references count="2">
          <reference field="4294967294" count="1" selected="0">
            <x v="1"/>
          </reference>
          <reference field="7" count="1" selected="0">
            <x v="2"/>
          </reference>
        </references>
      </pivotArea>
    </chartFormat>
    <chartFormat chart="1" format="9">
      <pivotArea type="data" outline="0" fieldPosition="0">
        <references count="2">
          <reference field="4294967294" count="1" selected="0">
            <x v="2"/>
          </reference>
          <reference field="7" count="1" selected="0">
            <x v="1"/>
          </reference>
        </references>
      </pivotArea>
    </chartFormat>
    <chartFormat chart="1" format="10">
      <pivotArea type="data" outline="0" fieldPosition="0">
        <references count="2">
          <reference field="4294967294" count="1" selected="0">
            <x v="2"/>
          </reference>
          <reference field="7" count="1" selected="0">
            <x v="0"/>
          </reference>
        </references>
      </pivotArea>
    </chartFormat>
    <chartFormat chart="1" format="11">
      <pivotArea type="data" outline="0" fieldPosition="0">
        <references count="2">
          <reference field="4294967294" count="1" selected="0">
            <x v="2"/>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0397D1-9D41-794C-BB58-5E1596D3FF89}" name="PivotTable3" cacheId="11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4" firstHeaderRow="1" firstDataRow="1" firstDataCol="1" rowPageCount="1" colPageCount="1"/>
  <pivotFields count="24">
    <pivotField showAll="0"/>
    <pivotField numFmtId="14" showAll="0"/>
    <pivotField showAll="0"/>
    <pivotField showAll="0"/>
    <pivotField axis="axisRow" showAll="0" measureFilter="1" sortType="descending">
      <items count="107">
        <item x="95"/>
        <item x="80"/>
        <item x="76"/>
        <item x="29"/>
        <item x="86"/>
        <item x="4"/>
        <item x="40"/>
        <item x="28"/>
        <item x="2"/>
        <item x="93"/>
        <item x="88"/>
        <item x="51"/>
        <item x="100"/>
        <item x="67"/>
        <item x="70"/>
        <item x="11"/>
        <item x="83"/>
        <item x="104"/>
        <item x="98"/>
        <item x="57"/>
        <item x="82"/>
        <item x="61"/>
        <item x="33"/>
        <item x="92"/>
        <item x="73"/>
        <item x="38"/>
        <item x="36"/>
        <item x="103"/>
        <item x="6"/>
        <item x="5"/>
        <item x="54"/>
        <item x="14"/>
        <item x="56"/>
        <item x="58"/>
        <item x="101"/>
        <item x="55"/>
        <item x="23"/>
        <item x="94"/>
        <item x="74"/>
        <item x="97"/>
        <item x="60"/>
        <item x="9"/>
        <item x="49"/>
        <item x="43"/>
        <item x="19"/>
        <item x="79"/>
        <item x="18"/>
        <item x="102"/>
        <item x="41"/>
        <item x="12"/>
        <item x="15"/>
        <item x="81"/>
        <item x="10"/>
        <item x="3"/>
        <item x="27"/>
        <item x="72"/>
        <item x="37"/>
        <item x="63"/>
        <item x="64"/>
        <item x="75"/>
        <item x="30"/>
        <item x="99"/>
        <item x="105"/>
        <item x="21"/>
        <item x="62"/>
        <item x="17"/>
        <item x="26"/>
        <item x="84"/>
        <item x="20"/>
        <item x="24"/>
        <item x="89"/>
        <item x="66"/>
        <item x="48"/>
        <item x="50"/>
        <item x="71"/>
        <item x="90"/>
        <item x="34"/>
        <item x="52"/>
        <item x="47"/>
        <item x="87"/>
        <item x="35"/>
        <item x="53"/>
        <item x="22"/>
        <item x="96"/>
        <item x="1"/>
        <item x="7"/>
        <item x="8"/>
        <item x="77"/>
        <item x="68"/>
        <item x="59"/>
        <item x="39"/>
        <item x="44"/>
        <item x="69"/>
        <item x="91"/>
        <item x="45"/>
        <item x="25"/>
        <item x="31"/>
        <item x="65"/>
        <item x="42"/>
        <item x="78"/>
        <item x="16"/>
        <item x="0"/>
        <item x="46"/>
        <item x="85"/>
        <item x="13"/>
        <item x="3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44" showAll="0"/>
    <pivotField showAll="0"/>
    <pivotField numFmtId="44" showAll="0"/>
    <pivotField numFmtId="9" showAll="0"/>
    <pivotField showAll="0"/>
    <pivotField axis="axisPage" showAll="0">
      <items count="5">
        <item x="2"/>
        <item x="0"/>
        <item x="1"/>
        <item x="3"/>
        <item t="default"/>
      </items>
    </pivotField>
    <pivotField showAll="0"/>
    <pivotField showAll="0"/>
    <pivotField showAll="0"/>
    <pivotField dataField="1" numFmtId="44" showAll="0"/>
    <pivotField numFmtId="44" showAll="0"/>
    <pivotField numFmtId="44" showAll="0"/>
    <pivotField showAll="0"/>
    <pivotField showAll="0"/>
    <pivotField numFmtId="1" showAll="0"/>
    <pivotField dragToRow="0" dragToCol="0" dragToPage="0" showAll="0" defaultSubtotal="0"/>
  </pivotFields>
  <rowFields count="1">
    <field x="4"/>
  </rowFields>
  <rowItems count="11">
    <i>
      <x v="76"/>
    </i>
    <i>
      <x v="57"/>
    </i>
    <i>
      <x v="8"/>
    </i>
    <i>
      <x v="7"/>
    </i>
    <i>
      <x v="25"/>
    </i>
    <i>
      <x v="47"/>
    </i>
    <i>
      <x v="89"/>
    </i>
    <i>
      <x v="2"/>
    </i>
    <i>
      <x v="41"/>
    </i>
    <i>
      <x v="33"/>
    </i>
    <i t="grand">
      <x/>
    </i>
  </rowItems>
  <colItems count="1">
    <i/>
  </colItems>
  <pageFields count="1">
    <pageField fld="13" item="1" hier="-1"/>
  </pageFields>
  <dataFields count="1">
    <dataField name="Sum of LineTotal" fld="17" baseField="0" baseItem="0" numFmtId="44"/>
  </dataField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EF4020-C758-7047-9519-5649F8466D75}" name="PivotTable4" cacheId="11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7" firstHeaderRow="0" firstDataRow="1" firstDataCol="1" rowPageCount="1" colPageCount="1"/>
  <pivotFields count="24">
    <pivotField showAll="0"/>
    <pivotField numFmtId="14" showAll="0"/>
    <pivotField showAll="0"/>
    <pivotField showAll="0"/>
    <pivotField showAll="0"/>
    <pivotField showAll="0"/>
    <pivotField showAll="0"/>
    <pivotField axis="axisRow" showAll="0">
      <items count="4">
        <item x="1"/>
        <item x="2"/>
        <item x="0"/>
        <item t="default"/>
      </items>
    </pivotField>
    <pivotField numFmtId="44" showAll="0"/>
    <pivotField showAll="0"/>
    <pivotField numFmtId="44" showAll="0"/>
    <pivotField numFmtId="9" showAll="0"/>
    <pivotField showAll="0"/>
    <pivotField axis="axisPage" showAll="0">
      <items count="5">
        <item x="2"/>
        <item x="0"/>
        <item x="1"/>
        <item x="3"/>
        <item t="default"/>
      </items>
    </pivotField>
    <pivotField showAll="0"/>
    <pivotField showAll="0"/>
    <pivotField showAll="0"/>
    <pivotField dataField="1" numFmtId="44" showAll="0"/>
    <pivotField numFmtId="44" showAll="0"/>
    <pivotField numFmtId="44" showAll="0"/>
    <pivotField showAll="0"/>
    <pivotField showAll="0"/>
    <pivotField dataField="1" numFmtId="1" showAll="0"/>
    <pivotField dragToRow="0" dragToCol="0" dragToPage="0" showAll="0" defaultSubtotal="0"/>
  </pivotFields>
  <rowFields count="1">
    <field x="7"/>
  </rowFields>
  <rowItems count="4">
    <i>
      <x/>
    </i>
    <i>
      <x v="1"/>
    </i>
    <i>
      <x v="2"/>
    </i>
    <i t="grand">
      <x/>
    </i>
  </rowItems>
  <colFields count="1">
    <field x="-2"/>
  </colFields>
  <colItems count="2">
    <i>
      <x/>
    </i>
    <i i="1">
      <x v="1"/>
    </i>
  </colItems>
  <pageFields count="1">
    <pageField fld="13" item="1" hier="-1"/>
  </pageFields>
  <dataFields count="2">
    <dataField name="Sum of LineTotal" fld="17" baseField="0" baseItem="0" numFmtId="44"/>
    <dataField name="Average of ReturnedBinary" fld="22" subtotal="average" baseField="0" baseItem="0" numFmtId="1"/>
  </dataFields>
  <formats count="2">
    <format dxfId="52">
      <pivotArea collapsedLevelsAreSubtotals="1" fieldPosition="0">
        <references count="1">
          <reference field="7" count="0"/>
        </references>
      </pivotArea>
    </format>
    <format dxfId="51">
      <pivotArea collapsedLevelsAreSubtotals="1" fieldPosition="0">
        <references count="2">
          <reference field="4294967294" count="1" selected="0">
            <x v="0"/>
          </reference>
          <reference field="7" count="0"/>
        </references>
      </pivotArea>
    </format>
  </formats>
  <chartFormats count="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D6D3D84-473C-A341-ABF1-4483954074D0}" name="PivotTable5" cacheId="11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 firstHeaderRow="1" firstDataRow="1" firstDataCol="1" rowPageCount="1" colPageCount="1"/>
  <pivotFields count="24">
    <pivotField dataField="1" showAll="0"/>
    <pivotField numFmtId="14" showAll="0"/>
    <pivotField showAll="0"/>
    <pivotField showAll="0"/>
    <pivotField showAll="0"/>
    <pivotField showAll="0"/>
    <pivotField showAll="0"/>
    <pivotField showAll="0"/>
    <pivotField numFmtId="44" showAll="0"/>
    <pivotField showAll="0"/>
    <pivotField numFmtId="44" showAll="0"/>
    <pivotField numFmtId="9" showAll="0"/>
    <pivotField showAll="0"/>
    <pivotField axis="axisPage" showAll="0">
      <items count="5">
        <item x="2"/>
        <item x="0"/>
        <item x="1"/>
        <item x="3"/>
        <item t="default"/>
      </items>
    </pivotField>
    <pivotField showAll="0">
      <items count="5">
        <item h="1" x="3"/>
        <item h="1" x="2"/>
        <item x="1"/>
        <item h="1" x="0"/>
        <item t="default"/>
      </items>
    </pivotField>
    <pivotField showAll="0"/>
    <pivotField axis="axisRow" showAll="0">
      <items count="13">
        <item x="0"/>
        <item x="9"/>
        <item x="10"/>
        <item x="7"/>
        <item x="11"/>
        <item x="2"/>
        <item x="6"/>
        <item x="5"/>
        <item x="4"/>
        <item x="3"/>
        <item x="1"/>
        <item x="8"/>
        <item t="default"/>
      </items>
    </pivotField>
    <pivotField numFmtId="44" showAll="0"/>
    <pivotField numFmtId="44" showAll="0"/>
    <pivotField numFmtId="44" showAll="0"/>
    <pivotField showAll="0"/>
    <pivotField showAll="0"/>
    <pivotField numFmtId="1" showAll="0"/>
    <pivotField dragToRow="0" dragToCol="0" dragToPage="0" showAll="0" defaultSubtotal="0"/>
  </pivotFields>
  <rowFields count="1">
    <field x="16"/>
  </rowFields>
  <rowItems count="1">
    <i t="grand">
      <x/>
    </i>
  </rowItems>
  <colItems count="1">
    <i/>
  </colItems>
  <pageFields count="1">
    <pageField fld="13" item="1" hier="-1"/>
  </pageFields>
  <dataFields count="1">
    <dataField name="Count of Order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465C904-725B-6644-B021-4574B7D66C84}" autoFormatId="16" applyNumberFormats="0" applyBorderFormats="0" applyFontFormats="0" applyPatternFormats="0" applyAlignmentFormats="0" applyWidthHeightFormats="0">
  <queryTableRefresh nextId="25" unboundColumnsRight="7">
    <queryTableFields count="23">
      <queryTableField id="1" name="OrderID" tableColumnId="1"/>
      <queryTableField id="2" name="OrderDate" tableColumnId="2"/>
      <queryTableField id="22" dataBound="0" tableColumnId="25"/>
      <queryTableField id="3" name="CustomerID" tableColumnId="3"/>
      <queryTableField id="13" dataBound="0" tableColumnId="13"/>
      <queryTableField id="4" name="ProductID" tableColumnId="4"/>
      <queryTableField id="14" dataBound="0" tableColumnId="14"/>
      <queryTableField id="15" dataBound="0" tableColumnId="15"/>
      <queryTableField id="16" dataBound="0" tableColumnId="19"/>
      <queryTableField id="5" name="Quantity" tableColumnId="5"/>
      <queryTableField id="6" name="UnitPrice" tableColumnId="6"/>
      <queryTableField id="7" name="Discount" tableColumnId="7"/>
      <queryTableField id="8" name="ShipMode" tableColumnId="8"/>
      <queryTableField id="9" name="Region" tableColumnId="9"/>
      <queryTableField id="21" dataBound="0" tableColumnId="24"/>
      <queryTableField id="10" name="EmployeeID" tableColumnId="10"/>
      <queryTableField id="24" dataBound="0" tableColumnId="27"/>
      <queryTableField id="12" dataBound="0" tableColumnId="12"/>
      <queryTableField id="17" dataBound="0" tableColumnId="20"/>
      <queryTableField id="18" dataBound="0" tableColumnId="21"/>
      <queryTableField id="19" dataBound="0" tableColumnId="22"/>
      <queryTableField id="20" dataBound="0" tableColumnId="23"/>
      <queryTableField id="23" dataBound="0"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Name" xr10:uid="{78E7D73E-F5E5-7F44-B65C-3D5B04063F4F}" sourceName="RegionName">
  <pivotTables>
    <pivotTable tabId="16" name="PivotTable5"/>
  </pivotTables>
  <data>
    <tabular pivotCacheId="82405834">
      <items count="4">
        <i x="0"/>
        <i x="3" nd="1"/>
        <i x="2"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Name" xr10:uid="{237369C8-2545-D94D-8604-80EAD8E6B4DA}" cache="Slicer_RegionName" caption="RegionName"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E1E605-7ACB-5542-96E5-87DC414F3ECA}" name="Orders_CLEAN" displayName="Orders_CLEAN" ref="A1:W3201" tableType="queryTable" totalsRowShown="0" headerRowDxfId="65">
  <autoFilter ref="A1:W3201" xr:uid="{45E1E605-7ACB-5542-96E5-87DC414F3ECA}"/>
  <tableColumns count="23">
    <tableColumn id="1" xr3:uid="{80A011EE-C758-DD4E-B977-DB4A99A8A21F}" uniqueName="1" name="OrderID" queryTableFieldId="1" dataDxfId="64"/>
    <tableColumn id="2" xr3:uid="{E86AA92A-DFFE-5948-A4DB-ED99AE2B3812}" uniqueName="2" name="OrderDate" queryTableFieldId="2" dataDxfId="10"/>
    <tableColumn id="25" xr3:uid="{BB3D171A-291F-A947-B575-89D6D6740C16}" uniqueName="25" name="Quarter" queryTableFieldId="22" dataDxfId="9">
      <calculatedColumnFormula>IF(Orders_CLEAN[[#This Row],[Quantity]]="", "Quantity Error!", "Q"&amp;ROUNDUP(MONTH(Orders_CLEAN[[#This Row],[OrderDate]])/3,0))</calculatedColumnFormula>
    </tableColumn>
    <tableColumn id="3" xr3:uid="{7D7EED42-A34B-7B4B-A374-357D2CDAF924}" uniqueName="3" name="CustomerID" queryTableFieldId="3" dataDxfId="63"/>
    <tableColumn id="13" xr3:uid="{A0F77AE2-C6C9-034B-9431-CB155EA6A711}" uniqueName="13" name="CustomerName" queryTableFieldId="13" dataDxfId="62">
      <calculatedColumnFormula>_xlfn.XLOOKUP(Orders_CLEAN[[#This Row],[CustomerID]],Customers[CustomerID],Customers[CustomerName])</calculatedColumnFormula>
    </tableColumn>
    <tableColumn id="4" xr3:uid="{49D480DF-FF31-5244-A1DE-B54B0382F454}" uniqueName="4" name="ProductID" queryTableFieldId="4" dataDxfId="61"/>
    <tableColumn id="14" xr3:uid="{32260EF3-3A10-2F4E-BCB3-47073AF594B2}" uniqueName="14" name="ProductName" queryTableFieldId="14" dataDxfId="60">
      <calculatedColumnFormula>_xlfn.XLOOKUP(Orders_CLEAN[[#This Row],[ProductID]],Products[ProductID],Products[ProductName])</calculatedColumnFormula>
    </tableColumn>
    <tableColumn id="15" xr3:uid="{D27F28A7-A6E2-5A4F-BF51-BBEE8BF31232}" uniqueName="15" name="Category" queryTableFieldId="15" dataDxfId="59">
      <calculatedColumnFormula>_xlfn.XLOOKUP(Orders_CLEAN[[#This Row],[ProductName]],Products[ProductName],Products[Category])</calculatedColumnFormula>
    </tableColumn>
    <tableColumn id="19" xr3:uid="{CF7D9B8D-391D-A74F-9004-979331674A2B}" uniqueName="19" name="Cost" queryTableFieldId="16" dataDxfId="8" dataCellStyle="Currency">
      <calculatedColumnFormula>_xlfn.XLOOKUP(Orders_CLEAN[[#This Row],[ProductID]],Products[ProductID],Products[Cost])</calculatedColumnFormula>
    </tableColumn>
    <tableColumn id="5" xr3:uid="{F8F5758F-0487-3A48-97B1-F5D99AF9E588}" uniqueName="5" name="Quantity" queryTableFieldId="5"/>
    <tableColumn id="6" xr3:uid="{C04058CC-2883-1F44-AD57-60F504C379E1}" uniqueName="6" name="UnitPrice" queryTableFieldId="6" dataDxfId="7" dataCellStyle="Currency"/>
    <tableColumn id="7" xr3:uid="{F333B863-D70A-574D-BC53-EDF8E9B8D228}" uniqueName="7" name="Discount" queryTableFieldId="7" dataDxfId="6" dataCellStyle="Per cent"/>
    <tableColumn id="8" xr3:uid="{7341CEA3-D033-104F-8EF5-452915316045}" uniqueName="8" name="ShipMode" queryTableFieldId="8" dataDxfId="58"/>
    <tableColumn id="9" xr3:uid="{EC7748EC-4C1C-E54F-A535-0180E1309E70}" uniqueName="9" name="Region" queryTableFieldId="9" dataDxfId="57"/>
    <tableColumn id="24" xr3:uid="{E2CFF5CD-CFC7-1144-8D77-D0D03E47613A}" uniqueName="24" name="RegionName" queryTableFieldId="21" dataDxfId="56">
      <calculatedColumnFormula>_xlfn.XLOOKUP(Orders_CLEAN[[#This Row],[Region]],Region_lookup[RegionCode],Region_lookup[RegionName])</calculatedColumnFormula>
    </tableColumn>
    <tableColumn id="10" xr3:uid="{D826345A-9D1B-8941-BF59-C392B0213716}" uniqueName="10" name="EmployeeID" queryTableFieldId="10" dataDxfId="55"/>
    <tableColumn id="27" xr3:uid="{571E95CE-059D-6D43-8288-981A357DD7CB}" uniqueName="27" name="EmployeeName" queryTableFieldId="24" dataDxfId="54">
      <calculatedColumnFormula>_xlfn.XLOOKUP(Orders_CLEAN[[#This Row],[EmployeeID]],Employees[EmployeeID],Employees[EmployeeName])</calculatedColumnFormula>
    </tableColumn>
    <tableColumn id="12" xr3:uid="{B9ECB2C4-48B0-2D4B-AE3E-009BF380AA8A}" uniqueName="12" name="LineTotal" queryTableFieldId="12" dataDxfId="5">
      <calculatedColumnFormula>Orders_CLEAN[[#This Row],[Quantity]]*Orders_CLEAN[[#This Row],[UnitPrice]]*(1-Orders_CLEAN[[#This Row],[Discount]])</calculatedColumnFormula>
    </tableColumn>
    <tableColumn id="20" xr3:uid="{A9A8412F-7D4D-BD47-9413-11C2AD2A7ECF}" uniqueName="20" name="LineCost" queryTableFieldId="17" dataDxfId="4">
      <calculatedColumnFormula>Orders_CLEAN[[#This Row],[Cost]]*Orders_CLEAN[[#This Row],[Quantity]]</calculatedColumnFormula>
    </tableColumn>
    <tableColumn id="21" xr3:uid="{B23150B2-F644-4040-9D3B-7C357CE64545}" uniqueName="21" name="Profit" queryTableFieldId="18" dataDxfId="3">
      <calculatedColumnFormula>Orders_CLEAN[[#This Row],[LineTotal]]-Orders_CLEAN[[#This Row],[LineCost]]</calculatedColumnFormula>
    </tableColumn>
    <tableColumn id="22" xr3:uid="{786E18B8-D2F6-644E-A716-BA1BED0FDCC4}" uniqueName="22" name="ProfitMargin" queryTableFieldId="19" dataDxfId="2">
      <calculatedColumnFormula>IFERROR(IF(Orders_CLEAN[[#This Row],[Profit]]/Orders_CLEAN[[#This Row],[LineTotal]]&gt;0.3, "High", IF(Orders_CLEAN[[#This Row],[Profit]]/Orders_CLEAN[[#This Row],[LineTotal]]&gt;=0.15, "Medium", "Low")), "Quantity Error!")</calculatedColumnFormula>
    </tableColumn>
    <tableColumn id="23" xr3:uid="{1991C2F0-42D1-FE45-A44B-C248D83227F3}" uniqueName="23" name="Returned" queryTableFieldId="20" dataDxfId="1">
      <calculatedColumnFormula>IF(COUNTIF(Returns[OrderID], Orders_CLEAN[[#This Row],[OrderID]])&gt;0, "Yes", "No")</calculatedColumnFormula>
    </tableColumn>
    <tableColumn id="26" xr3:uid="{1DF11BD4-59FB-C449-B982-FB2CD33158E8}" uniqueName="26" name="ReturnedBinary" queryTableFieldId="23" dataDxfId="0">
      <calculatedColumnFormula>IF(Orders_CLEAN[[#This Row],[Returned]]="Yes",1,0)</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40CE3E-CAD5-2342-A086-4E379C83168F}" name="Customers" displayName="Customers" ref="A1:F121" totalsRowShown="0" headerRowDxfId="50" dataDxfId="49">
  <autoFilter ref="A1:F121" xr:uid="{E140CE3E-CAD5-2342-A086-4E379C83168F}"/>
  <tableColumns count="6">
    <tableColumn id="1" xr3:uid="{F73DF64D-4BC1-CB41-A745-7A933D1C79C3}" name="CustomerID" dataDxfId="48"/>
    <tableColumn id="2" xr3:uid="{F8A20922-88F0-6640-BDA3-D207DC6823A9}" name="CustomerName" dataDxfId="47"/>
    <tableColumn id="3" xr3:uid="{AC84C974-DA61-8D4E-98D9-5627616D81DD}" name="Segment" dataDxfId="46"/>
    <tableColumn id="4" xr3:uid="{03E2D4DC-8DE5-6144-9455-9F582F3E4DBC}" name="City" dataDxfId="45"/>
    <tableColumn id="5" xr3:uid="{402E0D33-2FA3-1441-A66D-B765200F3A28}" name="Region" dataDxfId="44"/>
    <tableColumn id="6" xr3:uid="{32CAA73B-3532-B042-89C4-36F2315B8BE6}" name="JoinDate" dataDxfId="4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C6575A0-5B02-0F47-A994-F4A768A6A02E}" name="Products" displayName="Products" ref="A1:F53" totalsRowShown="0" headerRowDxfId="42" dataDxfId="41">
  <autoFilter ref="A1:F53" xr:uid="{1C6575A0-5B02-0F47-A994-F4A768A6A02E}"/>
  <tableColumns count="6">
    <tableColumn id="1" xr3:uid="{73834CA5-9207-1E48-AA92-6748F265EC63}" name="ProductID" dataDxfId="40"/>
    <tableColumn id="2" xr3:uid="{51C4D487-5603-3A4D-8774-FCE2C9F0C3DF}" name="ProductName" dataDxfId="39"/>
    <tableColumn id="3" xr3:uid="{D58ECC12-47FC-CA46-AD80-441E90E56EF9}" name="Category" dataDxfId="38"/>
    <tableColumn id="4" xr3:uid="{6FB5939E-DC0C-0F45-A1FC-C607A2BBB058}" name="SubCategory" dataDxfId="37"/>
    <tableColumn id="5" xr3:uid="{4D27AE54-54DC-D244-87DA-8FA094DCCA23}" name="Cost" dataDxfId="36"/>
    <tableColumn id="6" xr3:uid="{1CB568BF-D63C-8F43-82A6-9B7227A3BD57}" name="ListPrice" dataDxfId="3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08A6894-A583-5346-BC24-491FE659F8C2}" name="Employees" displayName="Employees" ref="A1:E13" totalsRowShown="0" headerRowDxfId="34" dataDxfId="33">
  <autoFilter ref="A1:E13" xr:uid="{408A6894-A583-5346-BC24-491FE659F8C2}"/>
  <tableColumns count="5">
    <tableColumn id="1" xr3:uid="{1990CA8D-E8E4-D942-9A0D-43FC7EA50660}" name="EmployeeID" dataDxfId="32"/>
    <tableColumn id="2" xr3:uid="{BAE69439-29DD-1648-885C-ACCBB9599C4F}" name="EmployeeName" dataDxfId="31"/>
    <tableColumn id="3" xr3:uid="{FBA6B4A5-476F-8C46-B7E0-28EAF8A06F60}" name="Region" dataDxfId="30"/>
    <tableColumn id="4" xr3:uid="{DCB9637A-D142-BD40-96ED-174749844D59}" name="HireDate" dataDxfId="29"/>
    <tableColumn id="5" xr3:uid="{29EE1532-CFF8-2D49-92F4-5625FE0079EE}" name="Manager"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3911ED-DDFF-1A4F-972A-81F521C06C23}" name="Returns" displayName="Returns" ref="A1:B181" totalsRowShown="0" headerRowDxfId="27" dataDxfId="26">
  <autoFilter ref="A1:B181" xr:uid="{293911ED-DDFF-1A4F-972A-81F521C06C23}"/>
  <tableColumns count="2">
    <tableColumn id="1" xr3:uid="{5192E7EB-3EE4-2643-BBF1-EBEA29947488}" name="OrderID" dataDxfId="25"/>
    <tableColumn id="2" xr3:uid="{292A0DB8-97A5-AC40-BD0E-195ABCAF825A}" name="ReturnReason" dataDxfId="2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3EEC173-4786-4948-9166-A8B825C211BF}" name="Regional_Targets" displayName="Regional_Targets" ref="A1:F9" totalsRowShown="0" headerRowDxfId="22" dataDxfId="21">
  <autoFilter ref="A1:F9" xr:uid="{D3EEC173-4786-4948-9166-A8B825C211BF}"/>
  <tableColumns count="6">
    <tableColumn id="1" xr3:uid="{BA9F9CA4-7D95-174B-81D4-FAE576CF14BE}" name="Region" dataDxfId="20"/>
    <tableColumn id="2" xr3:uid="{702712BC-4FA3-F34F-B8ED-AF6FE81FC4D2}" name="Quarter" dataDxfId="19"/>
    <tableColumn id="3" xr3:uid="{08BB35D3-0714-9F4C-93DD-41637FCA2E06}" name="Year" dataDxfId="18"/>
    <tableColumn id="4" xr3:uid="{A07C13AB-6778-B44B-9069-5427F3F0F380}" name="SalesTarget" dataDxfId="17" dataCellStyle="Currency"/>
    <tableColumn id="5" xr3:uid="{F9D808DC-5CD0-724A-9EB8-D6B85040C79B}" name="ActualSales" dataDxfId="16" dataCellStyle="Currency">
      <calculatedColumnFormula>SUMIFS(Orders_CLEAN[LineTotal], Orders_CLEAN[Region], Regional_Targets[[#This Row],[Region]], Orders_CLEAN[Quarter], Regional_Targets[[#This Row],[Quarter]])</calculatedColumnFormula>
    </tableColumn>
    <tableColumn id="6" xr3:uid="{26428F0E-90F6-494C-A210-D849B9EA5490}" name="VarianceToTarget" dataDxfId="15">
      <calculatedColumnFormula>Regional_Targets[[#This Row],[ActualSales]]-Regional_Targets[[#This Row],[SalesTarget]]</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3D0189-AEEC-B843-B3BD-67FD4E88EC7B}" name="Region_lookup" displayName="Region_lookup" ref="A1:B5" totalsRowShown="0" headerRowDxfId="14" dataDxfId="13">
  <autoFilter ref="A1:B5" xr:uid="{573D0189-AEEC-B843-B3BD-67FD4E88EC7B}"/>
  <tableColumns count="2">
    <tableColumn id="1" xr3:uid="{A8A808C4-209B-E14F-9E99-78606106E77A}" name="RegionCode" dataDxfId="12"/>
    <tableColumn id="2" xr3:uid="{B3AE4F41-21F1-984F-8CD8-817A203CAF91}" name="RegionName" dataDxfId="1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B010E-CA54-0F4D-8D00-995AB69412C7}">
  <sheetPr codeName="Sheet1"/>
  <dimension ref="A1:W3201"/>
  <sheetViews>
    <sheetView showGridLines="0" zoomScale="98" workbookViewId="0">
      <selection activeCell="E33" sqref="E33"/>
    </sheetView>
  </sheetViews>
  <sheetFormatPr baseColWidth="10" defaultRowHeight="15" x14ac:dyDescent="0.2"/>
  <cols>
    <col min="1" max="1" width="10" bestFit="1" customWidth="1"/>
    <col min="2" max="2" width="12" bestFit="1" customWidth="1"/>
    <col min="3" max="3" width="13" bestFit="1" customWidth="1"/>
    <col min="4" max="4" width="13.1640625" bestFit="1" customWidth="1"/>
    <col min="5" max="5" width="20.1640625" bestFit="1" customWidth="1"/>
    <col min="6" max="6" width="11.6640625" bestFit="1" customWidth="1"/>
    <col min="7" max="7" width="16.6640625" bestFit="1" customWidth="1"/>
    <col min="8" max="8" width="12.33203125" bestFit="1" customWidth="1"/>
    <col min="9" max="9" width="8.83203125" style="6" bestFit="1" customWidth="1"/>
    <col min="10" max="10" width="10.6640625" style="6" bestFit="1" customWidth="1"/>
    <col min="11" max="11" width="12.1640625" style="7" bestFit="1" customWidth="1"/>
    <col min="12" max="12" width="10.6640625" bestFit="1" customWidth="1"/>
    <col min="13" max="13" width="12.1640625" bestFit="1" customWidth="1"/>
    <col min="14" max="14" width="9.1640625" bestFit="1" customWidth="1"/>
    <col min="15" max="15" width="13.83203125" bestFit="1" customWidth="1"/>
    <col min="16" max="16" width="13.33203125" bestFit="1" customWidth="1"/>
    <col min="17" max="17" width="16.1640625" bestFit="1" customWidth="1"/>
    <col min="18" max="18" width="11.1640625" bestFit="1" customWidth="1"/>
    <col min="19" max="19" width="10.5" bestFit="1" customWidth="1"/>
    <col min="20" max="20" width="11.1640625" bestFit="1" customWidth="1"/>
    <col min="21" max="21" width="14" bestFit="1" customWidth="1"/>
    <col min="22" max="22" width="11.1640625" bestFit="1" customWidth="1"/>
    <col min="23" max="23" width="16.1640625" style="19" bestFit="1" customWidth="1"/>
  </cols>
  <sheetData>
    <row r="1" spans="1:23" s="9" customFormat="1" x14ac:dyDescent="0.2">
      <c r="A1" s="9" t="s">
        <v>0</v>
      </c>
      <c r="B1" s="9" t="s">
        <v>1</v>
      </c>
      <c r="C1" s="9" t="s">
        <v>4415</v>
      </c>
      <c r="D1" s="9" t="s">
        <v>2</v>
      </c>
      <c r="E1" s="9" t="s">
        <v>4213</v>
      </c>
      <c r="F1" s="9" t="s">
        <v>3</v>
      </c>
      <c r="G1" s="9" t="s">
        <v>4322</v>
      </c>
      <c r="H1" s="9" t="s">
        <v>4323</v>
      </c>
      <c r="I1" s="10" t="s">
        <v>4325</v>
      </c>
      <c r="J1" s="9" t="s">
        <v>4</v>
      </c>
      <c r="K1" s="10" t="s">
        <v>5</v>
      </c>
      <c r="L1" s="13" t="s">
        <v>6</v>
      </c>
      <c r="M1" s="9" t="s">
        <v>7</v>
      </c>
      <c r="N1" s="9" t="s">
        <v>8</v>
      </c>
      <c r="O1" s="9" t="s">
        <v>4421</v>
      </c>
      <c r="P1" s="9" t="s">
        <v>9</v>
      </c>
      <c r="Q1" s="9" t="s">
        <v>4395</v>
      </c>
      <c r="R1" s="9" t="s">
        <v>4428</v>
      </c>
      <c r="S1" s="9" t="s">
        <v>4452</v>
      </c>
      <c r="T1" s="9" t="s">
        <v>4427</v>
      </c>
      <c r="U1" s="9" t="s">
        <v>4453</v>
      </c>
      <c r="V1" s="9" t="s">
        <v>4454</v>
      </c>
      <c r="W1" s="18" t="s">
        <v>4464</v>
      </c>
    </row>
    <row r="2" spans="1:23" x14ac:dyDescent="0.2">
      <c r="A2" t="s">
        <v>10</v>
      </c>
      <c r="B2" s="5">
        <v>45704</v>
      </c>
      <c r="C2" s="5" t="str">
        <f>IF(Orders_CLEAN[[#This Row],[Quantity]]="", "Quantity Error!", "Q"&amp;ROUNDUP(MONTH(Orders_CLEAN[[#This Row],[OrderDate]])/3,0))</f>
        <v>Q1</v>
      </c>
      <c r="D2" t="s">
        <v>11</v>
      </c>
      <c r="E2" t="str">
        <f>_xlfn.XLOOKUP(Orders_CLEAN[[#This Row],[CustomerID]],Customers[CustomerID],Customers[CustomerName])</f>
        <v>Werner Molefe</v>
      </c>
      <c r="F2" t="s">
        <v>12</v>
      </c>
      <c r="G2" t="str">
        <f>_xlfn.XLOOKUP(Orders_CLEAN[[#This Row],[ProductID]],Products[ProductID],Products[ProductName])</f>
        <v>Printers Model 3</v>
      </c>
      <c r="H2" t="str">
        <f>_xlfn.XLOOKUP(Orders_CLEAN[[#This Row],[ProductName]],Products[ProductName],Products[Category])</f>
        <v>Technology</v>
      </c>
      <c r="I2" s="6">
        <f>_xlfn.XLOOKUP(Orders_CLEAN[[#This Row],[ProductID]],Products[ProductID],Products[Cost])</f>
        <v>127.85</v>
      </c>
      <c r="J2">
        <v>6</v>
      </c>
      <c r="K2" s="6">
        <v>210.2</v>
      </c>
      <c r="L2" s="7">
        <v>0.1</v>
      </c>
      <c r="M2" t="s">
        <v>13</v>
      </c>
      <c r="N2" t="s">
        <v>14</v>
      </c>
      <c r="O2" t="str">
        <f>_xlfn.XLOOKUP(Orders_CLEAN[[#This Row],[Region]],Region_lookup[RegionCode],Region_lookup[RegionName])</f>
        <v>Western Cape</v>
      </c>
      <c r="P2" t="s">
        <v>15</v>
      </c>
      <c r="Q2" t="str">
        <f>_xlfn.XLOOKUP(Orders_CLEAN[[#This Row],[EmployeeID]],Employees[EmployeeID],Employees[EmployeeName])</f>
        <v>Anja Fourie</v>
      </c>
      <c r="R2" s="8">
        <f>Orders_CLEAN[[#This Row],[Quantity]]*Orders_CLEAN[[#This Row],[UnitPrice]]*(1-Orders_CLEAN[[#This Row],[Discount]])</f>
        <v>1135.08</v>
      </c>
      <c r="S2" s="8">
        <f>Orders_CLEAN[[#This Row],[Cost]]*Orders_CLEAN[[#This Row],[Quantity]]</f>
        <v>767.09999999999991</v>
      </c>
      <c r="T2" s="8">
        <f>Orders_CLEAN[[#This Row],[LineTotal]]-Orders_CLEAN[[#This Row],[LineCost]]</f>
        <v>367.98</v>
      </c>
      <c r="U2" s="8" t="str">
        <f>IFERROR(IF(Orders_CLEAN[[#This Row],[Profit]]/Orders_CLEAN[[#This Row],[LineTotal]]&gt;0.3, "High", IF(Orders_CLEAN[[#This Row],[Profit]]/Orders_CLEAN[[#This Row],[LineTotal]]&gt;=0.15, "Medium", "Low")), "Quantity Error!")</f>
        <v>High</v>
      </c>
      <c r="V2" s="8" t="str">
        <f>IF(COUNTIF(Returns[OrderID], Orders_CLEAN[[#This Row],[OrderID]])&gt;0, "Yes", "No")</f>
        <v>No</v>
      </c>
      <c r="W2" s="19">
        <f>IF(Orders_CLEAN[[#This Row],[Returned]]="Yes",1,0)</f>
        <v>0</v>
      </c>
    </row>
    <row r="3" spans="1:23" x14ac:dyDescent="0.2">
      <c r="A3" t="s">
        <v>16</v>
      </c>
      <c r="B3" s="5">
        <v>45528</v>
      </c>
      <c r="C3" s="5" t="str">
        <f>IF(Orders_CLEAN[[#This Row],[Quantity]]="", "Quantity Error!", "Q"&amp;ROUNDUP(MONTH(Orders_CLEAN[[#This Row],[OrderDate]])/3,0))</f>
        <v>Q3</v>
      </c>
      <c r="D3" t="s">
        <v>18</v>
      </c>
      <c r="E3" t="str">
        <f>_xlfn.XLOOKUP(Orders_CLEAN[[#This Row],[CustomerID]],Customers[CustomerID],Customers[CustomerName])</f>
        <v>Precious Ndlovu</v>
      </c>
      <c r="F3" t="s">
        <v>19</v>
      </c>
      <c r="G3" t="str">
        <f>_xlfn.XLOOKUP(Orders_CLEAN[[#This Row],[ProductID]],Products[ProductID],Products[ProductName])</f>
        <v>Accessories Model 4</v>
      </c>
      <c r="H3" t="str">
        <f>_xlfn.XLOOKUP(Orders_CLEAN[[#This Row],[ProductName]],Products[ProductName],Products[Category])</f>
        <v>Technology</v>
      </c>
      <c r="I3" s="6">
        <f>_xlfn.XLOOKUP(Orders_CLEAN[[#This Row],[ProductID]],Products[ProductID],Products[Cost])</f>
        <v>685.08</v>
      </c>
      <c r="J3">
        <v>8</v>
      </c>
      <c r="K3" s="6">
        <v>921.01</v>
      </c>
      <c r="L3" s="7">
        <v>0</v>
      </c>
      <c r="M3" t="s">
        <v>27</v>
      </c>
      <c r="N3" t="s">
        <v>21</v>
      </c>
      <c r="O3" t="str">
        <f>_xlfn.XLOOKUP(Orders_CLEAN[[#This Row],[Region]],Region_lookup[RegionCode],Region_lookup[RegionName])</f>
        <v>KwaZulu-Natal</v>
      </c>
      <c r="P3" t="s">
        <v>22</v>
      </c>
      <c r="Q3" t="str">
        <f>_xlfn.XLOOKUP(Orders_CLEAN[[#This Row],[EmployeeID]],Employees[EmployeeID],Employees[EmployeeName])</f>
        <v>Thabo Le Roux</v>
      </c>
      <c r="R3" s="8">
        <f>Orders_CLEAN[[#This Row],[Quantity]]*Orders_CLEAN[[#This Row],[UnitPrice]]*(1-Orders_CLEAN[[#This Row],[Discount]])</f>
        <v>7368.08</v>
      </c>
      <c r="S3" s="8">
        <f>Orders_CLEAN[[#This Row],[Cost]]*Orders_CLEAN[[#This Row],[Quantity]]</f>
        <v>5480.64</v>
      </c>
      <c r="T3" s="8">
        <f>Orders_CLEAN[[#This Row],[LineTotal]]-Orders_CLEAN[[#This Row],[LineCost]]</f>
        <v>1887.4399999999996</v>
      </c>
      <c r="U3" s="8" t="str">
        <f>IFERROR(IF(Orders_CLEAN[[#This Row],[Profit]]/Orders_CLEAN[[#This Row],[LineTotal]]&gt;0.3, "High", IF(Orders_CLEAN[[#This Row],[Profit]]/Orders_CLEAN[[#This Row],[LineTotal]]&gt;=0.15, "Medium", "Low")), "Quantity Error!")</f>
        <v>Medium</v>
      </c>
      <c r="V3" s="8" t="str">
        <f>IF(COUNTIF(Returns[OrderID], Orders_CLEAN[[#This Row],[OrderID]])&gt;0, "Yes", "No")</f>
        <v>No</v>
      </c>
      <c r="W3" s="19">
        <f>IF(Orders_CLEAN[[#This Row],[Returned]]="Yes",1,0)</f>
        <v>0</v>
      </c>
    </row>
    <row r="4" spans="1:23" x14ac:dyDescent="0.2">
      <c r="A4" t="s">
        <v>23</v>
      </c>
      <c r="B4" s="5">
        <v>45448</v>
      </c>
      <c r="C4" s="5" t="str">
        <f>IF(Orders_CLEAN[[#This Row],[Quantity]]="", "Quantity Error!", "Q"&amp;ROUNDUP(MONTH(Orders_CLEAN[[#This Row],[OrderDate]])/3,0))</f>
        <v>Q2</v>
      </c>
      <c r="D4" t="s">
        <v>25</v>
      </c>
      <c r="E4" t="str">
        <f>_xlfn.XLOOKUP(Orders_CLEAN[[#This Row],[CustomerID]],Customers[CustomerID],Customers[CustomerName])</f>
        <v>Anja Pretorius</v>
      </c>
      <c r="F4" t="s">
        <v>26</v>
      </c>
      <c r="G4" t="str">
        <f>_xlfn.XLOOKUP(Orders_CLEAN[[#This Row],[ProductID]],Products[ProductID],Products[ProductName])</f>
        <v>Bookcases Model 3</v>
      </c>
      <c r="H4" t="str">
        <f>_xlfn.XLOOKUP(Orders_CLEAN[[#This Row],[ProductName]],Products[ProductName],Products[Category])</f>
        <v>Furniture</v>
      </c>
      <c r="I4" s="6">
        <f>_xlfn.XLOOKUP(Orders_CLEAN[[#This Row],[ProductID]],Products[ProductID],Products[Cost])</f>
        <v>431.57</v>
      </c>
      <c r="J4">
        <v>8</v>
      </c>
      <c r="K4" s="6">
        <v>725.92</v>
      </c>
      <c r="L4" s="7">
        <v>0</v>
      </c>
      <c r="M4" t="s">
        <v>27</v>
      </c>
      <c r="N4" t="s">
        <v>14</v>
      </c>
      <c r="O4" t="str">
        <f>_xlfn.XLOOKUP(Orders_CLEAN[[#This Row],[Region]],Region_lookup[RegionCode],Region_lookup[RegionName])</f>
        <v>Western Cape</v>
      </c>
      <c r="P4" t="s">
        <v>15</v>
      </c>
      <c r="Q4" t="str">
        <f>_xlfn.XLOOKUP(Orders_CLEAN[[#This Row],[EmployeeID]],Employees[EmployeeID],Employees[EmployeeName])</f>
        <v>Anja Fourie</v>
      </c>
      <c r="R4" s="8">
        <f>Orders_CLEAN[[#This Row],[Quantity]]*Orders_CLEAN[[#This Row],[UnitPrice]]*(1-Orders_CLEAN[[#This Row],[Discount]])</f>
        <v>5807.36</v>
      </c>
      <c r="S4" s="8">
        <f>Orders_CLEAN[[#This Row],[Cost]]*Orders_CLEAN[[#This Row],[Quantity]]</f>
        <v>3452.56</v>
      </c>
      <c r="T4" s="8">
        <f>Orders_CLEAN[[#This Row],[LineTotal]]-Orders_CLEAN[[#This Row],[LineCost]]</f>
        <v>2354.7999999999997</v>
      </c>
      <c r="U4" s="8" t="str">
        <f>IFERROR(IF(Orders_CLEAN[[#This Row],[Profit]]/Orders_CLEAN[[#This Row],[LineTotal]]&gt;0.3, "High", IF(Orders_CLEAN[[#This Row],[Profit]]/Orders_CLEAN[[#This Row],[LineTotal]]&gt;=0.15, "Medium", "Low")), "Quantity Error!")</f>
        <v>High</v>
      </c>
      <c r="V4" s="8" t="str">
        <f>IF(COUNTIF(Returns[OrderID], Orders_CLEAN[[#This Row],[OrderID]])&gt;0, "Yes", "No")</f>
        <v>No</v>
      </c>
      <c r="W4" s="19">
        <f>IF(Orders_CLEAN[[#This Row],[Returned]]="Yes",1,0)</f>
        <v>0</v>
      </c>
    </row>
    <row r="5" spans="1:23" x14ac:dyDescent="0.2">
      <c r="A5" t="s">
        <v>28</v>
      </c>
      <c r="B5" s="5">
        <v>45675</v>
      </c>
      <c r="C5" s="5" t="str">
        <f>IF(Orders_CLEAN[[#This Row],[Quantity]]="", "Quantity Error!", "Q"&amp;ROUNDUP(MONTH(Orders_CLEAN[[#This Row],[OrderDate]])/3,0))</f>
        <v>Q1</v>
      </c>
      <c r="D5" t="s">
        <v>29</v>
      </c>
      <c r="E5" t="str">
        <f>_xlfn.XLOOKUP(Orders_CLEAN[[#This Row],[CustomerID]],Customers[CustomerID],Customers[CustomerName])</f>
        <v>Lerato Molefe</v>
      </c>
      <c r="F5" t="s">
        <v>30</v>
      </c>
      <c r="G5" t="str">
        <f>_xlfn.XLOOKUP(Orders_CLEAN[[#This Row],[ProductID]],Products[ProductID],Products[ProductName])</f>
        <v>Paper Model 4</v>
      </c>
      <c r="H5" t="str">
        <f>_xlfn.XLOOKUP(Orders_CLEAN[[#This Row],[ProductName]],Products[ProductName],Products[Category])</f>
        <v>Office Supplies</v>
      </c>
      <c r="I5" s="6">
        <f>_xlfn.XLOOKUP(Orders_CLEAN[[#This Row],[ProductID]],Products[ProductID],Products[Cost])</f>
        <v>528.29</v>
      </c>
      <c r="J5">
        <v>8</v>
      </c>
      <c r="K5" s="6">
        <v>798.12</v>
      </c>
      <c r="L5" s="7">
        <v>0</v>
      </c>
      <c r="M5" t="s">
        <v>13</v>
      </c>
      <c r="N5" t="s">
        <v>31</v>
      </c>
      <c r="O5" t="str">
        <f>_xlfn.XLOOKUP(Orders_CLEAN[[#This Row],[Region]],Region_lookup[RegionCode],Region_lookup[RegionName])</f>
        <v>Gauteng</v>
      </c>
      <c r="P5" t="s">
        <v>32</v>
      </c>
      <c r="Q5" t="str">
        <f>_xlfn.XLOOKUP(Orders_CLEAN[[#This Row],[EmployeeID]],Employees[EmployeeID],Employees[EmployeeName])</f>
        <v>Nomvula Mokoena</v>
      </c>
      <c r="R5" s="8">
        <f>Orders_CLEAN[[#This Row],[Quantity]]*Orders_CLEAN[[#This Row],[UnitPrice]]*(1-Orders_CLEAN[[#This Row],[Discount]])</f>
        <v>6384.96</v>
      </c>
      <c r="S5" s="8">
        <f>Orders_CLEAN[[#This Row],[Cost]]*Orders_CLEAN[[#This Row],[Quantity]]</f>
        <v>4226.32</v>
      </c>
      <c r="T5" s="8">
        <f>Orders_CLEAN[[#This Row],[LineTotal]]-Orders_CLEAN[[#This Row],[LineCost]]</f>
        <v>2158.6400000000003</v>
      </c>
      <c r="U5" s="8" t="str">
        <f>IFERROR(IF(Orders_CLEAN[[#This Row],[Profit]]/Orders_CLEAN[[#This Row],[LineTotal]]&gt;0.3, "High", IF(Orders_CLEAN[[#This Row],[Profit]]/Orders_CLEAN[[#This Row],[LineTotal]]&gt;=0.15, "Medium", "Low")), "Quantity Error!")</f>
        <v>High</v>
      </c>
      <c r="V5" s="8" t="str">
        <f>IF(COUNTIF(Returns[OrderID], Orders_CLEAN[[#This Row],[OrderID]])&gt;0, "Yes", "No")</f>
        <v>No</v>
      </c>
      <c r="W5" s="19">
        <f>IF(Orders_CLEAN[[#This Row],[Returned]]="Yes",1,0)</f>
        <v>0</v>
      </c>
    </row>
    <row r="6" spans="1:23" x14ac:dyDescent="0.2">
      <c r="A6" t="s">
        <v>33</v>
      </c>
      <c r="B6" s="5">
        <v>45725</v>
      </c>
      <c r="C6" s="5" t="str">
        <f>IF(Orders_CLEAN[[#This Row],[Quantity]]="", "Quantity Error!", "Q"&amp;ROUNDUP(MONTH(Orders_CLEAN[[#This Row],[OrderDate]])/3,0))</f>
        <v>Q1</v>
      </c>
      <c r="D6" t="s">
        <v>34</v>
      </c>
      <c r="E6" t="str">
        <f>_xlfn.XLOOKUP(Orders_CLEAN[[#This Row],[CustomerID]],Customers[CustomerID],Customers[CustomerName])</f>
        <v>Anja Mahlangu</v>
      </c>
      <c r="F6" t="s">
        <v>35</v>
      </c>
      <c r="G6" t="str">
        <f>_xlfn.XLOOKUP(Orders_CLEAN[[#This Row],[ProductID]],Products[ProductID],Products[ProductName])</f>
        <v>Accessories Model 1</v>
      </c>
      <c r="H6" t="str">
        <f>_xlfn.XLOOKUP(Orders_CLEAN[[#This Row],[ProductName]],Products[ProductName],Products[Category])</f>
        <v>Technology</v>
      </c>
      <c r="I6" s="6">
        <f>_xlfn.XLOOKUP(Orders_CLEAN[[#This Row],[ProductID]],Products[ProductID],Products[Cost])</f>
        <v>329.45</v>
      </c>
      <c r="J6">
        <v>12</v>
      </c>
      <c r="K6" s="6">
        <v>709.62</v>
      </c>
      <c r="L6" s="7">
        <v>0.2</v>
      </c>
      <c r="M6" t="s">
        <v>36</v>
      </c>
      <c r="N6" t="s">
        <v>14</v>
      </c>
      <c r="O6" t="str">
        <f>_xlfn.XLOOKUP(Orders_CLEAN[[#This Row],[Region]],Region_lookup[RegionCode],Region_lookup[RegionName])</f>
        <v>Western Cape</v>
      </c>
      <c r="P6" t="s">
        <v>15</v>
      </c>
      <c r="Q6" t="str">
        <f>_xlfn.XLOOKUP(Orders_CLEAN[[#This Row],[EmployeeID]],Employees[EmployeeID],Employees[EmployeeName])</f>
        <v>Anja Fourie</v>
      </c>
      <c r="R6" s="8">
        <f>Orders_CLEAN[[#This Row],[Quantity]]*Orders_CLEAN[[#This Row],[UnitPrice]]*(1-Orders_CLEAN[[#This Row],[Discount]])</f>
        <v>6812.3520000000008</v>
      </c>
      <c r="S6" s="8">
        <f>Orders_CLEAN[[#This Row],[Cost]]*Orders_CLEAN[[#This Row],[Quantity]]</f>
        <v>3953.3999999999996</v>
      </c>
      <c r="T6" s="8">
        <f>Orders_CLEAN[[#This Row],[LineTotal]]-Orders_CLEAN[[#This Row],[LineCost]]</f>
        <v>2858.9520000000011</v>
      </c>
      <c r="U6" s="8" t="str">
        <f>IFERROR(IF(Orders_CLEAN[[#This Row],[Profit]]/Orders_CLEAN[[#This Row],[LineTotal]]&gt;0.3, "High", IF(Orders_CLEAN[[#This Row],[Profit]]/Orders_CLEAN[[#This Row],[LineTotal]]&gt;=0.15, "Medium", "Low")), "Quantity Error!")</f>
        <v>High</v>
      </c>
      <c r="V6" s="8" t="str">
        <f>IF(COUNTIF(Returns[OrderID], Orders_CLEAN[[#This Row],[OrderID]])&gt;0, "Yes", "No")</f>
        <v>No</v>
      </c>
      <c r="W6" s="19">
        <f>IF(Orders_CLEAN[[#This Row],[Returned]]="Yes",1,0)</f>
        <v>0</v>
      </c>
    </row>
    <row r="7" spans="1:23" x14ac:dyDescent="0.2">
      <c r="A7" t="s">
        <v>38</v>
      </c>
      <c r="B7" s="5">
        <v>45569</v>
      </c>
      <c r="C7" s="5" t="str">
        <f>IF(Orders_CLEAN[[#This Row],[Quantity]]="", "Quantity Error!", "Q"&amp;ROUNDUP(MONTH(Orders_CLEAN[[#This Row],[OrderDate]])/3,0))</f>
        <v>Q4</v>
      </c>
      <c r="D7" t="s">
        <v>40</v>
      </c>
      <c r="E7" t="str">
        <f>_xlfn.XLOOKUP(Orders_CLEAN[[#This Row],[CustomerID]],Customers[CustomerID],Customers[CustomerName])</f>
        <v>Francois Coetzee</v>
      </c>
      <c r="F7" t="s">
        <v>41</v>
      </c>
      <c r="G7" t="str">
        <f>_xlfn.XLOOKUP(Orders_CLEAN[[#This Row],[ProductID]],Products[ProductID],Products[ProductName])</f>
        <v>Pens Model 3</v>
      </c>
      <c r="H7" t="str">
        <f>_xlfn.XLOOKUP(Orders_CLEAN[[#This Row],[ProductName]],Products[ProductName],Products[Category])</f>
        <v>Office Supplies</v>
      </c>
      <c r="I7" s="6">
        <f>_xlfn.XLOOKUP(Orders_CLEAN[[#This Row],[ProductID]],Products[ProductID],Products[Cost])</f>
        <v>498.61</v>
      </c>
      <c r="J7">
        <v>3</v>
      </c>
      <c r="K7" s="6">
        <v>944.31</v>
      </c>
      <c r="L7" s="7">
        <v>0.15</v>
      </c>
      <c r="M7" t="s">
        <v>13</v>
      </c>
      <c r="N7" t="s">
        <v>31</v>
      </c>
      <c r="O7" t="str">
        <f>_xlfn.XLOOKUP(Orders_CLEAN[[#This Row],[Region]],Region_lookup[RegionCode],Region_lookup[RegionName])</f>
        <v>Gauteng</v>
      </c>
      <c r="P7" t="s">
        <v>43</v>
      </c>
      <c r="Q7" t="str">
        <f>_xlfn.XLOOKUP(Orders_CLEAN[[#This Row],[EmployeeID]],Employees[EmployeeID],Employees[EmployeeName])</f>
        <v>Thabo Dlamini</v>
      </c>
      <c r="R7" s="8">
        <f>Orders_CLEAN[[#This Row],[Quantity]]*Orders_CLEAN[[#This Row],[UnitPrice]]*(1-Orders_CLEAN[[#This Row],[Discount]])</f>
        <v>2407.9904999999999</v>
      </c>
      <c r="S7" s="8">
        <f>Orders_CLEAN[[#This Row],[Cost]]*Orders_CLEAN[[#This Row],[Quantity]]</f>
        <v>1495.83</v>
      </c>
      <c r="T7" s="8">
        <f>Orders_CLEAN[[#This Row],[LineTotal]]-Orders_CLEAN[[#This Row],[LineCost]]</f>
        <v>912.16049999999996</v>
      </c>
      <c r="U7" s="8" t="str">
        <f>IFERROR(IF(Orders_CLEAN[[#This Row],[Profit]]/Orders_CLEAN[[#This Row],[LineTotal]]&gt;0.3, "High", IF(Orders_CLEAN[[#This Row],[Profit]]/Orders_CLEAN[[#This Row],[LineTotal]]&gt;=0.15, "Medium", "Low")), "Quantity Error!")</f>
        <v>High</v>
      </c>
      <c r="V7" s="8" t="str">
        <f>IF(COUNTIF(Returns[OrderID], Orders_CLEAN[[#This Row],[OrderID]])&gt;0, "Yes", "No")</f>
        <v>No</v>
      </c>
      <c r="W7" s="19">
        <f>IF(Orders_CLEAN[[#This Row],[Returned]]="Yes",1,0)</f>
        <v>0</v>
      </c>
    </row>
    <row r="8" spans="1:23" x14ac:dyDescent="0.2">
      <c r="A8" t="s">
        <v>44</v>
      </c>
      <c r="B8" s="5">
        <v>45436</v>
      </c>
      <c r="C8" s="5" t="str">
        <f>IF(Orders_CLEAN[[#This Row],[Quantity]]="", "Quantity Error!", "Q"&amp;ROUNDUP(MONTH(Orders_CLEAN[[#This Row],[OrderDate]])/3,0))</f>
        <v>Q2</v>
      </c>
      <c r="D8" t="s">
        <v>45</v>
      </c>
      <c r="E8" t="str">
        <f>_xlfn.XLOOKUP(Orders_CLEAN[[#This Row],[CustomerID]],Customers[CustomerID],Customers[CustomerName])</f>
        <v>Francois Botha</v>
      </c>
      <c r="F8" t="s">
        <v>46</v>
      </c>
      <c r="G8" t="str">
        <f>_xlfn.XLOOKUP(Orders_CLEAN[[#This Row],[ProductID]],Products[ProductID],Products[ProductName])</f>
        <v>Tables Model 4</v>
      </c>
      <c r="H8" t="str">
        <f>_xlfn.XLOOKUP(Orders_CLEAN[[#This Row],[ProductName]],Products[ProductName],Products[Category])</f>
        <v>Furniture</v>
      </c>
      <c r="I8" s="6">
        <f>_xlfn.XLOOKUP(Orders_CLEAN[[#This Row],[ProductID]],Products[ProductID],Products[Cost])</f>
        <v>707.97</v>
      </c>
      <c r="J8">
        <v>2</v>
      </c>
      <c r="K8" s="6">
        <v>1262.55</v>
      </c>
      <c r="L8" s="7">
        <v>0</v>
      </c>
      <c r="M8" t="s">
        <v>27</v>
      </c>
      <c r="N8" t="s">
        <v>47</v>
      </c>
      <c r="O8" t="str">
        <f>_xlfn.XLOOKUP(Orders_CLEAN[[#This Row],[Region]],Region_lookup[RegionCode],Region_lookup[RegionName])</f>
        <v>Eastern Cape</v>
      </c>
      <c r="P8" t="s">
        <v>48</v>
      </c>
      <c r="Q8" t="str">
        <f>_xlfn.XLOOKUP(Orders_CLEAN[[#This Row],[EmployeeID]],Employees[EmployeeID],Employees[EmployeeName])</f>
        <v>Sipho Ndlovu</v>
      </c>
      <c r="R8" s="8">
        <f>Orders_CLEAN[[#This Row],[Quantity]]*Orders_CLEAN[[#This Row],[UnitPrice]]*(1-Orders_CLEAN[[#This Row],[Discount]])</f>
        <v>2525.1</v>
      </c>
      <c r="S8" s="8">
        <f>Orders_CLEAN[[#This Row],[Cost]]*Orders_CLEAN[[#This Row],[Quantity]]</f>
        <v>1415.94</v>
      </c>
      <c r="T8" s="8">
        <f>Orders_CLEAN[[#This Row],[LineTotal]]-Orders_CLEAN[[#This Row],[LineCost]]</f>
        <v>1109.1599999999999</v>
      </c>
      <c r="U8" s="8" t="str">
        <f>IFERROR(IF(Orders_CLEAN[[#This Row],[Profit]]/Orders_CLEAN[[#This Row],[LineTotal]]&gt;0.3, "High", IF(Orders_CLEAN[[#This Row],[Profit]]/Orders_CLEAN[[#This Row],[LineTotal]]&gt;=0.15, "Medium", "Low")), "Quantity Error!")</f>
        <v>High</v>
      </c>
      <c r="V8" s="8" t="str">
        <f>IF(COUNTIF(Returns[OrderID], Orders_CLEAN[[#This Row],[OrderID]])&gt;0, "Yes", "No")</f>
        <v>No</v>
      </c>
      <c r="W8" s="19">
        <f>IF(Orders_CLEAN[[#This Row],[Returned]]="Yes",1,0)</f>
        <v>0</v>
      </c>
    </row>
    <row r="9" spans="1:23" x14ac:dyDescent="0.2">
      <c r="A9" t="s">
        <v>49</v>
      </c>
      <c r="B9" s="5">
        <v>45589</v>
      </c>
      <c r="C9" s="5" t="str">
        <f>IF(Orders_CLEAN[[#This Row],[Quantity]]="", "Quantity Error!", "Q"&amp;ROUNDUP(MONTH(Orders_CLEAN[[#This Row],[OrderDate]])/3,0))</f>
        <v>Q4</v>
      </c>
      <c r="D9" t="s">
        <v>50</v>
      </c>
      <c r="E9" t="str">
        <f>_xlfn.XLOOKUP(Orders_CLEAN[[#This Row],[CustomerID]],Customers[CustomerID],Customers[CustomerName])</f>
        <v>Precious Steyn</v>
      </c>
      <c r="F9" t="s">
        <v>51</v>
      </c>
      <c r="G9" t="str">
        <f>_xlfn.XLOOKUP(Orders_CLEAN[[#This Row],[ProductID]],Products[ProductID],Products[ProductName])</f>
        <v>Bookcases Model 4</v>
      </c>
      <c r="H9" t="str">
        <f>_xlfn.XLOOKUP(Orders_CLEAN[[#This Row],[ProductName]],Products[ProductName],Products[Category])</f>
        <v>Furniture</v>
      </c>
      <c r="I9" s="6">
        <f>_xlfn.XLOOKUP(Orders_CLEAN[[#This Row],[ProductID]],Products[ProductID],Products[Cost])</f>
        <v>539.9</v>
      </c>
      <c r="J9">
        <v>1</v>
      </c>
      <c r="K9" s="6">
        <v>1019.72</v>
      </c>
      <c r="L9" s="7">
        <v>0.05</v>
      </c>
      <c r="M9" t="s">
        <v>27</v>
      </c>
      <c r="N9" t="s">
        <v>31</v>
      </c>
      <c r="O9" t="str">
        <f>_xlfn.XLOOKUP(Orders_CLEAN[[#This Row],[Region]],Region_lookup[RegionCode],Region_lookup[RegionName])</f>
        <v>Gauteng</v>
      </c>
      <c r="P9" t="s">
        <v>52</v>
      </c>
      <c r="Q9" t="str">
        <f>_xlfn.XLOOKUP(Orders_CLEAN[[#This Row],[EmployeeID]],Employees[EmployeeID],Employees[EmployeeName])</f>
        <v>Precious Mbatha</v>
      </c>
      <c r="R9" s="8">
        <f>Orders_CLEAN[[#This Row],[Quantity]]*Orders_CLEAN[[#This Row],[UnitPrice]]*(1-Orders_CLEAN[[#This Row],[Discount]])</f>
        <v>968.73400000000004</v>
      </c>
      <c r="S9" s="8">
        <f>Orders_CLEAN[[#This Row],[Cost]]*Orders_CLEAN[[#This Row],[Quantity]]</f>
        <v>539.9</v>
      </c>
      <c r="T9" s="8">
        <f>Orders_CLEAN[[#This Row],[LineTotal]]-Orders_CLEAN[[#This Row],[LineCost]]</f>
        <v>428.83400000000006</v>
      </c>
      <c r="U9" s="8" t="str">
        <f>IFERROR(IF(Orders_CLEAN[[#This Row],[Profit]]/Orders_CLEAN[[#This Row],[LineTotal]]&gt;0.3, "High", IF(Orders_CLEAN[[#This Row],[Profit]]/Orders_CLEAN[[#This Row],[LineTotal]]&gt;=0.15, "Medium", "Low")), "Quantity Error!")</f>
        <v>High</v>
      </c>
      <c r="V9" s="8" t="str">
        <f>IF(COUNTIF(Returns[OrderID], Orders_CLEAN[[#This Row],[OrderID]])&gt;0, "Yes", "No")</f>
        <v>No</v>
      </c>
      <c r="W9" s="19">
        <f>IF(Orders_CLEAN[[#This Row],[Returned]]="Yes",1,0)</f>
        <v>0</v>
      </c>
    </row>
    <row r="10" spans="1:23" x14ac:dyDescent="0.2">
      <c r="A10" t="s">
        <v>53</v>
      </c>
      <c r="B10" s="5">
        <v>45495</v>
      </c>
      <c r="C10" s="5" t="str">
        <f>IF(Orders_CLEAN[[#This Row],[Quantity]]="", "Quantity Error!", "Q"&amp;ROUNDUP(MONTH(Orders_CLEAN[[#This Row],[OrderDate]])/3,0))</f>
        <v>Q3</v>
      </c>
      <c r="D10" t="s">
        <v>54</v>
      </c>
      <c r="E10" t="str">
        <f>_xlfn.XLOOKUP(Orders_CLEAN[[#This Row],[CustomerID]],Customers[CustomerID],Customers[CustomerName])</f>
        <v>Precious Venter</v>
      </c>
      <c r="F10" t="s">
        <v>55</v>
      </c>
      <c r="G10" t="str">
        <f>_xlfn.XLOOKUP(Orders_CLEAN[[#This Row],[ProductID]],Products[ProductID],Products[ProductName])</f>
        <v>Paper Model 3</v>
      </c>
      <c r="H10" t="str">
        <f>_xlfn.XLOOKUP(Orders_CLEAN[[#This Row],[ProductName]],Products[ProductName],Products[Category])</f>
        <v>Office Supplies</v>
      </c>
      <c r="I10" s="6">
        <f>_xlfn.XLOOKUP(Orders_CLEAN[[#This Row],[ProductID]],Products[ProductID],Products[Cost])</f>
        <v>239.71</v>
      </c>
      <c r="J10">
        <v>12</v>
      </c>
      <c r="K10" s="6">
        <v>522.34</v>
      </c>
      <c r="L10" s="7">
        <v>0.1</v>
      </c>
      <c r="M10" t="s">
        <v>27</v>
      </c>
      <c r="N10" t="s">
        <v>21</v>
      </c>
      <c r="O10" t="str">
        <f>_xlfn.XLOOKUP(Orders_CLEAN[[#This Row],[Region]],Region_lookup[RegionCode],Region_lookup[RegionName])</f>
        <v>KwaZulu-Natal</v>
      </c>
      <c r="P10" t="s">
        <v>22</v>
      </c>
      <c r="Q10" t="str">
        <f>_xlfn.XLOOKUP(Orders_CLEAN[[#This Row],[EmployeeID]],Employees[EmployeeID],Employees[EmployeeName])</f>
        <v>Thabo Le Roux</v>
      </c>
      <c r="R10" s="8">
        <f>Orders_CLEAN[[#This Row],[Quantity]]*Orders_CLEAN[[#This Row],[UnitPrice]]*(1-Orders_CLEAN[[#This Row],[Discount]])</f>
        <v>5641.2719999999999</v>
      </c>
      <c r="S10" s="8">
        <f>Orders_CLEAN[[#This Row],[Cost]]*Orders_CLEAN[[#This Row],[Quantity]]</f>
        <v>2876.52</v>
      </c>
      <c r="T10" s="8">
        <f>Orders_CLEAN[[#This Row],[LineTotal]]-Orders_CLEAN[[#This Row],[LineCost]]</f>
        <v>2764.752</v>
      </c>
      <c r="U10" s="8" t="str">
        <f>IFERROR(IF(Orders_CLEAN[[#This Row],[Profit]]/Orders_CLEAN[[#This Row],[LineTotal]]&gt;0.3, "High", IF(Orders_CLEAN[[#This Row],[Profit]]/Orders_CLEAN[[#This Row],[LineTotal]]&gt;=0.15, "Medium", "Low")), "Quantity Error!")</f>
        <v>High</v>
      </c>
      <c r="V10" s="8" t="str">
        <f>IF(COUNTIF(Returns[OrderID], Orders_CLEAN[[#This Row],[OrderID]])&gt;0, "Yes", "No")</f>
        <v>Yes</v>
      </c>
      <c r="W10" s="19">
        <f>IF(Orders_CLEAN[[#This Row],[Returned]]="Yes",1,0)</f>
        <v>1</v>
      </c>
    </row>
    <row r="11" spans="1:23" x14ac:dyDescent="0.2">
      <c r="A11" t="s">
        <v>56</v>
      </c>
      <c r="B11" s="5">
        <v>45387</v>
      </c>
      <c r="C11" s="5" t="str">
        <f>IF(Orders_CLEAN[[#This Row],[Quantity]]="", "Quantity Error!", "Q"&amp;ROUNDUP(MONTH(Orders_CLEAN[[#This Row],[OrderDate]])/3,0))</f>
        <v>Q2</v>
      </c>
      <c r="D11" t="s">
        <v>57</v>
      </c>
      <c r="E11" t="str">
        <f>_xlfn.XLOOKUP(Orders_CLEAN[[#This Row],[CustomerID]],Customers[CustomerID],Customers[CustomerName])</f>
        <v>Johan Van Der Merwe</v>
      </c>
      <c r="F11" t="s">
        <v>12</v>
      </c>
      <c r="G11" t="str">
        <f>_xlfn.XLOOKUP(Orders_CLEAN[[#This Row],[ProductID]],Products[ProductID],Products[ProductName])</f>
        <v>Printers Model 3</v>
      </c>
      <c r="H11" t="str">
        <f>_xlfn.XLOOKUP(Orders_CLEAN[[#This Row],[ProductName]],Products[ProductName],Products[Category])</f>
        <v>Technology</v>
      </c>
      <c r="I11" s="6">
        <f>_xlfn.XLOOKUP(Orders_CLEAN[[#This Row],[ProductID]],Products[ProductID],Products[Cost])</f>
        <v>127.85</v>
      </c>
      <c r="J11">
        <v>3</v>
      </c>
      <c r="K11" s="6">
        <v>210.2</v>
      </c>
      <c r="L11" s="7">
        <v>0.1</v>
      </c>
      <c r="M11" t="s">
        <v>36</v>
      </c>
      <c r="N11" t="s">
        <v>47</v>
      </c>
      <c r="O11" t="str">
        <f>_xlfn.XLOOKUP(Orders_CLEAN[[#This Row],[Region]],Region_lookup[RegionCode],Region_lookup[RegionName])</f>
        <v>Eastern Cape</v>
      </c>
      <c r="P11" t="s">
        <v>58</v>
      </c>
      <c r="Q11" t="str">
        <f>_xlfn.XLOOKUP(Orders_CLEAN[[#This Row],[EmployeeID]],Employees[EmployeeID],Employees[EmployeeName])</f>
        <v>Palesa Steyn</v>
      </c>
      <c r="R11" s="8">
        <f>Orders_CLEAN[[#This Row],[Quantity]]*Orders_CLEAN[[#This Row],[UnitPrice]]*(1-Orders_CLEAN[[#This Row],[Discount]])</f>
        <v>567.54</v>
      </c>
      <c r="S11" s="8">
        <f>Orders_CLEAN[[#This Row],[Cost]]*Orders_CLEAN[[#This Row],[Quantity]]</f>
        <v>383.54999999999995</v>
      </c>
      <c r="T11" s="8">
        <f>Orders_CLEAN[[#This Row],[LineTotal]]-Orders_CLEAN[[#This Row],[LineCost]]</f>
        <v>183.99</v>
      </c>
      <c r="U11" s="8" t="str">
        <f>IFERROR(IF(Orders_CLEAN[[#This Row],[Profit]]/Orders_CLEAN[[#This Row],[LineTotal]]&gt;0.3, "High", IF(Orders_CLEAN[[#This Row],[Profit]]/Orders_CLEAN[[#This Row],[LineTotal]]&gt;=0.15, "Medium", "Low")), "Quantity Error!")</f>
        <v>High</v>
      </c>
      <c r="V11" s="8" t="str">
        <f>IF(COUNTIF(Returns[OrderID], Orders_CLEAN[[#This Row],[OrderID]])&gt;0, "Yes", "No")</f>
        <v>No</v>
      </c>
      <c r="W11" s="19">
        <f>IF(Orders_CLEAN[[#This Row],[Returned]]="Yes",1,0)</f>
        <v>0</v>
      </c>
    </row>
    <row r="12" spans="1:23" x14ac:dyDescent="0.2">
      <c r="A12" t="s">
        <v>59</v>
      </c>
      <c r="B12" s="5">
        <v>45794</v>
      </c>
      <c r="C12" s="5" t="str">
        <f>IF(Orders_CLEAN[[#This Row],[Quantity]]="", "Quantity Error!", "Q"&amp;ROUNDUP(MONTH(Orders_CLEAN[[#This Row],[OrderDate]])/3,0))</f>
        <v>Q2</v>
      </c>
      <c r="D12" t="s">
        <v>60</v>
      </c>
      <c r="E12" t="str">
        <f>_xlfn.XLOOKUP(Orders_CLEAN[[#This Row],[CustomerID]],Customers[CustomerID],Customers[CustomerName])</f>
        <v>Lerato Mbatha</v>
      </c>
      <c r="F12" t="s">
        <v>61</v>
      </c>
      <c r="G12" t="str">
        <f>_xlfn.XLOOKUP(Orders_CLEAN[[#This Row],[ProductID]],Products[ProductID],Products[ProductName])</f>
        <v>Laptops Model 4</v>
      </c>
      <c r="H12" t="str">
        <f>_xlfn.XLOOKUP(Orders_CLEAN[[#This Row],[ProductName]],Products[ProductName],Products[Category])</f>
        <v>Technology</v>
      </c>
      <c r="I12" s="6">
        <f>_xlfn.XLOOKUP(Orders_CLEAN[[#This Row],[ProductID]],Products[ProductID],Products[Cost])</f>
        <v>329.6</v>
      </c>
      <c r="J12">
        <v>1</v>
      </c>
      <c r="K12" s="6">
        <v>455.77</v>
      </c>
      <c r="L12" s="7">
        <v>0</v>
      </c>
      <c r="M12" t="s">
        <v>62</v>
      </c>
      <c r="N12" t="s">
        <v>31</v>
      </c>
      <c r="O12" t="str">
        <f>_xlfn.XLOOKUP(Orders_CLEAN[[#This Row],[Region]],Region_lookup[RegionCode],Region_lookup[RegionName])</f>
        <v>Gauteng</v>
      </c>
      <c r="P12" t="s">
        <v>32</v>
      </c>
      <c r="Q12" t="str">
        <f>_xlfn.XLOOKUP(Orders_CLEAN[[#This Row],[EmployeeID]],Employees[EmployeeID],Employees[EmployeeName])</f>
        <v>Nomvula Mokoena</v>
      </c>
      <c r="R12" s="8">
        <f>Orders_CLEAN[[#This Row],[Quantity]]*Orders_CLEAN[[#This Row],[UnitPrice]]*(1-Orders_CLEAN[[#This Row],[Discount]])</f>
        <v>455.77</v>
      </c>
      <c r="S12" s="8">
        <f>Orders_CLEAN[[#This Row],[Cost]]*Orders_CLEAN[[#This Row],[Quantity]]</f>
        <v>329.6</v>
      </c>
      <c r="T12" s="8">
        <f>Orders_CLEAN[[#This Row],[LineTotal]]-Orders_CLEAN[[#This Row],[LineCost]]</f>
        <v>126.16999999999996</v>
      </c>
      <c r="U12" s="8" t="str">
        <f>IFERROR(IF(Orders_CLEAN[[#This Row],[Profit]]/Orders_CLEAN[[#This Row],[LineTotal]]&gt;0.3, "High", IF(Orders_CLEAN[[#This Row],[Profit]]/Orders_CLEAN[[#This Row],[LineTotal]]&gt;=0.15, "Medium", "Low")), "Quantity Error!")</f>
        <v>Medium</v>
      </c>
      <c r="V12" s="8" t="str">
        <f>IF(COUNTIF(Returns[OrderID], Orders_CLEAN[[#This Row],[OrderID]])&gt;0, "Yes", "No")</f>
        <v>No</v>
      </c>
      <c r="W12" s="19">
        <f>IF(Orders_CLEAN[[#This Row],[Returned]]="Yes",1,0)</f>
        <v>0</v>
      </c>
    </row>
    <row r="13" spans="1:23" x14ac:dyDescent="0.2">
      <c r="A13" t="s">
        <v>63</v>
      </c>
      <c r="B13" s="5">
        <v>45359</v>
      </c>
      <c r="C13" s="5" t="str">
        <f>IF(Orders_CLEAN[[#This Row],[Quantity]]="", "Quantity Error!", "Q"&amp;ROUNDUP(MONTH(Orders_CLEAN[[#This Row],[OrderDate]])/3,0))</f>
        <v>Q1</v>
      </c>
      <c r="D13" t="s">
        <v>64</v>
      </c>
      <c r="E13" t="str">
        <f>_xlfn.XLOOKUP(Orders_CLEAN[[#This Row],[CustomerID]],Customers[CustomerID],Customers[CustomerName])</f>
        <v>Bongani Van Der Merwe</v>
      </c>
      <c r="F13" t="s">
        <v>65</v>
      </c>
      <c r="G13" t="str">
        <f>_xlfn.XLOOKUP(Orders_CLEAN[[#This Row],[ProductID]],Products[ProductID],Products[ProductName])</f>
        <v>Bookcases Model 2</v>
      </c>
      <c r="H13" t="str">
        <f>_xlfn.XLOOKUP(Orders_CLEAN[[#This Row],[ProductName]],Products[ProductName],Products[Category])</f>
        <v>Furniture</v>
      </c>
      <c r="I13" s="6">
        <f>_xlfn.XLOOKUP(Orders_CLEAN[[#This Row],[ProductID]],Products[ProductID],Products[Cost])</f>
        <v>633.59</v>
      </c>
      <c r="J13">
        <v>11</v>
      </c>
      <c r="K13" s="6">
        <v>800.37</v>
      </c>
      <c r="L13" s="7">
        <v>0.2</v>
      </c>
      <c r="M13" t="s">
        <v>13</v>
      </c>
      <c r="N13" t="s">
        <v>31</v>
      </c>
      <c r="O13" t="str">
        <f>_xlfn.XLOOKUP(Orders_CLEAN[[#This Row],[Region]],Region_lookup[RegionCode],Region_lookup[RegionName])</f>
        <v>Gauteng</v>
      </c>
      <c r="P13" t="s">
        <v>32</v>
      </c>
      <c r="Q13" t="str">
        <f>_xlfn.XLOOKUP(Orders_CLEAN[[#This Row],[EmployeeID]],Employees[EmployeeID],Employees[EmployeeName])</f>
        <v>Nomvula Mokoena</v>
      </c>
      <c r="R13" s="8">
        <f>Orders_CLEAN[[#This Row],[Quantity]]*Orders_CLEAN[[#This Row],[UnitPrice]]*(1-Orders_CLEAN[[#This Row],[Discount]])</f>
        <v>7043.2560000000003</v>
      </c>
      <c r="S13" s="8">
        <f>Orders_CLEAN[[#This Row],[Cost]]*Orders_CLEAN[[#This Row],[Quantity]]</f>
        <v>6969.4900000000007</v>
      </c>
      <c r="T13" s="8">
        <f>Orders_CLEAN[[#This Row],[LineTotal]]-Orders_CLEAN[[#This Row],[LineCost]]</f>
        <v>73.765999999999622</v>
      </c>
      <c r="U13" s="8" t="str">
        <f>IFERROR(IF(Orders_CLEAN[[#This Row],[Profit]]/Orders_CLEAN[[#This Row],[LineTotal]]&gt;0.3, "High", IF(Orders_CLEAN[[#This Row],[Profit]]/Orders_CLEAN[[#This Row],[LineTotal]]&gt;=0.15, "Medium", "Low")), "Quantity Error!")</f>
        <v>Low</v>
      </c>
      <c r="V13" s="8" t="str">
        <f>IF(COUNTIF(Returns[OrderID], Orders_CLEAN[[#This Row],[OrderID]])&gt;0, "Yes", "No")</f>
        <v>No</v>
      </c>
      <c r="W13" s="19">
        <f>IF(Orders_CLEAN[[#This Row],[Returned]]="Yes",1,0)</f>
        <v>0</v>
      </c>
    </row>
    <row r="14" spans="1:23" x14ac:dyDescent="0.2">
      <c r="A14" t="s">
        <v>66</v>
      </c>
      <c r="B14" s="5">
        <v>45626</v>
      </c>
      <c r="C14" s="5" t="str">
        <f>IF(Orders_CLEAN[[#This Row],[Quantity]]="", "Quantity Error!", "Q"&amp;ROUNDUP(MONTH(Orders_CLEAN[[#This Row],[OrderDate]])/3,0))</f>
        <v>Q4</v>
      </c>
      <c r="D14" t="s">
        <v>68</v>
      </c>
      <c r="E14" t="str">
        <f>_xlfn.XLOOKUP(Orders_CLEAN[[#This Row],[CustomerID]],Customers[CustomerID],Customers[CustomerName])</f>
        <v>Kagiso Van Der Merwe</v>
      </c>
      <c r="F14" t="s">
        <v>69</v>
      </c>
      <c r="G14" t="str">
        <f>_xlfn.XLOOKUP(Orders_CLEAN[[#This Row],[ProductID]],Products[ProductID],Products[ProductName])</f>
        <v>Paper Model 2</v>
      </c>
      <c r="H14" t="str">
        <f>_xlfn.XLOOKUP(Orders_CLEAN[[#This Row],[ProductName]],Products[ProductName],Products[Category])</f>
        <v>Office Supplies</v>
      </c>
      <c r="I14" s="6">
        <f>_xlfn.XLOOKUP(Orders_CLEAN[[#This Row],[ProductID]],Products[ProductID],Products[Cost])</f>
        <v>461.98</v>
      </c>
      <c r="J14">
        <v>8</v>
      </c>
      <c r="K14" s="6">
        <v>1013.15</v>
      </c>
      <c r="L14" s="7">
        <v>0.2</v>
      </c>
      <c r="M14" t="s">
        <v>62</v>
      </c>
      <c r="N14" t="s">
        <v>47</v>
      </c>
      <c r="O14" t="str">
        <f>_xlfn.XLOOKUP(Orders_CLEAN[[#This Row],[Region]],Region_lookup[RegionCode],Region_lookup[RegionName])</f>
        <v>Eastern Cape</v>
      </c>
      <c r="P14" t="s">
        <v>48</v>
      </c>
      <c r="Q14" t="str">
        <f>_xlfn.XLOOKUP(Orders_CLEAN[[#This Row],[EmployeeID]],Employees[EmployeeID],Employees[EmployeeName])</f>
        <v>Sipho Ndlovu</v>
      </c>
      <c r="R14" s="8">
        <f>Orders_CLEAN[[#This Row],[Quantity]]*Orders_CLEAN[[#This Row],[UnitPrice]]*(1-Orders_CLEAN[[#This Row],[Discount]])</f>
        <v>6484.16</v>
      </c>
      <c r="S14" s="8">
        <f>Orders_CLEAN[[#This Row],[Cost]]*Orders_CLEAN[[#This Row],[Quantity]]</f>
        <v>3695.84</v>
      </c>
      <c r="T14" s="8">
        <f>Orders_CLEAN[[#This Row],[LineTotal]]-Orders_CLEAN[[#This Row],[LineCost]]</f>
        <v>2788.3199999999997</v>
      </c>
      <c r="U14" s="8" t="str">
        <f>IFERROR(IF(Orders_CLEAN[[#This Row],[Profit]]/Orders_CLEAN[[#This Row],[LineTotal]]&gt;0.3, "High", IF(Orders_CLEAN[[#This Row],[Profit]]/Orders_CLEAN[[#This Row],[LineTotal]]&gt;=0.15, "Medium", "Low")), "Quantity Error!")</f>
        <v>High</v>
      </c>
      <c r="V14" s="8" t="str">
        <f>IF(COUNTIF(Returns[OrderID], Orders_CLEAN[[#This Row],[OrderID]])&gt;0, "Yes", "No")</f>
        <v>Yes</v>
      </c>
      <c r="W14" s="19">
        <f>IF(Orders_CLEAN[[#This Row],[Returned]]="Yes",1,0)</f>
        <v>1</v>
      </c>
    </row>
    <row r="15" spans="1:23" x14ac:dyDescent="0.2">
      <c r="A15" t="s">
        <v>70</v>
      </c>
      <c r="B15" s="5">
        <v>45635</v>
      </c>
      <c r="C15" s="5" t="str">
        <f>IF(Orders_CLEAN[[#This Row],[Quantity]]="", "Quantity Error!", "Q"&amp;ROUNDUP(MONTH(Orders_CLEAN[[#This Row],[OrderDate]])/3,0))</f>
        <v>Q4</v>
      </c>
      <c r="D15" t="s">
        <v>72</v>
      </c>
      <c r="E15" t="str">
        <f>_xlfn.XLOOKUP(Orders_CLEAN[[#This Row],[CustomerID]],Customers[CustomerID],Customers[CustomerName])</f>
        <v>Francois Botha</v>
      </c>
      <c r="F15" t="s">
        <v>73</v>
      </c>
      <c r="G15" t="str">
        <f>_xlfn.XLOOKUP(Orders_CLEAN[[#This Row],[ProductID]],Products[ProductID],Products[ProductName])</f>
        <v>Tables Model 1</v>
      </c>
      <c r="H15" t="str">
        <f>_xlfn.XLOOKUP(Orders_CLEAN[[#This Row],[ProductName]],Products[ProductName],Products[Category])</f>
        <v>Furniture</v>
      </c>
      <c r="I15" s="6">
        <f>_xlfn.XLOOKUP(Orders_CLEAN[[#This Row],[ProductID]],Products[ProductID],Products[Cost])</f>
        <v>469.73</v>
      </c>
      <c r="J15">
        <v>11</v>
      </c>
      <c r="K15" s="6">
        <v>954.16</v>
      </c>
      <c r="L15" s="7">
        <v>0.15</v>
      </c>
      <c r="M15" t="s">
        <v>62</v>
      </c>
      <c r="N15" t="s">
        <v>47</v>
      </c>
      <c r="O15" t="str">
        <f>_xlfn.XLOOKUP(Orders_CLEAN[[#This Row],[Region]],Region_lookup[RegionCode],Region_lookup[RegionName])</f>
        <v>Eastern Cape</v>
      </c>
      <c r="P15" t="s">
        <v>75</v>
      </c>
      <c r="Q15" t="str">
        <f>_xlfn.XLOOKUP(Orders_CLEAN[[#This Row],[EmployeeID]],Employees[EmployeeID],Employees[EmployeeName])</f>
        <v>Francois Steyn</v>
      </c>
      <c r="R15" s="8">
        <f>Orders_CLEAN[[#This Row],[Quantity]]*Orders_CLEAN[[#This Row],[UnitPrice]]*(1-Orders_CLEAN[[#This Row],[Discount]])</f>
        <v>8921.3960000000006</v>
      </c>
      <c r="S15" s="8">
        <f>Orders_CLEAN[[#This Row],[Cost]]*Orders_CLEAN[[#This Row],[Quantity]]</f>
        <v>5167.0300000000007</v>
      </c>
      <c r="T15" s="8">
        <f>Orders_CLEAN[[#This Row],[LineTotal]]-Orders_CLEAN[[#This Row],[LineCost]]</f>
        <v>3754.366</v>
      </c>
      <c r="U15" s="8" t="str">
        <f>IFERROR(IF(Orders_CLEAN[[#This Row],[Profit]]/Orders_CLEAN[[#This Row],[LineTotal]]&gt;0.3, "High", IF(Orders_CLEAN[[#This Row],[Profit]]/Orders_CLEAN[[#This Row],[LineTotal]]&gt;=0.15, "Medium", "Low")), "Quantity Error!")</f>
        <v>High</v>
      </c>
      <c r="V15" s="8" t="str">
        <f>IF(COUNTIF(Returns[OrderID], Orders_CLEAN[[#This Row],[OrderID]])&gt;0, "Yes", "No")</f>
        <v>No</v>
      </c>
      <c r="W15" s="19">
        <f>IF(Orders_CLEAN[[#This Row],[Returned]]="Yes",1,0)</f>
        <v>0</v>
      </c>
    </row>
    <row r="16" spans="1:23" x14ac:dyDescent="0.2">
      <c r="A16" t="s">
        <v>76</v>
      </c>
      <c r="B16" s="5">
        <v>45295</v>
      </c>
      <c r="C16" s="5" t="str">
        <f>IF(Orders_CLEAN[[#This Row],[Quantity]]="", "Quantity Error!", "Q"&amp;ROUNDUP(MONTH(Orders_CLEAN[[#This Row],[OrderDate]])/3,0))</f>
        <v>Q1</v>
      </c>
      <c r="D16" t="s">
        <v>77</v>
      </c>
      <c r="E16" t="str">
        <f>_xlfn.XLOOKUP(Orders_CLEAN[[#This Row],[CustomerID]],Customers[CustomerID],Customers[CustomerName])</f>
        <v>Zanele Dlamini</v>
      </c>
      <c r="F16" t="s">
        <v>78</v>
      </c>
      <c r="G16" t="str">
        <f>_xlfn.XLOOKUP(Orders_CLEAN[[#This Row],[ProductID]],Products[ProductID],Products[ProductName])</f>
        <v>Desks Model 3</v>
      </c>
      <c r="H16" t="str">
        <f>_xlfn.XLOOKUP(Orders_CLEAN[[#This Row],[ProductName]],Products[ProductName],Products[Category])</f>
        <v>Furniture</v>
      </c>
      <c r="I16" s="6">
        <f>_xlfn.XLOOKUP(Orders_CLEAN[[#This Row],[ProductID]],Products[ProductID],Products[Cost])</f>
        <v>388.07</v>
      </c>
      <c r="J16">
        <v>4</v>
      </c>
      <c r="K16" s="6">
        <v>782.41</v>
      </c>
      <c r="L16" s="7">
        <v>0</v>
      </c>
      <c r="M16" t="s">
        <v>62</v>
      </c>
      <c r="N16" t="s">
        <v>47</v>
      </c>
      <c r="O16" t="str">
        <f>_xlfn.XLOOKUP(Orders_CLEAN[[#This Row],[Region]],Region_lookup[RegionCode],Region_lookup[RegionName])</f>
        <v>Eastern Cape</v>
      </c>
      <c r="P16" t="s">
        <v>75</v>
      </c>
      <c r="Q16" t="str">
        <f>_xlfn.XLOOKUP(Orders_CLEAN[[#This Row],[EmployeeID]],Employees[EmployeeID],Employees[EmployeeName])</f>
        <v>Francois Steyn</v>
      </c>
      <c r="R16" s="8">
        <f>Orders_CLEAN[[#This Row],[Quantity]]*Orders_CLEAN[[#This Row],[UnitPrice]]*(1-Orders_CLEAN[[#This Row],[Discount]])</f>
        <v>3129.64</v>
      </c>
      <c r="S16" s="8">
        <f>Orders_CLEAN[[#This Row],[Cost]]*Orders_CLEAN[[#This Row],[Quantity]]</f>
        <v>1552.28</v>
      </c>
      <c r="T16" s="8">
        <f>Orders_CLEAN[[#This Row],[LineTotal]]-Orders_CLEAN[[#This Row],[LineCost]]</f>
        <v>1577.36</v>
      </c>
      <c r="U16" s="8" t="str">
        <f>IFERROR(IF(Orders_CLEAN[[#This Row],[Profit]]/Orders_CLEAN[[#This Row],[LineTotal]]&gt;0.3, "High", IF(Orders_CLEAN[[#This Row],[Profit]]/Orders_CLEAN[[#This Row],[LineTotal]]&gt;=0.15, "Medium", "Low")), "Quantity Error!")</f>
        <v>High</v>
      </c>
      <c r="V16" s="8" t="str">
        <f>IF(COUNTIF(Returns[OrderID], Orders_CLEAN[[#This Row],[OrderID]])&gt;0, "Yes", "No")</f>
        <v>No</v>
      </c>
      <c r="W16" s="19">
        <f>IF(Orders_CLEAN[[#This Row],[Returned]]="Yes",1,0)</f>
        <v>0</v>
      </c>
    </row>
    <row r="17" spans="1:23" x14ac:dyDescent="0.2">
      <c r="A17" t="s">
        <v>79</v>
      </c>
      <c r="B17" s="5">
        <v>45350</v>
      </c>
      <c r="C17" s="5" t="str">
        <f>IF(Orders_CLEAN[[#This Row],[Quantity]]="", "Quantity Error!", "Q"&amp;ROUNDUP(MONTH(Orders_CLEAN[[#This Row],[OrderDate]])/3,0))</f>
        <v>Q1</v>
      </c>
      <c r="D17" t="s">
        <v>34</v>
      </c>
      <c r="E17" t="str">
        <f>_xlfn.XLOOKUP(Orders_CLEAN[[#This Row],[CustomerID]],Customers[CustomerID],Customers[CustomerName])</f>
        <v>Anja Mahlangu</v>
      </c>
      <c r="F17" t="s">
        <v>81</v>
      </c>
      <c r="G17" t="str">
        <f>_xlfn.XLOOKUP(Orders_CLEAN[[#This Row],[ProductID]],Products[ProductID],Products[ProductName])</f>
        <v>Envelopes Model 2</v>
      </c>
      <c r="H17" t="str">
        <f>_xlfn.XLOOKUP(Orders_CLEAN[[#This Row],[ProductName]],Products[ProductName],Products[Category])</f>
        <v>Office Supplies</v>
      </c>
      <c r="I17" s="6">
        <f>_xlfn.XLOOKUP(Orders_CLEAN[[#This Row],[ProductID]],Products[ProductID],Products[Cost])</f>
        <v>599.25</v>
      </c>
      <c r="J17">
        <v>12</v>
      </c>
      <c r="K17" s="6">
        <v>849.05</v>
      </c>
      <c r="L17" s="7">
        <v>0.2</v>
      </c>
      <c r="M17" t="s">
        <v>62</v>
      </c>
      <c r="N17" t="s">
        <v>14</v>
      </c>
      <c r="O17" t="str">
        <f>_xlfn.XLOOKUP(Orders_CLEAN[[#This Row],[Region]],Region_lookup[RegionCode],Region_lookup[RegionName])</f>
        <v>Western Cape</v>
      </c>
      <c r="P17" t="s">
        <v>82</v>
      </c>
      <c r="Q17" t="str">
        <f>_xlfn.XLOOKUP(Orders_CLEAN[[#This Row],[EmployeeID]],Employees[EmployeeID],Employees[EmployeeName])</f>
        <v>Thabo Pretorius</v>
      </c>
      <c r="R17" s="8">
        <f>Orders_CLEAN[[#This Row],[Quantity]]*Orders_CLEAN[[#This Row],[UnitPrice]]*(1-Orders_CLEAN[[#This Row],[Discount]])</f>
        <v>8150.8799999999992</v>
      </c>
      <c r="S17" s="8">
        <f>Orders_CLEAN[[#This Row],[Cost]]*Orders_CLEAN[[#This Row],[Quantity]]</f>
        <v>7191</v>
      </c>
      <c r="T17" s="8">
        <f>Orders_CLEAN[[#This Row],[LineTotal]]-Orders_CLEAN[[#This Row],[LineCost]]</f>
        <v>959.8799999999992</v>
      </c>
      <c r="U17" s="8" t="str">
        <f>IFERROR(IF(Orders_CLEAN[[#This Row],[Profit]]/Orders_CLEAN[[#This Row],[LineTotal]]&gt;0.3, "High", IF(Orders_CLEAN[[#This Row],[Profit]]/Orders_CLEAN[[#This Row],[LineTotal]]&gt;=0.15, "Medium", "Low")), "Quantity Error!")</f>
        <v>Low</v>
      </c>
      <c r="V17" s="8" t="str">
        <f>IF(COUNTIF(Returns[OrderID], Orders_CLEAN[[#This Row],[OrderID]])&gt;0, "Yes", "No")</f>
        <v>No</v>
      </c>
      <c r="W17" s="19">
        <f>IF(Orders_CLEAN[[#This Row],[Returned]]="Yes",1,0)</f>
        <v>0</v>
      </c>
    </row>
    <row r="18" spans="1:23" x14ac:dyDescent="0.2">
      <c r="A18" t="s">
        <v>83</v>
      </c>
      <c r="B18" s="5">
        <v>45559</v>
      </c>
      <c r="C18" s="5" t="str">
        <f>IF(Orders_CLEAN[[#This Row],[Quantity]]="", "Quantity Error!", "Q"&amp;ROUNDUP(MONTH(Orders_CLEAN[[#This Row],[OrderDate]])/3,0))</f>
        <v>Q3</v>
      </c>
      <c r="D18" t="s">
        <v>84</v>
      </c>
      <c r="E18" t="str">
        <f>_xlfn.XLOOKUP(Orders_CLEAN[[#This Row],[CustomerID]],Customers[CustomerID],Customers[CustomerName])</f>
        <v>Francois Khumalo</v>
      </c>
      <c r="F18" t="s">
        <v>85</v>
      </c>
      <c r="G18" t="str">
        <f>_xlfn.XLOOKUP(Orders_CLEAN[[#This Row],[ProductID]],Products[ProductID],Products[ProductName])</f>
        <v>Monitors Model 3</v>
      </c>
      <c r="H18" t="str">
        <f>_xlfn.XLOOKUP(Orders_CLEAN[[#This Row],[ProductName]],Products[ProductName],Products[Category])</f>
        <v>Technology</v>
      </c>
      <c r="I18" s="6">
        <f>_xlfn.XLOOKUP(Orders_CLEAN[[#This Row],[ProductID]],Products[ProductID],Products[Cost])</f>
        <v>710.37</v>
      </c>
      <c r="J18">
        <v>5</v>
      </c>
      <c r="K18" s="6">
        <v>979.52</v>
      </c>
      <c r="L18" s="7">
        <v>0.05</v>
      </c>
      <c r="M18" t="s">
        <v>62</v>
      </c>
      <c r="N18" t="s">
        <v>31</v>
      </c>
      <c r="O18" t="str">
        <f>_xlfn.XLOOKUP(Orders_CLEAN[[#This Row],[Region]],Region_lookup[RegionCode],Region_lookup[RegionName])</f>
        <v>Gauteng</v>
      </c>
      <c r="P18" t="s">
        <v>43</v>
      </c>
      <c r="Q18" t="str">
        <f>_xlfn.XLOOKUP(Orders_CLEAN[[#This Row],[EmployeeID]],Employees[EmployeeID],Employees[EmployeeName])</f>
        <v>Thabo Dlamini</v>
      </c>
      <c r="R18" s="8">
        <f>Orders_CLEAN[[#This Row],[Quantity]]*Orders_CLEAN[[#This Row],[UnitPrice]]*(1-Orders_CLEAN[[#This Row],[Discount]])</f>
        <v>4652.72</v>
      </c>
      <c r="S18" s="8">
        <f>Orders_CLEAN[[#This Row],[Cost]]*Orders_CLEAN[[#This Row],[Quantity]]</f>
        <v>3551.85</v>
      </c>
      <c r="T18" s="8">
        <f>Orders_CLEAN[[#This Row],[LineTotal]]-Orders_CLEAN[[#This Row],[LineCost]]</f>
        <v>1100.8700000000003</v>
      </c>
      <c r="U18" s="8" t="str">
        <f>IFERROR(IF(Orders_CLEAN[[#This Row],[Profit]]/Orders_CLEAN[[#This Row],[LineTotal]]&gt;0.3, "High", IF(Orders_CLEAN[[#This Row],[Profit]]/Orders_CLEAN[[#This Row],[LineTotal]]&gt;=0.15, "Medium", "Low")), "Quantity Error!")</f>
        <v>Medium</v>
      </c>
      <c r="V18" s="8" t="str">
        <f>IF(COUNTIF(Returns[OrderID], Orders_CLEAN[[#This Row],[OrderID]])&gt;0, "Yes", "No")</f>
        <v>No</v>
      </c>
      <c r="W18" s="19">
        <f>IF(Orders_CLEAN[[#This Row],[Returned]]="Yes",1,0)</f>
        <v>0</v>
      </c>
    </row>
    <row r="19" spans="1:23" x14ac:dyDescent="0.2">
      <c r="A19" t="s">
        <v>86</v>
      </c>
      <c r="B19" s="5">
        <v>45476</v>
      </c>
      <c r="C19" s="5" t="str">
        <f>IF(Orders_CLEAN[[#This Row],[Quantity]]="", "Quantity Error!", "Q"&amp;ROUNDUP(MONTH(Orders_CLEAN[[#This Row],[OrderDate]])/3,0))</f>
        <v>Q3</v>
      </c>
      <c r="D19" t="s">
        <v>87</v>
      </c>
      <c r="E19" t="str">
        <f>_xlfn.XLOOKUP(Orders_CLEAN[[#This Row],[CustomerID]],Customers[CustomerID],Customers[CustomerName])</f>
        <v>Lerato Botha</v>
      </c>
      <c r="F19" t="s">
        <v>88</v>
      </c>
      <c r="G19" t="str">
        <f>_xlfn.XLOOKUP(Orders_CLEAN[[#This Row],[ProductID]],Products[ProductID],Products[ProductName])</f>
        <v>Tables Model 2</v>
      </c>
      <c r="H19" t="str">
        <f>_xlfn.XLOOKUP(Orders_CLEAN[[#This Row],[ProductName]],Products[ProductName],Products[Category])</f>
        <v>Furniture</v>
      </c>
      <c r="I19" s="6">
        <f>_xlfn.XLOOKUP(Orders_CLEAN[[#This Row],[ProductID]],Products[ProductID],Products[Cost])</f>
        <v>752.53</v>
      </c>
      <c r="J19">
        <v>7</v>
      </c>
      <c r="K19" s="6">
        <v>1018.12</v>
      </c>
      <c r="L19" s="7">
        <v>0</v>
      </c>
      <c r="M19" t="s">
        <v>62</v>
      </c>
      <c r="N19" t="s">
        <v>31</v>
      </c>
      <c r="O19" t="str">
        <f>_xlfn.XLOOKUP(Orders_CLEAN[[#This Row],[Region]],Region_lookup[RegionCode],Region_lookup[RegionName])</f>
        <v>Gauteng</v>
      </c>
      <c r="P19" t="s">
        <v>52</v>
      </c>
      <c r="Q19" t="str">
        <f>_xlfn.XLOOKUP(Orders_CLEAN[[#This Row],[EmployeeID]],Employees[EmployeeID],Employees[EmployeeName])</f>
        <v>Precious Mbatha</v>
      </c>
      <c r="R19" s="8">
        <f>Orders_CLEAN[[#This Row],[Quantity]]*Orders_CLEAN[[#This Row],[UnitPrice]]*(1-Orders_CLEAN[[#This Row],[Discount]])</f>
        <v>7126.84</v>
      </c>
      <c r="S19" s="8">
        <f>Orders_CLEAN[[#This Row],[Cost]]*Orders_CLEAN[[#This Row],[Quantity]]</f>
        <v>5267.71</v>
      </c>
      <c r="T19" s="8">
        <f>Orders_CLEAN[[#This Row],[LineTotal]]-Orders_CLEAN[[#This Row],[LineCost]]</f>
        <v>1859.13</v>
      </c>
      <c r="U19" s="8" t="str">
        <f>IFERROR(IF(Orders_CLEAN[[#This Row],[Profit]]/Orders_CLEAN[[#This Row],[LineTotal]]&gt;0.3, "High", IF(Orders_CLEAN[[#This Row],[Profit]]/Orders_CLEAN[[#This Row],[LineTotal]]&gt;=0.15, "Medium", "Low")), "Quantity Error!")</f>
        <v>Medium</v>
      </c>
      <c r="V19" s="8" t="str">
        <f>IF(COUNTIF(Returns[OrderID], Orders_CLEAN[[#This Row],[OrderID]])&gt;0, "Yes", "No")</f>
        <v>No</v>
      </c>
      <c r="W19" s="19">
        <f>IF(Orders_CLEAN[[#This Row],[Returned]]="Yes",1,0)</f>
        <v>0</v>
      </c>
    </row>
    <row r="20" spans="1:23" x14ac:dyDescent="0.2">
      <c r="A20" t="s">
        <v>89</v>
      </c>
      <c r="B20" s="5">
        <v>45334</v>
      </c>
      <c r="C20" s="5" t="str">
        <f>IF(Orders_CLEAN[[#This Row],[Quantity]]="", "Quantity Error!", "Q"&amp;ROUNDUP(MONTH(Orders_CLEAN[[#This Row],[OrderDate]])/3,0))</f>
        <v>Q1</v>
      </c>
      <c r="D20" t="s">
        <v>91</v>
      </c>
      <c r="E20" t="str">
        <f>_xlfn.XLOOKUP(Orders_CLEAN[[#This Row],[CustomerID]],Customers[CustomerID],Customers[CustomerName])</f>
        <v>Werner Joubert</v>
      </c>
      <c r="F20" t="s">
        <v>92</v>
      </c>
      <c r="G20" t="str">
        <f>_xlfn.XLOOKUP(Orders_CLEAN[[#This Row],[ProductID]],Products[ProductID],Products[ProductName])</f>
        <v>Accessories Model 3</v>
      </c>
      <c r="H20" t="str">
        <f>_xlfn.XLOOKUP(Orders_CLEAN[[#This Row],[ProductName]],Products[ProductName],Products[Category])</f>
        <v>Technology</v>
      </c>
      <c r="I20" s="6">
        <f>_xlfn.XLOOKUP(Orders_CLEAN[[#This Row],[ProductID]],Products[ProductID],Products[Cost])</f>
        <v>357.49</v>
      </c>
      <c r="J20">
        <v>6</v>
      </c>
      <c r="K20" s="6">
        <v>769.69</v>
      </c>
      <c r="L20" s="7">
        <v>0</v>
      </c>
      <c r="M20" t="s">
        <v>27</v>
      </c>
      <c r="N20" t="s">
        <v>14</v>
      </c>
      <c r="O20" t="str">
        <f>_xlfn.XLOOKUP(Orders_CLEAN[[#This Row],[Region]],Region_lookup[RegionCode],Region_lookup[RegionName])</f>
        <v>Western Cape</v>
      </c>
      <c r="P20" t="s">
        <v>93</v>
      </c>
      <c r="Q20" t="str">
        <f>_xlfn.XLOOKUP(Orders_CLEAN[[#This Row],[EmployeeID]],Employees[EmployeeID],Employees[EmployeeName])</f>
        <v>Anja Zulu</v>
      </c>
      <c r="R20" s="8">
        <f>Orders_CLEAN[[#This Row],[Quantity]]*Orders_CLEAN[[#This Row],[UnitPrice]]*(1-Orders_CLEAN[[#This Row],[Discount]])</f>
        <v>4618.1400000000003</v>
      </c>
      <c r="S20" s="8">
        <f>Orders_CLEAN[[#This Row],[Cost]]*Orders_CLEAN[[#This Row],[Quantity]]</f>
        <v>2144.94</v>
      </c>
      <c r="T20" s="8">
        <f>Orders_CLEAN[[#This Row],[LineTotal]]-Orders_CLEAN[[#This Row],[LineCost]]</f>
        <v>2473.2000000000003</v>
      </c>
      <c r="U20" s="8" t="str">
        <f>IFERROR(IF(Orders_CLEAN[[#This Row],[Profit]]/Orders_CLEAN[[#This Row],[LineTotal]]&gt;0.3, "High", IF(Orders_CLEAN[[#This Row],[Profit]]/Orders_CLEAN[[#This Row],[LineTotal]]&gt;=0.15, "Medium", "Low")), "Quantity Error!")</f>
        <v>High</v>
      </c>
      <c r="V20" s="8" t="str">
        <f>IF(COUNTIF(Returns[OrderID], Orders_CLEAN[[#This Row],[OrderID]])&gt;0, "Yes", "No")</f>
        <v>No</v>
      </c>
      <c r="W20" s="19">
        <f>IF(Orders_CLEAN[[#This Row],[Returned]]="Yes",1,0)</f>
        <v>0</v>
      </c>
    </row>
    <row r="21" spans="1:23" x14ac:dyDescent="0.2">
      <c r="A21" t="s">
        <v>94</v>
      </c>
      <c r="B21" s="5">
        <v>45583</v>
      </c>
      <c r="C21" s="5" t="str">
        <f>IF(Orders_CLEAN[[#This Row],[Quantity]]="", "Quantity Error!", "Q"&amp;ROUNDUP(MONTH(Orders_CLEAN[[#This Row],[OrderDate]])/3,0))</f>
        <v>Q4</v>
      </c>
      <c r="D21" t="s">
        <v>95</v>
      </c>
      <c r="E21" t="str">
        <f>_xlfn.XLOOKUP(Orders_CLEAN[[#This Row],[CustomerID]],Customers[CustomerID],Customers[CustomerName])</f>
        <v>Nomvula Mahlangu</v>
      </c>
      <c r="F21" t="s">
        <v>96</v>
      </c>
      <c r="G21" t="str">
        <f>_xlfn.XLOOKUP(Orders_CLEAN[[#This Row],[ProductID]],Products[ProductID],Products[ProductName])</f>
        <v>Desks Model 2</v>
      </c>
      <c r="H21" t="str">
        <f>_xlfn.XLOOKUP(Orders_CLEAN[[#This Row],[ProductName]],Products[ProductName],Products[Category])</f>
        <v>Furniture</v>
      </c>
      <c r="I21" s="6">
        <f>_xlfn.XLOOKUP(Orders_CLEAN[[#This Row],[ProductID]],Products[ProductID],Products[Cost])</f>
        <v>209.29</v>
      </c>
      <c r="J21">
        <v>12</v>
      </c>
      <c r="K21" s="6">
        <v>425.58</v>
      </c>
      <c r="L21" s="7">
        <v>0.15</v>
      </c>
      <c r="M21" t="s">
        <v>13</v>
      </c>
      <c r="N21" t="s">
        <v>21</v>
      </c>
      <c r="O21" t="str">
        <f>_xlfn.XLOOKUP(Orders_CLEAN[[#This Row],[Region]],Region_lookup[RegionCode],Region_lookup[RegionName])</f>
        <v>KwaZulu-Natal</v>
      </c>
      <c r="P21" t="s">
        <v>97</v>
      </c>
      <c r="Q21" t="str">
        <f>_xlfn.XLOOKUP(Orders_CLEAN[[#This Row],[EmployeeID]],Employees[EmployeeID],Employees[EmployeeName])</f>
        <v>Bongani Sithole</v>
      </c>
      <c r="R21" s="8">
        <f>Orders_CLEAN[[#This Row],[Quantity]]*Orders_CLEAN[[#This Row],[UnitPrice]]*(1-Orders_CLEAN[[#This Row],[Discount]])</f>
        <v>4340.9160000000002</v>
      </c>
      <c r="S21" s="8">
        <f>Orders_CLEAN[[#This Row],[Cost]]*Orders_CLEAN[[#This Row],[Quantity]]</f>
        <v>2511.48</v>
      </c>
      <c r="T21" s="8">
        <f>Orders_CLEAN[[#This Row],[LineTotal]]-Orders_CLEAN[[#This Row],[LineCost]]</f>
        <v>1829.4360000000001</v>
      </c>
      <c r="U21" s="8" t="str">
        <f>IFERROR(IF(Orders_CLEAN[[#This Row],[Profit]]/Orders_CLEAN[[#This Row],[LineTotal]]&gt;0.3, "High", IF(Orders_CLEAN[[#This Row],[Profit]]/Orders_CLEAN[[#This Row],[LineTotal]]&gt;=0.15, "Medium", "Low")), "Quantity Error!")</f>
        <v>High</v>
      </c>
      <c r="V21" s="8" t="str">
        <f>IF(COUNTIF(Returns[OrderID], Orders_CLEAN[[#This Row],[OrderID]])&gt;0, "Yes", "No")</f>
        <v>No</v>
      </c>
      <c r="W21" s="19">
        <f>IF(Orders_CLEAN[[#This Row],[Returned]]="Yes",1,0)</f>
        <v>0</v>
      </c>
    </row>
    <row r="22" spans="1:23" x14ac:dyDescent="0.2">
      <c r="A22" t="s">
        <v>98</v>
      </c>
      <c r="B22" s="5">
        <v>45583</v>
      </c>
      <c r="C22" s="5" t="str">
        <f>IF(Orders_CLEAN[[#This Row],[Quantity]]="", "Quantity Error!", "Q"&amp;ROUNDUP(MONTH(Orders_CLEAN[[#This Row],[OrderDate]])/3,0))</f>
        <v>Q4</v>
      </c>
      <c r="D22" t="s">
        <v>99</v>
      </c>
      <c r="E22" t="str">
        <f>_xlfn.XLOOKUP(Orders_CLEAN[[#This Row],[CustomerID]],Customers[CustomerID],Customers[CustomerName])</f>
        <v>Kagiso Mahlangu</v>
      </c>
      <c r="F22" t="s">
        <v>100</v>
      </c>
      <c r="G22" t="str">
        <f>_xlfn.XLOOKUP(Orders_CLEAN[[#This Row],[ProductID]],Products[ProductID],Products[ProductName])</f>
        <v>Printers Model 1</v>
      </c>
      <c r="H22" t="str">
        <f>_xlfn.XLOOKUP(Orders_CLEAN[[#This Row],[ProductName]],Products[ProductName],Products[Category])</f>
        <v>Technology</v>
      </c>
      <c r="I22" s="6">
        <f>_xlfn.XLOOKUP(Orders_CLEAN[[#This Row],[ProductID]],Products[ProductID],Products[Cost])</f>
        <v>595.79999999999995</v>
      </c>
      <c r="J22">
        <v>9</v>
      </c>
      <c r="K22" s="6">
        <v>1280.18</v>
      </c>
      <c r="L22" s="7">
        <v>0</v>
      </c>
      <c r="M22" t="s">
        <v>27</v>
      </c>
      <c r="N22" t="s">
        <v>47</v>
      </c>
      <c r="O22" t="str">
        <f>_xlfn.XLOOKUP(Orders_CLEAN[[#This Row],[Region]],Region_lookup[RegionCode],Region_lookup[RegionName])</f>
        <v>Eastern Cape</v>
      </c>
      <c r="P22" t="s">
        <v>75</v>
      </c>
      <c r="Q22" t="str">
        <f>_xlfn.XLOOKUP(Orders_CLEAN[[#This Row],[EmployeeID]],Employees[EmployeeID],Employees[EmployeeName])</f>
        <v>Francois Steyn</v>
      </c>
      <c r="R22" s="8">
        <f>Orders_CLEAN[[#This Row],[Quantity]]*Orders_CLEAN[[#This Row],[UnitPrice]]*(1-Orders_CLEAN[[#This Row],[Discount]])</f>
        <v>11521.62</v>
      </c>
      <c r="S22" s="8">
        <f>Orders_CLEAN[[#This Row],[Cost]]*Orders_CLEAN[[#This Row],[Quantity]]</f>
        <v>5362.2</v>
      </c>
      <c r="T22" s="8">
        <f>Orders_CLEAN[[#This Row],[LineTotal]]-Orders_CLEAN[[#This Row],[LineCost]]</f>
        <v>6159.420000000001</v>
      </c>
      <c r="U22" s="8" t="str">
        <f>IFERROR(IF(Orders_CLEAN[[#This Row],[Profit]]/Orders_CLEAN[[#This Row],[LineTotal]]&gt;0.3, "High", IF(Orders_CLEAN[[#This Row],[Profit]]/Orders_CLEAN[[#This Row],[LineTotal]]&gt;=0.15, "Medium", "Low")), "Quantity Error!")</f>
        <v>High</v>
      </c>
      <c r="V22" s="8" t="str">
        <f>IF(COUNTIF(Returns[OrderID], Orders_CLEAN[[#This Row],[OrderID]])&gt;0, "Yes", "No")</f>
        <v>No</v>
      </c>
      <c r="W22" s="19">
        <f>IF(Orders_CLEAN[[#This Row],[Returned]]="Yes",1,0)</f>
        <v>0</v>
      </c>
    </row>
    <row r="23" spans="1:23" x14ac:dyDescent="0.2">
      <c r="A23" t="s">
        <v>101</v>
      </c>
      <c r="B23" s="5">
        <v>45490</v>
      </c>
      <c r="C23" s="5" t="str">
        <f>IF(Orders_CLEAN[[#This Row],[Quantity]]="", "Quantity Error!", "Q"&amp;ROUNDUP(MONTH(Orders_CLEAN[[#This Row],[OrderDate]])/3,0))</f>
        <v>Q3</v>
      </c>
      <c r="D23" t="s">
        <v>103</v>
      </c>
      <c r="E23" t="str">
        <f>_xlfn.XLOOKUP(Orders_CLEAN[[#This Row],[CustomerID]],Customers[CustomerID],Customers[CustomerName])</f>
        <v>Kagiso Khumalo</v>
      </c>
      <c r="F23" t="s">
        <v>104</v>
      </c>
      <c r="G23" t="str">
        <f>_xlfn.XLOOKUP(Orders_CLEAN[[#This Row],[ProductID]],Products[ProductID],Products[ProductName])</f>
        <v>Envelopes Model 4</v>
      </c>
      <c r="H23" t="str">
        <f>_xlfn.XLOOKUP(Orders_CLEAN[[#This Row],[ProductName]],Products[ProductName],Products[Category])</f>
        <v>Office Supplies</v>
      </c>
      <c r="I23" s="6">
        <f>_xlfn.XLOOKUP(Orders_CLEAN[[#This Row],[ProductID]],Products[ProductID],Products[Cost])</f>
        <v>777.33</v>
      </c>
      <c r="J23">
        <v>6</v>
      </c>
      <c r="K23" s="6">
        <v>1363.68</v>
      </c>
      <c r="L23" s="7">
        <v>0.15</v>
      </c>
      <c r="M23" t="s">
        <v>62</v>
      </c>
      <c r="N23" t="s">
        <v>21</v>
      </c>
      <c r="O23" t="str">
        <f>_xlfn.XLOOKUP(Orders_CLEAN[[#This Row],[Region]],Region_lookup[RegionCode],Region_lookup[RegionName])</f>
        <v>KwaZulu-Natal</v>
      </c>
      <c r="P23" t="s">
        <v>22</v>
      </c>
      <c r="Q23" t="str">
        <f>_xlfn.XLOOKUP(Orders_CLEAN[[#This Row],[EmployeeID]],Employees[EmployeeID],Employees[EmployeeName])</f>
        <v>Thabo Le Roux</v>
      </c>
      <c r="R23" s="8">
        <f>Orders_CLEAN[[#This Row],[Quantity]]*Orders_CLEAN[[#This Row],[UnitPrice]]*(1-Orders_CLEAN[[#This Row],[Discount]])</f>
        <v>6954.768</v>
      </c>
      <c r="S23" s="8">
        <f>Orders_CLEAN[[#This Row],[Cost]]*Orders_CLEAN[[#This Row],[Quantity]]</f>
        <v>4663.9800000000005</v>
      </c>
      <c r="T23" s="8">
        <f>Orders_CLEAN[[#This Row],[LineTotal]]-Orders_CLEAN[[#This Row],[LineCost]]</f>
        <v>2290.7879999999996</v>
      </c>
      <c r="U23" s="8" t="str">
        <f>IFERROR(IF(Orders_CLEAN[[#This Row],[Profit]]/Orders_CLEAN[[#This Row],[LineTotal]]&gt;0.3, "High", IF(Orders_CLEAN[[#This Row],[Profit]]/Orders_CLEAN[[#This Row],[LineTotal]]&gt;=0.15, "Medium", "Low")), "Quantity Error!")</f>
        <v>High</v>
      </c>
      <c r="V23" s="8" t="str">
        <f>IF(COUNTIF(Returns[OrderID], Orders_CLEAN[[#This Row],[OrderID]])&gt;0, "Yes", "No")</f>
        <v>No</v>
      </c>
      <c r="W23" s="19">
        <f>IF(Orders_CLEAN[[#This Row],[Returned]]="Yes",1,0)</f>
        <v>0</v>
      </c>
    </row>
    <row r="24" spans="1:23" x14ac:dyDescent="0.2">
      <c r="A24" t="s">
        <v>105</v>
      </c>
      <c r="B24" s="5">
        <v>45344</v>
      </c>
      <c r="C24" s="5" t="str">
        <f>IF(Orders_CLEAN[[#This Row],[Quantity]]="", "Quantity Error!", "Q"&amp;ROUNDUP(MONTH(Orders_CLEAN[[#This Row],[OrderDate]])/3,0))</f>
        <v>Q1</v>
      </c>
      <c r="D24" t="s">
        <v>107</v>
      </c>
      <c r="E24" t="str">
        <f>_xlfn.XLOOKUP(Orders_CLEAN[[#This Row],[CustomerID]],Customers[CustomerID],Customers[CustomerName])</f>
        <v>Nomvula Molefe</v>
      </c>
      <c r="F24" t="s">
        <v>108</v>
      </c>
      <c r="G24" t="str">
        <f>_xlfn.XLOOKUP(Orders_CLEAN[[#This Row],[ProductID]],Products[ProductID],Products[ProductName])</f>
        <v>Staplers Model 2</v>
      </c>
      <c r="H24" t="str">
        <f>_xlfn.XLOOKUP(Orders_CLEAN[[#This Row],[ProductName]],Products[ProductName],Products[Category])</f>
        <v>Office Supplies</v>
      </c>
      <c r="I24" s="6">
        <f>_xlfn.XLOOKUP(Orders_CLEAN[[#This Row],[ProductID]],Products[ProductID],Products[Cost])</f>
        <v>723.21</v>
      </c>
      <c r="J24">
        <v>9</v>
      </c>
      <c r="K24" s="6">
        <v>1348.08</v>
      </c>
      <c r="L24" s="7">
        <v>0.05</v>
      </c>
      <c r="M24" t="s">
        <v>27</v>
      </c>
      <c r="N24" t="s">
        <v>14</v>
      </c>
      <c r="O24" t="str">
        <f>_xlfn.XLOOKUP(Orders_CLEAN[[#This Row],[Region]],Region_lookup[RegionCode],Region_lookup[RegionName])</f>
        <v>Western Cape</v>
      </c>
      <c r="P24" t="s">
        <v>93</v>
      </c>
      <c r="Q24" t="str">
        <f>_xlfn.XLOOKUP(Orders_CLEAN[[#This Row],[EmployeeID]],Employees[EmployeeID],Employees[EmployeeName])</f>
        <v>Anja Zulu</v>
      </c>
      <c r="R24" s="8">
        <f>Orders_CLEAN[[#This Row],[Quantity]]*Orders_CLEAN[[#This Row],[UnitPrice]]*(1-Orders_CLEAN[[#This Row],[Discount]])</f>
        <v>11526.083999999999</v>
      </c>
      <c r="S24" s="8">
        <f>Orders_CLEAN[[#This Row],[Cost]]*Orders_CLEAN[[#This Row],[Quantity]]</f>
        <v>6508.89</v>
      </c>
      <c r="T24" s="8">
        <f>Orders_CLEAN[[#This Row],[LineTotal]]-Orders_CLEAN[[#This Row],[LineCost]]</f>
        <v>5017.1939999999986</v>
      </c>
      <c r="U24" s="8" t="str">
        <f>IFERROR(IF(Orders_CLEAN[[#This Row],[Profit]]/Orders_CLEAN[[#This Row],[LineTotal]]&gt;0.3, "High", IF(Orders_CLEAN[[#This Row],[Profit]]/Orders_CLEAN[[#This Row],[LineTotal]]&gt;=0.15, "Medium", "Low")), "Quantity Error!")</f>
        <v>High</v>
      </c>
      <c r="V24" s="8" t="str">
        <f>IF(COUNTIF(Returns[OrderID], Orders_CLEAN[[#This Row],[OrderID]])&gt;0, "Yes", "No")</f>
        <v>No</v>
      </c>
      <c r="W24" s="19">
        <f>IF(Orders_CLEAN[[#This Row],[Returned]]="Yes",1,0)</f>
        <v>0</v>
      </c>
    </row>
    <row r="25" spans="1:23" x14ac:dyDescent="0.2">
      <c r="A25" t="s">
        <v>109</v>
      </c>
      <c r="B25" s="5">
        <v>45740</v>
      </c>
      <c r="C25" s="5" t="str">
        <f>IF(Orders_CLEAN[[#This Row],[Quantity]]="", "Quantity Error!", "Q"&amp;ROUNDUP(MONTH(Orders_CLEAN[[#This Row],[OrderDate]])/3,0))</f>
        <v>Q1</v>
      </c>
      <c r="D25" t="s">
        <v>110</v>
      </c>
      <c r="E25" t="str">
        <f>_xlfn.XLOOKUP(Orders_CLEAN[[#This Row],[CustomerID]],Customers[CustomerID],Customers[CustomerName])</f>
        <v>Nomvula Khumalo</v>
      </c>
      <c r="F25" t="s">
        <v>85</v>
      </c>
      <c r="G25" t="str">
        <f>_xlfn.XLOOKUP(Orders_CLEAN[[#This Row],[ProductID]],Products[ProductID],Products[ProductName])</f>
        <v>Monitors Model 3</v>
      </c>
      <c r="H25" t="str">
        <f>_xlfn.XLOOKUP(Orders_CLEAN[[#This Row],[ProductName]],Products[ProductName],Products[Category])</f>
        <v>Technology</v>
      </c>
      <c r="I25" s="6">
        <f>_xlfn.XLOOKUP(Orders_CLEAN[[#This Row],[ProductID]],Products[ProductID],Products[Cost])</f>
        <v>710.37</v>
      </c>
      <c r="J25">
        <v>5</v>
      </c>
      <c r="K25" s="6">
        <v>979.52</v>
      </c>
      <c r="L25" s="7">
        <v>0</v>
      </c>
      <c r="M25" t="s">
        <v>13</v>
      </c>
      <c r="N25" t="s">
        <v>21</v>
      </c>
      <c r="O25" t="str">
        <f>_xlfn.XLOOKUP(Orders_CLEAN[[#This Row],[Region]],Region_lookup[RegionCode],Region_lookup[RegionName])</f>
        <v>KwaZulu-Natal</v>
      </c>
      <c r="P25" t="s">
        <v>22</v>
      </c>
      <c r="Q25" t="str">
        <f>_xlfn.XLOOKUP(Orders_CLEAN[[#This Row],[EmployeeID]],Employees[EmployeeID],Employees[EmployeeName])</f>
        <v>Thabo Le Roux</v>
      </c>
      <c r="R25" s="8">
        <f>Orders_CLEAN[[#This Row],[Quantity]]*Orders_CLEAN[[#This Row],[UnitPrice]]*(1-Orders_CLEAN[[#This Row],[Discount]])</f>
        <v>4897.6000000000004</v>
      </c>
      <c r="S25" s="8">
        <f>Orders_CLEAN[[#This Row],[Cost]]*Orders_CLEAN[[#This Row],[Quantity]]</f>
        <v>3551.85</v>
      </c>
      <c r="T25" s="8">
        <f>Orders_CLEAN[[#This Row],[LineTotal]]-Orders_CLEAN[[#This Row],[LineCost]]</f>
        <v>1345.7500000000005</v>
      </c>
      <c r="U25" s="8" t="str">
        <f>IFERROR(IF(Orders_CLEAN[[#This Row],[Profit]]/Orders_CLEAN[[#This Row],[LineTotal]]&gt;0.3, "High", IF(Orders_CLEAN[[#This Row],[Profit]]/Orders_CLEAN[[#This Row],[LineTotal]]&gt;=0.15, "Medium", "Low")), "Quantity Error!")</f>
        <v>Medium</v>
      </c>
      <c r="V25" s="8" t="str">
        <f>IF(COUNTIF(Returns[OrderID], Orders_CLEAN[[#This Row],[OrderID]])&gt;0, "Yes", "No")</f>
        <v>No</v>
      </c>
      <c r="W25" s="19">
        <f>IF(Orders_CLEAN[[#This Row],[Returned]]="Yes",1,0)</f>
        <v>0</v>
      </c>
    </row>
    <row r="26" spans="1:23" x14ac:dyDescent="0.2">
      <c r="A26" t="s">
        <v>111</v>
      </c>
      <c r="B26" s="5">
        <v>45293</v>
      </c>
      <c r="C26" s="5" t="str">
        <f>IF(Orders_CLEAN[[#This Row],[Quantity]]="", "Quantity Error!", "Q"&amp;ROUNDUP(MONTH(Orders_CLEAN[[#This Row],[OrderDate]])/3,0))</f>
        <v>Q1</v>
      </c>
      <c r="D26" t="s">
        <v>113</v>
      </c>
      <c r="E26" t="str">
        <f>_xlfn.XLOOKUP(Orders_CLEAN[[#This Row],[CustomerID]],Customers[CustomerID],Customers[CustomerName])</f>
        <v>Johan Van Der Merwe</v>
      </c>
      <c r="F26" t="s">
        <v>114</v>
      </c>
      <c r="G26" t="str">
        <f>_xlfn.XLOOKUP(Orders_CLEAN[[#This Row],[ProductID]],Products[ProductID],Products[ProductName])</f>
        <v>Staplers Model 4</v>
      </c>
      <c r="H26" t="str">
        <f>_xlfn.XLOOKUP(Orders_CLEAN[[#This Row],[ProductName]],Products[ProductName],Products[Category])</f>
        <v>Office Supplies</v>
      </c>
      <c r="I26" s="6">
        <f>_xlfn.XLOOKUP(Orders_CLEAN[[#This Row],[ProductID]],Products[ProductID],Products[Cost])</f>
        <v>465.76</v>
      </c>
      <c r="J26">
        <v>6</v>
      </c>
      <c r="K26" s="6">
        <v>906.25</v>
      </c>
      <c r="L26" s="7">
        <v>0.1</v>
      </c>
      <c r="M26" t="s">
        <v>27</v>
      </c>
      <c r="N26" t="s">
        <v>14</v>
      </c>
      <c r="O26" t="str">
        <f>_xlfn.XLOOKUP(Orders_CLEAN[[#This Row],[Region]],Region_lookup[RegionCode],Region_lookup[RegionName])</f>
        <v>Western Cape</v>
      </c>
      <c r="P26" t="s">
        <v>82</v>
      </c>
      <c r="Q26" t="str">
        <f>_xlfn.XLOOKUP(Orders_CLEAN[[#This Row],[EmployeeID]],Employees[EmployeeID],Employees[EmployeeName])</f>
        <v>Thabo Pretorius</v>
      </c>
      <c r="R26" s="8">
        <f>Orders_CLEAN[[#This Row],[Quantity]]*Orders_CLEAN[[#This Row],[UnitPrice]]*(1-Orders_CLEAN[[#This Row],[Discount]])</f>
        <v>4893.75</v>
      </c>
      <c r="S26" s="8">
        <f>Orders_CLEAN[[#This Row],[Cost]]*Orders_CLEAN[[#This Row],[Quantity]]</f>
        <v>2794.56</v>
      </c>
      <c r="T26" s="8">
        <f>Orders_CLEAN[[#This Row],[LineTotal]]-Orders_CLEAN[[#This Row],[LineCost]]</f>
        <v>2099.19</v>
      </c>
      <c r="U26" s="8" t="str">
        <f>IFERROR(IF(Orders_CLEAN[[#This Row],[Profit]]/Orders_CLEAN[[#This Row],[LineTotal]]&gt;0.3, "High", IF(Orders_CLEAN[[#This Row],[Profit]]/Orders_CLEAN[[#This Row],[LineTotal]]&gt;=0.15, "Medium", "Low")), "Quantity Error!")</f>
        <v>High</v>
      </c>
      <c r="V26" s="8" t="str">
        <f>IF(COUNTIF(Returns[OrderID], Orders_CLEAN[[#This Row],[OrderID]])&gt;0, "Yes", "No")</f>
        <v>No</v>
      </c>
      <c r="W26" s="19">
        <f>IF(Orders_CLEAN[[#This Row],[Returned]]="Yes",1,0)</f>
        <v>0</v>
      </c>
    </row>
    <row r="27" spans="1:23" x14ac:dyDescent="0.2">
      <c r="A27" t="s">
        <v>116</v>
      </c>
      <c r="B27" s="5">
        <v>45786</v>
      </c>
      <c r="C27" s="5" t="str">
        <f>IF(Orders_CLEAN[[#This Row],[Quantity]]="", "Quantity Error!", "Q"&amp;ROUNDUP(MONTH(Orders_CLEAN[[#This Row],[OrderDate]])/3,0))</f>
        <v>Q2</v>
      </c>
      <c r="D27" t="s">
        <v>117</v>
      </c>
      <c r="E27" t="str">
        <f>_xlfn.XLOOKUP(Orders_CLEAN[[#This Row],[CustomerID]],Customers[CustomerID],Customers[CustomerName])</f>
        <v>Precious Dlamini</v>
      </c>
      <c r="F27" t="s">
        <v>118</v>
      </c>
      <c r="G27" t="str">
        <f>_xlfn.XLOOKUP(Orders_CLEAN[[#This Row],[ProductID]],Products[ProductID],Products[ProductName])</f>
        <v>Paper Model 1</v>
      </c>
      <c r="H27" t="str">
        <f>_xlfn.XLOOKUP(Orders_CLEAN[[#This Row],[ProductName]],Products[ProductName],Products[Category])</f>
        <v>Office Supplies</v>
      </c>
      <c r="I27" s="6">
        <f>_xlfn.XLOOKUP(Orders_CLEAN[[#This Row],[ProductID]],Products[ProductID],Products[Cost])</f>
        <v>193.58</v>
      </c>
      <c r="J27">
        <v>8</v>
      </c>
      <c r="K27" s="6">
        <v>347.15</v>
      </c>
      <c r="L27" s="7">
        <v>0</v>
      </c>
      <c r="M27" t="s">
        <v>13</v>
      </c>
      <c r="N27" t="s">
        <v>47</v>
      </c>
      <c r="O27" t="str">
        <f>_xlfn.XLOOKUP(Orders_CLEAN[[#This Row],[Region]],Region_lookup[RegionCode],Region_lookup[RegionName])</f>
        <v>Eastern Cape</v>
      </c>
      <c r="P27" t="s">
        <v>75</v>
      </c>
      <c r="Q27" t="str">
        <f>_xlfn.XLOOKUP(Orders_CLEAN[[#This Row],[EmployeeID]],Employees[EmployeeID],Employees[EmployeeName])</f>
        <v>Francois Steyn</v>
      </c>
      <c r="R27" s="8">
        <f>Orders_CLEAN[[#This Row],[Quantity]]*Orders_CLEAN[[#This Row],[UnitPrice]]*(1-Orders_CLEAN[[#This Row],[Discount]])</f>
        <v>2777.2</v>
      </c>
      <c r="S27" s="8">
        <f>Orders_CLEAN[[#This Row],[Cost]]*Orders_CLEAN[[#This Row],[Quantity]]</f>
        <v>1548.64</v>
      </c>
      <c r="T27" s="8">
        <f>Orders_CLEAN[[#This Row],[LineTotal]]-Orders_CLEAN[[#This Row],[LineCost]]</f>
        <v>1228.5599999999997</v>
      </c>
      <c r="U27" s="8" t="str">
        <f>IFERROR(IF(Orders_CLEAN[[#This Row],[Profit]]/Orders_CLEAN[[#This Row],[LineTotal]]&gt;0.3, "High", IF(Orders_CLEAN[[#This Row],[Profit]]/Orders_CLEAN[[#This Row],[LineTotal]]&gt;=0.15, "Medium", "Low")), "Quantity Error!")</f>
        <v>High</v>
      </c>
      <c r="V27" s="8" t="str">
        <f>IF(COUNTIF(Returns[OrderID], Orders_CLEAN[[#This Row],[OrderID]])&gt;0, "Yes", "No")</f>
        <v>No</v>
      </c>
      <c r="W27" s="19">
        <f>IF(Orders_CLEAN[[#This Row],[Returned]]="Yes",1,0)</f>
        <v>0</v>
      </c>
    </row>
    <row r="28" spans="1:23" x14ac:dyDescent="0.2">
      <c r="A28" t="s">
        <v>119</v>
      </c>
      <c r="B28" s="5">
        <v>45516</v>
      </c>
      <c r="C28" s="5" t="str">
        <f>IF(Orders_CLEAN[[#This Row],[Quantity]]="", "Quantity Error!", "Q"&amp;ROUNDUP(MONTH(Orders_CLEAN[[#This Row],[OrderDate]])/3,0))</f>
        <v>Q3</v>
      </c>
      <c r="D28" t="s">
        <v>120</v>
      </c>
      <c r="E28" t="str">
        <f>_xlfn.XLOOKUP(Orders_CLEAN[[#This Row],[CustomerID]],Customers[CustomerID],Customers[CustomerName])</f>
        <v>Francois Sithole</v>
      </c>
      <c r="F28" t="s">
        <v>30</v>
      </c>
      <c r="G28" t="str">
        <f>_xlfn.XLOOKUP(Orders_CLEAN[[#This Row],[ProductID]],Products[ProductID],Products[ProductName])</f>
        <v>Paper Model 4</v>
      </c>
      <c r="H28" t="str">
        <f>_xlfn.XLOOKUP(Orders_CLEAN[[#This Row],[ProductName]],Products[ProductName],Products[Category])</f>
        <v>Office Supplies</v>
      </c>
      <c r="I28" s="6">
        <f>_xlfn.XLOOKUP(Orders_CLEAN[[#This Row],[ProductID]],Products[ProductID],Products[Cost])</f>
        <v>528.29</v>
      </c>
      <c r="J28">
        <v>1</v>
      </c>
      <c r="K28" s="6">
        <v>798.12</v>
      </c>
      <c r="L28" s="7">
        <v>0.1</v>
      </c>
      <c r="M28" t="s">
        <v>13</v>
      </c>
      <c r="N28" t="s">
        <v>31</v>
      </c>
      <c r="O28" t="str">
        <f>_xlfn.XLOOKUP(Orders_CLEAN[[#This Row],[Region]],Region_lookup[RegionCode],Region_lookup[RegionName])</f>
        <v>Gauteng</v>
      </c>
      <c r="P28" t="s">
        <v>32</v>
      </c>
      <c r="Q28" t="str">
        <f>_xlfn.XLOOKUP(Orders_CLEAN[[#This Row],[EmployeeID]],Employees[EmployeeID],Employees[EmployeeName])</f>
        <v>Nomvula Mokoena</v>
      </c>
      <c r="R28" s="8">
        <f>Orders_CLEAN[[#This Row],[Quantity]]*Orders_CLEAN[[#This Row],[UnitPrice]]*(1-Orders_CLEAN[[#This Row],[Discount]])</f>
        <v>718.30799999999999</v>
      </c>
      <c r="S28" s="8">
        <f>Orders_CLEAN[[#This Row],[Cost]]*Orders_CLEAN[[#This Row],[Quantity]]</f>
        <v>528.29</v>
      </c>
      <c r="T28" s="8">
        <f>Orders_CLEAN[[#This Row],[LineTotal]]-Orders_CLEAN[[#This Row],[LineCost]]</f>
        <v>190.01800000000003</v>
      </c>
      <c r="U28" s="8" t="str">
        <f>IFERROR(IF(Orders_CLEAN[[#This Row],[Profit]]/Orders_CLEAN[[#This Row],[LineTotal]]&gt;0.3, "High", IF(Orders_CLEAN[[#This Row],[Profit]]/Orders_CLEAN[[#This Row],[LineTotal]]&gt;=0.15, "Medium", "Low")), "Quantity Error!")</f>
        <v>Medium</v>
      </c>
      <c r="V28" s="8" t="str">
        <f>IF(COUNTIF(Returns[OrderID], Orders_CLEAN[[#This Row],[OrderID]])&gt;0, "Yes", "No")</f>
        <v>No</v>
      </c>
      <c r="W28" s="19">
        <f>IF(Orders_CLEAN[[#This Row],[Returned]]="Yes",1,0)</f>
        <v>0</v>
      </c>
    </row>
    <row r="29" spans="1:23" x14ac:dyDescent="0.2">
      <c r="A29" t="s">
        <v>122</v>
      </c>
      <c r="B29" s="5">
        <v>45336</v>
      </c>
      <c r="C29" s="5" t="str">
        <f>IF(Orders_CLEAN[[#This Row],[Quantity]]="", "Quantity Error!", "Q"&amp;ROUNDUP(MONTH(Orders_CLEAN[[#This Row],[OrderDate]])/3,0))</f>
        <v>Q1</v>
      </c>
      <c r="D29" t="s">
        <v>123</v>
      </c>
      <c r="E29" t="str">
        <f>_xlfn.XLOOKUP(Orders_CLEAN[[#This Row],[CustomerID]],Customers[CustomerID],Customers[CustomerName])</f>
        <v>Nomvula Steyn</v>
      </c>
      <c r="F29" t="s">
        <v>124</v>
      </c>
      <c r="G29" t="str">
        <f>_xlfn.XLOOKUP(Orders_CLEAN[[#This Row],[ProductID]],Products[ProductID],Products[ProductName])</f>
        <v>Binders Model 2</v>
      </c>
      <c r="H29" t="str">
        <f>_xlfn.XLOOKUP(Orders_CLEAN[[#This Row],[ProductName]],Products[ProductName],Products[Category])</f>
        <v>Office Supplies</v>
      </c>
      <c r="I29" s="6">
        <f>_xlfn.XLOOKUP(Orders_CLEAN[[#This Row],[ProductID]],Products[ProductID],Products[Cost])</f>
        <v>597.01</v>
      </c>
      <c r="J29">
        <v>12</v>
      </c>
      <c r="K29" s="6">
        <v>774.08</v>
      </c>
      <c r="L29" s="7">
        <v>0</v>
      </c>
      <c r="M29" t="s">
        <v>27</v>
      </c>
      <c r="N29" t="s">
        <v>31</v>
      </c>
      <c r="O29" t="str">
        <f>_xlfn.XLOOKUP(Orders_CLEAN[[#This Row],[Region]],Region_lookup[RegionCode],Region_lookup[RegionName])</f>
        <v>Gauteng</v>
      </c>
      <c r="P29" t="s">
        <v>52</v>
      </c>
      <c r="Q29" t="str">
        <f>_xlfn.XLOOKUP(Orders_CLEAN[[#This Row],[EmployeeID]],Employees[EmployeeID],Employees[EmployeeName])</f>
        <v>Precious Mbatha</v>
      </c>
      <c r="R29" s="8">
        <f>Orders_CLEAN[[#This Row],[Quantity]]*Orders_CLEAN[[#This Row],[UnitPrice]]*(1-Orders_CLEAN[[#This Row],[Discount]])</f>
        <v>9288.9600000000009</v>
      </c>
      <c r="S29" s="8">
        <f>Orders_CLEAN[[#This Row],[Cost]]*Orders_CLEAN[[#This Row],[Quantity]]</f>
        <v>7164.12</v>
      </c>
      <c r="T29" s="8">
        <f>Orders_CLEAN[[#This Row],[LineTotal]]-Orders_CLEAN[[#This Row],[LineCost]]</f>
        <v>2124.8400000000011</v>
      </c>
      <c r="U29" s="8" t="str">
        <f>IFERROR(IF(Orders_CLEAN[[#This Row],[Profit]]/Orders_CLEAN[[#This Row],[LineTotal]]&gt;0.3, "High", IF(Orders_CLEAN[[#This Row],[Profit]]/Orders_CLEAN[[#This Row],[LineTotal]]&gt;=0.15, "Medium", "Low")), "Quantity Error!")</f>
        <v>Medium</v>
      </c>
      <c r="V29" s="8" t="str">
        <f>IF(COUNTIF(Returns[OrderID], Orders_CLEAN[[#This Row],[OrderID]])&gt;0, "Yes", "No")</f>
        <v>No</v>
      </c>
      <c r="W29" s="19">
        <f>IF(Orders_CLEAN[[#This Row],[Returned]]="Yes",1,0)</f>
        <v>0</v>
      </c>
    </row>
    <row r="30" spans="1:23" x14ac:dyDescent="0.2">
      <c r="A30" t="s">
        <v>125</v>
      </c>
      <c r="B30" s="5">
        <v>45503</v>
      </c>
      <c r="C30" s="5" t="str">
        <f>IF(Orders_CLEAN[[#This Row],[Quantity]]="", "Quantity Error!", "Q"&amp;ROUNDUP(MONTH(Orders_CLEAN[[#This Row],[OrderDate]])/3,0))</f>
        <v>Q3</v>
      </c>
      <c r="D30" t="s">
        <v>126</v>
      </c>
      <c r="E30" t="str">
        <f>_xlfn.XLOOKUP(Orders_CLEAN[[#This Row],[CustomerID]],Customers[CustomerID],Customers[CustomerName])</f>
        <v>Sipho Molefe</v>
      </c>
      <c r="F30" t="s">
        <v>127</v>
      </c>
      <c r="G30" t="str">
        <f>_xlfn.XLOOKUP(Orders_CLEAN[[#This Row],[ProductID]],Products[ProductID],Products[ProductName])</f>
        <v>Staplers Model 3</v>
      </c>
      <c r="H30" t="str">
        <f>_xlfn.XLOOKUP(Orders_CLEAN[[#This Row],[ProductName]],Products[ProductName],Products[Category])</f>
        <v>Office Supplies</v>
      </c>
      <c r="I30" s="6">
        <f>_xlfn.XLOOKUP(Orders_CLEAN[[#This Row],[ProductID]],Products[ProductID],Products[Cost])</f>
        <v>250.6</v>
      </c>
      <c r="J30">
        <v>4</v>
      </c>
      <c r="K30" s="6">
        <v>418.2</v>
      </c>
      <c r="L30" s="7">
        <v>0</v>
      </c>
      <c r="M30" t="s">
        <v>27</v>
      </c>
      <c r="N30" t="s">
        <v>31</v>
      </c>
      <c r="O30" t="str">
        <f>_xlfn.XLOOKUP(Orders_CLEAN[[#This Row],[Region]],Region_lookup[RegionCode],Region_lookup[RegionName])</f>
        <v>Gauteng</v>
      </c>
      <c r="P30" t="s">
        <v>43</v>
      </c>
      <c r="Q30" t="str">
        <f>_xlfn.XLOOKUP(Orders_CLEAN[[#This Row],[EmployeeID]],Employees[EmployeeID],Employees[EmployeeName])</f>
        <v>Thabo Dlamini</v>
      </c>
      <c r="R30" s="8">
        <f>Orders_CLEAN[[#This Row],[Quantity]]*Orders_CLEAN[[#This Row],[UnitPrice]]*(1-Orders_CLEAN[[#This Row],[Discount]])</f>
        <v>1672.8</v>
      </c>
      <c r="S30" s="8">
        <f>Orders_CLEAN[[#This Row],[Cost]]*Orders_CLEAN[[#This Row],[Quantity]]</f>
        <v>1002.4</v>
      </c>
      <c r="T30" s="8">
        <f>Orders_CLEAN[[#This Row],[LineTotal]]-Orders_CLEAN[[#This Row],[LineCost]]</f>
        <v>670.4</v>
      </c>
      <c r="U30" s="8" t="str">
        <f>IFERROR(IF(Orders_CLEAN[[#This Row],[Profit]]/Orders_CLEAN[[#This Row],[LineTotal]]&gt;0.3, "High", IF(Orders_CLEAN[[#This Row],[Profit]]/Orders_CLEAN[[#This Row],[LineTotal]]&gt;=0.15, "Medium", "Low")), "Quantity Error!")</f>
        <v>High</v>
      </c>
      <c r="V30" s="8" t="str">
        <f>IF(COUNTIF(Returns[OrderID], Orders_CLEAN[[#This Row],[OrderID]])&gt;0, "Yes", "No")</f>
        <v>No</v>
      </c>
      <c r="W30" s="19">
        <f>IF(Orders_CLEAN[[#This Row],[Returned]]="Yes",1,0)</f>
        <v>0</v>
      </c>
    </row>
    <row r="31" spans="1:23" x14ac:dyDescent="0.2">
      <c r="A31" t="s">
        <v>128</v>
      </c>
      <c r="B31" s="5">
        <v>45463</v>
      </c>
      <c r="C31" s="5" t="str">
        <f>IF(Orders_CLEAN[[#This Row],[Quantity]]="", "Quantity Error!", "Q"&amp;ROUNDUP(MONTH(Orders_CLEAN[[#This Row],[OrderDate]])/3,0))</f>
        <v>Q2</v>
      </c>
      <c r="D31" t="s">
        <v>54</v>
      </c>
      <c r="E31" t="str">
        <f>_xlfn.XLOOKUP(Orders_CLEAN[[#This Row],[CustomerID]],Customers[CustomerID],Customers[CustomerName])</f>
        <v>Precious Venter</v>
      </c>
      <c r="F31" t="s">
        <v>81</v>
      </c>
      <c r="G31" t="str">
        <f>_xlfn.XLOOKUP(Orders_CLEAN[[#This Row],[ProductID]],Products[ProductID],Products[ProductName])</f>
        <v>Envelopes Model 2</v>
      </c>
      <c r="H31" t="str">
        <f>_xlfn.XLOOKUP(Orders_CLEAN[[#This Row],[ProductName]],Products[ProductName],Products[Category])</f>
        <v>Office Supplies</v>
      </c>
      <c r="I31" s="6">
        <f>_xlfn.XLOOKUP(Orders_CLEAN[[#This Row],[ProductID]],Products[ProductID],Products[Cost])</f>
        <v>599.25</v>
      </c>
      <c r="J31">
        <v>3</v>
      </c>
      <c r="K31" s="6">
        <v>849.05</v>
      </c>
      <c r="L31" s="7">
        <v>0.05</v>
      </c>
      <c r="M31" t="s">
        <v>27</v>
      </c>
      <c r="N31" t="s">
        <v>21</v>
      </c>
      <c r="O31" t="str">
        <f>_xlfn.XLOOKUP(Orders_CLEAN[[#This Row],[Region]],Region_lookup[RegionCode],Region_lookup[RegionName])</f>
        <v>KwaZulu-Natal</v>
      </c>
      <c r="P31" t="s">
        <v>22</v>
      </c>
      <c r="Q31" t="str">
        <f>_xlfn.XLOOKUP(Orders_CLEAN[[#This Row],[EmployeeID]],Employees[EmployeeID],Employees[EmployeeName])</f>
        <v>Thabo Le Roux</v>
      </c>
      <c r="R31" s="8">
        <f>Orders_CLEAN[[#This Row],[Quantity]]*Orders_CLEAN[[#This Row],[UnitPrice]]*(1-Orders_CLEAN[[#This Row],[Discount]])</f>
        <v>2419.7924999999996</v>
      </c>
      <c r="S31" s="8">
        <f>Orders_CLEAN[[#This Row],[Cost]]*Orders_CLEAN[[#This Row],[Quantity]]</f>
        <v>1797.75</v>
      </c>
      <c r="T31" s="8">
        <f>Orders_CLEAN[[#This Row],[LineTotal]]-Orders_CLEAN[[#This Row],[LineCost]]</f>
        <v>622.04249999999956</v>
      </c>
      <c r="U31" s="8" t="str">
        <f>IFERROR(IF(Orders_CLEAN[[#This Row],[Profit]]/Orders_CLEAN[[#This Row],[LineTotal]]&gt;0.3, "High", IF(Orders_CLEAN[[#This Row],[Profit]]/Orders_CLEAN[[#This Row],[LineTotal]]&gt;=0.15, "Medium", "Low")), "Quantity Error!")</f>
        <v>Medium</v>
      </c>
      <c r="V31" s="8" t="str">
        <f>IF(COUNTIF(Returns[OrderID], Orders_CLEAN[[#This Row],[OrderID]])&gt;0, "Yes", "No")</f>
        <v>No</v>
      </c>
      <c r="W31" s="19">
        <f>IF(Orders_CLEAN[[#This Row],[Returned]]="Yes",1,0)</f>
        <v>0</v>
      </c>
    </row>
    <row r="32" spans="1:23" x14ac:dyDescent="0.2">
      <c r="A32" t="s">
        <v>130</v>
      </c>
      <c r="B32" s="5">
        <v>45709</v>
      </c>
      <c r="C32" s="5" t="str">
        <f>IF(Orders_CLEAN[[#This Row],[Quantity]]="", "Quantity Error!", "Q"&amp;ROUNDUP(MONTH(Orders_CLEAN[[#This Row],[OrderDate]])/3,0))</f>
        <v>Q1</v>
      </c>
      <c r="D32" t="s">
        <v>57</v>
      </c>
      <c r="E32" t="str">
        <f>_xlfn.XLOOKUP(Orders_CLEAN[[#This Row],[CustomerID]],Customers[CustomerID],Customers[CustomerName])</f>
        <v>Johan Van Der Merwe</v>
      </c>
      <c r="F32" t="s">
        <v>55</v>
      </c>
      <c r="G32" t="str">
        <f>_xlfn.XLOOKUP(Orders_CLEAN[[#This Row],[ProductID]],Products[ProductID],Products[ProductName])</f>
        <v>Paper Model 3</v>
      </c>
      <c r="H32" t="str">
        <f>_xlfn.XLOOKUP(Orders_CLEAN[[#This Row],[ProductName]],Products[ProductName],Products[Category])</f>
        <v>Office Supplies</v>
      </c>
      <c r="I32" s="6">
        <f>_xlfn.XLOOKUP(Orders_CLEAN[[#This Row],[ProductID]],Products[ProductID],Products[Cost])</f>
        <v>239.71</v>
      </c>
      <c r="J32">
        <v>8</v>
      </c>
      <c r="K32" s="6">
        <v>522.34</v>
      </c>
      <c r="L32" s="7">
        <v>0.1</v>
      </c>
      <c r="M32" t="s">
        <v>27</v>
      </c>
      <c r="N32" t="s">
        <v>47</v>
      </c>
      <c r="O32" t="str">
        <f>_xlfn.XLOOKUP(Orders_CLEAN[[#This Row],[Region]],Region_lookup[RegionCode],Region_lookup[RegionName])</f>
        <v>Eastern Cape</v>
      </c>
      <c r="P32" t="s">
        <v>58</v>
      </c>
      <c r="Q32" t="str">
        <f>_xlfn.XLOOKUP(Orders_CLEAN[[#This Row],[EmployeeID]],Employees[EmployeeID],Employees[EmployeeName])</f>
        <v>Palesa Steyn</v>
      </c>
      <c r="R32" s="8">
        <f>Orders_CLEAN[[#This Row],[Quantity]]*Orders_CLEAN[[#This Row],[UnitPrice]]*(1-Orders_CLEAN[[#This Row],[Discount]])</f>
        <v>3760.8480000000004</v>
      </c>
      <c r="S32" s="8">
        <f>Orders_CLEAN[[#This Row],[Cost]]*Orders_CLEAN[[#This Row],[Quantity]]</f>
        <v>1917.68</v>
      </c>
      <c r="T32" s="8">
        <f>Orders_CLEAN[[#This Row],[LineTotal]]-Orders_CLEAN[[#This Row],[LineCost]]</f>
        <v>1843.1680000000003</v>
      </c>
      <c r="U32" s="8" t="str">
        <f>IFERROR(IF(Orders_CLEAN[[#This Row],[Profit]]/Orders_CLEAN[[#This Row],[LineTotal]]&gt;0.3, "High", IF(Orders_CLEAN[[#This Row],[Profit]]/Orders_CLEAN[[#This Row],[LineTotal]]&gt;=0.15, "Medium", "Low")), "Quantity Error!")</f>
        <v>High</v>
      </c>
      <c r="V32" s="8" t="str">
        <f>IF(COUNTIF(Returns[OrderID], Orders_CLEAN[[#This Row],[OrderID]])&gt;0, "Yes", "No")</f>
        <v>No</v>
      </c>
      <c r="W32" s="19">
        <f>IF(Orders_CLEAN[[#This Row],[Returned]]="Yes",1,0)</f>
        <v>0</v>
      </c>
    </row>
    <row r="33" spans="1:23" x14ac:dyDescent="0.2">
      <c r="A33" t="s">
        <v>133</v>
      </c>
      <c r="B33" s="5">
        <v>45803</v>
      </c>
      <c r="C33" s="5" t="str">
        <f>IF(Orders_CLEAN[[#This Row],[Quantity]]="", "Quantity Error!", "Q"&amp;ROUNDUP(MONTH(Orders_CLEAN[[#This Row],[OrderDate]])/3,0))</f>
        <v>Q2</v>
      </c>
      <c r="D33" t="s">
        <v>135</v>
      </c>
      <c r="E33" t="str">
        <f>_xlfn.XLOOKUP(Orders_CLEAN[[#This Row],[CustomerID]],Customers[CustomerID],Customers[CustomerName])</f>
        <v>Nomvula Mbatha</v>
      </c>
      <c r="F33" t="s">
        <v>136</v>
      </c>
      <c r="G33" t="str">
        <f>_xlfn.XLOOKUP(Orders_CLEAN[[#This Row],[ProductID]],Products[ProductID],Products[ProductName])</f>
        <v>Chairs Model 4</v>
      </c>
      <c r="H33" t="str">
        <f>_xlfn.XLOOKUP(Orders_CLEAN[[#This Row],[ProductName]],Products[ProductName],Products[Category])</f>
        <v>Furniture</v>
      </c>
      <c r="I33" s="6">
        <f>_xlfn.XLOOKUP(Orders_CLEAN[[#This Row],[ProductID]],Products[ProductID],Products[Cost])</f>
        <v>784.05</v>
      </c>
      <c r="J33">
        <v>5</v>
      </c>
      <c r="K33" s="6">
        <v>1700.53</v>
      </c>
      <c r="L33" s="7">
        <v>0.2</v>
      </c>
      <c r="M33" t="s">
        <v>13</v>
      </c>
      <c r="N33" t="s">
        <v>47</v>
      </c>
      <c r="O33" t="str">
        <f>_xlfn.XLOOKUP(Orders_CLEAN[[#This Row],[Region]],Region_lookup[RegionCode],Region_lookup[RegionName])</f>
        <v>Eastern Cape</v>
      </c>
      <c r="P33" t="s">
        <v>48</v>
      </c>
      <c r="Q33" t="str">
        <f>_xlfn.XLOOKUP(Orders_CLEAN[[#This Row],[EmployeeID]],Employees[EmployeeID],Employees[EmployeeName])</f>
        <v>Sipho Ndlovu</v>
      </c>
      <c r="R33" s="8">
        <f>Orders_CLEAN[[#This Row],[Quantity]]*Orders_CLEAN[[#This Row],[UnitPrice]]*(1-Orders_CLEAN[[#This Row],[Discount]])</f>
        <v>6802.12</v>
      </c>
      <c r="S33" s="8">
        <f>Orders_CLEAN[[#This Row],[Cost]]*Orders_CLEAN[[#This Row],[Quantity]]</f>
        <v>3920.25</v>
      </c>
      <c r="T33" s="8">
        <f>Orders_CLEAN[[#This Row],[LineTotal]]-Orders_CLEAN[[#This Row],[LineCost]]</f>
        <v>2881.87</v>
      </c>
      <c r="U33" s="8" t="str">
        <f>IFERROR(IF(Orders_CLEAN[[#This Row],[Profit]]/Orders_CLEAN[[#This Row],[LineTotal]]&gt;0.3, "High", IF(Orders_CLEAN[[#This Row],[Profit]]/Orders_CLEAN[[#This Row],[LineTotal]]&gt;=0.15, "Medium", "Low")), "Quantity Error!")</f>
        <v>High</v>
      </c>
      <c r="V33" s="8" t="str">
        <f>IF(COUNTIF(Returns[OrderID], Orders_CLEAN[[#This Row],[OrderID]])&gt;0, "Yes", "No")</f>
        <v>No</v>
      </c>
      <c r="W33" s="19">
        <f>IF(Orders_CLEAN[[#This Row],[Returned]]="Yes",1,0)</f>
        <v>0</v>
      </c>
    </row>
    <row r="34" spans="1:23" x14ac:dyDescent="0.2">
      <c r="A34" t="s">
        <v>137</v>
      </c>
      <c r="B34" s="5">
        <v>45586</v>
      </c>
      <c r="C34" s="5" t="str">
        <f>IF(Orders_CLEAN[[#This Row],[Quantity]]="", "Quantity Error!", "Q"&amp;ROUNDUP(MONTH(Orders_CLEAN[[#This Row],[OrderDate]])/3,0))</f>
        <v>Q4</v>
      </c>
      <c r="D34" t="s">
        <v>138</v>
      </c>
      <c r="E34" t="str">
        <f>_xlfn.XLOOKUP(Orders_CLEAN[[#This Row],[CustomerID]],Customers[CustomerID],Customers[CustomerName])</f>
        <v>Nomsa Coetzee</v>
      </c>
      <c r="F34" t="s">
        <v>139</v>
      </c>
      <c r="G34" t="str">
        <f>_xlfn.XLOOKUP(Orders_CLEAN[[#This Row],[ProductID]],Products[ProductID],Products[ProductName])</f>
        <v>Envelopes Model 3</v>
      </c>
      <c r="H34" t="str">
        <f>_xlfn.XLOOKUP(Orders_CLEAN[[#This Row],[ProductName]],Products[ProductName],Products[Category])</f>
        <v>Office Supplies</v>
      </c>
      <c r="I34" s="6">
        <f>_xlfn.XLOOKUP(Orders_CLEAN[[#This Row],[ProductID]],Products[ProductID],Products[Cost])</f>
        <v>110.07</v>
      </c>
      <c r="J34">
        <v>4</v>
      </c>
      <c r="K34" s="6">
        <v>193.99</v>
      </c>
      <c r="L34" s="7">
        <v>0.05</v>
      </c>
      <c r="M34" t="s">
        <v>13</v>
      </c>
      <c r="N34" t="s">
        <v>21</v>
      </c>
      <c r="O34" t="str">
        <f>_xlfn.XLOOKUP(Orders_CLEAN[[#This Row],[Region]],Region_lookup[RegionCode],Region_lookup[RegionName])</f>
        <v>KwaZulu-Natal</v>
      </c>
      <c r="P34" t="s">
        <v>22</v>
      </c>
      <c r="Q34" t="str">
        <f>_xlfn.XLOOKUP(Orders_CLEAN[[#This Row],[EmployeeID]],Employees[EmployeeID],Employees[EmployeeName])</f>
        <v>Thabo Le Roux</v>
      </c>
      <c r="R34" s="8">
        <f>Orders_CLEAN[[#This Row],[Quantity]]*Orders_CLEAN[[#This Row],[UnitPrice]]*(1-Orders_CLEAN[[#This Row],[Discount]])</f>
        <v>737.16200000000003</v>
      </c>
      <c r="S34" s="8">
        <f>Orders_CLEAN[[#This Row],[Cost]]*Orders_CLEAN[[#This Row],[Quantity]]</f>
        <v>440.28</v>
      </c>
      <c r="T34" s="8">
        <f>Orders_CLEAN[[#This Row],[LineTotal]]-Orders_CLEAN[[#This Row],[LineCost]]</f>
        <v>296.88200000000006</v>
      </c>
      <c r="U34" s="8" t="str">
        <f>IFERROR(IF(Orders_CLEAN[[#This Row],[Profit]]/Orders_CLEAN[[#This Row],[LineTotal]]&gt;0.3, "High", IF(Orders_CLEAN[[#This Row],[Profit]]/Orders_CLEAN[[#This Row],[LineTotal]]&gt;=0.15, "Medium", "Low")), "Quantity Error!")</f>
        <v>High</v>
      </c>
      <c r="V34" s="8" t="str">
        <f>IF(COUNTIF(Returns[OrderID], Orders_CLEAN[[#This Row],[OrderID]])&gt;0, "Yes", "No")</f>
        <v>No</v>
      </c>
      <c r="W34" s="19">
        <f>IF(Orders_CLEAN[[#This Row],[Returned]]="Yes",1,0)</f>
        <v>0</v>
      </c>
    </row>
    <row r="35" spans="1:23" x14ac:dyDescent="0.2">
      <c r="A35" t="s">
        <v>140</v>
      </c>
      <c r="B35" s="5">
        <v>45316</v>
      </c>
      <c r="C35" s="5" t="str">
        <f>IF(Orders_CLEAN[[#This Row],[Quantity]]="", "Quantity Error!", "Q"&amp;ROUNDUP(MONTH(Orders_CLEAN[[#This Row],[OrderDate]])/3,0))</f>
        <v>Q1</v>
      </c>
      <c r="D35" t="s">
        <v>141</v>
      </c>
      <c r="E35" t="str">
        <f>_xlfn.XLOOKUP(Orders_CLEAN[[#This Row],[CustomerID]],Customers[CustomerID],Customers[CustomerName])</f>
        <v>Anja Molefe</v>
      </c>
      <c r="F35" t="s">
        <v>142</v>
      </c>
      <c r="G35" t="str">
        <f>_xlfn.XLOOKUP(Orders_CLEAN[[#This Row],[ProductID]],Products[ProductID],Products[ProductName])</f>
        <v>Laptops Model 3</v>
      </c>
      <c r="H35" t="str">
        <f>_xlfn.XLOOKUP(Orders_CLEAN[[#This Row],[ProductName]],Products[ProductName],Products[Category])</f>
        <v>Technology</v>
      </c>
      <c r="I35" s="6">
        <f>_xlfn.XLOOKUP(Orders_CLEAN[[#This Row],[ProductID]],Products[ProductID],Products[Cost])</f>
        <v>727.96</v>
      </c>
      <c r="J35">
        <v>11</v>
      </c>
      <c r="K35" s="6">
        <v>1118.93</v>
      </c>
      <c r="L35" s="7">
        <v>0</v>
      </c>
      <c r="M35" t="s">
        <v>27</v>
      </c>
      <c r="N35" t="s">
        <v>14</v>
      </c>
      <c r="O35" t="str">
        <f>_xlfn.XLOOKUP(Orders_CLEAN[[#This Row],[Region]],Region_lookup[RegionCode],Region_lookup[RegionName])</f>
        <v>Western Cape</v>
      </c>
      <c r="P35" t="s">
        <v>93</v>
      </c>
      <c r="Q35" t="str">
        <f>_xlfn.XLOOKUP(Orders_CLEAN[[#This Row],[EmployeeID]],Employees[EmployeeID],Employees[EmployeeName])</f>
        <v>Anja Zulu</v>
      </c>
      <c r="R35" s="8">
        <f>Orders_CLEAN[[#This Row],[Quantity]]*Orders_CLEAN[[#This Row],[UnitPrice]]*(1-Orders_CLEAN[[#This Row],[Discount]])</f>
        <v>12308.230000000001</v>
      </c>
      <c r="S35" s="8">
        <f>Orders_CLEAN[[#This Row],[Cost]]*Orders_CLEAN[[#This Row],[Quantity]]</f>
        <v>8007.56</v>
      </c>
      <c r="T35" s="8">
        <f>Orders_CLEAN[[#This Row],[LineTotal]]-Orders_CLEAN[[#This Row],[LineCost]]</f>
        <v>4300.670000000001</v>
      </c>
      <c r="U35" s="8" t="str">
        <f>IFERROR(IF(Orders_CLEAN[[#This Row],[Profit]]/Orders_CLEAN[[#This Row],[LineTotal]]&gt;0.3, "High", IF(Orders_CLEAN[[#This Row],[Profit]]/Orders_CLEAN[[#This Row],[LineTotal]]&gt;=0.15, "Medium", "Low")), "Quantity Error!")</f>
        <v>High</v>
      </c>
      <c r="V35" s="8" t="str">
        <f>IF(COUNTIF(Returns[OrderID], Orders_CLEAN[[#This Row],[OrderID]])&gt;0, "Yes", "No")</f>
        <v>No</v>
      </c>
      <c r="W35" s="19">
        <f>IF(Orders_CLEAN[[#This Row],[Returned]]="Yes",1,0)</f>
        <v>0</v>
      </c>
    </row>
    <row r="36" spans="1:23" x14ac:dyDescent="0.2">
      <c r="A36" t="s">
        <v>143</v>
      </c>
      <c r="B36" s="5">
        <v>45519</v>
      </c>
      <c r="C36" s="5" t="str">
        <f>IF(Orders_CLEAN[[#This Row],[Quantity]]="", "Quantity Error!", "Q"&amp;ROUNDUP(MONTH(Orders_CLEAN[[#This Row],[OrderDate]])/3,0))</f>
        <v>Q3</v>
      </c>
      <c r="D36" t="s">
        <v>57</v>
      </c>
      <c r="E36" t="str">
        <f>_xlfn.XLOOKUP(Orders_CLEAN[[#This Row],[CustomerID]],Customers[CustomerID],Customers[CustomerName])</f>
        <v>Johan Van Der Merwe</v>
      </c>
      <c r="F36" t="s">
        <v>144</v>
      </c>
      <c r="G36" t="str">
        <f>_xlfn.XLOOKUP(Orders_CLEAN[[#This Row],[ProductID]],Products[ProductID],Products[ProductName])</f>
        <v>Bookcases Model 1</v>
      </c>
      <c r="H36" t="str">
        <f>_xlfn.XLOOKUP(Orders_CLEAN[[#This Row],[ProductName]],Products[ProductName],Products[Category])</f>
        <v>Furniture</v>
      </c>
      <c r="I36" s="6">
        <f>_xlfn.XLOOKUP(Orders_CLEAN[[#This Row],[ProductID]],Products[ProductID],Products[Cost])</f>
        <v>644.65</v>
      </c>
      <c r="J36">
        <v>11</v>
      </c>
      <c r="K36" s="6">
        <v>1029.82</v>
      </c>
      <c r="L36" s="7">
        <v>0.05</v>
      </c>
      <c r="M36" t="s">
        <v>13</v>
      </c>
      <c r="N36" t="s">
        <v>47</v>
      </c>
      <c r="O36" t="str">
        <f>_xlfn.XLOOKUP(Orders_CLEAN[[#This Row],[Region]],Region_lookup[RegionCode],Region_lookup[RegionName])</f>
        <v>Eastern Cape</v>
      </c>
      <c r="P36" t="s">
        <v>75</v>
      </c>
      <c r="Q36" t="str">
        <f>_xlfn.XLOOKUP(Orders_CLEAN[[#This Row],[EmployeeID]],Employees[EmployeeID],Employees[EmployeeName])</f>
        <v>Francois Steyn</v>
      </c>
      <c r="R36" s="8">
        <f>Orders_CLEAN[[#This Row],[Quantity]]*Orders_CLEAN[[#This Row],[UnitPrice]]*(1-Orders_CLEAN[[#This Row],[Discount]])</f>
        <v>10761.618999999999</v>
      </c>
      <c r="S36" s="8">
        <f>Orders_CLEAN[[#This Row],[Cost]]*Orders_CLEAN[[#This Row],[Quantity]]</f>
        <v>7091.15</v>
      </c>
      <c r="T36" s="8">
        <f>Orders_CLEAN[[#This Row],[LineTotal]]-Orders_CLEAN[[#This Row],[LineCost]]</f>
        <v>3670.4689999999991</v>
      </c>
      <c r="U36" s="8" t="str">
        <f>IFERROR(IF(Orders_CLEAN[[#This Row],[Profit]]/Orders_CLEAN[[#This Row],[LineTotal]]&gt;0.3, "High", IF(Orders_CLEAN[[#This Row],[Profit]]/Orders_CLEAN[[#This Row],[LineTotal]]&gt;=0.15, "Medium", "Low")), "Quantity Error!")</f>
        <v>High</v>
      </c>
      <c r="V36" s="8" t="str">
        <f>IF(COUNTIF(Returns[OrderID], Orders_CLEAN[[#This Row],[OrderID]])&gt;0, "Yes", "No")</f>
        <v>No</v>
      </c>
      <c r="W36" s="19">
        <f>IF(Orders_CLEAN[[#This Row],[Returned]]="Yes",1,0)</f>
        <v>0</v>
      </c>
    </row>
    <row r="37" spans="1:23" x14ac:dyDescent="0.2">
      <c r="A37" t="s">
        <v>145</v>
      </c>
      <c r="B37" s="5">
        <v>45450</v>
      </c>
      <c r="C37" s="5" t="str">
        <f>IF(Orders_CLEAN[[#This Row],[Quantity]]="", "Quantity Error!", "Q"&amp;ROUNDUP(MONTH(Orders_CLEAN[[#This Row],[OrderDate]])/3,0))</f>
        <v>Q2</v>
      </c>
      <c r="D37" t="s">
        <v>147</v>
      </c>
      <c r="E37" t="str">
        <f>_xlfn.XLOOKUP(Orders_CLEAN[[#This Row],[CustomerID]],Customers[CustomerID],Customers[CustomerName])</f>
        <v>Anja Botha</v>
      </c>
      <c r="F37" t="s">
        <v>148</v>
      </c>
      <c r="G37" t="str">
        <f>_xlfn.XLOOKUP(Orders_CLEAN[[#This Row],[ProductID]],Products[ProductID],Products[ProductName])</f>
        <v>Tables Model 3</v>
      </c>
      <c r="H37" t="str">
        <f>_xlfn.XLOOKUP(Orders_CLEAN[[#This Row],[ProductName]],Products[ProductName],Products[Category])</f>
        <v>Furniture</v>
      </c>
      <c r="I37" s="6">
        <f>_xlfn.XLOOKUP(Orders_CLEAN[[#This Row],[ProductID]],Products[ProductID],Products[Cost])</f>
        <v>190.89</v>
      </c>
      <c r="J37">
        <v>10</v>
      </c>
      <c r="K37" s="6">
        <v>243.15</v>
      </c>
      <c r="L37" s="7">
        <v>0.15</v>
      </c>
      <c r="M37" t="s">
        <v>27</v>
      </c>
      <c r="N37" t="s">
        <v>31</v>
      </c>
      <c r="O37" t="str">
        <f>_xlfn.XLOOKUP(Orders_CLEAN[[#This Row],[Region]],Region_lookup[RegionCode],Region_lookup[RegionName])</f>
        <v>Gauteng</v>
      </c>
      <c r="P37" t="s">
        <v>32</v>
      </c>
      <c r="Q37" t="str">
        <f>_xlfn.XLOOKUP(Orders_CLEAN[[#This Row],[EmployeeID]],Employees[EmployeeID],Employees[EmployeeName])</f>
        <v>Nomvula Mokoena</v>
      </c>
      <c r="R37" s="8">
        <f>Orders_CLEAN[[#This Row],[Quantity]]*Orders_CLEAN[[#This Row],[UnitPrice]]*(1-Orders_CLEAN[[#This Row],[Discount]])</f>
        <v>2066.7750000000001</v>
      </c>
      <c r="S37" s="8">
        <f>Orders_CLEAN[[#This Row],[Cost]]*Orders_CLEAN[[#This Row],[Quantity]]</f>
        <v>1908.8999999999999</v>
      </c>
      <c r="T37" s="8">
        <f>Orders_CLEAN[[#This Row],[LineTotal]]-Orders_CLEAN[[#This Row],[LineCost]]</f>
        <v>157.87500000000023</v>
      </c>
      <c r="U37" s="8" t="str">
        <f>IFERROR(IF(Orders_CLEAN[[#This Row],[Profit]]/Orders_CLEAN[[#This Row],[LineTotal]]&gt;0.3, "High", IF(Orders_CLEAN[[#This Row],[Profit]]/Orders_CLEAN[[#This Row],[LineTotal]]&gt;=0.15, "Medium", "Low")), "Quantity Error!")</f>
        <v>Low</v>
      </c>
      <c r="V37" s="8" t="str">
        <f>IF(COUNTIF(Returns[OrderID], Orders_CLEAN[[#This Row],[OrderID]])&gt;0, "Yes", "No")</f>
        <v>No</v>
      </c>
      <c r="W37" s="19">
        <f>IF(Orders_CLEAN[[#This Row],[Returned]]="Yes",1,0)</f>
        <v>0</v>
      </c>
    </row>
    <row r="38" spans="1:23" x14ac:dyDescent="0.2">
      <c r="A38" t="s">
        <v>149</v>
      </c>
      <c r="B38" s="5">
        <v>45404</v>
      </c>
      <c r="C38" s="5" t="str">
        <f>IF(Orders_CLEAN[[#This Row],[Quantity]]="", "Quantity Error!", "Q"&amp;ROUNDUP(MONTH(Orders_CLEAN[[#This Row],[OrderDate]])/3,0))</f>
        <v>Q2</v>
      </c>
      <c r="D38" t="s">
        <v>141</v>
      </c>
      <c r="E38" t="str">
        <f>_xlfn.XLOOKUP(Orders_CLEAN[[#This Row],[CustomerID]],Customers[CustomerID],Customers[CustomerName])</f>
        <v>Anja Molefe</v>
      </c>
      <c r="F38" t="s">
        <v>151</v>
      </c>
      <c r="G38" t="str">
        <f>_xlfn.XLOOKUP(Orders_CLEAN[[#This Row],[ProductID]],Products[ProductID],Products[ProductName])</f>
        <v>Binders Model 3</v>
      </c>
      <c r="H38" t="str">
        <f>_xlfn.XLOOKUP(Orders_CLEAN[[#This Row],[ProductName]],Products[ProductName],Products[Category])</f>
        <v>Office Supplies</v>
      </c>
      <c r="I38" s="6">
        <f>_xlfn.XLOOKUP(Orders_CLEAN[[#This Row],[ProductID]],Products[ProductID],Products[Cost])</f>
        <v>487.09</v>
      </c>
      <c r="J38">
        <v>4</v>
      </c>
      <c r="K38" s="6">
        <v>838.72</v>
      </c>
      <c r="L38" s="7">
        <v>0</v>
      </c>
      <c r="M38" t="s">
        <v>27</v>
      </c>
      <c r="N38" t="s">
        <v>14</v>
      </c>
      <c r="O38" t="str">
        <f>_xlfn.XLOOKUP(Orders_CLEAN[[#This Row],[Region]],Region_lookup[RegionCode],Region_lookup[RegionName])</f>
        <v>Western Cape</v>
      </c>
      <c r="P38" t="s">
        <v>82</v>
      </c>
      <c r="Q38" t="str">
        <f>_xlfn.XLOOKUP(Orders_CLEAN[[#This Row],[EmployeeID]],Employees[EmployeeID],Employees[EmployeeName])</f>
        <v>Thabo Pretorius</v>
      </c>
      <c r="R38" s="8">
        <f>Orders_CLEAN[[#This Row],[Quantity]]*Orders_CLEAN[[#This Row],[UnitPrice]]*(1-Orders_CLEAN[[#This Row],[Discount]])</f>
        <v>3354.88</v>
      </c>
      <c r="S38" s="8">
        <f>Orders_CLEAN[[#This Row],[Cost]]*Orders_CLEAN[[#This Row],[Quantity]]</f>
        <v>1948.36</v>
      </c>
      <c r="T38" s="8">
        <f>Orders_CLEAN[[#This Row],[LineTotal]]-Orders_CLEAN[[#This Row],[LineCost]]</f>
        <v>1406.5200000000002</v>
      </c>
      <c r="U38" s="8" t="str">
        <f>IFERROR(IF(Orders_CLEAN[[#This Row],[Profit]]/Orders_CLEAN[[#This Row],[LineTotal]]&gt;0.3, "High", IF(Orders_CLEAN[[#This Row],[Profit]]/Orders_CLEAN[[#This Row],[LineTotal]]&gt;=0.15, "Medium", "Low")), "Quantity Error!")</f>
        <v>High</v>
      </c>
      <c r="V38" s="8" t="str">
        <f>IF(COUNTIF(Returns[OrderID], Orders_CLEAN[[#This Row],[OrderID]])&gt;0, "Yes", "No")</f>
        <v>No</v>
      </c>
      <c r="W38" s="19">
        <f>IF(Orders_CLEAN[[#This Row],[Returned]]="Yes",1,0)</f>
        <v>0</v>
      </c>
    </row>
    <row r="39" spans="1:23" x14ac:dyDescent="0.2">
      <c r="A39" t="s">
        <v>152</v>
      </c>
      <c r="B39" s="5">
        <v>45413</v>
      </c>
      <c r="C39" s="5" t="str">
        <f>IF(Orders_CLEAN[[#This Row],[Quantity]]="", "Quantity Error!", "Q"&amp;ROUNDUP(MONTH(Orders_CLEAN[[#This Row],[OrderDate]])/3,0))</f>
        <v>Q2</v>
      </c>
      <c r="D39" t="s">
        <v>154</v>
      </c>
      <c r="E39" t="str">
        <f>_xlfn.XLOOKUP(Orders_CLEAN[[#This Row],[CustomerID]],Customers[CustomerID],Customers[CustomerName])</f>
        <v>Nomvula Mahlangu</v>
      </c>
      <c r="F39" t="s">
        <v>155</v>
      </c>
      <c r="G39" t="str">
        <f>_xlfn.XLOOKUP(Orders_CLEAN[[#This Row],[ProductID]],Products[ProductID],Products[ProductName])</f>
        <v>Monitors Model 1</v>
      </c>
      <c r="H39" t="str">
        <f>_xlfn.XLOOKUP(Orders_CLEAN[[#This Row],[ProductName]],Products[ProductName],Products[Category])</f>
        <v>Technology</v>
      </c>
      <c r="I39" s="6">
        <f>_xlfn.XLOOKUP(Orders_CLEAN[[#This Row],[ProductID]],Products[ProductID],Products[Cost])</f>
        <v>757.28</v>
      </c>
      <c r="J39">
        <v>8</v>
      </c>
      <c r="K39" s="6">
        <v>1165.56</v>
      </c>
      <c r="L39" s="7">
        <v>0.1</v>
      </c>
      <c r="M39" t="s">
        <v>27</v>
      </c>
      <c r="N39" t="s">
        <v>31</v>
      </c>
      <c r="O39" t="str">
        <f>_xlfn.XLOOKUP(Orders_CLEAN[[#This Row],[Region]],Region_lookup[RegionCode],Region_lookup[RegionName])</f>
        <v>Gauteng</v>
      </c>
      <c r="P39" t="s">
        <v>52</v>
      </c>
      <c r="Q39" t="str">
        <f>_xlfn.XLOOKUP(Orders_CLEAN[[#This Row],[EmployeeID]],Employees[EmployeeID],Employees[EmployeeName])</f>
        <v>Precious Mbatha</v>
      </c>
      <c r="R39" s="8">
        <f>Orders_CLEAN[[#This Row],[Quantity]]*Orders_CLEAN[[#This Row],[UnitPrice]]*(1-Orders_CLEAN[[#This Row],[Discount]])</f>
        <v>8392.0319999999992</v>
      </c>
      <c r="S39" s="8">
        <f>Orders_CLEAN[[#This Row],[Cost]]*Orders_CLEAN[[#This Row],[Quantity]]</f>
        <v>6058.24</v>
      </c>
      <c r="T39" s="8">
        <f>Orders_CLEAN[[#This Row],[LineTotal]]-Orders_CLEAN[[#This Row],[LineCost]]</f>
        <v>2333.7919999999995</v>
      </c>
      <c r="U39" s="8" t="str">
        <f>IFERROR(IF(Orders_CLEAN[[#This Row],[Profit]]/Orders_CLEAN[[#This Row],[LineTotal]]&gt;0.3, "High", IF(Orders_CLEAN[[#This Row],[Profit]]/Orders_CLEAN[[#This Row],[LineTotal]]&gt;=0.15, "Medium", "Low")), "Quantity Error!")</f>
        <v>Medium</v>
      </c>
      <c r="V39" s="8" t="str">
        <f>IF(COUNTIF(Returns[OrderID], Orders_CLEAN[[#This Row],[OrderID]])&gt;0, "Yes", "No")</f>
        <v>No</v>
      </c>
      <c r="W39" s="19">
        <f>IF(Orders_CLEAN[[#This Row],[Returned]]="Yes",1,0)</f>
        <v>0</v>
      </c>
    </row>
    <row r="40" spans="1:23" x14ac:dyDescent="0.2">
      <c r="A40" t="s">
        <v>156</v>
      </c>
      <c r="B40" s="5">
        <v>45353</v>
      </c>
      <c r="C40" s="5" t="str">
        <f>IF(Orders_CLEAN[[#This Row],[Quantity]]="", "Quantity Error!", "Q"&amp;ROUNDUP(MONTH(Orders_CLEAN[[#This Row],[OrderDate]])/3,0))</f>
        <v>Quantity Error!</v>
      </c>
      <c r="D40" t="s">
        <v>18</v>
      </c>
      <c r="E40" t="str">
        <f>_xlfn.XLOOKUP(Orders_CLEAN[[#This Row],[CustomerID]],Customers[CustomerID],Customers[CustomerName])</f>
        <v>Precious Ndlovu</v>
      </c>
      <c r="F40" t="s">
        <v>158</v>
      </c>
      <c r="G40" t="str">
        <f>_xlfn.XLOOKUP(Orders_CLEAN[[#This Row],[ProductID]],Products[ProductID],Products[ProductName])</f>
        <v>Desks Model 1</v>
      </c>
      <c r="H40" t="str">
        <f>_xlfn.XLOOKUP(Orders_CLEAN[[#This Row],[ProductName]],Products[ProductName],Products[Category])</f>
        <v>Furniture</v>
      </c>
      <c r="I40" s="6">
        <f>_xlfn.XLOOKUP(Orders_CLEAN[[#This Row],[ProductID]],Products[ProductID],Products[Cost])</f>
        <v>731.22</v>
      </c>
      <c r="J40"/>
      <c r="K40" s="6">
        <v>1490.92</v>
      </c>
      <c r="L40" s="7">
        <v>0</v>
      </c>
      <c r="M40" t="s">
        <v>36</v>
      </c>
      <c r="N40" t="s">
        <v>21</v>
      </c>
      <c r="O40" t="str">
        <f>_xlfn.XLOOKUP(Orders_CLEAN[[#This Row],[Region]],Region_lookup[RegionCode],Region_lookup[RegionName])</f>
        <v>KwaZulu-Natal</v>
      </c>
      <c r="P40" t="s">
        <v>22</v>
      </c>
      <c r="Q40" t="str">
        <f>_xlfn.XLOOKUP(Orders_CLEAN[[#This Row],[EmployeeID]],Employees[EmployeeID],Employees[EmployeeName])</f>
        <v>Thabo Le Roux</v>
      </c>
      <c r="R40" s="8">
        <f>Orders_CLEAN[[#This Row],[Quantity]]*Orders_CLEAN[[#This Row],[UnitPrice]]*(1-Orders_CLEAN[[#This Row],[Discount]])</f>
        <v>0</v>
      </c>
      <c r="S40" s="8">
        <f>Orders_CLEAN[[#This Row],[Cost]]*Orders_CLEAN[[#This Row],[Quantity]]</f>
        <v>0</v>
      </c>
      <c r="T40" s="8">
        <f>Orders_CLEAN[[#This Row],[LineTotal]]-Orders_CLEAN[[#This Row],[LineCost]]</f>
        <v>0</v>
      </c>
      <c r="U40" s="8" t="str">
        <f>IFERROR(IF(Orders_CLEAN[[#This Row],[Profit]]/Orders_CLEAN[[#This Row],[LineTotal]]&gt;0.3, "High", IF(Orders_CLEAN[[#This Row],[Profit]]/Orders_CLEAN[[#This Row],[LineTotal]]&gt;=0.15, "Medium", "Low")), "Quantity Error!")</f>
        <v>Quantity Error!</v>
      </c>
      <c r="V40" s="8" t="str">
        <f>IF(COUNTIF(Returns[OrderID], Orders_CLEAN[[#This Row],[OrderID]])&gt;0, "Yes", "No")</f>
        <v>No</v>
      </c>
      <c r="W40" s="19">
        <f>IF(Orders_CLEAN[[#This Row],[Returned]]="Yes",1,0)</f>
        <v>0</v>
      </c>
    </row>
    <row r="41" spans="1:23" x14ac:dyDescent="0.2">
      <c r="A41" t="s">
        <v>159</v>
      </c>
      <c r="B41" s="5">
        <v>45652</v>
      </c>
      <c r="C41" s="5" t="str">
        <f>IF(Orders_CLEAN[[#This Row],[Quantity]]="", "Quantity Error!", "Q"&amp;ROUNDUP(MONTH(Orders_CLEAN[[#This Row],[OrderDate]])/3,0))</f>
        <v>Q4</v>
      </c>
      <c r="D41" t="s">
        <v>68</v>
      </c>
      <c r="E41" t="str">
        <f>_xlfn.XLOOKUP(Orders_CLEAN[[#This Row],[CustomerID]],Customers[CustomerID],Customers[CustomerName])</f>
        <v>Kagiso Van Der Merwe</v>
      </c>
      <c r="F41" t="s">
        <v>142</v>
      </c>
      <c r="G41" t="str">
        <f>_xlfn.XLOOKUP(Orders_CLEAN[[#This Row],[ProductID]],Products[ProductID],Products[ProductName])</f>
        <v>Laptops Model 3</v>
      </c>
      <c r="H41" t="str">
        <f>_xlfn.XLOOKUP(Orders_CLEAN[[#This Row],[ProductName]],Products[ProductName],Products[Category])</f>
        <v>Technology</v>
      </c>
      <c r="I41" s="6">
        <f>_xlfn.XLOOKUP(Orders_CLEAN[[#This Row],[ProductID]],Products[ProductID],Products[Cost])</f>
        <v>727.96</v>
      </c>
      <c r="J41">
        <v>2</v>
      </c>
      <c r="K41" s="6">
        <v>1118.93</v>
      </c>
      <c r="L41" s="7">
        <v>0.1</v>
      </c>
      <c r="M41" t="s">
        <v>13</v>
      </c>
      <c r="N41" t="s">
        <v>47</v>
      </c>
      <c r="O41" t="str">
        <f>_xlfn.XLOOKUP(Orders_CLEAN[[#This Row],[Region]],Region_lookup[RegionCode],Region_lookup[RegionName])</f>
        <v>Eastern Cape</v>
      </c>
      <c r="P41" t="s">
        <v>75</v>
      </c>
      <c r="Q41" t="str">
        <f>_xlfn.XLOOKUP(Orders_CLEAN[[#This Row],[EmployeeID]],Employees[EmployeeID],Employees[EmployeeName])</f>
        <v>Francois Steyn</v>
      </c>
      <c r="R41" s="8">
        <f>Orders_CLEAN[[#This Row],[Quantity]]*Orders_CLEAN[[#This Row],[UnitPrice]]*(1-Orders_CLEAN[[#This Row],[Discount]])</f>
        <v>2014.0740000000001</v>
      </c>
      <c r="S41" s="8">
        <f>Orders_CLEAN[[#This Row],[Cost]]*Orders_CLEAN[[#This Row],[Quantity]]</f>
        <v>1455.92</v>
      </c>
      <c r="T41" s="8">
        <f>Orders_CLEAN[[#This Row],[LineTotal]]-Orders_CLEAN[[#This Row],[LineCost]]</f>
        <v>558.154</v>
      </c>
      <c r="U41" s="8" t="str">
        <f>IFERROR(IF(Orders_CLEAN[[#This Row],[Profit]]/Orders_CLEAN[[#This Row],[LineTotal]]&gt;0.3, "High", IF(Orders_CLEAN[[#This Row],[Profit]]/Orders_CLEAN[[#This Row],[LineTotal]]&gt;=0.15, "Medium", "Low")), "Quantity Error!")</f>
        <v>Medium</v>
      </c>
      <c r="V41" s="8" t="str">
        <f>IF(COUNTIF(Returns[OrderID], Orders_CLEAN[[#This Row],[OrderID]])&gt;0, "Yes", "No")</f>
        <v>No</v>
      </c>
      <c r="W41" s="19">
        <f>IF(Orders_CLEAN[[#This Row],[Returned]]="Yes",1,0)</f>
        <v>0</v>
      </c>
    </row>
    <row r="42" spans="1:23" x14ac:dyDescent="0.2">
      <c r="A42" t="s">
        <v>160</v>
      </c>
      <c r="B42" s="5">
        <v>45481</v>
      </c>
      <c r="C42" s="5" t="str">
        <f>IF(Orders_CLEAN[[#This Row],[Quantity]]="", "Quantity Error!", "Q"&amp;ROUNDUP(MONTH(Orders_CLEAN[[#This Row],[OrderDate]])/3,0))</f>
        <v>Q3</v>
      </c>
      <c r="D42" t="s">
        <v>60</v>
      </c>
      <c r="E42" t="str">
        <f>_xlfn.XLOOKUP(Orders_CLEAN[[#This Row],[CustomerID]],Customers[CustomerID],Customers[CustomerName])</f>
        <v>Lerato Mbatha</v>
      </c>
      <c r="F42" t="s">
        <v>162</v>
      </c>
      <c r="G42" t="str">
        <f>_xlfn.XLOOKUP(Orders_CLEAN[[#This Row],[ProductID]],Products[ProductID],Products[ProductName])</f>
        <v>Chairs Model 1</v>
      </c>
      <c r="H42" t="str">
        <f>_xlfn.XLOOKUP(Orders_CLEAN[[#This Row],[ProductName]],Products[ProductName],Products[Category])</f>
        <v>Furniture</v>
      </c>
      <c r="I42" s="6">
        <f>_xlfn.XLOOKUP(Orders_CLEAN[[#This Row],[ProductID]],Products[ProductID],Products[Cost])</f>
        <v>96.56</v>
      </c>
      <c r="J42">
        <v>1</v>
      </c>
      <c r="K42" s="6">
        <v>209.03</v>
      </c>
      <c r="L42" s="7">
        <v>0.1</v>
      </c>
      <c r="M42" t="s">
        <v>27</v>
      </c>
      <c r="N42" t="s">
        <v>31</v>
      </c>
      <c r="O42" t="str">
        <f>_xlfn.XLOOKUP(Orders_CLEAN[[#This Row],[Region]],Region_lookup[RegionCode],Region_lookup[RegionName])</f>
        <v>Gauteng</v>
      </c>
      <c r="P42" t="s">
        <v>52</v>
      </c>
      <c r="Q42" t="str">
        <f>_xlfn.XLOOKUP(Orders_CLEAN[[#This Row],[EmployeeID]],Employees[EmployeeID],Employees[EmployeeName])</f>
        <v>Precious Mbatha</v>
      </c>
      <c r="R42" s="8">
        <f>Orders_CLEAN[[#This Row],[Quantity]]*Orders_CLEAN[[#This Row],[UnitPrice]]*(1-Orders_CLEAN[[#This Row],[Discount]])</f>
        <v>188.12700000000001</v>
      </c>
      <c r="S42" s="8">
        <f>Orders_CLEAN[[#This Row],[Cost]]*Orders_CLEAN[[#This Row],[Quantity]]</f>
        <v>96.56</v>
      </c>
      <c r="T42" s="8">
        <f>Orders_CLEAN[[#This Row],[LineTotal]]-Orders_CLEAN[[#This Row],[LineCost]]</f>
        <v>91.567000000000007</v>
      </c>
      <c r="U42" s="8" t="str">
        <f>IFERROR(IF(Orders_CLEAN[[#This Row],[Profit]]/Orders_CLEAN[[#This Row],[LineTotal]]&gt;0.3, "High", IF(Orders_CLEAN[[#This Row],[Profit]]/Orders_CLEAN[[#This Row],[LineTotal]]&gt;=0.15, "Medium", "Low")), "Quantity Error!")</f>
        <v>High</v>
      </c>
      <c r="V42" s="8" t="str">
        <f>IF(COUNTIF(Returns[OrderID], Orders_CLEAN[[#This Row],[OrderID]])&gt;0, "Yes", "No")</f>
        <v>No</v>
      </c>
      <c r="W42" s="19">
        <f>IF(Orders_CLEAN[[#This Row],[Returned]]="Yes",1,0)</f>
        <v>0</v>
      </c>
    </row>
    <row r="43" spans="1:23" x14ac:dyDescent="0.2">
      <c r="A43" t="s">
        <v>163</v>
      </c>
      <c r="B43" s="5">
        <v>45556</v>
      </c>
      <c r="C43" s="5" t="str">
        <f>IF(Orders_CLEAN[[#This Row],[Quantity]]="", "Quantity Error!", "Q"&amp;ROUNDUP(MONTH(Orders_CLEAN[[#This Row],[OrderDate]])/3,0))</f>
        <v>Q3</v>
      </c>
      <c r="D43" t="s">
        <v>165</v>
      </c>
      <c r="E43" t="str">
        <f>_xlfn.XLOOKUP(Orders_CLEAN[[#This Row],[CustomerID]],Customers[CustomerID],Customers[CustomerName])</f>
        <v>Nomsa Sithole</v>
      </c>
      <c r="F43" t="s">
        <v>166</v>
      </c>
      <c r="G43" t="str">
        <f>_xlfn.XLOOKUP(Orders_CLEAN[[#This Row],[ProductID]],Products[ProductID],Products[ProductName])</f>
        <v>Monitors Model 2</v>
      </c>
      <c r="H43" t="str">
        <f>_xlfn.XLOOKUP(Orders_CLEAN[[#This Row],[ProductName]],Products[ProductName],Products[Category])</f>
        <v>Technology</v>
      </c>
      <c r="I43" s="6">
        <f>_xlfn.XLOOKUP(Orders_CLEAN[[#This Row],[ProductID]],Products[ProductID],Products[Cost])</f>
        <v>396.64</v>
      </c>
      <c r="J43">
        <v>3</v>
      </c>
      <c r="K43" s="6">
        <v>532.41999999999996</v>
      </c>
      <c r="L43" s="7">
        <v>0</v>
      </c>
      <c r="M43" t="s">
        <v>27</v>
      </c>
      <c r="N43" t="s">
        <v>21</v>
      </c>
      <c r="O43" t="str">
        <f>_xlfn.XLOOKUP(Orders_CLEAN[[#This Row],[Region]],Region_lookup[RegionCode],Region_lookup[RegionName])</f>
        <v>KwaZulu-Natal</v>
      </c>
      <c r="P43" t="s">
        <v>97</v>
      </c>
      <c r="Q43" t="str">
        <f>_xlfn.XLOOKUP(Orders_CLEAN[[#This Row],[EmployeeID]],Employees[EmployeeID],Employees[EmployeeName])</f>
        <v>Bongani Sithole</v>
      </c>
      <c r="R43" s="8">
        <f>Orders_CLEAN[[#This Row],[Quantity]]*Orders_CLEAN[[#This Row],[UnitPrice]]*(1-Orders_CLEAN[[#This Row],[Discount]])</f>
        <v>1597.2599999999998</v>
      </c>
      <c r="S43" s="8">
        <f>Orders_CLEAN[[#This Row],[Cost]]*Orders_CLEAN[[#This Row],[Quantity]]</f>
        <v>1189.92</v>
      </c>
      <c r="T43" s="8">
        <f>Orders_CLEAN[[#This Row],[LineTotal]]-Orders_CLEAN[[#This Row],[LineCost]]</f>
        <v>407.33999999999969</v>
      </c>
      <c r="U43" s="8" t="str">
        <f>IFERROR(IF(Orders_CLEAN[[#This Row],[Profit]]/Orders_CLEAN[[#This Row],[LineTotal]]&gt;0.3, "High", IF(Orders_CLEAN[[#This Row],[Profit]]/Orders_CLEAN[[#This Row],[LineTotal]]&gt;=0.15, "Medium", "Low")), "Quantity Error!")</f>
        <v>Medium</v>
      </c>
      <c r="V43" s="8" t="str">
        <f>IF(COUNTIF(Returns[OrderID], Orders_CLEAN[[#This Row],[OrderID]])&gt;0, "Yes", "No")</f>
        <v>No</v>
      </c>
      <c r="W43" s="19">
        <f>IF(Orders_CLEAN[[#This Row],[Returned]]="Yes",1,0)</f>
        <v>0</v>
      </c>
    </row>
    <row r="44" spans="1:23" x14ac:dyDescent="0.2">
      <c r="A44" t="s">
        <v>167</v>
      </c>
      <c r="B44" s="5">
        <v>45387</v>
      </c>
      <c r="C44" s="5" t="str">
        <f>IF(Orders_CLEAN[[#This Row],[Quantity]]="", "Quantity Error!", "Q"&amp;ROUNDUP(MONTH(Orders_CLEAN[[#This Row],[OrderDate]])/3,0))</f>
        <v>Q2</v>
      </c>
      <c r="D44" t="s">
        <v>169</v>
      </c>
      <c r="E44" t="str">
        <f>_xlfn.XLOOKUP(Orders_CLEAN[[#This Row],[CustomerID]],Customers[CustomerID],Customers[CustomerName])</f>
        <v>Sipho Sithole</v>
      </c>
      <c r="F44" t="s">
        <v>78</v>
      </c>
      <c r="G44" t="str">
        <f>_xlfn.XLOOKUP(Orders_CLEAN[[#This Row],[ProductID]],Products[ProductID],Products[ProductName])</f>
        <v>Desks Model 3</v>
      </c>
      <c r="H44" t="str">
        <f>_xlfn.XLOOKUP(Orders_CLEAN[[#This Row],[ProductName]],Products[ProductName],Products[Category])</f>
        <v>Furniture</v>
      </c>
      <c r="I44" s="6">
        <f>_xlfn.XLOOKUP(Orders_CLEAN[[#This Row],[ProductID]],Products[ProductID],Products[Cost])</f>
        <v>388.07</v>
      </c>
      <c r="J44">
        <v>9</v>
      </c>
      <c r="K44" s="6">
        <v>782.41</v>
      </c>
      <c r="L44" s="7">
        <v>0.05</v>
      </c>
      <c r="M44" t="s">
        <v>27</v>
      </c>
      <c r="N44" t="s">
        <v>21</v>
      </c>
      <c r="O44" t="str">
        <f>_xlfn.XLOOKUP(Orders_CLEAN[[#This Row],[Region]],Region_lookup[RegionCode],Region_lookup[RegionName])</f>
        <v>KwaZulu-Natal</v>
      </c>
      <c r="P44" t="s">
        <v>170</v>
      </c>
      <c r="Q44" t="str">
        <f>_xlfn.XLOOKUP(Orders_CLEAN[[#This Row],[EmployeeID]],Employees[EmployeeID],Employees[EmployeeName])</f>
        <v>Nomvula Le Roux</v>
      </c>
      <c r="R44" s="8">
        <f>Orders_CLEAN[[#This Row],[Quantity]]*Orders_CLEAN[[#This Row],[UnitPrice]]*(1-Orders_CLEAN[[#This Row],[Discount]])</f>
        <v>6689.6054999999997</v>
      </c>
      <c r="S44" s="8">
        <f>Orders_CLEAN[[#This Row],[Cost]]*Orders_CLEAN[[#This Row],[Quantity]]</f>
        <v>3492.63</v>
      </c>
      <c r="T44" s="8">
        <f>Orders_CLEAN[[#This Row],[LineTotal]]-Orders_CLEAN[[#This Row],[LineCost]]</f>
        <v>3196.9754999999996</v>
      </c>
      <c r="U44" s="8" t="str">
        <f>IFERROR(IF(Orders_CLEAN[[#This Row],[Profit]]/Orders_CLEAN[[#This Row],[LineTotal]]&gt;0.3, "High", IF(Orders_CLEAN[[#This Row],[Profit]]/Orders_CLEAN[[#This Row],[LineTotal]]&gt;=0.15, "Medium", "Low")), "Quantity Error!")</f>
        <v>High</v>
      </c>
      <c r="V44" s="8" t="str">
        <f>IF(COUNTIF(Returns[OrderID], Orders_CLEAN[[#This Row],[OrderID]])&gt;0, "Yes", "No")</f>
        <v>No</v>
      </c>
      <c r="W44" s="19">
        <f>IF(Orders_CLEAN[[#This Row],[Returned]]="Yes",1,0)</f>
        <v>0</v>
      </c>
    </row>
    <row r="45" spans="1:23" x14ac:dyDescent="0.2">
      <c r="A45" t="s">
        <v>171</v>
      </c>
      <c r="B45" s="5">
        <v>45645</v>
      </c>
      <c r="C45" s="5" t="str">
        <f>IF(Orders_CLEAN[[#This Row],[Quantity]]="", "Quantity Error!", "Q"&amp;ROUNDUP(MONTH(Orders_CLEAN[[#This Row],[OrderDate]])/3,0))</f>
        <v>Q4</v>
      </c>
      <c r="D45" t="s">
        <v>141</v>
      </c>
      <c r="E45" t="str">
        <f>_xlfn.XLOOKUP(Orders_CLEAN[[#This Row],[CustomerID]],Customers[CustomerID],Customers[CustomerName])</f>
        <v>Anja Molefe</v>
      </c>
      <c r="F45" t="s">
        <v>69</v>
      </c>
      <c r="G45" t="str">
        <f>_xlfn.XLOOKUP(Orders_CLEAN[[#This Row],[ProductID]],Products[ProductID],Products[ProductName])</f>
        <v>Paper Model 2</v>
      </c>
      <c r="H45" t="str">
        <f>_xlfn.XLOOKUP(Orders_CLEAN[[#This Row],[ProductName]],Products[ProductName],Products[Category])</f>
        <v>Office Supplies</v>
      </c>
      <c r="I45" s="6">
        <f>_xlfn.XLOOKUP(Orders_CLEAN[[#This Row],[ProductID]],Products[ProductID],Products[Cost])</f>
        <v>461.98</v>
      </c>
      <c r="J45">
        <v>10</v>
      </c>
      <c r="K45" s="6">
        <v>1013.15</v>
      </c>
      <c r="L45" s="7">
        <v>0.1</v>
      </c>
      <c r="M45" t="s">
        <v>36</v>
      </c>
      <c r="N45" t="s">
        <v>14</v>
      </c>
      <c r="O45" t="str">
        <f>_xlfn.XLOOKUP(Orders_CLEAN[[#This Row],[Region]],Region_lookup[RegionCode],Region_lookup[RegionName])</f>
        <v>Western Cape</v>
      </c>
      <c r="P45" t="s">
        <v>15</v>
      </c>
      <c r="Q45" t="str">
        <f>_xlfn.XLOOKUP(Orders_CLEAN[[#This Row],[EmployeeID]],Employees[EmployeeID],Employees[EmployeeName])</f>
        <v>Anja Fourie</v>
      </c>
      <c r="R45" s="8">
        <f>Orders_CLEAN[[#This Row],[Quantity]]*Orders_CLEAN[[#This Row],[UnitPrice]]*(1-Orders_CLEAN[[#This Row],[Discount]])</f>
        <v>9118.35</v>
      </c>
      <c r="S45" s="8">
        <f>Orders_CLEAN[[#This Row],[Cost]]*Orders_CLEAN[[#This Row],[Quantity]]</f>
        <v>4619.8</v>
      </c>
      <c r="T45" s="8">
        <f>Orders_CLEAN[[#This Row],[LineTotal]]-Orders_CLEAN[[#This Row],[LineCost]]</f>
        <v>4498.55</v>
      </c>
      <c r="U45" s="8" t="str">
        <f>IFERROR(IF(Orders_CLEAN[[#This Row],[Profit]]/Orders_CLEAN[[#This Row],[LineTotal]]&gt;0.3, "High", IF(Orders_CLEAN[[#This Row],[Profit]]/Orders_CLEAN[[#This Row],[LineTotal]]&gt;=0.15, "Medium", "Low")), "Quantity Error!")</f>
        <v>High</v>
      </c>
      <c r="V45" s="8" t="str">
        <f>IF(COUNTIF(Returns[OrderID], Orders_CLEAN[[#This Row],[OrderID]])&gt;0, "Yes", "No")</f>
        <v>No</v>
      </c>
      <c r="W45" s="19">
        <f>IF(Orders_CLEAN[[#This Row],[Returned]]="Yes",1,0)</f>
        <v>0</v>
      </c>
    </row>
    <row r="46" spans="1:23" x14ac:dyDescent="0.2">
      <c r="A46" t="s">
        <v>172</v>
      </c>
      <c r="B46" s="5">
        <v>45318</v>
      </c>
      <c r="C46" s="5" t="str">
        <f>IF(Orders_CLEAN[[#This Row],[Quantity]]="", "Quantity Error!", "Q"&amp;ROUNDUP(MONTH(Orders_CLEAN[[#This Row],[OrderDate]])/3,0))</f>
        <v>Q1</v>
      </c>
      <c r="D46" t="s">
        <v>57</v>
      </c>
      <c r="E46" t="str">
        <f>_xlfn.XLOOKUP(Orders_CLEAN[[#This Row],[CustomerID]],Customers[CustomerID],Customers[CustomerName])</f>
        <v>Johan Van Der Merwe</v>
      </c>
      <c r="F46" t="s">
        <v>174</v>
      </c>
      <c r="G46" t="str">
        <f>_xlfn.XLOOKUP(Orders_CLEAN[[#This Row],[ProductID]],Products[ProductID],Products[ProductName])</f>
        <v>Printers Model 4</v>
      </c>
      <c r="H46" t="str">
        <f>_xlfn.XLOOKUP(Orders_CLEAN[[#This Row],[ProductName]],Products[ProductName],Products[Category])</f>
        <v>Technology</v>
      </c>
      <c r="I46" s="6">
        <f>_xlfn.XLOOKUP(Orders_CLEAN[[#This Row],[ProductID]],Products[ProductID],Products[Cost])</f>
        <v>83.72</v>
      </c>
      <c r="J46">
        <v>3</v>
      </c>
      <c r="K46" s="6">
        <v>143.57</v>
      </c>
      <c r="L46" s="7">
        <v>0.05</v>
      </c>
      <c r="M46" t="s">
        <v>13</v>
      </c>
      <c r="N46" t="s">
        <v>47</v>
      </c>
      <c r="O46" t="str">
        <f>_xlfn.XLOOKUP(Orders_CLEAN[[#This Row],[Region]],Region_lookup[RegionCode],Region_lookup[RegionName])</f>
        <v>Eastern Cape</v>
      </c>
      <c r="P46" t="s">
        <v>58</v>
      </c>
      <c r="Q46" t="str">
        <f>_xlfn.XLOOKUP(Orders_CLEAN[[#This Row],[EmployeeID]],Employees[EmployeeID],Employees[EmployeeName])</f>
        <v>Palesa Steyn</v>
      </c>
      <c r="R46" s="8">
        <f>Orders_CLEAN[[#This Row],[Quantity]]*Orders_CLEAN[[#This Row],[UnitPrice]]*(1-Orders_CLEAN[[#This Row],[Discount]])</f>
        <v>409.17449999999997</v>
      </c>
      <c r="S46" s="8">
        <f>Orders_CLEAN[[#This Row],[Cost]]*Orders_CLEAN[[#This Row],[Quantity]]</f>
        <v>251.16</v>
      </c>
      <c r="T46" s="8">
        <f>Orders_CLEAN[[#This Row],[LineTotal]]-Orders_CLEAN[[#This Row],[LineCost]]</f>
        <v>158.01449999999997</v>
      </c>
      <c r="U46" s="8" t="str">
        <f>IFERROR(IF(Orders_CLEAN[[#This Row],[Profit]]/Orders_CLEAN[[#This Row],[LineTotal]]&gt;0.3, "High", IF(Orders_CLEAN[[#This Row],[Profit]]/Orders_CLEAN[[#This Row],[LineTotal]]&gt;=0.15, "Medium", "Low")), "Quantity Error!")</f>
        <v>High</v>
      </c>
      <c r="V46" s="8" t="str">
        <f>IF(COUNTIF(Returns[OrderID], Orders_CLEAN[[#This Row],[OrderID]])&gt;0, "Yes", "No")</f>
        <v>No</v>
      </c>
      <c r="W46" s="19">
        <f>IF(Orders_CLEAN[[#This Row],[Returned]]="Yes",1,0)</f>
        <v>0</v>
      </c>
    </row>
    <row r="47" spans="1:23" x14ac:dyDescent="0.2">
      <c r="A47" t="s">
        <v>175</v>
      </c>
      <c r="B47" s="5">
        <v>45333</v>
      </c>
      <c r="C47" s="5" t="str">
        <f>IF(Orders_CLEAN[[#This Row],[Quantity]]="", "Quantity Error!", "Q"&amp;ROUNDUP(MONTH(Orders_CLEAN[[#This Row],[OrderDate]])/3,0))</f>
        <v>Q1</v>
      </c>
      <c r="D47" t="s">
        <v>177</v>
      </c>
      <c r="E47" t="str">
        <f>_xlfn.XLOOKUP(Orders_CLEAN[[#This Row],[CustomerID]],Customers[CustomerID],Customers[CustomerName])</f>
        <v>Zanele Pretorius</v>
      </c>
      <c r="F47" t="s">
        <v>178</v>
      </c>
      <c r="G47" t="str">
        <f>_xlfn.XLOOKUP(Orders_CLEAN[[#This Row],[ProductID]],Products[ProductID],Products[ProductName])</f>
        <v>Chairs Model 2</v>
      </c>
      <c r="H47" t="str">
        <f>_xlfn.XLOOKUP(Orders_CLEAN[[#This Row],[ProductName]],Products[ProductName],Products[Category])</f>
        <v>Furniture</v>
      </c>
      <c r="I47" s="6">
        <f>_xlfn.XLOOKUP(Orders_CLEAN[[#This Row],[ProductID]],Products[ProductID],Products[Cost])</f>
        <v>116.9</v>
      </c>
      <c r="J47">
        <v>7</v>
      </c>
      <c r="K47" s="6">
        <v>253.46</v>
      </c>
      <c r="L47" s="7">
        <v>0</v>
      </c>
      <c r="M47" t="s">
        <v>27</v>
      </c>
      <c r="N47" t="s">
        <v>14</v>
      </c>
      <c r="O47" t="str">
        <f>_xlfn.XLOOKUP(Orders_CLEAN[[#This Row],[Region]],Region_lookup[RegionCode],Region_lookup[RegionName])</f>
        <v>Western Cape</v>
      </c>
      <c r="P47" t="s">
        <v>93</v>
      </c>
      <c r="Q47" t="str">
        <f>_xlfn.XLOOKUP(Orders_CLEAN[[#This Row],[EmployeeID]],Employees[EmployeeID],Employees[EmployeeName])</f>
        <v>Anja Zulu</v>
      </c>
      <c r="R47" s="8">
        <f>Orders_CLEAN[[#This Row],[Quantity]]*Orders_CLEAN[[#This Row],[UnitPrice]]*(1-Orders_CLEAN[[#This Row],[Discount]])</f>
        <v>1774.22</v>
      </c>
      <c r="S47" s="8">
        <f>Orders_CLEAN[[#This Row],[Cost]]*Orders_CLEAN[[#This Row],[Quantity]]</f>
        <v>818.30000000000007</v>
      </c>
      <c r="T47" s="8">
        <f>Orders_CLEAN[[#This Row],[LineTotal]]-Orders_CLEAN[[#This Row],[LineCost]]</f>
        <v>955.92</v>
      </c>
      <c r="U47" s="8" t="str">
        <f>IFERROR(IF(Orders_CLEAN[[#This Row],[Profit]]/Orders_CLEAN[[#This Row],[LineTotal]]&gt;0.3, "High", IF(Orders_CLEAN[[#This Row],[Profit]]/Orders_CLEAN[[#This Row],[LineTotal]]&gt;=0.15, "Medium", "Low")), "Quantity Error!")</f>
        <v>High</v>
      </c>
      <c r="V47" s="8" t="str">
        <f>IF(COUNTIF(Returns[OrderID], Orders_CLEAN[[#This Row],[OrderID]])&gt;0, "Yes", "No")</f>
        <v>No</v>
      </c>
      <c r="W47" s="19">
        <f>IF(Orders_CLEAN[[#This Row],[Returned]]="Yes",1,0)</f>
        <v>0</v>
      </c>
    </row>
    <row r="48" spans="1:23" x14ac:dyDescent="0.2">
      <c r="A48" t="s">
        <v>179</v>
      </c>
      <c r="B48" s="5">
        <v>45743</v>
      </c>
      <c r="C48" s="5" t="str">
        <f>IF(Orders_CLEAN[[#This Row],[Quantity]]="", "Quantity Error!", "Q"&amp;ROUNDUP(MONTH(Orders_CLEAN[[#This Row],[OrderDate]])/3,0))</f>
        <v>Q1</v>
      </c>
      <c r="D48" t="s">
        <v>165</v>
      </c>
      <c r="E48" t="str">
        <f>_xlfn.XLOOKUP(Orders_CLEAN[[#This Row],[CustomerID]],Customers[CustomerID],Customers[CustomerName])</f>
        <v>Nomsa Sithole</v>
      </c>
      <c r="F48" t="s">
        <v>181</v>
      </c>
      <c r="G48" t="str">
        <f>_xlfn.XLOOKUP(Orders_CLEAN[[#This Row],[ProductID]],Products[ProductID],Products[ProductName])</f>
        <v>Envelopes Model 1</v>
      </c>
      <c r="H48" t="str">
        <f>_xlfn.XLOOKUP(Orders_CLEAN[[#This Row],[ProductName]],Products[ProductName],Products[Category])</f>
        <v>Office Supplies</v>
      </c>
      <c r="I48" s="6">
        <f>_xlfn.XLOOKUP(Orders_CLEAN[[#This Row],[ProductID]],Products[ProductID],Products[Cost])</f>
        <v>76.66</v>
      </c>
      <c r="J48">
        <v>2</v>
      </c>
      <c r="K48" s="6">
        <v>117.32</v>
      </c>
      <c r="L48" s="7">
        <v>0.05</v>
      </c>
      <c r="M48" t="s">
        <v>27</v>
      </c>
      <c r="N48" t="s">
        <v>21</v>
      </c>
      <c r="O48" t="str">
        <f>_xlfn.XLOOKUP(Orders_CLEAN[[#This Row],[Region]],Region_lookup[RegionCode],Region_lookup[RegionName])</f>
        <v>KwaZulu-Natal</v>
      </c>
      <c r="P48" t="s">
        <v>170</v>
      </c>
      <c r="Q48" t="str">
        <f>_xlfn.XLOOKUP(Orders_CLEAN[[#This Row],[EmployeeID]],Employees[EmployeeID],Employees[EmployeeName])</f>
        <v>Nomvula Le Roux</v>
      </c>
      <c r="R48" s="8">
        <f>Orders_CLEAN[[#This Row],[Quantity]]*Orders_CLEAN[[#This Row],[UnitPrice]]*(1-Orders_CLEAN[[#This Row],[Discount]])</f>
        <v>222.90799999999999</v>
      </c>
      <c r="S48" s="8">
        <f>Orders_CLEAN[[#This Row],[Cost]]*Orders_CLEAN[[#This Row],[Quantity]]</f>
        <v>153.32</v>
      </c>
      <c r="T48" s="8">
        <f>Orders_CLEAN[[#This Row],[LineTotal]]-Orders_CLEAN[[#This Row],[LineCost]]</f>
        <v>69.587999999999994</v>
      </c>
      <c r="U48" s="8" t="str">
        <f>IFERROR(IF(Orders_CLEAN[[#This Row],[Profit]]/Orders_CLEAN[[#This Row],[LineTotal]]&gt;0.3, "High", IF(Orders_CLEAN[[#This Row],[Profit]]/Orders_CLEAN[[#This Row],[LineTotal]]&gt;=0.15, "Medium", "Low")), "Quantity Error!")</f>
        <v>High</v>
      </c>
      <c r="V48" s="8" t="str">
        <f>IF(COUNTIF(Returns[OrderID], Orders_CLEAN[[#This Row],[OrderID]])&gt;0, "Yes", "No")</f>
        <v>No</v>
      </c>
      <c r="W48" s="19">
        <f>IF(Orders_CLEAN[[#This Row],[Returned]]="Yes",1,0)</f>
        <v>0</v>
      </c>
    </row>
    <row r="49" spans="1:23" x14ac:dyDescent="0.2">
      <c r="A49" t="s">
        <v>182</v>
      </c>
      <c r="B49" s="5">
        <v>45346</v>
      </c>
      <c r="C49" s="5" t="str">
        <f>IF(Orders_CLEAN[[#This Row],[Quantity]]="", "Quantity Error!", "Q"&amp;ROUNDUP(MONTH(Orders_CLEAN[[#This Row],[OrderDate]])/3,0))</f>
        <v>Q1</v>
      </c>
      <c r="D49" t="s">
        <v>184</v>
      </c>
      <c r="E49" t="str">
        <f>_xlfn.XLOOKUP(Orders_CLEAN[[#This Row],[CustomerID]],Customers[CustomerID],Customers[CustomerName])</f>
        <v>Deon Joubert</v>
      </c>
      <c r="F49" t="s">
        <v>46</v>
      </c>
      <c r="G49" t="str">
        <f>_xlfn.XLOOKUP(Orders_CLEAN[[#This Row],[ProductID]],Products[ProductID],Products[ProductName])</f>
        <v>Tables Model 4</v>
      </c>
      <c r="H49" t="str">
        <f>_xlfn.XLOOKUP(Orders_CLEAN[[#This Row],[ProductName]],Products[ProductName],Products[Category])</f>
        <v>Furniture</v>
      </c>
      <c r="I49" s="6">
        <f>_xlfn.XLOOKUP(Orders_CLEAN[[#This Row],[ProductID]],Products[ProductID],Products[Cost])</f>
        <v>707.97</v>
      </c>
      <c r="J49">
        <v>7</v>
      </c>
      <c r="K49" s="6">
        <v>1262.55</v>
      </c>
      <c r="L49" s="7">
        <v>0.15</v>
      </c>
      <c r="M49" t="s">
        <v>62</v>
      </c>
      <c r="N49" t="s">
        <v>47</v>
      </c>
      <c r="O49" t="str">
        <f>_xlfn.XLOOKUP(Orders_CLEAN[[#This Row],[Region]],Region_lookup[RegionCode],Region_lookup[RegionName])</f>
        <v>Eastern Cape</v>
      </c>
      <c r="P49" t="s">
        <v>75</v>
      </c>
      <c r="Q49" t="str">
        <f>_xlfn.XLOOKUP(Orders_CLEAN[[#This Row],[EmployeeID]],Employees[EmployeeID],Employees[EmployeeName])</f>
        <v>Francois Steyn</v>
      </c>
      <c r="R49" s="8">
        <f>Orders_CLEAN[[#This Row],[Quantity]]*Orders_CLEAN[[#This Row],[UnitPrice]]*(1-Orders_CLEAN[[#This Row],[Discount]])</f>
        <v>7512.1724999999997</v>
      </c>
      <c r="S49" s="8">
        <f>Orders_CLEAN[[#This Row],[Cost]]*Orders_CLEAN[[#This Row],[Quantity]]</f>
        <v>4955.79</v>
      </c>
      <c r="T49" s="8">
        <f>Orders_CLEAN[[#This Row],[LineTotal]]-Orders_CLEAN[[#This Row],[LineCost]]</f>
        <v>2556.3824999999997</v>
      </c>
      <c r="U49" s="8" t="str">
        <f>IFERROR(IF(Orders_CLEAN[[#This Row],[Profit]]/Orders_CLEAN[[#This Row],[LineTotal]]&gt;0.3, "High", IF(Orders_CLEAN[[#This Row],[Profit]]/Orders_CLEAN[[#This Row],[LineTotal]]&gt;=0.15, "Medium", "Low")), "Quantity Error!")</f>
        <v>High</v>
      </c>
      <c r="V49" s="8" t="str">
        <f>IF(COUNTIF(Returns[OrderID], Orders_CLEAN[[#This Row],[OrderID]])&gt;0, "Yes", "No")</f>
        <v>No</v>
      </c>
      <c r="W49" s="19">
        <f>IF(Orders_CLEAN[[#This Row],[Returned]]="Yes",1,0)</f>
        <v>0</v>
      </c>
    </row>
    <row r="50" spans="1:23" x14ac:dyDescent="0.2">
      <c r="A50" t="s">
        <v>185</v>
      </c>
      <c r="B50" s="5">
        <v>45795</v>
      </c>
      <c r="C50" s="5" t="str">
        <f>IF(Orders_CLEAN[[#This Row],[Quantity]]="", "Quantity Error!", "Q"&amp;ROUNDUP(MONTH(Orders_CLEAN[[#This Row],[OrderDate]])/3,0))</f>
        <v>Q2</v>
      </c>
      <c r="D50" t="s">
        <v>187</v>
      </c>
      <c r="E50" t="str">
        <f>_xlfn.XLOOKUP(Orders_CLEAN[[#This Row],[CustomerID]],Customers[CustomerID],Customers[CustomerName])</f>
        <v>Pieter Joubert</v>
      </c>
      <c r="F50" t="s">
        <v>155</v>
      </c>
      <c r="G50" t="str">
        <f>_xlfn.XLOOKUP(Orders_CLEAN[[#This Row],[ProductID]],Products[ProductID],Products[ProductName])</f>
        <v>Monitors Model 1</v>
      </c>
      <c r="H50" t="str">
        <f>_xlfn.XLOOKUP(Orders_CLEAN[[#This Row],[ProductName]],Products[ProductName],Products[Category])</f>
        <v>Technology</v>
      </c>
      <c r="I50" s="6">
        <f>_xlfn.XLOOKUP(Orders_CLEAN[[#This Row],[ProductID]],Products[ProductID],Products[Cost])</f>
        <v>757.28</v>
      </c>
      <c r="J50">
        <v>2</v>
      </c>
      <c r="K50" s="6">
        <v>1165.56</v>
      </c>
      <c r="L50" s="7">
        <v>0.2</v>
      </c>
      <c r="M50" t="s">
        <v>13</v>
      </c>
      <c r="N50" t="s">
        <v>14</v>
      </c>
      <c r="O50" t="str">
        <f>_xlfn.XLOOKUP(Orders_CLEAN[[#This Row],[Region]],Region_lookup[RegionCode],Region_lookup[RegionName])</f>
        <v>Western Cape</v>
      </c>
      <c r="P50" t="s">
        <v>82</v>
      </c>
      <c r="Q50" t="str">
        <f>_xlfn.XLOOKUP(Orders_CLEAN[[#This Row],[EmployeeID]],Employees[EmployeeID],Employees[EmployeeName])</f>
        <v>Thabo Pretorius</v>
      </c>
      <c r="R50" s="8">
        <f>Orders_CLEAN[[#This Row],[Quantity]]*Orders_CLEAN[[#This Row],[UnitPrice]]*(1-Orders_CLEAN[[#This Row],[Discount]])</f>
        <v>1864.896</v>
      </c>
      <c r="S50" s="8">
        <f>Orders_CLEAN[[#This Row],[Cost]]*Orders_CLEAN[[#This Row],[Quantity]]</f>
        <v>1514.56</v>
      </c>
      <c r="T50" s="8">
        <f>Orders_CLEAN[[#This Row],[LineTotal]]-Orders_CLEAN[[#This Row],[LineCost]]</f>
        <v>350.33600000000001</v>
      </c>
      <c r="U50" s="8" t="str">
        <f>IFERROR(IF(Orders_CLEAN[[#This Row],[Profit]]/Orders_CLEAN[[#This Row],[LineTotal]]&gt;0.3, "High", IF(Orders_CLEAN[[#This Row],[Profit]]/Orders_CLEAN[[#This Row],[LineTotal]]&gt;=0.15, "Medium", "Low")), "Quantity Error!")</f>
        <v>Medium</v>
      </c>
      <c r="V50" s="8" t="str">
        <f>IF(COUNTIF(Returns[OrderID], Orders_CLEAN[[#This Row],[OrderID]])&gt;0, "Yes", "No")</f>
        <v>No</v>
      </c>
      <c r="W50" s="19">
        <f>IF(Orders_CLEAN[[#This Row],[Returned]]="Yes",1,0)</f>
        <v>0</v>
      </c>
    </row>
    <row r="51" spans="1:23" x14ac:dyDescent="0.2">
      <c r="A51" t="s">
        <v>188</v>
      </c>
      <c r="B51" s="5">
        <v>45519</v>
      </c>
      <c r="C51" s="5" t="str">
        <f>IF(Orders_CLEAN[[#This Row],[Quantity]]="", "Quantity Error!", "Q"&amp;ROUNDUP(MONTH(Orders_CLEAN[[#This Row],[OrderDate]])/3,0))</f>
        <v>Q3</v>
      </c>
      <c r="D51" t="s">
        <v>110</v>
      </c>
      <c r="E51" t="str">
        <f>_xlfn.XLOOKUP(Orders_CLEAN[[#This Row],[CustomerID]],Customers[CustomerID],Customers[CustomerName])</f>
        <v>Nomvula Khumalo</v>
      </c>
      <c r="F51" t="s">
        <v>81</v>
      </c>
      <c r="G51" t="str">
        <f>_xlfn.XLOOKUP(Orders_CLEAN[[#This Row],[ProductID]],Products[ProductID],Products[ProductName])</f>
        <v>Envelopes Model 2</v>
      </c>
      <c r="H51" t="str">
        <f>_xlfn.XLOOKUP(Orders_CLEAN[[#This Row],[ProductName]],Products[ProductName],Products[Category])</f>
        <v>Office Supplies</v>
      </c>
      <c r="I51" s="6">
        <f>_xlfn.XLOOKUP(Orders_CLEAN[[#This Row],[ProductID]],Products[ProductID],Products[Cost])</f>
        <v>599.25</v>
      </c>
      <c r="J51">
        <v>11</v>
      </c>
      <c r="K51" s="6">
        <v>849.05</v>
      </c>
      <c r="L51" s="7">
        <v>0</v>
      </c>
      <c r="M51" t="s">
        <v>13</v>
      </c>
      <c r="N51" t="s">
        <v>21</v>
      </c>
      <c r="O51" t="str">
        <f>_xlfn.XLOOKUP(Orders_CLEAN[[#This Row],[Region]],Region_lookup[RegionCode],Region_lookup[RegionName])</f>
        <v>KwaZulu-Natal</v>
      </c>
      <c r="P51" t="s">
        <v>97</v>
      </c>
      <c r="Q51" t="str">
        <f>_xlfn.XLOOKUP(Orders_CLEAN[[#This Row],[EmployeeID]],Employees[EmployeeID],Employees[EmployeeName])</f>
        <v>Bongani Sithole</v>
      </c>
      <c r="R51" s="8">
        <f>Orders_CLEAN[[#This Row],[Quantity]]*Orders_CLEAN[[#This Row],[UnitPrice]]*(1-Orders_CLEAN[[#This Row],[Discount]])</f>
        <v>9339.5499999999993</v>
      </c>
      <c r="S51" s="8">
        <f>Orders_CLEAN[[#This Row],[Cost]]*Orders_CLEAN[[#This Row],[Quantity]]</f>
        <v>6591.75</v>
      </c>
      <c r="T51" s="8">
        <f>Orders_CLEAN[[#This Row],[LineTotal]]-Orders_CLEAN[[#This Row],[LineCost]]</f>
        <v>2747.7999999999993</v>
      </c>
      <c r="U51" s="8" t="str">
        <f>IFERROR(IF(Orders_CLEAN[[#This Row],[Profit]]/Orders_CLEAN[[#This Row],[LineTotal]]&gt;0.3, "High", IF(Orders_CLEAN[[#This Row],[Profit]]/Orders_CLEAN[[#This Row],[LineTotal]]&gt;=0.15, "Medium", "Low")), "Quantity Error!")</f>
        <v>Medium</v>
      </c>
      <c r="V51" s="8" t="str">
        <f>IF(COUNTIF(Returns[OrderID], Orders_CLEAN[[#This Row],[OrderID]])&gt;0, "Yes", "No")</f>
        <v>No</v>
      </c>
      <c r="W51" s="19">
        <f>IF(Orders_CLEAN[[#This Row],[Returned]]="Yes",1,0)</f>
        <v>0</v>
      </c>
    </row>
    <row r="52" spans="1:23" x14ac:dyDescent="0.2">
      <c r="A52" t="s">
        <v>189</v>
      </c>
      <c r="B52" s="5">
        <v>45511</v>
      </c>
      <c r="C52" s="5" t="str">
        <f>IF(Orders_CLEAN[[#This Row],[Quantity]]="", "Quantity Error!", "Q"&amp;ROUNDUP(MONTH(Orders_CLEAN[[#This Row],[OrderDate]])/3,0))</f>
        <v>Q3</v>
      </c>
      <c r="D52" t="s">
        <v>191</v>
      </c>
      <c r="E52" t="str">
        <f>_xlfn.XLOOKUP(Orders_CLEAN[[#This Row],[CustomerID]],Customers[CustomerID],Customers[CustomerName])</f>
        <v>Pieter Steyn</v>
      </c>
      <c r="F52" t="s">
        <v>192</v>
      </c>
      <c r="G52" t="str">
        <f>_xlfn.XLOOKUP(Orders_CLEAN[[#This Row],[ProductID]],Products[ProductID],Products[ProductName])</f>
        <v>Laptops Model 1</v>
      </c>
      <c r="H52" t="str">
        <f>_xlfn.XLOOKUP(Orders_CLEAN[[#This Row],[ProductName]],Products[ProductName],Products[Category])</f>
        <v>Technology</v>
      </c>
      <c r="I52" s="6">
        <f>_xlfn.XLOOKUP(Orders_CLEAN[[#This Row],[ProductID]],Products[ProductID],Products[Cost])</f>
        <v>732.63</v>
      </c>
      <c r="J52">
        <v>12</v>
      </c>
      <c r="K52" s="6">
        <v>1069.8599999999999</v>
      </c>
      <c r="L52" s="7">
        <v>0.05</v>
      </c>
      <c r="M52" t="s">
        <v>13</v>
      </c>
      <c r="N52" t="s">
        <v>47</v>
      </c>
      <c r="O52" t="str">
        <f>_xlfn.XLOOKUP(Orders_CLEAN[[#This Row],[Region]],Region_lookup[RegionCode],Region_lookup[RegionName])</f>
        <v>Eastern Cape</v>
      </c>
      <c r="P52" t="s">
        <v>48</v>
      </c>
      <c r="Q52" t="str">
        <f>_xlfn.XLOOKUP(Orders_CLEAN[[#This Row],[EmployeeID]],Employees[EmployeeID],Employees[EmployeeName])</f>
        <v>Sipho Ndlovu</v>
      </c>
      <c r="R52" s="8">
        <f>Orders_CLEAN[[#This Row],[Quantity]]*Orders_CLEAN[[#This Row],[UnitPrice]]*(1-Orders_CLEAN[[#This Row],[Discount]])</f>
        <v>12196.403999999999</v>
      </c>
      <c r="S52" s="8">
        <f>Orders_CLEAN[[#This Row],[Cost]]*Orders_CLEAN[[#This Row],[Quantity]]</f>
        <v>8791.56</v>
      </c>
      <c r="T52" s="8">
        <f>Orders_CLEAN[[#This Row],[LineTotal]]-Orders_CLEAN[[#This Row],[LineCost]]</f>
        <v>3404.8439999999991</v>
      </c>
      <c r="U52" s="8" t="str">
        <f>IFERROR(IF(Orders_CLEAN[[#This Row],[Profit]]/Orders_CLEAN[[#This Row],[LineTotal]]&gt;0.3, "High", IF(Orders_CLEAN[[#This Row],[Profit]]/Orders_CLEAN[[#This Row],[LineTotal]]&gt;=0.15, "Medium", "Low")), "Quantity Error!")</f>
        <v>Medium</v>
      </c>
      <c r="V52" s="8" t="str">
        <f>IF(COUNTIF(Returns[OrderID], Orders_CLEAN[[#This Row],[OrderID]])&gt;0, "Yes", "No")</f>
        <v>No</v>
      </c>
      <c r="W52" s="19">
        <f>IF(Orders_CLEAN[[#This Row],[Returned]]="Yes",1,0)</f>
        <v>0</v>
      </c>
    </row>
    <row r="53" spans="1:23" x14ac:dyDescent="0.2">
      <c r="A53" t="s">
        <v>193</v>
      </c>
      <c r="B53" s="5">
        <v>45300</v>
      </c>
      <c r="C53" s="5" t="str">
        <f>IF(Orders_CLEAN[[#This Row],[Quantity]]="", "Quantity Error!", "Q"&amp;ROUNDUP(MONTH(Orders_CLEAN[[#This Row],[OrderDate]])/3,0))</f>
        <v>Q1</v>
      </c>
      <c r="D53" t="s">
        <v>194</v>
      </c>
      <c r="E53" t="str">
        <f>_xlfn.XLOOKUP(Orders_CLEAN[[#This Row],[CustomerID]],Customers[CustomerID],Customers[CustomerName])</f>
        <v>Elmarie Molefe</v>
      </c>
      <c r="F53" t="s">
        <v>195</v>
      </c>
      <c r="G53" t="str">
        <f>_xlfn.XLOOKUP(Orders_CLEAN[[#This Row],[ProductID]],Products[ProductID],Products[ProductName])</f>
        <v>Printers Model 2</v>
      </c>
      <c r="H53" t="str">
        <f>_xlfn.XLOOKUP(Orders_CLEAN[[#This Row],[ProductName]],Products[ProductName],Products[Category])</f>
        <v>Technology</v>
      </c>
      <c r="I53" s="6">
        <f>_xlfn.XLOOKUP(Orders_CLEAN[[#This Row],[ProductID]],Products[ProductID],Products[Cost])</f>
        <v>338.21</v>
      </c>
      <c r="J53">
        <v>4</v>
      </c>
      <c r="K53" s="6">
        <v>661.25</v>
      </c>
      <c r="L53" s="7">
        <v>0</v>
      </c>
      <c r="M53" t="s">
        <v>62</v>
      </c>
      <c r="N53" t="s">
        <v>14</v>
      </c>
      <c r="O53" t="str">
        <f>_xlfn.XLOOKUP(Orders_CLEAN[[#This Row],[Region]],Region_lookup[RegionCode],Region_lookup[RegionName])</f>
        <v>Western Cape</v>
      </c>
      <c r="P53" t="s">
        <v>93</v>
      </c>
      <c r="Q53" t="str">
        <f>_xlfn.XLOOKUP(Orders_CLEAN[[#This Row],[EmployeeID]],Employees[EmployeeID],Employees[EmployeeName])</f>
        <v>Anja Zulu</v>
      </c>
      <c r="R53" s="8">
        <f>Orders_CLEAN[[#This Row],[Quantity]]*Orders_CLEAN[[#This Row],[UnitPrice]]*(1-Orders_CLEAN[[#This Row],[Discount]])</f>
        <v>2645</v>
      </c>
      <c r="S53" s="8">
        <f>Orders_CLEAN[[#This Row],[Cost]]*Orders_CLEAN[[#This Row],[Quantity]]</f>
        <v>1352.84</v>
      </c>
      <c r="T53" s="8">
        <f>Orders_CLEAN[[#This Row],[LineTotal]]-Orders_CLEAN[[#This Row],[LineCost]]</f>
        <v>1292.1600000000001</v>
      </c>
      <c r="U53" s="8" t="str">
        <f>IFERROR(IF(Orders_CLEAN[[#This Row],[Profit]]/Orders_CLEAN[[#This Row],[LineTotal]]&gt;0.3, "High", IF(Orders_CLEAN[[#This Row],[Profit]]/Orders_CLEAN[[#This Row],[LineTotal]]&gt;=0.15, "Medium", "Low")), "Quantity Error!")</f>
        <v>High</v>
      </c>
      <c r="V53" s="8" t="str">
        <f>IF(COUNTIF(Returns[OrderID], Orders_CLEAN[[#This Row],[OrderID]])&gt;0, "Yes", "No")</f>
        <v>No</v>
      </c>
      <c r="W53" s="19">
        <f>IF(Orders_CLEAN[[#This Row],[Returned]]="Yes",1,0)</f>
        <v>0</v>
      </c>
    </row>
    <row r="54" spans="1:23" x14ac:dyDescent="0.2">
      <c r="A54" t="s">
        <v>196</v>
      </c>
      <c r="B54" s="5">
        <v>45835</v>
      </c>
      <c r="C54" s="5" t="str">
        <f>IF(Orders_CLEAN[[#This Row],[Quantity]]="", "Quantity Error!", "Q"&amp;ROUNDUP(MONTH(Orders_CLEAN[[#This Row],[OrderDate]])/3,0))</f>
        <v>Q2</v>
      </c>
      <c r="D54" t="s">
        <v>177</v>
      </c>
      <c r="E54" t="str">
        <f>_xlfn.XLOOKUP(Orders_CLEAN[[#This Row],[CustomerID]],Customers[CustomerID],Customers[CustomerName])</f>
        <v>Zanele Pretorius</v>
      </c>
      <c r="F54" t="s">
        <v>78</v>
      </c>
      <c r="G54" t="str">
        <f>_xlfn.XLOOKUP(Orders_CLEAN[[#This Row],[ProductID]],Products[ProductID],Products[ProductName])</f>
        <v>Desks Model 3</v>
      </c>
      <c r="H54" t="str">
        <f>_xlfn.XLOOKUP(Orders_CLEAN[[#This Row],[ProductName]],Products[ProductName],Products[Category])</f>
        <v>Furniture</v>
      </c>
      <c r="I54" s="6">
        <f>_xlfn.XLOOKUP(Orders_CLEAN[[#This Row],[ProductID]],Products[ProductID],Products[Cost])</f>
        <v>388.07</v>
      </c>
      <c r="J54">
        <v>5</v>
      </c>
      <c r="K54" s="6">
        <v>782.41</v>
      </c>
      <c r="L54" s="7">
        <v>0.15</v>
      </c>
      <c r="M54" t="s">
        <v>13</v>
      </c>
      <c r="N54" t="s">
        <v>14</v>
      </c>
      <c r="O54" t="str">
        <f>_xlfn.XLOOKUP(Orders_CLEAN[[#This Row],[Region]],Region_lookup[RegionCode],Region_lookup[RegionName])</f>
        <v>Western Cape</v>
      </c>
      <c r="P54" t="s">
        <v>93</v>
      </c>
      <c r="Q54" t="str">
        <f>_xlfn.XLOOKUP(Orders_CLEAN[[#This Row],[EmployeeID]],Employees[EmployeeID],Employees[EmployeeName])</f>
        <v>Anja Zulu</v>
      </c>
      <c r="R54" s="8">
        <f>Orders_CLEAN[[#This Row],[Quantity]]*Orders_CLEAN[[#This Row],[UnitPrice]]*(1-Orders_CLEAN[[#This Row],[Discount]])</f>
        <v>3325.2424999999998</v>
      </c>
      <c r="S54" s="8">
        <f>Orders_CLEAN[[#This Row],[Cost]]*Orders_CLEAN[[#This Row],[Quantity]]</f>
        <v>1940.35</v>
      </c>
      <c r="T54" s="8">
        <f>Orders_CLEAN[[#This Row],[LineTotal]]-Orders_CLEAN[[#This Row],[LineCost]]</f>
        <v>1384.8924999999999</v>
      </c>
      <c r="U54" s="8" t="str">
        <f>IFERROR(IF(Orders_CLEAN[[#This Row],[Profit]]/Orders_CLEAN[[#This Row],[LineTotal]]&gt;0.3, "High", IF(Orders_CLEAN[[#This Row],[Profit]]/Orders_CLEAN[[#This Row],[LineTotal]]&gt;=0.15, "Medium", "Low")), "Quantity Error!")</f>
        <v>High</v>
      </c>
      <c r="V54" s="8" t="str">
        <f>IF(COUNTIF(Returns[OrderID], Orders_CLEAN[[#This Row],[OrderID]])&gt;0, "Yes", "No")</f>
        <v>No</v>
      </c>
      <c r="W54" s="19">
        <f>IF(Orders_CLEAN[[#This Row],[Returned]]="Yes",1,0)</f>
        <v>0</v>
      </c>
    </row>
    <row r="55" spans="1:23" x14ac:dyDescent="0.2">
      <c r="A55" t="s">
        <v>197</v>
      </c>
      <c r="B55" s="5">
        <v>45435</v>
      </c>
      <c r="C55" s="5" t="str">
        <f>IF(Orders_CLEAN[[#This Row],[Quantity]]="", "Quantity Error!", "Q"&amp;ROUNDUP(MONTH(Orders_CLEAN[[#This Row],[OrderDate]])/3,0))</f>
        <v>Q2</v>
      </c>
      <c r="D55" t="s">
        <v>198</v>
      </c>
      <c r="E55" t="str">
        <f>_xlfn.XLOOKUP(Orders_CLEAN[[#This Row],[CustomerID]],Customers[CustomerID],Customers[CustomerName])</f>
        <v>Nomsa Mahlangu</v>
      </c>
      <c r="F55" t="s">
        <v>199</v>
      </c>
      <c r="G55" t="str">
        <f>_xlfn.XLOOKUP(Orders_CLEAN[[#This Row],[ProductID]],Products[ProductID],Products[ProductName])</f>
        <v>Pens Model 2</v>
      </c>
      <c r="H55" t="str">
        <f>_xlfn.XLOOKUP(Orders_CLEAN[[#This Row],[ProductName]],Products[ProductName],Products[Category])</f>
        <v>Office Supplies</v>
      </c>
      <c r="I55" s="6">
        <f>_xlfn.XLOOKUP(Orders_CLEAN[[#This Row],[ProductID]],Products[ProductID],Products[Cost])</f>
        <v>285.10000000000002</v>
      </c>
      <c r="J55">
        <v>11</v>
      </c>
      <c r="K55" s="6">
        <v>528.79999999999995</v>
      </c>
      <c r="L55" s="7">
        <v>0.2</v>
      </c>
      <c r="M55" t="s">
        <v>13</v>
      </c>
      <c r="N55" t="s">
        <v>47</v>
      </c>
      <c r="O55" t="str">
        <f>_xlfn.XLOOKUP(Orders_CLEAN[[#This Row],[Region]],Region_lookup[RegionCode],Region_lookup[RegionName])</f>
        <v>Eastern Cape</v>
      </c>
      <c r="P55" t="s">
        <v>75</v>
      </c>
      <c r="Q55" t="str">
        <f>_xlfn.XLOOKUP(Orders_CLEAN[[#This Row],[EmployeeID]],Employees[EmployeeID],Employees[EmployeeName])</f>
        <v>Francois Steyn</v>
      </c>
      <c r="R55" s="8">
        <f>Orders_CLEAN[[#This Row],[Quantity]]*Orders_CLEAN[[#This Row],[UnitPrice]]*(1-Orders_CLEAN[[#This Row],[Discount]])</f>
        <v>4653.4399999999996</v>
      </c>
      <c r="S55" s="8">
        <f>Orders_CLEAN[[#This Row],[Cost]]*Orders_CLEAN[[#This Row],[Quantity]]</f>
        <v>3136.1000000000004</v>
      </c>
      <c r="T55" s="8">
        <f>Orders_CLEAN[[#This Row],[LineTotal]]-Orders_CLEAN[[#This Row],[LineCost]]</f>
        <v>1517.3399999999992</v>
      </c>
      <c r="U55" s="8" t="str">
        <f>IFERROR(IF(Orders_CLEAN[[#This Row],[Profit]]/Orders_CLEAN[[#This Row],[LineTotal]]&gt;0.3, "High", IF(Orders_CLEAN[[#This Row],[Profit]]/Orders_CLEAN[[#This Row],[LineTotal]]&gt;=0.15, "Medium", "Low")), "Quantity Error!")</f>
        <v>High</v>
      </c>
      <c r="V55" s="8" t="str">
        <f>IF(COUNTIF(Returns[OrderID], Orders_CLEAN[[#This Row],[OrderID]])&gt;0, "Yes", "No")</f>
        <v>No</v>
      </c>
      <c r="W55" s="19">
        <f>IF(Orders_CLEAN[[#This Row],[Returned]]="Yes",1,0)</f>
        <v>0</v>
      </c>
    </row>
    <row r="56" spans="1:23" x14ac:dyDescent="0.2">
      <c r="A56" t="s">
        <v>200</v>
      </c>
      <c r="B56" s="5">
        <v>45722</v>
      </c>
      <c r="C56" s="5" t="str">
        <f>IF(Orders_CLEAN[[#This Row],[Quantity]]="", "Quantity Error!", "Q"&amp;ROUNDUP(MONTH(Orders_CLEAN[[#This Row],[OrderDate]])/3,0))</f>
        <v>Q1</v>
      </c>
      <c r="D56" t="s">
        <v>194</v>
      </c>
      <c r="E56" t="str">
        <f>_xlfn.XLOOKUP(Orders_CLEAN[[#This Row],[CustomerID]],Customers[CustomerID],Customers[CustomerName])</f>
        <v>Elmarie Molefe</v>
      </c>
      <c r="F56" t="s">
        <v>162</v>
      </c>
      <c r="G56" t="str">
        <f>_xlfn.XLOOKUP(Orders_CLEAN[[#This Row],[ProductID]],Products[ProductID],Products[ProductName])</f>
        <v>Chairs Model 1</v>
      </c>
      <c r="H56" t="str">
        <f>_xlfn.XLOOKUP(Orders_CLEAN[[#This Row],[ProductName]],Products[ProductName],Products[Category])</f>
        <v>Furniture</v>
      </c>
      <c r="I56" s="6">
        <f>_xlfn.XLOOKUP(Orders_CLEAN[[#This Row],[ProductID]],Products[ProductID],Products[Cost])</f>
        <v>96.56</v>
      </c>
      <c r="J56">
        <v>6</v>
      </c>
      <c r="K56" s="6">
        <v>209.03</v>
      </c>
      <c r="L56" s="7">
        <v>0.1</v>
      </c>
      <c r="M56" t="s">
        <v>13</v>
      </c>
      <c r="N56" t="s">
        <v>14</v>
      </c>
      <c r="O56" t="str">
        <f>_xlfn.XLOOKUP(Orders_CLEAN[[#This Row],[Region]],Region_lookup[RegionCode],Region_lookup[RegionName])</f>
        <v>Western Cape</v>
      </c>
      <c r="P56" t="s">
        <v>82</v>
      </c>
      <c r="Q56" t="str">
        <f>_xlfn.XLOOKUP(Orders_CLEAN[[#This Row],[EmployeeID]],Employees[EmployeeID],Employees[EmployeeName])</f>
        <v>Thabo Pretorius</v>
      </c>
      <c r="R56" s="8">
        <f>Orders_CLEAN[[#This Row],[Quantity]]*Orders_CLEAN[[#This Row],[UnitPrice]]*(1-Orders_CLEAN[[#This Row],[Discount]])</f>
        <v>1128.7620000000002</v>
      </c>
      <c r="S56" s="8">
        <f>Orders_CLEAN[[#This Row],[Cost]]*Orders_CLEAN[[#This Row],[Quantity]]</f>
        <v>579.36</v>
      </c>
      <c r="T56" s="8">
        <f>Orders_CLEAN[[#This Row],[LineTotal]]-Orders_CLEAN[[#This Row],[LineCost]]</f>
        <v>549.40200000000016</v>
      </c>
      <c r="U56" s="8" t="str">
        <f>IFERROR(IF(Orders_CLEAN[[#This Row],[Profit]]/Orders_CLEAN[[#This Row],[LineTotal]]&gt;0.3, "High", IF(Orders_CLEAN[[#This Row],[Profit]]/Orders_CLEAN[[#This Row],[LineTotal]]&gt;=0.15, "Medium", "Low")), "Quantity Error!")</f>
        <v>High</v>
      </c>
      <c r="V56" s="8" t="str">
        <f>IF(COUNTIF(Returns[OrderID], Orders_CLEAN[[#This Row],[OrderID]])&gt;0, "Yes", "No")</f>
        <v>No</v>
      </c>
      <c r="W56" s="19">
        <f>IF(Orders_CLEAN[[#This Row],[Returned]]="Yes",1,0)</f>
        <v>0</v>
      </c>
    </row>
    <row r="57" spans="1:23" x14ac:dyDescent="0.2">
      <c r="A57" t="s">
        <v>202</v>
      </c>
      <c r="B57" s="5">
        <v>45749</v>
      </c>
      <c r="C57" s="5" t="str">
        <f>IF(Orders_CLEAN[[#This Row],[Quantity]]="", "Quantity Error!", "Q"&amp;ROUNDUP(MONTH(Orders_CLEAN[[#This Row],[OrderDate]])/3,0))</f>
        <v>Q2</v>
      </c>
      <c r="D57" t="s">
        <v>204</v>
      </c>
      <c r="E57" t="str">
        <f>_xlfn.XLOOKUP(Orders_CLEAN[[#This Row],[CustomerID]],Customers[CustomerID],Customers[CustomerName])</f>
        <v>Elmarie Mbatha</v>
      </c>
      <c r="F57" t="s">
        <v>158</v>
      </c>
      <c r="G57" t="str">
        <f>_xlfn.XLOOKUP(Orders_CLEAN[[#This Row],[ProductID]],Products[ProductID],Products[ProductName])</f>
        <v>Desks Model 1</v>
      </c>
      <c r="H57" t="str">
        <f>_xlfn.XLOOKUP(Orders_CLEAN[[#This Row],[ProductName]],Products[ProductName],Products[Category])</f>
        <v>Furniture</v>
      </c>
      <c r="I57" s="6">
        <f>_xlfn.XLOOKUP(Orders_CLEAN[[#This Row],[ProductID]],Products[ProductID],Products[Cost])</f>
        <v>731.22</v>
      </c>
      <c r="J57">
        <v>8</v>
      </c>
      <c r="K57" s="6">
        <v>1490.92</v>
      </c>
      <c r="L57" s="7">
        <v>0</v>
      </c>
      <c r="M57" t="s">
        <v>27</v>
      </c>
      <c r="N57" t="s">
        <v>14</v>
      </c>
      <c r="O57" t="str">
        <f>_xlfn.XLOOKUP(Orders_CLEAN[[#This Row],[Region]],Region_lookup[RegionCode],Region_lookup[RegionName])</f>
        <v>Western Cape</v>
      </c>
      <c r="P57" t="s">
        <v>82</v>
      </c>
      <c r="Q57" t="str">
        <f>_xlfn.XLOOKUP(Orders_CLEAN[[#This Row],[EmployeeID]],Employees[EmployeeID],Employees[EmployeeName])</f>
        <v>Thabo Pretorius</v>
      </c>
      <c r="R57" s="8">
        <f>Orders_CLEAN[[#This Row],[Quantity]]*Orders_CLEAN[[#This Row],[UnitPrice]]*(1-Orders_CLEAN[[#This Row],[Discount]])</f>
        <v>11927.36</v>
      </c>
      <c r="S57" s="8">
        <f>Orders_CLEAN[[#This Row],[Cost]]*Orders_CLEAN[[#This Row],[Quantity]]</f>
        <v>5849.76</v>
      </c>
      <c r="T57" s="8">
        <f>Orders_CLEAN[[#This Row],[LineTotal]]-Orders_CLEAN[[#This Row],[LineCost]]</f>
        <v>6077.6</v>
      </c>
      <c r="U57" s="8" t="str">
        <f>IFERROR(IF(Orders_CLEAN[[#This Row],[Profit]]/Orders_CLEAN[[#This Row],[LineTotal]]&gt;0.3, "High", IF(Orders_CLEAN[[#This Row],[Profit]]/Orders_CLEAN[[#This Row],[LineTotal]]&gt;=0.15, "Medium", "Low")), "Quantity Error!")</f>
        <v>High</v>
      </c>
      <c r="V57" s="8" t="str">
        <f>IF(COUNTIF(Returns[OrderID], Orders_CLEAN[[#This Row],[OrderID]])&gt;0, "Yes", "No")</f>
        <v>No</v>
      </c>
      <c r="W57" s="19">
        <f>IF(Orders_CLEAN[[#This Row],[Returned]]="Yes",1,0)</f>
        <v>0</v>
      </c>
    </row>
    <row r="58" spans="1:23" x14ac:dyDescent="0.2">
      <c r="A58" t="s">
        <v>205</v>
      </c>
      <c r="B58" s="5">
        <v>45607</v>
      </c>
      <c r="C58" s="5" t="str">
        <f>IF(Orders_CLEAN[[#This Row],[Quantity]]="", "Quantity Error!", "Q"&amp;ROUNDUP(MONTH(Orders_CLEAN[[#This Row],[OrderDate]])/3,0))</f>
        <v>Q4</v>
      </c>
      <c r="D58" t="s">
        <v>29</v>
      </c>
      <c r="E58" t="str">
        <f>_xlfn.XLOOKUP(Orders_CLEAN[[#This Row],[CustomerID]],Customers[CustomerID],Customers[CustomerName])</f>
        <v>Lerato Molefe</v>
      </c>
      <c r="F58" t="s">
        <v>26</v>
      </c>
      <c r="G58" t="str">
        <f>_xlfn.XLOOKUP(Orders_CLEAN[[#This Row],[ProductID]],Products[ProductID],Products[ProductName])</f>
        <v>Bookcases Model 3</v>
      </c>
      <c r="H58" t="str">
        <f>_xlfn.XLOOKUP(Orders_CLEAN[[#This Row],[ProductName]],Products[ProductName],Products[Category])</f>
        <v>Furniture</v>
      </c>
      <c r="I58" s="6">
        <f>_xlfn.XLOOKUP(Orders_CLEAN[[#This Row],[ProductID]],Products[ProductID],Products[Cost])</f>
        <v>431.57</v>
      </c>
      <c r="J58">
        <v>7</v>
      </c>
      <c r="K58" s="6">
        <v>725.92</v>
      </c>
      <c r="L58" s="7">
        <v>0.05</v>
      </c>
      <c r="M58" t="s">
        <v>27</v>
      </c>
      <c r="N58" t="s">
        <v>31</v>
      </c>
      <c r="O58" t="str">
        <f>_xlfn.XLOOKUP(Orders_CLEAN[[#This Row],[Region]],Region_lookup[RegionCode],Region_lookup[RegionName])</f>
        <v>Gauteng</v>
      </c>
      <c r="P58" t="s">
        <v>32</v>
      </c>
      <c r="Q58" t="str">
        <f>_xlfn.XLOOKUP(Orders_CLEAN[[#This Row],[EmployeeID]],Employees[EmployeeID],Employees[EmployeeName])</f>
        <v>Nomvula Mokoena</v>
      </c>
      <c r="R58" s="8">
        <f>Orders_CLEAN[[#This Row],[Quantity]]*Orders_CLEAN[[#This Row],[UnitPrice]]*(1-Orders_CLEAN[[#This Row],[Discount]])</f>
        <v>4827.3679999999995</v>
      </c>
      <c r="S58" s="8">
        <f>Orders_CLEAN[[#This Row],[Cost]]*Orders_CLEAN[[#This Row],[Quantity]]</f>
        <v>3020.99</v>
      </c>
      <c r="T58" s="8">
        <f>Orders_CLEAN[[#This Row],[LineTotal]]-Orders_CLEAN[[#This Row],[LineCost]]</f>
        <v>1806.3779999999997</v>
      </c>
      <c r="U58" s="8" t="str">
        <f>IFERROR(IF(Orders_CLEAN[[#This Row],[Profit]]/Orders_CLEAN[[#This Row],[LineTotal]]&gt;0.3, "High", IF(Orders_CLEAN[[#This Row],[Profit]]/Orders_CLEAN[[#This Row],[LineTotal]]&gt;=0.15, "Medium", "Low")), "Quantity Error!")</f>
        <v>High</v>
      </c>
      <c r="V58" s="8" t="str">
        <f>IF(COUNTIF(Returns[OrderID], Orders_CLEAN[[#This Row],[OrderID]])&gt;0, "Yes", "No")</f>
        <v>No</v>
      </c>
      <c r="W58" s="19">
        <f>IF(Orders_CLEAN[[#This Row],[Returned]]="Yes",1,0)</f>
        <v>0</v>
      </c>
    </row>
    <row r="59" spans="1:23" x14ac:dyDescent="0.2">
      <c r="A59" t="s">
        <v>206</v>
      </c>
      <c r="B59" s="5">
        <v>45645</v>
      </c>
      <c r="C59" s="5" t="str">
        <f>IF(Orders_CLEAN[[#This Row],[Quantity]]="", "Quantity Error!", "Q"&amp;ROUNDUP(MONTH(Orders_CLEAN[[#This Row],[OrderDate]])/3,0))</f>
        <v>Q4</v>
      </c>
      <c r="D59" t="s">
        <v>64</v>
      </c>
      <c r="E59" t="str">
        <f>_xlfn.XLOOKUP(Orders_CLEAN[[#This Row],[CustomerID]],Customers[CustomerID],Customers[CustomerName])</f>
        <v>Bongani Van Der Merwe</v>
      </c>
      <c r="F59" t="s">
        <v>195</v>
      </c>
      <c r="G59" t="str">
        <f>_xlfn.XLOOKUP(Orders_CLEAN[[#This Row],[ProductID]],Products[ProductID],Products[ProductName])</f>
        <v>Printers Model 2</v>
      </c>
      <c r="H59" t="str">
        <f>_xlfn.XLOOKUP(Orders_CLEAN[[#This Row],[ProductName]],Products[ProductName],Products[Category])</f>
        <v>Technology</v>
      </c>
      <c r="I59" s="6">
        <f>_xlfn.XLOOKUP(Orders_CLEAN[[#This Row],[ProductID]],Products[ProductID],Products[Cost])</f>
        <v>338.21</v>
      </c>
      <c r="J59">
        <v>3</v>
      </c>
      <c r="K59" s="6">
        <v>661.25</v>
      </c>
      <c r="L59" s="7">
        <v>0.2</v>
      </c>
      <c r="M59" t="s">
        <v>27</v>
      </c>
      <c r="N59" t="s">
        <v>31</v>
      </c>
      <c r="O59" t="str">
        <f>_xlfn.XLOOKUP(Orders_CLEAN[[#This Row],[Region]],Region_lookup[RegionCode],Region_lookup[RegionName])</f>
        <v>Gauteng</v>
      </c>
      <c r="P59" t="s">
        <v>52</v>
      </c>
      <c r="Q59" t="str">
        <f>_xlfn.XLOOKUP(Orders_CLEAN[[#This Row],[EmployeeID]],Employees[EmployeeID],Employees[EmployeeName])</f>
        <v>Precious Mbatha</v>
      </c>
      <c r="R59" s="8">
        <f>Orders_CLEAN[[#This Row],[Quantity]]*Orders_CLEAN[[#This Row],[UnitPrice]]*(1-Orders_CLEAN[[#This Row],[Discount]])</f>
        <v>1587</v>
      </c>
      <c r="S59" s="8">
        <f>Orders_CLEAN[[#This Row],[Cost]]*Orders_CLEAN[[#This Row],[Quantity]]</f>
        <v>1014.6299999999999</v>
      </c>
      <c r="T59" s="8">
        <f>Orders_CLEAN[[#This Row],[LineTotal]]-Orders_CLEAN[[#This Row],[LineCost]]</f>
        <v>572.37000000000012</v>
      </c>
      <c r="U59" s="8" t="str">
        <f>IFERROR(IF(Orders_CLEAN[[#This Row],[Profit]]/Orders_CLEAN[[#This Row],[LineTotal]]&gt;0.3, "High", IF(Orders_CLEAN[[#This Row],[Profit]]/Orders_CLEAN[[#This Row],[LineTotal]]&gt;=0.15, "Medium", "Low")), "Quantity Error!")</f>
        <v>High</v>
      </c>
      <c r="V59" s="8" t="str">
        <f>IF(COUNTIF(Returns[OrderID], Orders_CLEAN[[#This Row],[OrderID]])&gt;0, "Yes", "No")</f>
        <v>No</v>
      </c>
      <c r="W59" s="19">
        <f>IF(Orders_CLEAN[[#This Row],[Returned]]="Yes",1,0)</f>
        <v>0</v>
      </c>
    </row>
    <row r="60" spans="1:23" x14ac:dyDescent="0.2">
      <c r="A60" t="s">
        <v>209</v>
      </c>
      <c r="B60" s="5">
        <v>45371</v>
      </c>
      <c r="C60" s="5" t="str">
        <f>IF(Orders_CLEAN[[#This Row],[Quantity]]="", "Quantity Error!", "Q"&amp;ROUNDUP(MONTH(Orders_CLEAN[[#This Row],[OrderDate]])/3,0))</f>
        <v>Q1</v>
      </c>
      <c r="D60" t="s">
        <v>210</v>
      </c>
      <c r="E60" t="str">
        <f>_xlfn.XLOOKUP(Orders_CLEAN[[#This Row],[CustomerID]],Customers[CustomerID],Customers[CustomerName])</f>
        <v>Riaan Kruger</v>
      </c>
      <c r="F60" t="s">
        <v>166</v>
      </c>
      <c r="G60" t="str">
        <f>_xlfn.XLOOKUP(Orders_CLEAN[[#This Row],[ProductID]],Products[ProductID],Products[ProductName])</f>
        <v>Monitors Model 2</v>
      </c>
      <c r="H60" t="str">
        <f>_xlfn.XLOOKUP(Orders_CLEAN[[#This Row],[ProductName]],Products[ProductName],Products[Category])</f>
        <v>Technology</v>
      </c>
      <c r="I60" s="6">
        <f>_xlfn.XLOOKUP(Orders_CLEAN[[#This Row],[ProductID]],Products[ProductID],Products[Cost])</f>
        <v>396.64</v>
      </c>
      <c r="J60">
        <v>4</v>
      </c>
      <c r="K60" s="6">
        <v>532.41999999999996</v>
      </c>
      <c r="L60" s="7">
        <v>0.1</v>
      </c>
      <c r="M60" t="s">
        <v>36</v>
      </c>
      <c r="N60" t="s">
        <v>31</v>
      </c>
      <c r="O60" t="str">
        <f>_xlfn.XLOOKUP(Orders_CLEAN[[#This Row],[Region]],Region_lookup[RegionCode],Region_lookup[RegionName])</f>
        <v>Gauteng</v>
      </c>
      <c r="P60" t="s">
        <v>32</v>
      </c>
      <c r="Q60" t="str">
        <f>_xlfn.XLOOKUP(Orders_CLEAN[[#This Row],[EmployeeID]],Employees[EmployeeID],Employees[EmployeeName])</f>
        <v>Nomvula Mokoena</v>
      </c>
      <c r="R60" s="8">
        <f>Orders_CLEAN[[#This Row],[Quantity]]*Orders_CLEAN[[#This Row],[UnitPrice]]*(1-Orders_CLEAN[[#This Row],[Discount]])</f>
        <v>1916.712</v>
      </c>
      <c r="S60" s="8">
        <f>Orders_CLEAN[[#This Row],[Cost]]*Orders_CLEAN[[#This Row],[Quantity]]</f>
        <v>1586.56</v>
      </c>
      <c r="T60" s="8">
        <f>Orders_CLEAN[[#This Row],[LineTotal]]-Orders_CLEAN[[#This Row],[LineCost]]</f>
        <v>330.15200000000004</v>
      </c>
      <c r="U60" s="8" t="str">
        <f>IFERROR(IF(Orders_CLEAN[[#This Row],[Profit]]/Orders_CLEAN[[#This Row],[LineTotal]]&gt;0.3, "High", IF(Orders_CLEAN[[#This Row],[Profit]]/Orders_CLEAN[[#This Row],[LineTotal]]&gt;=0.15, "Medium", "Low")), "Quantity Error!")</f>
        <v>Medium</v>
      </c>
      <c r="V60" s="8" t="str">
        <f>IF(COUNTIF(Returns[OrderID], Orders_CLEAN[[#This Row],[OrderID]])&gt;0, "Yes", "No")</f>
        <v>No</v>
      </c>
      <c r="W60" s="19">
        <f>IF(Orders_CLEAN[[#This Row],[Returned]]="Yes",1,0)</f>
        <v>0</v>
      </c>
    </row>
    <row r="61" spans="1:23" x14ac:dyDescent="0.2">
      <c r="A61" t="s">
        <v>211</v>
      </c>
      <c r="B61" s="5">
        <v>45557</v>
      </c>
      <c r="C61" s="5" t="str">
        <f>IF(Orders_CLEAN[[#This Row],[Quantity]]="", "Quantity Error!", "Q"&amp;ROUNDUP(MONTH(Orders_CLEAN[[#This Row],[OrderDate]])/3,0))</f>
        <v>Q3</v>
      </c>
      <c r="D61" t="s">
        <v>99</v>
      </c>
      <c r="E61" t="str">
        <f>_xlfn.XLOOKUP(Orders_CLEAN[[#This Row],[CustomerID]],Customers[CustomerID],Customers[CustomerName])</f>
        <v>Kagiso Mahlangu</v>
      </c>
      <c r="F61" t="s">
        <v>213</v>
      </c>
      <c r="G61" t="str">
        <f>_xlfn.XLOOKUP(Orders_CLEAN[[#This Row],[ProductID]],Products[ProductID],Products[ProductName])</f>
        <v>Pens Model 4</v>
      </c>
      <c r="H61" t="str">
        <f>_xlfn.XLOOKUP(Orders_CLEAN[[#This Row],[ProductName]],Products[ProductName],Products[Category])</f>
        <v>Office Supplies</v>
      </c>
      <c r="I61" s="6">
        <f>_xlfn.XLOOKUP(Orders_CLEAN[[#This Row],[ProductID]],Products[ProductID],Products[Cost])</f>
        <v>578.14</v>
      </c>
      <c r="J61">
        <v>8</v>
      </c>
      <c r="K61" s="6">
        <v>1084.72</v>
      </c>
      <c r="L61" s="7">
        <v>0.15</v>
      </c>
      <c r="M61" t="s">
        <v>27</v>
      </c>
      <c r="N61" t="s">
        <v>47</v>
      </c>
      <c r="O61" t="str">
        <f>_xlfn.XLOOKUP(Orders_CLEAN[[#This Row],[Region]],Region_lookup[RegionCode],Region_lookup[RegionName])</f>
        <v>Eastern Cape</v>
      </c>
      <c r="P61" t="s">
        <v>75</v>
      </c>
      <c r="Q61" t="str">
        <f>_xlfn.XLOOKUP(Orders_CLEAN[[#This Row],[EmployeeID]],Employees[EmployeeID],Employees[EmployeeName])</f>
        <v>Francois Steyn</v>
      </c>
      <c r="R61" s="8">
        <f>Orders_CLEAN[[#This Row],[Quantity]]*Orders_CLEAN[[#This Row],[UnitPrice]]*(1-Orders_CLEAN[[#This Row],[Discount]])</f>
        <v>7376.0959999999995</v>
      </c>
      <c r="S61" s="8">
        <f>Orders_CLEAN[[#This Row],[Cost]]*Orders_CLEAN[[#This Row],[Quantity]]</f>
        <v>4625.12</v>
      </c>
      <c r="T61" s="8">
        <f>Orders_CLEAN[[#This Row],[LineTotal]]-Orders_CLEAN[[#This Row],[LineCost]]</f>
        <v>2750.9759999999997</v>
      </c>
      <c r="U61" s="8" t="str">
        <f>IFERROR(IF(Orders_CLEAN[[#This Row],[Profit]]/Orders_CLEAN[[#This Row],[LineTotal]]&gt;0.3, "High", IF(Orders_CLEAN[[#This Row],[Profit]]/Orders_CLEAN[[#This Row],[LineTotal]]&gt;=0.15, "Medium", "Low")), "Quantity Error!")</f>
        <v>High</v>
      </c>
      <c r="V61" s="8" t="str">
        <f>IF(COUNTIF(Returns[OrderID], Orders_CLEAN[[#This Row],[OrderID]])&gt;0, "Yes", "No")</f>
        <v>No</v>
      </c>
      <c r="W61" s="19">
        <f>IF(Orders_CLEAN[[#This Row],[Returned]]="Yes",1,0)</f>
        <v>0</v>
      </c>
    </row>
    <row r="62" spans="1:23" x14ac:dyDescent="0.2">
      <c r="A62" t="s">
        <v>214</v>
      </c>
      <c r="B62" s="5">
        <v>45340</v>
      </c>
      <c r="C62" s="5" t="str">
        <f>IF(Orders_CLEAN[[#This Row],[Quantity]]="", "Quantity Error!", "Q"&amp;ROUNDUP(MONTH(Orders_CLEAN[[#This Row],[OrderDate]])/3,0))</f>
        <v>Q1</v>
      </c>
      <c r="D62" t="s">
        <v>29</v>
      </c>
      <c r="E62" t="str">
        <f>_xlfn.XLOOKUP(Orders_CLEAN[[#This Row],[CustomerID]],Customers[CustomerID],Customers[CustomerName])</f>
        <v>Lerato Molefe</v>
      </c>
      <c r="F62" t="s">
        <v>216</v>
      </c>
      <c r="G62" t="str">
        <f>_xlfn.XLOOKUP(Orders_CLEAN[[#This Row],[ProductID]],Products[ProductID],Products[ProductName])</f>
        <v>Pens Model 1</v>
      </c>
      <c r="H62" t="str">
        <f>_xlfn.XLOOKUP(Orders_CLEAN[[#This Row],[ProductName]],Products[ProductName],Products[Category])</f>
        <v>Office Supplies</v>
      </c>
      <c r="I62" s="6">
        <f>_xlfn.XLOOKUP(Orders_CLEAN[[#This Row],[ProductID]],Products[ProductID],Products[Cost])</f>
        <v>640.09</v>
      </c>
      <c r="J62">
        <v>4</v>
      </c>
      <c r="K62" s="6">
        <v>1169.26</v>
      </c>
      <c r="L62" s="7">
        <v>0.2</v>
      </c>
      <c r="M62" t="s">
        <v>27</v>
      </c>
      <c r="N62" t="s">
        <v>31</v>
      </c>
      <c r="O62" t="str">
        <f>_xlfn.XLOOKUP(Orders_CLEAN[[#This Row],[Region]],Region_lookup[RegionCode],Region_lookup[RegionName])</f>
        <v>Gauteng</v>
      </c>
      <c r="P62" t="s">
        <v>52</v>
      </c>
      <c r="Q62" t="str">
        <f>_xlfn.XLOOKUP(Orders_CLEAN[[#This Row],[EmployeeID]],Employees[EmployeeID],Employees[EmployeeName])</f>
        <v>Precious Mbatha</v>
      </c>
      <c r="R62" s="8">
        <f>Orders_CLEAN[[#This Row],[Quantity]]*Orders_CLEAN[[#This Row],[UnitPrice]]*(1-Orders_CLEAN[[#This Row],[Discount]])</f>
        <v>3741.6320000000001</v>
      </c>
      <c r="S62" s="8">
        <f>Orders_CLEAN[[#This Row],[Cost]]*Orders_CLEAN[[#This Row],[Quantity]]</f>
        <v>2560.36</v>
      </c>
      <c r="T62" s="8">
        <f>Orders_CLEAN[[#This Row],[LineTotal]]-Orders_CLEAN[[#This Row],[LineCost]]</f>
        <v>1181.2719999999999</v>
      </c>
      <c r="U62" s="8" t="str">
        <f>IFERROR(IF(Orders_CLEAN[[#This Row],[Profit]]/Orders_CLEAN[[#This Row],[LineTotal]]&gt;0.3, "High", IF(Orders_CLEAN[[#This Row],[Profit]]/Orders_CLEAN[[#This Row],[LineTotal]]&gt;=0.15, "Medium", "Low")), "Quantity Error!")</f>
        <v>High</v>
      </c>
      <c r="V62" s="8" t="str">
        <f>IF(COUNTIF(Returns[OrderID], Orders_CLEAN[[#This Row],[OrderID]])&gt;0, "Yes", "No")</f>
        <v>No</v>
      </c>
      <c r="W62" s="19">
        <f>IF(Orders_CLEAN[[#This Row],[Returned]]="Yes",1,0)</f>
        <v>0</v>
      </c>
    </row>
    <row r="63" spans="1:23" x14ac:dyDescent="0.2">
      <c r="A63" t="s">
        <v>217</v>
      </c>
      <c r="B63" s="5">
        <v>45407</v>
      </c>
      <c r="C63" s="5" t="str">
        <f>IF(Orders_CLEAN[[#This Row],[Quantity]]="", "Quantity Error!", "Q"&amp;ROUNDUP(MONTH(Orders_CLEAN[[#This Row],[OrderDate]])/3,0))</f>
        <v>Q2</v>
      </c>
      <c r="D63" t="s">
        <v>218</v>
      </c>
      <c r="E63" t="str">
        <f>_xlfn.XLOOKUP(Orders_CLEAN[[#This Row],[CustomerID]],Customers[CustomerID],Customers[CustomerName])</f>
        <v>Anja Mbatha</v>
      </c>
      <c r="F63" t="s">
        <v>139</v>
      </c>
      <c r="G63" t="str">
        <f>_xlfn.XLOOKUP(Orders_CLEAN[[#This Row],[ProductID]],Products[ProductID],Products[ProductName])</f>
        <v>Envelopes Model 3</v>
      </c>
      <c r="H63" t="str">
        <f>_xlfn.XLOOKUP(Orders_CLEAN[[#This Row],[ProductName]],Products[ProductName],Products[Category])</f>
        <v>Office Supplies</v>
      </c>
      <c r="I63" s="6">
        <f>_xlfn.XLOOKUP(Orders_CLEAN[[#This Row],[ProductID]],Products[ProductID],Products[Cost])</f>
        <v>110.07</v>
      </c>
      <c r="J63">
        <v>12</v>
      </c>
      <c r="K63" s="6">
        <v>193.99</v>
      </c>
      <c r="L63" s="7">
        <v>0</v>
      </c>
      <c r="M63" t="s">
        <v>27</v>
      </c>
      <c r="N63" t="s">
        <v>31</v>
      </c>
      <c r="O63" t="str">
        <f>_xlfn.XLOOKUP(Orders_CLEAN[[#This Row],[Region]],Region_lookup[RegionCode],Region_lookup[RegionName])</f>
        <v>Gauteng</v>
      </c>
      <c r="P63" t="s">
        <v>52</v>
      </c>
      <c r="Q63" t="str">
        <f>_xlfn.XLOOKUP(Orders_CLEAN[[#This Row],[EmployeeID]],Employees[EmployeeID],Employees[EmployeeName])</f>
        <v>Precious Mbatha</v>
      </c>
      <c r="R63" s="8">
        <f>Orders_CLEAN[[#This Row],[Quantity]]*Orders_CLEAN[[#This Row],[UnitPrice]]*(1-Orders_CLEAN[[#This Row],[Discount]])</f>
        <v>2327.88</v>
      </c>
      <c r="S63" s="8">
        <f>Orders_CLEAN[[#This Row],[Cost]]*Orders_CLEAN[[#This Row],[Quantity]]</f>
        <v>1320.84</v>
      </c>
      <c r="T63" s="8">
        <f>Orders_CLEAN[[#This Row],[LineTotal]]-Orders_CLEAN[[#This Row],[LineCost]]</f>
        <v>1007.0400000000002</v>
      </c>
      <c r="U63" s="8" t="str">
        <f>IFERROR(IF(Orders_CLEAN[[#This Row],[Profit]]/Orders_CLEAN[[#This Row],[LineTotal]]&gt;0.3, "High", IF(Orders_CLEAN[[#This Row],[Profit]]/Orders_CLEAN[[#This Row],[LineTotal]]&gt;=0.15, "Medium", "Low")), "Quantity Error!")</f>
        <v>High</v>
      </c>
      <c r="V63" s="8" t="str">
        <f>IF(COUNTIF(Returns[OrderID], Orders_CLEAN[[#This Row],[OrderID]])&gt;0, "Yes", "No")</f>
        <v>No</v>
      </c>
      <c r="W63" s="19">
        <f>IF(Orders_CLEAN[[#This Row],[Returned]]="Yes",1,0)</f>
        <v>0</v>
      </c>
    </row>
    <row r="64" spans="1:23" x14ac:dyDescent="0.2">
      <c r="A64" t="s">
        <v>219</v>
      </c>
      <c r="B64" s="5">
        <v>45758</v>
      </c>
      <c r="C64" s="5" t="str">
        <f>IF(Orders_CLEAN[[#This Row],[Quantity]]="", "Quantity Error!", "Q"&amp;ROUNDUP(MONTH(Orders_CLEAN[[#This Row],[OrderDate]])/3,0))</f>
        <v>Q2</v>
      </c>
      <c r="D64" t="s">
        <v>220</v>
      </c>
      <c r="E64" t="str">
        <f>_xlfn.XLOOKUP(Orders_CLEAN[[#This Row],[CustomerID]],Customers[CustomerID],Customers[CustomerName])</f>
        <v>Kagiso Pretorius</v>
      </c>
      <c r="F64" t="s">
        <v>127</v>
      </c>
      <c r="G64" t="str">
        <f>_xlfn.XLOOKUP(Orders_CLEAN[[#This Row],[ProductID]],Products[ProductID],Products[ProductName])</f>
        <v>Staplers Model 3</v>
      </c>
      <c r="H64" t="str">
        <f>_xlfn.XLOOKUP(Orders_CLEAN[[#This Row],[ProductName]],Products[ProductName],Products[Category])</f>
        <v>Office Supplies</v>
      </c>
      <c r="I64" s="6">
        <f>_xlfn.XLOOKUP(Orders_CLEAN[[#This Row],[ProductID]],Products[ProductID],Products[Cost])</f>
        <v>250.6</v>
      </c>
      <c r="J64">
        <v>3</v>
      </c>
      <c r="K64" s="6">
        <v>418.2</v>
      </c>
      <c r="L64" s="7">
        <v>0.1</v>
      </c>
      <c r="M64" t="s">
        <v>13</v>
      </c>
      <c r="N64" t="s">
        <v>14</v>
      </c>
      <c r="O64" t="str">
        <f>_xlfn.XLOOKUP(Orders_CLEAN[[#This Row],[Region]],Region_lookup[RegionCode],Region_lookup[RegionName])</f>
        <v>Western Cape</v>
      </c>
      <c r="P64" t="s">
        <v>93</v>
      </c>
      <c r="Q64" t="str">
        <f>_xlfn.XLOOKUP(Orders_CLEAN[[#This Row],[EmployeeID]],Employees[EmployeeID],Employees[EmployeeName])</f>
        <v>Anja Zulu</v>
      </c>
      <c r="R64" s="8">
        <f>Orders_CLEAN[[#This Row],[Quantity]]*Orders_CLEAN[[#This Row],[UnitPrice]]*(1-Orders_CLEAN[[#This Row],[Discount]])</f>
        <v>1129.1399999999999</v>
      </c>
      <c r="S64" s="8">
        <f>Orders_CLEAN[[#This Row],[Cost]]*Orders_CLEAN[[#This Row],[Quantity]]</f>
        <v>751.8</v>
      </c>
      <c r="T64" s="8">
        <f>Orders_CLEAN[[#This Row],[LineTotal]]-Orders_CLEAN[[#This Row],[LineCost]]</f>
        <v>377.33999999999992</v>
      </c>
      <c r="U64" s="8" t="str">
        <f>IFERROR(IF(Orders_CLEAN[[#This Row],[Profit]]/Orders_CLEAN[[#This Row],[LineTotal]]&gt;0.3, "High", IF(Orders_CLEAN[[#This Row],[Profit]]/Orders_CLEAN[[#This Row],[LineTotal]]&gt;=0.15, "Medium", "Low")), "Quantity Error!")</f>
        <v>High</v>
      </c>
      <c r="V64" s="8" t="str">
        <f>IF(COUNTIF(Returns[OrderID], Orders_CLEAN[[#This Row],[OrderID]])&gt;0, "Yes", "No")</f>
        <v>No</v>
      </c>
      <c r="W64" s="19">
        <f>IF(Orders_CLEAN[[#This Row],[Returned]]="Yes",1,0)</f>
        <v>0</v>
      </c>
    </row>
    <row r="65" spans="1:23" x14ac:dyDescent="0.2">
      <c r="A65" t="s">
        <v>221</v>
      </c>
      <c r="B65" s="5">
        <v>45430</v>
      </c>
      <c r="C65" s="5" t="str">
        <f>IF(Orders_CLEAN[[#This Row],[Quantity]]="", "Quantity Error!", "Q"&amp;ROUNDUP(MONTH(Orders_CLEAN[[#This Row],[OrderDate]])/3,0))</f>
        <v>Q2</v>
      </c>
      <c r="D65" t="s">
        <v>218</v>
      </c>
      <c r="E65" t="str">
        <f>_xlfn.XLOOKUP(Orders_CLEAN[[#This Row],[CustomerID]],Customers[CustomerID],Customers[CustomerName])</f>
        <v>Anja Mbatha</v>
      </c>
      <c r="F65" t="s">
        <v>73</v>
      </c>
      <c r="G65" t="str">
        <f>_xlfn.XLOOKUP(Orders_CLEAN[[#This Row],[ProductID]],Products[ProductID],Products[ProductName])</f>
        <v>Tables Model 1</v>
      </c>
      <c r="H65" t="str">
        <f>_xlfn.XLOOKUP(Orders_CLEAN[[#This Row],[ProductName]],Products[ProductName],Products[Category])</f>
        <v>Furniture</v>
      </c>
      <c r="I65" s="6">
        <f>_xlfn.XLOOKUP(Orders_CLEAN[[#This Row],[ProductID]],Products[ProductID],Products[Cost])</f>
        <v>469.73</v>
      </c>
      <c r="J65">
        <v>1</v>
      </c>
      <c r="K65" s="6">
        <v>954.16</v>
      </c>
      <c r="L65" s="7">
        <v>0.05</v>
      </c>
      <c r="M65" t="s">
        <v>13</v>
      </c>
      <c r="N65" t="s">
        <v>31</v>
      </c>
      <c r="O65" t="str">
        <f>_xlfn.XLOOKUP(Orders_CLEAN[[#This Row],[Region]],Region_lookup[RegionCode],Region_lookup[RegionName])</f>
        <v>Gauteng</v>
      </c>
      <c r="P65" t="s">
        <v>43</v>
      </c>
      <c r="Q65" t="str">
        <f>_xlfn.XLOOKUP(Orders_CLEAN[[#This Row],[EmployeeID]],Employees[EmployeeID],Employees[EmployeeName])</f>
        <v>Thabo Dlamini</v>
      </c>
      <c r="R65" s="8">
        <f>Orders_CLEAN[[#This Row],[Quantity]]*Orders_CLEAN[[#This Row],[UnitPrice]]*(1-Orders_CLEAN[[#This Row],[Discount]])</f>
        <v>906.45199999999988</v>
      </c>
      <c r="S65" s="8">
        <f>Orders_CLEAN[[#This Row],[Cost]]*Orders_CLEAN[[#This Row],[Quantity]]</f>
        <v>469.73</v>
      </c>
      <c r="T65" s="8">
        <f>Orders_CLEAN[[#This Row],[LineTotal]]-Orders_CLEAN[[#This Row],[LineCost]]</f>
        <v>436.72199999999987</v>
      </c>
      <c r="U65" s="8" t="str">
        <f>IFERROR(IF(Orders_CLEAN[[#This Row],[Profit]]/Orders_CLEAN[[#This Row],[LineTotal]]&gt;0.3, "High", IF(Orders_CLEAN[[#This Row],[Profit]]/Orders_CLEAN[[#This Row],[LineTotal]]&gt;=0.15, "Medium", "Low")), "Quantity Error!")</f>
        <v>High</v>
      </c>
      <c r="V65" s="8" t="str">
        <f>IF(COUNTIF(Returns[OrderID], Orders_CLEAN[[#This Row],[OrderID]])&gt;0, "Yes", "No")</f>
        <v>No</v>
      </c>
      <c r="W65" s="19">
        <f>IF(Orders_CLEAN[[#This Row],[Returned]]="Yes",1,0)</f>
        <v>0</v>
      </c>
    </row>
    <row r="66" spans="1:23" x14ac:dyDescent="0.2">
      <c r="A66" t="s">
        <v>223</v>
      </c>
      <c r="B66" s="5">
        <v>45606</v>
      </c>
      <c r="C66" s="5" t="str">
        <f>IF(Orders_CLEAN[[#This Row],[Quantity]]="", "Quantity Error!", "Q"&amp;ROUNDUP(MONTH(Orders_CLEAN[[#This Row],[OrderDate]])/3,0))</f>
        <v>Q4</v>
      </c>
      <c r="D66" t="s">
        <v>25</v>
      </c>
      <c r="E66" t="str">
        <f>_xlfn.XLOOKUP(Orders_CLEAN[[#This Row],[CustomerID]],Customers[CustomerID],Customers[CustomerName])</f>
        <v>Anja Pretorius</v>
      </c>
      <c r="F66" t="s">
        <v>81</v>
      </c>
      <c r="G66" t="str">
        <f>_xlfn.XLOOKUP(Orders_CLEAN[[#This Row],[ProductID]],Products[ProductID],Products[ProductName])</f>
        <v>Envelopes Model 2</v>
      </c>
      <c r="H66" t="str">
        <f>_xlfn.XLOOKUP(Orders_CLEAN[[#This Row],[ProductName]],Products[ProductName],Products[Category])</f>
        <v>Office Supplies</v>
      </c>
      <c r="I66" s="6">
        <f>_xlfn.XLOOKUP(Orders_CLEAN[[#This Row],[ProductID]],Products[ProductID],Products[Cost])</f>
        <v>599.25</v>
      </c>
      <c r="J66">
        <v>1</v>
      </c>
      <c r="K66" s="6">
        <v>849.05</v>
      </c>
      <c r="L66" s="7">
        <v>0</v>
      </c>
      <c r="M66" t="s">
        <v>27</v>
      </c>
      <c r="N66" t="s">
        <v>14</v>
      </c>
      <c r="O66" t="str">
        <f>_xlfn.XLOOKUP(Orders_CLEAN[[#This Row],[Region]],Region_lookup[RegionCode],Region_lookup[RegionName])</f>
        <v>Western Cape</v>
      </c>
      <c r="P66" t="s">
        <v>15</v>
      </c>
      <c r="Q66" t="str">
        <f>_xlfn.XLOOKUP(Orders_CLEAN[[#This Row],[EmployeeID]],Employees[EmployeeID],Employees[EmployeeName])</f>
        <v>Anja Fourie</v>
      </c>
      <c r="R66" s="8">
        <f>Orders_CLEAN[[#This Row],[Quantity]]*Orders_CLEAN[[#This Row],[UnitPrice]]*(1-Orders_CLEAN[[#This Row],[Discount]])</f>
        <v>849.05</v>
      </c>
      <c r="S66" s="8">
        <f>Orders_CLEAN[[#This Row],[Cost]]*Orders_CLEAN[[#This Row],[Quantity]]</f>
        <v>599.25</v>
      </c>
      <c r="T66" s="8">
        <f>Orders_CLEAN[[#This Row],[LineTotal]]-Orders_CLEAN[[#This Row],[LineCost]]</f>
        <v>249.79999999999995</v>
      </c>
      <c r="U66" s="8" t="str">
        <f>IFERROR(IF(Orders_CLEAN[[#This Row],[Profit]]/Orders_CLEAN[[#This Row],[LineTotal]]&gt;0.3, "High", IF(Orders_CLEAN[[#This Row],[Profit]]/Orders_CLEAN[[#This Row],[LineTotal]]&gt;=0.15, "Medium", "Low")), "Quantity Error!")</f>
        <v>Medium</v>
      </c>
      <c r="V66" s="8" t="str">
        <f>IF(COUNTIF(Returns[OrderID], Orders_CLEAN[[#This Row],[OrderID]])&gt;0, "Yes", "No")</f>
        <v>No</v>
      </c>
      <c r="W66" s="19">
        <f>IF(Orders_CLEAN[[#This Row],[Returned]]="Yes",1,0)</f>
        <v>0</v>
      </c>
    </row>
    <row r="67" spans="1:23" x14ac:dyDescent="0.2">
      <c r="A67" t="s">
        <v>225</v>
      </c>
      <c r="B67" s="5">
        <v>45775</v>
      </c>
      <c r="C67" s="5" t="str">
        <f>IF(Orders_CLEAN[[#This Row],[Quantity]]="", "Quantity Error!", "Q"&amp;ROUNDUP(MONTH(Orders_CLEAN[[#This Row],[OrderDate]])/3,0))</f>
        <v>Q2</v>
      </c>
      <c r="D67" t="s">
        <v>227</v>
      </c>
      <c r="E67" t="str">
        <f>_xlfn.XLOOKUP(Orders_CLEAN[[#This Row],[CustomerID]],Customers[CustomerID],Customers[CustomerName])</f>
        <v>Thabo Mbatha</v>
      </c>
      <c r="F67" t="s">
        <v>216</v>
      </c>
      <c r="G67" t="str">
        <f>_xlfn.XLOOKUP(Orders_CLEAN[[#This Row],[ProductID]],Products[ProductID],Products[ProductName])</f>
        <v>Pens Model 1</v>
      </c>
      <c r="H67" t="str">
        <f>_xlfn.XLOOKUP(Orders_CLEAN[[#This Row],[ProductName]],Products[ProductName],Products[Category])</f>
        <v>Office Supplies</v>
      </c>
      <c r="I67" s="6">
        <f>_xlfn.XLOOKUP(Orders_CLEAN[[#This Row],[ProductID]],Products[ProductID],Products[Cost])</f>
        <v>640.09</v>
      </c>
      <c r="J67">
        <v>10</v>
      </c>
      <c r="K67" s="6">
        <v>1169.26</v>
      </c>
      <c r="L67" s="7">
        <v>0.1</v>
      </c>
      <c r="M67" t="s">
        <v>36</v>
      </c>
      <c r="N67" t="s">
        <v>31</v>
      </c>
      <c r="O67" t="str">
        <f>_xlfn.XLOOKUP(Orders_CLEAN[[#This Row],[Region]],Region_lookup[RegionCode],Region_lookup[RegionName])</f>
        <v>Gauteng</v>
      </c>
      <c r="P67" t="s">
        <v>52</v>
      </c>
      <c r="Q67" t="str">
        <f>_xlfn.XLOOKUP(Orders_CLEAN[[#This Row],[EmployeeID]],Employees[EmployeeID],Employees[EmployeeName])</f>
        <v>Precious Mbatha</v>
      </c>
      <c r="R67" s="8">
        <f>Orders_CLEAN[[#This Row],[Quantity]]*Orders_CLEAN[[#This Row],[UnitPrice]]*(1-Orders_CLEAN[[#This Row],[Discount]])</f>
        <v>10523.34</v>
      </c>
      <c r="S67" s="8">
        <f>Orders_CLEAN[[#This Row],[Cost]]*Orders_CLEAN[[#This Row],[Quantity]]</f>
        <v>6400.9000000000005</v>
      </c>
      <c r="T67" s="8">
        <f>Orders_CLEAN[[#This Row],[LineTotal]]-Orders_CLEAN[[#This Row],[LineCost]]</f>
        <v>4122.4399999999996</v>
      </c>
      <c r="U67" s="8" t="str">
        <f>IFERROR(IF(Orders_CLEAN[[#This Row],[Profit]]/Orders_CLEAN[[#This Row],[LineTotal]]&gt;0.3, "High", IF(Orders_CLEAN[[#This Row],[Profit]]/Orders_CLEAN[[#This Row],[LineTotal]]&gt;=0.15, "Medium", "Low")), "Quantity Error!")</f>
        <v>High</v>
      </c>
      <c r="V67" s="8" t="str">
        <f>IF(COUNTIF(Returns[OrderID], Orders_CLEAN[[#This Row],[OrderID]])&gt;0, "Yes", "No")</f>
        <v>No</v>
      </c>
      <c r="W67" s="19">
        <f>IF(Orders_CLEAN[[#This Row],[Returned]]="Yes",1,0)</f>
        <v>0</v>
      </c>
    </row>
    <row r="68" spans="1:23" x14ac:dyDescent="0.2">
      <c r="A68" t="s">
        <v>228</v>
      </c>
      <c r="B68" s="5">
        <v>45409</v>
      </c>
      <c r="C68" s="5" t="str">
        <f>IF(Orders_CLEAN[[#This Row],[Quantity]]="", "Quantity Error!", "Q"&amp;ROUNDUP(MONTH(Orders_CLEAN[[#This Row],[OrderDate]])/3,0))</f>
        <v>Q2</v>
      </c>
      <c r="D68" t="s">
        <v>230</v>
      </c>
      <c r="E68" t="str">
        <f>_xlfn.XLOOKUP(Orders_CLEAN[[#This Row],[CustomerID]],Customers[CustomerID],Customers[CustomerName])</f>
        <v>Kagiso Fourie</v>
      </c>
      <c r="F68" t="s">
        <v>231</v>
      </c>
      <c r="G68" t="str">
        <f>_xlfn.XLOOKUP(Orders_CLEAN[[#This Row],[ProductID]],Products[ProductID],Products[ProductName])</f>
        <v>Accessories Model 2</v>
      </c>
      <c r="H68" t="str">
        <f>_xlfn.XLOOKUP(Orders_CLEAN[[#This Row],[ProductName]],Products[ProductName],Products[Category])</f>
        <v>Technology</v>
      </c>
      <c r="I68" s="6">
        <f>_xlfn.XLOOKUP(Orders_CLEAN[[#This Row],[ProductID]],Products[ProductID],Products[Cost])</f>
        <v>31.01</v>
      </c>
      <c r="J68">
        <v>8</v>
      </c>
      <c r="K68" s="6">
        <v>49.68</v>
      </c>
      <c r="L68" s="7">
        <v>0</v>
      </c>
      <c r="M68" t="s">
        <v>62</v>
      </c>
      <c r="N68" t="s">
        <v>47</v>
      </c>
      <c r="O68" t="str">
        <f>_xlfn.XLOOKUP(Orders_CLEAN[[#This Row],[Region]],Region_lookup[RegionCode],Region_lookup[RegionName])</f>
        <v>Eastern Cape</v>
      </c>
      <c r="P68" t="s">
        <v>58</v>
      </c>
      <c r="Q68" t="str">
        <f>_xlfn.XLOOKUP(Orders_CLEAN[[#This Row],[EmployeeID]],Employees[EmployeeID],Employees[EmployeeName])</f>
        <v>Palesa Steyn</v>
      </c>
      <c r="R68" s="8">
        <f>Orders_CLEAN[[#This Row],[Quantity]]*Orders_CLEAN[[#This Row],[UnitPrice]]*(1-Orders_CLEAN[[#This Row],[Discount]])</f>
        <v>397.44</v>
      </c>
      <c r="S68" s="8">
        <f>Orders_CLEAN[[#This Row],[Cost]]*Orders_CLEAN[[#This Row],[Quantity]]</f>
        <v>248.08</v>
      </c>
      <c r="T68" s="8">
        <f>Orders_CLEAN[[#This Row],[LineTotal]]-Orders_CLEAN[[#This Row],[LineCost]]</f>
        <v>149.35999999999999</v>
      </c>
      <c r="U68" s="8" t="str">
        <f>IFERROR(IF(Orders_CLEAN[[#This Row],[Profit]]/Orders_CLEAN[[#This Row],[LineTotal]]&gt;0.3, "High", IF(Orders_CLEAN[[#This Row],[Profit]]/Orders_CLEAN[[#This Row],[LineTotal]]&gt;=0.15, "Medium", "Low")), "Quantity Error!")</f>
        <v>High</v>
      </c>
      <c r="V68" s="8" t="str">
        <f>IF(COUNTIF(Returns[OrderID], Orders_CLEAN[[#This Row],[OrderID]])&gt;0, "Yes", "No")</f>
        <v>No</v>
      </c>
      <c r="W68" s="19">
        <f>IF(Orders_CLEAN[[#This Row],[Returned]]="Yes",1,0)</f>
        <v>0</v>
      </c>
    </row>
    <row r="69" spans="1:23" x14ac:dyDescent="0.2">
      <c r="A69" t="s">
        <v>232</v>
      </c>
      <c r="B69" s="5">
        <v>45688</v>
      </c>
      <c r="C69" s="5" t="str">
        <f>IF(Orders_CLEAN[[#This Row],[Quantity]]="", "Quantity Error!", "Q"&amp;ROUNDUP(MONTH(Orders_CLEAN[[#This Row],[OrderDate]])/3,0))</f>
        <v>Q1</v>
      </c>
      <c r="D69" t="s">
        <v>154</v>
      </c>
      <c r="E69" t="str">
        <f>_xlfn.XLOOKUP(Orders_CLEAN[[#This Row],[CustomerID]],Customers[CustomerID],Customers[CustomerName])</f>
        <v>Nomvula Mahlangu</v>
      </c>
      <c r="F69" t="s">
        <v>166</v>
      </c>
      <c r="G69" t="str">
        <f>_xlfn.XLOOKUP(Orders_CLEAN[[#This Row],[ProductID]],Products[ProductID],Products[ProductName])</f>
        <v>Monitors Model 2</v>
      </c>
      <c r="H69" t="str">
        <f>_xlfn.XLOOKUP(Orders_CLEAN[[#This Row],[ProductName]],Products[ProductName],Products[Category])</f>
        <v>Technology</v>
      </c>
      <c r="I69" s="6">
        <f>_xlfn.XLOOKUP(Orders_CLEAN[[#This Row],[ProductID]],Products[ProductID],Products[Cost])</f>
        <v>396.64</v>
      </c>
      <c r="J69">
        <v>3</v>
      </c>
      <c r="K69" s="6">
        <v>532.41999999999996</v>
      </c>
      <c r="L69" s="7">
        <v>0.1</v>
      </c>
      <c r="M69" t="s">
        <v>27</v>
      </c>
      <c r="N69" t="s">
        <v>31</v>
      </c>
      <c r="O69" t="str">
        <f>_xlfn.XLOOKUP(Orders_CLEAN[[#This Row],[Region]],Region_lookup[RegionCode],Region_lookup[RegionName])</f>
        <v>Gauteng</v>
      </c>
      <c r="P69" t="s">
        <v>32</v>
      </c>
      <c r="Q69" t="str">
        <f>_xlfn.XLOOKUP(Orders_CLEAN[[#This Row],[EmployeeID]],Employees[EmployeeID],Employees[EmployeeName])</f>
        <v>Nomvula Mokoena</v>
      </c>
      <c r="R69" s="8">
        <f>Orders_CLEAN[[#This Row],[Quantity]]*Orders_CLEAN[[#This Row],[UnitPrice]]*(1-Orders_CLEAN[[#This Row],[Discount]])</f>
        <v>1437.5339999999999</v>
      </c>
      <c r="S69" s="8">
        <f>Orders_CLEAN[[#This Row],[Cost]]*Orders_CLEAN[[#This Row],[Quantity]]</f>
        <v>1189.92</v>
      </c>
      <c r="T69" s="8">
        <f>Orders_CLEAN[[#This Row],[LineTotal]]-Orders_CLEAN[[#This Row],[LineCost]]</f>
        <v>247.61399999999981</v>
      </c>
      <c r="U69" s="8" t="str">
        <f>IFERROR(IF(Orders_CLEAN[[#This Row],[Profit]]/Orders_CLEAN[[#This Row],[LineTotal]]&gt;0.3, "High", IF(Orders_CLEAN[[#This Row],[Profit]]/Orders_CLEAN[[#This Row],[LineTotal]]&gt;=0.15, "Medium", "Low")), "Quantity Error!")</f>
        <v>Medium</v>
      </c>
      <c r="V69" s="8" t="str">
        <f>IF(COUNTIF(Returns[OrderID], Orders_CLEAN[[#This Row],[OrderID]])&gt;0, "Yes", "No")</f>
        <v>No</v>
      </c>
      <c r="W69" s="19">
        <f>IF(Orders_CLEAN[[#This Row],[Returned]]="Yes",1,0)</f>
        <v>0</v>
      </c>
    </row>
    <row r="70" spans="1:23" x14ac:dyDescent="0.2">
      <c r="A70" t="s">
        <v>234</v>
      </c>
      <c r="B70" s="5">
        <v>45645</v>
      </c>
      <c r="C70" s="5" t="str">
        <f>IF(Orders_CLEAN[[#This Row],[Quantity]]="", "Quantity Error!", "Q"&amp;ROUNDUP(MONTH(Orders_CLEAN[[#This Row],[OrderDate]])/3,0))</f>
        <v>Q4</v>
      </c>
      <c r="D70" t="s">
        <v>29</v>
      </c>
      <c r="E70" t="str">
        <f>_xlfn.XLOOKUP(Orders_CLEAN[[#This Row],[CustomerID]],Customers[CustomerID],Customers[CustomerName])</f>
        <v>Lerato Molefe</v>
      </c>
      <c r="F70" t="s">
        <v>108</v>
      </c>
      <c r="G70" t="str">
        <f>_xlfn.XLOOKUP(Orders_CLEAN[[#This Row],[ProductID]],Products[ProductID],Products[ProductName])</f>
        <v>Staplers Model 2</v>
      </c>
      <c r="H70" t="str">
        <f>_xlfn.XLOOKUP(Orders_CLEAN[[#This Row],[ProductName]],Products[ProductName],Products[Category])</f>
        <v>Office Supplies</v>
      </c>
      <c r="I70" s="6">
        <f>_xlfn.XLOOKUP(Orders_CLEAN[[#This Row],[ProductID]],Products[ProductID],Products[Cost])</f>
        <v>723.21</v>
      </c>
      <c r="J70">
        <v>2</v>
      </c>
      <c r="K70" s="6">
        <v>1348.08</v>
      </c>
      <c r="L70" s="7">
        <v>0.2</v>
      </c>
      <c r="M70" t="s">
        <v>27</v>
      </c>
      <c r="N70" t="s">
        <v>31</v>
      </c>
      <c r="O70" t="str">
        <f>_xlfn.XLOOKUP(Orders_CLEAN[[#This Row],[Region]],Region_lookup[RegionCode],Region_lookup[RegionName])</f>
        <v>Gauteng</v>
      </c>
      <c r="P70" t="s">
        <v>32</v>
      </c>
      <c r="Q70" t="str">
        <f>_xlfn.XLOOKUP(Orders_CLEAN[[#This Row],[EmployeeID]],Employees[EmployeeID],Employees[EmployeeName])</f>
        <v>Nomvula Mokoena</v>
      </c>
      <c r="R70" s="8">
        <f>Orders_CLEAN[[#This Row],[Quantity]]*Orders_CLEAN[[#This Row],[UnitPrice]]*(1-Orders_CLEAN[[#This Row],[Discount]])</f>
        <v>2156.9279999999999</v>
      </c>
      <c r="S70" s="8">
        <f>Orders_CLEAN[[#This Row],[Cost]]*Orders_CLEAN[[#This Row],[Quantity]]</f>
        <v>1446.42</v>
      </c>
      <c r="T70" s="8">
        <f>Orders_CLEAN[[#This Row],[LineTotal]]-Orders_CLEAN[[#This Row],[LineCost]]</f>
        <v>710.50799999999981</v>
      </c>
      <c r="U70" s="8" t="str">
        <f>IFERROR(IF(Orders_CLEAN[[#This Row],[Profit]]/Orders_CLEAN[[#This Row],[LineTotal]]&gt;0.3, "High", IF(Orders_CLEAN[[#This Row],[Profit]]/Orders_CLEAN[[#This Row],[LineTotal]]&gt;=0.15, "Medium", "Low")), "Quantity Error!")</f>
        <v>High</v>
      </c>
      <c r="V70" s="8" t="str">
        <f>IF(COUNTIF(Returns[OrderID], Orders_CLEAN[[#This Row],[OrderID]])&gt;0, "Yes", "No")</f>
        <v>No</v>
      </c>
      <c r="W70" s="19">
        <f>IF(Orders_CLEAN[[#This Row],[Returned]]="Yes",1,0)</f>
        <v>0</v>
      </c>
    </row>
    <row r="71" spans="1:23" x14ac:dyDescent="0.2">
      <c r="A71" t="s">
        <v>235</v>
      </c>
      <c r="B71" s="5">
        <v>45719</v>
      </c>
      <c r="C71" s="5" t="str">
        <f>IF(Orders_CLEAN[[#This Row],[Quantity]]="", "Quantity Error!", "Q"&amp;ROUNDUP(MONTH(Orders_CLEAN[[#This Row],[OrderDate]])/3,0))</f>
        <v>Q1</v>
      </c>
      <c r="D71" t="s">
        <v>91</v>
      </c>
      <c r="E71" t="str">
        <f>_xlfn.XLOOKUP(Orders_CLEAN[[#This Row],[CustomerID]],Customers[CustomerID],Customers[CustomerName])</f>
        <v>Werner Joubert</v>
      </c>
      <c r="F71" t="s">
        <v>136</v>
      </c>
      <c r="G71" t="str">
        <f>_xlfn.XLOOKUP(Orders_CLEAN[[#This Row],[ProductID]],Products[ProductID],Products[ProductName])</f>
        <v>Chairs Model 4</v>
      </c>
      <c r="H71" t="str">
        <f>_xlfn.XLOOKUP(Orders_CLEAN[[#This Row],[ProductName]],Products[ProductName],Products[Category])</f>
        <v>Furniture</v>
      </c>
      <c r="I71" s="6">
        <f>_xlfn.XLOOKUP(Orders_CLEAN[[#This Row],[ProductID]],Products[ProductID],Products[Cost])</f>
        <v>784.05</v>
      </c>
      <c r="J71">
        <v>4</v>
      </c>
      <c r="K71" s="6">
        <v>1700.53</v>
      </c>
      <c r="L71" s="7">
        <v>0.05</v>
      </c>
      <c r="M71" t="s">
        <v>27</v>
      </c>
      <c r="N71" t="s">
        <v>14</v>
      </c>
      <c r="O71" t="str">
        <f>_xlfn.XLOOKUP(Orders_CLEAN[[#This Row],[Region]],Region_lookup[RegionCode],Region_lookup[RegionName])</f>
        <v>Western Cape</v>
      </c>
      <c r="P71" t="s">
        <v>82</v>
      </c>
      <c r="Q71" t="str">
        <f>_xlfn.XLOOKUP(Orders_CLEAN[[#This Row],[EmployeeID]],Employees[EmployeeID],Employees[EmployeeName])</f>
        <v>Thabo Pretorius</v>
      </c>
      <c r="R71" s="8">
        <f>Orders_CLEAN[[#This Row],[Quantity]]*Orders_CLEAN[[#This Row],[UnitPrice]]*(1-Orders_CLEAN[[#This Row],[Discount]])</f>
        <v>6462.0139999999992</v>
      </c>
      <c r="S71" s="8">
        <f>Orders_CLEAN[[#This Row],[Cost]]*Orders_CLEAN[[#This Row],[Quantity]]</f>
        <v>3136.2</v>
      </c>
      <c r="T71" s="8">
        <f>Orders_CLEAN[[#This Row],[LineTotal]]-Orders_CLEAN[[#This Row],[LineCost]]</f>
        <v>3325.8139999999994</v>
      </c>
      <c r="U71" s="8" t="str">
        <f>IFERROR(IF(Orders_CLEAN[[#This Row],[Profit]]/Orders_CLEAN[[#This Row],[LineTotal]]&gt;0.3, "High", IF(Orders_CLEAN[[#This Row],[Profit]]/Orders_CLEAN[[#This Row],[LineTotal]]&gt;=0.15, "Medium", "Low")), "Quantity Error!")</f>
        <v>High</v>
      </c>
      <c r="V71" s="8" t="str">
        <f>IF(COUNTIF(Returns[OrderID], Orders_CLEAN[[#This Row],[OrderID]])&gt;0, "Yes", "No")</f>
        <v>No</v>
      </c>
      <c r="W71" s="19">
        <f>IF(Orders_CLEAN[[#This Row],[Returned]]="Yes",1,0)</f>
        <v>0</v>
      </c>
    </row>
    <row r="72" spans="1:23" x14ac:dyDescent="0.2">
      <c r="A72" t="s">
        <v>236</v>
      </c>
      <c r="B72" s="5">
        <v>45545</v>
      </c>
      <c r="C72" s="5" t="str">
        <f>IF(Orders_CLEAN[[#This Row],[Quantity]]="", "Quantity Error!", "Q"&amp;ROUNDUP(MONTH(Orders_CLEAN[[#This Row],[OrderDate]])/3,0))</f>
        <v>Q3</v>
      </c>
      <c r="D72" t="s">
        <v>123</v>
      </c>
      <c r="E72" t="str">
        <f>_xlfn.XLOOKUP(Orders_CLEAN[[#This Row],[CustomerID]],Customers[CustomerID],Customers[CustomerName])</f>
        <v>Nomvula Steyn</v>
      </c>
      <c r="F72" t="s">
        <v>151</v>
      </c>
      <c r="G72" t="str">
        <f>_xlfn.XLOOKUP(Orders_CLEAN[[#This Row],[ProductID]],Products[ProductID],Products[ProductName])</f>
        <v>Binders Model 3</v>
      </c>
      <c r="H72" t="str">
        <f>_xlfn.XLOOKUP(Orders_CLEAN[[#This Row],[ProductName]],Products[ProductName],Products[Category])</f>
        <v>Office Supplies</v>
      </c>
      <c r="I72" s="6">
        <f>_xlfn.XLOOKUP(Orders_CLEAN[[#This Row],[ProductID]],Products[ProductID],Products[Cost])</f>
        <v>487.09</v>
      </c>
      <c r="J72">
        <v>5</v>
      </c>
      <c r="K72" s="6">
        <v>838.72</v>
      </c>
      <c r="L72" s="7">
        <v>0.2</v>
      </c>
      <c r="M72" t="s">
        <v>13</v>
      </c>
      <c r="N72" t="s">
        <v>31</v>
      </c>
      <c r="O72" t="str">
        <f>_xlfn.XLOOKUP(Orders_CLEAN[[#This Row],[Region]],Region_lookup[RegionCode],Region_lookup[RegionName])</f>
        <v>Gauteng</v>
      </c>
      <c r="P72" t="s">
        <v>52</v>
      </c>
      <c r="Q72" t="str">
        <f>_xlfn.XLOOKUP(Orders_CLEAN[[#This Row],[EmployeeID]],Employees[EmployeeID],Employees[EmployeeName])</f>
        <v>Precious Mbatha</v>
      </c>
      <c r="R72" s="8">
        <f>Orders_CLEAN[[#This Row],[Quantity]]*Orders_CLEAN[[#This Row],[UnitPrice]]*(1-Orders_CLEAN[[#This Row],[Discount]])</f>
        <v>3354.8800000000006</v>
      </c>
      <c r="S72" s="8">
        <f>Orders_CLEAN[[#This Row],[Cost]]*Orders_CLEAN[[#This Row],[Quantity]]</f>
        <v>2435.4499999999998</v>
      </c>
      <c r="T72" s="8">
        <f>Orders_CLEAN[[#This Row],[LineTotal]]-Orders_CLEAN[[#This Row],[LineCost]]</f>
        <v>919.43000000000075</v>
      </c>
      <c r="U72" s="8" t="str">
        <f>IFERROR(IF(Orders_CLEAN[[#This Row],[Profit]]/Orders_CLEAN[[#This Row],[LineTotal]]&gt;0.3, "High", IF(Orders_CLEAN[[#This Row],[Profit]]/Orders_CLEAN[[#This Row],[LineTotal]]&gt;=0.15, "Medium", "Low")), "Quantity Error!")</f>
        <v>Medium</v>
      </c>
      <c r="V72" s="8" t="str">
        <f>IF(COUNTIF(Returns[OrderID], Orders_CLEAN[[#This Row],[OrderID]])&gt;0, "Yes", "No")</f>
        <v>No</v>
      </c>
      <c r="W72" s="19">
        <f>IF(Orders_CLEAN[[#This Row],[Returned]]="Yes",1,0)</f>
        <v>0</v>
      </c>
    </row>
    <row r="73" spans="1:23" x14ac:dyDescent="0.2">
      <c r="A73" t="s">
        <v>238</v>
      </c>
      <c r="B73" s="5">
        <v>45715</v>
      </c>
      <c r="C73" s="5" t="str">
        <f>IF(Orders_CLEAN[[#This Row],[Quantity]]="", "Quantity Error!", "Q"&amp;ROUNDUP(MONTH(Orders_CLEAN[[#This Row],[OrderDate]])/3,0))</f>
        <v>Q1</v>
      </c>
      <c r="D73" t="s">
        <v>240</v>
      </c>
      <c r="E73" t="str">
        <f>_xlfn.XLOOKUP(Orders_CLEAN[[#This Row],[CustomerID]],Customers[CustomerID],Customers[CustomerName])</f>
        <v>Riaan Molefe</v>
      </c>
      <c r="F73" t="s">
        <v>174</v>
      </c>
      <c r="G73" t="str">
        <f>_xlfn.XLOOKUP(Orders_CLEAN[[#This Row],[ProductID]],Products[ProductID],Products[ProductName])</f>
        <v>Printers Model 4</v>
      </c>
      <c r="H73" t="str">
        <f>_xlfn.XLOOKUP(Orders_CLEAN[[#This Row],[ProductName]],Products[ProductName],Products[Category])</f>
        <v>Technology</v>
      </c>
      <c r="I73" s="6">
        <f>_xlfn.XLOOKUP(Orders_CLEAN[[#This Row],[ProductID]],Products[ProductID],Products[Cost])</f>
        <v>83.72</v>
      </c>
      <c r="J73">
        <v>5</v>
      </c>
      <c r="K73" s="6">
        <v>143.57</v>
      </c>
      <c r="L73" s="7">
        <v>0</v>
      </c>
      <c r="M73" t="s">
        <v>27</v>
      </c>
      <c r="N73" t="s">
        <v>21</v>
      </c>
      <c r="O73" t="str">
        <f>_xlfn.XLOOKUP(Orders_CLEAN[[#This Row],[Region]],Region_lookup[RegionCode],Region_lookup[RegionName])</f>
        <v>KwaZulu-Natal</v>
      </c>
      <c r="P73" t="s">
        <v>170</v>
      </c>
      <c r="Q73" t="str">
        <f>_xlfn.XLOOKUP(Orders_CLEAN[[#This Row],[EmployeeID]],Employees[EmployeeID],Employees[EmployeeName])</f>
        <v>Nomvula Le Roux</v>
      </c>
      <c r="R73" s="8">
        <f>Orders_CLEAN[[#This Row],[Quantity]]*Orders_CLEAN[[#This Row],[UnitPrice]]*(1-Orders_CLEAN[[#This Row],[Discount]])</f>
        <v>717.84999999999991</v>
      </c>
      <c r="S73" s="8">
        <f>Orders_CLEAN[[#This Row],[Cost]]*Orders_CLEAN[[#This Row],[Quantity]]</f>
        <v>418.6</v>
      </c>
      <c r="T73" s="8">
        <f>Orders_CLEAN[[#This Row],[LineTotal]]-Orders_CLEAN[[#This Row],[LineCost]]</f>
        <v>299.24999999999989</v>
      </c>
      <c r="U73" s="8" t="str">
        <f>IFERROR(IF(Orders_CLEAN[[#This Row],[Profit]]/Orders_CLEAN[[#This Row],[LineTotal]]&gt;0.3, "High", IF(Orders_CLEAN[[#This Row],[Profit]]/Orders_CLEAN[[#This Row],[LineTotal]]&gt;=0.15, "Medium", "Low")), "Quantity Error!")</f>
        <v>High</v>
      </c>
      <c r="V73" s="8" t="str">
        <f>IF(COUNTIF(Returns[OrderID], Orders_CLEAN[[#This Row],[OrderID]])&gt;0, "Yes", "No")</f>
        <v>No</v>
      </c>
      <c r="W73" s="19">
        <f>IF(Orders_CLEAN[[#This Row],[Returned]]="Yes",1,0)</f>
        <v>0</v>
      </c>
    </row>
    <row r="74" spans="1:23" x14ac:dyDescent="0.2">
      <c r="A74" t="s">
        <v>241</v>
      </c>
      <c r="B74" s="5">
        <v>45732</v>
      </c>
      <c r="C74" s="5" t="str">
        <f>IF(Orders_CLEAN[[#This Row],[Quantity]]="", "Quantity Error!", "Q"&amp;ROUNDUP(MONTH(Orders_CLEAN[[#This Row],[OrderDate]])/3,0))</f>
        <v>Q1</v>
      </c>
      <c r="D74" t="s">
        <v>165</v>
      </c>
      <c r="E74" t="str">
        <f>_xlfn.XLOOKUP(Orders_CLEAN[[#This Row],[CustomerID]],Customers[CustomerID],Customers[CustomerName])</f>
        <v>Nomsa Sithole</v>
      </c>
      <c r="F74" t="s">
        <v>100</v>
      </c>
      <c r="G74" t="str">
        <f>_xlfn.XLOOKUP(Orders_CLEAN[[#This Row],[ProductID]],Products[ProductID],Products[ProductName])</f>
        <v>Printers Model 1</v>
      </c>
      <c r="H74" t="str">
        <f>_xlfn.XLOOKUP(Orders_CLEAN[[#This Row],[ProductName]],Products[ProductName],Products[Category])</f>
        <v>Technology</v>
      </c>
      <c r="I74" s="6">
        <f>_xlfn.XLOOKUP(Orders_CLEAN[[#This Row],[ProductID]],Products[ProductID],Products[Cost])</f>
        <v>595.79999999999995</v>
      </c>
      <c r="J74">
        <v>3</v>
      </c>
      <c r="K74" s="6">
        <v>1280.18</v>
      </c>
      <c r="L74" s="7">
        <v>0</v>
      </c>
      <c r="M74" t="s">
        <v>27</v>
      </c>
      <c r="N74" t="s">
        <v>21</v>
      </c>
      <c r="O74" t="str">
        <f>_xlfn.XLOOKUP(Orders_CLEAN[[#This Row],[Region]],Region_lookup[RegionCode],Region_lookup[RegionName])</f>
        <v>KwaZulu-Natal</v>
      </c>
      <c r="P74" t="s">
        <v>97</v>
      </c>
      <c r="Q74" t="str">
        <f>_xlfn.XLOOKUP(Orders_CLEAN[[#This Row],[EmployeeID]],Employees[EmployeeID],Employees[EmployeeName])</f>
        <v>Bongani Sithole</v>
      </c>
      <c r="R74" s="8">
        <f>Orders_CLEAN[[#This Row],[Quantity]]*Orders_CLEAN[[#This Row],[UnitPrice]]*(1-Orders_CLEAN[[#This Row],[Discount]])</f>
        <v>3840.54</v>
      </c>
      <c r="S74" s="8">
        <f>Orders_CLEAN[[#This Row],[Cost]]*Orders_CLEAN[[#This Row],[Quantity]]</f>
        <v>1787.3999999999999</v>
      </c>
      <c r="T74" s="8">
        <f>Orders_CLEAN[[#This Row],[LineTotal]]-Orders_CLEAN[[#This Row],[LineCost]]</f>
        <v>2053.1400000000003</v>
      </c>
      <c r="U74" s="8" t="str">
        <f>IFERROR(IF(Orders_CLEAN[[#This Row],[Profit]]/Orders_CLEAN[[#This Row],[LineTotal]]&gt;0.3, "High", IF(Orders_CLEAN[[#This Row],[Profit]]/Orders_CLEAN[[#This Row],[LineTotal]]&gt;=0.15, "Medium", "Low")), "Quantity Error!")</f>
        <v>High</v>
      </c>
      <c r="V74" s="8" t="str">
        <f>IF(COUNTIF(Returns[OrderID], Orders_CLEAN[[#This Row],[OrderID]])&gt;0, "Yes", "No")</f>
        <v>No</v>
      </c>
      <c r="W74" s="19">
        <f>IF(Orders_CLEAN[[#This Row],[Returned]]="Yes",1,0)</f>
        <v>0</v>
      </c>
    </row>
    <row r="75" spans="1:23" x14ac:dyDescent="0.2">
      <c r="A75" t="s">
        <v>243</v>
      </c>
      <c r="B75" s="5">
        <v>45649</v>
      </c>
      <c r="C75" s="5" t="str">
        <f>IF(Orders_CLEAN[[#This Row],[Quantity]]="", "Quantity Error!", "Q"&amp;ROUNDUP(MONTH(Orders_CLEAN[[#This Row],[OrderDate]])/3,0))</f>
        <v>Q4</v>
      </c>
      <c r="D75" t="s">
        <v>54</v>
      </c>
      <c r="E75" t="str">
        <f>_xlfn.XLOOKUP(Orders_CLEAN[[#This Row],[CustomerID]],Customers[CustomerID],Customers[CustomerName])</f>
        <v>Precious Venter</v>
      </c>
      <c r="F75" t="s">
        <v>174</v>
      </c>
      <c r="G75" t="str">
        <f>_xlfn.XLOOKUP(Orders_CLEAN[[#This Row],[ProductID]],Products[ProductID],Products[ProductName])</f>
        <v>Printers Model 4</v>
      </c>
      <c r="H75" t="str">
        <f>_xlfn.XLOOKUP(Orders_CLEAN[[#This Row],[ProductName]],Products[ProductName],Products[Category])</f>
        <v>Technology</v>
      </c>
      <c r="I75" s="6">
        <f>_xlfn.XLOOKUP(Orders_CLEAN[[#This Row],[ProductID]],Products[ProductID],Products[Cost])</f>
        <v>83.72</v>
      </c>
      <c r="J75">
        <v>6</v>
      </c>
      <c r="K75" s="6">
        <v>143.57</v>
      </c>
      <c r="L75" s="7">
        <v>0.2</v>
      </c>
      <c r="M75" t="s">
        <v>36</v>
      </c>
      <c r="N75" t="s">
        <v>21</v>
      </c>
      <c r="O75" t="str">
        <f>_xlfn.XLOOKUP(Orders_CLEAN[[#This Row],[Region]],Region_lookup[RegionCode],Region_lookup[RegionName])</f>
        <v>KwaZulu-Natal</v>
      </c>
      <c r="P75" t="s">
        <v>170</v>
      </c>
      <c r="Q75" t="str">
        <f>_xlfn.XLOOKUP(Orders_CLEAN[[#This Row],[EmployeeID]],Employees[EmployeeID],Employees[EmployeeName])</f>
        <v>Nomvula Le Roux</v>
      </c>
      <c r="R75" s="8">
        <f>Orders_CLEAN[[#This Row],[Quantity]]*Orders_CLEAN[[#This Row],[UnitPrice]]*(1-Orders_CLEAN[[#This Row],[Discount]])</f>
        <v>689.13599999999997</v>
      </c>
      <c r="S75" s="8">
        <f>Orders_CLEAN[[#This Row],[Cost]]*Orders_CLEAN[[#This Row],[Quantity]]</f>
        <v>502.32</v>
      </c>
      <c r="T75" s="8">
        <f>Orders_CLEAN[[#This Row],[LineTotal]]-Orders_CLEAN[[#This Row],[LineCost]]</f>
        <v>186.81599999999997</v>
      </c>
      <c r="U75" s="8" t="str">
        <f>IFERROR(IF(Orders_CLEAN[[#This Row],[Profit]]/Orders_CLEAN[[#This Row],[LineTotal]]&gt;0.3, "High", IF(Orders_CLEAN[[#This Row],[Profit]]/Orders_CLEAN[[#This Row],[LineTotal]]&gt;=0.15, "Medium", "Low")), "Quantity Error!")</f>
        <v>Medium</v>
      </c>
      <c r="V75" s="8" t="str">
        <f>IF(COUNTIF(Returns[OrderID], Orders_CLEAN[[#This Row],[OrderID]])&gt;0, "Yes", "No")</f>
        <v>No</v>
      </c>
      <c r="W75" s="19">
        <f>IF(Orders_CLEAN[[#This Row],[Returned]]="Yes",1,0)</f>
        <v>0</v>
      </c>
    </row>
    <row r="76" spans="1:23" x14ac:dyDescent="0.2">
      <c r="A76" t="s">
        <v>245</v>
      </c>
      <c r="B76" s="5">
        <v>45688</v>
      </c>
      <c r="C76" s="5" t="str">
        <f>IF(Orders_CLEAN[[#This Row],[Quantity]]="", "Quantity Error!", "Q"&amp;ROUNDUP(MONTH(Orders_CLEAN[[#This Row],[OrderDate]])/3,0))</f>
        <v>Q1</v>
      </c>
      <c r="D76" t="s">
        <v>246</v>
      </c>
      <c r="E76" t="str">
        <f>_xlfn.XLOOKUP(Orders_CLEAN[[#This Row],[CustomerID]],Customers[CustomerID],Customers[CustomerName])</f>
        <v>Precious Steyn</v>
      </c>
      <c r="F76" t="s">
        <v>118</v>
      </c>
      <c r="G76" t="str">
        <f>_xlfn.XLOOKUP(Orders_CLEAN[[#This Row],[ProductID]],Products[ProductID],Products[ProductName])</f>
        <v>Paper Model 1</v>
      </c>
      <c r="H76" t="str">
        <f>_xlfn.XLOOKUP(Orders_CLEAN[[#This Row],[ProductName]],Products[ProductName],Products[Category])</f>
        <v>Office Supplies</v>
      </c>
      <c r="I76" s="6">
        <f>_xlfn.XLOOKUP(Orders_CLEAN[[#This Row],[ProductID]],Products[ProductID],Products[Cost])</f>
        <v>193.58</v>
      </c>
      <c r="J76">
        <v>3</v>
      </c>
      <c r="K76" s="6">
        <v>347.15</v>
      </c>
      <c r="L76" s="7">
        <v>0.1</v>
      </c>
      <c r="M76" t="s">
        <v>13</v>
      </c>
      <c r="N76" t="s">
        <v>47</v>
      </c>
      <c r="O76" t="str">
        <f>_xlfn.XLOOKUP(Orders_CLEAN[[#This Row],[Region]],Region_lookup[RegionCode],Region_lookup[RegionName])</f>
        <v>Eastern Cape</v>
      </c>
      <c r="P76" t="s">
        <v>58</v>
      </c>
      <c r="Q76" t="str">
        <f>_xlfn.XLOOKUP(Orders_CLEAN[[#This Row],[EmployeeID]],Employees[EmployeeID],Employees[EmployeeName])</f>
        <v>Palesa Steyn</v>
      </c>
      <c r="R76" s="8">
        <f>Orders_CLEAN[[#This Row],[Quantity]]*Orders_CLEAN[[#This Row],[UnitPrice]]*(1-Orders_CLEAN[[#This Row],[Discount]])</f>
        <v>937.30499999999984</v>
      </c>
      <c r="S76" s="8">
        <f>Orders_CLEAN[[#This Row],[Cost]]*Orders_CLEAN[[#This Row],[Quantity]]</f>
        <v>580.74</v>
      </c>
      <c r="T76" s="8">
        <f>Orders_CLEAN[[#This Row],[LineTotal]]-Orders_CLEAN[[#This Row],[LineCost]]</f>
        <v>356.56499999999983</v>
      </c>
      <c r="U76" s="8" t="str">
        <f>IFERROR(IF(Orders_CLEAN[[#This Row],[Profit]]/Orders_CLEAN[[#This Row],[LineTotal]]&gt;0.3, "High", IF(Orders_CLEAN[[#This Row],[Profit]]/Orders_CLEAN[[#This Row],[LineTotal]]&gt;=0.15, "Medium", "Low")), "Quantity Error!")</f>
        <v>High</v>
      </c>
      <c r="V76" s="8" t="str">
        <f>IF(COUNTIF(Returns[OrderID], Orders_CLEAN[[#This Row],[OrderID]])&gt;0, "Yes", "No")</f>
        <v>No</v>
      </c>
      <c r="W76" s="19">
        <f>IF(Orders_CLEAN[[#This Row],[Returned]]="Yes",1,0)</f>
        <v>0</v>
      </c>
    </row>
    <row r="77" spans="1:23" x14ac:dyDescent="0.2">
      <c r="A77" t="s">
        <v>247</v>
      </c>
      <c r="B77" s="5">
        <v>45722</v>
      </c>
      <c r="C77" s="5" t="str">
        <f>IF(Orders_CLEAN[[#This Row],[Quantity]]="", "Quantity Error!", "Q"&amp;ROUNDUP(MONTH(Orders_CLEAN[[#This Row],[OrderDate]])/3,0))</f>
        <v>Q1</v>
      </c>
      <c r="D77" t="s">
        <v>204</v>
      </c>
      <c r="E77" t="str">
        <f>_xlfn.XLOOKUP(Orders_CLEAN[[#This Row],[CustomerID]],Customers[CustomerID],Customers[CustomerName])</f>
        <v>Elmarie Mbatha</v>
      </c>
      <c r="F77" t="s">
        <v>231</v>
      </c>
      <c r="G77" t="str">
        <f>_xlfn.XLOOKUP(Orders_CLEAN[[#This Row],[ProductID]],Products[ProductID],Products[ProductName])</f>
        <v>Accessories Model 2</v>
      </c>
      <c r="H77" t="str">
        <f>_xlfn.XLOOKUP(Orders_CLEAN[[#This Row],[ProductName]],Products[ProductName],Products[Category])</f>
        <v>Technology</v>
      </c>
      <c r="I77" s="6">
        <f>_xlfn.XLOOKUP(Orders_CLEAN[[#This Row],[ProductID]],Products[ProductID],Products[Cost])</f>
        <v>31.01</v>
      </c>
      <c r="J77">
        <v>1</v>
      </c>
      <c r="K77" s="6">
        <v>49.68</v>
      </c>
      <c r="L77" s="7">
        <v>0</v>
      </c>
      <c r="M77" t="s">
        <v>13</v>
      </c>
      <c r="N77" t="s">
        <v>14</v>
      </c>
      <c r="O77" t="str">
        <f>_xlfn.XLOOKUP(Orders_CLEAN[[#This Row],[Region]],Region_lookup[RegionCode],Region_lookup[RegionName])</f>
        <v>Western Cape</v>
      </c>
      <c r="P77" t="s">
        <v>15</v>
      </c>
      <c r="Q77" t="str">
        <f>_xlfn.XLOOKUP(Orders_CLEAN[[#This Row],[EmployeeID]],Employees[EmployeeID],Employees[EmployeeName])</f>
        <v>Anja Fourie</v>
      </c>
      <c r="R77" s="8">
        <f>Orders_CLEAN[[#This Row],[Quantity]]*Orders_CLEAN[[#This Row],[UnitPrice]]*(1-Orders_CLEAN[[#This Row],[Discount]])</f>
        <v>49.68</v>
      </c>
      <c r="S77" s="8">
        <f>Orders_CLEAN[[#This Row],[Cost]]*Orders_CLEAN[[#This Row],[Quantity]]</f>
        <v>31.01</v>
      </c>
      <c r="T77" s="8">
        <f>Orders_CLEAN[[#This Row],[LineTotal]]-Orders_CLEAN[[#This Row],[LineCost]]</f>
        <v>18.669999999999998</v>
      </c>
      <c r="U77" s="8" t="str">
        <f>IFERROR(IF(Orders_CLEAN[[#This Row],[Profit]]/Orders_CLEAN[[#This Row],[LineTotal]]&gt;0.3, "High", IF(Orders_CLEAN[[#This Row],[Profit]]/Orders_CLEAN[[#This Row],[LineTotal]]&gt;=0.15, "Medium", "Low")), "Quantity Error!")</f>
        <v>High</v>
      </c>
      <c r="V77" s="8" t="str">
        <f>IF(COUNTIF(Returns[OrderID], Orders_CLEAN[[#This Row],[OrderID]])&gt;0, "Yes", "No")</f>
        <v>No</v>
      </c>
      <c r="W77" s="19">
        <f>IF(Orders_CLEAN[[#This Row],[Returned]]="Yes",1,0)</f>
        <v>0</v>
      </c>
    </row>
    <row r="78" spans="1:23" x14ac:dyDescent="0.2">
      <c r="A78" t="s">
        <v>249</v>
      </c>
      <c r="B78" s="5">
        <v>45476</v>
      </c>
      <c r="C78" s="5" t="str">
        <f>IF(Orders_CLEAN[[#This Row],[Quantity]]="", "Quantity Error!", "Q"&amp;ROUNDUP(MONTH(Orders_CLEAN[[#This Row],[OrderDate]])/3,0))</f>
        <v>Q3</v>
      </c>
      <c r="D78" t="s">
        <v>77</v>
      </c>
      <c r="E78" t="str">
        <f>_xlfn.XLOOKUP(Orders_CLEAN[[#This Row],[CustomerID]],Customers[CustomerID],Customers[CustomerName])</f>
        <v>Zanele Dlamini</v>
      </c>
      <c r="F78" t="s">
        <v>81</v>
      </c>
      <c r="G78" t="str">
        <f>_xlfn.XLOOKUP(Orders_CLEAN[[#This Row],[ProductID]],Products[ProductID],Products[ProductName])</f>
        <v>Envelopes Model 2</v>
      </c>
      <c r="H78" t="str">
        <f>_xlfn.XLOOKUP(Orders_CLEAN[[#This Row],[ProductName]],Products[ProductName],Products[Category])</f>
        <v>Office Supplies</v>
      </c>
      <c r="I78" s="6">
        <f>_xlfn.XLOOKUP(Orders_CLEAN[[#This Row],[ProductID]],Products[ProductID],Products[Cost])</f>
        <v>599.25</v>
      </c>
      <c r="J78">
        <v>10</v>
      </c>
      <c r="K78" s="6">
        <v>849.05</v>
      </c>
      <c r="L78" s="7">
        <v>0</v>
      </c>
      <c r="M78" t="s">
        <v>27</v>
      </c>
      <c r="N78" t="s">
        <v>47</v>
      </c>
      <c r="O78" t="str">
        <f>_xlfn.XLOOKUP(Orders_CLEAN[[#This Row],[Region]],Region_lookup[RegionCode],Region_lookup[RegionName])</f>
        <v>Eastern Cape</v>
      </c>
      <c r="P78" t="s">
        <v>75</v>
      </c>
      <c r="Q78" t="str">
        <f>_xlfn.XLOOKUP(Orders_CLEAN[[#This Row],[EmployeeID]],Employees[EmployeeID],Employees[EmployeeName])</f>
        <v>Francois Steyn</v>
      </c>
      <c r="R78" s="8">
        <f>Orders_CLEAN[[#This Row],[Quantity]]*Orders_CLEAN[[#This Row],[UnitPrice]]*(1-Orders_CLEAN[[#This Row],[Discount]])</f>
        <v>8490.5</v>
      </c>
      <c r="S78" s="8">
        <f>Orders_CLEAN[[#This Row],[Cost]]*Orders_CLEAN[[#This Row],[Quantity]]</f>
        <v>5992.5</v>
      </c>
      <c r="T78" s="8">
        <f>Orders_CLEAN[[#This Row],[LineTotal]]-Orders_CLEAN[[#This Row],[LineCost]]</f>
        <v>2498</v>
      </c>
      <c r="U78" s="8" t="str">
        <f>IFERROR(IF(Orders_CLEAN[[#This Row],[Profit]]/Orders_CLEAN[[#This Row],[LineTotal]]&gt;0.3, "High", IF(Orders_CLEAN[[#This Row],[Profit]]/Orders_CLEAN[[#This Row],[LineTotal]]&gt;=0.15, "Medium", "Low")), "Quantity Error!")</f>
        <v>Medium</v>
      </c>
      <c r="V78" s="8" t="str">
        <f>IF(COUNTIF(Returns[OrderID], Orders_CLEAN[[#This Row],[OrderID]])&gt;0, "Yes", "No")</f>
        <v>No</v>
      </c>
      <c r="W78" s="19">
        <f>IF(Orders_CLEAN[[#This Row],[Returned]]="Yes",1,0)</f>
        <v>0</v>
      </c>
    </row>
    <row r="79" spans="1:23" x14ac:dyDescent="0.2">
      <c r="A79" t="s">
        <v>251</v>
      </c>
      <c r="B79" s="5">
        <v>45540</v>
      </c>
      <c r="C79" s="5" t="str">
        <f>IF(Orders_CLEAN[[#This Row],[Quantity]]="", "Quantity Error!", "Q"&amp;ROUNDUP(MONTH(Orders_CLEAN[[#This Row],[OrderDate]])/3,0))</f>
        <v>Q3</v>
      </c>
      <c r="D79" t="s">
        <v>252</v>
      </c>
      <c r="E79" t="str">
        <f>_xlfn.XLOOKUP(Orders_CLEAN[[#This Row],[CustomerID]],Customers[CustomerID],Customers[CustomerName])</f>
        <v>Sipho Mahlangu</v>
      </c>
      <c r="F79" t="s">
        <v>104</v>
      </c>
      <c r="G79" t="str">
        <f>_xlfn.XLOOKUP(Orders_CLEAN[[#This Row],[ProductID]],Products[ProductID],Products[ProductName])</f>
        <v>Envelopes Model 4</v>
      </c>
      <c r="H79" t="str">
        <f>_xlfn.XLOOKUP(Orders_CLEAN[[#This Row],[ProductName]],Products[ProductName],Products[Category])</f>
        <v>Office Supplies</v>
      </c>
      <c r="I79" s="6">
        <f>_xlfn.XLOOKUP(Orders_CLEAN[[#This Row],[ProductID]],Products[ProductID],Products[Cost])</f>
        <v>777.33</v>
      </c>
      <c r="J79">
        <v>3</v>
      </c>
      <c r="K79" s="6">
        <v>1363.68</v>
      </c>
      <c r="L79" s="7">
        <v>0.1</v>
      </c>
      <c r="M79" t="s">
        <v>62</v>
      </c>
      <c r="N79" t="s">
        <v>14</v>
      </c>
      <c r="O79" t="str">
        <f>_xlfn.XLOOKUP(Orders_CLEAN[[#This Row],[Region]],Region_lookup[RegionCode],Region_lookup[RegionName])</f>
        <v>Western Cape</v>
      </c>
      <c r="P79" t="s">
        <v>15</v>
      </c>
      <c r="Q79" t="str">
        <f>_xlfn.XLOOKUP(Orders_CLEAN[[#This Row],[EmployeeID]],Employees[EmployeeID],Employees[EmployeeName])</f>
        <v>Anja Fourie</v>
      </c>
      <c r="R79" s="8">
        <f>Orders_CLEAN[[#This Row],[Quantity]]*Orders_CLEAN[[#This Row],[UnitPrice]]*(1-Orders_CLEAN[[#This Row],[Discount]])</f>
        <v>3681.9360000000001</v>
      </c>
      <c r="S79" s="8">
        <f>Orders_CLEAN[[#This Row],[Cost]]*Orders_CLEAN[[#This Row],[Quantity]]</f>
        <v>2331.9900000000002</v>
      </c>
      <c r="T79" s="8">
        <f>Orders_CLEAN[[#This Row],[LineTotal]]-Orders_CLEAN[[#This Row],[LineCost]]</f>
        <v>1349.9459999999999</v>
      </c>
      <c r="U79" s="8" t="str">
        <f>IFERROR(IF(Orders_CLEAN[[#This Row],[Profit]]/Orders_CLEAN[[#This Row],[LineTotal]]&gt;0.3, "High", IF(Orders_CLEAN[[#This Row],[Profit]]/Orders_CLEAN[[#This Row],[LineTotal]]&gt;=0.15, "Medium", "Low")), "Quantity Error!")</f>
        <v>High</v>
      </c>
      <c r="V79" s="8" t="str">
        <f>IF(COUNTIF(Returns[OrderID], Orders_CLEAN[[#This Row],[OrderID]])&gt;0, "Yes", "No")</f>
        <v>No</v>
      </c>
      <c r="W79" s="19">
        <f>IF(Orders_CLEAN[[#This Row],[Returned]]="Yes",1,0)</f>
        <v>0</v>
      </c>
    </row>
    <row r="80" spans="1:23" x14ac:dyDescent="0.2">
      <c r="A80" t="s">
        <v>253</v>
      </c>
      <c r="B80" s="5">
        <v>45798</v>
      </c>
      <c r="C80" s="5" t="str">
        <f>IF(Orders_CLEAN[[#This Row],[Quantity]]="", "Quantity Error!", "Q"&amp;ROUNDUP(MONTH(Orders_CLEAN[[#This Row],[OrderDate]])/3,0))</f>
        <v>Q2</v>
      </c>
      <c r="D80" t="s">
        <v>254</v>
      </c>
      <c r="E80" t="str">
        <f>_xlfn.XLOOKUP(Orders_CLEAN[[#This Row],[CustomerID]],Customers[CustomerID],Customers[CustomerName])</f>
        <v>Werner Sithole</v>
      </c>
      <c r="F80" t="s">
        <v>114</v>
      </c>
      <c r="G80" t="str">
        <f>_xlfn.XLOOKUP(Orders_CLEAN[[#This Row],[ProductID]],Products[ProductID],Products[ProductName])</f>
        <v>Staplers Model 4</v>
      </c>
      <c r="H80" t="str">
        <f>_xlfn.XLOOKUP(Orders_CLEAN[[#This Row],[ProductName]],Products[ProductName],Products[Category])</f>
        <v>Office Supplies</v>
      </c>
      <c r="I80" s="6">
        <f>_xlfn.XLOOKUP(Orders_CLEAN[[#This Row],[ProductID]],Products[ProductID],Products[Cost])</f>
        <v>465.76</v>
      </c>
      <c r="J80">
        <v>9</v>
      </c>
      <c r="K80" s="6">
        <v>906.25</v>
      </c>
      <c r="L80" s="7">
        <v>0.1</v>
      </c>
      <c r="M80" t="s">
        <v>27</v>
      </c>
      <c r="N80" t="s">
        <v>21</v>
      </c>
      <c r="O80" t="str">
        <f>_xlfn.XLOOKUP(Orders_CLEAN[[#This Row],[Region]],Region_lookup[RegionCode],Region_lookup[RegionName])</f>
        <v>KwaZulu-Natal</v>
      </c>
      <c r="P80" t="s">
        <v>97</v>
      </c>
      <c r="Q80" t="str">
        <f>_xlfn.XLOOKUP(Orders_CLEAN[[#This Row],[EmployeeID]],Employees[EmployeeID],Employees[EmployeeName])</f>
        <v>Bongani Sithole</v>
      </c>
      <c r="R80" s="8">
        <f>Orders_CLEAN[[#This Row],[Quantity]]*Orders_CLEAN[[#This Row],[UnitPrice]]*(1-Orders_CLEAN[[#This Row],[Discount]])</f>
        <v>7340.625</v>
      </c>
      <c r="S80" s="8">
        <f>Orders_CLEAN[[#This Row],[Cost]]*Orders_CLEAN[[#This Row],[Quantity]]</f>
        <v>4191.84</v>
      </c>
      <c r="T80" s="8">
        <f>Orders_CLEAN[[#This Row],[LineTotal]]-Orders_CLEAN[[#This Row],[LineCost]]</f>
        <v>3148.7849999999999</v>
      </c>
      <c r="U80" s="8" t="str">
        <f>IFERROR(IF(Orders_CLEAN[[#This Row],[Profit]]/Orders_CLEAN[[#This Row],[LineTotal]]&gt;0.3, "High", IF(Orders_CLEAN[[#This Row],[Profit]]/Orders_CLEAN[[#This Row],[LineTotal]]&gt;=0.15, "Medium", "Low")), "Quantity Error!")</f>
        <v>High</v>
      </c>
      <c r="V80" s="8" t="str">
        <f>IF(COUNTIF(Returns[OrderID], Orders_CLEAN[[#This Row],[OrderID]])&gt;0, "Yes", "No")</f>
        <v>No</v>
      </c>
      <c r="W80" s="19">
        <f>IF(Orders_CLEAN[[#This Row],[Returned]]="Yes",1,0)</f>
        <v>0</v>
      </c>
    </row>
    <row r="81" spans="1:23" x14ac:dyDescent="0.2">
      <c r="A81" t="s">
        <v>255</v>
      </c>
      <c r="B81" s="5">
        <v>45473</v>
      </c>
      <c r="C81" s="5" t="str">
        <f>IF(Orders_CLEAN[[#This Row],[Quantity]]="", "Quantity Error!", "Q"&amp;ROUNDUP(MONTH(Orders_CLEAN[[#This Row],[OrderDate]])/3,0))</f>
        <v>Q2</v>
      </c>
      <c r="D81" t="s">
        <v>72</v>
      </c>
      <c r="E81" t="str">
        <f>_xlfn.XLOOKUP(Orders_CLEAN[[#This Row],[CustomerID]],Customers[CustomerID],Customers[CustomerName])</f>
        <v>Francois Botha</v>
      </c>
      <c r="F81" t="s">
        <v>65</v>
      </c>
      <c r="G81" t="str">
        <f>_xlfn.XLOOKUP(Orders_CLEAN[[#This Row],[ProductID]],Products[ProductID],Products[ProductName])</f>
        <v>Bookcases Model 2</v>
      </c>
      <c r="H81" t="str">
        <f>_xlfn.XLOOKUP(Orders_CLEAN[[#This Row],[ProductName]],Products[ProductName],Products[Category])</f>
        <v>Furniture</v>
      </c>
      <c r="I81" s="6">
        <f>_xlfn.XLOOKUP(Orders_CLEAN[[#This Row],[ProductID]],Products[ProductID],Products[Cost])</f>
        <v>633.59</v>
      </c>
      <c r="J81">
        <v>7</v>
      </c>
      <c r="K81" s="6">
        <v>800.37</v>
      </c>
      <c r="L81" s="7">
        <v>0</v>
      </c>
      <c r="M81" t="s">
        <v>27</v>
      </c>
      <c r="N81" t="s">
        <v>47</v>
      </c>
      <c r="O81" t="str">
        <f>_xlfn.XLOOKUP(Orders_CLEAN[[#This Row],[Region]],Region_lookup[RegionCode],Region_lookup[RegionName])</f>
        <v>Eastern Cape</v>
      </c>
      <c r="P81" t="s">
        <v>75</v>
      </c>
      <c r="Q81" t="str">
        <f>_xlfn.XLOOKUP(Orders_CLEAN[[#This Row],[EmployeeID]],Employees[EmployeeID],Employees[EmployeeName])</f>
        <v>Francois Steyn</v>
      </c>
      <c r="R81" s="8">
        <f>Orders_CLEAN[[#This Row],[Quantity]]*Orders_CLEAN[[#This Row],[UnitPrice]]*(1-Orders_CLEAN[[#This Row],[Discount]])</f>
        <v>5602.59</v>
      </c>
      <c r="S81" s="8">
        <f>Orders_CLEAN[[#This Row],[Cost]]*Orders_CLEAN[[#This Row],[Quantity]]</f>
        <v>4435.13</v>
      </c>
      <c r="T81" s="8">
        <f>Orders_CLEAN[[#This Row],[LineTotal]]-Orders_CLEAN[[#This Row],[LineCost]]</f>
        <v>1167.46</v>
      </c>
      <c r="U81" s="8" t="str">
        <f>IFERROR(IF(Orders_CLEAN[[#This Row],[Profit]]/Orders_CLEAN[[#This Row],[LineTotal]]&gt;0.3, "High", IF(Orders_CLEAN[[#This Row],[Profit]]/Orders_CLEAN[[#This Row],[LineTotal]]&gt;=0.15, "Medium", "Low")), "Quantity Error!")</f>
        <v>Medium</v>
      </c>
      <c r="V81" s="8" t="str">
        <f>IF(COUNTIF(Returns[OrderID], Orders_CLEAN[[#This Row],[OrderID]])&gt;0, "Yes", "No")</f>
        <v>No</v>
      </c>
      <c r="W81" s="19">
        <f>IF(Orders_CLEAN[[#This Row],[Returned]]="Yes",1,0)</f>
        <v>0</v>
      </c>
    </row>
    <row r="82" spans="1:23" x14ac:dyDescent="0.2">
      <c r="A82" t="s">
        <v>257</v>
      </c>
      <c r="B82" s="5">
        <v>45696</v>
      </c>
      <c r="C82" s="5" t="str">
        <f>IF(Orders_CLEAN[[#This Row],[Quantity]]="", "Quantity Error!", "Q"&amp;ROUNDUP(MONTH(Orders_CLEAN[[#This Row],[OrderDate]])/3,0))</f>
        <v>Q1</v>
      </c>
      <c r="D82" t="s">
        <v>198</v>
      </c>
      <c r="E82" t="str">
        <f>_xlfn.XLOOKUP(Orders_CLEAN[[#This Row],[CustomerID]],Customers[CustomerID],Customers[CustomerName])</f>
        <v>Nomsa Mahlangu</v>
      </c>
      <c r="F82" t="s">
        <v>127</v>
      </c>
      <c r="G82" t="str">
        <f>_xlfn.XLOOKUP(Orders_CLEAN[[#This Row],[ProductID]],Products[ProductID],Products[ProductName])</f>
        <v>Staplers Model 3</v>
      </c>
      <c r="H82" t="str">
        <f>_xlfn.XLOOKUP(Orders_CLEAN[[#This Row],[ProductName]],Products[ProductName],Products[Category])</f>
        <v>Office Supplies</v>
      </c>
      <c r="I82" s="6">
        <f>_xlfn.XLOOKUP(Orders_CLEAN[[#This Row],[ProductID]],Products[ProductID],Products[Cost])</f>
        <v>250.6</v>
      </c>
      <c r="J82">
        <v>11</v>
      </c>
      <c r="K82" s="6">
        <v>418.2</v>
      </c>
      <c r="L82" s="7">
        <v>0.2</v>
      </c>
      <c r="M82" t="s">
        <v>62</v>
      </c>
      <c r="N82" t="s">
        <v>47</v>
      </c>
      <c r="O82" t="str">
        <f>_xlfn.XLOOKUP(Orders_CLEAN[[#This Row],[Region]],Region_lookup[RegionCode],Region_lookup[RegionName])</f>
        <v>Eastern Cape</v>
      </c>
      <c r="P82" t="s">
        <v>58</v>
      </c>
      <c r="Q82" t="str">
        <f>_xlfn.XLOOKUP(Orders_CLEAN[[#This Row],[EmployeeID]],Employees[EmployeeID],Employees[EmployeeName])</f>
        <v>Palesa Steyn</v>
      </c>
      <c r="R82" s="8">
        <f>Orders_CLEAN[[#This Row],[Quantity]]*Orders_CLEAN[[#This Row],[UnitPrice]]*(1-Orders_CLEAN[[#This Row],[Discount]])</f>
        <v>3680.16</v>
      </c>
      <c r="S82" s="8">
        <f>Orders_CLEAN[[#This Row],[Cost]]*Orders_CLEAN[[#This Row],[Quantity]]</f>
        <v>2756.6</v>
      </c>
      <c r="T82" s="8">
        <f>Orders_CLEAN[[#This Row],[LineTotal]]-Orders_CLEAN[[#This Row],[LineCost]]</f>
        <v>923.56</v>
      </c>
      <c r="U82" s="8" t="str">
        <f>IFERROR(IF(Orders_CLEAN[[#This Row],[Profit]]/Orders_CLEAN[[#This Row],[LineTotal]]&gt;0.3, "High", IF(Orders_CLEAN[[#This Row],[Profit]]/Orders_CLEAN[[#This Row],[LineTotal]]&gt;=0.15, "Medium", "Low")), "Quantity Error!")</f>
        <v>Medium</v>
      </c>
      <c r="V82" s="8" t="str">
        <f>IF(COUNTIF(Returns[OrderID], Orders_CLEAN[[#This Row],[OrderID]])&gt;0, "Yes", "No")</f>
        <v>No</v>
      </c>
      <c r="W82" s="19">
        <f>IF(Orders_CLEAN[[#This Row],[Returned]]="Yes",1,0)</f>
        <v>0</v>
      </c>
    </row>
    <row r="83" spans="1:23" x14ac:dyDescent="0.2">
      <c r="A83" t="s">
        <v>258</v>
      </c>
      <c r="B83" s="5">
        <v>45404</v>
      </c>
      <c r="C83" s="5" t="str">
        <f>IF(Orders_CLEAN[[#This Row],[Quantity]]="", "Quantity Error!", "Q"&amp;ROUNDUP(MONTH(Orders_CLEAN[[#This Row],[OrderDate]])/3,0))</f>
        <v>Q2</v>
      </c>
      <c r="D83" t="s">
        <v>259</v>
      </c>
      <c r="E83" t="str">
        <f>_xlfn.XLOOKUP(Orders_CLEAN[[#This Row],[CustomerID]],Customers[CustomerID],Customers[CustomerName])</f>
        <v>Pieter Mahlangu</v>
      </c>
      <c r="F83" t="s">
        <v>162</v>
      </c>
      <c r="G83" t="str">
        <f>_xlfn.XLOOKUP(Orders_CLEAN[[#This Row],[ProductID]],Products[ProductID],Products[ProductName])</f>
        <v>Chairs Model 1</v>
      </c>
      <c r="H83" t="str">
        <f>_xlfn.XLOOKUP(Orders_CLEAN[[#This Row],[ProductName]],Products[ProductName],Products[Category])</f>
        <v>Furniture</v>
      </c>
      <c r="I83" s="6">
        <f>_xlfn.XLOOKUP(Orders_CLEAN[[#This Row],[ProductID]],Products[ProductID],Products[Cost])</f>
        <v>96.56</v>
      </c>
      <c r="J83">
        <v>2</v>
      </c>
      <c r="K83" s="6">
        <v>209.03</v>
      </c>
      <c r="L83" s="7">
        <v>0.2</v>
      </c>
      <c r="M83" t="s">
        <v>13</v>
      </c>
      <c r="N83" t="s">
        <v>47</v>
      </c>
      <c r="O83" t="str">
        <f>_xlfn.XLOOKUP(Orders_CLEAN[[#This Row],[Region]],Region_lookup[RegionCode],Region_lookup[RegionName])</f>
        <v>Eastern Cape</v>
      </c>
      <c r="P83" t="s">
        <v>58</v>
      </c>
      <c r="Q83" t="str">
        <f>_xlfn.XLOOKUP(Orders_CLEAN[[#This Row],[EmployeeID]],Employees[EmployeeID],Employees[EmployeeName])</f>
        <v>Palesa Steyn</v>
      </c>
      <c r="R83" s="8">
        <f>Orders_CLEAN[[#This Row],[Quantity]]*Orders_CLEAN[[#This Row],[UnitPrice]]*(1-Orders_CLEAN[[#This Row],[Discount]])</f>
        <v>334.44800000000004</v>
      </c>
      <c r="S83" s="8">
        <f>Orders_CLEAN[[#This Row],[Cost]]*Orders_CLEAN[[#This Row],[Quantity]]</f>
        <v>193.12</v>
      </c>
      <c r="T83" s="8">
        <f>Orders_CLEAN[[#This Row],[LineTotal]]-Orders_CLEAN[[#This Row],[LineCost]]</f>
        <v>141.32800000000003</v>
      </c>
      <c r="U83" s="8" t="str">
        <f>IFERROR(IF(Orders_CLEAN[[#This Row],[Profit]]/Orders_CLEAN[[#This Row],[LineTotal]]&gt;0.3, "High", IF(Orders_CLEAN[[#This Row],[Profit]]/Orders_CLEAN[[#This Row],[LineTotal]]&gt;=0.15, "Medium", "Low")), "Quantity Error!")</f>
        <v>High</v>
      </c>
      <c r="V83" s="8" t="str">
        <f>IF(COUNTIF(Returns[OrderID], Orders_CLEAN[[#This Row],[OrderID]])&gt;0, "Yes", "No")</f>
        <v>No</v>
      </c>
      <c r="W83" s="19">
        <f>IF(Orders_CLEAN[[#This Row],[Returned]]="Yes",1,0)</f>
        <v>0</v>
      </c>
    </row>
    <row r="84" spans="1:23" x14ac:dyDescent="0.2">
      <c r="A84" t="s">
        <v>260</v>
      </c>
      <c r="B84" s="5">
        <v>45389</v>
      </c>
      <c r="C84" s="5" t="str">
        <f>IF(Orders_CLEAN[[#This Row],[Quantity]]="", "Quantity Error!", "Q"&amp;ROUNDUP(MONTH(Orders_CLEAN[[#This Row],[OrderDate]])/3,0))</f>
        <v>Q2</v>
      </c>
      <c r="D84" t="s">
        <v>261</v>
      </c>
      <c r="E84" t="str">
        <f>_xlfn.XLOOKUP(Orders_CLEAN[[#This Row],[CustomerID]],Customers[CustomerID],Customers[CustomerName])</f>
        <v>Palesa Molefe</v>
      </c>
      <c r="F84" t="s">
        <v>51</v>
      </c>
      <c r="G84" t="str">
        <f>_xlfn.XLOOKUP(Orders_CLEAN[[#This Row],[ProductID]],Products[ProductID],Products[ProductName])</f>
        <v>Bookcases Model 4</v>
      </c>
      <c r="H84" t="str">
        <f>_xlfn.XLOOKUP(Orders_CLEAN[[#This Row],[ProductName]],Products[ProductName],Products[Category])</f>
        <v>Furniture</v>
      </c>
      <c r="I84" s="6">
        <f>_xlfn.XLOOKUP(Orders_CLEAN[[#This Row],[ProductID]],Products[ProductID],Products[Cost])</f>
        <v>539.9</v>
      </c>
      <c r="J84">
        <v>11</v>
      </c>
      <c r="K84" s="6">
        <v>1019.72</v>
      </c>
      <c r="L84" s="7">
        <v>0</v>
      </c>
      <c r="M84" t="s">
        <v>27</v>
      </c>
      <c r="N84" t="s">
        <v>31</v>
      </c>
      <c r="O84" t="str">
        <f>_xlfn.XLOOKUP(Orders_CLEAN[[#This Row],[Region]],Region_lookup[RegionCode],Region_lookup[RegionName])</f>
        <v>Gauteng</v>
      </c>
      <c r="P84" t="s">
        <v>43</v>
      </c>
      <c r="Q84" t="str">
        <f>_xlfn.XLOOKUP(Orders_CLEAN[[#This Row],[EmployeeID]],Employees[EmployeeID],Employees[EmployeeName])</f>
        <v>Thabo Dlamini</v>
      </c>
      <c r="R84" s="8">
        <f>Orders_CLEAN[[#This Row],[Quantity]]*Orders_CLEAN[[#This Row],[UnitPrice]]*(1-Orders_CLEAN[[#This Row],[Discount]])</f>
        <v>11216.92</v>
      </c>
      <c r="S84" s="8">
        <f>Orders_CLEAN[[#This Row],[Cost]]*Orders_CLEAN[[#This Row],[Quantity]]</f>
        <v>5938.9</v>
      </c>
      <c r="T84" s="8">
        <f>Orders_CLEAN[[#This Row],[LineTotal]]-Orders_CLEAN[[#This Row],[LineCost]]</f>
        <v>5278.02</v>
      </c>
      <c r="U84" s="8" t="str">
        <f>IFERROR(IF(Orders_CLEAN[[#This Row],[Profit]]/Orders_CLEAN[[#This Row],[LineTotal]]&gt;0.3, "High", IF(Orders_CLEAN[[#This Row],[Profit]]/Orders_CLEAN[[#This Row],[LineTotal]]&gt;=0.15, "Medium", "Low")), "Quantity Error!")</f>
        <v>High</v>
      </c>
      <c r="V84" s="8" t="str">
        <f>IF(COUNTIF(Returns[OrderID], Orders_CLEAN[[#This Row],[OrderID]])&gt;0, "Yes", "No")</f>
        <v>No</v>
      </c>
      <c r="W84" s="19">
        <f>IF(Orders_CLEAN[[#This Row],[Returned]]="Yes",1,0)</f>
        <v>0</v>
      </c>
    </row>
    <row r="85" spans="1:23" x14ac:dyDescent="0.2">
      <c r="A85" t="s">
        <v>262</v>
      </c>
      <c r="B85" s="5">
        <v>45704</v>
      </c>
      <c r="C85" s="5" t="str">
        <f>IF(Orders_CLEAN[[#This Row],[Quantity]]="", "Quantity Error!", "Q"&amp;ROUNDUP(MONTH(Orders_CLEAN[[#This Row],[OrderDate]])/3,0))</f>
        <v>Q1</v>
      </c>
      <c r="D85" t="s">
        <v>263</v>
      </c>
      <c r="E85" t="str">
        <f>_xlfn.XLOOKUP(Orders_CLEAN[[#This Row],[CustomerID]],Customers[CustomerID],Customers[CustomerName])</f>
        <v>Kagiso Coetzee</v>
      </c>
      <c r="F85" t="s">
        <v>124</v>
      </c>
      <c r="G85" t="str">
        <f>_xlfn.XLOOKUP(Orders_CLEAN[[#This Row],[ProductID]],Products[ProductID],Products[ProductName])</f>
        <v>Binders Model 2</v>
      </c>
      <c r="H85" t="str">
        <f>_xlfn.XLOOKUP(Orders_CLEAN[[#This Row],[ProductName]],Products[ProductName],Products[Category])</f>
        <v>Office Supplies</v>
      </c>
      <c r="I85" s="6">
        <f>_xlfn.XLOOKUP(Orders_CLEAN[[#This Row],[ProductID]],Products[ProductID],Products[Cost])</f>
        <v>597.01</v>
      </c>
      <c r="J85">
        <v>3</v>
      </c>
      <c r="K85" s="6">
        <v>774.08</v>
      </c>
      <c r="L85" s="7">
        <v>0.05</v>
      </c>
      <c r="M85" t="s">
        <v>36</v>
      </c>
      <c r="N85" t="s">
        <v>14</v>
      </c>
      <c r="O85" t="str">
        <f>_xlfn.XLOOKUP(Orders_CLEAN[[#This Row],[Region]],Region_lookup[RegionCode],Region_lookup[RegionName])</f>
        <v>Western Cape</v>
      </c>
      <c r="P85" t="s">
        <v>82</v>
      </c>
      <c r="Q85" t="str">
        <f>_xlfn.XLOOKUP(Orders_CLEAN[[#This Row],[EmployeeID]],Employees[EmployeeID],Employees[EmployeeName])</f>
        <v>Thabo Pretorius</v>
      </c>
      <c r="R85" s="8">
        <f>Orders_CLEAN[[#This Row],[Quantity]]*Orders_CLEAN[[#This Row],[UnitPrice]]*(1-Orders_CLEAN[[#This Row],[Discount]])</f>
        <v>2206.1280000000002</v>
      </c>
      <c r="S85" s="8">
        <f>Orders_CLEAN[[#This Row],[Cost]]*Orders_CLEAN[[#This Row],[Quantity]]</f>
        <v>1791.03</v>
      </c>
      <c r="T85" s="8">
        <f>Orders_CLEAN[[#This Row],[LineTotal]]-Orders_CLEAN[[#This Row],[LineCost]]</f>
        <v>415.09800000000018</v>
      </c>
      <c r="U85" s="8" t="str">
        <f>IFERROR(IF(Orders_CLEAN[[#This Row],[Profit]]/Orders_CLEAN[[#This Row],[LineTotal]]&gt;0.3, "High", IF(Orders_CLEAN[[#This Row],[Profit]]/Orders_CLEAN[[#This Row],[LineTotal]]&gt;=0.15, "Medium", "Low")), "Quantity Error!")</f>
        <v>Medium</v>
      </c>
      <c r="V85" s="8" t="str">
        <f>IF(COUNTIF(Returns[OrderID], Orders_CLEAN[[#This Row],[OrderID]])&gt;0, "Yes", "No")</f>
        <v>No</v>
      </c>
      <c r="W85" s="19">
        <f>IF(Orders_CLEAN[[#This Row],[Returned]]="Yes",1,0)</f>
        <v>0</v>
      </c>
    </row>
    <row r="86" spans="1:23" x14ac:dyDescent="0.2">
      <c r="A86" t="s">
        <v>264</v>
      </c>
      <c r="B86" s="5">
        <v>45705</v>
      </c>
      <c r="C86" s="5" t="str">
        <f>IF(Orders_CLEAN[[#This Row],[Quantity]]="", "Quantity Error!", "Q"&amp;ROUNDUP(MONTH(Orders_CLEAN[[#This Row],[OrderDate]])/3,0))</f>
        <v>Q1</v>
      </c>
      <c r="D86" t="s">
        <v>252</v>
      </c>
      <c r="E86" t="str">
        <f>_xlfn.XLOOKUP(Orders_CLEAN[[#This Row],[CustomerID]],Customers[CustomerID],Customers[CustomerName])</f>
        <v>Sipho Mahlangu</v>
      </c>
      <c r="F86" t="s">
        <v>124</v>
      </c>
      <c r="G86" t="str">
        <f>_xlfn.XLOOKUP(Orders_CLEAN[[#This Row],[ProductID]],Products[ProductID],Products[ProductName])</f>
        <v>Binders Model 2</v>
      </c>
      <c r="H86" t="str">
        <f>_xlfn.XLOOKUP(Orders_CLEAN[[#This Row],[ProductName]],Products[ProductName],Products[Category])</f>
        <v>Office Supplies</v>
      </c>
      <c r="I86" s="6">
        <f>_xlfn.XLOOKUP(Orders_CLEAN[[#This Row],[ProductID]],Products[ProductID],Products[Cost])</f>
        <v>597.01</v>
      </c>
      <c r="J86">
        <v>10</v>
      </c>
      <c r="K86" s="6">
        <v>774.08</v>
      </c>
      <c r="L86" s="7">
        <v>0.15</v>
      </c>
      <c r="M86" t="s">
        <v>27</v>
      </c>
      <c r="N86" t="s">
        <v>14</v>
      </c>
      <c r="O86" t="str">
        <f>_xlfn.XLOOKUP(Orders_CLEAN[[#This Row],[Region]],Region_lookup[RegionCode],Region_lookup[RegionName])</f>
        <v>Western Cape</v>
      </c>
      <c r="P86" t="s">
        <v>15</v>
      </c>
      <c r="Q86" t="str">
        <f>_xlfn.XLOOKUP(Orders_CLEAN[[#This Row],[EmployeeID]],Employees[EmployeeID],Employees[EmployeeName])</f>
        <v>Anja Fourie</v>
      </c>
      <c r="R86" s="8">
        <f>Orders_CLEAN[[#This Row],[Quantity]]*Orders_CLEAN[[#This Row],[UnitPrice]]*(1-Orders_CLEAN[[#This Row],[Discount]])</f>
        <v>6579.68</v>
      </c>
      <c r="S86" s="8">
        <f>Orders_CLEAN[[#This Row],[Cost]]*Orders_CLEAN[[#This Row],[Quantity]]</f>
        <v>5970.1</v>
      </c>
      <c r="T86" s="8">
        <f>Orders_CLEAN[[#This Row],[LineTotal]]-Orders_CLEAN[[#This Row],[LineCost]]</f>
        <v>609.57999999999993</v>
      </c>
      <c r="U86" s="8" t="str">
        <f>IFERROR(IF(Orders_CLEAN[[#This Row],[Profit]]/Orders_CLEAN[[#This Row],[LineTotal]]&gt;0.3, "High", IF(Orders_CLEAN[[#This Row],[Profit]]/Orders_CLEAN[[#This Row],[LineTotal]]&gt;=0.15, "Medium", "Low")), "Quantity Error!")</f>
        <v>Low</v>
      </c>
      <c r="V86" s="8" t="str">
        <f>IF(COUNTIF(Returns[OrderID], Orders_CLEAN[[#This Row],[OrderID]])&gt;0, "Yes", "No")</f>
        <v>No</v>
      </c>
      <c r="W86" s="19">
        <f>IF(Orders_CLEAN[[#This Row],[Returned]]="Yes",1,0)</f>
        <v>0</v>
      </c>
    </row>
    <row r="87" spans="1:23" x14ac:dyDescent="0.2">
      <c r="A87" t="s">
        <v>266</v>
      </c>
      <c r="B87" s="5">
        <v>45775</v>
      </c>
      <c r="C87" s="5" t="str">
        <f>IF(Orders_CLEAN[[#This Row],[Quantity]]="", "Quantity Error!", "Q"&amp;ROUNDUP(MONTH(Orders_CLEAN[[#This Row],[OrderDate]])/3,0))</f>
        <v>Q2</v>
      </c>
      <c r="D87" t="s">
        <v>169</v>
      </c>
      <c r="E87" t="str">
        <f>_xlfn.XLOOKUP(Orders_CLEAN[[#This Row],[CustomerID]],Customers[CustomerID],Customers[CustomerName])</f>
        <v>Sipho Sithole</v>
      </c>
      <c r="F87" t="s">
        <v>46</v>
      </c>
      <c r="G87" t="str">
        <f>_xlfn.XLOOKUP(Orders_CLEAN[[#This Row],[ProductID]],Products[ProductID],Products[ProductName])</f>
        <v>Tables Model 4</v>
      </c>
      <c r="H87" t="str">
        <f>_xlfn.XLOOKUP(Orders_CLEAN[[#This Row],[ProductName]],Products[ProductName],Products[Category])</f>
        <v>Furniture</v>
      </c>
      <c r="I87" s="6">
        <f>_xlfn.XLOOKUP(Orders_CLEAN[[#This Row],[ProductID]],Products[ProductID],Products[Cost])</f>
        <v>707.97</v>
      </c>
      <c r="J87">
        <v>11</v>
      </c>
      <c r="K87" s="6">
        <v>1262.55</v>
      </c>
      <c r="L87" s="7">
        <v>0.2</v>
      </c>
      <c r="M87" t="s">
        <v>27</v>
      </c>
      <c r="N87" t="s">
        <v>21</v>
      </c>
      <c r="O87" t="str">
        <f>_xlfn.XLOOKUP(Orders_CLEAN[[#This Row],[Region]],Region_lookup[RegionCode],Region_lookup[RegionName])</f>
        <v>KwaZulu-Natal</v>
      </c>
      <c r="P87" t="s">
        <v>22</v>
      </c>
      <c r="Q87" t="str">
        <f>_xlfn.XLOOKUP(Orders_CLEAN[[#This Row],[EmployeeID]],Employees[EmployeeID],Employees[EmployeeName])</f>
        <v>Thabo Le Roux</v>
      </c>
      <c r="R87" s="8">
        <f>Orders_CLEAN[[#This Row],[Quantity]]*Orders_CLEAN[[#This Row],[UnitPrice]]*(1-Orders_CLEAN[[#This Row],[Discount]])</f>
        <v>11110.44</v>
      </c>
      <c r="S87" s="8">
        <f>Orders_CLEAN[[#This Row],[Cost]]*Orders_CLEAN[[#This Row],[Quantity]]</f>
        <v>7787.67</v>
      </c>
      <c r="T87" s="8">
        <f>Orders_CLEAN[[#This Row],[LineTotal]]-Orders_CLEAN[[#This Row],[LineCost]]</f>
        <v>3322.7700000000004</v>
      </c>
      <c r="U87" s="8" t="str">
        <f>IFERROR(IF(Orders_CLEAN[[#This Row],[Profit]]/Orders_CLEAN[[#This Row],[LineTotal]]&gt;0.3, "High", IF(Orders_CLEAN[[#This Row],[Profit]]/Orders_CLEAN[[#This Row],[LineTotal]]&gt;=0.15, "Medium", "Low")), "Quantity Error!")</f>
        <v>Medium</v>
      </c>
      <c r="V87" s="8" t="str">
        <f>IF(COUNTIF(Returns[OrderID], Orders_CLEAN[[#This Row],[OrderID]])&gt;0, "Yes", "No")</f>
        <v>No</v>
      </c>
      <c r="W87" s="19">
        <f>IF(Orders_CLEAN[[#This Row],[Returned]]="Yes",1,0)</f>
        <v>0</v>
      </c>
    </row>
    <row r="88" spans="1:23" x14ac:dyDescent="0.2">
      <c r="A88" t="s">
        <v>267</v>
      </c>
      <c r="B88" s="5">
        <v>45561</v>
      </c>
      <c r="C88" s="5" t="str">
        <f>IF(Orders_CLEAN[[#This Row],[Quantity]]="", "Quantity Error!", "Q"&amp;ROUNDUP(MONTH(Orders_CLEAN[[#This Row],[OrderDate]])/3,0))</f>
        <v>Q3</v>
      </c>
      <c r="D88" t="s">
        <v>268</v>
      </c>
      <c r="E88" t="str">
        <f>_xlfn.XLOOKUP(Orders_CLEAN[[#This Row],[CustomerID]],Customers[CustomerID],Customers[CustomerName])</f>
        <v>Palesa Steyn</v>
      </c>
      <c r="F88" t="s">
        <v>269</v>
      </c>
      <c r="G88" t="str">
        <f>_xlfn.XLOOKUP(Orders_CLEAN[[#This Row],[ProductID]],Products[ProductID],Products[ProductName])</f>
        <v>Binders Model 1</v>
      </c>
      <c r="H88" t="str">
        <f>_xlfn.XLOOKUP(Orders_CLEAN[[#This Row],[ProductName]],Products[ProductName],Products[Category])</f>
        <v>Office Supplies</v>
      </c>
      <c r="I88" s="6">
        <f>_xlfn.XLOOKUP(Orders_CLEAN[[#This Row],[ProductID]],Products[ProductID],Products[Cost])</f>
        <v>454.91</v>
      </c>
      <c r="J88">
        <v>11</v>
      </c>
      <c r="K88" s="6">
        <v>865.02</v>
      </c>
      <c r="L88" s="7">
        <v>0</v>
      </c>
      <c r="M88" t="s">
        <v>13</v>
      </c>
      <c r="N88" t="s">
        <v>21</v>
      </c>
      <c r="O88" t="str">
        <f>_xlfn.XLOOKUP(Orders_CLEAN[[#This Row],[Region]],Region_lookup[RegionCode],Region_lookup[RegionName])</f>
        <v>KwaZulu-Natal</v>
      </c>
      <c r="P88" t="s">
        <v>170</v>
      </c>
      <c r="Q88" t="str">
        <f>_xlfn.XLOOKUP(Orders_CLEAN[[#This Row],[EmployeeID]],Employees[EmployeeID],Employees[EmployeeName])</f>
        <v>Nomvula Le Roux</v>
      </c>
      <c r="R88" s="8">
        <f>Orders_CLEAN[[#This Row],[Quantity]]*Orders_CLEAN[[#This Row],[UnitPrice]]*(1-Orders_CLEAN[[#This Row],[Discount]])</f>
        <v>9515.2199999999993</v>
      </c>
      <c r="S88" s="8">
        <f>Orders_CLEAN[[#This Row],[Cost]]*Orders_CLEAN[[#This Row],[Quantity]]</f>
        <v>5004.01</v>
      </c>
      <c r="T88" s="8">
        <f>Orders_CLEAN[[#This Row],[LineTotal]]-Orders_CLEAN[[#This Row],[LineCost]]</f>
        <v>4511.2099999999991</v>
      </c>
      <c r="U88" s="8" t="str">
        <f>IFERROR(IF(Orders_CLEAN[[#This Row],[Profit]]/Orders_CLEAN[[#This Row],[LineTotal]]&gt;0.3, "High", IF(Orders_CLEAN[[#This Row],[Profit]]/Orders_CLEAN[[#This Row],[LineTotal]]&gt;=0.15, "Medium", "Low")), "Quantity Error!")</f>
        <v>High</v>
      </c>
      <c r="V88" s="8" t="str">
        <f>IF(COUNTIF(Returns[OrderID], Orders_CLEAN[[#This Row],[OrderID]])&gt;0, "Yes", "No")</f>
        <v>No</v>
      </c>
      <c r="W88" s="19">
        <f>IF(Orders_CLEAN[[#This Row],[Returned]]="Yes",1,0)</f>
        <v>0</v>
      </c>
    </row>
    <row r="89" spans="1:23" x14ac:dyDescent="0.2">
      <c r="A89" t="s">
        <v>270</v>
      </c>
      <c r="B89" s="5">
        <v>45568</v>
      </c>
      <c r="C89" s="5" t="str">
        <f>IF(Orders_CLEAN[[#This Row],[Quantity]]="", "Quantity Error!", "Q"&amp;ROUNDUP(MONTH(Orders_CLEAN[[#This Row],[OrderDate]])/3,0))</f>
        <v>Q4</v>
      </c>
      <c r="D89" t="s">
        <v>110</v>
      </c>
      <c r="E89" t="str">
        <f>_xlfn.XLOOKUP(Orders_CLEAN[[#This Row],[CustomerID]],Customers[CustomerID],Customers[CustomerName])</f>
        <v>Nomvula Khumalo</v>
      </c>
      <c r="F89" t="s">
        <v>41</v>
      </c>
      <c r="G89" t="str">
        <f>_xlfn.XLOOKUP(Orders_CLEAN[[#This Row],[ProductID]],Products[ProductID],Products[ProductName])</f>
        <v>Pens Model 3</v>
      </c>
      <c r="H89" t="str">
        <f>_xlfn.XLOOKUP(Orders_CLEAN[[#This Row],[ProductName]],Products[ProductName],Products[Category])</f>
        <v>Office Supplies</v>
      </c>
      <c r="I89" s="6">
        <f>_xlfn.XLOOKUP(Orders_CLEAN[[#This Row],[ProductID]],Products[ProductID],Products[Cost])</f>
        <v>498.61</v>
      </c>
      <c r="J89">
        <v>2</v>
      </c>
      <c r="K89" s="6">
        <v>944.31</v>
      </c>
      <c r="L89" s="7">
        <v>0.15</v>
      </c>
      <c r="M89" t="s">
        <v>13</v>
      </c>
      <c r="N89" t="s">
        <v>21</v>
      </c>
      <c r="O89" t="str">
        <f>_xlfn.XLOOKUP(Orders_CLEAN[[#This Row],[Region]],Region_lookup[RegionCode],Region_lookup[RegionName])</f>
        <v>KwaZulu-Natal</v>
      </c>
      <c r="P89" t="s">
        <v>97</v>
      </c>
      <c r="Q89" t="str">
        <f>_xlfn.XLOOKUP(Orders_CLEAN[[#This Row],[EmployeeID]],Employees[EmployeeID],Employees[EmployeeName])</f>
        <v>Bongani Sithole</v>
      </c>
      <c r="R89" s="8">
        <f>Orders_CLEAN[[#This Row],[Quantity]]*Orders_CLEAN[[#This Row],[UnitPrice]]*(1-Orders_CLEAN[[#This Row],[Discount]])</f>
        <v>1605.3269999999998</v>
      </c>
      <c r="S89" s="8">
        <f>Orders_CLEAN[[#This Row],[Cost]]*Orders_CLEAN[[#This Row],[Quantity]]</f>
        <v>997.22</v>
      </c>
      <c r="T89" s="8">
        <f>Orders_CLEAN[[#This Row],[LineTotal]]-Orders_CLEAN[[#This Row],[LineCost]]</f>
        <v>608.10699999999974</v>
      </c>
      <c r="U89" s="8" t="str">
        <f>IFERROR(IF(Orders_CLEAN[[#This Row],[Profit]]/Orders_CLEAN[[#This Row],[LineTotal]]&gt;0.3, "High", IF(Orders_CLEAN[[#This Row],[Profit]]/Orders_CLEAN[[#This Row],[LineTotal]]&gt;=0.15, "Medium", "Low")), "Quantity Error!")</f>
        <v>High</v>
      </c>
      <c r="V89" s="8" t="str">
        <f>IF(COUNTIF(Returns[OrderID], Orders_CLEAN[[#This Row],[OrderID]])&gt;0, "Yes", "No")</f>
        <v>No</v>
      </c>
      <c r="W89" s="19">
        <f>IF(Orders_CLEAN[[#This Row],[Returned]]="Yes",1,0)</f>
        <v>0</v>
      </c>
    </row>
    <row r="90" spans="1:23" x14ac:dyDescent="0.2">
      <c r="A90" t="s">
        <v>272</v>
      </c>
      <c r="B90" s="5">
        <v>45411</v>
      </c>
      <c r="C90" s="5" t="str">
        <f>IF(Orders_CLEAN[[#This Row],[Quantity]]="", "Quantity Error!", "Q"&amp;ROUNDUP(MONTH(Orders_CLEAN[[#This Row],[OrderDate]])/3,0))</f>
        <v>Q2</v>
      </c>
      <c r="D90" t="s">
        <v>11</v>
      </c>
      <c r="E90" t="str">
        <f>_xlfn.XLOOKUP(Orders_CLEAN[[#This Row],[CustomerID]],Customers[CustomerID],Customers[CustomerName])</f>
        <v>Werner Molefe</v>
      </c>
      <c r="F90" t="s">
        <v>213</v>
      </c>
      <c r="G90" t="str">
        <f>_xlfn.XLOOKUP(Orders_CLEAN[[#This Row],[ProductID]],Products[ProductID],Products[ProductName])</f>
        <v>Pens Model 4</v>
      </c>
      <c r="H90" t="str">
        <f>_xlfn.XLOOKUP(Orders_CLEAN[[#This Row],[ProductName]],Products[ProductName],Products[Category])</f>
        <v>Office Supplies</v>
      </c>
      <c r="I90" s="6">
        <f>_xlfn.XLOOKUP(Orders_CLEAN[[#This Row],[ProductID]],Products[ProductID],Products[Cost])</f>
        <v>578.14</v>
      </c>
      <c r="J90">
        <v>5</v>
      </c>
      <c r="K90" s="6">
        <v>1084.72</v>
      </c>
      <c r="L90" s="7">
        <v>0.15</v>
      </c>
      <c r="M90" t="s">
        <v>27</v>
      </c>
      <c r="N90" t="s">
        <v>14</v>
      </c>
      <c r="O90" t="str">
        <f>_xlfn.XLOOKUP(Orders_CLEAN[[#This Row],[Region]],Region_lookup[RegionCode],Region_lookup[RegionName])</f>
        <v>Western Cape</v>
      </c>
      <c r="P90" t="s">
        <v>82</v>
      </c>
      <c r="Q90" t="str">
        <f>_xlfn.XLOOKUP(Orders_CLEAN[[#This Row],[EmployeeID]],Employees[EmployeeID],Employees[EmployeeName])</f>
        <v>Thabo Pretorius</v>
      </c>
      <c r="R90" s="8">
        <f>Orders_CLEAN[[#This Row],[Quantity]]*Orders_CLEAN[[#This Row],[UnitPrice]]*(1-Orders_CLEAN[[#This Row],[Discount]])</f>
        <v>4610.0600000000004</v>
      </c>
      <c r="S90" s="8">
        <f>Orders_CLEAN[[#This Row],[Cost]]*Orders_CLEAN[[#This Row],[Quantity]]</f>
        <v>2890.7</v>
      </c>
      <c r="T90" s="8">
        <f>Orders_CLEAN[[#This Row],[LineTotal]]-Orders_CLEAN[[#This Row],[LineCost]]</f>
        <v>1719.3600000000006</v>
      </c>
      <c r="U90" s="8" t="str">
        <f>IFERROR(IF(Orders_CLEAN[[#This Row],[Profit]]/Orders_CLEAN[[#This Row],[LineTotal]]&gt;0.3, "High", IF(Orders_CLEAN[[#This Row],[Profit]]/Orders_CLEAN[[#This Row],[LineTotal]]&gt;=0.15, "Medium", "Low")), "Quantity Error!")</f>
        <v>High</v>
      </c>
      <c r="V90" s="8" t="str">
        <f>IF(COUNTIF(Returns[OrderID], Orders_CLEAN[[#This Row],[OrderID]])&gt;0, "Yes", "No")</f>
        <v>No</v>
      </c>
      <c r="W90" s="19">
        <f>IF(Orders_CLEAN[[#This Row],[Returned]]="Yes",1,0)</f>
        <v>0</v>
      </c>
    </row>
    <row r="91" spans="1:23" x14ac:dyDescent="0.2">
      <c r="A91" t="s">
        <v>274</v>
      </c>
      <c r="B91" s="5">
        <v>45634</v>
      </c>
      <c r="C91" s="5" t="str">
        <f>IF(Orders_CLEAN[[#This Row],[Quantity]]="", "Quantity Error!", "Q"&amp;ROUNDUP(MONTH(Orders_CLEAN[[#This Row],[OrderDate]])/3,0))</f>
        <v>Q4</v>
      </c>
      <c r="D91" t="s">
        <v>138</v>
      </c>
      <c r="E91" t="str">
        <f>_xlfn.XLOOKUP(Orders_CLEAN[[#This Row],[CustomerID]],Customers[CustomerID],Customers[CustomerName])</f>
        <v>Nomsa Coetzee</v>
      </c>
      <c r="F91" t="s">
        <v>124</v>
      </c>
      <c r="G91" t="str">
        <f>_xlfn.XLOOKUP(Orders_CLEAN[[#This Row],[ProductID]],Products[ProductID],Products[ProductName])</f>
        <v>Binders Model 2</v>
      </c>
      <c r="H91" t="str">
        <f>_xlfn.XLOOKUP(Orders_CLEAN[[#This Row],[ProductName]],Products[ProductName],Products[Category])</f>
        <v>Office Supplies</v>
      </c>
      <c r="I91" s="6">
        <f>_xlfn.XLOOKUP(Orders_CLEAN[[#This Row],[ProductID]],Products[ProductID],Products[Cost])</f>
        <v>597.01</v>
      </c>
      <c r="J91">
        <v>6</v>
      </c>
      <c r="K91" s="6">
        <v>774.08</v>
      </c>
      <c r="L91" s="7">
        <v>0.2</v>
      </c>
      <c r="M91" t="s">
        <v>13</v>
      </c>
      <c r="N91" t="s">
        <v>21</v>
      </c>
      <c r="O91" t="str">
        <f>_xlfn.XLOOKUP(Orders_CLEAN[[#This Row],[Region]],Region_lookup[RegionCode],Region_lookup[RegionName])</f>
        <v>KwaZulu-Natal</v>
      </c>
      <c r="P91" t="s">
        <v>170</v>
      </c>
      <c r="Q91" t="str">
        <f>_xlfn.XLOOKUP(Orders_CLEAN[[#This Row],[EmployeeID]],Employees[EmployeeID],Employees[EmployeeName])</f>
        <v>Nomvula Le Roux</v>
      </c>
      <c r="R91" s="8">
        <f>Orders_CLEAN[[#This Row],[Quantity]]*Orders_CLEAN[[#This Row],[UnitPrice]]*(1-Orders_CLEAN[[#This Row],[Discount]])</f>
        <v>3715.5840000000007</v>
      </c>
      <c r="S91" s="8">
        <f>Orders_CLEAN[[#This Row],[Cost]]*Orders_CLEAN[[#This Row],[Quantity]]</f>
        <v>3582.06</v>
      </c>
      <c r="T91" s="8">
        <f>Orders_CLEAN[[#This Row],[LineTotal]]-Orders_CLEAN[[#This Row],[LineCost]]</f>
        <v>133.5240000000008</v>
      </c>
      <c r="U91" s="8" t="str">
        <f>IFERROR(IF(Orders_CLEAN[[#This Row],[Profit]]/Orders_CLEAN[[#This Row],[LineTotal]]&gt;0.3, "High", IF(Orders_CLEAN[[#This Row],[Profit]]/Orders_CLEAN[[#This Row],[LineTotal]]&gt;=0.15, "Medium", "Low")), "Quantity Error!")</f>
        <v>Low</v>
      </c>
      <c r="V91" s="8" t="str">
        <f>IF(COUNTIF(Returns[OrderID], Orders_CLEAN[[#This Row],[OrderID]])&gt;0, "Yes", "No")</f>
        <v>No</v>
      </c>
      <c r="W91" s="19">
        <f>IF(Orders_CLEAN[[#This Row],[Returned]]="Yes",1,0)</f>
        <v>0</v>
      </c>
    </row>
    <row r="92" spans="1:23" x14ac:dyDescent="0.2">
      <c r="A92" t="s">
        <v>275</v>
      </c>
      <c r="B92" s="5">
        <v>45718</v>
      </c>
      <c r="C92" s="5" t="str">
        <f>IF(Orders_CLEAN[[#This Row],[Quantity]]="", "Quantity Error!", "Q"&amp;ROUNDUP(MONTH(Orders_CLEAN[[#This Row],[OrderDate]])/3,0))</f>
        <v>Q1</v>
      </c>
      <c r="D92" t="s">
        <v>113</v>
      </c>
      <c r="E92" t="str">
        <f>_xlfn.XLOOKUP(Orders_CLEAN[[#This Row],[CustomerID]],Customers[CustomerID],Customers[CustomerName])</f>
        <v>Johan Van Der Merwe</v>
      </c>
      <c r="F92" t="s">
        <v>78</v>
      </c>
      <c r="G92" t="str">
        <f>_xlfn.XLOOKUP(Orders_CLEAN[[#This Row],[ProductID]],Products[ProductID],Products[ProductName])</f>
        <v>Desks Model 3</v>
      </c>
      <c r="H92" t="str">
        <f>_xlfn.XLOOKUP(Orders_CLEAN[[#This Row],[ProductName]],Products[ProductName],Products[Category])</f>
        <v>Furniture</v>
      </c>
      <c r="I92" s="6">
        <f>_xlfn.XLOOKUP(Orders_CLEAN[[#This Row],[ProductID]],Products[ProductID],Products[Cost])</f>
        <v>388.07</v>
      </c>
      <c r="J92">
        <v>1</v>
      </c>
      <c r="K92" s="6">
        <v>782.41</v>
      </c>
      <c r="L92" s="7">
        <v>0.2</v>
      </c>
      <c r="M92" t="s">
        <v>13</v>
      </c>
      <c r="N92" t="s">
        <v>14</v>
      </c>
      <c r="O92" t="str">
        <f>_xlfn.XLOOKUP(Orders_CLEAN[[#This Row],[Region]],Region_lookup[RegionCode],Region_lookup[RegionName])</f>
        <v>Western Cape</v>
      </c>
      <c r="P92" t="s">
        <v>82</v>
      </c>
      <c r="Q92" t="str">
        <f>_xlfn.XLOOKUP(Orders_CLEAN[[#This Row],[EmployeeID]],Employees[EmployeeID],Employees[EmployeeName])</f>
        <v>Thabo Pretorius</v>
      </c>
      <c r="R92" s="8">
        <f>Orders_CLEAN[[#This Row],[Quantity]]*Orders_CLEAN[[#This Row],[UnitPrice]]*(1-Orders_CLEAN[[#This Row],[Discount]])</f>
        <v>625.928</v>
      </c>
      <c r="S92" s="8">
        <f>Orders_CLEAN[[#This Row],[Cost]]*Orders_CLEAN[[#This Row],[Quantity]]</f>
        <v>388.07</v>
      </c>
      <c r="T92" s="8">
        <f>Orders_CLEAN[[#This Row],[LineTotal]]-Orders_CLEAN[[#This Row],[LineCost]]</f>
        <v>237.858</v>
      </c>
      <c r="U92" s="8" t="str">
        <f>IFERROR(IF(Orders_CLEAN[[#This Row],[Profit]]/Orders_CLEAN[[#This Row],[LineTotal]]&gt;0.3, "High", IF(Orders_CLEAN[[#This Row],[Profit]]/Orders_CLEAN[[#This Row],[LineTotal]]&gt;=0.15, "Medium", "Low")), "Quantity Error!")</f>
        <v>High</v>
      </c>
      <c r="V92" s="8" t="str">
        <f>IF(COUNTIF(Returns[OrderID], Orders_CLEAN[[#This Row],[OrderID]])&gt;0, "Yes", "No")</f>
        <v>No</v>
      </c>
      <c r="W92" s="19">
        <f>IF(Orders_CLEAN[[#This Row],[Returned]]="Yes",1,0)</f>
        <v>0</v>
      </c>
    </row>
    <row r="93" spans="1:23" x14ac:dyDescent="0.2">
      <c r="A93" t="s">
        <v>276</v>
      </c>
      <c r="B93" s="5">
        <v>45428</v>
      </c>
      <c r="C93" s="5" t="str">
        <f>IF(Orders_CLEAN[[#This Row],[Quantity]]="", "Quantity Error!", "Q"&amp;ROUNDUP(MONTH(Orders_CLEAN[[#This Row],[OrderDate]])/3,0))</f>
        <v>Q2</v>
      </c>
      <c r="D93" t="s">
        <v>147</v>
      </c>
      <c r="E93" t="str">
        <f>_xlfn.XLOOKUP(Orders_CLEAN[[#This Row],[CustomerID]],Customers[CustomerID],Customers[CustomerName])</f>
        <v>Anja Botha</v>
      </c>
      <c r="F93" t="s">
        <v>151</v>
      </c>
      <c r="G93" t="str">
        <f>_xlfn.XLOOKUP(Orders_CLEAN[[#This Row],[ProductID]],Products[ProductID],Products[ProductName])</f>
        <v>Binders Model 3</v>
      </c>
      <c r="H93" t="str">
        <f>_xlfn.XLOOKUP(Orders_CLEAN[[#This Row],[ProductName]],Products[ProductName],Products[Category])</f>
        <v>Office Supplies</v>
      </c>
      <c r="I93" s="6">
        <f>_xlfn.XLOOKUP(Orders_CLEAN[[#This Row],[ProductID]],Products[ProductID],Products[Cost])</f>
        <v>487.09</v>
      </c>
      <c r="J93">
        <v>4</v>
      </c>
      <c r="K93" s="6">
        <v>838.72</v>
      </c>
      <c r="L93" s="7">
        <v>0.2</v>
      </c>
      <c r="M93" t="s">
        <v>13</v>
      </c>
      <c r="N93" t="s">
        <v>31</v>
      </c>
      <c r="O93" t="str">
        <f>_xlfn.XLOOKUP(Orders_CLEAN[[#This Row],[Region]],Region_lookup[RegionCode],Region_lookup[RegionName])</f>
        <v>Gauteng</v>
      </c>
      <c r="P93" t="s">
        <v>52</v>
      </c>
      <c r="Q93" t="str">
        <f>_xlfn.XLOOKUP(Orders_CLEAN[[#This Row],[EmployeeID]],Employees[EmployeeID],Employees[EmployeeName])</f>
        <v>Precious Mbatha</v>
      </c>
      <c r="R93" s="8">
        <f>Orders_CLEAN[[#This Row],[Quantity]]*Orders_CLEAN[[#This Row],[UnitPrice]]*(1-Orders_CLEAN[[#This Row],[Discount]])</f>
        <v>2683.9040000000005</v>
      </c>
      <c r="S93" s="8">
        <f>Orders_CLEAN[[#This Row],[Cost]]*Orders_CLEAN[[#This Row],[Quantity]]</f>
        <v>1948.36</v>
      </c>
      <c r="T93" s="8">
        <f>Orders_CLEAN[[#This Row],[LineTotal]]-Orders_CLEAN[[#This Row],[LineCost]]</f>
        <v>735.54400000000055</v>
      </c>
      <c r="U93" s="8" t="str">
        <f>IFERROR(IF(Orders_CLEAN[[#This Row],[Profit]]/Orders_CLEAN[[#This Row],[LineTotal]]&gt;0.3, "High", IF(Orders_CLEAN[[#This Row],[Profit]]/Orders_CLEAN[[#This Row],[LineTotal]]&gt;=0.15, "Medium", "Low")), "Quantity Error!")</f>
        <v>Medium</v>
      </c>
      <c r="V93" s="8" t="str">
        <f>IF(COUNTIF(Returns[OrderID], Orders_CLEAN[[#This Row],[OrderID]])&gt;0, "Yes", "No")</f>
        <v>No</v>
      </c>
      <c r="W93" s="19">
        <f>IF(Orders_CLEAN[[#This Row],[Returned]]="Yes",1,0)</f>
        <v>0</v>
      </c>
    </row>
    <row r="94" spans="1:23" x14ac:dyDescent="0.2">
      <c r="A94" t="s">
        <v>277</v>
      </c>
      <c r="B94" s="5">
        <v>45475</v>
      </c>
      <c r="C94" s="5" t="str">
        <f>IF(Orders_CLEAN[[#This Row],[Quantity]]="", "Quantity Error!", "Q"&amp;ROUNDUP(MONTH(Orders_CLEAN[[#This Row],[OrderDate]])/3,0))</f>
        <v>Q3</v>
      </c>
      <c r="D94" t="s">
        <v>135</v>
      </c>
      <c r="E94" t="str">
        <f>_xlfn.XLOOKUP(Orders_CLEAN[[#This Row],[CustomerID]],Customers[CustomerID],Customers[CustomerName])</f>
        <v>Nomvula Mbatha</v>
      </c>
      <c r="F94" t="s">
        <v>174</v>
      </c>
      <c r="G94" t="str">
        <f>_xlfn.XLOOKUP(Orders_CLEAN[[#This Row],[ProductID]],Products[ProductID],Products[ProductName])</f>
        <v>Printers Model 4</v>
      </c>
      <c r="H94" t="str">
        <f>_xlfn.XLOOKUP(Orders_CLEAN[[#This Row],[ProductName]],Products[ProductName],Products[Category])</f>
        <v>Technology</v>
      </c>
      <c r="I94" s="6">
        <f>_xlfn.XLOOKUP(Orders_CLEAN[[#This Row],[ProductID]],Products[ProductID],Products[Cost])</f>
        <v>83.72</v>
      </c>
      <c r="J94">
        <v>4</v>
      </c>
      <c r="K94" s="6">
        <v>143.57</v>
      </c>
      <c r="L94" s="7">
        <v>0.2</v>
      </c>
      <c r="M94" t="s">
        <v>27</v>
      </c>
      <c r="N94" t="s">
        <v>47</v>
      </c>
      <c r="O94" t="str">
        <f>_xlfn.XLOOKUP(Orders_CLEAN[[#This Row],[Region]],Region_lookup[RegionCode],Region_lookup[RegionName])</f>
        <v>Eastern Cape</v>
      </c>
      <c r="P94" t="s">
        <v>58</v>
      </c>
      <c r="Q94" t="str">
        <f>_xlfn.XLOOKUP(Orders_CLEAN[[#This Row],[EmployeeID]],Employees[EmployeeID],Employees[EmployeeName])</f>
        <v>Palesa Steyn</v>
      </c>
      <c r="R94" s="8">
        <f>Orders_CLEAN[[#This Row],[Quantity]]*Orders_CLEAN[[#This Row],[UnitPrice]]*(1-Orders_CLEAN[[#This Row],[Discount]])</f>
        <v>459.42399999999998</v>
      </c>
      <c r="S94" s="8">
        <f>Orders_CLEAN[[#This Row],[Cost]]*Orders_CLEAN[[#This Row],[Quantity]]</f>
        <v>334.88</v>
      </c>
      <c r="T94" s="8">
        <f>Orders_CLEAN[[#This Row],[LineTotal]]-Orders_CLEAN[[#This Row],[LineCost]]</f>
        <v>124.54399999999998</v>
      </c>
      <c r="U94" s="8" t="str">
        <f>IFERROR(IF(Orders_CLEAN[[#This Row],[Profit]]/Orders_CLEAN[[#This Row],[LineTotal]]&gt;0.3, "High", IF(Orders_CLEAN[[#This Row],[Profit]]/Orders_CLEAN[[#This Row],[LineTotal]]&gt;=0.15, "Medium", "Low")), "Quantity Error!")</f>
        <v>Medium</v>
      </c>
      <c r="V94" s="8" t="str">
        <f>IF(COUNTIF(Returns[OrderID], Orders_CLEAN[[#This Row],[OrderID]])&gt;0, "Yes", "No")</f>
        <v>No</v>
      </c>
      <c r="W94" s="19">
        <f>IF(Orders_CLEAN[[#This Row],[Returned]]="Yes",1,0)</f>
        <v>0</v>
      </c>
    </row>
    <row r="95" spans="1:23" x14ac:dyDescent="0.2">
      <c r="A95" t="s">
        <v>278</v>
      </c>
      <c r="B95" s="5">
        <v>45704</v>
      </c>
      <c r="C95" s="5" t="str">
        <f>IF(Orders_CLEAN[[#This Row],[Quantity]]="", "Quantity Error!", "Q"&amp;ROUNDUP(MONTH(Orders_CLEAN[[#This Row],[OrderDate]])/3,0))</f>
        <v>Q1</v>
      </c>
      <c r="D95" t="s">
        <v>279</v>
      </c>
      <c r="E95" t="str">
        <f>_xlfn.XLOOKUP(Orders_CLEAN[[#This Row],[CustomerID]],Customers[CustomerID],Customers[CustomerName])</f>
        <v>Bongani Khumalo</v>
      </c>
      <c r="F95" t="s">
        <v>178</v>
      </c>
      <c r="G95" t="str">
        <f>_xlfn.XLOOKUP(Orders_CLEAN[[#This Row],[ProductID]],Products[ProductID],Products[ProductName])</f>
        <v>Chairs Model 2</v>
      </c>
      <c r="H95" t="str">
        <f>_xlfn.XLOOKUP(Orders_CLEAN[[#This Row],[ProductName]],Products[ProductName],Products[Category])</f>
        <v>Furniture</v>
      </c>
      <c r="I95" s="6">
        <f>_xlfn.XLOOKUP(Orders_CLEAN[[#This Row],[ProductID]],Products[ProductID],Products[Cost])</f>
        <v>116.9</v>
      </c>
      <c r="J95">
        <v>11</v>
      </c>
      <c r="K95" s="6">
        <v>253.46</v>
      </c>
      <c r="L95" s="7">
        <v>0</v>
      </c>
      <c r="M95" t="s">
        <v>13</v>
      </c>
      <c r="N95" t="s">
        <v>47</v>
      </c>
      <c r="O95" t="str">
        <f>_xlfn.XLOOKUP(Orders_CLEAN[[#This Row],[Region]],Region_lookup[RegionCode],Region_lookup[RegionName])</f>
        <v>Eastern Cape</v>
      </c>
      <c r="P95" t="s">
        <v>58</v>
      </c>
      <c r="Q95" t="str">
        <f>_xlfn.XLOOKUP(Orders_CLEAN[[#This Row],[EmployeeID]],Employees[EmployeeID],Employees[EmployeeName])</f>
        <v>Palesa Steyn</v>
      </c>
      <c r="R95" s="8">
        <f>Orders_CLEAN[[#This Row],[Quantity]]*Orders_CLEAN[[#This Row],[UnitPrice]]*(1-Orders_CLEAN[[#This Row],[Discount]])</f>
        <v>2788.06</v>
      </c>
      <c r="S95" s="8">
        <f>Orders_CLEAN[[#This Row],[Cost]]*Orders_CLEAN[[#This Row],[Quantity]]</f>
        <v>1285.9000000000001</v>
      </c>
      <c r="T95" s="8">
        <f>Orders_CLEAN[[#This Row],[LineTotal]]-Orders_CLEAN[[#This Row],[LineCost]]</f>
        <v>1502.1599999999999</v>
      </c>
      <c r="U95" s="8" t="str">
        <f>IFERROR(IF(Orders_CLEAN[[#This Row],[Profit]]/Orders_CLEAN[[#This Row],[LineTotal]]&gt;0.3, "High", IF(Orders_CLEAN[[#This Row],[Profit]]/Orders_CLEAN[[#This Row],[LineTotal]]&gt;=0.15, "Medium", "Low")), "Quantity Error!")</f>
        <v>High</v>
      </c>
      <c r="V95" s="8" t="str">
        <f>IF(COUNTIF(Returns[OrderID], Orders_CLEAN[[#This Row],[OrderID]])&gt;0, "Yes", "No")</f>
        <v>No</v>
      </c>
      <c r="W95" s="19">
        <f>IF(Orders_CLEAN[[#This Row],[Returned]]="Yes",1,0)</f>
        <v>0</v>
      </c>
    </row>
    <row r="96" spans="1:23" x14ac:dyDescent="0.2">
      <c r="A96" t="s">
        <v>280</v>
      </c>
      <c r="B96" s="5">
        <v>45674</v>
      </c>
      <c r="C96" s="5" t="str">
        <f>IF(Orders_CLEAN[[#This Row],[Quantity]]="", "Quantity Error!", "Q"&amp;ROUNDUP(MONTH(Orders_CLEAN[[#This Row],[OrderDate]])/3,0))</f>
        <v>Q1</v>
      </c>
      <c r="D96" t="s">
        <v>281</v>
      </c>
      <c r="E96" t="str">
        <f>_xlfn.XLOOKUP(Orders_CLEAN[[#This Row],[CustomerID]],Customers[CustomerID],Customers[CustomerName])</f>
        <v>Pieter Khumalo</v>
      </c>
      <c r="F96" t="s">
        <v>104</v>
      </c>
      <c r="G96" t="str">
        <f>_xlfn.XLOOKUP(Orders_CLEAN[[#This Row],[ProductID]],Products[ProductID],Products[ProductName])</f>
        <v>Envelopes Model 4</v>
      </c>
      <c r="H96" t="str">
        <f>_xlfn.XLOOKUP(Orders_CLEAN[[#This Row],[ProductName]],Products[ProductName],Products[Category])</f>
        <v>Office Supplies</v>
      </c>
      <c r="I96" s="6">
        <f>_xlfn.XLOOKUP(Orders_CLEAN[[#This Row],[ProductID]],Products[ProductID],Products[Cost])</f>
        <v>777.33</v>
      </c>
      <c r="J96">
        <v>5</v>
      </c>
      <c r="K96" s="6">
        <v>1363.68</v>
      </c>
      <c r="L96" s="7">
        <v>0.1</v>
      </c>
      <c r="M96" t="s">
        <v>36</v>
      </c>
      <c r="N96" t="s">
        <v>47</v>
      </c>
      <c r="O96" t="str">
        <f>_xlfn.XLOOKUP(Orders_CLEAN[[#This Row],[Region]],Region_lookup[RegionCode],Region_lookup[RegionName])</f>
        <v>Eastern Cape</v>
      </c>
      <c r="P96" t="s">
        <v>75</v>
      </c>
      <c r="Q96" t="str">
        <f>_xlfn.XLOOKUP(Orders_CLEAN[[#This Row],[EmployeeID]],Employees[EmployeeID],Employees[EmployeeName])</f>
        <v>Francois Steyn</v>
      </c>
      <c r="R96" s="8">
        <f>Orders_CLEAN[[#This Row],[Quantity]]*Orders_CLEAN[[#This Row],[UnitPrice]]*(1-Orders_CLEAN[[#This Row],[Discount]])</f>
        <v>6136.56</v>
      </c>
      <c r="S96" s="8">
        <f>Orders_CLEAN[[#This Row],[Cost]]*Orders_CLEAN[[#This Row],[Quantity]]</f>
        <v>3886.65</v>
      </c>
      <c r="T96" s="8">
        <f>Orders_CLEAN[[#This Row],[LineTotal]]-Orders_CLEAN[[#This Row],[LineCost]]</f>
        <v>2249.9100000000003</v>
      </c>
      <c r="U96" s="8" t="str">
        <f>IFERROR(IF(Orders_CLEAN[[#This Row],[Profit]]/Orders_CLEAN[[#This Row],[LineTotal]]&gt;0.3, "High", IF(Orders_CLEAN[[#This Row],[Profit]]/Orders_CLEAN[[#This Row],[LineTotal]]&gt;=0.15, "Medium", "Low")), "Quantity Error!")</f>
        <v>High</v>
      </c>
      <c r="V96" s="8" t="str">
        <f>IF(COUNTIF(Returns[OrderID], Orders_CLEAN[[#This Row],[OrderID]])&gt;0, "Yes", "No")</f>
        <v>No</v>
      </c>
      <c r="W96" s="19">
        <f>IF(Orders_CLEAN[[#This Row],[Returned]]="Yes",1,0)</f>
        <v>0</v>
      </c>
    </row>
    <row r="97" spans="1:23" x14ac:dyDescent="0.2">
      <c r="A97" t="s">
        <v>282</v>
      </c>
      <c r="B97" s="5">
        <v>45347</v>
      </c>
      <c r="C97" s="5" t="str">
        <f>IF(Orders_CLEAN[[#This Row],[Quantity]]="", "Quantity Error!", "Q"&amp;ROUNDUP(MONTH(Orders_CLEAN[[#This Row],[OrderDate]])/3,0))</f>
        <v>Q1</v>
      </c>
      <c r="D97" t="s">
        <v>283</v>
      </c>
      <c r="E97" t="str">
        <f>_xlfn.XLOOKUP(Orders_CLEAN[[#This Row],[CustomerID]],Customers[CustomerID],Customers[CustomerName])</f>
        <v>Precious Botha</v>
      </c>
      <c r="F97" t="s">
        <v>92</v>
      </c>
      <c r="G97" t="str">
        <f>_xlfn.XLOOKUP(Orders_CLEAN[[#This Row],[ProductID]],Products[ProductID],Products[ProductName])</f>
        <v>Accessories Model 3</v>
      </c>
      <c r="H97" t="str">
        <f>_xlfn.XLOOKUP(Orders_CLEAN[[#This Row],[ProductName]],Products[ProductName],Products[Category])</f>
        <v>Technology</v>
      </c>
      <c r="I97" s="6">
        <f>_xlfn.XLOOKUP(Orders_CLEAN[[#This Row],[ProductID]],Products[ProductID],Products[Cost])</f>
        <v>357.49</v>
      </c>
      <c r="J97">
        <v>9</v>
      </c>
      <c r="K97" s="6">
        <v>769.69</v>
      </c>
      <c r="L97" s="7">
        <v>0</v>
      </c>
      <c r="M97" t="s">
        <v>27</v>
      </c>
      <c r="N97" t="s">
        <v>21</v>
      </c>
      <c r="O97" t="str">
        <f>_xlfn.XLOOKUP(Orders_CLEAN[[#This Row],[Region]],Region_lookup[RegionCode],Region_lookup[RegionName])</f>
        <v>KwaZulu-Natal</v>
      </c>
      <c r="P97" t="s">
        <v>97</v>
      </c>
      <c r="Q97" t="str">
        <f>_xlfn.XLOOKUP(Orders_CLEAN[[#This Row],[EmployeeID]],Employees[EmployeeID],Employees[EmployeeName])</f>
        <v>Bongani Sithole</v>
      </c>
      <c r="R97" s="8">
        <f>Orders_CLEAN[[#This Row],[Quantity]]*Orders_CLEAN[[#This Row],[UnitPrice]]*(1-Orders_CLEAN[[#This Row],[Discount]])</f>
        <v>6927.2100000000009</v>
      </c>
      <c r="S97" s="8">
        <f>Orders_CLEAN[[#This Row],[Cost]]*Orders_CLEAN[[#This Row],[Quantity]]</f>
        <v>3217.41</v>
      </c>
      <c r="T97" s="8">
        <f>Orders_CLEAN[[#This Row],[LineTotal]]-Orders_CLEAN[[#This Row],[LineCost]]</f>
        <v>3709.8000000000011</v>
      </c>
      <c r="U97" s="8" t="str">
        <f>IFERROR(IF(Orders_CLEAN[[#This Row],[Profit]]/Orders_CLEAN[[#This Row],[LineTotal]]&gt;0.3, "High", IF(Orders_CLEAN[[#This Row],[Profit]]/Orders_CLEAN[[#This Row],[LineTotal]]&gt;=0.15, "Medium", "Low")), "Quantity Error!")</f>
        <v>High</v>
      </c>
      <c r="V97" s="8" t="str">
        <f>IF(COUNTIF(Returns[OrderID], Orders_CLEAN[[#This Row],[OrderID]])&gt;0, "Yes", "No")</f>
        <v>No</v>
      </c>
      <c r="W97" s="19">
        <f>IF(Orders_CLEAN[[#This Row],[Returned]]="Yes",1,0)</f>
        <v>0</v>
      </c>
    </row>
    <row r="98" spans="1:23" x14ac:dyDescent="0.2">
      <c r="A98" t="s">
        <v>284</v>
      </c>
      <c r="B98" s="5">
        <v>45383</v>
      </c>
      <c r="C98" s="5" t="str">
        <f>IF(Orders_CLEAN[[#This Row],[Quantity]]="", "Quantity Error!", "Q"&amp;ROUNDUP(MONTH(Orders_CLEAN[[#This Row],[OrderDate]])/3,0))</f>
        <v>Q2</v>
      </c>
      <c r="D98" t="s">
        <v>285</v>
      </c>
      <c r="E98" t="str">
        <f>_xlfn.XLOOKUP(Orders_CLEAN[[#This Row],[CustomerID]],Customers[CustomerID],Customers[CustomerName])</f>
        <v>Francois Fourie</v>
      </c>
      <c r="F98" t="s">
        <v>158</v>
      </c>
      <c r="G98" t="str">
        <f>_xlfn.XLOOKUP(Orders_CLEAN[[#This Row],[ProductID]],Products[ProductID],Products[ProductName])</f>
        <v>Desks Model 1</v>
      </c>
      <c r="H98" t="str">
        <f>_xlfn.XLOOKUP(Orders_CLEAN[[#This Row],[ProductName]],Products[ProductName],Products[Category])</f>
        <v>Furniture</v>
      </c>
      <c r="I98" s="6">
        <f>_xlfn.XLOOKUP(Orders_CLEAN[[#This Row],[ProductID]],Products[ProductID],Products[Cost])</f>
        <v>731.22</v>
      </c>
      <c r="J98">
        <v>2</v>
      </c>
      <c r="K98" s="6">
        <v>1490.92</v>
      </c>
      <c r="L98" s="7">
        <v>0.15</v>
      </c>
      <c r="M98" t="s">
        <v>62</v>
      </c>
      <c r="N98" t="s">
        <v>31</v>
      </c>
      <c r="O98" t="str">
        <f>_xlfn.XLOOKUP(Orders_CLEAN[[#This Row],[Region]],Region_lookup[RegionCode],Region_lookup[RegionName])</f>
        <v>Gauteng</v>
      </c>
      <c r="P98" t="s">
        <v>52</v>
      </c>
      <c r="Q98" t="str">
        <f>_xlfn.XLOOKUP(Orders_CLEAN[[#This Row],[EmployeeID]],Employees[EmployeeID],Employees[EmployeeName])</f>
        <v>Precious Mbatha</v>
      </c>
      <c r="R98" s="8">
        <f>Orders_CLEAN[[#This Row],[Quantity]]*Orders_CLEAN[[#This Row],[UnitPrice]]*(1-Orders_CLEAN[[#This Row],[Discount]])</f>
        <v>2534.5639999999999</v>
      </c>
      <c r="S98" s="8">
        <f>Orders_CLEAN[[#This Row],[Cost]]*Orders_CLEAN[[#This Row],[Quantity]]</f>
        <v>1462.44</v>
      </c>
      <c r="T98" s="8">
        <f>Orders_CLEAN[[#This Row],[LineTotal]]-Orders_CLEAN[[#This Row],[LineCost]]</f>
        <v>1072.1239999999998</v>
      </c>
      <c r="U98" s="8" t="str">
        <f>IFERROR(IF(Orders_CLEAN[[#This Row],[Profit]]/Orders_CLEAN[[#This Row],[LineTotal]]&gt;0.3, "High", IF(Orders_CLEAN[[#This Row],[Profit]]/Orders_CLEAN[[#This Row],[LineTotal]]&gt;=0.15, "Medium", "Low")), "Quantity Error!")</f>
        <v>High</v>
      </c>
      <c r="V98" s="8" t="str">
        <f>IF(COUNTIF(Returns[OrderID], Orders_CLEAN[[#This Row],[OrderID]])&gt;0, "Yes", "No")</f>
        <v>No</v>
      </c>
      <c r="W98" s="19">
        <f>IF(Orders_CLEAN[[#This Row],[Returned]]="Yes",1,0)</f>
        <v>0</v>
      </c>
    </row>
    <row r="99" spans="1:23" x14ac:dyDescent="0.2">
      <c r="A99" t="s">
        <v>286</v>
      </c>
      <c r="B99" s="5">
        <v>45833</v>
      </c>
      <c r="C99" s="5" t="str">
        <f>IF(Orders_CLEAN[[#This Row],[Quantity]]="", "Quantity Error!", "Q"&amp;ROUNDUP(MONTH(Orders_CLEAN[[#This Row],[OrderDate]])/3,0))</f>
        <v>Q2</v>
      </c>
      <c r="D99" t="s">
        <v>288</v>
      </c>
      <c r="E99" t="str">
        <f>_xlfn.XLOOKUP(Orders_CLEAN[[#This Row],[CustomerID]],Customers[CustomerID],Customers[CustomerName])</f>
        <v>Francois Pretorius</v>
      </c>
      <c r="F99" t="s">
        <v>41</v>
      </c>
      <c r="G99" t="str">
        <f>_xlfn.XLOOKUP(Orders_CLEAN[[#This Row],[ProductID]],Products[ProductID],Products[ProductName])</f>
        <v>Pens Model 3</v>
      </c>
      <c r="H99" t="str">
        <f>_xlfn.XLOOKUP(Orders_CLEAN[[#This Row],[ProductName]],Products[ProductName],Products[Category])</f>
        <v>Office Supplies</v>
      </c>
      <c r="I99" s="6">
        <f>_xlfn.XLOOKUP(Orders_CLEAN[[#This Row],[ProductID]],Products[ProductID],Products[Cost])</f>
        <v>498.61</v>
      </c>
      <c r="J99">
        <v>11</v>
      </c>
      <c r="K99" s="6">
        <v>944.31</v>
      </c>
      <c r="L99" s="7">
        <v>0.2</v>
      </c>
      <c r="M99" t="s">
        <v>13</v>
      </c>
      <c r="N99" t="s">
        <v>21</v>
      </c>
      <c r="O99" t="str">
        <f>_xlfn.XLOOKUP(Orders_CLEAN[[#This Row],[Region]],Region_lookup[RegionCode],Region_lookup[RegionName])</f>
        <v>KwaZulu-Natal</v>
      </c>
      <c r="P99" t="s">
        <v>97</v>
      </c>
      <c r="Q99" t="str">
        <f>_xlfn.XLOOKUP(Orders_CLEAN[[#This Row],[EmployeeID]],Employees[EmployeeID],Employees[EmployeeName])</f>
        <v>Bongani Sithole</v>
      </c>
      <c r="R99" s="8">
        <f>Orders_CLEAN[[#This Row],[Quantity]]*Orders_CLEAN[[#This Row],[UnitPrice]]*(1-Orders_CLEAN[[#This Row],[Discount]])</f>
        <v>8309.9279999999999</v>
      </c>
      <c r="S99" s="8">
        <f>Orders_CLEAN[[#This Row],[Cost]]*Orders_CLEAN[[#This Row],[Quantity]]</f>
        <v>5484.71</v>
      </c>
      <c r="T99" s="8">
        <f>Orders_CLEAN[[#This Row],[LineTotal]]-Orders_CLEAN[[#This Row],[LineCost]]</f>
        <v>2825.2179999999998</v>
      </c>
      <c r="U99" s="8" t="str">
        <f>IFERROR(IF(Orders_CLEAN[[#This Row],[Profit]]/Orders_CLEAN[[#This Row],[LineTotal]]&gt;0.3, "High", IF(Orders_CLEAN[[#This Row],[Profit]]/Orders_CLEAN[[#This Row],[LineTotal]]&gt;=0.15, "Medium", "Low")), "Quantity Error!")</f>
        <v>High</v>
      </c>
      <c r="V99" s="8" t="str">
        <f>IF(COUNTIF(Returns[OrderID], Orders_CLEAN[[#This Row],[OrderID]])&gt;0, "Yes", "No")</f>
        <v>No</v>
      </c>
      <c r="W99" s="19">
        <f>IF(Orders_CLEAN[[#This Row],[Returned]]="Yes",1,0)</f>
        <v>0</v>
      </c>
    </row>
    <row r="100" spans="1:23" x14ac:dyDescent="0.2">
      <c r="A100" t="s">
        <v>290</v>
      </c>
      <c r="B100" s="5">
        <v>45355</v>
      </c>
      <c r="C100" s="5" t="str">
        <f>IF(Orders_CLEAN[[#This Row],[Quantity]]="", "Quantity Error!", "Q"&amp;ROUNDUP(MONTH(Orders_CLEAN[[#This Row],[OrderDate]])/3,0))</f>
        <v>Q1</v>
      </c>
      <c r="D100" t="s">
        <v>194</v>
      </c>
      <c r="E100" t="str">
        <f>_xlfn.XLOOKUP(Orders_CLEAN[[#This Row],[CustomerID]],Customers[CustomerID],Customers[CustomerName])</f>
        <v>Elmarie Molefe</v>
      </c>
      <c r="F100" t="s">
        <v>100</v>
      </c>
      <c r="G100" t="str">
        <f>_xlfn.XLOOKUP(Orders_CLEAN[[#This Row],[ProductID]],Products[ProductID],Products[ProductName])</f>
        <v>Printers Model 1</v>
      </c>
      <c r="H100" t="str">
        <f>_xlfn.XLOOKUP(Orders_CLEAN[[#This Row],[ProductName]],Products[ProductName],Products[Category])</f>
        <v>Technology</v>
      </c>
      <c r="I100" s="6">
        <f>_xlfn.XLOOKUP(Orders_CLEAN[[#This Row],[ProductID]],Products[ProductID],Products[Cost])</f>
        <v>595.79999999999995</v>
      </c>
      <c r="J100">
        <v>8</v>
      </c>
      <c r="K100" s="6">
        <v>1280.18</v>
      </c>
      <c r="L100" s="7">
        <v>0</v>
      </c>
      <c r="M100" t="s">
        <v>27</v>
      </c>
      <c r="N100" t="s">
        <v>14</v>
      </c>
      <c r="O100" t="str">
        <f>_xlfn.XLOOKUP(Orders_CLEAN[[#This Row],[Region]],Region_lookup[RegionCode],Region_lookup[RegionName])</f>
        <v>Western Cape</v>
      </c>
      <c r="P100" t="s">
        <v>15</v>
      </c>
      <c r="Q100" t="str">
        <f>_xlfn.XLOOKUP(Orders_CLEAN[[#This Row],[EmployeeID]],Employees[EmployeeID],Employees[EmployeeName])</f>
        <v>Anja Fourie</v>
      </c>
      <c r="R100" s="8">
        <f>Orders_CLEAN[[#This Row],[Quantity]]*Orders_CLEAN[[#This Row],[UnitPrice]]*(1-Orders_CLEAN[[#This Row],[Discount]])</f>
        <v>10241.44</v>
      </c>
      <c r="S100" s="8">
        <f>Orders_CLEAN[[#This Row],[Cost]]*Orders_CLEAN[[#This Row],[Quantity]]</f>
        <v>4766.3999999999996</v>
      </c>
      <c r="T100" s="8">
        <f>Orders_CLEAN[[#This Row],[LineTotal]]-Orders_CLEAN[[#This Row],[LineCost]]</f>
        <v>5475.0400000000009</v>
      </c>
      <c r="U100" s="8" t="str">
        <f>IFERROR(IF(Orders_CLEAN[[#This Row],[Profit]]/Orders_CLEAN[[#This Row],[LineTotal]]&gt;0.3, "High", IF(Orders_CLEAN[[#This Row],[Profit]]/Orders_CLEAN[[#This Row],[LineTotal]]&gt;=0.15, "Medium", "Low")), "Quantity Error!")</f>
        <v>High</v>
      </c>
      <c r="V100" s="8" t="str">
        <f>IF(COUNTIF(Returns[OrderID], Orders_CLEAN[[#This Row],[OrderID]])&gt;0, "Yes", "No")</f>
        <v>No</v>
      </c>
      <c r="W100" s="19">
        <f>IF(Orders_CLEAN[[#This Row],[Returned]]="Yes",1,0)</f>
        <v>0</v>
      </c>
    </row>
    <row r="101" spans="1:23" x14ac:dyDescent="0.2">
      <c r="A101" t="s">
        <v>292</v>
      </c>
      <c r="B101" s="5">
        <v>45383</v>
      </c>
      <c r="C101" s="5" t="str">
        <f>IF(Orders_CLEAN[[#This Row],[Quantity]]="", "Quantity Error!", "Q"&amp;ROUNDUP(MONTH(Orders_CLEAN[[#This Row],[OrderDate]])/3,0))</f>
        <v>Q2</v>
      </c>
      <c r="D101" t="s">
        <v>138</v>
      </c>
      <c r="E101" t="str">
        <f>_xlfn.XLOOKUP(Orders_CLEAN[[#This Row],[CustomerID]],Customers[CustomerID],Customers[CustomerName])</f>
        <v>Nomsa Coetzee</v>
      </c>
      <c r="F101" t="s">
        <v>231</v>
      </c>
      <c r="G101" t="str">
        <f>_xlfn.XLOOKUP(Orders_CLEAN[[#This Row],[ProductID]],Products[ProductID],Products[ProductName])</f>
        <v>Accessories Model 2</v>
      </c>
      <c r="H101" t="str">
        <f>_xlfn.XLOOKUP(Orders_CLEAN[[#This Row],[ProductName]],Products[ProductName],Products[Category])</f>
        <v>Technology</v>
      </c>
      <c r="I101" s="6">
        <f>_xlfn.XLOOKUP(Orders_CLEAN[[#This Row],[ProductID]],Products[ProductID],Products[Cost])</f>
        <v>31.01</v>
      </c>
      <c r="J101">
        <v>8</v>
      </c>
      <c r="K101" s="6">
        <v>49.68</v>
      </c>
      <c r="L101" s="7">
        <v>0.2</v>
      </c>
      <c r="M101" t="s">
        <v>36</v>
      </c>
      <c r="N101" t="s">
        <v>21</v>
      </c>
      <c r="O101" t="str">
        <f>_xlfn.XLOOKUP(Orders_CLEAN[[#This Row],[Region]],Region_lookup[RegionCode],Region_lookup[RegionName])</f>
        <v>KwaZulu-Natal</v>
      </c>
      <c r="P101" t="s">
        <v>97</v>
      </c>
      <c r="Q101" t="str">
        <f>_xlfn.XLOOKUP(Orders_CLEAN[[#This Row],[EmployeeID]],Employees[EmployeeID],Employees[EmployeeName])</f>
        <v>Bongani Sithole</v>
      </c>
      <c r="R101" s="8">
        <f>Orders_CLEAN[[#This Row],[Quantity]]*Orders_CLEAN[[#This Row],[UnitPrice]]*(1-Orders_CLEAN[[#This Row],[Discount]])</f>
        <v>317.952</v>
      </c>
      <c r="S101" s="8">
        <f>Orders_CLEAN[[#This Row],[Cost]]*Orders_CLEAN[[#This Row],[Quantity]]</f>
        <v>248.08</v>
      </c>
      <c r="T101" s="8">
        <f>Orders_CLEAN[[#This Row],[LineTotal]]-Orders_CLEAN[[#This Row],[LineCost]]</f>
        <v>69.871999999999986</v>
      </c>
      <c r="U101" s="8" t="str">
        <f>IFERROR(IF(Orders_CLEAN[[#This Row],[Profit]]/Orders_CLEAN[[#This Row],[LineTotal]]&gt;0.3, "High", IF(Orders_CLEAN[[#This Row],[Profit]]/Orders_CLEAN[[#This Row],[LineTotal]]&gt;=0.15, "Medium", "Low")), "Quantity Error!")</f>
        <v>Medium</v>
      </c>
      <c r="V101" s="8" t="str">
        <f>IF(COUNTIF(Returns[OrderID], Orders_CLEAN[[#This Row],[OrderID]])&gt;0, "Yes", "No")</f>
        <v>No</v>
      </c>
      <c r="W101" s="19">
        <f>IF(Orders_CLEAN[[#This Row],[Returned]]="Yes",1,0)</f>
        <v>0</v>
      </c>
    </row>
    <row r="102" spans="1:23" x14ac:dyDescent="0.2">
      <c r="A102" t="s">
        <v>294</v>
      </c>
      <c r="B102" s="5">
        <v>45646</v>
      </c>
      <c r="C102" s="5" t="str">
        <f>IF(Orders_CLEAN[[#This Row],[Quantity]]="", "Quantity Error!", "Q"&amp;ROUNDUP(MONTH(Orders_CLEAN[[#This Row],[OrderDate]])/3,0))</f>
        <v>Q4</v>
      </c>
      <c r="D102" t="s">
        <v>296</v>
      </c>
      <c r="E102" t="str">
        <f>_xlfn.XLOOKUP(Orders_CLEAN[[#This Row],[CustomerID]],Customers[CustomerID],Customers[CustomerName])</f>
        <v>Francois Le Roux</v>
      </c>
      <c r="F102" t="s">
        <v>297</v>
      </c>
      <c r="G102" t="str">
        <f>_xlfn.XLOOKUP(Orders_CLEAN[[#This Row],[ProductID]],Products[ProductID],Products[ProductName])</f>
        <v>Laptops Model 2</v>
      </c>
      <c r="H102" t="str">
        <f>_xlfn.XLOOKUP(Orders_CLEAN[[#This Row],[ProductName]],Products[ProductName],Products[Category])</f>
        <v>Technology</v>
      </c>
      <c r="I102" s="6">
        <f>_xlfn.XLOOKUP(Orders_CLEAN[[#This Row],[ProductID]],Products[ProductID],Products[Cost])</f>
        <v>55.26</v>
      </c>
      <c r="J102">
        <v>2</v>
      </c>
      <c r="K102" s="6">
        <v>112.32</v>
      </c>
      <c r="L102" s="7">
        <v>0.1</v>
      </c>
      <c r="M102" t="s">
        <v>36</v>
      </c>
      <c r="N102" t="s">
        <v>47</v>
      </c>
      <c r="O102" t="str">
        <f>_xlfn.XLOOKUP(Orders_CLEAN[[#This Row],[Region]],Region_lookup[RegionCode],Region_lookup[RegionName])</f>
        <v>Eastern Cape</v>
      </c>
      <c r="P102" t="s">
        <v>75</v>
      </c>
      <c r="Q102" t="str">
        <f>_xlfn.XLOOKUP(Orders_CLEAN[[#This Row],[EmployeeID]],Employees[EmployeeID],Employees[EmployeeName])</f>
        <v>Francois Steyn</v>
      </c>
      <c r="R102" s="8">
        <f>Orders_CLEAN[[#This Row],[Quantity]]*Orders_CLEAN[[#This Row],[UnitPrice]]*(1-Orders_CLEAN[[#This Row],[Discount]])</f>
        <v>202.17599999999999</v>
      </c>
      <c r="S102" s="8">
        <f>Orders_CLEAN[[#This Row],[Cost]]*Orders_CLEAN[[#This Row],[Quantity]]</f>
        <v>110.52</v>
      </c>
      <c r="T102" s="8">
        <f>Orders_CLEAN[[#This Row],[LineTotal]]-Orders_CLEAN[[#This Row],[LineCost]]</f>
        <v>91.655999999999992</v>
      </c>
      <c r="U102" s="8" t="str">
        <f>IFERROR(IF(Orders_CLEAN[[#This Row],[Profit]]/Orders_CLEAN[[#This Row],[LineTotal]]&gt;0.3, "High", IF(Orders_CLEAN[[#This Row],[Profit]]/Orders_CLEAN[[#This Row],[LineTotal]]&gt;=0.15, "Medium", "Low")), "Quantity Error!")</f>
        <v>High</v>
      </c>
      <c r="V102" s="8" t="str">
        <f>IF(COUNTIF(Returns[OrderID], Orders_CLEAN[[#This Row],[OrderID]])&gt;0, "Yes", "No")</f>
        <v>No</v>
      </c>
      <c r="W102" s="19">
        <f>IF(Orders_CLEAN[[#This Row],[Returned]]="Yes",1,0)</f>
        <v>0</v>
      </c>
    </row>
    <row r="103" spans="1:23" x14ac:dyDescent="0.2">
      <c r="A103" t="s">
        <v>298</v>
      </c>
      <c r="B103" s="5">
        <v>45446</v>
      </c>
      <c r="C103" s="5" t="str">
        <f>IF(Orders_CLEAN[[#This Row],[Quantity]]="", "Quantity Error!", "Q"&amp;ROUNDUP(MONTH(Orders_CLEAN[[#This Row],[OrderDate]])/3,0))</f>
        <v>Q2</v>
      </c>
      <c r="D103" t="s">
        <v>220</v>
      </c>
      <c r="E103" t="str">
        <f>_xlfn.XLOOKUP(Orders_CLEAN[[#This Row],[CustomerID]],Customers[CustomerID],Customers[CustomerName])</f>
        <v>Kagiso Pretorius</v>
      </c>
      <c r="F103" t="s">
        <v>118</v>
      </c>
      <c r="G103" t="str">
        <f>_xlfn.XLOOKUP(Orders_CLEAN[[#This Row],[ProductID]],Products[ProductID],Products[ProductName])</f>
        <v>Paper Model 1</v>
      </c>
      <c r="H103" t="str">
        <f>_xlfn.XLOOKUP(Orders_CLEAN[[#This Row],[ProductName]],Products[ProductName],Products[Category])</f>
        <v>Office Supplies</v>
      </c>
      <c r="I103" s="6">
        <f>_xlfn.XLOOKUP(Orders_CLEAN[[#This Row],[ProductID]],Products[ProductID],Products[Cost])</f>
        <v>193.58</v>
      </c>
      <c r="J103">
        <v>1</v>
      </c>
      <c r="K103" s="6">
        <v>347.15</v>
      </c>
      <c r="L103" s="7">
        <v>0.1</v>
      </c>
      <c r="M103" t="s">
        <v>27</v>
      </c>
      <c r="N103" t="s">
        <v>14</v>
      </c>
      <c r="O103" t="str">
        <f>_xlfn.XLOOKUP(Orders_CLEAN[[#This Row],[Region]],Region_lookup[RegionCode],Region_lookup[RegionName])</f>
        <v>Western Cape</v>
      </c>
      <c r="P103" t="s">
        <v>93</v>
      </c>
      <c r="Q103" t="str">
        <f>_xlfn.XLOOKUP(Orders_CLEAN[[#This Row],[EmployeeID]],Employees[EmployeeID],Employees[EmployeeName])</f>
        <v>Anja Zulu</v>
      </c>
      <c r="R103" s="8">
        <f>Orders_CLEAN[[#This Row],[Quantity]]*Orders_CLEAN[[#This Row],[UnitPrice]]*(1-Orders_CLEAN[[#This Row],[Discount]])</f>
        <v>312.435</v>
      </c>
      <c r="S103" s="8">
        <f>Orders_CLEAN[[#This Row],[Cost]]*Orders_CLEAN[[#This Row],[Quantity]]</f>
        <v>193.58</v>
      </c>
      <c r="T103" s="8">
        <f>Orders_CLEAN[[#This Row],[LineTotal]]-Orders_CLEAN[[#This Row],[LineCost]]</f>
        <v>118.85499999999999</v>
      </c>
      <c r="U103" s="8" t="str">
        <f>IFERROR(IF(Orders_CLEAN[[#This Row],[Profit]]/Orders_CLEAN[[#This Row],[LineTotal]]&gt;0.3, "High", IF(Orders_CLEAN[[#This Row],[Profit]]/Orders_CLEAN[[#This Row],[LineTotal]]&gt;=0.15, "Medium", "Low")), "Quantity Error!")</f>
        <v>High</v>
      </c>
      <c r="V103" s="8" t="str">
        <f>IF(COUNTIF(Returns[OrderID], Orders_CLEAN[[#This Row],[OrderID]])&gt;0, "Yes", "No")</f>
        <v>No</v>
      </c>
      <c r="W103" s="19">
        <f>IF(Orders_CLEAN[[#This Row],[Returned]]="Yes",1,0)</f>
        <v>0</v>
      </c>
    </row>
    <row r="104" spans="1:23" x14ac:dyDescent="0.2">
      <c r="A104" t="s">
        <v>299</v>
      </c>
      <c r="B104" s="5">
        <v>45343</v>
      </c>
      <c r="C104" s="5" t="str">
        <f>IF(Orders_CLEAN[[#This Row],[Quantity]]="", "Quantity Error!", "Q"&amp;ROUNDUP(MONTH(Orders_CLEAN[[#This Row],[OrderDate]])/3,0))</f>
        <v>Q1</v>
      </c>
      <c r="D104" t="s">
        <v>220</v>
      </c>
      <c r="E104" t="str">
        <f>_xlfn.XLOOKUP(Orders_CLEAN[[#This Row],[CustomerID]],Customers[CustomerID],Customers[CustomerName])</f>
        <v>Kagiso Pretorius</v>
      </c>
      <c r="F104" t="s">
        <v>181</v>
      </c>
      <c r="G104" t="str">
        <f>_xlfn.XLOOKUP(Orders_CLEAN[[#This Row],[ProductID]],Products[ProductID],Products[ProductName])</f>
        <v>Envelopes Model 1</v>
      </c>
      <c r="H104" t="str">
        <f>_xlfn.XLOOKUP(Orders_CLEAN[[#This Row],[ProductName]],Products[ProductName],Products[Category])</f>
        <v>Office Supplies</v>
      </c>
      <c r="I104" s="6">
        <f>_xlfn.XLOOKUP(Orders_CLEAN[[#This Row],[ProductID]],Products[ProductID],Products[Cost])</f>
        <v>76.66</v>
      </c>
      <c r="J104">
        <v>2</v>
      </c>
      <c r="K104" s="6">
        <v>117.32</v>
      </c>
      <c r="L104" s="7">
        <v>0.2</v>
      </c>
      <c r="M104" t="s">
        <v>13</v>
      </c>
      <c r="N104" t="s">
        <v>14</v>
      </c>
      <c r="O104" t="str">
        <f>_xlfn.XLOOKUP(Orders_CLEAN[[#This Row],[Region]],Region_lookup[RegionCode],Region_lookup[RegionName])</f>
        <v>Western Cape</v>
      </c>
      <c r="P104" t="s">
        <v>93</v>
      </c>
      <c r="Q104" t="str">
        <f>_xlfn.XLOOKUP(Orders_CLEAN[[#This Row],[EmployeeID]],Employees[EmployeeID],Employees[EmployeeName])</f>
        <v>Anja Zulu</v>
      </c>
      <c r="R104" s="8">
        <f>Orders_CLEAN[[#This Row],[Quantity]]*Orders_CLEAN[[#This Row],[UnitPrice]]*(1-Orders_CLEAN[[#This Row],[Discount]])</f>
        <v>187.71199999999999</v>
      </c>
      <c r="S104" s="8">
        <f>Orders_CLEAN[[#This Row],[Cost]]*Orders_CLEAN[[#This Row],[Quantity]]</f>
        <v>153.32</v>
      </c>
      <c r="T104" s="8">
        <f>Orders_CLEAN[[#This Row],[LineTotal]]-Orders_CLEAN[[#This Row],[LineCost]]</f>
        <v>34.391999999999996</v>
      </c>
      <c r="U104" s="8" t="str">
        <f>IFERROR(IF(Orders_CLEAN[[#This Row],[Profit]]/Orders_CLEAN[[#This Row],[LineTotal]]&gt;0.3, "High", IF(Orders_CLEAN[[#This Row],[Profit]]/Orders_CLEAN[[#This Row],[LineTotal]]&gt;=0.15, "Medium", "Low")), "Quantity Error!")</f>
        <v>Medium</v>
      </c>
      <c r="V104" s="8" t="str">
        <f>IF(COUNTIF(Returns[OrderID], Orders_CLEAN[[#This Row],[OrderID]])&gt;0, "Yes", "No")</f>
        <v>No</v>
      </c>
      <c r="W104" s="19">
        <f>IF(Orders_CLEAN[[#This Row],[Returned]]="Yes",1,0)</f>
        <v>0</v>
      </c>
    </row>
    <row r="105" spans="1:23" x14ac:dyDescent="0.2">
      <c r="A105" t="s">
        <v>301</v>
      </c>
      <c r="B105" s="5">
        <v>45804</v>
      </c>
      <c r="C105" s="5" t="str">
        <f>IF(Orders_CLEAN[[#This Row],[Quantity]]="", "Quantity Error!", "Q"&amp;ROUNDUP(MONTH(Orders_CLEAN[[#This Row],[OrderDate]])/3,0))</f>
        <v>Q2</v>
      </c>
      <c r="D105" t="s">
        <v>303</v>
      </c>
      <c r="E105" t="str">
        <f>_xlfn.XLOOKUP(Orders_CLEAN[[#This Row],[CustomerID]],Customers[CustomerID],Customers[CustomerName])</f>
        <v>Chantelle Pretorius</v>
      </c>
      <c r="F105" t="s">
        <v>139</v>
      </c>
      <c r="G105" t="str">
        <f>_xlfn.XLOOKUP(Orders_CLEAN[[#This Row],[ProductID]],Products[ProductID],Products[ProductName])</f>
        <v>Envelopes Model 3</v>
      </c>
      <c r="H105" t="str">
        <f>_xlfn.XLOOKUP(Orders_CLEAN[[#This Row],[ProductName]],Products[ProductName],Products[Category])</f>
        <v>Office Supplies</v>
      </c>
      <c r="I105" s="6">
        <f>_xlfn.XLOOKUP(Orders_CLEAN[[#This Row],[ProductID]],Products[ProductID],Products[Cost])</f>
        <v>110.07</v>
      </c>
      <c r="J105">
        <v>5</v>
      </c>
      <c r="K105" s="6">
        <v>193.99</v>
      </c>
      <c r="L105" s="7">
        <v>0.1</v>
      </c>
      <c r="M105" t="s">
        <v>13</v>
      </c>
      <c r="N105" t="s">
        <v>14</v>
      </c>
      <c r="O105" t="str">
        <f>_xlfn.XLOOKUP(Orders_CLEAN[[#This Row],[Region]],Region_lookup[RegionCode],Region_lookup[RegionName])</f>
        <v>Western Cape</v>
      </c>
      <c r="P105" t="s">
        <v>15</v>
      </c>
      <c r="Q105" t="str">
        <f>_xlfn.XLOOKUP(Orders_CLEAN[[#This Row],[EmployeeID]],Employees[EmployeeID],Employees[EmployeeName])</f>
        <v>Anja Fourie</v>
      </c>
      <c r="R105" s="8">
        <f>Orders_CLEAN[[#This Row],[Quantity]]*Orders_CLEAN[[#This Row],[UnitPrice]]*(1-Orders_CLEAN[[#This Row],[Discount]])</f>
        <v>872.95500000000004</v>
      </c>
      <c r="S105" s="8">
        <f>Orders_CLEAN[[#This Row],[Cost]]*Orders_CLEAN[[#This Row],[Quantity]]</f>
        <v>550.34999999999991</v>
      </c>
      <c r="T105" s="8">
        <f>Orders_CLEAN[[#This Row],[LineTotal]]-Orders_CLEAN[[#This Row],[LineCost]]</f>
        <v>322.60500000000013</v>
      </c>
      <c r="U105" s="8" t="str">
        <f>IFERROR(IF(Orders_CLEAN[[#This Row],[Profit]]/Orders_CLEAN[[#This Row],[LineTotal]]&gt;0.3, "High", IF(Orders_CLEAN[[#This Row],[Profit]]/Orders_CLEAN[[#This Row],[LineTotal]]&gt;=0.15, "Medium", "Low")), "Quantity Error!")</f>
        <v>High</v>
      </c>
      <c r="V105" s="8" t="str">
        <f>IF(COUNTIF(Returns[OrderID], Orders_CLEAN[[#This Row],[OrderID]])&gt;0, "Yes", "No")</f>
        <v>No</v>
      </c>
      <c r="W105" s="19">
        <f>IF(Orders_CLEAN[[#This Row],[Returned]]="Yes",1,0)</f>
        <v>0</v>
      </c>
    </row>
    <row r="106" spans="1:23" x14ac:dyDescent="0.2">
      <c r="A106" t="s">
        <v>304</v>
      </c>
      <c r="B106" s="5">
        <v>45397</v>
      </c>
      <c r="C106" s="5" t="str">
        <f>IF(Orders_CLEAN[[#This Row],[Quantity]]="", "Quantity Error!", "Q"&amp;ROUNDUP(MONTH(Orders_CLEAN[[#This Row],[OrderDate]])/3,0))</f>
        <v>Q2</v>
      </c>
      <c r="D106" t="s">
        <v>306</v>
      </c>
      <c r="E106" t="str">
        <f>_xlfn.XLOOKUP(Orders_CLEAN[[#This Row],[CustomerID]],Customers[CustomerID],Customers[CustomerName])</f>
        <v>Francois Mahlangu</v>
      </c>
      <c r="F106" t="s">
        <v>104</v>
      </c>
      <c r="G106" t="str">
        <f>_xlfn.XLOOKUP(Orders_CLEAN[[#This Row],[ProductID]],Products[ProductID],Products[ProductName])</f>
        <v>Envelopes Model 4</v>
      </c>
      <c r="H106" t="str">
        <f>_xlfn.XLOOKUP(Orders_CLEAN[[#This Row],[ProductName]],Products[ProductName],Products[Category])</f>
        <v>Office Supplies</v>
      </c>
      <c r="I106" s="6">
        <f>_xlfn.XLOOKUP(Orders_CLEAN[[#This Row],[ProductID]],Products[ProductID],Products[Cost])</f>
        <v>777.33</v>
      </c>
      <c r="J106">
        <v>12</v>
      </c>
      <c r="K106" s="6">
        <v>1363.68</v>
      </c>
      <c r="L106" s="7">
        <v>0.1</v>
      </c>
      <c r="M106" t="s">
        <v>13</v>
      </c>
      <c r="N106" t="s">
        <v>14</v>
      </c>
      <c r="O106" t="str">
        <f>_xlfn.XLOOKUP(Orders_CLEAN[[#This Row],[Region]],Region_lookup[RegionCode],Region_lookup[RegionName])</f>
        <v>Western Cape</v>
      </c>
      <c r="P106" t="s">
        <v>15</v>
      </c>
      <c r="Q106" t="str">
        <f>_xlfn.XLOOKUP(Orders_CLEAN[[#This Row],[EmployeeID]],Employees[EmployeeID],Employees[EmployeeName])</f>
        <v>Anja Fourie</v>
      </c>
      <c r="R106" s="8">
        <f>Orders_CLEAN[[#This Row],[Quantity]]*Orders_CLEAN[[#This Row],[UnitPrice]]*(1-Orders_CLEAN[[#This Row],[Discount]])</f>
        <v>14727.744000000001</v>
      </c>
      <c r="S106" s="8">
        <f>Orders_CLEAN[[#This Row],[Cost]]*Orders_CLEAN[[#This Row],[Quantity]]</f>
        <v>9327.9600000000009</v>
      </c>
      <c r="T106" s="8">
        <f>Orders_CLEAN[[#This Row],[LineTotal]]-Orders_CLEAN[[#This Row],[LineCost]]</f>
        <v>5399.7839999999997</v>
      </c>
      <c r="U106" s="8" t="str">
        <f>IFERROR(IF(Orders_CLEAN[[#This Row],[Profit]]/Orders_CLEAN[[#This Row],[LineTotal]]&gt;0.3, "High", IF(Orders_CLEAN[[#This Row],[Profit]]/Orders_CLEAN[[#This Row],[LineTotal]]&gt;=0.15, "Medium", "Low")), "Quantity Error!")</f>
        <v>High</v>
      </c>
      <c r="V106" s="8" t="str">
        <f>IF(COUNTIF(Returns[OrderID], Orders_CLEAN[[#This Row],[OrderID]])&gt;0, "Yes", "No")</f>
        <v>No</v>
      </c>
      <c r="W106" s="19">
        <f>IF(Orders_CLEAN[[#This Row],[Returned]]="Yes",1,0)</f>
        <v>0</v>
      </c>
    </row>
    <row r="107" spans="1:23" x14ac:dyDescent="0.2">
      <c r="A107" t="s">
        <v>307</v>
      </c>
      <c r="B107" s="5">
        <v>45467</v>
      </c>
      <c r="C107" s="5" t="str">
        <f>IF(Orders_CLEAN[[#This Row],[Quantity]]="", "Quantity Error!", "Q"&amp;ROUNDUP(MONTH(Orders_CLEAN[[#This Row],[OrderDate]])/3,0))</f>
        <v>Q2</v>
      </c>
      <c r="D107" t="s">
        <v>227</v>
      </c>
      <c r="E107" t="str">
        <f>_xlfn.XLOOKUP(Orders_CLEAN[[#This Row],[CustomerID]],Customers[CustomerID],Customers[CustomerName])</f>
        <v>Thabo Mbatha</v>
      </c>
      <c r="F107" t="s">
        <v>100</v>
      </c>
      <c r="G107" t="str">
        <f>_xlfn.XLOOKUP(Orders_CLEAN[[#This Row],[ProductID]],Products[ProductID],Products[ProductName])</f>
        <v>Printers Model 1</v>
      </c>
      <c r="H107" t="str">
        <f>_xlfn.XLOOKUP(Orders_CLEAN[[#This Row],[ProductName]],Products[ProductName],Products[Category])</f>
        <v>Technology</v>
      </c>
      <c r="I107" s="6">
        <f>_xlfn.XLOOKUP(Orders_CLEAN[[#This Row],[ProductID]],Products[ProductID],Products[Cost])</f>
        <v>595.79999999999995</v>
      </c>
      <c r="J107">
        <v>3</v>
      </c>
      <c r="K107" s="6">
        <v>1280.18</v>
      </c>
      <c r="L107" s="7">
        <v>0</v>
      </c>
      <c r="M107" t="s">
        <v>27</v>
      </c>
      <c r="N107" t="s">
        <v>31</v>
      </c>
      <c r="O107" t="str">
        <f>_xlfn.XLOOKUP(Orders_CLEAN[[#This Row],[Region]],Region_lookup[RegionCode],Region_lookup[RegionName])</f>
        <v>Gauteng</v>
      </c>
      <c r="P107" t="s">
        <v>52</v>
      </c>
      <c r="Q107" t="str">
        <f>_xlfn.XLOOKUP(Orders_CLEAN[[#This Row],[EmployeeID]],Employees[EmployeeID],Employees[EmployeeName])</f>
        <v>Precious Mbatha</v>
      </c>
      <c r="R107" s="8">
        <f>Orders_CLEAN[[#This Row],[Quantity]]*Orders_CLEAN[[#This Row],[UnitPrice]]*(1-Orders_CLEAN[[#This Row],[Discount]])</f>
        <v>3840.54</v>
      </c>
      <c r="S107" s="8">
        <f>Orders_CLEAN[[#This Row],[Cost]]*Orders_CLEAN[[#This Row],[Quantity]]</f>
        <v>1787.3999999999999</v>
      </c>
      <c r="T107" s="8">
        <f>Orders_CLEAN[[#This Row],[LineTotal]]-Orders_CLEAN[[#This Row],[LineCost]]</f>
        <v>2053.1400000000003</v>
      </c>
      <c r="U107" s="8" t="str">
        <f>IFERROR(IF(Orders_CLEAN[[#This Row],[Profit]]/Orders_CLEAN[[#This Row],[LineTotal]]&gt;0.3, "High", IF(Orders_CLEAN[[#This Row],[Profit]]/Orders_CLEAN[[#This Row],[LineTotal]]&gt;=0.15, "Medium", "Low")), "Quantity Error!")</f>
        <v>High</v>
      </c>
      <c r="V107" s="8" t="str">
        <f>IF(COUNTIF(Returns[OrderID], Orders_CLEAN[[#This Row],[OrderID]])&gt;0, "Yes", "No")</f>
        <v>No</v>
      </c>
      <c r="W107" s="19">
        <f>IF(Orders_CLEAN[[#This Row],[Returned]]="Yes",1,0)</f>
        <v>0</v>
      </c>
    </row>
    <row r="108" spans="1:23" x14ac:dyDescent="0.2">
      <c r="A108" t="s">
        <v>308</v>
      </c>
      <c r="B108" s="5">
        <v>45609</v>
      </c>
      <c r="C108" s="5" t="str">
        <f>IF(Orders_CLEAN[[#This Row],[Quantity]]="", "Quantity Error!", "Q"&amp;ROUNDUP(MONTH(Orders_CLEAN[[#This Row],[OrderDate]])/3,0))</f>
        <v>Q4</v>
      </c>
      <c r="D108" t="s">
        <v>310</v>
      </c>
      <c r="E108" t="str">
        <f>_xlfn.XLOOKUP(Orders_CLEAN[[#This Row],[CustomerID]],Customers[CustomerID],Customers[CustomerName])</f>
        <v>Riaan Khumalo</v>
      </c>
      <c r="F108" t="s">
        <v>195</v>
      </c>
      <c r="G108" t="str">
        <f>_xlfn.XLOOKUP(Orders_CLEAN[[#This Row],[ProductID]],Products[ProductID],Products[ProductName])</f>
        <v>Printers Model 2</v>
      </c>
      <c r="H108" t="str">
        <f>_xlfn.XLOOKUP(Orders_CLEAN[[#This Row],[ProductName]],Products[ProductName],Products[Category])</f>
        <v>Technology</v>
      </c>
      <c r="I108" s="6">
        <f>_xlfn.XLOOKUP(Orders_CLEAN[[#This Row],[ProductID]],Products[ProductID],Products[Cost])</f>
        <v>338.21</v>
      </c>
      <c r="J108">
        <v>9</v>
      </c>
      <c r="K108" s="6">
        <v>661.25</v>
      </c>
      <c r="L108" s="7">
        <v>0.05</v>
      </c>
      <c r="M108" t="s">
        <v>27</v>
      </c>
      <c r="N108" t="s">
        <v>14</v>
      </c>
      <c r="O108" t="str">
        <f>_xlfn.XLOOKUP(Orders_CLEAN[[#This Row],[Region]],Region_lookup[RegionCode],Region_lookup[RegionName])</f>
        <v>Western Cape</v>
      </c>
      <c r="P108" t="s">
        <v>15</v>
      </c>
      <c r="Q108" t="str">
        <f>_xlfn.XLOOKUP(Orders_CLEAN[[#This Row],[EmployeeID]],Employees[EmployeeID],Employees[EmployeeName])</f>
        <v>Anja Fourie</v>
      </c>
      <c r="R108" s="8">
        <f>Orders_CLEAN[[#This Row],[Quantity]]*Orders_CLEAN[[#This Row],[UnitPrice]]*(1-Orders_CLEAN[[#This Row],[Discount]])</f>
        <v>5653.6875</v>
      </c>
      <c r="S108" s="8">
        <f>Orders_CLEAN[[#This Row],[Cost]]*Orders_CLEAN[[#This Row],[Quantity]]</f>
        <v>3043.89</v>
      </c>
      <c r="T108" s="8">
        <f>Orders_CLEAN[[#This Row],[LineTotal]]-Orders_CLEAN[[#This Row],[LineCost]]</f>
        <v>2609.7975000000001</v>
      </c>
      <c r="U108" s="8" t="str">
        <f>IFERROR(IF(Orders_CLEAN[[#This Row],[Profit]]/Orders_CLEAN[[#This Row],[LineTotal]]&gt;0.3, "High", IF(Orders_CLEAN[[#This Row],[Profit]]/Orders_CLEAN[[#This Row],[LineTotal]]&gt;=0.15, "Medium", "Low")), "Quantity Error!")</f>
        <v>High</v>
      </c>
      <c r="V108" s="8" t="str">
        <f>IF(COUNTIF(Returns[OrderID], Orders_CLEAN[[#This Row],[OrderID]])&gt;0, "Yes", "No")</f>
        <v>No</v>
      </c>
      <c r="W108" s="19">
        <f>IF(Orders_CLEAN[[#This Row],[Returned]]="Yes",1,0)</f>
        <v>0</v>
      </c>
    </row>
    <row r="109" spans="1:23" x14ac:dyDescent="0.2">
      <c r="A109" t="s">
        <v>311</v>
      </c>
      <c r="B109" s="5">
        <v>45381</v>
      </c>
      <c r="C109" s="5" t="str">
        <f>IF(Orders_CLEAN[[#This Row],[Quantity]]="", "Quantity Error!", "Q"&amp;ROUNDUP(MONTH(Orders_CLEAN[[#This Row],[OrderDate]])/3,0))</f>
        <v>Q1</v>
      </c>
      <c r="D109" t="s">
        <v>313</v>
      </c>
      <c r="E109" t="str">
        <f>_xlfn.XLOOKUP(Orders_CLEAN[[#This Row],[CustomerID]],Customers[CustomerID],Customers[CustomerName])</f>
        <v>Johan Pretorius</v>
      </c>
      <c r="F109" t="s">
        <v>78</v>
      </c>
      <c r="G109" t="str">
        <f>_xlfn.XLOOKUP(Orders_CLEAN[[#This Row],[ProductID]],Products[ProductID],Products[ProductName])</f>
        <v>Desks Model 3</v>
      </c>
      <c r="H109" t="str">
        <f>_xlfn.XLOOKUP(Orders_CLEAN[[#This Row],[ProductName]],Products[ProductName],Products[Category])</f>
        <v>Furniture</v>
      </c>
      <c r="I109" s="6">
        <f>_xlfn.XLOOKUP(Orders_CLEAN[[#This Row],[ProductID]],Products[ProductID],Products[Cost])</f>
        <v>388.07</v>
      </c>
      <c r="J109">
        <v>1</v>
      </c>
      <c r="K109" s="6">
        <v>782.41</v>
      </c>
      <c r="L109" s="7">
        <v>0</v>
      </c>
      <c r="M109" t="s">
        <v>27</v>
      </c>
      <c r="N109" t="s">
        <v>21</v>
      </c>
      <c r="O109" t="str">
        <f>_xlfn.XLOOKUP(Orders_CLEAN[[#This Row],[Region]],Region_lookup[RegionCode],Region_lookup[RegionName])</f>
        <v>KwaZulu-Natal</v>
      </c>
      <c r="P109" t="s">
        <v>97</v>
      </c>
      <c r="Q109" t="str">
        <f>_xlfn.XLOOKUP(Orders_CLEAN[[#This Row],[EmployeeID]],Employees[EmployeeID],Employees[EmployeeName])</f>
        <v>Bongani Sithole</v>
      </c>
      <c r="R109" s="8">
        <f>Orders_CLEAN[[#This Row],[Quantity]]*Orders_CLEAN[[#This Row],[UnitPrice]]*(1-Orders_CLEAN[[#This Row],[Discount]])</f>
        <v>782.41</v>
      </c>
      <c r="S109" s="8">
        <f>Orders_CLEAN[[#This Row],[Cost]]*Orders_CLEAN[[#This Row],[Quantity]]</f>
        <v>388.07</v>
      </c>
      <c r="T109" s="8">
        <f>Orders_CLEAN[[#This Row],[LineTotal]]-Orders_CLEAN[[#This Row],[LineCost]]</f>
        <v>394.34</v>
      </c>
      <c r="U109" s="8" t="str">
        <f>IFERROR(IF(Orders_CLEAN[[#This Row],[Profit]]/Orders_CLEAN[[#This Row],[LineTotal]]&gt;0.3, "High", IF(Orders_CLEAN[[#This Row],[Profit]]/Orders_CLEAN[[#This Row],[LineTotal]]&gt;=0.15, "Medium", "Low")), "Quantity Error!")</f>
        <v>High</v>
      </c>
      <c r="V109" s="8" t="str">
        <f>IF(COUNTIF(Returns[OrderID], Orders_CLEAN[[#This Row],[OrderID]])&gt;0, "Yes", "No")</f>
        <v>No</v>
      </c>
      <c r="W109" s="19">
        <f>IF(Orders_CLEAN[[#This Row],[Returned]]="Yes",1,0)</f>
        <v>0</v>
      </c>
    </row>
    <row r="110" spans="1:23" x14ac:dyDescent="0.2">
      <c r="A110" t="s">
        <v>314</v>
      </c>
      <c r="B110" s="5">
        <v>45486</v>
      </c>
      <c r="C110" s="5" t="str">
        <f>IF(Orders_CLEAN[[#This Row],[Quantity]]="", "Quantity Error!", "Q"&amp;ROUNDUP(MONTH(Orders_CLEAN[[#This Row],[OrderDate]])/3,0))</f>
        <v>Q3</v>
      </c>
      <c r="D110" t="s">
        <v>246</v>
      </c>
      <c r="E110" t="str">
        <f>_xlfn.XLOOKUP(Orders_CLEAN[[#This Row],[CustomerID]],Customers[CustomerID],Customers[CustomerName])</f>
        <v>Precious Steyn</v>
      </c>
      <c r="F110" t="s">
        <v>195</v>
      </c>
      <c r="G110" t="str">
        <f>_xlfn.XLOOKUP(Orders_CLEAN[[#This Row],[ProductID]],Products[ProductID],Products[ProductName])</f>
        <v>Printers Model 2</v>
      </c>
      <c r="H110" t="str">
        <f>_xlfn.XLOOKUP(Orders_CLEAN[[#This Row],[ProductName]],Products[ProductName],Products[Category])</f>
        <v>Technology</v>
      </c>
      <c r="I110" s="6">
        <f>_xlfn.XLOOKUP(Orders_CLEAN[[#This Row],[ProductID]],Products[ProductID],Products[Cost])</f>
        <v>338.21</v>
      </c>
      <c r="J110">
        <v>6</v>
      </c>
      <c r="K110" s="6">
        <v>661.25</v>
      </c>
      <c r="L110" s="7">
        <v>0.15</v>
      </c>
      <c r="M110" t="s">
        <v>36</v>
      </c>
      <c r="N110" t="s">
        <v>47</v>
      </c>
      <c r="O110" t="str">
        <f>_xlfn.XLOOKUP(Orders_CLEAN[[#This Row],[Region]],Region_lookup[RegionCode],Region_lookup[RegionName])</f>
        <v>Eastern Cape</v>
      </c>
      <c r="P110" t="s">
        <v>48</v>
      </c>
      <c r="Q110" t="str">
        <f>_xlfn.XLOOKUP(Orders_CLEAN[[#This Row],[EmployeeID]],Employees[EmployeeID],Employees[EmployeeName])</f>
        <v>Sipho Ndlovu</v>
      </c>
      <c r="R110" s="8">
        <f>Orders_CLEAN[[#This Row],[Quantity]]*Orders_CLEAN[[#This Row],[UnitPrice]]*(1-Orders_CLEAN[[#This Row],[Discount]])</f>
        <v>3372.375</v>
      </c>
      <c r="S110" s="8">
        <f>Orders_CLEAN[[#This Row],[Cost]]*Orders_CLEAN[[#This Row],[Quantity]]</f>
        <v>2029.2599999999998</v>
      </c>
      <c r="T110" s="8">
        <f>Orders_CLEAN[[#This Row],[LineTotal]]-Orders_CLEAN[[#This Row],[LineCost]]</f>
        <v>1343.1150000000002</v>
      </c>
      <c r="U110" s="8" t="str">
        <f>IFERROR(IF(Orders_CLEAN[[#This Row],[Profit]]/Orders_CLEAN[[#This Row],[LineTotal]]&gt;0.3, "High", IF(Orders_CLEAN[[#This Row],[Profit]]/Orders_CLEAN[[#This Row],[LineTotal]]&gt;=0.15, "Medium", "Low")), "Quantity Error!")</f>
        <v>High</v>
      </c>
      <c r="V110" s="8" t="str">
        <f>IF(COUNTIF(Returns[OrderID], Orders_CLEAN[[#This Row],[OrderID]])&gt;0, "Yes", "No")</f>
        <v>No</v>
      </c>
      <c r="W110" s="19">
        <f>IF(Orders_CLEAN[[#This Row],[Returned]]="Yes",1,0)</f>
        <v>0</v>
      </c>
    </row>
    <row r="111" spans="1:23" x14ac:dyDescent="0.2">
      <c r="A111" t="s">
        <v>316</v>
      </c>
      <c r="B111" s="5">
        <v>45551</v>
      </c>
      <c r="C111" s="5" t="str">
        <f>IF(Orders_CLEAN[[#This Row],[Quantity]]="", "Quantity Error!", "Q"&amp;ROUNDUP(MONTH(Orders_CLEAN[[#This Row],[OrderDate]])/3,0))</f>
        <v>Q3</v>
      </c>
      <c r="D111" t="s">
        <v>317</v>
      </c>
      <c r="E111" t="str">
        <f>_xlfn.XLOOKUP(Orders_CLEAN[[#This Row],[CustomerID]],Customers[CustomerID],Customers[CustomerName])</f>
        <v>Deon Dlamini</v>
      </c>
      <c r="F111" t="s">
        <v>55</v>
      </c>
      <c r="G111" t="str">
        <f>_xlfn.XLOOKUP(Orders_CLEAN[[#This Row],[ProductID]],Products[ProductID],Products[ProductName])</f>
        <v>Paper Model 3</v>
      </c>
      <c r="H111" t="str">
        <f>_xlfn.XLOOKUP(Orders_CLEAN[[#This Row],[ProductName]],Products[ProductName],Products[Category])</f>
        <v>Office Supplies</v>
      </c>
      <c r="I111" s="6">
        <f>_xlfn.XLOOKUP(Orders_CLEAN[[#This Row],[ProductID]],Products[ProductID],Products[Cost])</f>
        <v>239.71</v>
      </c>
      <c r="J111">
        <v>10</v>
      </c>
      <c r="K111" s="6">
        <v>522.34</v>
      </c>
      <c r="L111" s="7">
        <v>0.05</v>
      </c>
      <c r="M111" t="s">
        <v>27</v>
      </c>
      <c r="N111" t="s">
        <v>31</v>
      </c>
      <c r="O111" t="str">
        <f>_xlfn.XLOOKUP(Orders_CLEAN[[#This Row],[Region]],Region_lookup[RegionCode],Region_lookup[RegionName])</f>
        <v>Gauteng</v>
      </c>
      <c r="P111" t="s">
        <v>52</v>
      </c>
      <c r="Q111" t="str">
        <f>_xlfn.XLOOKUP(Orders_CLEAN[[#This Row],[EmployeeID]],Employees[EmployeeID],Employees[EmployeeName])</f>
        <v>Precious Mbatha</v>
      </c>
      <c r="R111" s="8">
        <f>Orders_CLEAN[[#This Row],[Quantity]]*Orders_CLEAN[[#This Row],[UnitPrice]]*(1-Orders_CLEAN[[#This Row],[Discount]])</f>
        <v>4962.2300000000005</v>
      </c>
      <c r="S111" s="8">
        <f>Orders_CLEAN[[#This Row],[Cost]]*Orders_CLEAN[[#This Row],[Quantity]]</f>
        <v>2397.1</v>
      </c>
      <c r="T111" s="8">
        <f>Orders_CLEAN[[#This Row],[LineTotal]]-Orders_CLEAN[[#This Row],[LineCost]]</f>
        <v>2565.1300000000006</v>
      </c>
      <c r="U111" s="8" t="str">
        <f>IFERROR(IF(Orders_CLEAN[[#This Row],[Profit]]/Orders_CLEAN[[#This Row],[LineTotal]]&gt;0.3, "High", IF(Orders_CLEAN[[#This Row],[Profit]]/Orders_CLEAN[[#This Row],[LineTotal]]&gt;=0.15, "Medium", "Low")), "Quantity Error!")</f>
        <v>High</v>
      </c>
      <c r="V111" s="8" t="str">
        <f>IF(COUNTIF(Returns[OrderID], Orders_CLEAN[[#This Row],[OrderID]])&gt;0, "Yes", "No")</f>
        <v>No</v>
      </c>
      <c r="W111" s="19">
        <f>IF(Orders_CLEAN[[#This Row],[Returned]]="Yes",1,0)</f>
        <v>0</v>
      </c>
    </row>
    <row r="112" spans="1:23" x14ac:dyDescent="0.2">
      <c r="A112" t="s">
        <v>318</v>
      </c>
      <c r="B112" s="5">
        <v>45369</v>
      </c>
      <c r="C112" s="5" t="str">
        <f>IF(Orders_CLEAN[[#This Row],[Quantity]]="", "Quantity Error!", "Q"&amp;ROUNDUP(MONTH(Orders_CLEAN[[#This Row],[OrderDate]])/3,0))</f>
        <v>Q1</v>
      </c>
      <c r="D112" t="s">
        <v>296</v>
      </c>
      <c r="E112" t="str">
        <f>_xlfn.XLOOKUP(Orders_CLEAN[[#This Row],[CustomerID]],Customers[CustomerID],Customers[CustomerName])</f>
        <v>Francois Le Roux</v>
      </c>
      <c r="F112" t="s">
        <v>231</v>
      </c>
      <c r="G112" t="str">
        <f>_xlfn.XLOOKUP(Orders_CLEAN[[#This Row],[ProductID]],Products[ProductID],Products[ProductName])</f>
        <v>Accessories Model 2</v>
      </c>
      <c r="H112" t="str">
        <f>_xlfn.XLOOKUP(Orders_CLEAN[[#This Row],[ProductName]],Products[ProductName],Products[Category])</f>
        <v>Technology</v>
      </c>
      <c r="I112" s="6">
        <f>_xlfn.XLOOKUP(Orders_CLEAN[[#This Row],[ProductID]],Products[ProductID],Products[Cost])</f>
        <v>31.01</v>
      </c>
      <c r="J112">
        <v>10</v>
      </c>
      <c r="K112" s="6">
        <v>49.68</v>
      </c>
      <c r="L112" s="7">
        <v>0</v>
      </c>
      <c r="M112" t="s">
        <v>62</v>
      </c>
      <c r="N112" t="s">
        <v>47</v>
      </c>
      <c r="O112" t="str">
        <f>_xlfn.XLOOKUP(Orders_CLEAN[[#This Row],[Region]],Region_lookup[RegionCode],Region_lookup[RegionName])</f>
        <v>Eastern Cape</v>
      </c>
      <c r="P112" t="s">
        <v>48</v>
      </c>
      <c r="Q112" t="str">
        <f>_xlfn.XLOOKUP(Orders_CLEAN[[#This Row],[EmployeeID]],Employees[EmployeeID],Employees[EmployeeName])</f>
        <v>Sipho Ndlovu</v>
      </c>
      <c r="R112" s="8">
        <f>Orders_CLEAN[[#This Row],[Quantity]]*Orders_CLEAN[[#This Row],[UnitPrice]]*(1-Orders_CLEAN[[#This Row],[Discount]])</f>
        <v>496.8</v>
      </c>
      <c r="S112" s="8">
        <f>Orders_CLEAN[[#This Row],[Cost]]*Orders_CLEAN[[#This Row],[Quantity]]</f>
        <v>310.10000000000002</v>
      </c>
      <c r="T112" s="8">
        <f>Orders_CLEAN[[#This Row],[LineTotal]]-Orders_CLEAN[[#This Row],[LineCost]]</f>
        <v>186.7</v>
      </c>
      <c r="U112" s="8" t="str">
        <f>IFERROR(IF(Orders_CLEAN[[#This Row],[Profit]]/Orders_CLEAN[[#This Row],[LineTotal]]&gt;0.3, "High", IF(Orders_CLEAN[[#This Row],[Profit]]/Orders_CLEAN[[#This Row],[LineTotal]]&gt;=0.15, "Medium", "Low")), "Quantity Error!")</f>
        <v>High</v>
      </c>
      <c r="V112" s="8" t="str">
        <f>IF(COUNTIF(Returns[OrderID], Orders_CLEAN[[#This Row],[OrderID]])&gt;0, "Yes", "No")</f>
        <v>No</v>
      </c>
      <c r="W112" s="19">
        <f>IF(Orders_CLEAN[[#This Row],[Returned]]="Yes",1,0)</f>
        <v>0</v>
      </c>
    </row>
    <row r="113" spans="1:23" x14ac:dyDescent="0.2">
      <c r="A113" t="s">
        <v>320</v>
      </c>
      <c r="B113" s="5">
        <v>45293</v>
      </c>
      <c r="C113" s="5" t="str">
        <f>IF(Orders_CLEAN[[#This Row],[Quantity]]="", "Quantity Error!", "Q"&amp;ROUNDUP(MONTH(Orders_CLEAN[[#This Row],[OrderDate]])/3,0))</f>
        <v>Q1</v>
      </c>
      <c r="D113" t="s">
        <v>321</v>
      </c>
      <c r="E113" t="str">
        <f>_xlfn.XLOOKUP(Orders_CLEAN[[#This Row],[CustomerID]],Customers[CustomerID],Customers[CustomerName])</f>
        <v>Nomvula Le Roux</v>
      </c>
      <c r="F113" t="s">
        <v>104</v>
      </c>
      <c r="G113" t="str">
        <f>_xlfn.XLOOKUP(Orders_CLEAN[[#This Row],[ProductID]],Products[ProductID],Products[ProductName])</f>
        <v>Envelopes Model 4</v>
      </c>
      <c r="H113" t="str">
        <f>_xlfn.XLOOKUP(Orders_CLEAN[[#This Row],[ProductName]],Products[ProductName],Products[Category])</f>
        <v>Office Supplies</v>
      </c>
      <c r="I113" s="6">
        <f>_xlfn.XLOOKUP(Orders_CLEAN[[#This Row],[ProductID]],Products[ProductID],Products[Cost])</f>
        <v>777.33</v>
      </c>
      <c r="J113">
        <v>5</v>
      </c>
      <c r="K113" s="6">
        <v>1363.68</v>
      </c>
      <c r="L113" s="7">
        <v>0</v>
      </c>
      <c r="M113" t="s">
        <v>36</v>
      </c>
      <c r="N113" t="s">
        <v>21</v>
      </c>
      <c r="O113" t="str">
        <f>_xlfn.XLOOKUP(Orders_CLEAN[[#This Row],[Region]],Region_lookup[RegionCode],Region_lookup[RegionName])</f>
        <v>KwaZulu-Natal</v>
      </c>
      <c r="P113" t="s">
        <v>22</v>
      </c>
      <c r="Q113" t="str">
        <f>_xlfn.XLOOKUP(Orders_CLEAN[[#This Row],[EmployeeID]],Employees[EmployeeID],Employees[EmployeeName])</f>
        <v>Thabo Le Roux</v>
      </c>
      <c r="R113" s="8">
        <f>Orders_CLEAN[[#This Row],[Quantity]]*Orders_CLEAN[[#This Row],[UnitPrice]]*(1-Orders_CLEAN[[#This Row],[Discount]])</f>
        <v>6818.4000000000005</v>
      </c>
      <c r="S113" s="8">
        <f>Orders_CLEAN[[#This Row],[Cost]]*Orders_CLEAN[[#This Row],[Quantity]]</f>
        <v>3886.65</v>
      </c>
      <c r="T113" s="8">
        <f>Orders_CLEAN[[#This Row],[LineTotal]]-Orders_CLEAN[[#This Row],[LineCost]]</f>
        <v>2931.7500000000005</v>
      </c>
      <c r="U113" s="8" t="str">
        <f>IFERROR(IF(Orders_CLEAN[[#This Row],[Profit]]/Orders_CLEAN[[#This Row],[LineTotal]]&gt;0.3, "High", IF(Orders_CLEAN[[#This Row],[Profit]]/Orders_CLEAN[[#This Row],[LineTotal]]&gt;=0.15, "Medium", "Low")), "Quantity Error!")</f>
        <v>High</v>
      </c>
      <c r="V113" s="8" t="str">
        <f>IF(COUNTIF(Returns[OrderID], Orders_CLEAN[[#This Row],[OrderID]])&gt;0, "Yes", "No")</f>
        <v>No</v>
      </c>
      <c r="W113" s="19">
        <f>IF(Orders_CLEAN[[#This Row],[Returned]]="Yes",1,0)</f>
        <v>0</v>
      </c>
    </row>
    <row r="114" spans="1:23" x14ac:dyDescent="0.2">
      <c r="A114" t="s">
        <v>322</v>
      </c>
      <c r="B114" s="5">
        <v>45777</v>
      </c>
      <c r="C114" s="5" t="str">
        <f>IF(Orders_CLEAN[[#This Row],[Quantity]]="", "Quantity Error!", "Q"&amp;ROUNDUP(MONTH(Orders_CLEAN[[#This Row],[OrderDate]])/3,0))</f>
        <v>Q2</v>
      </c>
      <c r="D114" t="s">
        <v>323</v>
      </c>
      <c r="E114" t="str">
        <f>_xlfn.XLOOKUP(Orders_CLEAN[[#This Row],[CustomerID]],Customers[CustomerID],Customers[CustomerName])</f>
        <v>Nomsa Molefe</v>
      </c>
      <c r="F114" t="s">
        <v>195</v>
      </c>
      <c r="G114" t="str">
        <f>_xlfn.XLOOKUP(Orders_CLEAN[[#This Row],[ProductID]],Products[ProductID],Products[ProductName])</f>
        <v>Printers Model 2</v>
      </c>
      <c r="H114" t="str">
        <f>_xlfn.XLOOKUP(Orders_CLEAN[[#This Row],[ProductName]],Products[ProductName],Products[Category])</f>
        <v>Technology</v>
      </c>
      <c r="I114" s="6">
        <f>_xlfn.XLOOKUP(Orders_CLEAN[[#This Row],[ProductID]],Products[ProductID],Products[Cost])</f>
        <v>338.21</v>
      </c>
      <c r="J114">
        <v>5</v>
      </c>
      <c r="K114" s="6">
        <v>661.25</v>
      </c>
      <c r="L114" s="7">
        <v>0</v>
      </c>
      <c r="M114" t="s">
        <v>13</v>
      </c>
      <c r="N114" t="s">
        <v>14</v>
      </c>
      <c r="O114" t="str">
        <f>_xlfn.XLOOKUP(Orders_CLEAN[[#This Row],[Region]],Region_lookup[RegionCode],Region_lookup[RegionName])</f>
        <v>Western Cape</v>
      </c>
      <c r="P114" t="s">
        <v>93</v>
      </c>
      <c r="Q114" t="str">
        <f>_xlfn.XLOOKUP(Orders_CLEAN[[#This Row],[EmployeeID]],Employees[EmployeeID],Employees[EmployeeName])</f>
        <v>Anja Zulu</v>
      </c>
      <c r="R114" s="8">
        <f>Orders_CLEAN[[#This Row],[Quantity]]*Orders_CLEAN[[#This Row],[UnitPrice]]*(1-Orders_CLEAN[[#This Row],[Discount]])</f>
        <v>3306.25</v>
      </c>
      <c r="S114" s="8">
        <f>Orders_CLEAN[[#This Row],[Cost]]*Orders_CLEAN[[#This Row],[Quantity]]</f>
        <v>1691.05</v>
      </c>
      <c r="T114" s="8">
        <f>Orders_CLEAN[[#This Row],[LineTotal]]-Orders_CLEAN[[#This Row],[LineCost]]</f>
        <v>1615.2</v>
      </c>
      <c r="U114" s="8" t="str">
        <f>IFERROR(IF(Orders_CLEAN[[#This Row],[Profit]]/Orders_CLEAN[[#This Row],[LineTotal]]&gt;0.3, "High", IF(Orders_CLEAN[[#This Row],[Profit]]/Orders_CLEAN[[#This Row],[LineTotal]]&gt;=0.15, "Medium", "Low")), "Quantity Error!")</f>
        <v>High</v>
      </c>
      <c r="V114" s="8" t="str">
        <f>IF(COUNTIF(Returns[OrderID], Orders_CLEAN[[#This Row],[OrderID]])&gt;0, "Yes", "No")</f>
        <v>No</v>
      </c>
      <c r="W114" s="19">
        <f>IF(Orders_CLEAN[[#This Row],[Returned]]="Yes",1,0)</f>
        <v>0</v>
      </c>
    </row>
    <row r="115" spans="1:23" x14ac:dyDescent="0.2">
      <c r="A115" t="s">
        <v>324</v>
      </c>
      <c r="B115" s="5">
        <v>45318</v>
      </c>
      <c r="C115" s="5" t="str">
        <f>IF(Orders_CLEAN[[#This Row],[Quantity]]="", "Quantity Error!", "Q"&amp;ROUNDUP(MONTH(Orders_CLEAN[[#This Row],[OrderDate]])/3,0))</f>
        <v>Q1</v>
      </c>
      <c r="D115" t="s">
        <v>303</v>
      </c>
      <c r="E115" t="str">
        <f>_xlfn.XLOOKUP(Orders_CLEAN[[#This Row],[CustomerID]],Customers[CustomerID],Customers[CustomerName])</f>
        <v>Chantelle Pretorius</v>
      </c>
      <c r="F115" t="s">
        <v>216</v>
      </c>
      <c r="G115" t="str">
        <f>_xlfn.XLOOKUP(Orders_CLEAN[[#This Row],[ProductID]],Products[ProductID],Products[ProductName])</f>
        <v>Pens Model 1</v>
      </c>
      <c r="H115" t="str">
        <f>_xlfn.XLOOKUP(Orders_CLEAN[[#This Row],[ProductName]],Products[ProductName],Products[Category])</f>
        <v>Office Supplies</v>
      </c>
      <c r="I115" s="6">
        <f>_xlfn.XLOOKUP(Orders_CLEAN[[#This Row],[ProductID]],Products[ProductID],Products[Cost])</f>
        <v>640.09</v>
      </c>
      <c r="J115">
        <v>10</v>
      </c>
      <c r="K115" s="6">
        <v>1169.26</v>
      </c>
      <c r="L115" s="7">
        <v>0.1</v>
      </c>
      <c r="M115" t="s">
        <v>13</v>
      </c>
      <c r="N115" t="s">
        <v>14</v>
      </c>
      <c r="O115" t="str">
        <f>_xlfn.XLOOKUP(Orders_CLEAN[[#This Row],[Region]],Region_lookup[RegionCode],Region_lookup[RegionName])</f>
        <v>Western Cape</v>
      </c>
      <c r="P115" t="s">
        <v>15</v>
      </c>
      <c r="Q115" t="str">
        <f>_xlfn.XLOOKUP(Orders_CLEAN[[#This Row],[EmployeeID]],Employees[EmployeeID],Employees[EmployeeName])</f>
        <v>Anja Fourie</v>
      </c>
      <c r="R115" s="8">
        <f>Orders_CLEAN[[#This Row],[Quantity]]*Orders_CLEAN[[#This Row],[UnitPrice]]*(1-Orders_CLEAN[[#This Row],[Discount]])</f>
        <v>10523.34</v>
      </c>
      <c r="S115" s="8">
        <f>Orders_CLEAN[[#This Row],[Cost]]*Orders_CLEAN[[#This Row],[Quantity]]</f>
        <v>6400.9000000000005</v>
      </c>
      <c r="T115" s="8">
        <f>Orders_CLEAN[[#This Row],[LineTotal]]-Orders_CLEAN[[#This Row],[LineCost]]</f>
        <v>4122.4399999999996</v>
      </c>
      <c r="U115" s="8" t="str">
        <f>IFERROR(IF(Orders_CLEAN[[#This Row],[Profit]]/Orders_CLEAN[[#This Row],[LineTotal]]&gt;0.3, "High", IF(Orders_CLEAN[[#This Row],[Profit]]/Orders_CLEAN[[#This Row],[LineTotal]]&gt;=0.15, "Medium", "Low")), "Quantity Error!")</f>
        <v>High</v>
      </c>
      <c r="V115" s="8" t="str">
        <f>IF(COUNTIF(Returns[OrderID], Orders_CLEAN[[#This Row],[OrderID]])&gt;0, "Yes", "No")</f>
        <v>No</v>
      </c>
      <c r="W115" s="19">
        <f>IF(Orders_CLEAN[[#This Row],[Returned]]="Yes",1,0)</f>
        <v>0</v>
      </c>
    </row>
    <row r="116" spans="1:23" x14ac:dyDescent="0.2">
      <c r="A116" t="s">
        <v>325</v>
      </c>
      <c r="B116" s="5">
        <v>45644</v>
      </c>
      <c r="C116" s="5" t="str">
        <f>IF(Orders_CLEAN[[#This Row],[Quantity]]="", "Quantity Error!", "Q"&amp;ROUNDUP(MONTH(Orders_CLEAN[[#This Row],[OrderDate]])/3,0))</f>
        <v>Q4</v>
      </c>
      <c r="D116" t="s">
        <v>326</v>
      </c>
      <c r="E116" t="str">
        <f>_xlfn.XLOOKUP(Orders_CLEAN[[#This Row],[CustomerID]],Customers[CustomerID],Customers[CustomerName])</f>
        <v>Nomsa Molefe</v>
      </c>
      <c r="F116" t="s">
        <v>46</v>
      </c>
      <c r="G116" t="str">
        <f>_xlfn.XLOOKUP(Orders_CLEAN[[#This Row],[ProductID]],Products[ProductID],Products[ProductName])</f>
        <v>Tables Model 4</v>
      </c>
      <c r="H116" t="str">
        <f>_xlfn.XLOOKUP(Orders_CLEAN[[#This Row],[ProductName]],Products[ProductName],Products[Category])</f>
        <v>Furniture</v>
      </c>
      <c r="I116" s="6">
        <f>_xlfn.XLOOKUP(Orders_CLEAN[[#This Row],[ProductID]],Products[ProductID],Products[Cost])</f>
        <v>707.97</v>
      </c>
      <c r="J116">
        <v>8</v>
      </c>
      <c r="K116" s="6">
        <v>1262.55</v>
      </c>
      <c r="L116" s="7">
        <v>0.15</v>
      </c>
      <c r="M116" t="s">
        <v>27</v>
      </c>
      <c r="N116" t="s">
        <v>21</v>
      </c>
      <c r="O116" t="str">
        <f>_xlfn.XLOOKUP(Orders_CLEAN[[#This Row],[Region]],Region_lookup[RegionCode],Region_lookup[RegionName])</f>
        <v>KwaZulu-Natal</v>
      </c>
      <c r="P116" t="s">
        <v>170</v>
      </c>
      <c r="Q116" t="str">
        <f>_xlfn.XLOOKUP(Orders_CLEAN[[#This Row],[EmployeeID]],Employees[EmployeeID],Employees[EmployeeName])</f>
        <v>Nomvula Le Roux</v>
      </c>
      <c r="R116" s="8">
        <f>Orders_CLEAN[[#This Row],[Quantity]]*Orders_CLEAN[[#This Row],[UnitPrice]]*(1-Orders_CLEAN[[#This Row],[Discount]])</f>
        <v>8585.34</v>
      </c>
      <c r="S116" s="8">
        <f>Orders_CLEAN[[#This Row],[Cost]]*Orders_CLEAN[[#This Row],[Quantity]]</f>
        <v>5663.76</v>
      </c>
      <c r="T116" s="8">
        <f>Orders_CLEAN[[#This Row],[LineTotal]]-Orders_CLEAN[[#This Row],[LineCost]]</f>
        <v>2921.58</v>
      </c>
      <c r="U116" s="8" t="str">
        <f>IFERROR(IF(Orders_CLEAN[[#This Row],[Profit]]/Orders_CLEAN[[#This Row],[LineTotal]]&gt;0.3, "High", IF(Orders_CLEAN[[#This Row],[Profit]]/Orders_CLEAN[[#This Row],[LineTotal]]&gt;=0.15, "Medium", "Low")), "Quantity Error!")</f>
        <v>High</v>
      </c>
      <c r="V116" s="8" t="str">
        <f>IF(COUNTIF(Returns[OrderID], Orders_CLEAN[[#This Row],[OrderID]])&gt;0, "Yes", "No")</f>
        <v>No</v>
      </c>
      <c r="W116" s="19">
        <f>IF(Orders_CLEAN[[#This Row],[Returned]]="Yes",1,0)</f>
        <v>0</v>
      </c>
    </row>
    <row r="117" spans="1:23" x14ac:dyDescent="0.2">
      <c r="A117" t="s">
        <v>327</v>
      </c>
      <c r="B117" s="5">
        <v>45356</v>
      </c>
      <c r="C117" s="5" t="str">
        <f>IF(Orders_CLEAN[[#This Row],[Quantity]]="", "Quantity Error!", "Q"&amp;ROUNDUP(MONTH(Orders_CLEAN[[#This Row],[OrderDate]])/3,0))</f>
        <v>Q1</v>
      </c>
      <c r="D117" t="s">
        <v>328</v>
      </c>
      <c r="E117" t="str">
        <f>_xlfn.XLOOKUP(Orders_CLEAN[[#This Row],[CustomerID]],Customers[CustomerID],Customers[CustomerName])</f>
        <v>Nomsa Ndlovu</v>
      </c>
      <c r="F117" t="s">
        <v>329</v>
      </c>
      <c r="G117" t="str">
        <f>_xlfn.XLOOKUP(Orders_CLEAN[[#This Row],[ProductID]],Products[ProductID],Products[ProductName])</f>
        <v>Chairs Model 3</v>
      </c>
      <c r="H117" t="str">
        <f>_xlfn.XLOOKUP(Orders_CLEAN[[#This Row],[ProductName]],Products[ProductName],Products[Category])</f>
        <v>Furniture</v>
      </c>
      <c r="I117" s="6">
        <f>_xlfn.XLOOKUP(Orders_CLEAN[[#This Row],[ProductID]],Products[ProductID],Products[Cost])</f>
        <v>688.81</v>
      </c>
      <c r="J117">
        <v>12</v>
      </c>
      <c r="K117" s="6">
        <v>1334.92</v>
      </c>
      <c r="L117" s="7">
        <v>0</v>
      </c>
      <c r="M117" t="s">
        <v>13</v>
      </c>
      <c r="N117" t="s">
        <v>31</v>
      </c>
      <c r="O117" t="str">
        <f>_xlfn.XLOOKUP(Orders_CLEAN[[#This Row],[Region]],Region_lookup[RegionCode],Region_lookup[RegionName])</f>
        <v>Gauteng</v>
      </c>
      <c r="P117" t="s">
        <v>43</v>
      </c>
      <c r="Q117" t="str">
        <f>_xlfn.XLOOKUP(Orders_CLEAN[[#This Row],[EmployeeID]],Employees[EmployeeID],Employees[EmployeeName])</f>
        <v>Thabo Dlamini</v>
      </c>
      <c r="R117" s="8">
        <f>Orders_CLEAN[[#This Row],[Quantity]]*Orders_CLEAN[[#This Row],[UnitPrice]]*(1-Orders_CLEAN[[#This Row],[Discount]])</f>
        <v>16019.04</v>
      </c>
      <c r="S117" s="8">
        <f>Orders_CLEAN[[#This Row],[Cost]]*Orders_CLEAN[[#This Row],[Quantity]]</f>
        <v>8265.7199999999993</v>
      </c>
      <c r="T117" s="8">
        <f>Orders_CLEAN[[#This Row],[LineTotal]]-Orders_CLEAN[[#This Row],[LineCost]]</f>
        <v>7753.3200000000015</v>
      </c>
      <c r="U117" s="8" t="str">
        <f>IFERROR(IF(Orders_CLEAN[[#This Row],[Profit]]/Orders_CLEAN[[#This Row],[LineTotal]]&gt;0.3, "High", IF(Orders_CLEAN[[#This Row],[Profit]]/Orders_CLEAN[[#This Row],[LineTotal]]&gt;=0.15, "Medium", "Low")), "Quantity Error!")</f>
        <v>High</v>
      </c>
      <c r="V117" s="8" t="str">
        <f>IF(COUNTIF(Returns[OrderID], Orders_CLEAN[[#This Row],[OrderID]])&gt;0, "Yes", "No")</f>
        <v>No</v>
      </c>
      <c r="W117" s="19">
        <f>IF(Orders_CLEAN[[#This Row],[Returned]]="Yes",1,0)</f>
        <v>0</v>
      </c>
    </row>
    <row r="118" spans="1:23" x14ac:dyDescent="0.2">
      <c r="A118" t="s">
        <v>330</v>
      </c>
      <c r="B118" s="5">
        <v>45602</v>
      </c>
      <c r="C118" s="5" t="str">
        <f>IF(Orders_CLEAN[[#This Row],[Quantity]]="", "Quantity Error!", "Q"&amp;ROUNDUP(MONTH(Orders_CLEAN[[#This Row],[OrderDate]])/3,0))</f>
        <v>Q4</v>
      </c>
      <c r="D118" t="s">
        <v>240</v>
      </c>
      <c r="E118" t="str">
        <f>_xlfn.XLOOKUP(Orders_CLEAN[[#This Row],[CustomerID]],Customers[CustomerID],Customers[CustomerName])</f>
        <v>Riaan Molefe</v>
      </c>
      <c r="F118" t="s">
        <v>61</v>
      </c>
      <c r="G118" t="str">
        <f>_xlfn.XLOOKUP(Orders_CLEAN[[#This Row],[ProductID]],Products[ProductID],Products[ProductName])</f>
        <v>Laptops Model 4</v>
      </c>
      <c r="H118" t="str">
        <f>_xlfn.XLOOKUP(Orders_CLEAN[[#This Row],[ProductName]],Products[ProductName],Products[Category])</f>
        <v>Technology</v>
      </c>
      <c r="I118" s="6">
        <f>_xlfn.XLOOKUP(Orders_CLEAN[[#This Row],[ProductID]],Products[ProductID],Products[Cost])</f>
        <v>329.6</v>
      </c>
      <c r="J118">
        <v>5</v>
      </c>
      <c r="K118" s="6">
        <v>455.77</v>
      </c>
      <c r="L118" s="7">
        <v>0.15</v>
      </c>
      <c r="M118" t="s">
        <v>62</v>
      </c>
      <c r="N118" t="s">
        <v>21</v>
      </c>
      <c r="O118" t="str">
        <f>_xlfn.XLOOKUP(Orders_CLEAN[[#This Row],[Region]],Region_lookup[RegionCode],Region_lookup[RegionName])</f>
        <v>KwaZulu-Natal</v>
      </c>
      <c r="P118" t="s">
        <v>22</v>
      </c>
      <c r="Q118" t="str">
        <f>_xlfn.XLOOKUP(Orders_CLEAN[[#This Row],[EmployeeID]],Employees[EmployeeID],Employees[EmployeeName])</f>
        <v>Thabo Le Roux</v>
      </c>
      <c r="R118" s="8">
        <f>Orders_CLEAN[[#This Row],[Quantity]]*Orders_CLEAN[[#This Row],[UnitPrice]]*(1-Orders_CLEAN[[#This Row],[Discount]])</f>
        <v>1937.0224999999998</v>
      </c>
      <c r="S118" s="8">
        <f>Orders_CLEAN[[#This Row],[Cost]]*Orders_CLEAN[[#This Row],[Quantity]]</f>
        <v>1648</v>
      </c>
      <c r="T118" s="8">
        <f>Orders_CLEAN[[#This Row],[LineTotal]]-Orders_CLEAN[[#This Row],[LineCost]]</f>
        <v>289.02249999999981</v>
      </c>
      <c r="U118" s="8" t="str">
        <f>IFERROR(IF(Orders_CLEAN[[#This Row],[Profit]]/Orders_CLEAN[[#This Row],[LineTotal]]&gt;0.3, "High", IF(Orders_CLEAN[[#This Row],[Profit]]/Orders_CLEAN[[#This Row],[LineTotal]]&gt;=0.15, "Medium", "Low")), "Quantity Error!")</f>
        <v>Low</v>
      </c>
      <c r="V118" s="8" t="str">
        <f>IF(COUNTIF(Returns[OrderID], Orders_CLEAN[[#This Row],[OrderID]])&gt;0, "Yes", "No")</f>
        <v>No</v>
      </c>
      <c r="W118" s="19">
        <f>IF(Orders_CLEAN[[#This Row],[Returned]]="Yes",1,0)</f>
        <v>0</v>
      </c>
    </row>
    <row r="119" spans="1:23" x14ac:dyDescent="0.2">
      <c r="A119" t="s">
        <v>332</v>
      </c>
      <c r="B119" s="5">
        <v>45558</v>
      </c>
      <c r="C119" s="5" t="str">
        <f>IF(Orders_CLEAN[[#This Row],[Quantity]]="", "Quantity Error!", "Q"&amp;ROUNDUP(MONTH(Orders_CLEAN[[#This Row],[OrderDate]])/3,0))</f>
        <v>Q3</v>
      </c>
      <c r="D119" t="s">
        <v>388</v>
      </c>
      <c r="E119" t="str">
        <f>_xlfn.XLOOKUP(Orders_CLEAN[[#This Row],[CustomerID]],Customers[CustomerID],Customers[CustomerName])</f>
        <v>Francois Mahlangu</v>
      </c>
      <c r="F119" t="s">
        <v>178</v>
      </c>
      <c r="G119" t="str">
        <f>_xlfn.XLOOKUP(Orders_CLEAN[[#This Row],[ProductID]],Products[ProductID],Products[ProductName])</f>
        <v>Chairs Model 2</v>
      </c>
      <c r="H119" t="str">
        <f>_xlfn.XLOOKUP(Orders_CLEAN[[#This Row],[ProductName]],Products[ProductName],Products[Category])</f>
        <v>Furniture</v>
      </c>
      <c r="I119" s="6">
        <f>_xlfn.XLOOKUP(Orders_CLEAN[[#This Row],[ProductID]],Products[ProductID],Products[Cost])</f>
        <v>116.9</v>
      </c>
      <c r="J119">
        <v>9</v>
      </c>
      <c r="K119" s="6">
        <v>253.46</v>
      </c>
      <c r="L119" s="7">
        <v>0</v>
      </c>
      <c r="M119" t="s">
        <v>36</v>
      </c>
      <c r="N119" t="s">
        <v>31</v>
      </c>
      <c r="O119" t="str">
        <f>_xlfn.XLOOKUP(Orders_CLEAN[[#This Row],[Region]],Region_lookup[RegionCode],Region_lookup[RegionName])</f>
        <v>Gauteng</v>
      </c>
      <c r="P119" t="s">
        <v>52</v>
      </c>
      <c r="Q119" t="str">
        <f>_xlfn.XLOOKUP(Orders_CLEAN[[#This Row],[EmployeeID]],Employees[EmployeeID],Employees[EmployeeName])</f>
        <v>Precious Mbatha</v>
      </c>
      <c r="R119" s="8">
        <f>Orders_CLEAN[[#This Row],[Quantity]]*Orders_CLEAN[[#This Row],[UnitPrice]]*(1-Orders_CLEAN[[#This Row],[Discount]])</f>
        <v>2281.14</v>
      </c>
      <c r="S119" s="8">
        <f>Orders_CLEAN[[#This Row],[Cost]]*Orders_CLEAN[[#This Row],[Quantity]]</f>
        <v>1052.1000000000001</v>
      </c>
      <c r="T119" s="8">
        <f>Orders_CLEAN[[#This Row],[LineTotal]]-Orders_CLEAN[[#This Row],[LineCost]]</f>
        <v>1229.0399999999997</v>
      </c>
      <c r="U119" s="8" t="str">
        <f>IFERROR(IF(Orders_CLEAN[[#This Row],[Profit]]/Orders_CLEAN[[#This Row],[LineTotal]]&gt;0.3, "High", IF(Orders_CLEAN[[#This Row],[Profit]]/Orders_CLEAN[[#This Row],[LineTotal]]&gt;=0.15, "Medium", "Low")), "Quantity Error!")</f>
        <v>High</v>
      </c>
      <c r="V119" s="8" t="str">
        <f>IF(COUNTIF(Returns[OrderID], Orders_CLEAN[[#This Row],[OrderID]])&gt;0, "Yes", "No")</f>
        <v>No</v>
      </c>
      <c r="W119" s="19">
        <f>IF(Orders_CLEAN[[#This Row],[Returned]]="Yes",1,0)</f>
        <v>0</v>
      </c>
    </row>
    <row r="120" spans="1:23" x14ac:dyDescent="0.2">
      <c r="A120" t="s">
        <v>335</v>
      </c>
      <c r="B120" s="5">
        <v>45327</v>
      </c>
      <c r="C120" s="5" t="str">
        <f>IF(Orders_CLEAN[[#This Row],[Quantity]]="", "Quantity Error!", "Q"&amp;ROUNDUP(MONTH(Orders_CLEAN[[#This Row],[OrderDate]])/3,0))</f>
        <v>Q1</v>
      </c>
      <c r="D120" t="s">
        <v>336</v>
      </c>
      <c r="E120" t="str">
        <f>_xlfn.XLOOKUP(Orders_CLEAN[[#This Row],[CustomerID]],Customers[CustomerID],Customers[CustomerName])</f>
        <v>Sipho Steyn</v>
      </c>
      <c r="F120" t="s">
        <v>118</v>
      </c>
      <c r="G120" t="str">
        <f>_xlfn.XLOOKUP(Orders_CLEAN[[#This Row],[ProductID]],Products[ProductID],Products[ProductName])</f>
        <v>Paper Model 1</v>
      </c>
      <c r="H120" t="str">
        <f>_xlfn.XLOOKUP(Orders_CLEAN[[#This Row],[ProductName]],Products[ProductName],Products[Category])</f>
        <v>Office Supplies</v>
      </c>
      <c r="I120" s="6">
        <f>_xlfn.XLOOKUP(Orders_CLEAN[[#This Row],[ProductID]],Products[ProductID],Products[Cost])</f>
        <v>193.58</v>
      </c>
      <c r="J120">
        <v>5</v>
      </c>
      <c r="K120" s="6">
        <v>347.15</v>
      </c>
      <c r="L120" s="7">
        <v>0.1</v>
      </c>
      <c r="M120" t="s">
        <v>27</v>
      </c>
      <c r="N120" t="s">
        <v>21</v>
      </c>
      <c r="O120" t="str">
        <f>_xlfn.XLOOKUP(Orders_CLEAN[[#This Row],[Region]],Region_lookup[RegionCode],Region_lookup[RegionName])</f>
        <v>KwaZulu-Natal</v>
      </c>
      <c r="P120" t="s">
        <v>97</v>
      </c>
      <c r="Q120" t="str">
        <f>_xlfn.XLOOKUP(Orders_CLEAN[[#This Row],[EmployeeID]],Employees[EmployeeID],Employees[EmployeeName])</f>
        <v>Bongani Sithole</v>
      </c>
      <c r="R120" s="8">
        <f>Orders_CLEAN[[#This Row],[Quantity]]*Orders_CLEAN[[#This Row],[UnitPrice]]*(1-Orders_CLEAN[[#This Row],[Discount]])</f>
        <v>1562.175</v>
      </c>
      <c r="S120" s="8">
        <f>Orders_CLEAN[[#This Row],[Cost]]*Orders_CLEAN[[#This Row],[Quantity]]</f>
        <v>967.90000000000009</v>
      </c>
      <c r="T120" s="8">
        <f>Orders_CLEAN[[#This Row],[LineTotal]]-Orders_CLEAN[[#This Row],[LineCost]]</f>
        <v>594.27499999999986</v>
      </c>
      <c r="U120" s="8" t="str">
        <f>IFERROR(IF(Orders_CLEAN[[#This Row],[Profit]]/Orders_CLEAN[[#This Row],[LineTotal]]&gt;0.3, "High", IF(Orders_CLEAN[[#This Row],[Profit]]/Orders_CLEAN[[#This Row],[LineTotal]]&gt;=0.15, "Medium", "Low")), "Quantity Error!")</f>
        <v>High</v>
      </c>
      <c r="V120" s="8" t="str">
        <f>IF(COUNTIF(Returns[OrderID], Orders_CLEAN[[#This Row],[OrderID]])&gt;0, "Yes", "No")</f>
        <v>No</v>
      </c>
      <c r="W120" s="19">
        <f>IF(Orders_CLEAN[[#This Row],[Returned]]="Yes",1,0)</f>
        <v>0</v>
      </c>
    </row>
    <row r="121" spans="1:23" x14ac:dyDescent="0.2">
      <c r="A121" t="s">
        <v>337</v>
      </c>
      <c r="B121" s="5">
        <v>45657</v>
      </c>
      <c r="C121" s="5" t="str">
        <f>IF(Orders_CLEAN[[#This Row],[Quantity]]="", "Quantity Error!", "Q"&amp;ROUNDUP(MONTH(Orders_CLEAN[[#This Row],[OrderDate]])/3,0))</f>
        <v>Q4</v>
      </c>
      <c r="D121" t="s">
        <v>338</v>
      </c>
      <c r="E121" t="str">
        <f>_xlfn.XLOOKUP(Orders_CLEAN[[#This Row],[CustomerID]],Customers[CustomerID],Customers[CustomerName])</f>
        <v>Palesa Khumalo</v>
      </c>
      <c r="F121" t="s">
        <v>78</v>
      </c>
      <c r="G121" t="str">
        <f>_xlfn.XLOOKUP(Orders_CLEAN[[#This Row],[ProductID]],Products[ProductID],Products[ProductName])</f>
        <v>Desks Model 3</v>
      </c>
      <c r="H121" t="str">
        <f>_xlfn.XLOOKUP(Orders_CLEAN[[#This Row],[ProductName]],Products[ProductName],Products[Category])</f>
        <v>Furniture</v>
      </c>
      <c r="I121" s="6">
        <f>_xlfn.XLOOKUP(Orders_CLEAN[[#This Row],[ProductID]],Products[ProductID],Products[Cost])</f>
        <v>388.07</v>
      </c>
      <c r="J121">
        <v>11</v>
      </c>
      <c r="K121" s="6">
        <v>782.41</v>
      </c>
      <c r="L121" s="7">
        <v>0</v>
      </c>
      <c r="M121" t="s">
        <v>13</v>
      </c>
      <c r="N121" t="s">
        <v>21</v>
      </c>
      <c r="O121" t="str">
        <f>_xlfn.XLOOKUP(Orders_CLEAN[[#This Row],[Region]],Region_lookup[RegionCode],Region_lookup[RegionName])</f>
        <v>KwaZulu-Natal</v>
      </c>
      <c r="P121" t="s">
        <v>22</v>
      </c>
      <c r="Q121" t="str">
        <f>_xlfn.XLOOKUP(Orders_CLEAN[[#This Row],[EmployeeID]],Employees[EmployeeID],Employees[EmployeeName])</f>
        <v>Thabo Le Roux</v>
      </c>
      <c r="R121" s="8">
        <f>Orders_CLEAN[[#This Row],[Quantity]]*Orders_CLEAN[[#This Row],[UnitPrice]]*(1-Orders_CLEAN[[#This Row],[Discount]])</f>
        <v>8606.51</v>
      </c>
      <c r="S121" s="8">
        <f>Orders_CLEAN[[#This Row],[Cost]]*Orders_CLEAN[[#This Row],[Quantity]]</f>
        <v>4268.7699999999995</v>
      </c>
      <c r="T121" s="8">
        <f>Orders_CLEAN[[#This Row],[LineTotal]]-Orders_CLEAN[[#This Row],[LineCost]]</f>
        <v>4337.7400000000007</v>
      </c>
      <c r="U121" s="8" t="str">
        <f>IFERROR(IF(Orders_CLEAN[[#This Row],[Profit]]/Orders_CLEAN[[#This Row],[LineTotal]]&gt;0.3, "High", IF(Orders_CLEAN[[#This Row],[Profit]]/Orders_CLEAN[[#This Row],[LineTotal]]&gt;=0.15, "Medium", "Low")), "Quantity Error!")</f>
        <v>High</v>
      </c>
      <c r="V121" s="8" t="str">
        <f>IF(COUNTIF(Returns[OrderID], Orders_CLEAN[[#This Row],[OrderID]])&gt;0, "Yes", "No")</f>
        <v>No</v>
      </c>
      <c r="W121" s="19">
        <f>IF(Orders_CLEAN[[#This Row],[Returned]]="Yes",1,0)</f>
        <v>0</v>
      </c>
    </row>
    <row r="122" spans="1:23" x14ac:dyDescent="0.2">
      <c r="A122" t="s">
        <v>339</v>
      </c>
      <c r="B122" s="5">
        <v>45782</v>
      </c>
      <c r="C122" s="5" t="str">
        <f>IF(Orders_CLEAN[[#This Row],[Quantity]]="", "Quantity Error!", "Q"&amp;ROUNDUP(MONTH(Orders_CLEAN[[#This Row],[OrderDate]])/3,0))</f>
        <v>Q2</v>
      </c>
      <c r="D122" t="s">
        <v>138</v>
      </c>
      <c r="E122" t="str">
        <f>_xlfn.XLOOKUP(Orders_CLEAN[[#This Row],[CustomerID]],Customers[CustomerID],Customers[CustomerName])</f>
        <v>Nomsa Coetzee</v>
      </c>
      <c r="F122" t="s">
        <v>51</v>
      </c>
      <c r="G122" t="str">
        <f>_xlfn.XLOOKUP(Orders_CLEAN[[#This Row],[ProductID]],Products[ProductID],Products[ProductName])</f>
        <v>Bookcases Model 4</v>
      </c>
      <c r="H122" t="str">
        <f>_xlfn.XLOOKUP(Orders_CLEAN[[#This Row],[ProductName]],Products[ProductName],Products[Category])</f>
        <v>Furniture</v>
      </c>
      <c r="I122" s="6">
        <f>_xlfn.XLOOKUP(Orders_CLEAN[[#This Row],[ProductID]],Products[ProductID],Products[Cost])</f>
        <v>539.9</v>
      </c>
      <c r="J122">
        <v>8</v>
      </c>
      <c r="K122" s="6">
        <v>1019.72</v>
      </c>
      <c r="L122" s="7">
        <v>0.15</v>
      </c>
      <c r="M122" t="s">
        <v>27</v>
      </c>
      <c r="N122" t="s">
        <v>21</v>
      </c>
      <c r="O122" t="str">
        <f>_xlfn.XLOOKUP(Orders_CLEAN[[#This Row],[Region]],Region_lookup[RegionCode],Region_lookup[RegionName])</f>
        <v>KwaZulu-Natal</v>
      </c>
      <c r="P122" t="s">
        <v>170</v>
      </c>
      <c r="Q122" t="str">
        <f>_xlfn.XLOOKUP(Orders_CLEAN[[#This Row],[EmployeeID]],Employees[EmployeeID],Employees[EmployeeName])</f>
        <v>Nomvula Le Roux</v>
      </c>
      <c r="R122" s="8">
        <f>Orders_CLEAN[[#This Row],[Quantity]]*Orders_CLEAN[[#This Row],[UnitPrice]]*(1-Orders_CLEAN[[#This Row],[Discount]])</f>
        <v>6934.0960000000005</v>
      </c>
      <c r="S122" s="8">
        <f>Orders_CLEAN[[#This Row],[Cost]]*Orders_CLEAN[[#This Row],[Quantity]]</f>
        <v>4319.2</v>
      </c>
      <c r="T122" s="8">
        <f>Orders_CLEAN[[#This Row],[LineTotal]]-Orders_CLEAN[[#This Row],[LineCost]]</f>
        <v>2614.8960000000006</v>
      </c>
      <c r="U122" s="8" t="str">
        <f>IFERROR(IF(Orders_CLEAN[[#This Row],[Profit]]/Orders_CLEAN[[#This Row],[LineTotal]]&gt;0.3, "High", IF(Orders_CLEAN[[#This Row],[Profit]]/Orders_CLEAN[[#This Row],[LineTotal]]&gt;=0.15, "Medium", "Low")), "Quantity Error!")</f>
        <v>High</v>
      </c>
      <c r="V122" s="8" t="str">
        <f>IF(COUNTIF(Returns[OrderID], Orders_CLEAN[[#This Row],[OrderID]])&gt;0, "Yes", "No")</f>
        <v>No</v>
      </c>
      <c r="W122" s="19">
        <f>IF(Orders_CLEAN[[#This Row],[Returned]]="Yes",1,0)</f>
        <v>0</v>
      </c>
    </row>
    <row r="123" spans="1:23" x14ac:dyDescent="0.2">
      <c r="A123" t="s">
        <v>340</v>
      </c>
      <c r="B123" s="5">
        <v>45597</v>
      </c>
      <c r="C123" s="5" t="str">
        <f>IF(Orders_CLEAN[[#This Row],[Quantity]]="", "Quantity Error!", "Q"&amp;ROUNDUP(MONTH(Orders_CLEAN[[#This Row],[OrderDate]])/3,0))</f>
        <v>Q4</v>
      </c>
      <c r="D123" t="s">
        <v>342</v>
      </c>
      <c r="E123" t="str">
        <f>_xlfn.XLOOKUP(Orders_CLEAN[[#This Row],[CustomerID]],Customers[CustomerID],Customers[CustomerName])</f>
        <v>Nomsa Sithole</v>
      </c>
      <c r="F123" t="s">
        <v>118</v>
      </c>
      <c r="G123" t="str">
        <f>_xlfn.XLOOKUP(Orders_CLEAN[[#This Row],[ProductID]],Products[ProductID],Products[ProductName])</f>
        <v>Paper Model 1</v>
      </c>
      <c r="H123" t="str">
        <f>_xlfn.XLOOKUP(Orders_CLEAN[[#This Row],[ProductName]],Products[ProductName],Products[Category])</f>
        <v>Office Supplies</v>
      </c>
      <c r="I123" s="6">
        <f>_xlfn.XLOOKUP(Orders_CLEAN[[#This Row],[ProductID]],Products[ProductID],Products[Cost])</f>
        <v>193.58</v>
      </c>
      <c r="J123">
        <v>8</v>
      </c>
      <c r="K123" s="6">
        <v>347.15</v>
      </c>
      <c r="L123" s="7">
        <v>0.15</v>
      </c>
      <c r="M123" t="s">
        <v>13</v>
      </c>
      <c r="N123" t="s">
        <v>21</v>
      </c>
      <c r="O123" t="str">
        <f>_xlfn.XLOOKUP(Orders_CLEAN[[#This Row],[Region]],Region_lookup[RegionCode],Region_lookup[RegionName])</f>
        <v>KwaZulu-Natal</v>
      </c>
      <c r="P123" t="s">
        <v>170</v>
      </c>
      <c r="Q123" t="str">
        <f>_xlfn.XLOOKUP(Orders_CLEAN[[#This Row],[EmployeeID]],Employees[EmployeeID],Employees[EmployeeName])</f>
        <v>Nomvula Le Roux</v>
      </c>
      <c r="R123" s="8">
        <f>Orders_CLEAN[[#This Row],[Quantity]]*Orders_CLEAN[[#This Row],[UnitPrice]]*(1-Orders_CLEAN[[#This Row],[Discount]])</f>
        <v>2360.62</v>
      </c>
      <c r="S123" s="8">
        <f>Orders_CLEAN[[#This Row],[Cost]]*Orders_CLEAN[[#This Row],[Quantity]]</f>
        <v>1548.64</v>
      </c>
      <c r="T123" s="8">
        <f>Orders_CLEAN[[#This Row],[LineTotal]]-Orders_CLEAN[[#This Row],[LineCost]]</f>
        <v>811.97999999999979</v>
      </c>
      <c r="U123" s="8" t="str">
        <f>IFERROR(IF(Orders_CLEAN[[#This Row],[Profit]]/Orders_CLEAN[[#This Row],[LineTotal]]&gt;0.3, "High", IF(Orders_CLEAN[[#This Row],[Profit]]/Orders_CLEAN[[#This Row],[LineTotal]]&gt;=0.15, "Medium", "Low")), "Quantity Error!")</f>
        <v>High</v>
      </c>
      <c r="V123" s="8" t="str">
        <f>IF(COUNTIF(Returns[OrderID], Orders_CLEAN[[#This Row],[OrderID]])&gt;0, "Yes", "No")</f>
        <v>No</v>
      </c>
      <c r="W123" s="19">
        <f>IF(Orders_CLEAN[[#This Row],[Returned]]="Yes",1,0)</f>
        <v>0</v>
      </c>
    </row>
    <row r="124" spans="1:23" x14ac:dyDescent="0.2">
      <c r="A124" t="s">
        <v>343</v>
      </c>
      <c r="B124" s="5">
        <v>45755</v>
      </c>
      <c r="C124" s="5" t="str">
        <f>IF(Orders_CLEAN[[#This Row],[Quantity]]="", "Quantity Error!", "Q"&amp;ROUNDUP(MONTH(Orders_CLEAN[[#This Row],[OrderDate]])/3,0))</f>
        <v>Q2</v>
      </c>
      <c r="D124" t="s">
        <v>77</v>
      </c>
      <c r="E124" t="str">
        <f>_xlfn.XLOOKUP(Orders_CLEAN[[#This Row],[CustomerID]],Customers[CustomerID],Customers[CustomerName])</f>
        <v>Zanele Dlamini</v>
      </c>
      <c r="F124" t="s">
        <v>65</v>
      </c>
      <c r="G124" t="str">
        <f>_xlfn.XLOOKUP(Orders_CLEAN[[#This Row],[ProductID]],Products[ProductID],Products[ProductName])</f>
        <v>Bookcases Model 2</v>
      </c>
      <c r="H124" t="str">
        <f>_xlfn.XLOOKUP(Orders_CLEAN[[#This Row],[ProductName]],Products[ProductName],Products[Category])</f>
        <v>Furniture</v>
      </c>
      <c r="I124" s="6">
        <f>_xlfn.XLOOKUP(Orders_CLEAN[[#This Row],[ProductID]],Products[ProductID],Products[Cost])</f>
        <v>633.59</v>
      </c>
      <c r="J124">
        <v>3</v>
      </c>
      <c r="K124" s="6">
        <v>800.37</v>
      </c>
      <c r="L124" s="7">
        <v>0</v>
      </c>
      <c r="M124" t="s">
        <v>13</v>
      </c>
      <c r="N124" t="s">
        <v>47</v>
      </c>
      <c r="O124" t="str">
        <f>_xlfn.XLOOKUP(Orders_CLEAN[[#This Row],[Region]],Region_lookup[RegionCode],Region_lookup[RegionName])</f>
        <v>Eastern Cape</v>
      </c>
      <c r="P124" t="s">
        <v>75</v>
      </c>
      <c r="Q124" t="str">
        <f>_xlfn.XLOOKUP(Orders_CLEAN[[#This Row],[EmployeeID]],Employees[EmployeeID],Employees[EmployeeName])</f>
        <v>Francois Steyn</v>
      </c>
      <c r="R124" s="8">
        <f>Orders_CLEAN[[#This Row],[Quantity]]*Orders_CLEAN[[#This Row],[UnitPrice]]*(1-Orders_CLEAN[[#This Row],[Discount]])</f>
        <v>2401.11</v>
      </c>
      <c r="S124" s="8">
        <f>Orders_CLEAN[[#This Row],[Cost]]*Orders_CLEAN[[#This Row],[Quantity]]</f>
        <v>1900.77</v>
      </c>
      <c r="T124" s="8">
        <f>Orders_CLEAN[[#This Row],[LineTotal]]-Orders_CLEAN[[#This Row],[LineCost]]</f>
        <v>500.34000000000015</v>
      </c>
      <c r="U124" s="8" t="str">
        <f>IFERROR(IF(Orders_CLEAN[[#This Row],[Profit]]/Orders_CLEAN[[#This Row],[LineTotal]]&gt;0.3, "High", IF(Orders_CLEAN[[#This Row],[Profit]]/Orders_CLEAN[[#This Row],[LineTotal]]&gt;=0.15, "Medium", "Low")), "Quantity Error!")</f>
        <v>Medium</v>
      </c>
      <c r="V124" s="8" t="str">
        <f>IF(COUNTIF(Returns[OrderID], Orders_CLEAN[[#This Row],[OrderID]])&gt;0, "Yes", "No")</f>
        <v>No</v>
      </c>
      <c r="W124" s="19">
        <f>IF(Orders_CLEAN[[#This Row],[Returned]]="Yes",1,0)</f>
        <v>0</v>
      </c>
    </row>
    <row r="125" spans="1:23" x14ac:dyDescent="0.2">
      <c r="A125" t="s">
        <v>345</v>
      </c>
      <c r="B125" s="5">
        <v>45309</v>
      </c>
      <c r="C125" s="5" t="str">
        <f>IF(Orders_CLEAN[[#This Row],[Quantity]]="", "Quantity Error!", "Q"&amp;ROUNDUP(MONTH(Orders_CLEAN[[#This Row],[OrderDate]])/3,0))</f>
        <v>Q1</v>
      </c>
      <c r="D125" t="s">
        <v>347</v>
      </c>
      <c r="E125" t="str">
        <f>_xlfn.XLOOKUP(Orders_CLEAN[[#This Row],[CustomerID]],Customers[CustomerID],Customers[CustomerName])</f>
        <v>Bongani Molefe</v>
      </c>
      <c r="F125" t="s">
        <v>213</v>
      </c>
      <c r="G125" t="str">
        <f>_xlfn.XLOOKUP(Orders_CLEAN[[#This Row],[ProductID]],Products[ProductID],Products[ProductName])</f>
        <v>Pens Model 4</v>
      </c>
      <c r="H125" t="str">
        <f>_xlfn.XLOOKUP(Orders_CLEAN[[#This Row],[ProductName]],Products[ProductName],Products[Category])</f>
        <v>Office Supplies</v>
      </c>
      <c r="I125" s="6">
        <f>_xlfn.XLOOKUP(Orders_CLEAN[[#This Row],[ProductID]],Products[ProductID],Products[Cost])</f>
        <v>578.14</v>
      </c>
      <c r="J125">
        <v>12</v>
      </c>
      <c r="K125" s="6">
        <v>1084.72</v>
      </c>
      <c r="L125" s="7">
        <v>0.2</v>
      </c>
      <c r="M125" t="s">
        <v>27</v>
      </c>
      <c r="N125" t="s">
        <v>47</v>
      </c>
      <c r="O125" t="str">
        <f>_xlfn.XLOOKUP(Orders_CLEAN[[#This Row],[Region]],Region_lookup[RegionCode],Region_lookup[RegionName])</f>
        <v>Eastern Cape</v>
      </c>
      <c r="P125" t="s">
        <v>48</v>
      </c>
      <c r="Q125" t="str">
        <f>_xlfn.XLOOKUP(Orders_CLEAN[[#This Row],[EmployeeID]],Employees[EmployeeID],Employees[EmployeeName])</f>
        <v>Sipho Ndlovu</v>
      </c>
      <c r="R125" s="8">
        <f>Orders_CLEAN[[#This Row],[Quantity]]*Orders_CLEAN[[#This Row],[UnitPrice]]*(1-Orders_CLEAN[[#This Row],[Discount]])</f>
        <v>10413.312</v>
      </c>
      <c r="S125" s="8">
        <f>Orders_CLEAN[[#This Row],[Cost]]*Orders_CLEAN[[#This Row],[Quantity]]</f>
        <v>6937.68</v>
      </c>
      <c r="T125" s="8">
        <f>Orders_CLEAN[[#This Row],[LineTotal]]-Orders_CLEAN[[#This Row],[LineCost]]</f>
        <v>3475.6319999999996</v>
      </c>
      <c r="U125" s="8" t="str">
        <f>IFERROR(IF(Orders_CLEAN[[#This Row],[Profit]]/Orders_CLEAN[[#This Row],[LineTotal]]&gt;0.3, "High", IF(Orders_CLEAN[[#This Row],[Profit]]/Orders_CLEAN[[#This Row],[LineTotal]]&gt;=0.15, "Medium", "Low")), "Quantity Error!")</f>
        <v>High</v>
      </c>
      <c r="V125" s="8" t="str">
        <f>IF(COUNTIF(Returns[OrderID], Orders_CLEAN[[#This Row],[OrderID]])&gt;0, "Yes", "No")</f>
        <v>No</v>
      </c>
      <c r="W125" s="19">
        <f>IF(Orders_CLEAN[[#This Row],[Returned]]="Yes",1,0)</f>
        <v>0</v>
      </c>
    </row>
    <row r="126" spans="1:23" x14ac:dyDescent="0.2">
      <c r="A126" t="s">
        <v>348</v>
      </c>
      <c r="B126" s="5">
        <v>45780</v>
      </c>
      <c r="C126" s="5" t="str">
        <f>IF(Orders_CLEAN[[#This Row],[Quantity]]="", "Quantity Error!", "Q"&amp;ROUNDUP(MONTH(Orders_CLEAN[[#This Row],[OrderDate]])/3,0))</f>
        <v>Q2</v>
      </c>
      <c r="D126" t="s">
        <v>227</v>
      </c>
      <c r="E126" t="str">
        <f>_xlfn.XLOOKUP(Orders_CLEAN[[#This Row],[CustomerID]],Customers[CustomerID],Customers[CustomerName])</f>
        <v>Thabo Mbatha</v>
      </c>
      <c r="F126" t="s">
        <v>297</v>
      </c>
      <c r="G126" t="str">
        <f>_xlfn.XLOOKUP(Orders_CLEAN[[#This Row],[ProductID]],Products[ProductID],Products[ProductName])</f>
        <v>Laptops Model 2</v>
      </c>
      <c r="H126" t="str">
        <f>_xlfn.XLOOKUP(Orders_CLEAN[[#This Row],[ProductName]],Products[ProductName],Products[Category])</f>
        <v>Technology</v>
      </c>
      <c r="I126" s="6">
        <f>_xlfn.XLOOKUP(Orders_CLEAN[[#This Row],[ProductID]],Products[ProductID],Products[Cost])</f>
        <v>55.26</v>
      </c>
      <c r="J126">
        <v>10</v>
      </c>
      <c r="K126" s="6">
        <v>112.32</v>
      </c>
      <c r="L126" s="7">
        <v>0.2</v>
      </c>
      <c r="M126" t="s">
        <v>13</v>
      </c>
      <c r="N126" t="s">
        <v>31</v>
      </c>
      <c r="O126" t="str">
        <f>_xlfn.XLOOKUP(Orders_CLEAN[[#This Row],[Region]],Region_lookup[RegionCode],Region_lookup[RegionName])</f>
        <v>Gauteng</v>
      </c>
      <c r="P126" t="s">
        <v>32</v>
      </c>
      <c r="Q126" t="str">
        <f>_xlfn.XLOOKUP(Orders_CLEAN[[#This Row],[EmployeeID]],Employees[EmployeeID],Employees[EmployeeName])</f>
        <v>Nomvula Mokoena</v>
      </c>
      <c r="R126" s="8">
        <f>Orders_CLEAN[[#This Row],[Quantity]]*Orders_CLEAN[[#This Row],[UnitPrice]]*(1-Orders_CLEAN[[#This Row],[Discount]])</f>
        <v>898.56</v>
      </c>
      <c r="S126" s="8">
        <f>Orders_CLEAN[[#This Row],[Cost]]*Orders_CLEAN[[#This Row],[Quantity]]</f>
        <v>552.6</v>
      </c>
      <c r="T126" s="8">
        <f>Orders_CLEAN[[#This Row],[LineTotal]]-Orders_CLEAN[[#This Row],[LineCost]]</f>
        <v>345.95999999999992</v>
      </c>
      <c r="U126" s="8" t="str">
        <f>IFERROR(IF(Orders_CLEAN[[#This Row],[Profit]]/Orders_CLEAN[[#This Row],[LineTotal]]&gt;0.3, "High", IF(Orders_CLEAN[[#This Row],[Profit]]/Orders_CLEAN[[#This Row],[LineTotal]]&gt;=0.15, "Medium", "Low")), "Quantity Error!")</f>
        <v>High</v>
      </c>
      <c r="V126" s="8" t="str">
        <f>IF(COUNTIF(Returns[OrderID], Orders_CLEAN[[#This Row],[OrderID]])&gt;0, "Yes", "No")</f>
        <v>No</v>
      </c>
      <c r="W126" s="19">
        <f>IF(Orders_CLEAN[[#This Row],[Returned]]="Yes",1,0)</f>
        <v>0</v>
      </c>
    </row>
    <row r="127" spans="1:23" x14ac:dyDescent="0.2">
      <c r="A127" t="s">
        <v>349</v>
      </c>
      <c r="B127" s="5">
        <v>45293</v>
      </c>
      <c r="C127" s="5" t="str">
        <f>IF(Orders_CLEAN[[#This Row],[Quantity]]="", "Quantity Error!", "Q"&amp;ROUNDUP(MONTH(Orders_CLEAN[[#This Row],[OrderDate]])/3,0))</f>
        <v>Q1</v>
      </c>
      <c r="D127" t="s">
        <v>351</v>
      </c>
      <c r="E127" t="str">
        <f>_xlfn.XLOOKUP(Orders_CLEAN[[#This Row],[CustomerID]],Customers[CustomerID],Customers[CustomerName])</f>
        <v>Riaan Joubert</v>
      </c>
      <c r="F127" t="s">
        <v>166</v>
      </c>
      <c r="G127" t="str">
        <f>_xlfn.XLOOKUP(Orders_CLEAN[[#This Row],[ProductID]],Products[ProductID],Products[ProductName])</f>
        <v>Monitors Model 2</v>
      </c>
      <c r="H127" t="str">
        <f>_xlfn.XLOOKUP(Orders_CLEAN[[#This Row],[ProductName]],Products[ProductName],Products[Category])</f>
        <v>Technology</v>
      </c>
      <c r="I127" s="6">
        <f>_xlfn.XLOOKUP(Orders_CLEAN[[#This Row],[ProductID]],Products[ProductID],Products[Cost])</f>
        <v>396.64</v>
      </c>
      <c r="J127">
        <v>5</v>
      </c>
      <c r="K127" s="6">
        <v>532.41999999999996</v>
      </c>
      <c r="L127" s="7">
        <v>0.15</v>
      </c>
      <c r="M127" t="s">
        <v>13</v>
      </c>
      <c r="N127" t="s">
        <v>14</v>
      </c>
      <c r="O127" t="str">
        <f>_xlfn.XLOOKUP(Orders_CLEAN[[#This Row],[Region]],Region_lookup[RegionCode],Region_lookup[RegionName])</f>
        <v>Western Cape</v>
      </c>
      <c r="P127" t="s">
        <v>15</v>
      </c>
      <c r="Q127" t="str">
        <f>_xlfn.XLOOKUP(Orders_CLEAN[[#This Row],[EmployeeID]],Employees[EmployeeID],Employees[EmployeeName])</f>
        <v>Anja Fourie</v>
      </c>
      <c r="R127" s="8">
        <f>Orders_CLEAN[[#This Row],[Quantity]]*Orders_CLEAN[[#This Row],[UnitPrice]]*(1-Orders_CLEAN[[#This Row],[Discount]])</f>
        <v>2262.7849999999999</v>
      </c>
      <c r="S127" s="8">
        <f>Orders_CLEAN[[#This Row],[Cost]]*Orders_CLEAN[[#This Row],[Quantity]]</f>
        <v>1983.1999999999998</v>
      </c>
      <c r="T127" s="8">
        <f>Orders_CLEAN[[#This Row],[LineTotal]]-Orders_CLEAN[[#This Row],[LineCost]]</f>
        <v>279.58500000000004</v>
      </c>
      <c r="U127" s="8" t="str">
        <f>IFERROR(IF(Orders_CLEAN[[#This Row],[Profit]]/Orders_CLEAN[[#This Row],[LineTotal]]&gt;0.3, "High", IF(Orders_CLEAN[[#This Row],[Profit]]/Orders_CLEAN[[#This Row],[LineTotal]]&gt;=0.15, "Medium", "Low")), "Quantity Error!")</f>
        <v>Low</v>
      </c>
      <c r="V127" s="8" t="str">
        <f>IF(COUNTIF(Returns[OrderID], Orders_CLEAN[[#This Row],[OrderID]])&gt;0, "Yes", "No")</f>
        <v>No</v>
      </c>
      <c r="W127" s="19">
        <f>IF(Orders_CLEAN[[#This Row],[Returned]]="Yes",1,0)</f>
        <v>0</v>
      </c>
    </row>
    <row r="128" spans="1:23" x14ac:dyDescent="0.2">
      <c r="A128" t="s">
        <v>352</v>
      </c>
      <c r="B128" s="5">
        <v>45715</v>
      </c>
      <c r="C128" s="5" t="str">
        <f>IF(Orders_CLEAN[[#This Row],[Quantity]]="", "Quantity Error!", "Q"&amp;ROUNDUP(MONTH(Orders_CLEAN[[#This Row],[OrderDate]])/3,0))</f>
        <v>Q1</v>
      </c>
      <c r="D128" t="s">
        <v>353</v>
      </c>
      <c r="E128" t="str">
        <f>_xlfn.XLOOKUP(Orders_CLEAN[[#This Row],[CustomerID]],Customers[CustomerID],Customers[CustomerName])</f>
        <v>Sipho Joubert</v>
      </c>
      <c r="F128" t="s">
        <v>144</v>
      </c>
      <c r="G128" t="str">
        <f>_xlfn.XLOOKUP(Orders_CLEAN[[#This Row],[ProductID]],Products[ProductID],Products[ProductName])</f>
        <v>Bookcases Model 1</v>
      </c>
      <c r="H128" t="str">
        <f>_xlfn.XLOOKUP(Orders_CLEAN[[#This Row],[ProductName]],Products[ProductName],Products[Category])</f>
        <v>Furniture</v>
      </c>
      <c r="I128" s="6">
        <f>_xlfn.XLOOKUP(Orders_CLEAN[[#This Row],[ProductID]],Products[ProductID],Products[Cost])</f>
        <v>644.65</v>
      </c>
      <c r="J128">
        <v>5</v>
      </c>
      <c r="K128" s="6">
        <v>1029.82</v>
      </c>
      <c r="L128" s="7">
        <v>0.15</v>
      </c>
      <c r="M128" t="s">
        <v>27</v>
      </c>
      <c r="N128" t="s">
        <v>21</v>
      </c>
      <c r="O128" t="str">
        <f>_xlfn.XLOOKUP(Orders_CLEAN[[#This Row],[Region]],Region_lookup[RegionCode],Region_lookup[RegionName])</f>
        <v>KwaZulu-Natal</v>
      </c>
      <c r="P128" t="s">
        <v>97</v>
      </c>
      <c r="Q128" t="str">
        <f>_xlfn.XLOOKUP(Orders_CLEAN[[#This Row],[EmployeeID]],Employees[EmployeeID],Employees[EmployeeName])</f>
        <v>Bongani Sithole</v>
      </c>
      <c r="R128" s="8">
        <f>Orders_CLEAN[[#This Row],[Quantity]]*Orders_CLEAN[[#This Row],[UnitPrice]]*(1-Orders_CLEAN[[#This Row],[Discount]])</f>
        <v>4376.7349999999997</v>
      </c>
      <c r="S128" s="8">
        <f>Orders_CLEAN[[#This Row],[Cost]]*Orders_CLEAN[[#This Row],[Quantity]]</f>
        <v>3223.25</v>
      </c>
      <c r="T128" s="8">
        <f>Orders_CLEAN[[#This Row],[LineTotal]]-Orders_CLEAN[[#This Row],[LineCost]]</f>
        <v>1153.4849999999997</v>
      </c>
      <c r="U128" s="8" t="str">
        <f>IFERROR(IF(Orders_CLEAN[[#This Row],[Profit]]/Orders_CLEAN[[#This Row],[LineTotal]]&gt;0.3, "High", IF(Orders_CLEAN[[#This Row],[Profit]]/Orders_CLEAN[[#This Row],[LineTotal]]&gt;=0.15, "Medium", "Low")), "Quantity Error!")</f>
        <v>Medium</v>
      </c>
      <c r="V128" s="8" t="str">
        <f>IF(COUNTIF(Returns[OrderID], Orders_CLEAN[[#This Row],[OrderID]])&gt;0, "Yes", "No")</f>
        <v>No</v>
      </c>
      <c r="W128" s="19">
        <f>IF(Orders_CLEAN[[#This Row],[Returned]]="Yes",1,0)</f>
        <v>0</v>
      </c>
    </row>
    <row r="129" spans="1:23" x14ac:dyDescent="0.2">
      <c r="A129" t="s">
        <v>354</v>
      </c>
      <c r="B129" s="5">
        <v>45509</v>
      </c>
      <c r="C129" s="5" t="str">
        <f>IF(Orders_CLEAN[[#This Row],[Quantity]]="", "Quantity Error!", "Q"&amp;ROUNDUP(MONTH(Orders_CLEAN[[#This Row],[OrderDate]])/3,0))</f>
        <v>Q3</v>
      </c>
      <c r="D129" t="s">
        <v>355</v>
      </c>
      <c r="E129" t="str">
        <f>_xlfn.XLOOKUP(Orders_CLEAN[[#This Row],[CustomerID]],Customers[CustomerID],Customers[CustomerName])</f>
        <v>Pieter Joubert</v>
      </c>
      <c r="F129" t="s">
        <v>213</v>
      </c>
      <c r="G129" t="str">
        <f>_xlfn.XLOOKUP(Orders_CLEAN[[#This Row],[ProductID]],Products[ProductID],Products[ProductName])</f>
        <v>Pens Model 4</v>
      </c>
      <c r="H129" t="str">
        <f>_xlfn.XLOOKUP(Orders_CLEAN[[#This Row],[ProductName]],Products[ProductName],Products[Category])</f>
        <v>Office Supplies</v>
      </c>
      <c r="I129" s="6">
        <f>_xlfn.XLOOKUP(Orders_CLEAN[[#This Row],[ProductID]],Products[ProductID],Products[Cost])</f>
        <v>578.14</v>
      </c>
      <c r="J129">
        <v>10</v>
      </c>
      <c r="K129" s="6">
        <v>1084.72</v>
      </c>
      <c r="L129" s="7">
        <v>0.2</v>
      </c>
      <c r="M129" t="s">
        <v>13</v>
      </c>
      <c r="N129" t="s">
        <v>14</v>
      </c>
      <c r="O129" t="str">
        <f>_xlfn.XLOOKUP(Orders_CLEAN[[#This Row],[Region]],Region_lookup[RegionCode],Region_lookup[RegionName])</f>
        <v>Western Cape</v>
      </c>
      <c r="P129" t="s">
        <v>82</v>
      </c>
      <c r="Q129" t="str">
        <f>_xlfn.XLOOKUP(Orders_CLEAN[[#This Row],[EmployeeID]],Employees[EmployeeID],Employees[EmployeeName])</f>
        <v>Thabo Pretorius</v>
      </c>
      <c r="R129" s="8">
        <f>Orders_CLEAN[[#This Row],[Quantity]]*Orders_CLEAN[[#This Row],[UnitPrice]]*(1-Orders_CLEAN[[#This Row],[Discount]])</f>
        <v>8677.76</v>
      </c>
      <c r="S129" s="8">
        <f>Orders_CLEAN[[#This Row],[Cost]]*Orders_CLEAN[[#This Row],[Quantity]]</f>
        <v>5781.4</v>
      </c>
      <c r="T129" s="8">
        <f>Orders_CLEAN[[#This Row],[LineTotal]]-Orders_CLEAN[[#This Row],[LineCost]]</f>
        <v>2896.3600000000006</v>
      </c>
      <c r="U129" s="8" t="str">
        <f>IFERROR(IF(Orders_CLEAN[[#This Row],[Profit]]/Orders_CLEAN[[#This Row],[LineTotal]]&gt;0.3, "High", IF(Orders_CLEAN[[#This Row],[Profit]]/Orders_CLEAN[[#This Row],[LineTotal]]&gt;=0.15, "Medium", "Low")), "Quantity Error!")</f>
        <v>High</v>
      </c>
      <c r="V129" s="8" t="str">
        <f>IF(COUNTIF(Returns[OrderID], Orders_CLEAN[[#This Row],[OrderID]])&gt;0, "Yes", "No")</f>
        <v>No</v>
      </c>
      <c r="W129" s="19">
        <f>IF(Orders_CLEAN[[#This Row],[Returned]]="Yes",1,0)</f>
        <v>0</v>
      </c>
    </row>
    <row r="130" spans="1:23" x14ac:dyDescent="0.2">
      <c r="A130" t="s">
        <v>356</v>
      </c>
      <c r="B130" s="5">
        <v>45637</v>
      </c>
      <c r="C130" s="5" t="str">
        <f>IF(Orders_CLEAN[[#This Row],[Quantity]]="", "Quantity Error!", "Q"&amp;ROUNDUP(MONTH(Orders_CLEAN[[#This Row],[OrderDate]])/3,0))</f>
        <v>Q4</v>
      </c>
      <c r="D130" t="s">
        <v>107</v>
      </c>
      <c r="E130" t="str">
        <f>_xlfn.XLOOKUP(Orders_CLEAN[[#This Row],[CustomerID]],Customers[CustomerID],Customers[CustomerName])</f>
        <v>Nomvula Molefe</v>
      </c>
      <c r="F130" t="s">
        <v>19</v>
      </c>
      <c r="G130" t="str">
        <f>_xlfn.XLOOKUP(Orders_CLEAN[[#This Row],[ProductID]],Products[ProductID],Products[ProductName])</f>
        <v>Accessories Model 4</v>
      </c>
      <c r="H130" t="str">
        <f>_xlfn.XLOOKUP(Orders_CLEAN[[#This Row],[ProductName]],Products[ProductName],Products[Category])</f>
        <v>Technology</v>
      </c>
      <c r="I130" s="6">
        <f>_xlfn.XLOOKUP(Orders_CLEAN[[#This Row],[ProductID]],Products[ProductID],Products[Cost])</f>
        <v>685.08</v>
      </c>
      <c r="J130">
        <v>9</v>
      </c>
      <c r="K130" s="6">
        <v>921.01</v>
      </c>
      <c r="L130" s="7">
        <v>0.2</v>
      </c>
      <c r="M130" t="s">
        <v>27</v>
      </c>
      <c r="N130" t="s">
        <v>14</v>
      </c>
      <c r="O130" t="str">
        <f>_xlfn.XLOOKUP(Orders_CLEAN[[#This Row],[Region]],Region_lookup[RegionCode],Region_lookup[RegionName])</f>
        <v>Western Cape</v>
      </c>
      <c r="P130" t="s">
        <v>93</v>
      </c>
      <c r="Q130" t="str">
        <f>_xlfn.XLOOKUP(Orders_CLEAN[[#This Row],[EmployeeID]],Employees[EmployeeID],Employees[EmployeeName])</f>
        <v>Anja Zulu</v>
      </c>
      <c r="R130" s="8">
        <f>Orders_CLEAN[[#This Row],[Quantity]]*Orders_CLEAN[[#This Row],[UnitPrice]]*(1-Orders_CLEAN[[#This Row],[Discount]])</f>
        <v>6631.2720000000008</v>
      </c>
      <c r="S130" s="8">
        <f>Orders_CLEAN[[#This Row],[Cost]]*Orders_CLEAN[[#This Row],[Quantity]]</f>
        <v>6165.72</v>
      </c>
      <c r="T130" s="8">
        <f>Orders_CLEAN[[#This Row],[LineTotal]]-Orders_CLEAN[[#This Row],[LineCost]]</f>
        <v>465.55200000000059</v>
      </c>
      <c r="U130" s="8" t="str">
        <f>IFERROR(IF(Orders_CLEAN[[#This Row],[Profit]]/Orders_CLEAN[[#This Row],[LineTotal]]&gt;0.3, "High", IF(Orders_CLEAN[[#This Row],[Profit]]/Orders_CLEAN[[#This Row],[LineTotal]]&gt;=0.15, "Medium", "Low")), "Quantity Error!")</f>
        <v>Low</v>
      </c>
      <c r="V130" s="8" t="str">
        <f>IF(COUNTIF(Returns[OrderID], Orders_CLEAN[[#This Row],[OrderID]])&gt;0, "Yes", "No")</f>
        <v>No</v>
      </c>
      <c r="W130" s="19">
        <f>IF(Orders_CLEAN[[#This Row],[Returned]]="Yes",1,0)</f>
        <v>0</v>
      </c>
    </row>
    <row r="131" spans="1:23" x14ac:dyDescent="0.2">
      <c r="A131" t="s">
        <v>357</v>
      </c>
      <c r="B131" s="5">
        <v>45740</v>
      </c>
      <c r="C131" s="5" t="str">
        <f>IF(Orders_CLEAN[[#This Row],[Quantity]]="", "Quantity Error!", "Q"&amp;ROUNDUP(MONTH(Orders_CLEAN[[#This Row],[OrderDate]])/3,0))</f>
        <v>Q1</v>
      </c>
      <c r="D131" t="s">
        <v>359</v>
      </c>
      <c r="E131" t="str">
        <f>_xlfn.XLOOKUP(Orders_CLEAN[[#This Row],[CustomerID]],Customers[CustomerID],Customers[CustomerName])</f>
        <v>Bongani Sithole</v>
      </c>
      <c r="F131" t="s">
        <v>96</v>
      </c>
      <c r="G131" t="str">
        <f>_xlfn.XLOOKUP(Orders_CLEAN[[#This Row],[ProductID]],Products[ProductID],Products[ProductName])</f>
        <v>Desks Model 2</v>
      </c>
      <c r="H131" t="str">
        <f>_xlfn.XLOOKUP(Orders_CLEAN[[#This Row],[ProductName]],Products[ProductName],Products[Category])</f>
        <v>Furniture</v>
      </c>
      <c r="I131" s="6">
        <f>_xlfn.XLOOKUP(Orders_CLEAN[[#This Row],[ProductID]],Products[ProductID],Products[Cost])</f>
        <v>209.29</v>
      </c>
      <c r="J131">
        <v>5</v>
      </c>
      <c r="K131" s="6">
        <v>425.58</v>
      </c>
      <c r="L131" s="7">
        <v>0</v>
      </c>
      <c r="M131" t="s">
        <v>27</v>
      </c>
      <c r="N131" t="s">
        <v>31</v>
      </c>
      <c r="O131" t="str">
        <f>_xlfn.XLOOKUP(Orders_CLEAN[[#This Row],[Region]],Region_lookup[RegionCode],Region_lookup[RegionName])</f>
        <v>Gauteng</v>
      </c>
      <c r="P131" t="s">
        <v>32</v>
      </c>
      <c r="Q131" t="str">
        <f>_xlfn.XLOOKUP(Orders_CLEAN[[#This Row],[EmployeeID]],Employees[EmployeeID],Employees[EmployeeName])</f>
        <v>Nomvula Mokoena</v>
      </c>
      <c r="R131" s="8">
        <f>Orders_CLEAN[[#This Row],[Quantity]]*Orders_CLEAN[[#This Row],[UnitPrice]]*(1-Orders_CLEAN[[#This Row],[Discount]])</f>
        <v>2127.9</v>
      </c>
      <c r="S131" s="8">
        <f>Orders_CLEAN[[#This Row],[Cost]]*Orders_CLEAN[[#This Row],[Quantity]]</f>
        <v>1046.45</v>
      </c>
      <c r="T131" s="8">
        <f>Orders_CLEAN[[#This Row],[LineTotal]]-Orders_CLEAN[[#This Row],[LineCost]]</f>
        <v>1081.45</v>
      </c>
      <c r="U131" s="8" t="str">
        <f>IFERROR(IF(Orders_CLEAN[[#This Row],[Profit]]/Orders_CLEAN[[#This Row],[LineTotal]]&gt;0.3, "High", IF(Orders_CLEAN[[#This Row],[Profit]]/Orders_CLEAN[[#This Row],[LineTotal]]&gt;=0.15, "Medium", "Low")), "Quantity Error!")</f>
        <v>High</v>
      </c>
      <c r="V131" s="8" t="str">
        <f>IF(COUNTIF(Returns[OrderID], Orders_CLEAN[[#This Row],[OrderID]])&gt;0, "Yes", "No")</f>
        <v>No</v>
      </c>
      <c r="W131" s="19">
        <f>IF(Orders_CLEAN[[#This Row],[Returned]]="Yes",1,0)</f>
        <v>0</v>
      </c>
    </row>
    <row r="132" spans="1:23" x14ac:dyDescent="0.2">
      <c r="A132" t="s">
        <v>360</v>
      </c>
      <c r="B132" s="5">
        <v>45432</v>
      </c>
      <c r="C132" s="5" t="str">
        <f>IF(Orders_CLEAN[[#This Row],[Quantity]]="", "Quantity Error!", "Q"&amp;ROUNDUP(MONTH(Orders_CLEAN[[#This Row],[OrderDate]])/3,0))</f>
        <v>Q2</v>
      </c>
      <c r="D132" t="s">
        <v>227</v>
      </c>
      <c r="E132" t="str">
        <f>_xlfn.XLOOKUP(Orders_CLEAN[[#This Row],[CustomerID]],Customers[CustomerID],Customers[CustomerName])</f>
        <v>Thabo Mbatha</v>
      </c>
      <c r="F132" t="s">
        <v>92</v>
      </c>
      <c r="G132" t="str">
        <f>_xlfn.XLOOKUP(Orders_CLEAN[[#This Row],[ProductID]],Products[ProductID],Products[ProductName])</f>
        <v>Accessories Model 3</v>
      </c>
      <c r="H132" t="str">
        <f>_xlfn.XLOOKUP(Orders_CLEAN[[#This Row],[ProductName]],Products[ProductName],Products[Category])</f>
        <v>Technology</v>
      </c>
      <c r="I132" s="6">
        <f>_xlfn.XLOOKUP(Orders_CLEAN[[#This Row],[ProductID]],Products[ProductID],Products[Cost])</f>
        <v>357.49</v>
      </c>
      <c r="J132">
        <v>8</v>
      </c>
      <c r="K132" s="6">
        <v>769.69</v>
      </c>
      <c r="L132" s="7">
        <v>0</v>
      </c>
      <c r="M132" t="s">
        <v>27</v>
      </c>
      <c r="N132" t="s">
        <v>31</v>
      </c>
      <c r="O132" t="str">
        <f>_xlfn.XLOOKUP(Orders_CLEAN[[#This Row],[Region]],Region_lookup[RegionCode],Region_lookup[RegionName])</f>
        <v>Gauteng</v>
      </c>
      <c r="P132" t="s">
        <v>52</v>
      </c>
      <c r="Q132" t="str">
        <f>_xlfn.XLOOKUP(Orders_CLEAN[[#This Row],[EmployeeID]],Employees[EmployeeID],Employees[EmployeeName])</f>
        <v>Precious Mbatha</v>
      </c>
      <c r="R132" s="8">
        <f>Orders_CLEAN[[#This Row],[Quantity]]*Orders_CLEAN[[#This Row],[UnitPrice]]*(1-Orders_CLEAN[[#This Row],[Discount]])</f>
        <v>6157.52</v>
      </c>
      <c r="S132" s="8">
        <f>Orders_CLEAN[[#This Row],[Cost]]*Orders_CLEAN[[#This Row],[Quantity]]</f>
        <v>2859.92</v>
      </c>
      <c r="T132" s="8">
        <f>Orders_CLEAN[[#This Row],[LineTotal]]-Orders_CLEAN[[#This Row],[LineCost]]</f>
        <v>3297.6000000000004</v>
      </c>
      <c r="U132" s="8" t="str">
        <f>IFERROR(IF(Orders_CLEAN[[#This Row],[Profit]]/Orders_CLEAN[[#This Row],[LineTotal]]&gt;0.3, "High", IF(Orders_CLEAN[[#This Row],[Profit]]/Orders_CLEAN[[#This Row],[LineTotal]]&gt;=0.15, "Medium", "Low")), "Quantity Error!")</f>
        <v>High</v>
      </c>
      <c r="V132" s="8" t="str">
        <f>IF(COUNTIF(Returns[OrderID], Orders_CLEAN[[#This Row],[OrderID]])&gt;0, "Yes", "No")</f>
        <v>Yes</v>
      </c>
      <c r="W132" s="19">
        <f>IF(Orders_CLEAN[[#This Row],[Returned]]="Yes",1,0)</f>
        <v>1</v>
      </c>
    </row>
    <row r="133" spans="1:23" x14ac:dyDescent="0.2">
      <c r="A133" t="s">
        <v>361</v>
      </c>
      <c r="B133" s="5">
        <v>45700</v>
      </c>
      <c r="C133" s="5" t="str">
        <f>IF(Orders_CLEAN[[#This Row],[Quantity]]="", "Quantity Error!", "Q"&amp;ROUNDUP(MONTH(Orders_CLEAN[[#This Row],[OrderDate]])/3,0))</f>
        <v>Q1</v>
      </c>
      <c r="D133" t="s">
        <v>362</v>
      </c>
      <c r="E133" t="str">
        <f>_xlfn.XLOOKUP(Orders_CLEAN[[#This Row],[CustomerID]],Customers[CustomerID],Customers[CustomerName])</f>
        <v>Palesa Venter</v>
      </c>
      <c r="F133" t="s">
        <v>136</v>
      </c>
      <c r="G133" t="str">
        <f>_xlfn.XLOOKUP(Orders_CLEAN[[#This Row],[ProductID]],Products[ProductID],Products[ProductName])</f>
        <v>Chairs Model 4</v>
      </c>
      <c r="H133" t="str">
        <f>_xlfn.XLOOKUP(Orders_CLEAN[[#This Row],[ProductName]],Products[ProductName],Products[Category])</f>
        <v>Furniture</v>
      </c>
      <c r="I133" s="6">
        <f>_xlfn.XLOOKUP(Orders_CLEAN[[#This Row],[ProductID]],Products[ProductID],Products[Cost])</f>
        <v>784.05</v>
      </c>
      <c r="J133">
        <v>8</v>
      </c>
      <c r="K133" s="6">
        <v>1700.53</v>
      </c>
      <c r="L133" s="7">
        <v>0.2</v>
      </c>
      <c r="M133" t="s">
        <v>36</v>
      </c>
      <c r="N133" t="s">
        <v>21</v>
      </c>
      <c r="O133" t="str">
        <f>_xlfn.XLOOKUP(Orders_CLEAN[[#This Row],[Region]],Region_lookup[RegionCode],Region_lookup[RegionName])</f>
        <v>KwaZulu-Natal</v>
      </c>
      <c r="P133" t="s">
        <v>97</v>
      </c>
      <c r="Q133" t="str">
        <f>_xlfn.XLOOKUP(Orders_CLEAN[[#This Row],[EmployeeID]],Employees[EmployeeID],Employees[EmployeeName])</f>
        <v>Bongani Sithole</v>
      </c>
      <c r="R133" s="8">
        <f>Orders_CLEAN[[#This Row],[Quantity]]*Orders_CLEAN[[#This Row],[UnitPrice]]*(1-Orders_CLEAN[[#This Row],[Discount]])</f>
        <v>10883.392</v>
      </c>
      <c r="S133" s="8">
        <f>Orders_CLEAN[[#This Row],[Cost]]*Orders_CLEAN[[#This Row],[Quantity]]</f>
        <v>6272.4</v>
      </c>
      <c r="T133" s="8">
        <f>Orders_CLEAN[[#This Row],[LineTotal]]-Orders_CLEAN[[#This Row],[LineCost]]</f>
        <v>4610.9920000000002</v>
      </c>
      <c r="U133" s="8" t="str">
        <f>IFERROR(IF(Orders_CLEAN[[#This Row],[Profit]]/Orders_CLEAN[[#This Row],[LineTotal]]&gt;0.3, "High", IF(Orders_CLEAN[[#This Row],[Profit]]/Orders_CLEAN[[#This Row],[LineTotal]]&gt;=0.15, "Medium", "Low")), "Quantity Error!")</f>
        <v>High</v>
      </c>
      <c r="V133" s="8" t="str">
        <f>IF(COUNTIF(Returns[OrderID], Orders_CLEAN[[#This Row],[OrderID]])&gt;0, "Yes", "No")</f>
        <v>No</v>
      </c>
      <c r="W133" s="19">
        <f>IF(Orders_CLEAN[[#This Row],[Returned]]="Yes",1,0)</f>
        <v>0</v>
      </c>
    </row>
    <row r="134" spans="1:23" x14ac:dyDescent="0.2">
      <c r="A134" t="s">
        <v>363</v>
      </c>
      <c r="B134" s="5">
        <v>45784</v>
      </c>
      <c r="C134" s="5" t="str">
        <f>IF(Orders_CLEAN[[#This Row],[Quantity]]="", "Quantity Error!", "Q"&amp;ROUNDUP(MONTH(Orders_CLEAN[[#This Row],[OrderDate]])/3,0))</f>
        <v>Q2</v>
      </c>
      <c r="D134" t="s">
        <v>95</v>
      </c>
      <c r="E134" t="str">
        <f>_xlfn.XLOOKUP(Orders_CLEAN[[#This Row],[CustomerID]],Customers[CustomerID],Customers[CustomerName])</f>
        <v>Nomvula Mahlangu</v>
      </c>
      <c r="F134" t="s">
        <v>148</v>
      </c>
      <c r="G134" t="str">
        <f>_xlfn.XLOOKUP(Orders_CLEAN[[#This Row],[ProductID]],Products[ProductID],Products[ProductName])</f>
        <v>Tables Model 3</v>
      </c>
      <c r="H134" t="str">
        <f>_xlfn.XLOOKUP(Orders_CLEAN[[#This Row],[ProductName]],Products[ProductName],Products[Category])</f>
        <v>Furniture</v>
      </c>
      <c r="I134" s="6">
        <f>_xlfn.XLOOKUP(Orders_CLEAN[[#This Row],[ProductID]],Products[ProductID],Products[Cost])</f>
        <v>190.89</v>
      </c>
      <c r="J134">
        <v>9</v>
      </c>
      <c r="K134" s="6">
        <v>243.15</v>
      </c>
      <c r="L134" s="7">
        <v>0.2</v>
      </c>
      <c r="M134" t="s">
        <v>27</v>
      </c>
      <c r="N134" t="s">
        <v>21</v>
      </c>
      <c r="O134" t="str">
        <f>_xlfn.XLOOKUP(Orders_CLEAN[[#This Row],[Region]],Region_lookup[RegionCode],Region_lookup[RegionName])</f>
        <v>KwaZulu-Natal</v>
      </c>
      <c r="P134" t="s">
        <v>170</v>
      </c>
      <c r="Q134" t="str">
        <f>_xlfn.XLOOKUP(Orders_CLEAN[[#This Row],[EmployeeID]],Employees[EmployeeID],Employees[EmployeeName])</f>
        <v>Nomvula Le Roux</v>
      </c>
      <c r="R134" s="8">
        <f>Orders_CLEAN[[#This Row],[Quantity]]*Orders_CLEAN[[#This Row],[UnitPrice]]*(1-Orders_CLEAN[[#This Row],[Discount]])</f>
        <v>1750.68</v>
      </c>
      <c r="S134" s="8">
        <f>Orders_CLEAN[[#This Row],[Cost]]*Orders_CLEAN[[#This Row],[Quantity]]</f>
        <v>1718.0099999999998</v>
      </c>
      <c r="T134" s="8">
        <f>Orders_CLEAN[[#This Row],[LineTotal]]-Orders_CLEAN[[#This Row],[LineCost]]</f>
        <v>32.6700000000003</v>
      </c>
      <c r="U134" s="8" t="str">
        <f>IFERROR(IF(Orders_CLEAN[[#This Row],[Profit]]/Orders_CLEAN[[#This Row],[LineTotal]]&gt;0.3, "High", IF(Orders_CLEAN[[#This Row],[Profit]]/Orders_CLEAN[[#This Row],[LineTotal]]&gt;=0.15, "Medium", "Low")), "Quantity Error!")</f>
        <v>Low</v>
      </c>
      <c r="V134" s="8" t="str">
        <f>IF(COUNTIF(Returns[OrderID], Orders_CLEAN[[#This Row],[OrderID]])&gt;0, "Yes", "No")</f>
        <v>No</v>
      </c>
      <c r="W134" s="19">
        <f>IF(Orders_CLEAN[[#This Row],[Returned]]="Yes",1,0)</f>
        <v>0</v>
      </c>
    </row>
    <row r="135" spans="1:23" x14ac:dyDescent="0.2">
      <c r="A135" t="s">
        <v>364</v>
      </c>
      <c r="B135" s="5">
        <v>45317</v>
      </c>
      <c r="C135" s="5" t="str">
        <f>IF(Orders_CLEAN[[#This Row],[Quantity]]="", "Quantity Error!", "Q"&amp;ROUNDUP(MONTH(Orders_CLEAN[[#This Row],[OrderDate]])/3,0))</f>
        <v>Q1</v>
      </c>
      <c r="D135" t="s">
        <v>306</v>
      </c>
      <c r="E135" t="str">
        <f>_xlfn.XLOOKUP(Orders_CLEAN[[#This Row],[CustomerID]],Customers[CustomerID],Customers[CustomerName])</f>
        <v>Francois Mahlangu</v>
      </c>
      <c r="F135" t="s">
        <v>365</v>
      </c>
      <c r="G135" t="str">
        <f>_xlfn.XLOOKUP(Orders_CLEAN[[#This Row],[ProductID]],Products[ProductID],Products[ProductName])</f>
        <v>Binders Model 4</v>
      </c>
      <c r="H135" t="str">
        <f>_xlfn.XLOOKUP(Orders_CLEAN[[#This Row],[ProductName]],Products[ProductName],Products[Category])</f>
        <v>Office Supplies</v>
      </c>
      <c r="I135" s="6">
        <f>_xlfn.XLOOKUP(Orders_CLEAN[[#This Row],[ProductID]],Products[ProductID],Products[Cost])</f>
        <v>723.8</v>
      </c>
      <c r="J135">
        <v>9</v>
      </c>
      <c r="K135" s="6">
        <v>1101.54</v>
      </c>
      <c r="L135" s="7">
        <v>0.15</v>
      </c>
      <c r="M135" t="s">
        <v>27</v>
      </c>
      <c r="N135" t="s">
        <v>14</v>
      </c>
      <c r="O135" t="str">
        <f>_xlfn.XLOOKUP(Orders_CLEAN[[#This Row],[Region]],Region_lookup[RegionCode],Region_lookup[RegionName])</f>
        <v>Western Cape</v>
      </c>
      <c r="P135" t="s">
        <v>93</v>
      </c>
      <c r="Q135" t="str">
        <f>_xlfn.XLOOKUP(Orders_CLEAN[[#This Row],[EmployeeID]],Employees[EmployeeID],Employees[EmployeeName])</f>
        <v>Anja Zulu</v>
      </c>
      <c r="R135" s="8">
        <f>Orders_CLEAN[[#This Row],[Quantity]]*Orders_CLEAN[[#This Row],[UnitPrice]]*(1-Orders_CLEAN[[#This Row],[Discount]])</f>
        <v>8426.7810000000009</v>
      </c>
      <c r="S135" s="8">
        <f>Orders_CLEAN[[#This Row],[Cost]]*Orders_CLEAN[[#This Row],[Quantity]]</f>
        <v>6514.2</v>
      </c>
      <c r="T135" s="8">
        <f>Orders_CLEAN[[#This Row],[LineTotal]]-Orders_CLEAN[[#This Row],[LineCost]]</f>
        <v>1912.581000000001</v>
      </c>
      <c r="U135" s="8" t="str">
        <f>IFERROR(IF(Orders_CLEAN[[#This Row],[Profit]]/Orders_CLEAN[[#This Row],[LineTotal]]&gt;0.3, "High", IF(Orders_CLEAN[[#This Row],[Profit]]/Orders_CLEAN[[#This Row],[LineTotal]]&gt;=0.15, "Medium", "Low")), "Quantity Error!")</f>
        <v>Medium</v>
      </c>
      <c r="V135" s="8" t="str">
        <f>IF(COUNTIF(Returns[OrderID], Orders_CLEAN[[#This Row],[OrderID]])&gt;0, "Yes", "No")</f>
        <v>No</v>
      </c>
      <c r="W135" s="19">
        <f>IF(Orders_CLEAN[[#This Row],[Returned]]="Yes",1,0)</f>
        <v>0</v>
      </c>
    </row>
    <row r="136" spans="1:23" x14ac:dyDescent="0.2">
      <c r="A136" t="s">
        <v>366</v>
      </c>
      <c r="B136" s="5">
        <v>45412</v>
      </c>
      <c r="C136" s="5" t="str">
        <f>IF(Orders_CLEAN[[#This Row],[Quantity]]="", "Quantity Error!", "Q"&amp;ROUNDUP(MONTH(Orders_CLEAN[[#This Row],[OrderDate]])/3,0))</f>
        <v>Q2</v>
      </c>
      <c r="D136" t="s">
        <v>120</v>
      </c>
      <c r="E136" t="str">
        <f>_xlfn.XLOOKUP(Orders_CLEAN[[#This Row],[CustomerID]],Customers[CustomerID],Customers[CustomerName])</f>
        <v>Francois Sithole</v>
      </c>
      <c r="F136" t="s">
        <v>41</v>
      </c>
      <c r="G136" t="str">
        <f>_xlfn.XLOOKUP(Orders_CLEAN[[#This Row],[ProductID]],Products[ProductID],Products[ProductName])</f>
        <v>Pens Model 3</v>
      </c>
      <c r="H136" t="str">
        <f>_xlfn.XLOOKUP(Orders_CLEAN[[#This Row],[ProductName]],Products[ProductName],Products[Category])</f>
        <v>Office Supplies</v>
      </c>
      <c r="I136" s="6">
        <f>_xlfn.XLOOKUP(Orders_CLEAN[[#This Row],[ProductID]],Products[ProductID],Products[Cost])</f>
        <v>498.61</v>
      </c>
      <c r="J136">
        <v>7</v>
      </c>
      <c r="K136" s="6">
        <v>944.31</v>
      </c>
      <c r="L136" s="7">
        <v>0</v>
      </c>
      <c r="M136" t="s">
        <v>27</v>
      </c>
      <c r="N136" t="s">
        <v>31</v>
      </c>
      <c r="O136" t="str">
        <f>_xlfn.XLOOKUP(Orders_CLEAN[[#This Row],[Region]],Region_lookup[RegionCode],Region_lookup[RegionName])</f>
        <v>Gauteng</v>
      </c>
      <c r="P136" t="s">
        <v>52</v>
      </c>
      <c r="Q136" t="str">
        <f>_xlfn.XLOOKUP(Orders_CLEAN[[#This Row],[EmployeeID]],Employees[EmployeeID],Employees[EmployeeName])</f>
        <v>Precious Mbatha</v>
      </c>
      <c r="R136" s="8">
        <f>Orders_CLEAN[[#This Row],[Quantity]]*Orders_CLEAN[[#This Row],[UnitPrice]]*(1-Orders_CLEAN[[#This Row],[Discount]])</f>
        <v>6610.17</v>
      </c>
      <c r="S136" s="8">
        <f>Orders_CLEAN[[#This Row],[Cost]]*Orders_CLEAN[[#This Row],[Quantity]]</f>
        <v>3490.27</v>
      </c>
      <c r="T136" s="8">
        <f>Orders_CLEAN[[#This Row],[LineTotal]]-Orders_CLEAN[[#This Row],[LineCost]]</f>
        <v>3119.9</v>
      </c>
      <c r="U136" s="8" t="str">
        <f>IFERROR(IF(Orders_CLEAN[[#This Row],[Profit]]/Orders_CLEAN[[#This Row],[LineTotal]]&gt;0.3, "High", IF(Orders_CLEAN[[#This Row],[Profit]]/Orders_CLEAN[[#This Row],[LineTotal]]&gt;=0.15, "Medium", "Low")), "Quantity Error!")</f>
        <v>High</v>
      </c>
      <c r="V136" s="8" t="str">
        <f>IF(COUNTIF(Returns[OrderID], Orders_CLEAN[[#This Row],[OrderID]])&gt;0, "Yes", "No")</f>
        <v>No</v>
      </c>
      <c r="W136" s="19">
        <f>IF(Orders_CLEAN[[#This Row],[Returned]]="Yes",1,0)</f>
        <v>0</v>
      </c>
    </row>
    <row r="137" spans="1:23" x14ac:dyDescent="0.2">
      <c r="A137" t="s">
        <v>367</v>
      </c>
      <c r="B137" s="5">
        <v>45633</v>
      </c>
      <c r="C137" s="5" t="str">
        <f>IF(Orders_CLEAN[[#This Row],[Quantity]]="", "Quantity Error!", "Q"&amp;ROUNDUP(MONTH(Orders_CLEAN[[#This Row],[OrderDate]])/3,0))</f>
        <v>Q4</v>
      </c>
      <c r="D137" t="s">
        <v>288</v>
      </c>
      <c r="E137" t="str">
        <f>_xlfn.XLOOKUP(Orders_CLEAN[[#This Row],[CustomerID]],Customers[CustomerID],Customers[CustomerName])</f>
        <v>Francois Pretorius</v>
      </c>
      <c r="F137" t="s">
        <v>61</v>
      </c>
      <c r="G137" t="str">
        <f>_xlfn.XLOOKUP(Orders_CLEAN[[#This Row],[ProductID]],Products[ProductID],Products[ProductName])</f>
        <v>Laptops Model 4</v>
      </c>
      <c r="H137" t="str">
        <f>_xlfn.XLOOKUP(Orders_CLEAN[[#This Row],[ProductName]],Products[ProductName],Products[Category])</f>
        <v>Technology</v>
      </c>
      <c r="I137" s="6">
        <f>_xlfn.XLOOKUP(Orders_CLEAN[[#This Row],[ProductID]],Products[ProductID],Products[Cost])</f>
        <v>329.6</v>
      </c>
      <c r="J137">
        <v>11</v>
      </c>
      <c r="K137" s="6">
        <v>455.77</v>
      </c>
      <c r="L137" s="7">
        <v>0.1</v>
      </c>
      <c r="M137" t="s">
        <v>27</v>
      </c>
      <c r="N137" t="s">
        <v>21</v>
      </c>
      <c r="O137" t="str">
        <f>_xlfn.XLOOKUP(Orders_CLEAN[[#This Row],[Region]],Region_lookup[RegionCode],Region_lookup[RegionName])</f>
        <v>KwaZulu-Natal</v>
      </c>
      <c r="P137" t="s">
        <v>97</v>
      </c>
      <c r="Q137" t="str">
        <f>_xlfn.XLOOKUP(Orders_CLEAN[[#This Row],[EmployeeID]],Employees[EmployeeID],Employees[EmployeeName])</f>
        <v>Bongani Sithole</v>
      </c>
      <c r="R137" s="8">
        <f>Orders_CLEAN[[#This Row],[Quantity]]*Orders_CLEAN[[#This Row],[UnitPrice]]*(1-Orders_CLEAN[[#This Row],[Discount]])</f>
        <v>4512.1229999999996</v>
      </c>
      <c r="S137" s="8">
        <f>Orders_CLEAN[[#This Row],[Cost]]*Orders_CLEAN[[#This Row],[Quantity]]</f>
        <v>3625.6000000000004</v>
      </c>
      <c r="T137" s="8">
        <f>Orders_CLEAN[[#This Row],[LineTotal]]-Orders_CLEAN[[#This Row],[LineCost]]</f>
        <v>886.52299999999923</v>
      </c>
      <c r="U137" s="8" t="str">
        <f>IFERROR(IF(Orders_CLEAN[[#This Row],[Profit]]/Orders_CLEAN[[#This Row],[LineTotal]]&gt;0.3, "High", IF(Orders_CLEAN[[#This Row],[Profit]]/Orders_CLEAN[[#This Row],[LineTotal]]&gt;=0.15, "Medium", "Low")), "Quantity Error!")</f>
        <v>Medium</v>
      </c>
      <c r="V137" s="8" t="str">
        <f>IF(COUNTIF(Returns[OrderID], Orders_CLEAN[[#This Row],[OrderID]])&gt;0, "Yes", "No")</f>
        <v>No</v>
      </c>
      <c r="W137" s="19">
        <f>IF(Orders_CLEAN[[#This Row],[Returned]]="Yes",1,0)</f>
        <v>0</v>
      </c>
    </row>
    <row r="138" spans="1:23" x14ac:dyDescent="0.2">
      <c r="A138" t="s">
        <v>368</v>
      </c>
      <c r="B138" s="5">
        <v>45298</v>
      </c>
      <c r="C138" s="5" t="str">
        <f>IF(Orders_CLEAN[[#This Row],[Quantity]]="", "Quantity Error!", "Q"&amp;ROUNDUP(MONTH(Orders_CLEAN[[#This Row],[OrderDate]])/3,0))</f>
        <v>Q1</v>
      </c>
      <c r="D138" t="s">
        <v>227</v>
      </c>
      <c r="E138" t="str">
        <f>_xlfn.XLOOKUP(Orders_CLEAN[[#This Row],[CustomerID]],Customers[CustomerID],Customers[CustomerName])</f>
        <v>Thabo Mbatha</v>
      </c>
      <c r="F138" t="s">
        <v>51</v>
      </c>
      <c r="G138" t="str">
        <f>_xlfn.XLOOKUP(Orders_CLEAN[[#This Row],[ProductID]],Products[ProductID],Products[ProductName])</f>
        <v>Bookcases Model 4</v>
      </c>
      <c r="H138" t="str">
        <f>_xlfn.XLOOKUP(Orders_CLEAN[[#This Row],[ProductName]],Products[ProductName],Products[Category])</f>
        <v>Furniture</v>
      </c>
      <c r="I138" s="6">
        <f>_xlfn.XLOOKUP(Orders_CLEAN[[#This Row],[ProductID]],Products[ProductID],Products[Cost])</f>
        <v>539.9</v>
      </c>
      <c r="J138">
        <v>9</v>
      </c>
      <c r="K138" s="6">
        <v>1019.72</v>
      </c>
      <c r="L138" s="7">
        <v>0.1</v>
      </c>
      <c r="M138" t="s">
        <v>27</v>
      </c>
      <c r="N138" t="s">
        <v>31</v>
      </c>
      <c r="O138" t="str">
        <f>_xlfn.XLOOKUP(Orders_CLEAN[[#This Row],[Region]],Region_lookup[RegionCode],Region_lookup[RegionName])</f>
        <v>Gauteng</v>
      </c>
      <c r="P138" t="s">
        <v>32</v>
      </c>
      <c r="Q138" t="str">
        <f>_xlfn.XLOOKUP(Orders_CLEAN[[#This Row],[EmployeeID]],Employees[EmployeeID],Employees[EmployeeName])</f>
        <v>Nomvula Mokoena</v>
      </c>
      <c r="R138" s="8">
        <f>Orders_CLEAN[[#This Row],[Quantity]]*Orders_CLEAN[[#This Row],[UnitPrice]]*(1-Orders_CLEAN[[#This Row],[Discount]])</f>
        <v>8259.732</v>
      </c>
      <c r="S138" s="8">
        <f>Orders_CLEAN[[#This Row],[Cost]]*Orders_CLEAN[[#This Row],[Quantity]]</f>
        <v>4859.0999999999995</v>
      </c>
      <c r="T138" s="8">
        <f>Orders_CLEAN[[#This Row],[LineTotal]]-Orders_CLEAN[[#This Row],[LineCost]]</f>
        <v>3400.6320000000005</v>
      </c>
      <c r="U138" s="8" t="str">
        <f>IFERROR(IF(Orders_CLEAN[[#This Row],[Profit]]/Orders_CLEAN[[#This Row],[LineTotal]]&gt;0.3, "High", IF(Orders_CLEAN[[#This Row],[Profit]]/Orders_CLEAN[[#This Row],[LineTotal]]&gt;=0.15, "Medium", "Low")), "Quantity Error!")</f>
        <v>High</v>
      </c>
      <c r="V138" s="8" t="str">
        <f>IF(COUNTIF(Returns[OrderID], Orders_CLEAN[[#This Row],[OrderID]])&gt;0, "Yes", "No")</f>
        <v>No</v>
      </c>
      <c r="W138" s="19">
        <f>IF(Orders_CLEAN[[#This Row],[Returned]]="Yes",1,0)</f>
        <v>0</v>
      </c>
    </row>
    <row r="139" spans="1:23" x14ac:dyDescent="0.2">
      <c r="A139" t="s">
        <v>369</v>
      </c>
      <c r="B139" s="5">
        <v>45814</v>
      </c>
      <c r="C139" s="5" t="str">
        <f>IF(Orders_CLEAN[[#This Row],[Quantity]]="", "Quantity Error!", "Q"&amp;ROUNDUP(MONTH(Orders_CLEAN[[#This Row],[OrderDate]])/3,0))</f>
        <v>Q2</v>
      </c>
      <c r="D139" t="s">
        <v>359</v>
      </c>
      <c r="E139" t="str">
        <f>_xlfn.XLOOKUP(Orders_CLEAN[[#This Row],[CustomerID]],Customers[CustomerID],Customers[CustomerName])</f>
        <v>Bongani Sithole</v>
      </c>
      <c r="F139" t="s">
        <v>41</v>
      </c>
      <c r="G139" t="str">
        <f>_xlfn.XLOOKUP(Orders_CLEAN[[#This Row],[ProductID]],Products[ProductID],Products[ProductName])</f>
        <v>Pens Model 3</v>
      </c>
      <c r="H139" t="str">
        <f>_xlfn.XLOOKUP(Orders_CLEAN[[#This Row],[ProductName]],Products[ProductName],Products[Category])</f>
        <v>Office Supplies</v>
      </c>
      <c r="I139" s="6">
        <f>_xlfn.XLOOKUP(Orders_CLEAN[[#This Row],[ProductID]],Products[ProductID],Products[Cost])</f>
        <v>498.61</v>
      </c>
      <c r="J139">
        <v>11</v>
      </c>
      <c r="K139" s="6">
        <v>944.31</v>
      </c>
      <c r="L139" s="7">
        <v>0</v>
      </c>
      <c r="M139" t="s">
        <v>62</v>
      </c>
      <c r="N139" t="s">
        <v>31</v>
      </c>
      <c r="O139" t="str">
        <f>_xlfn.XLOOKUP(Orders_CLEAN[[#This Row],[Region]],Region_lookup[RegionCode],Region_lookup[RegionName])</f>
        <v>Gauteng</v>
      </c>
      <c r="P139" t="s">
        <v>32</v>
      </c>
      <c r="Q139" t="str">
        <f>_xlfn.XLOOKUP(Orders_CLEAN[[#This Row],[EmployeeID]],Employees[EmployeeID],Employees[EmployeeName])</f>
        <v>Nomvula Mokoena</v>
      </c>
      <c r="R139" s="8">
        <f>Orders_CLEAN[[#This Row],[Quantity]]*Orders_CLEAN[[#This Row],[UnitPrice]]*(1-Orders_CLEAN[[#This Row],[Discount]])</f>
        <v>10387.41</v>
      </c>
      <c r="S139" s="8">
        <f>Orders_CLEAN[[#This Row],[Cost]]*Orders_CLEAN[[#This Row],[Quantity]]</f>
        <v>5484.71</v>
      </c>
      <c r="T139" s="8">
        <f>Orders_CLEAN[[#This Row],[LineTotal]]-Orders_CLEAN[[#This Row],[LineCost]]</f>
        <v>4902.7</v>
      </c>
      <c r="U139" s="8" t="str">
        <f>IFERROR(IF(Orders_CLEAN[[#This Row],[Profit]]/Orders_CLEAN[[#This Row],[LineTotal]]&gt;0.3, "High", IF(Orders_CLEAN[[#This Row],[Profit]]/Orders_CLEAN[[#This Row],[LineTotal]]&gt;=0.15, "Medium", "Low")), "Quantity Error!")</f>
        <v>High</v>
      </c>
      <c r="V139" s="8" t="str">
        <f>IF(COUNTIF(Returns[OrderID], Orders_CLEAN[[#This Row],[OrderID]])&gt;0, "Yes", "No")</f>
        <v>No</v>
      </c>
      <c r="W139" s="19">
        <f>IF(Orders_CLEAN[[#This Row],[Returned]]="Yes",1,0)</f>
        <v>0</v>
      </c>
    </row>
    <row r="140" spans="1:23" x14ac:dyDescent="0.2">
      <c r="A140" t="s">
        <v>370</v>
      </c>
      <c r="B140" s="5">
        <v>45588</v>
      </c>
      <c r="C140" s="5" t="str">
        <f>IF(Orders_CLEAN[[#This Row],[Quantity]]="", "Quantity Error!", "Q"&amp;ROUNDUP(MONTH(Orders_CLEAN[[#This Row],[OrderDate]])/3,0))</f>
        <v>Q4</v>
      </c>
      <c r="D140" t="s">
        <v>371</v>
      </c>
      <c r="E140" t="str">
        <f>_xlfn.XLOOKUP(Orders_CLEAN[[#This Row],[CustomerID]],Customers[CustomerID],Customers[CustomerName])</f>
        <v>Nomsa Dlamini</v>
      </c>
      <c r="F140" t="s">
        <v>41</v>
      </c>
      <c r="G140" t="str">
        <f>_xlfn.XLOOKUP(Orders_CLEAN[[#This Row],[ProductID]],Products[ProductID],Products[ProductName])</f>
        <v>Pens Model 3</v>
      </c>
      <c r="H140" t="str">
        <f>_xlfn.XLOOKUP(Orders_CLEAN[[#This Row],[ProductName]],Products[ProductName],Products[Category])</f>
        <v>Office Supplies</v>
      </c>
      <c r="I140" s="6">
        <f>_xlfn.XLOOKUP(Orders_CLEAN[[#This Row],[ProductID]],Products[ProductID],Products[Cost])</f>
        <v>498.61</v>
      </c>
      <c r="J140">
        <v>4</v>
      </c>
      <c r="K140" s="6">
        <v>944.31</v>
      </c>
      <c r="L140" s="7">
        <v>0</v>
      </c>
      <c r="M140" t="s">
        <v>13</v>
      </c>
      <c r="N140" t="s">
        <v>31</v>
      </c>
      <c r="O140" t="str">
        <f>_xlfn.XLOOKUP(Orders_CLEAN[[#This Row],[Region]],Region_lookup[RegionCode],Region_lookup[RegionName])</f>
        <v>Gauteng</v>
      </c>
      <c r="P140" t="s">
        <v>43</v>
      </c>
      <c r="Q140" t="str">
        <f>_xlfn.XLOOKUP(Orders_CLEAN[[#This Row],[EmployeeID]],Employees[EmployeeID],Employees[EmployeeName])</f>
        <v>Thabo Dlamini</v>
      </c>
      <c r="R140" s="8">
        <f>Orders_CLEAN[[#This Row],[Quantity]]*Orders_CLEAN[[#This Row],[UnitPrice]]*(1-Orders_CLEAN[[#This Row],[Discount]])</f>
        <v>3777.24</v>
      </c>
      <c r="S140" s="8">
        <f>Orders_CLEAN[[#This Row],[Cost]]*Orders_CLEAN[[#This Row],[Quantity]]</f>
        <v>1994.44</v>
      </c>
      <c r="T140" s="8">
        <f>Orders_CLEAN[[#This Row],[LineTotal]]-Orders_CLEAN[[#This Row],[LineCost]]</f>
        <v>1782.7999999999997</v>
      </c>
      <c r="U140" s="8" t="str">
        <f>IFERROR(IF(Orders_CLEAN[[#This Row],[Profit]]/Orders_CLEAN[[#This Row],[LineTotal]]&gt;0.3, "High", IF(Orders_CLEAN[[#This Row],[Profit]]/Orders_CLEAN[[#This Row],[LineTotal]]&gt;=0.15, "Medium", "Low")), "Quantity Error!")</f>
        <v>High</v>
      </c>
      <c r="V140" s="8" t="str">
        <f>IF(COUNTIF(Returns[OrderID], Orders_CLEAN[[#This Row],[OrderID]])&gt;0, "Yes", "No")</f>
        <v>No</v>
      </c>
      <c r="W140" s="19">
        <f>IF(Orders_CLEAN[[#This Row],[Returned]]="Yes",1,0)</f>
        <v>0</v>
      </c>
    </row>
    <row r="141" spans="1:23" x14ac:dyDescent="0.2">
      <c r="A141" t="s">
        <v>372</v>
      </c>
      <c r="B141" s="5">
        <v>45343</v>
      </c>
      <c r="C141" s="5" t="str">
        <f>IF(Orders_CLEAN[[#This Row],[Quantity]]="", "Quantity Error!", "Q"&amp;ROUNDUP(MONTH(Orders_CLEAN[[#This Row],[OrderDate]])/3,0))</f>
        <v>Q1</v>
      </c>
      <c r="D141" t="s">
        <v>147</v>
      </c>
      <c r="E141" t="str">
        <f>_xlfn.XLOOKUP(Orders_CLEAN[[#This Row],[CustomerID]],Customers[CustomerID],Customers[CustomerName])</f>
        <v>Anja Botha</v>
      </c>
      <c r="F141" t="s">
        <v>92</v>
      </c>
      <c r="G141" t="str">
        <f>_xlfn.XLOOKUP(Orders_CLEAN[[#This Row],[ProductID]],Products[ProductID],Products[ProductName])</f>
        <v>Accessories Model 3</v>
      </c>
      <c r="H141" t="str">
        <f>_xlfn.XLOOKUP(Orders_CLEAN[[#This Row],[ProductName]],Products[ProductName],Products[Category])</f>
        <v>Technology</v>
      </c>
      <c r="I141" s="6">
        <f>_xlfn.XLOOKUP(Orders_CLEAN[[#This Row],[ProductID]],Products[ProductID],Products[Cost])</f>
        <v>357.49</v>
      </c>
      <c r="J141">
        <v>2</v>
      </c>
      <c r="K141" s="6">
        <v>769.69</v>
      </c>
      <c r="L141" s="7">
        <v>0.1</v>
      </c>
      <c r="M141" t="s">
        <v>36</v>
      </c>
      <c r="N141" t="s">
        <v>31</v>
      </c>
      <c r="O141" t="str">
        <f>_xlfn.XLOOKUP(Orders_CLEAN[[#This Row],[Region]],Region_lookup[RegionCode],Region_lookup[RegionName])</f>
        <v>Gauteng</v>
      </c>
      <c r="P141" t="s">
        <v>52</v>
      </c>
      <c r="Q141" t="str">
        <f>_xlfn.XLOOKUP(Orders_CLEAN[[#This Row],[EmployeeID]],Employees[EmployeeID],Employees[EmployeeName])</f>
        <v>Precious Mbatha</v>
      </c>
      <c r="R141" s="8">
        <f>Orders_CLEAN[[#This Row],[Quantity]]*Orders_CLEAN[[#This Row],[UnitPrice]]*(1-Orders_CLEAN[[#This Row],[Discount]])</f>
        <v>1385.4420000000002</v>
      </c>
      <c r="S141" s="8">
        <f>Orders_CLEAN[[#This Row],[Cost]]*Orders_CLEAN[[#This Row],[Quantity]]</f>
        <v>714.98</v>
      </c>
      <c r="T141" s="8">
        <f>Orders_CLEAN[[#This Row],[LineTotal]]-Orders_CLEAN[[#This Row],[LineCost]]</f>
        <v>670.46200000000022</v>
      </c>
      <c r="U141" s="8" t="str">
        <f>IFERROR(IF(Orders_CLEAN[[#This Row],[Profit]]/Orders_CLEAN[[#This Row],[LineTotal]]&gt;0.3, "High", IF(Orders_CLEAN[[#This Row],[Profit]]/Orders_CLEAN[[#This Row],[LineTotal]]&gt;=0.15, "Medium", "Low")), "Quantity Error!")</f>
        <v>High</v>
      </c>
      <c r="V141" s="8" t="str">
        <f>IF(COUNTIF(Returns[OrderID], Orders_CLEAN[[#This Row],[OrderID]])&gt;0, "Yes", "No")</f>
        <v>No</v>
      </c>
      <c r="W141" s="19">
        <f>IF(Orders_CLEAN[[#This Row],[Returned]]="Yes",1,0)</f>
        <v>0</v>
      </c>
    </row>
    <row r="142" spans="1:23" x14ac:dyDescent="0.2">
      <c r="A142" t="s">
        <v>373</v>
      </c>
      <c r="B142" s="5">
        <v>45810</v>
      </c>
      <c r="C142" s="5" t="str">
        <f>IF(Orders_CLEAN[[#This Row],[Quantity]]="", "Quantity Error!", "Q"&amp;ROUNDUP(MONTH(Orders_CLEAN[[#This Row],[OrderDate]])/3,0))</f>
        <v>Q2</v>
      </c>
      <c r="D142" t="s">
        <v>25</v>
      </c>
      <c r="E142" t="str">
        <f>_xlfn.XLOOKUP(Orders_CLEAN[[#This Row],[CustomerID]],Customers[CustomerID],Customers[CustomerName])</f>
        <v>Anja Pretorius</v>
      </c>
      <c r="F142" t="s">
        <v>127</v>
      </c>
      <c r="G142" t="str">
        <f>_xlfn.XLOOKUP(Orders_CLEAN[[#This Row],[ProductID]],Products[ProductID],Products[ProductName])</f>
        <v>Staplers Model 3</v>
      </c>
      <c r="H142" t="str">
        <f>_xlfn.XLOOKUP(Orders_CLEAN[[#This Row],[ProductName]],Products[ProductName],Products[Category])</f>
        <v>Office Supplies</v>
      </c>
      <c r="I142" s="6">
        <f>_xlfn.XLOOKUP(Orders_CLEAN[[#This Row],[ProductID]],Products[ProductID],Products[Cost])</f>
        <v>250.6</v>
      </c>
      <c r="J142">
        <v>10</v>
      </c>
      <c r="K142" s="6">
        <v>418.2</v>
      </c>
      <c r="L142" s="7">
        <v>0</v>
      </c>
      <c r="M142" t="s">
        <v>62</v>
      </c>
      <c r="N142" t="s">
        <v>14</v>
      </c>
      <c r="O142" t="str">
        <f>_xlfn.XLOOKUP(Orders_CLEAN[[#This Row],[Region]],Region_lookup[RegionCode],Region_lookup[RegionName])</f>
        <v>Western Cape</v>
      </c>
      <c r="P142" t="s">
        <v>15</v>
      </c>
      <c r="Q142" t="str">
        <f>_xlfn.XLOOKUP(Orders_CLEAN[[#This Row],[EmployeeID]],Employees[EmployeeID],Employees[EmployeeName])</f>
        <v>Anja Fourie</v>
      </c>
      <c r="R142" s="8">
        <f>Orders_CLEAN[[#This Row],[Quantity]]*Orders_CLEAN[[#This Row],[UnitPrice]]*(1-Orders_CLEAN[[#This Row],[Discount]])</f>
        <v>4182</v>
      </c>
      <c r="S142" s="8">
        <f>Orders_CLEAN[[#This Row],[Cost]]*Orders_CLEAN[[#This Row],[Quantity]]</f>
        <v>2506</v>
      </c>
      <c r="T142" s="8">
        <f>Orders_CLEAN[[#This Row],[LineTotal]]-Orders_CLEAN[[#This Row],[LineCost]]</f>
        <v>1676</v>
      </c>
      <c r="U142" s="8" t="str">
        <f>IFERROR(IF(Orders_CLEAN[[#This Row],[Profit]]/Orders_CLEAN[[#This Row],[LineTotal]]&gt;0.3, "High", IF(Orders_CLEAN[[#This Row],[Profit]]/Orders_CLEAN[[#This Row],[LineTotal]]&gt;=0.15, "Medium", "Low")), "Quantity Error!")</f>
        <v>High</v>
      </c>
      <c r="V142" s="8" t="str">
        <f>IF(COUNTIF(Returns[OrderID], Orders_CLEAN[[#This Row],[OrderID]])&gt;0, "Yes", "No")</f>
        <v>No</v>
      </c>
      <c r="W142" s="19">
        <f>IF(Orders_CLEAN[[#This Row],[Returned]]="Yes",1,0)</f>
        <v>0</v>
      </c>
    </row>
    <row r="143" spans="1:23" x14ac:dyDescent="0.2">
      <c r="A143" t="s">
        <v>374</v>
      </c>
      <c r="B143" s="5">
        <v>45697</v>
      </c>
      <c r="C143" s="5" t="str">
        <f>IF(Orders_CLEAN[[#This Row],[Quantity]]="", "Quantity Error!", "Q"&amp;ROUNDUP(MONTH(Orders_CLEAN[[#This Row],[OrderDate]])/3,0))</f>
        <v>Q1</v>
      </c>
      <c r="D143" t="s">
        <v>210</v>
      </c>
      <c r="E143" t="str">
        <f>_xlfn.XLOOKUP(Orders_CLEAN[[#This Row],[CustomerID]],Customers[CustomerID],Customers[CustomerName])</f>
        <v>Riaan Kruger</v>
      </c>
      <c r="F143" t="s">
        <v>144</v>
      </c>
      <c r="G143" t="str">
        <f>_xlfn.XLOOKUP(Orders_CLEAN[[#This Row],[ProductID]],Products[ProductID],Products[ProductName])</f>
        <v>Bookcases Model 1</v>
      </c>
      <c r="H143" t="str">
        <f>_xlfn.XLOOKUP(Orders_CLEAN[[#This Row],[ProductName]],Products[ProductName],Products[Category])</f>
        <v>Furniture</v>
      </c>
      <c r="I143" s="6">
        <f>_xlfn.XLOOKUP(Orders_CLEAN[[#This Row],[ProductID]],Products[ProductID],Products[Cost])</f>
        <v>644.65</v>
      </c>
      <c r="J143">
        <v>8</v>
      </c>
      <c r="K143" s="6">
        <v>1029.82</v>
      </c>
      <c r="L143" s="7">
        <v>0</v>
      </c>
      <c r="M143" t="s">
        <v>62</v>
      </c>
      <c r="N143" t="s">
        <v>31</v>
      </c>
      <c r="O143" t="str">
        <f>_xlfn.XLOOKUP(Orders_CLEAN[[#This Row],[Region]],Region_lookup[RegionCode],Region_lookup[RegionName])</f>
        <v>Gauteng</v>
      </c>
      <c r="P143" t="s">
        <v>52</v>
      </c>
      <c r="Q143" t="str">
        <f>_xlfn.XLOOKUP(Orders_CLEAN[[#This Row],[EmployeeID]],Employees[EmployeeID],Employees[EmployeeName])</f>
        <v>Precious Mbatha</v>
      </c>
      <c r="R143" s="8">
        <f>Orders_CLEAN[[#This Row],[Quantity]]*Orders_CLEAN[[#This Row],[UnitPrice]]*(1-Orders_CLEAN[[#This Row],[Discount]])</f>
        <v>8238.56</v>
      </c>
      <c r="S143" s="8">
        <f>Orders_CLEAN[[#This Row],[Cost]]*Orders_CLEAN[[#This Row],[Quantity]]</f>
        <v>5157.2</v>
      </c>
      <c r="T143" s="8">
        <f>Orders_CLEAN[[#This Row],[LineTotal]]-Orders_CLEAN[[#This Row],[LineCost]]</f>
        <v>3081.3599999999997</v>
      </c>
      <c r="U143" s="8" t="str">
        <f>IFERROR(IF(Orders_CLEAN[[#This Row],[Profit]]/Orders_CLEAN[[#This Row],[LineTotal]]&gt;0.3, "High", IF(Orders_CLEAN[[#This Row],[Profit]]/Orders_CLEAN[[#This Row],[LineTotal]]&gt;=0.15, "Medium", "Low")), "Quantity Error!")</f>
        <v>High</v>
      </c>
      <c r="V143" s="8" t="str">
        <f>IF(COUNTIF(Returns[OrderID], Orders_CLEAN[[#This Row],[OrderID]])&gt;0, "Yes", "No")</f>
        <v>No</v>
      </c>
      <c r="W143" s="19">
        <f>IF(Orders_CLEAN[[#This Row],[Returned]]="Yes",1,0)</f>
        <v>0</v>
      </c>
    </row>
    <row r="144" spans="1:23" x14ac:dyDescent="0.2">
      <c r="A144" t="s">
        <v>375</v>
      </c>
      <c r="B144" s="5">
        <v>45440</v>
      </c>
      <c r="C144" s="5" t="str">
        <f>IF(Orders_CLEAN[[#This Row],[Quantity]]="", "Quantity Error!", "Q"&amp;ROUNDUP(MONTH(Orders_CLEAN[[#This Row],[OrderDate]])/3,0))</f>
        <v>Q2</v>
      </c>
      <c r="D144" t="s">
        <v>323</v>
      </c>
      <c r="E144" t="str">
        <f>_xlfn.XLOOKUP(Orders_CLEAN[[#This Row],[CustomerID]],Customers[CustomerID],Customers[CustomerName])</f>
        <v>Nomsa Molefe</v>
      </c>
      <c r="F144" t="s">
        <v>88</v>
      </c>
      <c r="G144" t="str">
        <f>_xlfn.XLOOKUP(Orders_CLEAN[[#This Row],[ProductID]],Products[ProductID],Products[ProductName])</f>
        <v>Tables Model 2</v>
      </c>
      <c r="H144" t="str">
        <f>_xlfn.XLOOKUP(Orders_CLEAN[[#This Row],[ProductName]],Products[ProductName],Products[Category])</f>
        <v>Furniture</v>
      </c>
      <c r="I144" s="6">
        <f>_xlfn.XLOOKUP(Orders_CLEAN[[#This Row],[ProductID]],Products[ProductID],Products[Cost])</f>
        <v>752.53</v>
      </c>
      <c r="J144">
        <v>8</v>
      </c>
      <c r="K144" s="6">
        <v>1018.12</v>
      </c>
      <c r="L144" s="7">
        <v>0</v>
      </c>
      <c r="M144" t="s">
        <v>62</v>
      </c>
      <c r="N144" t="s">
        <v>14</v>
      </c>
      <c r="O144" t="str">
        <f>_xlfn.XLOOKUP(Orders_CLEAN[[#This Row],[Region]],Region_lookup[RegionCode],Region_lookup[RegionName])</f>
        <v>Western Cape</v>
      </c>
      <c r="P144" t="s">
        <v>82</v>
      </c>
      <c r="Q144" t="str">
        <f>_xlfn.XLOOKUP(Orders_CLEAN[[#This Row],[EmployeeID]],Employees[EmployeeID],Employees[EmployeeName])</f>
        <v>Thabo Pretorius</v>
      </c>
      <c r="R144" s="8">
        <f>Orders_CLEAN[[#This Row],[Quantity]]*Orders_CLEAN[[#This Row],[UnitPrice]]*(1-Orders_CLEAN[[#This Row],[Discount]])</f>
        <v>8144.96</v>
      </c>
      <c r="S144" s="8">
        <f>Orders_CLEAN[[#This Row],[Cost]]*Orders_CLEAN[[#This Row],[Quantity]]</f>
        <v>6020.24</v>
      </c>
      <c r="T144" s="8">
        <f>Orders_CLEAN[[#This Row],[LineTotal]]-Orders_CLEAN[[#This Row],[LineCost]]</f>
        <v>2124.7200000000003</v>
      </c>
      <c r="U144" s="8" t="str">
        <f>IFERROR(IF(Orders_CLEAN[[#This Row],[Profit]]/Orders_CLEAN[[#This Row],[LineTotal]]&gt;0.3, "High", IF(Orders_CLEAN[[#This Row],[Profit]]/Orders_CLEAN[[#This Row],[LineTotal]]&gt;=0.15, "Medium", "Low")), "Quantity Error!")</f>
        <v>Medium</v>
      </c>
      <c r="V144" s="8" t="str">
        <f>IF(COUNTIF(Returns[OrderID], Orders_CLEAN[[#This Row],[OrderID]])&gt;0, "Yes", "No")</f>
        <v>No</v>
      </c>
      <c r="W144" s="19">
        <f>IF(Orders_CLEAN[[#This Row],[Returned]]="Yes",1,0)</f>
        <v>0</v>
      </c>
    </row>
    <row r="145" spans="1:23" x14ac:dyDescent="0.2">
      <c r="A145" t="s">
        <v>376</v>
      </c>
      <c r="B145" s="5">
        <v>45373</v>
      </c>
      <c r="C145" s="5" t="str">
        <f>IF(Orders_CLEAN[[#This Row],[Quantity]]="", "Quantity Error!", "Q"&amp;ROUNDUP(MONTH(Orders_CLEAN[[#This Row],[OrderDate]])/3,0))</f>
        <v>Q1</v>
      </c>
      <c r="D145" t="s">
        <v>204</v>
      </c>
      <c r="E145" t="str">
        <f>_xlfn.XLOOKUP(Orders_CLEAN[[#This Row],[CustomerID]],Customers[CustomerID],Customers[CustomerName])</f>
        <v>Elmarie Mbatha</v>
      </c>
      <c r="F145" t="s">
        <v>96</v>
      </c>
      <c r="G145" t="str">
        <f>_xlfn.XLOOKUP(Orders_CLEAN[[#This Row],[ProductID]],Products[ProductID],Products[ProductName])</f>
        <v>Desks Model 2</v>
      </c>
      <c r="H145" t="str">
        <f>_xlfn.XLOOKUP(Orders_CLEAN[[#This Row],[ProductName]],Products[ProductName],Products[Category])</f>
        <v>Furniture</v>
      </c>
      <c r="I145" s="6">
        <f>_xlfn.XLOOKUP(Orders_CLEAN[[#This Row],[ProductID]],Products[ProductID],Products[Cost])</f>
        <v>209.29</v>
      </c>
      <c r="J145">
        <v>6</v>
      </c>
      <c r="K145" s="6">
        <v>425.58</v>
      </c>
      <c r="L145" s="7">
        <v>0.05</v>
      </c>
      <c r="M145" t="s">
        <v>27</v>
      </c>
      <c r="N145" t="s">
        <v>14</v>
      </c>
      <c r="O145" t="str">
        <f>_xlfn.XLOOKUP(Orders_CLEAN[[#This Row],[Region]],Region_lookup[RegionCode],Region_lookup[RegionName])</f>
        <v>Western Cape</v>
      </c>
      <c r="P145" t="s">
        <v>93</v>
      </c>
      <c r="Q145" t="str">
        <f>_xlfn.XLOOKUP(Orders_CLEAN[[#This Row],[EmployeeID]],Employees[EmployeeID],Employees[EmployeeName])</f>
        <v>Anja Zulu</v>
      </c>
      <c r="R145" s="8">
        <f>Orders_CLEAN[[#This Row],[Quantity]]*Orders_CLEAN[[#This Row],[UnitPrice]]*(1-Orders_CLEAN[[#This Row],[Discount]])</f>
        <v>2425.806</v>
      </c>
      <c r="S145" s="8">
        <f>Orders_CLEAN[[#This Row],[Cost]]*Orders_CLEAN[[#This Row],[Quantity]]</f>
        <v>1255.74</v>
      </c>
      <c r="T145" s="8">
        <f>Orders_CLEAN[[#This Row],[LineTotal]]-Orders_CLEAN[[#This Row],[LineCost]]</f>
        <v>1170.066</v>
      </c>
      <c r="U145" s="8" t="str">
        <f>IFERROR(IF(Orders_CLEAN[[#This Row],[Profit]]/Orders_CLEAN[[#This Row],[LineTotal]]&gt;0.3, "High", IF(Orders_CLEAN[[#This Row],[Profit]]/Orders_CLEAN[[#This Row],[LineTotal]]&gt;=0.15, "Medium", "Low")), "Quantity Error!")</f>
        <v>High</v>
      </c>
      <c r="V145" s="8" t="str">
        <f>IF(COUNTIF(Returns[OrderID], Orders_CLEAN[[#This Row],[OrderID]])&gt;0, "Yes", "No")</f>
        <v>No</v>
      </c>
      <c r="W145" s="19">
        <f>IF(Orders_CLEAN[[#This Row],[Returned]]="Yes",1,0)</f>
        <v>0</v>
      </c>
    </row>
    <row r="146" spans="1:23" x14ac:dyDescent="0.2">
      <c r="A146" t="s">
        <v>377</v>
      </c>
      <c r="B146" s="5">
        <v>45582</v>
      </c>
      <c r="C146" s="5" t="str">
        <f>IF(Orders_CLEAN[[#This Row],[Quantity]]="", "Quantity Error!", "Q"&amp;ROUNDUP(MONTH(Orders_CLEAN[[#This Row],[OrderDate]])/3,0))</f>
        <v>Q4</v>
      </c>
      <c r="D146" t="s">
        <v>230</v>
      </c>
      <c r="E146" t="str">
        <f>_xlfn.XLOOKUP(Orders_CLEAN[[#This Row],[CustomerID]],Customers[CustomerID],Customers[CustomerName])</f>
        <v>Kagiso Fourie</v>
      </c>
      <c r="F146" t="s">
        <v>78</v>
      </c>
      <c r="G146" t="str">
        <f>_xlfn.XLOOKUP(Orders_CLEAN[[#This Row],[ProductID]],Products[ProductID],Products[ProductName])</f>
        <v>Desks Model 3</v>
      </c>
      <c r="H146" t="str">
        <f>_xlfn.XLOOKUP(Orders_CLEAN[[#This Row],[ProductName]],Products[ProductName],Products[Category])</f>
        <v>Furniture</v>
      </c>
      <c r="I146" s="6">
        <f>_xlfn.XLOOKUP(Orders_CLEAN[[#This Row],[ProductID]],Products[ProductID],Products[Cost])</f>
        <v>388.07</v>
      </c>
      <c r="J146">
        <v>5</v>
      </c>
      <c r="K146" s="6">
        <v>782.41</v>
      </c>
      <c r="L146" s="7">
        <v>0</v>
      </c>
      <c r="M146" t="s">
        <v>27</v>
      </c>
      <c r="N146" t="s">
        <v>47</v>
      </c>
      <c r="O146" t="str">
        <f>_xlfn.XLOOKUP(Orders_CLEAN[[#This Row],[Region]],Region_lookup[RegionCode],Region_lookup[RegionName])</f>
        <v>Eastern Cape</v>
      </c>
      <c r="P146" t="s">
        <v>58</v>
      </c>
      <c r="Q146" t="str">
        <f>_xlfn.XLOOKUP(Orders_CLEAN[[#This Row],[EmployeeID]],Employees[EmployeeID],Employees[EmployeeName])</f>
        <v>Palesa Steyn</v>
      </c>
      <c r="R146" s="8">
        <f>Orders_CLEAN[[#This Row],[Quantity]]*Orders_CLEAN[[#This Row],[UnitPrice]]*(1-Orders_CLEAN[[#This Row],[Discount]])</f>
        <v>3912.0499999999997</v>
      </c>
      <c r="S146" s="8">
        <f>Orders_CLEAN[[#This Row],[Cost]]*Orders_CLEAN[[#This Row],[Quantity]]</f>
        <v>1940.35</v>
      </c>
      <c r="T146" s="8">
        <f>Orders_CLEAN[[#This Row],[LineTotal]]-Orders_CLEAN[[#This Row],[LineCost]]</f>
        <v>1971.6999999999998</v>
      </c>
      <c r="U146" s="8" t="str">
        <f>IFERROR(IF(Orders_CLEAN[[#This Row],[Profit]]/Orders_CLEAN[[#This Row],[LineTotal]]&gt;0.3, "High", IF(Orders_CLEAN[[#This Row],[Profit]]/Orders_CLEAN[[#This Row],[LineTotal]]&gt;=0.15, "Medium", "Low")), "Quantity Error!")</f>
        <v>High</v>
      </c>
      <c r="V146" s="8" t="str">
        <f>IF(COUNTIF(Returns[OrderID], Orders_CLEAN[[#This Row],[OrderID]])&gt;0, "Yes", "No")</f>
        <v>No</v>
      </c>
      <c r="W146" s="19">
        <f>IF(Orders_CLEAN[[#This Row],[Returned]]="Yes",1,0)</f>
        <v>0</v>
      </c>
    </row>
    <row r="147" spans="1:23" x14ac:dyDescent="0.2">
      <c r="A147" t="s">
        <v>378</v>
      </c>
      <c r="B147" s="5">
        <v>45746</v>
      </c>
      <c r="C147" s="5" t="str">
        <f>IF(Orders_CLEAN[[#This Row],[Quantity]]="", "Quantity Error!", "Q"&amp;ROUNDUP(MONTH(Orders_CLEAN[[#This Row],[OrderDate]])/3,0))</f>
        <v>Q1</v>
      </c>
      <c r="D147" t="s">
        <v>310</v>
      </c>
      <c r="E147" t="str">
        <f>_xlfn.XLOOKUP(Orders_CLEAN[[#This Row],[CustomerID]],Customers[CustomerID],Customers[CustomerName])</f>
        <v>Riaan Khumalo</v>
      </c>
      <c r="F147" t="s">
        <v>174</v>
      </c>
      <c r="G147" t="str">
        <f>_xlfn.XLOOKUP(Orders_CLEAN[[#This Row],[ProductID]],Products[ProductID],Products[ProductName])</f>
        <v>Printers Model 4</v>
      </c>
      <c r="H147" t="str">
        <f>_xlfn.XLOOKUP(Orders_CLEAN[[#This Row],[ProductName]],Products[ProductName],Products[Category])</f>
        <v>Technology</v>
      </c>
      <c r="I147" s="6">
        <f>_xlfn.XLOOKUP(Orders_CLEAN[[#This Row],[ProductID]],Products[ProductID],Products[Cost])</f>
        <v>83.72</v>
      </c>
      <c r="J147">
        <v>4</v>
      </c>
      <c r="K147" s="6">
        <v>143.57</v>
      </c>
      <c r="L147" s="7">
        <v>0.1</v>
      </c>
      <c r="M147" t="s">
        <v>13</v>
      </c>
      <c r="N147" t="s">
        <v>14</v>
      </c>
      <c r="O147" t="str">
        <f>_xlfn.XLOOKUP(Orders_CLEAN[[#This Row],[Region]],Region_lookup[RegionCode],Region_lookup[RegionName])</f>
        <v>Western Cape</v>
      </c>
      <c r="P147" t="s">
        <v>93</v>
      </c>
      <c r="Q147" t="str">
        <f>_xlfn.XLOOKUP(Orders_CLEAN[[#This Row],[EmployeeID]],Employees[EmployeeID],Employees[EmployeeName])</f>
        <v>Anja Zulu</v>
      </c>
      <c r="R147" s="8">
        <f>Orders_CLEAN[[#This Row],[Quantity]]*Orders_CLEAN[[#This Row],[UnitPrice]]*(1-Orders_CLEAN[[#This Row],[Discount]])</f>
        <v>516.85199999999998</v>
      </c>
      <c r="S147" s="8">
        <f>Orders_CLEAN[[#This Row],[Cost]]*Orders_CLEAN[[#This Row],[Quantity]]</f>
        <v>334.88</v>
      </c>
      <c r="T147" s="8">
        <f>Orders_CLEAN[[#This Row],[LineTotal]]-Orders_CLEAN[[#This Row],[LineCost]]</f>
        <v>181.97199999999998</v>
      </c>
      <c r="U147" s="8" t="str">
        <f>IFERROR(IF(Orders_CLEAN[[#This Row],[Profit]]/Orders_CLEAN[[#This Row],[LineTotal]]&gt;0.3, "High", IF(Orders_CLEAN[[#This Row],[Profit]]/Orders_CLEAN[[#This Row],[LineTotal]]&gt;=0.15, "Medium", "Low")), "Quantity Error!")</f>
        <v>High</v>
      </c>
      <c r="V147" s="8" t="str">
        <f>IF(COUNTIF(Returns[OrderID], Orders_CLEAN[[#This Row],[OrderID]])&gt;0, "Yes", "No")</f>
        <v>No</v>
      </c>
      <c r="W147" s="19">
        <f>IF(Orders_CLEAN[[#This Row],[Returned]]="Yes",1,0)</f>
        <v>0</v>
      </c>
    </row>
    <row r="148" spans="1:23" x14ac:dyDescent="0.2">
      <c r="A148" t="s">
        <v>379</v>
      </c>
      <c r="B148" s="5">
        <v>45829</v>
      </c>
      <c r="C148" s="5" t="str">
        <f>IF(Orders_CLEAN[[#This Row],[Quantity]]="", "Quantity Error!", "Q"&amp;ROUNDUP(MONTH(Orders_CLEAN[[#This Row],[OrderDate]])/3,0))</f>
        <v>Q2</v>
      </c>
      <c r="D148" t="s">
        <v>381</v>
      </c>
      <c r="E148" t="str">
        <f>_xlfn.XLOOKUP(Orders_CLEAN[[#This Row],[CustomerID]],Customers[CustomerID],Customers[CustomerName])</f>
        <v>Elmarie Fourie</v>
      </c>
      <c r="F148" t="s">
        <v>73</v>
      </c>
      <c r="G148" t="str">
        <f>_xlfn.XLOOKUP(Orders_CLEAN[[#This Row],[ProductID]],Products[ProductID],Products[ProductName])</f>
        <v>Tables Model 1</v>
      </c>
      <c r="H148" t="str">
        <f>_xlfn.XLOOKUP(Orders_CLEAN[[#This Row],[ProductName]],Products[ProductName],Products[Category])</f>
        <v>Furniture</v>
      </c>
      <c r="I148" s="6">
        <f>_xlfn.XLOOKUP(Orders_CLEAN[[#This Row],[ProductID]],Products[ProductID],Products[Cost])</f>
        <v>469.73</v>
      </c>
      <c r="J148">
        <v>5</v>
      </c>
      <c r="K148" s="6">
        <v>954.16</v>
      </c>
      <c r="L148" s="7">
        <v>0</v>
      </c>
      <c r="M148" t="s">
        <v>27</v>
      </c>
      <c r="N148" t="s">
        <v>31</v>
      </c>
      <c r="O148" t="str">
        <f>_xlfn.XLOOKUP(Orders_CLEAN[[#This Row],[Region]],Region_lookup[RegionCode],Region_lookup[RegionName])</f>
        <v>Gauteng</v>
      </c>
      <c r="P148" t="s">
        <v>52</v>
      </c>
      <c r="Q148" t="str">
        <f>_xlfn.XLOOKUP(Orders_CLEAN[[#This Row],[EmployeeID]],Employees[EmployeeID],Employees[EmployeeName])</f>
        <v>Precious Mbatha</v>
      </c>
      <c r="R148" s="8">
        <f>Orders_CLEAN[[#This Row],[Quantity]]*Orders_CLEAN[[#This Row],[UnitPrice]]*(1-Orders_CLEAN[[#This Row],[Discount]])</f>
        <v>4770.8</v>
      </c>
      <c r="S148" s="8">
        <f>Orders_CLEAN[[#This Row],[Cost]]*Orders_CLEAN[[#This Row],[Quantity]]</f>
        <v>2348.65</v>
      </c>
      <c r="T148" s="8">
        <f>Orders_CLEAN[[#This Row],[LineTotal]]-Orders_CLEAN[[#This Row],[LineCost]]</f>
        <v>2422.15</v>
      </c>
      <c r="U148" s="8" t="str">
        <f>IFERROR(IF(Orders_CLEAN[[#This Row],[Profit]]/Orders_CLEAN[[#This Row],[LineTotal]]&gt;0.3, "High", IF(Orders_CLEAN[[#This Row],[Profit]]/Orders_CLEAN[[#This Row],[LineTotal]]&gt;=0.15, "Medium", "Low")), "Quantity Error!")</f>
        <v>High</v>
      </c>
      <c r="V148" s="8" t="str">
        <f>IF(COUNTIF(Returns[OrderID], Orders_CLEAN[[#This Row],[OrderID]])&gt;0, "Yes", "No")</f>
        <v>No</v>
      </c>
      <c r="W148" s="19">
        <f>IF(Orders_CLEAN[[#This Row],[Returned]]="Yes",1,0)</f>
        <v>0</v>
      </c>
    </row>
    <row r="149" spans="1:23" x14ac:dyDescent="0.2">
      <c r="A149" t="s">
        <v>382</v>
      </c>
      <c r="B149" s="5">
        <v>45670</v>
      </c>
      <c r="C149" s="5" t="str">
        <f>IF(Orders_CLEAN[[#This Row],[Quantity]]="", "Quantity Error!", "Q"&amp;ROUNDUP(MONTH(Orders_CLEAN[[#This Row],[OrderDate]])/3,0))</f>
        <v>Q1</v>
      </c>
      <c r="D149" t="s">
        <v>113</v>
      </c>
      <c r="E149" t="str">
        <f>_xlfn.XLOOKUP(Orders_CLEAN[[#This Row],[CustomerID]],Customers[CustomerID],Customers[CustomerName])</f>
        <v>Johan Van Der Merwe</v>
      </c>
      <c r="F149" t="s">
        <v>142</v>
      </c>
      <c r="G149" t="str">
        <f>_xlfn.XLOOKUP(Orders_CLEAN[[#This Row],[ProductID]],Products[ProductID],Products[ProductName])</f>
        <v>Laptops Model 3</v>
      </c>
      <c r="H149" t="str">
        <f>_xlfn.XLOOKUP(Orders_CLEAN[[#This Row],[ProductName]],Products[ProductName],Products[Category])</f>
        <v>Technology</v>
      </c>
      <c r="I149" s="6">
        <f>_xlfn.XLOOKUP(Orders_CLEAN[[#This Row],[ProductID]],Products[ProductID],Products[Cost])</f>
        <v>727.96</v>
      </c>
      <c r="J149">
        <v>2</v>
      </c>
      <c r="K149" s="6">
        <v>1118.93</v>
      </c>
      <c r="L149" s="7">
        <v>0</v>
      </c>
      <c r="M149" t="s">
        <v>27</v>
      </c>
      <c r="N149" t="s">
        <v>14</v>
      </c>
      <c r="O149" t="str">
        <f>_xlfn.XLOOKUP(Orders_CLEAN[[#This Row],[Region]],Region_lookup[RegionCode],Region_lookup[RegionName])</f>
        <v>Western Cape</v>
      </c>
      <c r="P149" t="s">
        <v>82</v>
      </c>
      <c r="Q149" t="str">
        <f>_xlfn.XLOOKUP(Orders_CLEAN[[#This Row],[EmployeeID]],Employees[EmployeeID],Employees[EmployeeName])</f>
        <v>Thabo Pretorius</v>
      </c>
      <c r="R149" s="8">
        <f>Orders_CLEAN[[#This Row],[Quantity]]*Orders_CLEAN[[#This Row],[UnitPrice]]*(1-Orders_CLEAN[[#This Row],[Discount]])</f>
        <v>2237.86</v>
      </c>
      <c r="S149" s="8">
        <f>Orders_CLEAN[[#This Row],[Cost]]*Orders_CLEAN[[#This Row],[Quantity]]</f>
        <v>1455.92</v>
      </c>
      <c r="T149" s="8">
        <f>Orders_CLEAN[[#This Row],[LineTotal]]-Orders_CLEAN[[#This Row],[LineCost]]</f>
        <v>781.94</v>
      </c>
      <c r="U149" s="8" t="str">
        <f>IFERROR(IF(Orders_CLEAN[[#This Row],[Profit]]/Orders_CLEAN[[#This Row],[LineTotal]]&gt;0.3, "High", IF(Orders_CLEAN[[#This Row],[Profit]]/Orders_CLEAN[[#This Row],[LineTotal]]&gt;=0.15, "Medium", "Low")), "Quantity Error!")</f>
        <v>High</v>
      </c>
      <c r="V149" s="8" t="str">
        <f>IF(COUNTIF(Returns[OrderID], Orders_CLEAN[[#This Row],[OrderID]])&gt;0, "Yes", "No")</f>
        <v>No</v>
      </c>
      <c r="W149" s="19">
        <f>IF(Orders_CLEAN[[#This Row],[Returned]]="Yes",1,0)</f>
        <v>0</v>
      </c>
    </row>
    <row r="150" spans="1:23" x14ac:dyDescent="0.2">
      <c r="A150" t="s">
        <v>384</v>
      </c>
      <c r="B150" s="5">
        <v>45660</v>
      </c>
      <c r="C150" s="5" t="str">
        <f>IF(Orders_CLEAN[[#This Row],[Quantity]]="", "Quantity Error!", "Q"&amp;ROUNDUP(MONTH(Orders_CLEAN[[#This Row],[OrderDate]])/3,0))</f>
        <v>Q1</v>
      </c>
      <c r="D150" t="s">
        <v>306</v>
      </c>
      <c r="E150" t="str">
        <f>_xlfn.XLOOKUP(Orders_CLEAN[[#This Row],[CustomerID]],Customers[CustomerID],Customers[CustomerName])</f>
        <v>Francois Mahlangu</v>
      </c>
      <c r="F150" t="s">
        <v>65</v>
      </c>
      <c r="G150" t="str">
        <f>_xlfn.XLOOKUP(Orders_CLEAN[[#This Row],[ProductID]],Products[ProductID],Products[ProductName])</f>
        <v>Bookcases Model 2</v>
      </c>
      <c r="H150" t="str">
        <f>_xlfn.XLOOKUP(Orders_CLEAN[[#This Row],[ProductName]],Products[ProductName],Products[Category])</f>
        <v>Furniture</v>
      </c>
      <c r="I150" s="6">
        <f>_xlfn.XLOOKUP(Orders_CLEAN[[#This Row],[ProductID]],Products[ProductID],Products[Cost])</f>
        <v>633.59</v>
      </c>
      <c r="J150">
        <v>1</v>
      </c>
      <c r="K150" s="6">
        <v>800.37</v>
      </c>
      <c r="L150" s="7">
        <v>0</v>
      </c>
      <c r="M150" t="s">
        <v>13</v>
      </c>
      <c r="N150" t="s">
        <v>14</v>
      </c>
      <c r="O150" t="str">
        <f>_xlfn.XLOOKUP(Orders_CLEAN[[#This Row],[Region]],Region_lookup[RegionCode],Region_lookup[RegionName])</f>
        <v>Western Cape</v>
      </c>
      <c r="P150" t="s">
        <v>82</v>
      </c>
      <c r="Q150" t="str">
        <f>_xlfn.XLOOKUP(Orders_CLEAN[[#This Row],[EmployeeID]],Employees[EmployeeID],Employees[EmployeeName])</f>
        <v>Thabo Pretorius</v>
      </c>
      <c r="R150" s="8">
        <f>Orders_CLEAN[[#This Row],[Quantity]]*Orders_CLEAN[[#This Row],[UnitPrice]]*(1-Orders_CLEAN[[#This Row],[Discount]])</f>
        <v>800.37</v>
      </c>
      <c r="S150" s="8">
        <f>Orders_CLEAN[[#This Row],[Cost]]*Orders_CLEAN[[#This Row],[Quantity]]</f>
        <v>633.59</v>
      </c>
      <c r="T150" s="8">
        <f>Orders_CLEAN[[#This Row],[LineTotal]]-Orders_CLEAN[[#This Row],[LineCost]]</f>
        <v>166.77999999999997</v>
      </c>
      <c r="U150" s="8" t="str">
        <f>IFERROR(IF(Orders_CLEAN[[#This Row],[Profit]]/Orders_CLEAN[[#This Row],[LineTotal]]&gt;0.3, "High", IF(Orders_CLEAN[[#This Row],[Profit]]/Orders_CLEAN[[#This Row],[LineTotal]]&gt;=0.15, "Medium", "Low")), "Quantity Error!")</f>
        <v>Medium</v>
      </c>
      <c r="V150" s="8" t="str">
        <f>IF(COUNTIF(Returns[OrderID], Orders_CLEAN[[#This Row],[OrderID]])&gt;0, "Yes", "No")</f>
        <v>No</v>
      </c>
      <c r="W150" s="19">
        <f>IF(Orders_CLEAN[[#This Row],[Returned]]="Yes",1,0)</f>
        <v>0</v>
      </c>
    </row>
    <row r="151" spans="1:23" x14ac:dyDescent="0.2">
      <c r="A151" t="s">
        <v>386</v>
      </c>
      <c r="B151" s="5">
        <v>45799</v>
      </c>
      <c r="C151" s="5" t="str">
        <f>IF(Orders_CLEAN[[#This Row],[Quantity]]="", "Quantity Error!", "Q"&amp;ROUNDUP(MONTH(Orders_CLEAN[[#This Row],[OrderDate]])/3,0))</f>
        <v>Q2</v>
      </c>
      <c r="D151" t="s">
        <v>388</v>
      </c>
      <c r="E151" t="str">
        <f>_xlfn.XLOOKUP(Orders_CLEAN[[#This Row],[CustomerID]],Customers[CustomerID],Customers[CustomerName])</f>
        <v>Francois Mahlangu</v>
      </c>
      <c r="F151" t="s">
        <v>69</v>
      </c>
      <c r="G151" t="str">
        <f>_xlfn.XLOOKUP(Orders_CLEAN[[#This Row],[ProductID]],Products[ProductID],Products[ProductName])</f>
        <v>Paper Model 2</v>
      </c>
      <c r="H151" t="str">
        <f>_xlfn.XLOOKUP(Orders_CLEAN[[#This Row],[ProductName]],Products[ProductName],Products[Category])</f>
        <v>Office Supplies</v>
      </c>
      <c r="I151" s="6">
        <f>_xlfn.XLOOKUP(Orders_CLEAN[[#This Row],[ProductID]],Products[ProductID],Products[Cost])</f>
        <v>461.98</v>
      </c>
      <c r="J151">
        <v>2</v>
      </c>
      <c r="K151" s="6">
        <v>1013.15</v>
      </c>
      <c r="L151" s="7">
        <v>0</v>
      </c>
      <c r="M151" t="s">
        <v>13</v>
      </c>
      <c r="N151" t="s">
        <v>31</v>
      </c>
      <c r="O151" t="str">
        <f>_xlfn.XLOOKUP(Orders_CLEAN[[#This Row],[Region]],Region_lookup[RegionCode],Region_lookup[RegionName])</f>
        <v>Gauteng</v>
      </c>
      <c r="P151" t="s">
        <v>52</v>
      </c>
      <c r="Q151" t="str">
        <f>_xlfn.XLOOKUP(Orders_CLEAN[[#This Row],[EmployeeID]],Employees[EmployeeID],Employees[EmployeeName])</f>
        <v>Precious Mbatha</v>
      </c>
      <c r="R151" s="8">
        <f>Orders_CLEAN[[#This Row],[Quantity]]*Orders_CLEAN[[#This Row],[UnitPrice]]*(1-Orders_CLEAN[[#This Row],[Discount]])</f>
        <v>2026.3</v>
      </c>
      <c r="S151" s="8">
        <f>Orders_CLEAN[[#This Row],[Cost]]*Orders_CLEAN[[#This Row],[Quantity]]</f>
        <v>923.96</v>
      </c>
      <c r="T151" s="8">
        <f>Orders_CLEAN[[#This Row],[LineTotal]]-Orders_CLEAN[[#This Row],[LineCost]]</f>
        <v>1102.3399999999999</v>
      </c>
      <c r="U151" s="8" t="str">
        <f>IFERROR(IF(Orders_CLEAN[[#This Row],[Profit]]/Orders_CLEAN[[#This Row],[LineTotal]]&gt;0.3, "High", IF(Orders_CLEAN[[#This Row],[Profit]]/Orders_CLEAN[[#This Row],[LineTotal]]&gt;=0.15, "Medium", "Low")), "Quantity Error!")</f>
        <v>High</v>
      </c>
      <c r="V151" s="8" t="str">
        <f>IF(COUNTIF(Returns[OrderID], Orders_CLEAN[[#This Row],[OrderID]])&gt;0, "Yes", "No")</f>
        <v>No</v>
      </c>
      <c r="W151" s="19">
        <f>IF(Orders_CLEAN[[#This Row],[Returned]]="Yes",1,0)</f>
        <v>0</v>
      </c>
    </row>
    <row r="152" spans="1:23" x14ac:dyDescent="0.2">
      <c r="A152" t="s">
        <v>389</v>
      </c>
      <c r="B152" s="5">
        <v>45553</v>
      </c>
      <c r="C152" s="5" t="str">
        <f>IF(Orders_CLEAN[[#This Row],[Quantity]]="", "Quantity Error!", "Q"&amp;ROUNDUP(MONTH(Orders_CLEAN[[#This Row],[OrderDate]])/3,0))</f>
        <v>Q3</v>
      </c>
      <c r="D152" t="s">
        <v>40</v>
      </c>
      <c r="E152" t="str">
        <f>_xlfn.XLOOKUP(Orders_CLEAN[[#This Row],[CustomerID]],Customers[CustomerID],Customers[CustomerName])</f>
        <v>Francois Coetzee</v>
      </c>
      <c r="F152" t="s">
        <v>19</v>
      </c>
      <c r="G152" t="str">
        <f>_xlfn.XLOOKUP(Orders_CLEAN[[#This Row],[ProductID]],Products[ProductID],Products[ProductName])</f>
        <v>Accessories Model 4</v>
      </c>
      <c r="H152" t="str">
        <f>_xlfn.XLOOKUP(Orders_CLEAN[[#This Row],[ProductName]],Products[ProductName],Products[Category])</f>
        <v>Technology</v>
      </c>
      <c r="I152" s="6">
        <f>_xlfn.XLOOKUP(Orders_CLEAN[[#This Row],[ProductID]],Products[ProductID],Products[Cost])</f>
        <v>685.08</v>
      </c>
      <c r="J152">
        <v>11</v>
      </c>
      <c r="K152" s="6">
        <v>921.01</v>
      </c>
      <c r="L152" s="7">
        <v>0.1</v>
      </c>
      <c r="M152" t="s">
        <v>27</v>
      </c>
      <c r="N152" t="s">
        <v>31</v>
      </c>
      <c r="O152" t="str">
        <f>_xlfn.XLOOKUP(Orders_CLEAN[[#This Row],[Region]],Region_lookup[RegionCode],Region_lookup[RegionName])</f>
        <v>Gauteng</v>
      </c>
      <c r="P152" t="s">
        <v>32</v>
      </c>
      <c r="Q152" t="str">
        <f>_xlfn.XLOOKUP(Orders_CLEAN[[#This Row],[EmployeeID]],Employees[EmployeeID],Employees[EmployeeName])</f>
        <v>Nomvula Mokoena</v>
      </c>
      <c r="R152" s="8">
        <f>Orders_CLEAN[[#This Row],[Quantity]]*Orders_CLEAN[[#This Row],[UnitPrice]]*(1-Orders_CLEAN[[#This Row],[Discount]])</f>
        <v>9117.9990000000016</v>
      </c>
      <c r="S152" s="8">
        <f>Orders_CLEAN[[#This Row],[Cost]]*Orders_CLEAN[[#This Row],[Quantity]]</f>
        <v>7535.88</v>
      </c>
      <c r="T152" s="8">
        <f>Orders_CLEAN[[#This Row],[LineTotal]]-Orders_CLEAN[[#This Row],[LineCost]]</f>
        <v>1582.1190000000015</v>
      </c>
      <c r="U152" s="8" t="str">
        <f>IFERROR(IF(Orders_CLEAN[[#This Row],[Profit]]/Orders_CLEAN[[#This Row],[LineTotal]]&gt;0.3, "High", IF(Orders_CLEAN[[#This Row],[Profit]]/Orders_CLEAN[[#This Row],[LineTotal]]&gt;=0.15, "Medium", "Low")), "Quantity Error!")</f>
        <v>Medium</v>
      </c>
      <c r="V152" s="8" t="str">
        <f>IF(COUNTIF(Returns[OrderID], Orders_CLEAN[[#This Row],[OrderID]])&gt;0, "Yes", "No")</f>
        <v>No</v>
      </c>
      <c r="W152" s="19">
        <f>IF(Orders_CLEAN[[#This Row],[Returned]]="Yes",1,0)</f>
        <v>0</v>
      </c>
    </row>
    <row r="153" spans="1:23" x14ac:dyDescent="0.2">
      <c r="A153" t="s">
        <v>390</v>
      </c>
      <c r="B153" s="5">
        <v>45802</v>
      </c>
      <c r="C153" s="5" t="str">
        <f>IF(Orders_CLEAN[[#This Row],[Quantity]]="", "Quantity Error!", "Q"&amp;ROUNDUP(MONTH(Orders_CLEAN[[#This Row],[OrderDate]])/3,0))</f>
        <v>Q2</v>
      </c>
      <c r="D153" t="s">
        <v>18</v>
      </c>
      <c r="E153" t="str">
        <f>_xlfn.XLOOKUP(Orders_CLEAN[[#This Row],[CustomerID]],Customers[CustomerID],Customers[CustomerName])</f>
        <v>Precious Ndlovu</v>
      </c>
      <c r="F153" t="s">
        <v>166</v>
      </c>
      <c r="G153" t="str">
        <f>_xlfn.XLOOKUP(Orders_CLEAN[[#This Row],[ProductID]],Products[ProductID],Products[ProductName])</f>
        <v>Monitors Model 2</v>
      </c>
      <c r="H153" t="str">
        <f>_xlfn.XLOOKUP(Orders_CLEAN[[#This Row],[ProductName]],Products[ProductName],Products[Category])</f>
        <v>Technology</v>
      </c>
      <c r="I153" s="6">
        <f>_xlfn.XLOOKUP(Orders_CLEAN[[#This Row],[ProductID]],Products[ProductID],Products[Cost])</f>
        <v>396.64</v>
      </c>
      <c r="J153">
        <v>7</v>
      </c>
      <c r="K153" s="6">
        <v>532.41999999999996</v>
      </c>
      <c r="L153" s="7">
        <v>0.1</v>
      </c>
      <c r="M153" t="s">
        <v>36</v>
      </c>
      <c r="N153" t="s">
        <v>21</v>
      </c>
      <c r="O153" t="str">
        <f>_xlfn.XLOOKUP(Orders_CLEAN[[#This Row],[Region]],Region_lookup[RegionCode],Region_lookup[RegionName])</f>
        <v>KwaZulu-Natal</v>
      </c>
      <c r="P153" t="s">
        <v>22</v>
      </c>
      <c r="Q153" t="str">
        <f>_xlfn.XLOOKUP(Orders_CLEAN[[#This Row],[EmployeeID]],Employees[EmployeeID],Employees[EmployeeName])</f>
        <v>Thabo Le Roux</v>
      </c>
      <c r="R153" s="8">
        <f>Orders_CLEAN[[#This Row],[Quantity]]*Orders_CLEAN[[#This Row],[UnitPrice]]*(1-Orders_CLEAN[[#This Row],[Discount]])</f>
        <v>3354.2459999999996</v>
      </c>
      <c r="S153" s="8">
        <f>Orders_CLEAN[[#This Row],[Cost]]*Orders_CLEAN[[#This Row],[Quantity]]</f>
        <v>2776.48</v>
      </c>
      <c r="T153" s="8">
        <f>Orders_CLEAN[[#This Row],[LineTotal]]-Orders_CLEAN[[#This Row],[LineCost]]</f>
        <v>577.76599999999962</v>
      </c>
      <c r="U153" s="8" t="str">
        <f>IFERROR(IF(Orders_CLEAN[[#This Row],[Profit]]/Orders_CLEAN[[#This Row],[LineTotal]]&gt;0.3, "High", IF(Orders_CLEAN[[#This Row],[Profit]]/Orders_CLEAN[[#This Row],[LineTotal]]&gt;=0.15, "Medium", "Low")), "Quantity Error!")</f>
        <v>Medium</v>
      </c>
      <c r="V153" s="8" t="str">
        <f>IF(COUNTIF(Returns[OrderID], Orders_CLEAN[[#This Row],[OrderID]])&gt;0, "Yes", "No")</f>
        <v>No</v>
      </c>
      <c r="W153" s="19">
        <f>IF(Orders_CLEAN[[#This Row],[Returned]]="Yes",1,0)</f>
        <v>0</v>
      </c>
    </row>
    <row r="154" spans="1:23" x14ac:dyDescent="0.2">
      <c r="A154" t="s">
        <v>391</v>
      </c>
      <c r="B154" s="5">
        <v>45721</v>
      </c>
      <c r="C154" s="5" t="str">
        <f>IF(Orders_CLEAN[[#This Row],[Quantity]]="", "Quantity Error!", "Q"&amp;ROUNDUP(MONTH(Orders_CLEAN[[#This Row],[OrderDate]])/3,0))</f>
        <v>Q1</v>
      </c>
      <c r="D154" t="s">
        <v>392</v>
      </c>
      <c r="E154" t="str">
        <f>_xlfn.XLOOKUP(Orders_CLEAN[[#This Row],[CustomerID]],Customers[CustomerID],Customers[CustomerName])</f>
        <v>Johan Fourie</v>
      </c>
      <c r="F154" t="s">
        <v>174</v>
      </c>
      <c r="G154" t="str">
        <f>_xlfn.XLOOKUP(Orders_CLEAN[[#This Row],[ProductID]],Products[ProductID],Products[ProductName])</f>
        <v>Printers Model 4</v>
      </c>
      <c r="H154" t="str">
        <f>_xlfn.XLOOKUP(Orders_CLEAN[[#This Row],[ProductName]],Products[ProductName],Products[Category])</f>
        <v>Technology</v>
      </c>
      <c r="I154" s="6">
        <f>_xlfn.XLOOKUP(Orders_CLEAN[[#This Row],[ProductID]],Products[ProductID],Products[Cost])</f>
        <v>83.72</v>
      </c>
      <c r="J154">
        <v>4</v>
      </c>
      <c r="K154" s="6">
        <v>143.57</v>
      </c>
      <c r="L154" s="7">
        <v>0</v>
      </c>
      <c r="M154" t="s">
        <v>13</v>
      </c>
      <c r="N154" t="s">
        <v>47</v>
      </c>
      <c r="O154" t="str">
        <f>_xlfn.XLOOKUP(Orders_CLEAN[[#This Row],[Region]],Region_lookup[RegionCode],Region_lookup[RegionName])</f>
        <v>Eastern Cape</v>
      </c>
      <c r="P154" t="s">
        <v>48</v>
      </c>
      <c r="Q154" t="str">
        <f>_xlfn.XLOOKUP(Orders_CLEAN[[#This Row],[EmployeeID]],Employees[EmployeeID],Employees[EmployeeName])</f>
        <v>Sipho Ndlovu</v>
      </c>
      <c r="R154" s="8">
        <f>Orders_CLEAN[[#This Row],[Quantity]]*Orders_CLEAN[[#This Row],[UnitPrice]]*(1-Orders_CLEAN[[#This Row],[Discount]])</f>
        <v>574.28</v>
      </c>
      <c r="S154" s="8">
        <f>Orders_CLEAN[[#This Row],[Cost]]*Orders_CLEAN[[#This Row],[Quantity]]</f>
        <v>334.88</v>
      </c>
      <c r="T154" s="8">
        <f>Orders_CLEAN[[#This Row],[LineTotal]]-Orders_CLEAN[[#This Row],[LineCost]]</f>
        <v>239.39999999999998</v>
      </c>
      <c r="U154" s="8" t="str">
        <f>IFERROR(IF(Orders_CLEAN[[#This Row],[Profit]]/Orders_CLEAN[[#This Row],[LineTotal]]&gt;0.3, "High", IF(Orders_CLEAN[[#This Row],[Profit]]/Orders_CLEAN[[#This Row],[LineTotal]]&gt;=0.15, "Medium", "Low")), "Quantity Error!")</f>
        <v>High</v>
      </c>
      <c r="V154" s="8" t="str">
        <f>IF(COUNTIF(Returns[OrderID], Orders_CLEAN[[#This Row],[OrderID]])&gt;0, "Yes", "No")</f>
        <v>No</v>
      </c>
      <c r="W154" s="19">
        <f>IF(Orders_CLEAN[[#This Row],[Returned]]="Yes",1,0)</f>
        <v>0</v>
      </c>
    </row>
    <row r="155" spans="1:23" x14ac:dyDescent="0.2">
      <c r="A155" t="s">
        <v>393</v>
      </c>
      <c r="B155" s="5">
        <v>45367</v>
      </c>
      <c r="C155" s="5" t="str">
        <f>IF(Orders_CLEAN[[#This Row],[Quantity]]="", "Quantity Error!", "Q"&amp;ROUNDUP(MONTH(Orders_CLEAN[[#This Row],[OrderDate]])/3,0))</f>
        <v>Q1</v>
      </c>
      <c r="D155" t="s">
        <v>394</v>
      </c>
      <c r="E155" t="str">
        <f>_xlfn.XLOOKUP(Orders_CLEAN[[#This Row],[CustomerID]],Customers[CustomerID],Customers[CustomerName])</f>
        <v>Nomsa Pretorius</v>
      </c>
      <c r="F155" t="s">
        <v>96</v>
      </c>
      <c r="G155" t="str">
        <f>_xlfn.XLOOKUP(Orders_CLEAN[[#This Row],[ProductID]],Products[ProductID],Products[ProductName])</f>
        <v>Desks Model 2</v>
      </c>
      <c r="H155" t="str">
        <f>_xlfn.XLOOKUP(Orders_CLEAN[[#This Row],[ProductName]],Products[ProductName],Products[Category])</f>
        <v>Furniture</v>
      </c>
      <c r="I155" s="6">
        <f>_xlfn.XLOOKUP(Orders_CLEAN[[#This Row],[ProductID]],Products[ProductID],Products[Cost])</f>
        <v>209.29</v>
      </c>
      <c r="J155">
        <v>8</v>
      </c>
      <c r="K155" s="6">
        <v>425.58</v>
      </c>
      <c r="L155" s="7">
        <v>0.15</v>
      </c>
      <c r="M155" t="s">
        <v>62</v>
      </c>
      <c r="N155" t="s">
        <v>21</v>
      </c>
      <c r="O155" t="str">
        <f>_xlfn.XLOOKUP(Orders_CLEAN[[#This Row],[Region]],Region_lookup[RegionCode],Region_lookup[RegionName])</f>
        <v>KwaZulu-Natal</v>
      </c>
      <c r="P155" t="s">
        <v>97</v>
      </c>
      <c r="Q155" t="str">
        <f>_xlfn.XLOOKUP(Orders_CLEAN[[#This Row],[EmployeeID]],Employees[EmployeeID],Employees[EmployeeName])</f>
        <v>Bongani Sithole</v>
      </c>
      <c r="R155" s="8">
        <f>Orders_CLEAN[[#This Row],[Quantity]]*Orders_CLEAN[[#This Row],[UnitPrice]]*(1-Orders_CLEAN[[#This Row],[Discount]])</f>
        <v>2893.944</v>
      </c>
      <c r="S155" s="8">
        <f>Orders_CLEAN[[#This Row],[Cost]]*Orders_CLEAN[[#This Row],[Quantity]]</f>
        <v>1674.32</v>
      </c>
      <c r="T155" s="8">
        <f>Orders_CLEAN[[#This Row],[LineTotal]]-Orders_CLEAN[[#This Row],[LineCost]]</f>
        <v>1219.624</v>
      </c>
      <c r="U155" s="8" t="str">
        <f>IFERROR(IF(Orders_CLEAN[[#This Row],[Profit]]/Orders_CLEAN[[#This Row],[LineTotal]]&gt;0.3, "High", IF(Orders_CLEAN[[#This Row],[Profit]]/Orders_CLEAN[[#This Row],[LineTotal]]&gt;=0.15, "Medium", "Low")), "Quantity Error!")</f>
        <v>High</v>
      </c>
      <c r="V155" s="8" t="str">
        <f>IF(COUNTIF(Returns[OrderID], Orders_CLEAN[[#This Row],[OrderID]])&gt;0, "Yes", "No")</f>
        <v>No</v>
      </c>
      <c r="W155" s="19">
        <f>IF(Orders_CLEAN[[#This Row],[Returned]]="Yes",1,0)</f>
        <v>0</v>
      </c>
    </row>
    <row r="156" spans="1:23" x14ac:dyDescent="0.2">
      <c r="A156" t="s">
        <v>395</v>
      </c>
      <c r="B156" s="5">
        <v>45756</v>
      </c>
      <c r="C156" s="5" t="str">
        <f>IF(Orders_CLEAN[[#This Row],[Quantity]]="", "Quantity Error!", "Q"&amp;ROUNDUP(MONTH(Orders_CLEAN[[#This Row],[OrderDate]])/3,0))</f>
        <v>Q2</v>
      </c>
      <c r="D156" t="s">
        <v>396</v>
      </c>
      <c r="E156" t="str">
        <f>_xlfn.XLOOKUP(Orders_CLEAN[[#This Row],[CustomerID]],Customers[CustomerID],Customers[CustomerName])</f>
        <v>Aisha Sithole</v>
      </c>
      <c r="F156" t="s">
        <v>73</v>
      </c>
      <c r="G156" t="str">
        <f>_xlfn.XLOOKUP(Orders_CLEAN[[#This Row],[ProductID]],Products[ProductID],Products[ProductName])</f>
        <v>Tables Model 1</v>
      </c>
      <c r="H156" t="str">
        <f>_xlfn.XLOOKUP(Orders_CLEAN[[#This Row],[ProductName]],Products[ProductName],Products[Category])</f>
        <v>Furniture</v>
      </c>
      <c r="I156" s="6">
        <f>_xlfn.XLOOKUP(Orders_CLEAN[[#This Row],[ProductID]],Products[ProductID],Products[Cost])</f>
        <v>469.73</v>
      </c>
      <c r="J156">
        <v>3</v>
      </c>
      <c r="K156" s="6">
        <v>954.16</v>
      </c>
      <c r="L156" s="7">
        <v>0.1</v>
      </c>
      <c r="M156" t="s">
        <v>27</v>
      </c>
      <c r="N156" t="s">
        <v>14</v>
      </c>
      <c r="O156" t="str">
        <f>_xlfn.XLOOKUP(Orders_CLEAN[[#This Row],[Region]],Region_lookup[RegionCode],Region_lookup[RegionName])</f>
        <v>Western Cape</v>
      </c>
      <c r="P156" t="s">
        <v>82</v>
      </c>
      <c r="Q156" t="str">
        <f>_xlfn.XLOOKUP(Orders_CLEAN[[#This Row],[EmployeeID]],Employees[EmployeeID],Employees[EmployeeName])</f>
        <v>Thabo Pretorius</v>
      </c>
      <c r="R156" s="8">
        <f>Orders_CLEAN[[#This Row],[Quantity]]*Orders_CLEAN[[#This Row],[UnitPrice]]*(1-Orders_CLEAN[[#This Row],[Discount]])</f>
        <v>2576.232</v>
      </c>
      <c r="S156" s="8">
        <f>Orders_CLEAN[[#This Row],[Cost]]*Orders_CLEAN[[#This Row],[Quantity]]</f>
        <v>1409.19</v>
      </c>
      <c r="T156" s="8">
        <f>Orders_CLEAN[[#This Row],[LineTotal]]-Orders_CLEAN[[#This Row],[LineCost]]</f>
        <v>1167.0419999999999</v>
      </c>
      <c r="U156" s="8" t="str">
        <f>IFERROR(IF(Orders_CLEAN[[#This Row],[Profit]]/Orders_CLEAN[[#This Row],[LineTotal]]&gt;0.3, "High", IF(Orders_CLEAN[[#This Row],[Profit]]/Orders_CLEAN[[#This Row],[LineTotal]]&gt;=0.15, "Medium", "Low")), "Quantity Error!")</f>
        <v>High</v>
      </c>
      <c r="V156" s="8" t="str">
        <f>IF(COUNTIF(Returns[OrderID], Orders_CLEAN[[#This Row],[OrderID]])&gt;0, "Yes", "No")</f>
        <v>No</v>
      </c>
      <c r="W156" s="19">
        <f>IF(Orders_CLEAN[[#This Row],[Returned]]="Yes",1,0)</f>
        <v>0</v>
      </c>
    </row>
    <row r="157" spans="1:23" x14ac:dyDescent="0.2">
      <c r="A157" t="s">
        <v>397</v>
      </c>
      <c r="B157" s="5">
        <v>45340</v>
      </c>
      <c r="C157" s="5" t="str">
        <f>IF(Orders_CLEAN[[#This Row],[Quantity]]="", "Quantity Error!", "Q"&amp;ROUNDUP(MONTH(Orders_CLEAN[[#This Row],[OrderDate]])/3,0))</f>
        <v>Q1</v>
      </c>
      <c r="D157" t="s">
        <v>263</v>
      </c>
      <c r="E157" t="str">
        <f>_xlfn.XLOOKUP(Orders_CLEAN[[#This Row],[CustomerID]],Customers[CustomerID],Customers[CustomerName])</f>
        <v>Kagiso Coetzee</v>
      </c>
      <c r="F157" t="s">
        <v>46</v>
      </c>
      <c r="G157" t="str">
        <f>_xlfn.XLOOKUP(Orders_CLEAN[[#This Row],[ProductID]],Products[ProductID],Products[ProductName])</f>
        <v>Tables Model 4</v>
      </c>
      <c r="H157" t="str">
        <f>_xlfn.XLOOKUP(Orders_CLEAN[[#This Row],[ProductName]],Products[ProductName],Products[Category])</f>
        <v>Furniture</v>
      </c>
      <c r="I157" s="6">
        <f>_xlfn.XLOOKUP(Orders_CLEAN[[#This Row],[ProductID]],Products[ProductID],Products[Cost])</f>
        <v>707.97</v>
      </c>
      <c r="J157">
        <v>6</v>
      </c>
      <c r="K157" s="6">
        <v>1262.55</v>
      </c>
      <c r="L157" s="7">
        <v>0</v>
      </c>
      <c r="M157" t="s">
        <v>27</v>
      </c>
      <c r="N157" t="s">
        <v>14</v>
      </c>
      <c r="O157" t="str">
        <f>_xlfn.XLOOKUP(Orders_CLEAN[[#This Row],[Region]],Region_lookup[RegionCode],Region_lookup[RegionName])</f>
        <v>Western Cape</v>
      </c>
      <c r="P157" t="s">
        <v>93</v>
      </c>
      <c r="Q157" t="str">
        <f>_xlfn.XLOOKUP(Orders_CLEAN[[#This Row],[EmployeeID]],Employees[EmployeeID],Employees[EmployeeName])</f>
        <v>Anja Zulu</v>
      </c>
      <c r="R157" s="8">
        <f>Orders_CLEAN[[#This Row],[Quantity]]*Orders_CLEAN[[#This Row],[UnitPrice]]*(1-Orders_CLEAN[[#This Row],[Discount]])</f>
        <v>7575.2999999999993</v>
      </c>
      <c r="S157" s="8">
        <f>Orders_CLEAN[[#This Row],[Cost]]*Orders_CLEAN[[#This Row],[Quantity]]</f>
        <v>4247.82</v>
      </c>
      <c r="T157" s="8">
        <f>Orders_CLEAN[[#This Row],[LineTotal]]-Orders_CLEAN[[#This Row],[LineCost]]</f>
        <v>3327.4799999999996</v>
      </c>
      <c r="U157" s="8" t="str">
        <f>IFERROR(IF(Orders_CLEAN[[#This Row],[Profit]]/Orders_CLEAN[[#This Row],[LineTotal]]&gt;0.3, "High", IF(Orders_CLEAN[[#This Row],[Profit]]/Orders_CLEAN[[#This Row],[LineTotal]]&gt;=0.15, "Medium", "Low")), "Quantity Error!")</f>
        <v>High</v>
      </c>
      <c r="V157" s="8" t="str">
        <f>IF(COUNTIF(Returns[OrderID], Orders_CLEAN[[#This Row],[OrderID]])&gt;0, "Yes", "No")</f>
        <v>No</v>
      </c>
      <c r="W157" s="19">
        <f>IF(Orders_CLEAN[[#This Row],[Returned]]="Yes",1,0)</f>
        <v>0</v>
      </c>
    </row>
    <row r="158" spans="1:23" x14ac:dyDescent="0.2">
      <c r="A158" t="s">
        <v>399</v>
      </c>
      <c r="B158" s="5">
        <v>45500</v>
      </c>
      <c r="C158" s="5" t="str">
        <f>IF(Orders_CLEAN[[#This Row],[Quantity]]="", "Quantity Error!", "Q"&amp;ROUNDUP(MONTH(Orders_CLEAN[[#This Row],[OrderDate]])/3,0))</f>
        <v>Q3</v>
      </c>
      <c r="D158" t="s">
        <v>342</v>
      </c>
      <c r="E158" t="str">
        <f>_xlfn.XLOOKUP(Orders_CLEAN[[#This Row],[CustomerID]],Customers[CustomerID],Customers[CustomerName])</f>
        <v>Nomsa Sithole</v>
      </c>
      <c r="F158" t="s">
        <v>69</v>
      </c>
      <c r="G158" t="str">
        <f>_xlfn.XLOOKUP(Orders_CLEAN[[#This Row],[ProductID]],Products[ProductID],Products[ProductName])</f>
        <v>Paper Model 2</v>
      </c>
      <c r="H158" t="str">
        <f>_xlfn.XLOOKUP(Orders_CLEAN[[#This Row],[ProductName]],Products[ProductName],Products[Category])</f>
        <v>Office Supplies</v>
      </c>
      <c r="I158" s="6">
        <f>_xlfn.XLOOKUP(Orders_CLEAN[[#This Row],[ProductID]],Products[ProductID],Products[Cost])</f>
        <v>461.98</v>
      </c>
      <c r="J158">
        <v>5</v>
      </c>
      <c r="K158" s="6">
        <v>1013.15</v>
      </c>
      <c r="L158" s="7">
        <v>0.1</v>
      </c>
      <c r="M158" t="s">
        <v>36</v>
      </c>
      <c r="N158" t="s">
        <v>21</v>
      </c>
      <c r="O158" t="str">
        <f>_xlfn.XLOOKUP(Orders_CLEAN[[#This Row],[Region]],Region_lookup[RegionCode],Region_lookup[RegionName])</f>
        <v>KwaZulu-Natal</v>
      </c>
      <c r="P158" t="s">
        <v>22</v>
      </c>
      <c r="Q158" t="str">
        <f>_xlfn.XLOOKUP(Orders_CLEAN[[#This Row],[EmployeeID]],Employees[EmployeeID],Employees[EmployeeName])</f>
        <v>Thabo Le Roux</v>
      </c>
      <c r="R158" s="8">
        <f>Orders_CLEAN[[#This Row],[Quantity]]*Orders_CLEAN[[#This Row],[UnitPrice]]*(1-Orders_CLEAN[[#This Row],[Discount]])</f>
        <v>4559.1750000000002</v>
      </c>
      <c r="S158" s="8">
        <f>Orders_CLEAN[[#This Row],[Cost]]*Orders_CLEAN[[#This Row],[Quantity]]</f>
        <v>2309.9</v>
      </c>
      <c r="T158" s="8">
        <f>Orders_CLEAN[[#This Row],[LineTotal]]-Orders_CLEAN[[#This Row],[LineCost]]</f>
        <v>2249.2750000000001</v>
      </c>
      <c r="U158" s="8" t="str">
        <f>IFERROR(IF(Orders_CLEAN[[#This Row],[Profit]]/Orders_CLEAN[[#This Row],[LineTotal]]&gt;0.3, "High", IF(Orders_CLEAN[[#This Row],[Profit]]/Orders_CLEAN[[#This Row],[LineTotal]]&gt;=0.15, "Medium", "Low")), "Quantity Error!")</f>
        <v>High</v>
      </c>
      <c r="V158" s="8" t="str">
        <f>IF(COUNTIF(Returns[OrderID], Orders_CLEAN[[#This Row],[OrderID]])&gt;0, "Yes", "No")</f>
        <v>No</v>
      </c>
      <c r="W158" s="19">
        <f>IF(Orders_CLEAN[[#This Row],[Returned]]="Yes",1,0)</f>
        <v>0</v>
      </c>
    </row>
    <row r="159" spans="1:23" x14ac:dyDescent="0.2">
      <c r="A159" t="s">
        <v>400</v>
      </c>
      <c r="B159" s="5">
        <v>45672</v>
      </c>
      <c r="C159" s="5" t="str">
        <f>IF(Orders_CLEAN[[#This Row],[Quantity]]="", "Quantity Error!", "Q"&amp;ROUNDUP(MONTH(Orders_CLEAN[[#This Row],[OrderDate]])/3,0))</f>
        <v>Q1</v>
      </c>
      <c r="D159" t="s">
        <v>381</v>
      </c>
      <c r="E159" t="str">
        <f>_xlfn.XLOOKUP(Orders_CLEAN[[#This Row],[CustomerID]],Customers[CustomerID],Customers[CustomerName])</f>
        <v>Elmarie Fourie</v>
      </c>
      <c r="F159" t="s">
        <v>329</v>
      </c>
      <c r="G159" t="str">
        <f>_xlfn.XLOOKUP(Orders_CLEAN[[#This Row],[ProductID]],Products[ProductID],Products[ProductName])</f>
        <v>Chairs Model 3</v>
      </c>
      <c r="H159" t="str">
        <f>_xlfn.XLOOKUP(Orders_CLEAN[[#This Row],[ProductName]],Products[ProductName],Products[Category])</f>
        <v>Furniture</v>
      </c>
      <c r="I159" s="6">
        <f>_xlfn.XLOOKUP(Orders_CLEAN[[#This Row],[ProductID]],Products[ProductID],Products[Cost])</f>
        <v>688.81</v>
      </c>
      <c r="J159">
        <v>10</v>
      </c>
      <c r="K159" s="6">
        <v>1334.92</v>
      </c>
      <c r="L159" s="7">
        <v>0</v>
      </c>
      <c r="M159" t="s">
        <v>13</v>
      </c>
      <c r="N159" t="s">
        <v>31</v>
      </c>
      <c r="O159" t="str">
        <f>_xlfn.XLOOKUP(Orders_CLEAN[[#This Row],[Region]],Region_lookup[RegionCode],Region_lookup[RegionName])</f>
        <v>Gauteng</v>
      </c>
      <c r="P159" t="s">
        <v>32</v>
      </c>
      <c r="Q159" t="str">
        <f>_xlfn.XLOOKUP(Orders_CLEAN[[#This Row],[EmployeeID]],Employees[EmployeeID],Employees[EmployeeName])</f>
        <v>Nomvula Mokoena</v>
      </c>
      <c r="R159" s="8">
        <f>Orders_CLEAN[[#This Row],[Quantity]]*Orders_CLEAN[[#This Row],[UnitPrice]]*(1-Orders_CLEAN[[#This Row],[Discount]])</f>
        <v>13349.2</v>
      </c>
      <c r="S159" s="8">
        <f>Orders_CLEAN[[#This Row],[Cost]]*Orders_CLEAN[[#This Row],[Quantity]]</f>
        <v>6888.0999999999995</v>
      </c>
      <c r="T159" s="8">
        <f>Orders_CLEAN[[#This Row],[LineTotal]]-Orders_CLEAN[[#This Row],[LineCost]]</f>
        <v>6461.1000000000013</v>
      </c>
      <c r="U159" s="8" t="str">
        <f>IFERROR(IF(Orders_CLEAN[[#This Row],[Profit]]/Orders_CLEAN[[#This Row],[LineTotal]]&gt;0.3, "High", IF(Orders_CLEAN[[#This Row],[Profit]]/Orders_CLEAN[[#This Row],[LineTotal]]&gt;=0.15, "Medium", "Low")), "Quantity Error!")</f>
        <v>High</v>
      </c>
      <c r="V159" s="8" t="str">
        <f>IF(COUNTIF(Returns[OrderID], Orders_CLEAN[[#This Row],[OrderID]])&gt;0, "Yes", "No")</f>
        <v>No</v>
      </c>
      <c r="W159" s="19">
        <f>IF(Orders_CLEAN[[#This Row],[Returned]]="Yes",1,0)</f>
        <v>0</v>
      </c>
    </row>
    <row r="160" spans="1:23" x14ac:dyDescent="0.2">
      <c r="A160" t="s">
        <v>402</v>
      </c>
      <c r="B160" s="5">
        <v>45822</v>
      </c>
      <c r="C160" s="5" t="str">
        <f>IF(Orders_CLEAN[[#This Row],[Quantity]]="", "Quantity Error!", "Q"&amp;ROUNDUP(MONTH(Orders_CLEAN[[#This Row],[OrderDate]])/3,0))</f>
        <v>Q2</v>
      </c>
      <c r="D160" t="s">
        <v>126</v>
      </c>
      <c r="E160" t="str">
        <f>_xlfn.XLOOKUP(Orders_CLEAN[[#This Row],[CustomerID]],Customers[CustomerID],Customers[CustomerName])</f>
        <v>Sipho Molefe</v>
      </c>
      <c r="F160" t="s">
        <v>30</v>
      </c>
      <c r="G160" t="str">
        <f>_xlfn.XLOOKUP(Orders_CLEAN[[#This Row],[ProductID]],Products[ProductID],Products[ProductName])</f>
        <v>Paper Model 4</v>
      </c>
      <c r="H160" t="str">
        <f>_xlfn.XLOOKUP(Orders_CLEAN[[#This Row],[ProductName]],Products[ProductName],Products[Category])</f>
        <v>Office Supplies</v>
      </c>
      <c r="I160" s="6">
        <f>_xlfn.XLOOKUP(Orders_CLEAN[[#This Row],[ProductID]],Products[ProductID],Products[Cost])</f>
        <v>528.29</v>
      </c>
      <c r="J160">
        <v>9</v>
      </c>
      <c r="K160" s="6">
        <v>798.12</v>
      </c>
      <c r="L160" s="7">
        <v>0.1</v>
      </c>
      <c r="M160" t="s">
        <v>36</v>
      </c>
      <c r="N160" t="s">
        <v>31</v>
      </c>
      <c r="O160" t="str">
        <f>_xlfn.XLOOKUP(Orders_CLEAN[[#This Row],[Region]],Region_lookup[RegionCode],Region_lookup[RegionName])</f>
        <v>Gauteng</v>
      </c>
      <c r="P160" t="s">
        <v>52</v>
      </c>
      <c r="Q160" t="str">
        <f>_xlfn.XLOOKUP(Orders_CLEAN[[#This Row],[EmployeeID]],Employees[EmployeeID],Employees[EmployeeName])</f>
        <v>Precious Mbatha</v>
      </c>
      <c r="R160" s="8">
        <f>Orders_CLEAN[[#This Row],[Quantity]]*Orders_CLEAN[[#This Row],[UnitPrice]]*(1-Orders_CLEAN[[#This Row],[Discount]])</f>
        <v>6464.7719999999999</v>
      </c>
      <c r="S160" s="8">
        <f>Orders_CLEAN[[#This Row],[Cost]]*Orders_CLEAN[[#This Row],[Quantity]]</f>
        <v>4754.6099999999997</v>
      </c>
      <c r="T160" s="8">
        <f>Orders_CLEAN[[#This Row],[LineTotal]]-Orders_CLEAN[[#This Row],[LineCost]]</f>
        <v>1710.1620000000003</v>
      </c>
      <c r="U160" s="8" t="str">
        <f>IFERROR(IF(Orders_CLEAN[[#This Row],[Profit]]/Orders_CLEAN[[#This Row],[LineTotal]]&gt;0.3, "High", IF(Orders_CLEAN[[#This Row],[Profit]]/Orders_CLEAN[[#This Row],[LineTotal]]&gt;=0.15, "Medium", "Low")), "Quantity Error!")</f>
        <v>Medium</v>
      </c>
      <c r="V160" s="8" t="str">
        <f>IF(COUNTIF(Returns[OrderID], Orders_CLEAN[[#This Row],[OrderID]])&gt;0, "Yes", "No")</f>
        <v>No</v>
      </c>
      <c r="W160" s="19">
        <f>IF(Orders_CLEAN[[#This Row],[Returned]]="Yes",1,0)</f>
        <v>0</v>
      </c>
    </row>
    <row r="161" spans="1:23" x14ac:dyDescent="0.2">
      <c r="A161" t="s">
        <v>403</v>
      </c>
      <c r="B161" s="5">
        <v>45481</v>
      </c>
      <c r="C161" s="5" t="str">
        <f>IF(Orders_CLEAN[[#This Row],[Quantity]]="", "Quantity Error!", "Q"&amp;ROUNDUP(MONTH(Orders_CLEAN[[#This Row],[OrderDate]])/3,0))</f>
        <v>Q3</v>
      </c>
      <c r="D161" t="s">
        <v>404</v>
      </c>
      <c r="E161" t="str">
        <f>_xlfn.XLOOKUP(Orders_CLEAN[[#This Row],[CustomerID]],Customers[CustomerID],Customers[CustomerName])</f>
        <v>Riaan Botha</v>
      </c>
      <c r="F161" t="s">
        <v>73</v>
      </c>
      <c r="G161" t="str">
        <f>_xlfn.XLOOKUP(Orders_CLEAN[[#This Row],[ProductID]],Products[ProductID],Products[ProductName])</f>
        <v>Tables Model 1</v>
      </c>
      <c r="H161" t="str">
        <f>_xlfn.XLOOKUP(Orders_CLEAN[[#This Row],[ProductName]],Products[ProductName],Products[Category])</f>
        <v>Furniture</v>
      </c>
      <c r="I161" s="6">
        <f>_xlfn.XLOOKUP(Orders_CLEAN[[#This Row],[ProductID]],Products[ProductID],Products[Cost])</f>
        <v>469.73</v>
      </c>
      <c r="J161">
        <v>4</v>
      </c>
      <c r="K161" s="6">
        <v>954.16</v>
      </c>
      <c r="L161" s="7">
        <v>0.15</v>
      </c>
      <c r="M161" t="s">
        <v>13</v>
      </c>
      <c r="N161" t="s">
        <v>21</v>
      </c>
      <c r="O161" t="str">
        <f>_xlfn.XLOOKUP(Orders_CLEAN[[#This Row],[Region]],Region_lookup[RegionCode],Region_lookup[RegionName])</f>
        <v>KwaZulu-Natal</v>
      </c>
      <c r="P161" t="s">
        <v>22</v>
      </c>
      <c r="Q161" t="str">
        <f>_xlfn.XLOOKUP(Orders_CLEAN[[#This Row],[EmployeeID]],Employees[EmployeeID],Employees[EmployeeName])</f>
        <v>Thabo Le Roux</v>
      </c>
      <c r="R161" s="8">
        <f>Orders_CLEAN[[#This Row],[Quantity]]*Orders_CLEAN[[#This Row],[UnitPrice]]*(1-Orders_CLEAN[[#This Row],[Discount]])</f>
        <v>3244.1439999999998</v>
      </c>
      <c r="S161" s="8">
        <f>Orders_CLEAN[[#This Row],[Cost]]*Orders_CLEAN[[#This Row],[Quantity]]</f>
        <v>1878.92</v>
      </c>
      <c r="T161" s="8">
        <f>Orders_CLEAN[[#This Row],[LineTotal]]-Orders_CLEAN[[#This Row],[LineCost]]</f>
        <v>1365.2239999999997</v>
      </c>
      <c r="U161" s="8" t="str">
        <f>IFERROR(IF(Orders_CLEAN[[#This Row],[Profit]]/Orders_CLEAN[[#This Row],[LineTotal]]&gt;0.3, "High", IF(Orders_CLEAN[[#This Row],[Profit]]/Orders_CLEAN[[#This Row],[LineTotal]]&gt;=0.15, "Medium", "Low")), "Quantity Error!")</f>
        <v>High</v>
      </c>
      <c r="V161" s="8" t="str">
        <f>IF(COUNTIF(Returns[OrderID], Orders_CLEAN[[#This Row],[OrderID]])&gt;0, "Yes", "No")</f>
        <v>No</v>
      </c>
      <c r="W161" s="19">
        <f>IF(Orders_CLEAN[[#This Row],[Returned]]="Yes",1,0)</f>
        <v>0</v>
      </c>
    </row>
    <row r="162" spans="1:23" x14ac:dyDescent="0.2">
      <c r="A162" t="s">
        <v>405</v>
      </c>
      <c r="B162" s="5">
        <v>45588</v>
      </c>
      <c r="C162" s="5" t="str">
        <f>IF(Orders_CLEAN[[#This Row],[Quantity]]="", "Quantity Error!", "Q"&amp;ROUNDUP(MONTH(Orders_CLEAN[[#This Row],[OrderDate]])/3,0))</f>
        <v>Q4</v>
      </c>
      <c r="D162" t="s">
        <v>321</v>
      </c>
      <c r="E162" t="str">
        <f>_xlfn.XLOOKUP(Orders_CLEAN[[#This Row],[CustomerID]],Customers[CustomerID],Customers[CustomerName])</f>
        <v>Nomvula Le Roux</v>
      </c>
      <c r="F162" t="s">
        <v>69</v>
      </c>
      <c r="G162" t="str">
        <f>_xlfn.XLOOKUP(Orders_CLEAN[[#This Row],[ProductID]],Products[ProductID],Products[ProductName])</f>
        <v>Paper Model 2</v>
      </c>
      <c r="H162" t="str">
        <f>_xlfn.XLOOKUP(Orders_CLEAN[[#This Row],[ProductName]],Products[ProductName],Products[Category])</f>
        <v>Office Supplies</v>
      </c>
      <c r="I162" s="6">
        <f>_xlfn.XLOOKUP(Orders_CLEAN[[#This Row],[ProductID]],Products[ProductID],Products[Cost])</f>
        <v>461.98</v>
      </c>
      <c r="J162">
        <v>11</v>
      </c>
      <c r="K162" s="6">
        <v>1013.15</v>
      </c>
      <c r="L162" s="7">
        <v>0</v>
      </c>
      <c r="M162" t="s">
        <v>62</v>
      </c>
      <c r="N162" t="s">
        <v>21</v>
      </c>
      <c r="O162" t="str">
        <f>_xlfn.XLOOKUP(Orders_CLEAN[[#This Row],[Region]],Region_lookup[RegionCode],Region_lookup[RegionName])</f>
        <v>KwaZulu-Natal</v>
      </c>
      <c r="P162" t="s">
        <v>22</v>
      </c>
      <c r="Q162" t="str">
        <f>_xlfn.XLOOKUP(Orders_CLEAN[[#This Row],[EmployeeID]],Employees[EmployeeID],Employees[EmployeeName])</f>
        <v>Thabo Le Roux</v>
      </c>
      <c r="R162" s="8">
        <f>Orders_CLEAN[[#This Row],[Quantity]]*Orders_CLEAN[[#This Row],[UnitPrice]]*(1-Orders_CLEAN[[#This Row],[Discount]])</f>
        <v>11144.65</v>
      </c>
      <c r="S162" s="8">
        <f>Orders_CLEAN[[#This Row],[Cost]]*Orders_CLEAN[[#This Row],[Quantity]]</f>
        <v>5081.7800000000007</v>
      </c>
      <c r="T162" s="8">
        <f>Orders_CLEAN[[#This Row],[LineTotal]]-Orders_CLEAN[[#This Row],[LineCost]]</f>
        <v>6062.869999999999</v>
      </c>
      <c r="U162" s="8" t="str">
        <f>IFERROR(IF(Orders_CLEAN[[#This Row],[Profit]]/Orders_CLEAN[[#This Row],[LineTotal]]&gt;0.3, "High", IF(Orders_CLEAN[[#This Row],[Profit]]/Orders_CLEAN[[#This Row],[LineTotal]]&gt;=0.15, "Medium", "Low")), "Quantity Error!")</f>
        <v>High</v>
      </c>
      <c r="V162" s="8" t="str">
        <f>IF(COUNTIF(Returns[OrderID], Orders_CLEAN[[#This Row],[OrderID]])&gt;0, "Yes", "No")</f>
        <v>No</v>
      </c>
      <c r="W162" s="19">
        <f>IF(Orders_CLEAN[[#This Row],[Returned]]="Yes",1,0)</f>
        <v>0</v>
      </c>
    </row>
    <row r="163" spans="1:23" x14ac:dyDescent="0.2">
      <c r="A163" t="s">
        <v>406</v>
      </c>
      <c r="B163" s="5">
        <v>45316</v>
      </c>
      <c r="C163" s="5" t="str">
        <f>IF(Orders_CLEAN[[#This Row],[Quantity]]="", "Quantity Error!", "Q"&amp;ROUNDUP(MONTH(Orders_CLEAN[[#This Row],[OrderDate]])/3,0))</f>
        <v>Q1</v>
      </c>
      <c r="D163" t="s">
        <v>467</v>
      </c>
      <c r="E163" t="str">
        <f>_xlfn.XLOOKUP(Orders_CLEAN[[#This Row],[CustomerID]],Customers[CustomerID],Customers[CustomerName])</f>
        <v>Thabo Molefe</v>
      </c>
      <c r="F163" t="s">
        <v>19</v>
      </c>
      <c r="G163" t="str">
        <f>_xlfn.XLOOKUP(Orders_CLEAN[[#This Row],[ProductID]],Products[ProductID],Products[ProductName])</f>
        <v>Accessories Model 4</v>
      </c>
      <c r="H163" t="str">
        <f>_xlfn.XLOOKUP(Orders_CLEAN[[#This Row],[ProductName]],Products[ProductName],Products[Category])</f>
        <v>Technology</v>
      </c>
      <c r="I163" s="6">
        <f>_xlfn.XLOOKUP(Orders_CLEAN[[#This Row],[ProductID]],Products[ProductID],Products[Cost])</f>
        <v>685.08</v>
      </c>
      <c r="J163">
        <v>11</v>
      </c>
      <c r="K163" s="6">
        <v>921.01</v>
      </c>
      <c r="L163" s="7">
        <v>0</v>
      </c>
      <c r="M163" t="s">
        <v>13</v>
      </c>
      <c r="N163" t="s">
        <v>47</v>
      </c>
      <c r="O163" t="str">
        <f>_xlfn.XLOOKUP(Orders_CLEAN[[#This Row],[Region]],Region_lookup[RegionCode],Region_lookup[RegionName])</f>
        <v>Eastern Cape</v>
      </c>
      <c r="P163" t="s">
        <v>75</v>
      </c>
      <c r="Q163" t="str">
        <f>_xlfn.XLOOKUP(Orders_CLEAN[[#This Row],[EmployeeID]],Employees[EmployeeID],Employees[EmployeeName])</f>
        <v>Francois Steyn</v>
      </c>
      <c r="R163" s="8">
        <f>Orders_CLEAN[[#This Row],[Quantity]]*Orders_CLEAN[[#This Row],[UnitPrice]]*(1-Orders_CLEAN[[#This Row],[Discount]])</f>
        <v>10131.11</v>
      </c>
      <c r="S163" s="8">
        <f>Orders_CLEAN[[#This Row],[Cost]]*Orders_CLEAN[[#This Row],[Quantity]]</f>
        <v>7535.88</v>
      </c>
      <c r="T163" s="8">
        <f>Orders_CLEAN[[#This Row],[LineTotal]]-Orders_CLEAN[[#This Row],[LineCost]]</f>
        <v>2595.2300000000005</v>
      </c>
      <c r="U163" s="8" t="str">
        <f>IFERROR(IF(Orders_CLEAN[[#This Row],[Profit]]/Orders_CLEAN[[#This Row],[LineTotal]]&gt;0.3, "High", IF(Orders_CLEAN[[#This Row],[Profit]]/Orders_CLEAN[[#This Row],[LineTotal]]&gt;=0.15, "Medium", "Low")), "Quantity Error!")</f>
        <v>Medium</v>
      </c>
      <c r="V163" s="8" t="str">
        <f>IF(COUNTIF(Returns[OrderID], Orders_CLEAN[[#This Row],[OrderID]])&gt;0, "Yes", "No")</f>
        <v>No</v>
      </c>
      <c r="W163" s="19">
        <f>IF(Orders_CLEAN[[#This Row],[Returned]]="Yes",1,0)</f>
        <v>0</v>
      </c>
    </row>
    <row r="164" spans="1:23" x14ac:dyDescent="0.2">
      <c r="A164" t="s">
        <v>409</v>
      </c>
      <c r="B164" s="5">
        <v>45746</v>
      </c>
      <c r="C164" s="5" t="str">
        <f>IF(Orders_CLEAN[[#This Row],[Quantity]]="", "Quantity Error!", "Q"&amp;ROUNDUP(MONTH(Orders_CLEAN[[#This Row],[OrderDate]])/3,0))</f>
        <v>Q1</v>
      </c>
      <c r="D164" t="s">
        <v>165</v>
      </c>
      <c r="E164" t="str">
        <f>_xlfn.XLOOKUP(Orders_CLEAN[[#This Row],[CustomerID]],Customers[CustomerID],Customers[CustomerName])</f>
        <v>Nomsa Sithole</v>
      </c>
      <c r="F164" t="s">
        <v>78</v>
      </c>
      <c r="G164" t="str">
        <f>_xlfn.XLOOKUP(Orders_CLEAN[[#This Row],[ProductID]],Products[ProductID],Products[ProductName])</f>
        <v>Desks Model 3</v>
      </c>
      <c r="H164" t="str">
        <f>_xlfn.XLOOKUP(Orders_CLEAN[[#This Row],[ProductName]],Products[ProductName],Products[Category])</f>
        <v>Furniture</v>
      </c>
      <c r="I164" s="6">
        <f>_xlfn.XLOOKUP(Orders_CLEAN[[#This Row],[ProductID]],Products[ProductID],Products[Cost])</f>
        <v>388.07</v>
      </c>
      <c r="J164">
        <v>12</v>
      </c>
      <c r="K164" s="6">
        <v>782.41</v>
      </c>
      <c r="L164" s="7">
        <v>0</v>
      </c>
      <c r="M164" t="s">
        <v>27</v>
      </c>
      <c r="N164" t="s">
        <v>21</v>
      </c>
      <c r="O164" t="str">
        <f>_xlfn.XLOOKUP(Orders_CLEAN[[#This Row],[Region]],Region_lookup[RegionCode],Region_lookup[RegionName])</f>
        <v>KwaZulu-Natal</v>
      </c>
      <c r="P164" t="s">
        <v>170</v>
      </c>
      <c r="Q164" t="str">
        <f>_xlfn.XLOOKUP(Orders_CLEAN[[#This Row],[EmployeeID]],Employees[EmployeeID],Employees[EmployeeName])</f>
        <v>Nomvula Le Roux</v>
      </c>
      <c r="R164" s="8">
        <f>Orders_CLEAN[[#This Row],[Quantity]]*Orders_CLEAN[[#This Row],[UnitPrice]]*(1-Orders_CLEAN[[#This Row],[Discount]])</f>
        <v>9388.92</v>
      </c>
      <c r="S164" s="8">
        <f>Orders_CLEAN[[#This Row],[Cost]]*Orders_CLEAN[[#This Row],[Quantity]]</f>
        <v>4656.84</v>
      </c>
      <c r="T164" s="8">
        <f>Orders_CLEAN[[#This Row],[LineTotal]]-Orders_CLEAN[[#This Row],[LineCost]]</f>
        <v>4732.08</v>
      </c>
      <c r="U164" s="8" t="str">
        <f>IFERROR(IF(Orders_CLEAN[[#This Row],[Profit]]/Orders_CLEAN[[#This Row],[LineTotal]]&gt;0.3, "High", IF(Orders_CLEAN[[#This Row],[Profit]]/Orders_CLEAN[[#This Row],[LineTotal]]&gt;=0.15, "Medium", "Low")), "Quantity Error!")</f>
        <v>High</v>
      </c>
      <c r="V164" s="8" t="str">
        <f>IF(COUNTIF(Returns[OrderID], Orders_CLEAN[[#This Row],[OrderID]])&gt;0, "Yes", "No")</f>
        <v>No</v>
      </c>
      <c r="W164" s="19">
        <f>IF(Orders_CLEAN[[#This Row],[Returned]]="Yes",1,0)</f>
        <v>0</v>
      </c>
    </row>
    <row r="165" spans="1:23" x14ac:dyDescent="0.2">
      <c r="A165" t="s">
        <v>411</v>
      </c>
      <c r="B165" s="5">
        <v>45694</v>
      </c>
      <c r="C165" s="5" t="str">
        <f>IF(Orders_CLEAN[[#This Row],[Quantity]]="", "Quantity Error!", "Q"&amp;ROUNDUP(MONTH(Orders_CLEAN[[#This Row],[OrderDate]])/3,0))</f>
        <v>Q1</v>
      </c>
      <c r="D165" t="s">
        <v>412</v>
      </c>
      <c r="E165" t="str">
        <f>_xlfn.XLOOKUP(Orders_CLEAN[[#This Row],[CustomerID]],Customers[CustomerID],Customers[CustomerName])</f>
        <v>Bongani Molefe</v>
      </c>
      <c r="F165" t="s">
        <v>413</v>
      </c>
      <c r="G165" t="str">
        <f>_xlfn.XLOOKUP(Orders_CLEAN[[#This Row],[ProductID]],Products[ProductID],Products[ProductName])</f>
        <v>Monitors Model 4</v>
      </c>
      <c r="H165" t="str">
        <f>_xlfn.XLOOKUP(Orders_CLEAN[[#This Row],[ProductName]],Products[ProductName],Products[Category])</f>
        <v>Technology</v>
      </c>
      <c r="I165" s="6">
        <f>_xlfn.XLOOKUP(Orders_CLEAN[[#This Row],[ProductID]],Products[ProductID],Products[Cost])</f>
        <v>365.65</v>
      </c>
      <c r="J165">
        <v>8</v>
      </c>
      <c r="K165" s="6">
        <v>689.97</v>
      </c>
      <c r="L165" s="7">
        <v>0.2</v>
      </c>
      <c r="M165" t="s">
        <v>62</v>
      </c>
      <c r="N165" t="s">
        <v>31</v>
      </c>
      <c r="O165" t="str">
        <f>_xlfn.XLOOKUP(Orders_CLEAN[[#This Row],[Region]],Region_lookup[RegionCode],Region_lookup[RegionName])</f>
        <v>Gauteng</v>
      </c>
      <c r="P165" t="s">
        <v>52</v>
      </c>
      <c r="Q165" t="str">
        <f>_xlfn.XLOOKUP(Orders_CLEAN[[#This Row],[EmployeeID]],Employees[EmployeeID],Employees[EmployeeName])</f>
        <v>Precious Mbatha</v>
      </c>
      <c r="R165" s="8">
        <f>Orders_CLEAN[[#This Row],[Quantity]]*Orders_CLEAN[[#This Row],[UnitPrice]]*(1-Orders_CLEAN[[#This Row],[Discount]])</f>
        <v>4415.808</v>
      </c>
      <c r="S165" s="8">
        <f>Orders_CLEAN[[#This Row],[Cost]]*Orders_CLEAN[[#This Row],[Quantity]]</f>
        <v>2925.2</v>
      </c>
      <c r="T165" s="8">
        <f>Orders_CLEAN[[#This Row],[LineTotal]]-Orders_CLEAN[[#This Row],[LineCost]]</f>
        <v>1490.6080000000002</v>
      </c>
      <c r="U165" s="8" t="str">
        <f>IFERROR(IF(Orders_CLEAN[[#This Row],[Profit]]/Orders_CLEAN[[#This Row],[LineTotal]]&gt;0.3, "High", IF(Orders_CLEAN[[#This Row],[Profit]]/Orders_CLEAN[[#This Row],[LineTotal]]&gt;=0.15, "Medium", "Low")), "Quantity Error!")</f>
        <v>High</v>
      </c>
      <c r="V165" s="8" t="str">
        <f>IF(COUNTIF(Returns[OrderID], Orders_CLEAN[[#This Row],[OrderID]])&gt;0, "Yes", "No")</f>
        <v>No</v>
      </c>
      <c r="W165" s="19">
        <f>IF(Orders_CLEAN[[#This Row],[Returned]]="Yes",1,0)</f>
        <v>0</v>
      </c>
    </row>
    <row r="166" spans="1:23" x14ac:dyDescent="0.2">
      <c r="A166" t="s">
        <v>414</v>
      </c>
      <c r="B166" s="5">
        <v>45576</v>
      </c>
      <c r="C166" s="5" t="str">
        <f>IF(Orders_CLEAN[[#This Row],[Quantity]]="", "Quantity Error!", "Q"&amp;ROUNDUP(MONTH(Orders_CLEAN[[#This Row],[OrderDate]])/3,0))</f>
        <v>Q4</v>
      </c>
      <c r="D166" t="s">
        <v>416</v>
      </c>
      <c r="E166" t="str">
        <f>_xlfn.XLOOKUP(Orders_CLEAN[[#This Row],[CustomerID]],Customers[CustomerID],Customers[CustomerName])</f>
        <v>Kagiso Le Roux</v>
      </c>
      <c r="F166" t="s">
        <v>417</v>
      </c>
      <c r="G166" t="str">
        <f>_xlfn.XLOOKUP(Orders_CLEAN[[#This Row],[ProductID]],Products[ProductID],Products[ProductName])</f>
        <v>Staplers Model 1</v>
      </c>
      <c r="H166" t="str">
        <f>_xlfn.XLOOKUP(Orders_CLEAN[[#This Row],[ProductName]],Products[ProductName],Products[Category])</f>
        <v>Office Supplies</v>
      </c>
      <c r="I166" s="6">
        <f>_xlfn.XLOOKUP(Orders_CLEAN[[#This Row],[ProductID]],Products[ProductID],Products[Cost])</f>
        <v>671.48</v>
      </c>
      <c r="J166">
        <v>5</v>
      </c>
      <c r="K166" s="6">
        <v>1240.1099999999999</v>
      </c>
      <c r="L166" s="7">
        <v>0</v>
      </c>
      <c r="M166" t="s">
        <v>13</v>
      </c>
      <c r="N166" t="s">
        <v>47</v>
      </c>
      <c r="O166" t="str">
        <f>_xlfn.XLOOKUP(Orders_CLEAN[[#This Row],[Region]],Region_lookup[RegionCode],Region_lookup[RegionName])</f>
        <v>Eastern Cape</v>
      </c>
      <c r="P166" t="s">
        <v>58</v>
      </c>
      <c r="Q166" t="str">
        <f>_xlfn.XLOOKUP(Orders_CLEAN[[#This Row],[EmployeeID]],Employees[EmployeeID],Employees[EmployeeName])</f>
        <v>Palesa Steyn</v>
      </c>
      <c r="R166" s="8">
        <f>Orders_CLEAN[[#This Row],[Quantity]]*Orders_CLEAN[[#This Row],[UnitPrice]]*(1-Orders_CLEAN[[#This Row],[Discount]])</f>
        <v>6200.5499999999993</v>
      </c>
      <c r="S166" s="8">
        <f>Orders_CLEAN[[#This Row],[Cost]]*Orders_CLEAN[[#This Row],[Quantity]]</f>
        <v>3357.4</v>
      </c>
      <c r="T166" s="8">
        <f>Orders_CLEAN[[#This Row],[LineTotal]]-Orders_CLEAN[[#This Row],[LineCost]]</f>
        <v>2843.1499999999992</v>
      </c>
      <c r="U166" s="8" t="str">
        <f>IFERROR(IF(Orders_CLEAN[[#This Row],[Profit]]/Orders_CLEAN[[#This Row],[LineTotal]]&gt;0.3, "High", IF(Orders_CLEAN[[#This Row],[Profit]]/Orders_CLEAN[[#This Row],[LineTotal]]&gt;=0.15, "Medium", "Low")), "Quantity Error!")</f>
        <v>High</v>
      </c>
      <c r="V166" s="8" t="str">
        <f>IF(COUNTIF(Returns[OrderID], Orders_CLEAN[[#This Row],[OrderID]])&gt;0, "Yes", "No")</f>
        <v>No</v>
      </c>
      <c r="W166" s="19">
        <f>IF(Orders_CLEAN[[#This Row],[Returned]]="Yes",1,0)</f>
        <v>0</v>
      </c>
    </row>
    <row r="167" spans="1:23" x14ac:dyDescent="0.2">
      <c r="A167" t="s">
        <v>418</v>
      </c>
      <c r="B167" s="5">
        <v>45298</v>
      </c>
      <c r="C167" s="5" t="str">
        <f>IF(Orders_CLEAN[[#This Row],[Quantity]]="", "Quantity Error!", "Q"&amp;ROUNDUP(MONTH(Orders_CLEAN[[#This Row],[OrderDate]])/3,0))</f>
        <v>Q1</v>
      </c>
      <c r="D167" t="s">
        <v>419</v>
      </c>
      <c r="E167" t="str">
        <f>_xlfn.XLOOKUP(Orders_CLEAN[[#This Row],[CustomerID]],Customers[CustomerID],Customers[CustomerName])</f>
        <v>Aisha Khumalo</v>
      </c>
      <c r="F167" t="s">
        <v>216</v>
      </c>
      <c r="G167" t="str">
        <f>_xlfn.XLOOKUP(Orders_CLEAN[[#This Row],[ProductID]],Products[ProductID],Products[ProductName])</f>
        <v>Pens Model 1</v>
      </c>
      <c r="H167" t="str">
        <f>_xlfn.XLOOKUP(Orders_CLEAN[[#This Row],[ProductName]],Products[ProductName],Products[Category])</f>
        <v>Office Supplies</v>
      </c>
      <c r="I167" s="6">
        <f>_xlfn.XLOOKUP(Orders_CLEAN[[#This Row],[ProductID]],Products[ProductID],Products[Cost])</f>
        <v>640.09</v>
      </c>
      <c r="J167">
        <v>5</v>
      </c>
      <c r="K167" s="6">
        <v>1169.26</v>
      </c>
      <c r="L167" s="7">
        <v>0.15</v>
      </c>
      <c r="M167" t="s">
        <v>62</v>
      </c>
      <c r="N167" t="s">
        <v>47</v>
      </c>
      <c r="O167" t="str">
        <f>_xlfn.XLOOKUP(Orders_CLEAN[[#This Row],[Region]],Region_lookup[RegionCode],Region_lookup[RegionName])</f>
        <v>Eastern Cape</v>
      </c>
      <c r="P167" t="s">
        <v>48</v>
      </c>
      <c r="Q167" t="str">
        <f>_xlfn.XLOOKUP(Orders_CLEAN[[#This Row],[EmployeeID]],Employees[EmployeeID],Employees[EmployeeName])</f>
        <v>Sipho Ndlovu</v>
      </c>
      <c r="R167" s="8">
        <f>Orders_CLEAN[[#This Row],[Quantity]]*Orders_CLEAN[[#This Row],[UnitPrice]]*(1-Orders_CLEAN[[#This Row],[Discount]])</f>
        <v>4969.3550000000005</v>
      </c>
      <c r="S167" s="8">
        <f>Orders_CLEAN[[#This Row],[Cost]]*Orders_CLEAN[[#This Row],[Quantity]]</f>
        <v>3200.4500000000003</v>
      </c>
      <c r="T167" s="8">
        <f>Orders_CLEAN[[#This Row],[LineTotal]]-Orders_CLEAN[[#This Row],[LineCost]]</f>
        <v>1768.9050000000002</v>
      </c>
      <c r="U167" s="8" t="str">
        <f>IFERROR(IF(Orders_CLEAN[[#This Row],[Profit]]/Orders_CLEAN[[#This Row],[LineTotal]]&gt;0.3, "High", IF(Orders_CLEAN[[#This Row],[Profit]]/Orders_CLEAN[[#This Row],[LineTotal]]&gt;=0.15, "Medium", "Low")), "Quantity Error!")</f>
        <v>High</v>
      </c>
      <c r="V167" s="8" t="str">
        <f>IF(COUNTIF(Returns[OrderID], Orders_CLEAN[[#This Row],[OrderID]])&gt;0, "Yes", "No")</f>
        <v>No</v>
      </c>
      <c r="W167" s="19">
        <f>IF(Orders_CLEAN[[#This Row],[Returned]]="Yes",1,0)</f>
        <v>0</v>
      </c>
    </row>
    <row r="168" spans="1:23" x14ac:dyDescent="0.2">
      <c r="A168" t="s">
        <v>420</v>
      </c>
      <c r="B168" s="5">
        <v>45310</v>
      </c>
      <c r="C168" s="5" t="str">
        <f>IF(Orders_CLEAN[[#This Row],[Quantity]]="", "Quantity Error!", "Q"&amp;ROUNDUP(MONTH(Orders_CLEAN[[#This Row],[OrderDate]])/3,0))</f>
        <v>Q1</v>
      </c>
      <c r="D168" t="s">
        <v>95</v>
      </c>
      <c r="E168" t="str">
        <f>_xlfn.XLOOKUP(Orders_CLEAN[[#This Row],[CustomerID]],Customers[CustomerID],Customers[CustomerName])</f>
        <v>Nomvula Mahlangu</v>
      </c>
      <c r="F168" t="s">
        <v>148</v>
      </c>
      <c r="G168" t="str">
        <f>_xlfn.XLOOKUP(Orders_CLEAN[[#This Row],[ProductID]],Products[ProductID],Products[ProductName])</f>
        <v>Tables Model 3</v>
      </c>
      <c r="H168" t="str">
        <f>_xlfn.XLOOKUP(Orders_CLEAN[[#This Row],[ProductName]],Products[ProductName],Products[Category])</f>
        <v>Furniture</v>
      </c>
      <c r="I168" s="6">
        <f>_xlfn.XLOOKUP(Orders_CLEAN[[#This Row],[ProductID]],Products[ProductID],Products[Cost])</f>
        <v>190.89</v>
      </c>
      <c r="J168">
        <v>1</v>
      </c>
      <c r="K168" s="6">
        <v>243.15</v>
      </c>
      <c r="L168" s="7">
        <v>0.05</v>
      </c>
      <c r="M168" t="s">
        <v>13</v>
      </c>
      <c r="N168" t="s">
        <v>21</v>
      </c>
      <c r="O168" t="str">
        <f>_xlfn.XLOOKUP(Orders_CLEAN[[#This Row],[Region]],Region_lookup[RegionCode],Region_lookup[RegionName])</f>
        <v>KwaZulu-Natal</v>
      </c>
      <c r="P168" t="s">
        <v>97</v>
      </c>
      <c r="Q168" t="str">
        <f>_xlfn.XLOOKUP(Orders_CLEAN[[#This Row],[EmployeeID]],Employees[EmployeeID],Employees[EmployeeName])</f>
        <v>Bongani Sithole</v>
      </c>
      <c r="R168" s="8">
        <f>Orders_CLEAN[[#This Row],[Quantity]]*Orders_CLEAN[[#This Row],[UnitPrice]]*(1-Orders_CLEAN[[#This Row],[Discount]])</f>
        <v>230.99250000000001</v>
      </c>
      <c r="S168" s="8">
        <f>Orders_CLEAN[[#This Row],[Cost]]*Orders_CLEAN[[#This Row],[Quantity]]</f>
        <v>190.89</v>
      </c>
      <c r="T168" s="8">
        <f>Orders_CLEAN[[#This Row],[LineTotal]]-Orders_CLEAN[[#This Row],[LineCost]]</f>
        <v>40.10250000000002</v>
      </c>
      <c r="U168" s="8" t="str">
        <f>IFERROR(IF(Orders_CLEAN[[#This Row],[Profit]]/Orders_CLEAN[[#This Row],[LineTotal]]&gt;0.3, "High", IF(Orders_CLEAN[[#This Row],[Profit]]/Orders_CLEAN[[#This Row],[LineTotal]]&gt;=0.15, "Medium", "Low")), "Quantity Error!")</f>
        <v>Medium</v>
      </c>
      <c r="V168" s="8" t="str">
        <f>IF(COUNTIF(Returns[OrderID], Orders_CLEAN[[#This Row],[OrderID]])&gt;0, "Yes", "No")</f>
        <v>No</v>
      </c>
      <c r="W168" s="19">
        <f>IF(Orders_CLEAN[[#This Row],[Returned]]="Yes",1,0)</f>
        <v>0</v>
      </c>
    </row>
    <row r="169" spans="1:23" x14ac:dyDescent="0.2">
      <c r="A169" t="s">
        <v>422</v>
      </c>
      <c r="B169" s="5">
        <v>45508</v>
      </c>
      <c r="C169" s="5" t="str">
        <f>IF(Orders_CLEAN[[#This Row],[Quantity]]="", "Quantity Error!", "Q"&amp;ROUNDUP(MONTH(Orders_CLEAN[[#This Row],[OrderDate]])/3,0))</f>
        <v>Q3</v>
      </c>
      <c r="D169" t="s">
        <v>424</v>
      </c>
      <c r="E169" t="str">
        <f>_xlfn.XLOOKUP(Orders_CLEAN[[#This Row],[CustomerID]],Customers[CustomerID],Customers[CustomerName])</f>
        <v>Lerato Khumalo</v>
      </c>
      <c r="F169" t="s">
        <v>73</v>
      </c>
      <c r="G169" t="str">
        <f>_xlfn.XLOOKUP(Orders_CLEAN[[#This Row],[ProductID]],Products[ProductID],Products[ProductName])</f>
        <v>Tables Model 1</v>
      </c>
      <c r="H169" t="str">
        <f>_xlfn.XLOOKUP(Orders_CLEAN[[#This Row],[ProductName]],Products[ProductName],Products[Category])</f>
        <v>Furniture</v>
      </c>
      <c r="I169" s="6">
        <f>_xlfn.XLOOKUP(Orders_CLEAN[[#This Row],[ProductID]],Products[ProductID],Products[Cost])</f>
        <v>469.73</v>
      </c>
      <c r="J169">
        <v>3</v>
      </c>
      <c r="K169" s="6">
        <v>954.16</v>
      </c>
      <c r="L169" s="7">
        <v>0</v>
      </c>
      <c r="M169" t="s">
        <v>62</v>
      </c>
      <c r="N169" t="s">
        <v>14</v>
      </c>
      <c r="O169" t="str">
        <f>_xlfn.XLOOKUP(Orders_CLEAN[[#This Row],[Region]],Region_lookup[RegionCode],Region_lookup[RegionName])</f>
        <v>Western Cape</v>
      </c>
      <c r="P169" t="s">
        <v>15</v>
      </c>
      <c r="Q169" t="str">
        <f>_xlfn.XLOOKUP(Orders_CLEAN[[#This Row],[EmployeeID]],Employees[EmployeeID],Employees[EmployeeName])</f>
        <v>Anja Fourie</v>
      </c>
      <c r="R169" s="8">
        <f>Orders_CLEAN[[#This Row],[Quantity]]*Orders_CLEAN[[#This Row],[UnitPrice]]*(1-Orders_CLEAN[[#This Row],[Discount]])</f>
        <v>2862.48</v>
      </c>
      <c r="S169" s="8">
        <f>Orders_CLEAN[[#This Row],[Cost]]*Orders_CLEAN[[#This Row],[Quantity]]</f>
        <v>1409.19</v>
      </c>
      <c r="T169" s="8">
        <f>Orders_CLEAN[[#This Row],[LineTotal]]-Orders_CLEAN[[#This Row],[LineCost]]</f>
        <v>1453.29</v>
      </c>
      <c r="U169" s="8" t="str">
        <f>IFERROR(IF(Orders_CLEAN[[#This Row],[Profit]]/Orders_CLEAN[[#This Row],[LineTotal]]&gt;0.3, "High", IF(Orders_CLEAN[[#This Row],[Profit]]/Orders_CLEAN[[#This Row],[LineTotal]]&gt;=0.15, "Medium", "Low")), "Quantity Error!")</f>
        <v>High</v>
      </c>
      <c r="V169" s="8" t="str">
        <f>IF(COUNTIF(Returns[OrderID], Orders_CLEAN[[#This Row],[OrderID]])&gt;0, "Yes", "No")</f>
        <v>No</v>
      </c>
      <c r="W169" s="19">
        <f>IF(Orders_CLEAN[[#This Row],[Returned]]="Yes",1,0)</f>
        <v>0</v>
      </c>
    </row>
    <row r="170" spans="1:23" x14ac:dyDescent="0.2">
      <c r="A170" t="s">
        <v>425</v>
      </c>
      <c r="B170" s="5">
        <v>45426</v>
      </c>
      <c r="C170" s="5" t="str">
        <f>IF(Orders_CLEAN[[#This Row],[Quantity]]="", "Quantity Error!", "Q"&amp;ROUNDUP(MONTH(Orders_CLEAN[[#This Row],[OrderDate]])/3,0))</f>
        <v>Q2</v>
      </c>
      <c r="D170" t="s">
        <v>303</v>
      </c>
      <c r="E170" t="str">
        <f>_xlfn.XLOOKUP(Orders_CLEAN[[#This Row],[CustomerID]],Customers[CustomerID],Customers[CustomerName])</f>
        <v>Chantelle Pretorius</v>
      </c>
      <c r="F170" t="s">
        <v>162</v>
      </c>
      <c r="G170" t="str">
        <f>_xlfn.XLOOKUP(Orders_CLEAN[[#This Row],[ProductID]],Products[ProductID],Products[ProductName])</f>
        <v>Chairs Model 1</v>
      </c>
      <c r="H170" t="str">
        <f>_xlfn.XLOOKUP(Orders_CLEAN[[#This Row],[ProductName]],Products[ProductName],Products[Category])</f>
        <v>Furniture</v>
      </c>
      <c r="I170" s="6">
        <f>_xlfn.XLOOKUP(Orders_CLEAN[[#This Row],[ProductID]],Products[ProductID],Products[Cost])</f>
        <v>96.56</v>
      </c>
      <c r="J170">
        <v>12</v>
      </c>
      <c r="K170" s="6">
        <v>209.03</v>
      </c>
      <c r="L170" s="7">
        <v>0</v>
      </c>
      <c r="M170" t="s">
        <v>27</v>
      </c>
      <c r="N170" t="s">
        <v>14</v>
      </c>
      <c r="O170" t="str">
        <f>_xlfn.XLOOKUP(Orders_CLEAN[[#This Row],[Region]],Region_lookup[RegionCode],Region_lookup[RegionName])</f>
        <v>Western Cape</v>
      </c>
      <c r="P170" t="s">
        <v>15</v>
      </c>
      <c r="Q170" t="str">
        <f>_xlfn.XLOOKUP(Orders_CLEAN[[#This Row],[EmployeeID]],Employees[EmployeeID],Employees[EmployeeName])</f>
        <v>Anja Fourie</v>
      </c>
      <c r="R170" s="8">
        <f>Orders_CLEAN[[#This Row],[Quantity]]*Orders_CLEAN[[#This Row],[UnitPrice]]*(1-Orders_CLEAN[[#This Row],[Discount]])</f>
        <v>2508.36</v>
      </c>
      <c r="S170" s="8">
        <f>Orders_CLEAN[[#This Row],[Cost]]*Orders_CLEAN[[#This Row],[Quantity]]</f>
        <v>1158.72</v>
      </c>
      <c r="T170" s="8">
        <f>Orders_CLEAN[[#This Row],[LineTotal]]-Orders_CLEAN[[#This Row],[LineCost]]</f>
        <v>1349.64</v>
      </c>
      <c r="U170" s="8" t="str">
        <f>IFERROR(IF(Orders_CLEAN[[#This Row],[Profit]]/Orders_CLEAN[[#This Row],[LineTotal]]&gt;0.3, "High", IF(Orders_CLEAN[[#This Row],[Profit]]/Orders_CLEAN[[#This Row],[LineTotal]]&gt;=0.15, "Medium", "Low")), "Quantity Error!")</f>
        <v>High</v>
      </c>
      <c r="V170" s="8" t="str">
        <f>IF(COUNTIF(Returns[OrderID], Orders_CLEAN[[#This Row],[OrderID]])&gt;0, "Yes", "No")</f>
        <v>No</v>
      </c>
      <c r="W170" s="19">
        <f>IF(Orders_CLEAN[[#This Row],[Returned]]="Yes",1,0)</f>
        <v>0</v>
      </c>
    </row>
    <row r="171" spans="1:23" x14ac:dyDescent="0.2">
      <c r="A171" t="s">
        <v>426</v>
      </c>
      <c r="B171" s="5">
        <v>45394</v>
      </c>
      <c r="C171" s="5" t="str">
        <f>IF(Orders_CLEAN[[#This Row],[Quantity]]="", "Quantity Error!", "Q"&amp;ROUNDUP(MONTH(Orders_CLEAN[[#This Row],[OrderDate]])/3,0))</f>
        <v>Q2</v>
      </c>
      <c r="D171" t="s">
        <v>428</v>
      </c>
      <c r="E171" t="str">
        <f>_xlfn.XLOOKUP(Orders_CLEAN[[#This Row],[CustomerID]],Customers[CustomerID],Customers[CustomerName])</f>
        <v>Chantelle Steyn</v>
      </c>
      <c r="F171" t="s">
        <v>46</v>
      </c>
      <c r="G171" t="str">
        <f>_xlfn.XLOOKUP(Orders_CLEAN[[#This Row],[ProductID]],Products[ProductID],Products[ProductName])</f>
        <v>Tables Model 4</v>
      </c>
      <c r="H171" t="str">
        <f>_xlfn.XLOOKUP(Orders_CLEAN[[#This Row],[ProductName]],Products[ProductName],Products[Category])</f>
        <v>Furniture</v>
      </c>
      <c r="I171" s="6">
        <f>_xlfn.XLOOKUP(Orders_CLEAN[[#This Row],[ProductID]],Products[ProductID],Products[Cost])</f>
        <v>707.97</v>
      </c>
      <c r="J171">
        <v>4</v>
      </c>
      <c r="K171" s="6">
        <v>1262.55</v>
      </c>
      <c r="L171" s="7">
        <v>0.05</v>
      </c>
      <c r="M171" t="s">
        <v>27</v>
      </c>
      <c r="N171" t="s">
        <v>14</v>
      </c>
      <c r="O171" t="str">
        <f>_xlfn.XLOOKUP(Orders_CLEAN[[#This Row],[Region]],Region_lookup[RegionCode],Region_lookup[RegionName])</f>
        <v>Western Cape</v>
      </c>
      <c r="P171" t="s">
        <v>82</v>
      </c>
      <c r="Q171" t="str">
        <f>_xlfn.XLOOKUP(Orders_CLEAN[[#This Row],[EmployeeID]],Employees[EmployeeID],Employees[EmployeeName])</f>
        <v>Thabo Pretorius</v>
      </c>
      <c r="R171" s="8">
        <f>Orders_CLEAN[[#This Row],[Quantity]]*Orders_CLEAN[[#This Row],[UnitPrice]]*(1-Orders_CLEAN[[#This Row],[Discount]])</f>
        <v>4797.6899999999996</v>
      </c>
      <c r="S171" s="8">
        <f>Orders_CLEAN[[#This Row],[Cost]]*Orders_CLEAN[[#This Row],[Quantity]]</f>
        <v>2831.88</v>
      </c>
      <c r="T171" s="8">
        <f>Orders_CLEAN[[#This Row],[LineTotal]]-Orders_CLEAN[[#This Row],[LineCost]]</f>
        <v>1965.8099999999995</v>
      </c>
      <c r="U171" s="8" t="str">
        <f>IFERROR(IF(Orders_CLEAN[[#This Row],[Profit]]/Orders_CLEAN[[#This Row],[LineTotal]]&gt;0.3, "High", IF(Orders_CLEAN[[#This Row],[Profit]]/Orders_CLEAN[[#This Row],[LineTotal]]&gt;=0.15, "Medium", "Low")), "Quantity Error!")</f>
        <v>High</v>
      </c>
      <c r="V171" s="8" t="str">
        <f>IF(COUNTIF(Returns[OrderID], Orders_CLEAN[[#This Row],[OrderID]])&gt;0, "Yes", "No")</f>
        <v>No</v>
      </c>
      <c r="W171" s="19">
        <f>IF(Orders_CLEAN[[#This Row],[Returned]]="Yes",1,0)</f>
        <v>0</v>
      </c>
    </row>
    <row r="172" spans="1:23" x14ac:dyDescent="0.2">
      <c r="A172" t="s">
        <v>429</v>
      </c>
      <c r="B172" s="5">
        <v>45620</v>
      </c>
      <c r="C172" s="5" t="str">
        <f>IF(Orders_CLEAN[[#This Row],[Quantity]]="", "Quantity Error!", "Q"&amp;ROUNDUP(MONTH(Orders_CLEAN[[#This Row],[OrderDate]])/3,0))</f>
        <v>Q4</v>
      </c>
      <c r="D172" t="s">
        <v>326</v>
      </c>
      <c r="E172" t="str">
        <f>_xlfn.XLOOKUP(Orders_CLEAN[[#This Row],[CustomerID]],Customers[CustomerID],Customers[CustomerName])</f>
        <v>Nomsa Molefe</v>
      </c>
      <c r="F172" t="s">
        <v>26</v>
      </c>
      <c r="G172" t="str">
        <f>_xlfn.XLOOKUP(Orders_CLEAN[[#This Row],[ProductID]],Products[ProductID],Products[ProductName])</f>
        <v>Bookcases Model 3</v>
      </c>
      <c r="H172" t="str">
        <f>_xlfn.XLOOKUP(Orders_CLEAN[[#This Row],[ProductName]],Products[ProductName],Products[Category])</f>
        <v>Furniture</v>
      </c>
      <c r="I172" s="6">
        <f>_xlfn.XLOOKUP(Orders_CLEAN[[#This Row],[ProductID]],Products[ProductID],Products[Cost])</f>
        <v>431.57</v>
      </c>
      <c r="J172">
        <v>5</v>
      </c>
      <c r="K172" s="6">
        <v>725.92</v>
      </c>
      <c r="L172" s="7">
        <v>0.15</v>
      </c>
      <c r="M172" t="s">
        <v>13</v>
      </c>
      <c r="N172" t="s">
        <v>21</v>
      </c>
      <c r="O172" t="str">
        <f>_xlfn.XLOOKUP(Orders_CLEAN[[#This Row],[Region]],Region_lookup[RegionCode],Region_lookup[RegionName])</f>
        <v>KwaZulu-Natal</v>
      </c>
      <c r="P172" t="s">
        <v>22</v>
      </c>
      <c r="Q172" t="str">
        <f>_xlfn.XLOOKUP(Orders_CLEAN[[#This Row],[EmployeeID]],Employees[EmployeeID],Employees[EmployeeName])</f>
        <v>Thabo Le Roux</v>
      </c>
      <c r="R172" s="8">
        <f>Orders_CLEAN[[#This Row],[Quantity]]*Orders_CLEAN[[#This Row],[UnitPrice]]*(1-Orders_CLEAN[[#This Row],[Discount]])</f>
        <v>3085.16</v>
      </c>
      <c r="S172" s="8">
        <f>Orders_CLEAN[[#This Row],[Cost]]*Orders_CLEAN[[#This Row],[Quantity]]</f>
        <v>2157.85</v>
      </c>
      <c r="T172" s="8">
        <f>Orders_CLEAN[[#This Row],[LineTotal]]-Orders_CLEAN[[#This Row],[LineCost]]</f>
        <v>927.31</v>
      </c>
      <c r="U172" s="8" t="str">
        <f>IFERROR(IF(Orders_CLEAN[[#This Row],[Profit]]/Orders_CLEAN[[#This Row],[LineTotal]]&gt;0.3, "High", IF(Orders_CLEAN[[#This Row],[Profit]]/Orders_CLEAN[[#This Row],[LineTotal]]&gt;=0.15, "Medium", "Low")), "Quantity Error!")</f>
        <v>High</v>
      </c>
      <c r="V172" s="8" t="str">
        <f>IF(COUNTIF(Returns[OrderID], Orders_CLEAN[[#This Row],[OrderID]])&gt;0, "Yes", "No")</f>
        <v>No</v>
      </c>
      <c r="W172" s="19">
        <f>IF(Orders_CLEAN[[#This Row],[Returned]]="Yes",1,0)</f>
        <v>0</v>
      </c>
    </row>
    <row r="173" spans="1:23" x14ac:dyDescent="0.2">
      <c r="A173" t="s">
        <v>431</v>
      </c>
      <c r="B173" s="5">
        <v>45445</v>
      </c>
      <c r="C173" s="5" t="str">
        <f>IF(Orders_CLEAN[[#This Row],[Quantity]]="", "Quantity Error!", "Q"&amp;ROUNDUP(MONTH(Orders_CLEAN[[#This Row],[OrderDate]])/3,0))</f>
        <v>Q2</v>
      </c>
      <c r="D173" t="s">
        <v>68</v>
      </c>
      <c r="E173" t="str">
        <f>_xlfn.XLOOKUP(Orders_CLEAN[[#This Row],[CustomerID]],Customers[CustomerID],Customers[CustomerName])</f>
        <v>Kagiso Van Der Merwe</v>
      </c>
      <c r="F173" t="s">
        <v>181</v>
      </c>
      <c r="G173" t="str">
        <f>_xlfn.XLOOKUP(Orders_CLEAN[[#This Row],[ProductID]],Products[ProductID],Products[ProductName])</f>
        <v>Envelopes Model 1</v>
      </c>
      <c r="H173" t="str">
        <f>_xlfn.XLOOKUP(Orders_CLEAN[[#This Row],[ProductName]],Products[ProductName],Products[Category])</f>
        <v>Office Supplies</v>
      </c>
      <c r="I173" s="6">
        <f>_xlfn.XLOOKUP(Orders_CLEAN[[#This Row],[ProductID]],Products[ProductID],Products[Cost])</f>
        <v>76.66</v>
      </c>
      <c r="J173">
        <v>6</v>
      </c>
      <c r="K173" s="6">
        <v>117.32</v>
      </c>
      <c r="L173" s="7">
        <v>0</v>
      </c>
      <c r="M173" t="s">
        <v>27</v>
      </c>
      <c r="N173" t="s">
        <v>47</v>
      </c>
      <c r="O173" t="str">
        <f>_xlfn.XLOOKUP(Orders_CLEAN[[#This Row],[Region]],Region_lookup[RegionCode],Region_lookup[RegionName])</f>
        <v>Eastern Cape</v>
      </c>
      <c r="P173" t="s">
        <v>48</v>
      </c>
      <c r="Q173" t="str">
        <f>_xlfn.XLOOKUP(Orders_CLEAN[[#This Row],[EmployeeID]],Employees[EmployeeID],Employees[EmployeeName])</f>
        <v>Sipho Ndlovu</v>
      </c>
      <c r="R173" s="8">
        <f>Orders_CLEAN[[#This Row],[Quantity]]*Orders_CLEAN[[#This Row],[UnitPrice]]*(1-Orders_CLEAN[[#This Row],[Discount]])</f>
        <v>703.92</v>
      </c>
      <c r="S173" s="8">
        <f>Orders_CLEAN[[#This Row],[Cost]]*Orders_CLEAN[[#This Row],[Quantity]]</f>
        <v>459.96</v>
      </c>
      <c r="T173" s="8">
        <f>Orders_CLEAN[[#This Row],[LineTotal]]-Orders_CLEAN[[#This Row],[LineCost]]</f>
        <v>243.95999999999998</v>
      </c>
      <c r="U173" s="8" t="str">
        <f>IFERROR(IF(Orders_CLEAN[[#This Row],[Profit]]/Orders_CLEAN[[#This Row],[LineTotal]]&gt;0.3, "High", IF(Orders_CLEAN[[#This Row],[Profit]]/Orders_CLEAN[[#This Row],[LineTotal]]&gt;=0.15, "Medium", "Low")), "Quantity Error!")</f>
        <v>High</v>
      </c>
      <c r="V173" s="8" t="str">
        <f>IF(COUNTIF(Returns[OrderID], Orders_CLEAN[[#This Row],[OrderID]])&gt;0, "Yes", "No")</f>
        <v>No</v>
      </c>
      <c r="W173" s="19">
        <f>IF(Orders_CLEAN[[#This Row],[Returned]]="Yes",1,0)</f>
        <v>0</v>
      </c>
    </row>
    <row r="174" spans="1:23" x14ac:dyDescent="0.2">
      <c r="A174" t="s">
        <v>432</v>
      </c>
      <c r="B174" s="5">
        <v>45395</v>
      </c>
      <c r="C174" s="5" t="str">
        <f>IF(Orders_CLEAN[[#This Row],[Quantity]]="", "Quantity Error!", "Q"&amp;ROUNDUP(MONTH(Orders_CLEAN[[#This Row],[OrderDate]])/3,0))</f>
        <v>Q2</v>
      </c>
      <c r="D174" t="s">
        <v>434</v>
      </c>
      <c r="E174" t="str">
        <f>_xlfn.XLOOKUP(Orders_CLEAN[[#This Row],[CustomerID]],Customers[CustomerID],Customers[CustomerName])</f>
        <v>Chantelle Khumalo</v>
      </c>
      <c r="F174" t="s">
        <v>108</v>
      </c>
      <c r="G174" t="str">
        <f>_xlfn.XLOOKUP(Orders_CLEAN[[#This Row],[ProductID]],Products[ProductID],Products[ProductName])</f>
        <v>Staplers Model 2</v>
      </c>
      <c r="H174" t="str">
        <f>_xlfn.XLOOKUP(Orders_CLEAN[[#This Row],[ProductName]],Products[ProductName],Products[Category])</f>
        <v>Office Supplies</v>
      </c>
      <c r="I174" s="6">
        <f>_xlfn.XLOOKUP(Orders_CLEAN[[#This Row],[ProductID]],Products[ProductID],Products[Cost])</f>
        <v>723.21</v>
      </c>
      <c r="J174">
        <v>4</v>
      </c>
      <c r="K174" s="6">
        <v>1348.08</v>
      </c>
      <c r="L174" s="7">
        <v>0</v>
      </c>
      <c r="M174" t="s">
        <v>27</v>
      </c>
      <c r="N174" t="s">
        <v>31</v>
      </c>
      <c r="O174" t="str">
        <f>_xlfn.XLOOKUP(Orders_CLEAN[[#This Row],[Region]],Region_lookup[RegionCode],Region_lookup[RegionName])</f>
        <v>Gauteng</v>
      </c>
      <c r="P174" t="s">
        <v>32</v>
      </c>
      <c r="Q174" t="str">
        <f>_xlfn.XLOOKUP(Orders_CLEAN[[#This Row],[EmployeeID]],Employees[EmployeeID],Employees[EmployeeName])</f>
        <v>Nomvula Mokoena</v>
      </c>
      <c r="R174" s="8">
        <f>Orders_CLEAN[[#This Row],[Quantity]]*Orders_CLEAN[[#This Row],[UnitPrice]]*(1-Orders_CLEAN[[#This Row],[Discount]])</f>
        <v>5392.32</v>
      </c>
      <c r="S174" s="8">
        <f>Orders_CLEAN[[#This Row],[Cost]]*Orders_CLEAN[[#This Row],[Quantity]]</f>
        <v>2892.84</v>
      </c>
      <c r="T174" s="8">
        <f>Orders_CLEAN[[#This Row],[LineTotal]]-Orders_CLEAN[[#This Row],[LineCost]]</f>
        <v>2499.4799999999996</v>
      </c>
      <c r="U174" s="8" t="str">
        <f>IFERROR(IF(Orders_CLEAN[[#This Row],[Profit]]/Orders_CLEAN[[#This Row],[LineTotal]]&gt;0.3, "High", IF(Orders_CLEAN[[#This Row],[Profit]]/Orders_CLEAN[[#This Row],[LineTotal]]&gt;=0.15, "Medium", "Low")), "Quantity Error!")</f>
        <v>High</v>
      </c>
      <c r="V174" s="8" t="str">
        <f>IF(COUNTIF(Returns[OrderID], Orders_CLEAN[[#This Row],[OrderID]])&gt;0, "Yes", "No")</f>
        <v>No</v>
      </c>
      <c r="W174" s="19">
        <f>IF(Orders_CLEAN[[#This Row],[Returned]]="Yes",1,0)</f>
        <v>0</v>
      </c>
    </row>
    <row r="175" spans="1:23" x14ac:dyDescent="0.2">
      <c r="A175" t="s">
        <v>435</v>
      </c>
      <c r="B175" s="5">
        <v>45691</v>
      </c>
      <c r="C175" s="5" t="str">
        <f>IF(Orders_CLEAN[[#This Row],[Quantity]]="", "Quantity Error!", "Q"&amp;ROUNDUP(MONTH(Orders_CLEAN[[#This Row],[OrderDate]])/3,0))</f>
        <v>Q1</v>
      </c>
      <c r="D175" t="s">
        <v>60</v>
      </c>
      <c r="E175" t="str">
        <f>_xlfn.XLOOKUP(Orders_CLEAN[[#This Row],[CustomerID]],Customers[CustomerID],Customers[CustomerName])</f>
        <v>Lerato Mbatha</v>
      </c>
      <c r="F175" t="s">
        <v>35</v>
      </c>
      <c r="G175" t="str">
        <f>_xlfn.XLOOKUP(Orders_CLEAN[[#This Row],[ProductID]],Products[ProductID],Products[ProductName])</f>
        <v>Accessories Model 1</v>
      </c>
      <c r="H175" t="str">
        <f>_xlfn.XLOOKUP(Orders_CLEAN[[#This Row],[ProductName]],Products[ProductName],Products[Category])</f>
        <v>Technology</v>
      </c>
      <c r="I175" s="6">
        <f>_xlfn.XLOOKUP(Orders_CLEAN[[#This Row],[ProductID]],Products[ProductID],Products[Cost])</f>
        <v>329.45</v>
      </c>
      <c r="J175">
        <v>7</v>
      </c>
      <c r="K175" s="6">
        <v>709.62</v>
      </c>
      <c r="L175" s="7">
        <v>0.1</v>
      </c>
      <c r="M175" t="s">
        <v>13</v>
      </c>
      <c r="N175" t="s">
        <v>31</v>
      </c>
      <c r="O175" t="str">
        <f>_xlfn.XLOOKUP(Orders_CLEAN[[#This Row],[Region]],Region_lookup[RegionCode],Region_lookup[RegionName])</f>
        <v>Gauteng</v>
      </c>
      <c r="P175" t="s">
        <v>52</v>
      </c>
      <c r="Q175" t="str">
        <f>_xlfn.XLOOKUP(Orders_CLEAN[[#This Row],[EmployeeID]],Employees[EmployeeID],Employees[EmployeeName])</f>
        <v>Precious Mbatha</v>
      </c>
      <c r="R175" s="8">
        <f>Orders_CLEAN[[#This Row],[Quantity]]*Orders_CLEAN[[#This Row],[UnitPrice]]*(1-Orders_CLEAN[[#This Row],[Discount]])</f>
        <v>4470.6060000000007</v>
      </c>
      <c r="S175" s="8">
        <f>Orders_CLEAN[[#This Row],[Cost]]*Orders_CLEAN[[#This Row],[Quantity]]</f>
        <v>2306.15</v>
      </c>
      <c r="T175" s="8">
        <f>Orders_CLEAN[[#This Row],[LineTotal]]-Orders_CLEAN[[#This Row],[LineCost]]</f>
        <v>2164.4560000000006</v>
      </c>
      <c r="U175" s="8" t="str">
        <f>IFERROR(IF(Orders_CLEAN[[#This Row],[Profit]]/Orders_CLEAN[[#This Row],[LineTotal]]&gt;0.3, "High", IF(Orders_CLEAN[[#This Row],[Profit]]/Orders_CLEAN[[#This Row],[LineTotal]]&gt;=0.15, "Medium", "Low")), "Quantity Error!")</f>
        <v>High</v>
      </c>
      <c r="V175" s="8" t="str">
        <f>IF(COUNTIF(Returns[OrderID], Orders_CLEAN[[#This Row],[OrderID]])&gt;0, "Yes", "No")</f>
        <v>No</v>
      </c>
      <c r="W175" s="19">
        <f>IF(Orders_CLEAN[[#This Row],[Returned]]="Yes",1,0)</f>
        <v>0</v>
      </c>
    </row>
    <row r="176" spans="1:23" x14ac:dyDescent="0.2">
      <c r="A176" t="s">
        <v>436</v>
      </c>
      <c r="B176" s="5">
        <v>45372</v>
      </c>
      <c r="C176" s="5" t="str">
        <f>IF(Orders_CLEAN[[#This Row],[Quantity]]="", "Quantity Error!", "Q"&amp;ROUNDUP(MONTH(Orders_CLEAN[[#This Row],[OrderDate]])/3,0))</f>
        <v>Q1</v>
      </c>
      <c r="D176" t="s">
        <v>317</v>
      </c>
      <c r="E176" t="str">
        <f>_xlfn.XLOOKUP(Orders_CLEAN[[#This Row],[CustomerID]],Customers[CustomerID],Customers[CustomerName])</f>
        <v>Deon Dlamini</v>
      </c>
      <c r="F176" t="s">
        <v>139</v>
      </c>
      <c r="G176" t="str">
        <f>_xlfn.XLOOKUP(Orders_CLEAN[[#This Row],[ProductID]],Products[ProductID],Products[ProductName])</f>
        <v>Envelopes Model 3</v>
      </c>
      <c r="H176" t="str">
        <f>_xlfn.XLOOKUP(Orders_CLEAN[[#This Row],[ProductName]],Products[ProductName],Products[Category])</f>
        <v>Office Supplies</v>
      </c>
      <c r="I176" s="6">
        <f>_xlfn.XLOOKUP(Orders_CLEAN[[#This Row],[ProductID]],Products[ProductID],Products[Cost])</f>
        <v>110.07</v>
      </c>
      <c r="J176">
        <v>2</v>
      </c>
      <c r="K176" s="6">
        <v>193.99</v>
      </c>
      <c r="L176" s="7">
        <v>0</v>
      </c>
      <c r="M176" t="s">
        <v>36</v>
      </c>
      <c r="N176" t="s">
        <v>31</v>
      </c>
      <c r="O176" t="str">
        <f>_xlfn.XLOOKUP(Orders_CLEAN[[#This Row],[Region]],Region_lookup[RegionCode],Region_lookup[RegionName])</f>
        <v>Gauteng</v>
      </c>
      <c r="P176" t="s">
        <v>32</v>
      </c>
      <c r="Q176" t="str">
        <f>_xlfn.XLOOKUP(Orders_CLEAN[[#This Row],[EmployeeID]],Employees[EmployeeID],Employees[EmployeeName])</f>
        <v>Nomvula Mokoena</v>
      </c>
      <c r="R176" s="8">
        <f>Orders_CLEAN[[#This Row],[Quantity]]*Orders_CLEAN[[#This Row],[UnitPrice]]*(1-Orders_CLEAN[[#This Row],[Discount]])</f>
        <v>387.98</v>
      </c>
      <c r="S176" s="8">
        <f>Orders_CLEAN[[#This Row],[Cost]]*Orders_CLEAN[[#This Row],[Quantity]]</f>
        <v>220.14</v>
      </c>
      <c r="T176" s="8">
        <f>Orders_CLEAN[[#This Row],[LineTotal]]-Orders_CLEAN[[#This Row],[LineCost]]</f>
        <v>167.84000000000003</v>
      </c>
      <c r="U176" s="8" t="str">
        <f>IFERROR(IF(Orders_CLEAN[[#This Row],[Profit]]/Orders_CLEAN[[#This Row],[LineTotal]]&gt;0.3, "High", IF(Orders_CLEAN[[#This Row],[Profit]]/Orders_CLEAN[[#This Row],[LineTotal]]&gt;=0.15, "Medium", "Low")), "Quantity Error!")</f>
        <v>High</v>
      </c>
      <c r="V176" s="8" t="str">
        <f>IF(COUNTIF(Returns[OrderID], Orders_CLEAN[[#This Row],[OrderID]])&gt;0, "Yes", "No")</f>
        <v>No</v>
      </c>
      <c r="W176" s="19">
        <f>IF(Orders_CLEAN[[#This Row],[Returned]]="Yes",1,0)</f>
        <v>0</v>
      </c>
    </row>
    <row r="177" spans="1:23" x14ac:dyDescent="0.2">
      <c r="A177" t="s">
        <v>438</v>
      </c>
      <c r="B177" s="5">
        <v>45759</v>
      </c>
      <c r="C177" s="5" t="str">
        <f>IF(Orders_CLEAN[[#This Row],[Quantity]]="", "Quantity Error!", "Q"&amp;ROUNDUP(MONTH(Orders_CLEAN[[#This Row],[OrderDate]])/3,0))</f>
        <v>Q2</v>
      </c>
      <c r="D177" t="s">
        <v>440</v>
      </c>
      <c r="E177" t="str">
        <f>_xlfn.XLOOKUP(Orders_CLEAN[[#This Row],[CustomerID]],Customers[CustomerID],Customers[CustomerName])</f>
        <v>Nomvula Mokoena</v>
      </c>
      <c r="F177" t="s">
        <v>69</v>
      </c>
      <c r="G177" t="str">
        <f>_xlfn.XLOOKUP(Orders_CLEAN[[#This Row],[ProductID]],Products[ProductID],Products[ProductName])</f>
        <v>Paper Model 2</v>
      </c>
      <c r="H177" t="str">
        <f>_xlfn.XLOOKUP(Orders_CLEAN[[#This Row],[ProductName]],Products[ProductName],Products[Category])</f>
        <v>Office Supplies</v>
      </c>
      <c r="I177" s="6">
        <f>_xlfn.XLOOKUP(Orders_CLEAN[[#This Row],[ProductID]],Products[ProductID],Products[Cost])</f>
        <v>461.98</v>
      </c>
      <c r="J177">
        <v>5</v>
      </c>
      <c r="K177" s="6">
        <v>1013.15</v>
      </c>
      <c r="L177" s="7">
        <v>0</v>
      </c>
      <c r="M177" t="s">
        <v>13</v>
      </c>
      <c r="N177" t="s">
        <v>47</v>
      </c>
      <c r="O177" t="str">
        <f>_xlfn.XLOOKUP(Orders_CLEAN[[#This Row],[Region]],Region_lookup[RegionCode],Region_lookup[RegionName])</f>
        <v>Eastern Cape</v>
      </c>
      <c r="P177" t="s">
        <v>48</v>
      </c>
      <c r="Q177" t="str">
        <f>_xlfn.XLOOKUP(Orders_CLEAN[[#This Row],[EmployeeID]],Employees[EmployeeID],Employees[EmployeeName])</f>
        <v>Sipho Ndlovu</v>
      </c>
      <c r="R177" s="8">
        <f>Orders_CLEAN[[#This Row],[Quantity]]*Orders_CLEAN[[#This Row],[UnitPrice]]*(1-Orders_CLEAN[[#This Row],[Discount]])</f>
        <v>5065.75</v>
      </c>
      <c r="S177" s="8">
        <f>Orders_CLEAN[[#This Row],[Cost]]*Orders_CLEAN[[#This Row],[Quantity]]</f>
        <v>2309.9</v>
      </c>
      <c r="T177" s="8">
        <f>Orders_CLEAN[[#This Row],[LineTotal]]-Orders_CLEAN[[#This Row],[LineCost]]</f>
        <v>2755.85</v>
      </c>
      <c r="U177" s="8" t="str">
        <f>IFERROR(IF(Orders_CLEAN[[#This Row],[Profit]]/Orders_CLEAN[[#This Row],[LineTotal]]&gt;0.3, "High", IF(Orders_CLEAN[[#This Row],[Profit]]/Orders_CLEAN[[#This Row],[LineTotal]]&gt;=0.15, "Medium", "Low")), "Quantity Error!")</f>
        <v>High</v>
      </c>
      <c r="V177" s="8" t="str">
        <f>IF(COUNTIF(Returns[OrderID], Orders_CLEAN[[#This Row],[OrderID]])&gt;0, "Yes", "No")</f>
        <v>No</v>
      </c>
      <c r="W177" s="19">
        <f>IF(Orders_CLEAN[[#This Row],[Returned]]="Yes",1,0)</f>
        <v>0</v>
      </c>
    </row>
    <row r="178" spans="1:23" x14ac:dyDescent="0.2">
      <c r="A178" t="s">
        <v>441</v>
      </c>
      <c r="B178" s="5">
        <v>45470</v>
      </c>
      <c r="C178" s="5" t="str">
        <f>IF(Orders_CLEAN[[#This Row],[Quantity]]="", "Quantity Error!", "Q"&amp;ROUNDUP(MONTH(Orders_CLEAN[[#This Row],[OrderDate]])/3,0))</f>
        <v>Q2</v>
      </c>
      <c r="D178" t="s">
        <v>310</v>
      </c>
      <c r="E178" t="str">
        <f>_xlfn.XLOOKUP(Orders_CLEAN[[#This Row],[CustomerID]],Customers[CustomerID],Customers[CustomerName])</f>
        <v>Riaan Khumalo</v>
      </c>
      <c r="F178" t="s">
        <v>329</v>
      </c>
      <c r="G178" t="str">
        <f>_xlfn.XLOOKUP(Orders_CLEAN[[#This Row],[ProductID]],Products[ProductID],Products[ProductName])</f>
        <v>Chairs Model 3</v>
      </c>
      <c r="H178" t="str">
        <f>_xlfn.XLOOKUP(Orders_CLEAN[[#This Row],[ProductName]],Products[ProductName],Products[Category])</f>
        <v>Furniture</v>
      </c>
      <c r="I178" s="6">
        <f>_xlfn.XLOOKUP(Orders_CLEAN[[#This Row],[ProductID]],Products[ProductID],Products[Cost])</f>
        <v>688.81</v>
      </c>
      <c r="J178">
        <v>11</v>
      </c>
      <c r="K178" s="6">
        <v>1334.92</v>
      </c>
      <c r="L178" s="7">
        <v>0.2</v>
      </c>
      <c r="M178" t="s">
        <v>62</v>
      </c>
      <c r="N178" t="s">
        <v>14</v>
      </c>
      <c r="O178" t="str">
        <f>_xlfn.XLOOKUP(Orders_CLEAN[[#This Row],[Region]],Region_lookup[RegionCode],Region_lookup[RegionName])</f>
        <v>Western Cape</v>
      </c>
      <c r="P178" t="s">
        <v>82</v>
      </c>
      <c r="Q178" t="str">
        <f>_xlfn.XLOOKUP(Orders_CLEAN[[#This Row],[EmployeeID]],Employees[EmployeeID],Employees[EmployeeName])</f>
        <v>Thabo Pretorius</v>
      </c>
      <c r="R178" s="8">
        <f>Orders_CLEAN[[#This Row],[Quantity]]*Orders_CLEAN[[#This Row],[UnitPrice]]*(1-Orders_CLEAN[[#This Row],[Discount]])</f>
        <v>11747.296000000002</v>
      </c>
      <c r="S178" s="8">
        <f>Orders_CLEAN[[#This Row],[Cost]]*Orders_CLEAN[[#This Row],[Quantity]]</f>
        <v>7576.91</v>
      </c>
      <c r="T178" s="8">
        <f>Orders_CLEAN[[#This Row],[LineTotal]]-Orders_CLEAN[[#This Row],[LineCost]]</f>
        <v>4170.3860000000022</v>
      </c>
      <c r="U178" s="8" t="str">
        <f>IFERROR(IF(Orders_CLEAN[[#This Row],[Profit]]/Orders_CLEAN[[#This Row],[LineTotal]]&gt;0.3, "High", IF(Orders_CLEAN[[#This Row],[Profit]]/Orders_CLEAN[[#This Row],[LineTotal]]&gt;=0.15, "Medium", "Low")), "Quantity Error!")</f>
        <v>High</v>
      </c>
      <c r="V178" s="8" t="str">
        <f>IF(COUNTIF(Returns[OrderID], Orders_CLEAN[[#This Row],[OrderID]])&gt;0, "Yes", "No")</f>
        <v>No</v>
      </c>
      <c r="W178" s="19">
        <f>IF(Orders_CLEAN[[#This Row],[Returned]]="Yes",1,0)</f>
        <v>0</v>
      </c>
    </row>
    <row r="179" spans="1:23" x14ac:dyDescent="0.2">
      <c r="A179" t="s">
        <v>443</v>
      </c>
      <c r="B179" s="5">
        <v>45833</v>
      </c>
      <c r="C179" s="5" t="str">
        <f>IF(Orders_CLEAN[[#This Row],[Quantity]]="", "Quantity Error!", "Q"&amp;ROUNDUP(MONTH(Orders_CLEAN[[#This Row],[OrderDate]])/3,0))</f>
        <v>Q2</v>
      </c>
      <c r="D179" t="s">
        <v>353</v>
      </c>
      <c r="E179" t="str">
        <f>_xlfn.XLOOKUP(Orders_CLEAN[[#This Row],[CustomerID]],Customers[CustomerID],Customers[CustomerName])</f>
        <v>Sipho Joubert</v>
      </c>
      <c r="F179" t="s">
        <v>151</v>
      </c>
      <c r="G179" t="str">
        <f>_xlfn.XLOOKUP(Orders_CLEAN[[#This Row],[ProductID]],Products[ProductID],Products[ProductName])</f>
        <v>Binders Model 3</v>
      </c>
      <c r="H179" t="str">
        <f>_xlfn.XLOOKUP(Orders_CLEAN[[#This Row],[ProductName]],Products[ProductName],Products[Category])</f>
        <v>Office Supplies</v>
      </c>
      <c r="I179" s="6">
        <f>_xlfn.XLOOKUP(Orders_CLEAN[[#This Row],[ProductID]],Products[ProductID],Products[Cost])</f>
        <v>487.09</v>
      </c>
      <c r="J179">
        <v>2</v>
      </c>
      <c r="K179" s="6">
        <v>838.72</v>
      </c>
      <c r="L179" s="7">
        <v>0.05</v>
      </c>
      <c r="M179" t="s">
        <v>27</v>
      </c>
      <c r="N179" t="s">
        <v>21</v>
      </c>
      <c r="O179" t="str">
        <f>_xlfn.XLOOKUP(Orders_CLEAN[[#This Row],[Region]],Region_lookup[RegionCode],Region_lookup[RegionName])</f>
        <v>KwaZulu-Natal</v>
      </c>
      <c r="P179" t="s">
        <v>97</v>
      </c>
      <c r="Q179" t="str">
        <f>_xlfn.XLOOKUP(Orders_CLEAN[[#This Row],[EmployeeID]],Employees[EmployeeID],Employees[EmployeeName])</f>
        <v>Bongani Sithole</v>
      </c>
      <c r="R179" s="8">
        <f>Orders_CLEAN[[#This Row],[Quantity]]*Orders_CLEAN[[#This Row],[UnitPrice]]*(1-Orders_CLEAN[[#This Row],[Discount]])</f>
        <v>1593.568</v>
      </c>
      <c r="S179" s="8">
        <f>Orders_CLEAN[[#This Row],[Cost]]*Orders_CLEAN[[#This Row],[Quantity]]</f>
        <v>974.18</v>
      </c>
      <c r="T179" s="8">
        <f>Orders_CLEAN[[#This Row],[LineTotal]]-Orders_CLEAN[[#This Row],[LineCost]]</f>
        <v>619.38800000000003</v>
      </c>
      <c r="U179" s="8" t="str">
        <f>IFERROR(IF(Orders_CLEAN[[#This Row],[Profit]]/Orders_CLEAN[[#This Row],[LineTotal]]&gt;0.3, "High", IF(Orders_CLEAN[[#This Row],[Profit]]/Orders_CLEAN[[#This Row],[LineTotal]]&gt;=0.15, "Medium", "Low")), "Quantity Error!")</f>
        <v>High</v>
      </c>
      <c r="V179" s="8" t="str">
        <f>IF(COUNTIF(Returns[OrderID], Orders_CLEAN[[#This Row],[OrderID]])&gt;0, "Yes", "No")</f>
        <v>No</v>
      </c>
      <c r="W179" s="19">
        <f>IF(Orders_CLEAN[[#This Row],[Returned]]="Yes",1,0)</f>
        <v>0</v>
      </c>
    </row>
    <row r="180" spans="1:23" x14ac:dyDescent="0.2">
      <c r="A180" t="s">
        <v>444</v>
      </c>
      <c r="B180" s="5">
        <v>45673</v>
      </c>
      <c r="C180" s="5" t="str">
        <f>IF(Orders_CLEAN[[#This Row],[Quantity]]="", "Quantity Error!", "Q"&amp;ROUNDUP(MONTH(Orders_CLEAN[[#This Row],[OrderDate]])/3,0))</f>
        <v>Quantity Error!</v>
      </c>
      <c r="D180" t="s">
        <v>184</v>
      </c>
      <c r="E180" t="str">
        <f>_xlfn.XLOOKUP(Orders_CLEAN[[#This Row],[CustomerID]],Customers[CustomerID],Customers[CustomerName])</f>
        <v>Deon Joubert</v>
      </c>
      <c r="F180" t="s">
        <v>151</v>
      </c>
      <c r="G180" t="str">
        <f>_xlfn.XLOOKUP(Orders_CLEAN[[#This Row],[ProductID]],Products[ProductID],Products[ProductName])</f>
        <v>Binders Model 3</v>
      </c>
      <c r="H180" t="str">
        <f>_xlfn.XLOOKUP(Orders_CLEAN[[#This Row],[ProductName]],Products[ProductName],Products[Category])</f>
        <v>Office Supplies</v>
      </c>
      <c r="I180" s="6">
        <f>_xlfn.XLOOKUP(Orders_CLEAN[[#This Row],[ProductID]],Products[ProductID],Products[Cost])</f>
        <v>487.09</v>
      </c>
      <c r="J180"/>
      <c r="K180" s="6">
        <v>838.72</v>
      </c>
      <c r="L180" s="7">
        <v>0.2</v>
      </c>
      <c r="M180" t="s">
        <v>36</v>
      </c>
      <c r="N180" t="s">
        <v>47</v>
      </c>
      <c r="O180" t="str">
        <f>_xlfn.XLOOKUP(Orders_CLEAN[[#This Row],[Region]],Region_lookup[RegionCode],Region_lookup[RegionName])</f>
        <v>Eastern Cape</v>
      </c>
      <c r="P180" t="s">
        <v>58</v>
      </c>
      <c r="Q180" t="str">
        <f>_xlfn.XLOOKUP(Orders_CLEAN[[#This Row],[EmployeeID]],Employees[EmployeeID],Employees[EmployeeName])</f>
        <v>Palesa Steyn</v>
      </c>
      <c r="R180" s="8">
        <f>Orders_CLEAN[[#This Row],[Quantity]]*Orders_CLEAN[[#This Row],[UnitPrice]]*(1-Orders_CLEAN[[#This Row],[Discount]])</f>
        <v>0</v>
      </c>
      <c r="S180" s="8">
        <f>Orders_CLEAN[[#This Row],[Cost]]*Orders_CLEAN[[#This Row],[Quantity]]</f>
        <v>0</v>
      </c>
      <c r="T180" s="8">
        <f>Orders_CLEAN[[#This Row],[LineTotal]]-Orders_CLEAN[[#This Row],[LineCost]]</f>
        <v>0</v>
      </c>
      <c r="U180" s="8" t="str">
        <f>IFERROR(IF(Orders_CLEAN[[#This Row],[Profit]]/Orders_CLEAN[[#This Row],[LineTotal]]&gt;0.3, "High", IF(Orders_CLEAN[[#This Row],[Profit]]/Orders_CLEAN[[#This Row],[LineTotal]]&gt;=0.15, "Medium", "Low")), "Quantity Error!")</f>
        <v>Quantity Error!</v>
      </c>
      <c r="V180" s="8" t="str">
        <f>IF(COUNTIF(Returns[OrderID], Orders_CLEAN[[#This Row],[OrderID]])&gt;0, "Yes", "No")</f>
        <v>No</v>
      </c>
      <c r="W180" s="19">
        <f>IF(Orders_CLEAN[[#This Row],[Returned]]="Yes",1,0)</f>
        <v>0</v>
      </c>
    </row>
    <row r="181" spans="1:23" x14ac:dyDescent="0.2">
      <c r="A181" t="s">
        <v>446</v>
      </c>
      <c r="B181" s="5">
        <v>45681</v>
      </c>
      <c r="C181" s="5" t="str">
        <f>IF(Orders_CLEAN[[#This Row],[Quantity]]="", "Quantity Error!", "Q"&amp;ROUNDUP(MONTH(Orders_CLEAN[[#This Row],[OrderDate]])/3,0))</f>
        <v>Q1</v>
      </c>
      <c r="D181" t="s">
        <v>113</v>
      </c>
      <c r="E181" t="str">
        <f>_xlfn.XLOOKUP(Orders_CLEAN[[#This Row],[CustomerID]],Customers[CustomerID],Customers[CustomerName])</f>
        <v>Johan Van Der Merwe</v>
      </c>
      <c r="F181" t="s">
        <v>178</v>
      </c>
      <c r="G181" t="str">
        <f>_xlfn.XLOOKUP(Orders_CLEAN[[#This Row],[ProductID]],Products[ProductID],Products[ProductName])</f>
        <v>Chairs Model 2</v>
      </c>
      <c r="H181" t="str">
        <f>_xlfn.XLOOKUP(Orders_CLEAN[[#This Row],[ProductName]],Products[ProductName],Products[Category])</f>
        <v>Furniture</v>
      </c>
      <c r="I181" s="6">
        <f>_xlfn.XLOOKUP(Orders_CLEAN[[#This Row],[ProductID]],Products[ProductID],Products[Cost])</f>
        <v>116.9</v>
      </c>
      <c r="J181">
        <v>10</v>
      </c>
      <c r="K181" s="6">
        <v>253.46</v>
      </c>
      <c r="L181" s="7">
        <v>0</v>
      </c>
      <c r="M181" t="s">
        <v>62</v>
      </c>
      <c r="N181" t="s">
        <v>14</v>
      </c>
      <c r="O181" t="str">
        <f>_xlfn.XLOOKUP(Orders_CLEAN[[#This Row],[Region]],Region_lookup[RegionCode],Region_lookup[RegionName])</f>
        <v>Western Cape</v>
      </c>
      <c r="P181" t="s">
        <v>93</v>
      </c>
      <c r="Q181" t="str">
        <f>_xlfn.XLOOKUP(Orders_CLEAN[[#This Row],[EmployeeID]],Employees[EmployeeID],Employees[EmployeeName])</f>
        <v>Anja Zulu</v>
      </c>
      <c r="R181" s="8">
        <f>Orders_CLEAN[[#This Row],[Quantity]]*Orders_CLEAN[[#This Row],[UnitPrice]]*(1-Orders_CLEAN[[#This Row],[Discount]])</f>
        <v>2534.6</v>
      </c>
      <c r="S181" s="8">
        <f>Orders_CLEAN[[#This Row],[Cost]]*Orders_CLEAN[[#This Row],[Quantity]]</f>
        <v>1169</v>
      </c>
      <c r="T181" s="8">
        <f>Orders_CLEAN[[#This Row],[LineTotal]]-Orders_CLEAN[[#This Row],[LineCost]]</f>
        <v>1365.6</v>
      </c>
      <c r="U181" s="8" t="str">
        <f>IFERROR(IF(Orders_CLEAN[[#This Row],[Profit]]/Orders_CLEAN[[#This Row],[LineTotal]]&gt;0.3, "High", IF(Orders_CLEAN[[#This Row],[Profit]]/Orders_CLEAN[[#This Row],[LineTotal]]&gt;=0.15, "Medium", "Low")), "Quantity Error!")</f>
        <v>High</v>
      </c>
      <c r="V181" s="8" t="str">
        <f>IF(COUNTIF(Returns[OrderID], Orders_CLEAN[[#This Row],[OrderID]])&gt;0, "Yes", "No")</f>
        <v>No</v>
      </c>
      <c r="W181" s="19">
        <f>IF(Orders_CLEAN[[#This Row],[Returned]]="Yes",1,0)</f>
        <v>0</v>
      </c>
    </row>
    <row r="182" spans="1:23" x14ac:dyDescent="0.2">
      <c r="A182" t="s">
        <v>447</v>
      </c>
      <c r="B182" s="5">
        <v>45622</v>
      </c>
      <c r="C182" s="5" t="str">
        <f>IF(Orders_CLEAN[[#This Row],[Quantity]]="", "Quantity Error!", "Q"&amp;ROUNDUP(MONTH(Orders_CLEAN[[#This Row],[OrderDate]])/3,0))</f>
        <v>Q4</v>
      </c>
      <c r="D182" t="s">
        <v>448</v>
      </c>
      <c r="E182" t="str">
        <f>_xlfn.XLOOKUP(Orders_CLEAN[[#This Row],[CustomerID]],Customers[CustomerID],Customers[CustomerName])</f>
        <v>Werner Van Der Merwe</v>
      </c>
      <c r="F182" t="s">
        <v>195</v>
      </c>
      <c r="G182" t="str">
        <f>_xlfn.XLOOKUP(Orders_CLEAN[[#This Row],[ProductID]],Products[ProductID],Products[ProductName])</f>
        <v>Printers Model 2</v>
      </c>
      <c r="H182" t="str">
        <f>_xlfn.XLOOKUP(Orders_CLEAN[[#This Row],[ProductName]],Products[ProductName],Products[Category])</f>
        <v>Technology</v>
      </c>
      <c r="I182" s="6">
        <f>_xlfn.XLOOKUP(Orders_CLEAN[[#This Row],[ProductID]],Products[ProductID],Products[Cost])</f>
        <v>338.21</v>
      </c>
      <c r="J182">
        <v>3</v>
      </c>
      <c r="K182" s="6">
        <v>661.25</v>
      </c>
      <c r="L182" s="7">
        <v>0</v>
      </c>
      <c r="M182" t="s">
        <v>36</v>
      </c>
      <c r="N182" t="s">
        <v>47</v>
      </c>
      <c r="O182" t="str">
        <f>_xlfn.XLOOKUP(Orders_CLEAN[[#This Row],[Region]],Region_lookup[RegionCode],Region_lookup[RegionName])</f>
        <v>Eastern Cape</v>
      </c>
      <c r="P182" t="s">
        <v>58</v>
      </c>
      <c r="Q182" t="str">
        <f>_xlfn.XLOOKUP(Orders_CLEAN[[#This Row],[EmployeeID]],Employees[EmployeeID],Employees[EmployeeName])</f>
        <v>Palesa Steyn</v>
      </c>
      <c r="R182" s="8">
        <f>Orders_CLEAN[[#This Row],[Quantity]]*Orders_CLEAN[[#This Row],[UnitPrice]]*(1-Orders_CLEAN[[#This Row],[Discount]])</f>
        <v>1983.75</v>
      </c>
      <c r="S182" s="8">
        <f>Orders_CLEAN[[#This Row],[Cost]]*Orders_CLEAN[[#This Row],[Quantity]]</f>
        <v>1014.6299999999999</v>
      </c>
      <c r="T182" s="8">
        <f>Orders_CLEAN[[#This Row],[LineTotal]]-Orders_CLEAN[[#This Row],[LineCost]]</f>
        <v>969.12000000000012</v>
      </c>
      <c r="U182" s="8" t="str">
        <f>IFERROR(IF(Orders_CLEAN[[#This Row],[Profit]]/Orders_CLEAN[[#This Row],[LineTotal]]&gt;0.3, "High", IF(Orders_CLEAN[[#This Row],[Profit]]/Orders_CLEAN[[#This Row],[LineTotal]]&gt;=0.15, "Medium", "Low")), "Quantity Error!")</f>
        <v>High</v>
      </c>
      <c r="V182" s="8" t="str">
        <f>IF(COUNTIF(Returns[OrderID], Orders_CLEAN[[#This Row],[OrderID]])&gt;0, "Yes", "No")</f>
        <v>No</v>
      </c>
      <c r="W182" s="19">
        <f>IF(Orders_CLEAN[[#This Row],[Returned]]="Yes",1,0)</f>
        <v>0</v>
      </c>
    </row>
    <row r="183" spans="1:23" x14ac:dyDescent="0.2">
      <c r="A183" t="s">
        <v>450</v>
      </c>
      <c r="B183" s="5">
        <v>45358</v>
      </c>
      <c r="C183" s="5" t="str">
        <f>IF(Orders_CLEAN[[#This Row],[Quantity]]="", "Quantity Error!", "Q"&amp;ROUNDUP(MONTH(Orders_CLEAN[[#This Row],[OrderDate]])/3,0))</f>
        <v>Q1</v>
      </c>
      <c r="D183" t="s">
        <v>451</v>
      </c>
      <c r="E183" t="str">
        <f>_xlfn.XLOOKUP(Orders_CLEAN[[#This Row],[CustomerID]],Customers[CustomerID],Customers[CustomerName])</f>
        <v>Anja Dlamini</v>
      </c>
      <c r="F183" t="s">
        <v>55</v>
      </c>
      <c r="G183" t="str">
        <f>_xlfn.XLOOKUP(Orders_CLEAN[[#This Row],[ProductID]],Products[ProductID],Products[ProductName])</f>
        <v>Paper Model 3</v>
      </c>
      <c r="H183" t="str">
        <f>_xlfn.XLOOKUP(Orders_CLEAN[[#This Row],[ProductName]],Products[ProductName],Products[Category])</f>
        <v>Office Supplies</v>
      </c>
      <c r="I183" s="6">
        <f>_xlfn.XLOOKUP(Orders_CLEAN[[#This Row],[ProductID]],Products[ProductID],Products[Cost])</f>
        <v>239.71</v>
      </c>
      <c r="J183">
        <v>8</v>
      </c>
      <c r="K183" s="6">
        <v>522.34</v>
      </c>
      <c r="L183" s="7">
        <v>0</v>
      </c>
      <c r="M183" t="s">
        <v>36</v>
      </c>
      <c r="N183" t="s">
        <v>31</v>
      </c>
      <c r="O183" t="str">
        <f>_xlfn.XLOOKUP(Orders_CLEAN[[#This Row],[Region]],Region_lookup[RegionCode],Region_lookup[RegionName])</f>
        <v>Gauteng</v>
      </c>
      <c r="P183" t="s">
        <v>43</v>
      </c>
      <c r="Q183" t="str">
        <f>_xlfn.XLOOKUP(Orders_CLEAN[[#This Row],[EmployeeID]],Employees[EmployeeID],Employees[EmployeeName])</f>
        <v>Thabo Dlamini</v>
      </c>
      <c r="R183" s="8">
        <f>Orders_CLEAN[[#This Row],[Quantity]]*Orders_CLEAN[[#This Row],[UnitPrice]]*(1-Orders_CLEAN[[#This Row],[Discount]])</f>
        <v>4178.72</v>
      </c>
      <c r="S183" s="8">
        <f>Orders_CLEAN[[#This Row],[Cost]]*Orders_CLEAN[[#This Row],[Quantity]]</f>
        <v>1917.68</v>
      </c>
      <c r="T183" s="8">
        <f>Orders_CLEAN[[#This Row],[LineTotal]]-Orders_CLEAN[[#This Row],[LineCost]]</f>
        <v>2261.04</v>
      </c>
      <c r="U183" s="8" t="str">
        <f>IFERROR(IF(Orders_CLEAN[[#This Row],[Profit]]/Orders_CLEAN[[#This Row],[LineTotal]]&gt;0.3, "High", IF(Orders_CLEAN[[#This Row],[Profit]]/Orders_CLEAN[[#This Row],[LineTotal]]&gt;=0.15, "Medium", "Low")), "Quantity Error!")</f>
        <v>High</v>
      </c>
      <c r="V183" s="8" t="str">
        <f>IF(COUNTIF(Returns[OrderID], Orders_CLEAN[[#This Row],[OrderID]])&gt;0, "Yes", "No")</f>
        <v>No</v>
      </c>
      <c r="W183" s="19">
        <f>IF(Orders_CLEAN[[#This Row],[Returned]]="Yes",1,0)</f>
        <v>0</v>
      </c>
    </row>
    <row r="184" spans="1:23" x14ac:dyDescent="0.2">
      <c r="A184" t="s">
        <v>452</v>
      </c>
      <c r="B184" s="5">
        <v>45408</v>
      </c>
      <c r="C184" s="5" t="str">
        <f>IF(Orders_CLEAN[[#This Row],[Quantity]]="", "Quantity Error!", "Q"&amp;ROUNDUP(MONTH(Orders_CLEAN[[#This Row],[OrderDate]])/3,0))</f>
        <v>Q2</v>
      </c>
      <c r="D184" t="s">
        <v>317</v>
      </c>
      <c r="E184" t="str">
        <f>_xlfn.XLOOKUP(Orders_CLEAN[[#This Row],[CustomerID]],Customers[CustomerID],Customers[CustomerName])</f>
        <v>Deon Dlamini</v>
      </c>
      <c r="F184" t="s">
        <v>158</v>
      </c>
      <c r="G184" t="str">
        <f>_xlfn.XLOOKUP(Orders_CLEAN[[#This Row],[ProductID]],Products[ProductID],Products[ProductName])</f>
        <v>Desks Model 1</v>
      </c>
      <c r="H184" t="str">
        <f>_xlfn.XLOOKUP(Orders_CLEAN[[#This Row],[ProductName]],Products[ProductName],Products[Category])</f>
        <v>Furniture</v>
      </c>
      <c r="I184" s="6">
        <f>_xlfn.XLOOKUP(Orders_CLEAN[[#This Row],[ProductID]],Products[ProductID],Products[Cost])</f>
        <v>731.22</v>
      </c>
      <c r="J184">
        <v>7</v>
      </c>
      <c r="K184" s="6">
        <v>1490.92</v>
      </c>
      <c r="L184" s="7">
        <v>0</v>
      </c>
      <c r="M184" t="s">
        <v>13</v>
      </c>
      <c r="N184" t="s">
        <v>31</v>
      </c>
      <c r="O184" t="str">
        <f>_xlfn.XLOOKUP(Orders_CLEAN[[#This Row],[Region]],Region_lookup[RegionCode],Region_lookup[RegionName])</f>
        <v>Gauteng</v>
      </c>
      <c r="P184" t="s">
        <v>43</v>
      </c>
      <c r="Q184" t="str">
        <f>_xlfn.XLOOKUP(Orders_CLEAN[[#This Row],[EmployeeID]],Employees[EmployeeID],Employees[EmployeeName])</f>
        <v>Thabo Dlamini</v>
      </c>
      <c r="R184" s="8">
        <f>Orders_CLEAN[[#This Row],[Quantity]]*Orders_CLEAN[[#This Row],[UnitPrice]]*(1-Orders_CLEAN[[#This Row],[Discount]])</f>
        <v>10436.44</v>
      </c>
      <c r="S184" s="8">
        <f>Orders_CLEAN[[#This Row],[Cost]]*Orders_CLEAN[[#This Row],[Quantity]]</f>
        <v>5118.54</v>
      </c>
      <c r="T184" s="8">
        <f>Orders_CLEAN[[#This Row],[LineTotal]]-Orders_CLEAN[[#This Row],[LineCost]]</f>
        <v>5317.9000000000005</v>
      </c>
      <c r="U184" s="8" t="str">
        <f>IFERROR(IF(Orders_CLEAN[[#This Row],[Profit]]/Orders_CLEAN[[#This Row],[LineTotal]]&gt;0.3, "High", IF(Orders_CLEAN[[#This Row],[Profit]]/Orders_CLEAN[[#This Row],[LineTotal]]&gt;=0.15, "Medium", "Low")), "Quantity Error!")</f>
        <v>High</v>
      </c>
      <c r="V184" s="8" t="str">
        <f>IF(COUNTIF(Returns[OrderID], Orders_CLEAN[[#This Row],[OrderID]])&gt;0, "Yes", "No")</f>
        <v>No</v>
      </c>
      <c r="W184" s="19">
        <f>IF(Orders_CLEAN[[#This Row],[Returned]]="Yes",1,0)</f>
        <v>0</v>
      </c>
    </row>
    <row r="185" spans="1:23" x14ac:dyDescent="0.2">
      <c r="A185" t="s">
        <v>453</v>
      </c>
      <c r="B185" s="5">
        <v>45720</v>
      </c>
      <c r="C185" s="5" t="str">
        <f>IF(Orders_CLEAN[[#This Row],[Quantity]]="", "Quantity Error!", "Q"&amp;ROUNDUP(MONTH(Orders_CLEAN[[#This Row],[OrderDate]])/3,0))</f>
        <v>Q1</v>
      </c>
      <c r="D185" t="s">
        <v>328</v>
      </c>
      <c r="E185" t="str">
        <f>_xlfn.XLOOKUP(Orders_CLEAN[[#This Row],[CustomerID]],Customers[CustomerID],Customers[CustomerName])</f>
        <v>Nomsa Ndlovu</v>
      </c>
      <c r="F185" t="s">
        <v>199</v>
      </c>
      <c r="G185" t="str">
        <f>_xlfn.XLOOKUP(Orders_CLEAN[[#This Row],[ProductID]],Products[ProductID],Products[ProductName])</f>
        <v>Pens Model 2</v>
      </c>
      <c r="H185" t="str">
        <f>_xlfn.XLOOKUP(Orders_CLEAN[[#This Row],[ProductName]],Products[ProductName],Products[Category])</f>
        <v>Office Supplies</v>
      </c>
      <c r="I185" s="6">
        <f>_xlfn.XLOOKUP(Orders_CLEAN[[#This Row],[ProductID]],Products[ProductID],Products[Cost])</f>
        <v>285.10000000000002</v>
      </c>
      <c r="J185">
        <v>2</v>
      </c>
      <c r="K185" s="6">
        <v>528.79999999999995</v>
      </c>
      <c r="L185" s="7">
        <v>0.05</v>
      </c>
      <c r="M185" t="s">
        <v>13</v>
      </c>
      <c r="N185" t="s">
        <v>31</v>
      </c>
      <c r="O185" t="str">
        <f>_xlfn.XLOOKUP(Orders_CLEAN[[#This Row],[Region]],Region_lookup[RegionCode],Region_lookup[RegionName])</f>
        <v>Gauteng</v>
      </c>
      <c r="P185" t="s">
        <v>32</v>
      </c>
      <c r="Q185" t="str">
        <f>_xlfn.XLOOKUP(Orders_CLEAN[[#This Row],[EmployeeID]],Employees[EmployeeID],Employees[EmployeeName])</f>
        <v>Nomvula Mokoena</v>
      </c>
      <c r="R185" s="8">
        <f>Orders_CLEAN[[#This Row],[Quantity]]*Orders_CLEAN[[#This Row],[UnitPrice]]*(1-Orders_CLEAN[[#This Row],[Discount]])</f>
        <v>1004.7199999999999</v>
      </c>
      <c r="S185" s="8">
        <f>Orders_CLEAN[[#This Row],[Cost]]*Orders_CLEAN[[#This Row],[Quantity]]</f>
        <v>570.20000000000005</v>
      </c>
      <c r="T185" s="8">
        <f>Orders_CLEAN[[#This Row],[LineTotal]]-Orders_CLEAN[[#This Row],[LineCost]]</f>
        <v>434.51999999999987</v>
      </c>
      <c r="U185" s="8" t="str">
        <f>IFERROR(IF(Orders_CLEAN[[#This Row],[Profit]]/Orders_CLEAN[[#This Row],[LineTotal]]&gt;0.3, "High", IF(Orders_CLEAN[[#This Row],[Profit]]/Orders_CLEAN[[#This Row],[LineTotal]]&gt;=0.15, "Medium", "Low")), "Quantity Error!")</f>
        <v>High</v>
      </c>
      <c r="V185" s="8" t="str">
        <f>IF(COUNTIF(Returns[OrderID], Orders_CLEAN[[#This Row],[OrderID]])&gt;0, "Yes", "No")</f>
        <v>No</v>
      </c>
      <c r="W185" s="19">
        <f>IF(Orders_CLEAN[[#This Row],[Returned]]="Yes",1,0)</f>
        <v>0</v>
      </c>
    </row>
    <row r="186" spans="1:23" x14ac:dyDescent="0.2">
      <c r="A186" t="s">
        <v>454</v>
      </c>
      <c r="B186" s="5">
        <v>45461</v>
      </c>
      <c r="C186" s="5" t="str">
        <f>IF(Orders_CLEAN[[#This Row],[Quantity]]="", "Quantity Error!", "Q"&amp;ROUNDUP(MONTH(Orders_CLEAN[[#This Row],[OrderDate]])/3,0))</f>
        <v>Q2</v>
      </c>
      <c r="D186" t="s">
        <v>126</v>
      </c>
      <c r="E186" t="str">
        <f>_xlfn.XLOOKUP(Orders_CLEAN[[#This Row],[CustomerID]],Customers[CustomerID],Customers[CustomerName])</f>
        <v>Sipho Molefe</v>
      </c>
      <c r="F186" t="s">
        <v>118</v>
      </c>
      <c r="G186" t="str">
        <f>_xlfn.XLOOKUP(Orders_CLEAN[[#This Row],[ProductID]],Products[ProductID],Products[ProductName])</f>
        <v>Paper Model 1</v>
      </c>
      <c r="H186" t="str">
        <f>_xlfn.XLOOKUP(Orders_CLEAN[[#This Row],[ProductName]],Products[ProductName],Products[Category])</f>
        <v>Office Supplies</v>
      </c>
      <c r="I186" s="6">
        <f>_xlfn.XLOOKUP(Orders_CLEAN[[#This Row],[ProductID]],Products[ProductID],Products[Cost])</f>
        <v>193.58</v>
      </c>
      <c r="J186">
        <v>2</v>
      </c>
      <c r="K186" s="6">
        <v>347.15</v>
      </c>
      <c r="L186" s="7">
        <v>0.1</v>
      </c>
      <c r="M186" t="s">
        <v>27</v>
      </c>
      <c r="N186" t="s">
        <v>31</v>
      </c>
      <c r="O186" t="str">
        <f>_xlfn.XLOOKUP(Orders_CLEAN[[#This Row],[Region]],Region_lookup[RegionCode],Region_lookup[RegionName])</f>
        <v>Gauteng</v>
      </c>
      <c r="P186" t="s">
        <v>32</v>
      </c>
      <c r="Q186" t="str">
        <f>_xlfn.XLOOKUP(Orders_CLEAN[[#This Row],[EmployeeID]],Employees[EmployeeID],Employees[EmployeeName])</f>
        <v>Nomvula Mokoena</v>
      </c>
      <c r="R186" s="8">
        <f>Orders_CLEAN[[#This Row],[Quantity]]*Orders_CLEAN[[#This Row],[UnitPrice]]*(1-Orders_CLEAN[[#This Row],[Discount]])</f>
        <v>624.87</v>
      </c>
      <c r="S186" s="8">
        <f>Orders_CLEAN[[#This Row],[Cost]]*Orders_CLEAN[[#This Row],[Quantity]]</f>
        <v>387.16</v>
      </c>
      <c r="T186" s="8">
        <f>Orders_CLEAN[[#This Row],[LineTotal]]-Orders_CLEAN[[#This Row],[LineCost]]</f>
        <v>237.70999999999998</v>
      </c>
      <c r="U186" s="8" t="str">
        <f>IFERROR(IF(Orders_CLEAN[[#This Row],[Profit]]/Orders_CLEAN[[#This Row],[LineTotal]]&gt;0.3, "High", IF(Orders_CLEAN[[#This Row],[Profit]]/Orders_CLEAN[[#This Row],[LineTotal]]&gt;=0.15, "Medium", "Low")), "Quantity Error!")</f>
        <v>High</v>
      </c>
      <c r="V186" s="8" t="str">
        <f>IF(COUNTIF(Returns[OrderID], Orders_CLEAN[[#This Row],[OrderID]])&gt;0, "Yes", "No")</f>
        <v>No</v>
      </c>
      <c r="W186" s="19">
        <f>IF(Orders_CLEAN[[#This Row],[Returned]]="Yes",1,0)</f>
        <v>0</v>
      </c>
    </row>
    <row r="187" spans="1:23" x14ac:dyDescent="0.2">
      <c r="A187" t="s">
        <v>456</v>
      </c>
      <c r="B187" s="5">
        <v>45689</v>
      </c>
      <c r="C187" s="5" t="str">
        <f>IF(Orders_CLEAN[[#This Row],[Quantity]]="", "Quantity Error!", "Q"&amp;ROUNDUP(MONTH(Orders_CLEAN[[#This Row],[OrderDate]])/3,0))</f>
        <v>Q1</v>
      </c>
      <c r="D187" t="s">
        <v>458</v>
      </c>
      <c r="E187" t="str">
        <f>_xlfn.XLOOKUP(Orders_CLEAN[[#This Row],[CustomerID]],Customers[CustomerID],Customers[CustomerName])</f>
        <v>Pieter Nkosi</v>
      </c>
      <c r="F187" t="s">
        <v>118</v>
      </c>
      <c r="G187" t="str">
        <f>_xlfn.XLOOKUP(Orders_CLEAN[[#This Row],[ProductID]],Products[ProductID],Products[ProductName])</f>
        <v>Paper Model 1</v>
      </c>
      <c r="H187" t="str">
        <f>_xlfn.XLOOKUP(Orders_CLEAN[[#This Row],[ProductName]],Products[ProductName],Products[Category])</f>
        <v>Office Supplies</v>
      </c>
      <c r="I187" s="6">
        <f>_xlfn.XLOOKUP(Orders_CLEAN[[#This Row],[ProductID]],Products[ProductID],Products[Cost])</f>
        <v>193.58</v>
      </c>
      <c r="J187">
        <v>3</v>
      </c>
      <c r="K187" s="6">
        <v>347.15</v>
      </c>
      <c r="L187" s="7">
        <v>0.1</v>
      </c>
      <c r="M187" t="s">
        <v>27</v>
      </c>
      <c r="N187" t="s">
        <v>31</v>
      </c>
      <c r="O187" t="str">
        <f>_xlfn.XLOOKUP(Orders_CLEAN[[#This Row],[Region]],Region_lookup[RegionCode],Region_lookup[RegionName])</f>
        <v>Gauteng</v>
      </c>
      <c r="P187" t="s">
        <v>32</v>
      </c>
      <c r="Q187" t="str">
        <f>_xlfn.XLOOKUP(Orders_CLEAN[[#This Row],[EmployeeID]],Employees[EmployeeID],Employees[EmployeeName])</f>
        <v>Nomvula Mokoena</v>
      </c>
      <c r="R187" s="8">
        <f>Orders_CLEAN[[#This Row],[Quantity]]*Orders_CLEAN[[#This Row],[UnitPrice]]*(1-Orders_CLEAN[[#This Row],[Discount]])</f>
        <v>937.30499999999984</v>
      </c>
      <c r="S187" s="8">
        <f>Orders_CLEAN[[#This Row],[Cost]]*Orders_CLEAN[[#This Row],[Quantity]]</f>
        <v>580.74</v>
      </c>
      <c r="T187" s="8">
        <f>Orders_CLEAN[[#This Row],[LineTotal]]-Orders_CLEAN[[#This Row],[LineCost]]</f>
        <v>356.56499999999983</v>
      </c>
      <c r="U187" s="8" t="str">
        <f>IFERROR(IF(Orders_CLEAN[[#This Row],[Profit]]/Orders_CLEAN[[#This Row],[LineTotal]]&gt;0.3, "High", IF(Orders_CLEAN[[#This Row],[Profit]]/Orders_CLEAN[[#This Row],[LineTotal]]&gt;=0.15, "Medium", "Low")), "Quantity Error!")</f>
        <v>High</v>
      </c>
      <c r="V187" s="8" t="str">
        <f>IF(COUNTIF(Returns[OrderID], Orders_CLEAN[[#This Row],[OrderID]])&gt;0, "Yes", "No")</f>
        <v>No</v>
      </c>
      <c r="W187" s="19">
        <f>IF(Orders_CLEAN[[#This Row],[Returned]]="Yes",1,0)</f>
        <v>0</v>
      </c>
    </row>
    <row r="188" spans="1:23" x14ac:dyDescent="0.2">
      <c r="A188" t="s">
        <v>459</v>
      </c>
      <c r="B188" s="5">
        <v>45697</v>
      </c>
      <c r="C188" s="5" t="str">
        <f>IF(Orders_CLEAN[[#This Row],[Quantity]]="", "Quantity Error!", "Q"&amp;ROUNDUP(MONTH(Orders_CLEAN[[#This Row],[OrderDate]])/3,0))</f>
        <v>Q1</v>
      </c>
      <c r="D188" t="s">
        <v>18</v>
      </c>
      <c r="E188" t="str">
        <f>_xlfn.XLOOKUP(Orders_CLEAN[[#This Row],[CustomerID]],Customers[CustomerID],Customers[CustomerName])</f>
        <v>Precious Ndlovu</v>
      </c>
      <c r="F188" t="s">
        <v>108</v>
      </c>
      <c r="G188" t="str">
        <f>_xlfn.XLOOKUP(Orders_CLEAN[[#This Row],[ProductID]],Products[ProductID],Products[ProductName])</f>
        <v>Staplers Model 2</v>
      </c>
      <c r="H188" t="str">
        <f>_xlfn.XLOOKUP(Orders_CLEAN[[#This Row],[ProductName]],Products[ProductName],Products[Category])</f>
        <v>Office Supplies</v>
      </c>
      <c r="I188" s="6">
        <f>_xlfn.XLOOKUP(Orders_CLEAN[[#This Row],[ProductID]],Products[ProductID],Products[Cost])</f>
        <v>723.21</v>
      </c>
      <c r="J188">
        <v>8</v>
      </c>
      <c r="K188" s="6">
        <v>1348.08</v>
      </c>
      <c r="L188" s="7">
        <v>0.15</v>
      </c>
      <c r="M188" t="s">
        <v>36</v>
      </c>
      <c r="N188" t="s">
        <v>21</v>
      </c>
      <c r="O188" t="str">
        <f>_xlfn.XLOOKUP(Orders_CLEAN[[#This Row],[Region]],Region_lookup[RegionCode],Region_lookup[RegionName])</f>
        <v>KwaZulu-Natal</v>
      </c>
      <c r="P188" t="s">
        <v>170</v>
      </c>
      <c r="Q188" t="str">
        <f>_xlfn.XLOOKUP(Orders_CLEAN[[#This Row],[EmployeeID]],Employees[EmployeeID],Employees[EmployeeName])</f>
        <v>Nomvula Le Roux</v>
      </c>
      <c r="R188" s="8">
        <f>Orders_CLEAN[[#This Row],[Quantity]]*Orders_CLEAN[[#This Row],[UnitPrice]]*(1-Orders_CLEAN[[#This Row],[Discount]])</f>
        <v>9166.9439999999995</v>
      </c>
      <c r="S188" s="8">
        <f>Orders_CLEAN[[#This Row],[Cost]]*Orders_CLEAN[[#This Row],[Quantity]]</f>
        <v>5785.68</v>
      </c>
      <c r="T188" s="8">
        <f>Orders_CLEAN[[#This Row],[LineTotal]]-Orders_CLEAN[[#This Row],[LineCost]]</f>
        <v>3381.2639999999992</v>
      </c>
      <c r="U188" s="8" t="str">
        <f>IFERROR(IF(Orders_CLEAN[[#This Row],[Profit]]/Orders_CLEAN[[#This Row],[LineTotal]]&gt;0.3, "High", IF(Orders_CLEAN[[#This Row],[Profit]]/Orders_CLEAN[[#This Row],[LineTotal]]&gt;=0.15, "Medium", "Low")), "Quantity Error!")</f>
        <v>High</v>
      </c>
      <c r="V188" s="8" t="str">
        <f>IF(COUNTIF(Returns[OrderID], Orders_CLEAN[[#This Row],[OrderID]])&gt;0, "Yes", "No")</f>
        <v>No</v>
      </c>
      <c r="W188" s="19">
        <f>IF(Orders_CLEAN[[#This Row],[Returned]]="Yes",1,0)</f>
        <v>0</v>
      </c>
    </row>
    <row r="189" spans="1:23" x14ac:dyDescent="0.2">
      <c r="A189" t="s">
        <v>460</v>
      </c>
      <c r="B189" s="5">
        <v>45434</v>
      </c>
      <c r="C189" s="5" t="str">
        <f>IF(Orders_CLEAN[[#This Row],[Quantity]]="", "Quantity Error!", "Q"&amp;ROUNDUP(MONTH(Orders_CLEAN[[#This Row],[OrderDate]])/3,0))</f>
        <v>Q2</v>
      </c>
      <c r="D189" t="s">
        <v>126</v>
      </c>
      <c r="E189" t="str">
        <f>_xlfn.XLOOKUP(Orders_CLEAN[[#This Row],[CustomerID]],Customers[CustomerID],Customers[CustomerName])</f>
        <v>Sipho Molefe</v>
      </c>
      <c r="F189" t="s">
        <v>69</v>
      </c>
      <c r="G189" t="str">
        <f>_xlfn.XLOOKUP(Orders_CLEAN[[#This Row],[ProductID]],Products[ProductID],Products[ProductName])</f>
        <v>Paper Model 2</v>
      </c>
      <c r="H189" t="str">
        <f>_xlfn.XLOOKUP(Orders_CLEAN[[#This Row],[ProductName]],Products[ProductName],Products[Category])</f>
        <v>Office Supplies</v>
      </c>
      <c r="I189" s="6">
        <f>_xlfn.XLOOKUP(Orders_CLEAN[[#This Row],[ProductID]],Products[ProductID],Products[Cost])</f>
        <v>461.98</v>
      </c>
      <c r="J189">
        <v>7</v>
      </c>
      <c r="K189" s="6">
        <v>1013.15</v>
      </c>
      <c r="L189" s="7">
        <v>0</v>
      </c>
      <c r="M189" t="s">
        <v>27</v>
      </c>
      <c r="N189" t="s">
        <v>31</v>
      </c>
      <c r="O189" t="str">
        <f>_xlfn.XLOOKUP(Orders_CLEAN[[#This Row],[Region]],Region_lookup[RegionCode],Region_lookup[RegionName])</f>
        <v>Gauteng</v>
      </c>
      <c r="P189" t="s">
        <v>52</v>
      </c>
      <c r="Q189" t="str">
        <f>_xlfn.XLOOKUP(Orders_CLEAN[[#This Row],[EmployeeID]],Employees[EmployeeID],Employees[EmployeeName])</f>
        <v>Precious Mbatha</v>
      </c>
      <c r="R189" s="8">
        <f>Orders_CLEAN[[#This Row],[Quantity]]*Orders_CLEAN[[#This Row],[UnitPrice]]*(1-Orders_CLEAN[[#This Row],[Discount]])</f>
        <v>7092.05</v>
      </c>
      <c r="S189" s="8">
        <f>Orders_CLEAN[[#This Row],[Cost]]*Orders_CLEAN[[#This Row],[Quantity]]</f>
        <v>3233.86</v>
      </c>
      <c r="T189" s="8">
        <f>Orders_CLEAN[[#This Row],[LineTotal]]-Orders_CLEAN[[#This Row],[LineCost]]</f>
        <v>3858.19</v>
      </c>
      <c r="U189" s="8" t="str">
        <f>IFERROR(IF(Orders_CLEAN[[#This Row],[Profit]]/Orders_CLEAN[[#This Row],[LineTotal]]&gt;0.3, "High", IF(Orders_CLEAN[[#This Row],[Profit]]/Orders_CLEAN[[#This Row],[LineTotal]]&gt;=0.15, "Medium", "Low")), "Quantity Error!")</f>
        <v>High</v>
      </c>
      <c r="V189" s="8" t="str">
        <f>IF(COUNTIF(Returns[OrderID], Orders_CLEAN[[#This Row],[OrderID]])&gt;0, "Yes", "No")</f>
        <v>No</v>
      </c>
      <c r="W189" s="19">
        <f>IF(Orders_CLEAN[[#This Row],[Returned]]="Yes",1,0)</f>
        <v>0</v>
      </c>
    </row>
    <row r="190" spans="1:23" x14ac:dyDescent="0.2">
      <c r="A190" t="s">
        <v>461</v>
      </c>
      <c r="B190" s="5">
        <v>45755</v>
      </c>
      <c r="C190" s="5" t="str">
        <f>IF(Orders_CLEAN[[#This Row],[Quantity]]="", "Quantity Error!", "Q"&amp;ROUNDUP(MONTH(Orders_CLEAN[[#This Row],[OrderDate]])/3,0))</f>
        <v>Q2</v>
      </c>
      <c r="D190" t="s">
        <v>371</v>
      </c>
      <c r="E190" t="str">
        <f>_xlfn.XLOOKUP(Orders_CLEAN[[#This Row],[CustomerID]],Customers[CustomerID],Customers[CustomerName])</f>
        <v>Nomsa Dlamini</v>
      </c>
      <c r="F190" t="s">
        <v>144</v>
      </c>
      <c r="G190" t="str">
        <f>_xlfn.XLOOKUP(Orders_CLEAN[[#This Row],[ProductID]],Products[ProductID],Products[ProductName])</f>
        <v>Bookcases Model 1</v>
      </c>
      <c r="H190" t="str">
        <f>_xlfn.XLOOKUP(Orders_CLEAN[[#This Row],[ProductName]],Products[ProductName],Products[Category])</f>
        <v>Furniture</v>
      </c>
      <c r="I190" s="6">
        <f>_xlfn.XLOOKUP(Orders_CLEAN[[#This Row],[ProductID]],Products[ProductID],Products[Cost])</f>
        <v>644.65</v>
      </c>
      <c r="J190">
        <v>3</v>
      </c>
      <c r="K190" s="6">
        <v>1029.82</v>
      </c>
      <c r="L190" s="7">
        <v>0.1</v>
      </c>
      <c r="M190" t="s">
        <v>13</v>
      </c>
      <c r="N190" t="s">
        <v>31</v>
      </c>
      <c r="O190" t="str">
        <f>_xlfn.XLOOKUP(Orders_CLEAN[[#This Row],[Region]],Region_lookup[RegionCode],Region_lookup[RegionName])</f>
        <v>Gauteng</v>
      </c>
      <c r="P190" t="s">
        <v>43</v>
      </c>
      <c r="Q190" t="str">
        <f>_xlfn.XLOOKUP(Orders_CLEAN[[#This Row],[EmployeeID]],Employees[EmployeeID],Employees[EmployeeName])</f>
        <v>Thabo Dlamini</v>
      </c>
      <c r="R190" s="8">
        <f>Orders_CLEAN[[#This Row],[Quantity]]*Orders_CLEAN[[#This Row],[UnitPrice]]*(1-Orders_CLEAN[[#This Row],[Discount]])</f>
        <v>2780.5140000000001</v>
      </c>
      <c r="S190" s="8">
        <f>Orders_CLEAN[[#This Row],[Cost]]*Orders_CLEAN[[#This Row],[Quantity]]</f>
        <v>1933.9499999999998</v>
      </c>
      <c r="T190" s="8">
        <f>Orders_CLEAN[[#This Row],[LineTotal]]-Orders_CLEAN[[#This Row],[LineCost]]</f>
        <v>846.56400000000031</v>
      </c>
      <c r="U190" s="8" t="str">
        <f>IFERROR(IF(Orders_CLEAN[[#This Row],[Profit]]/Orders_CLEAN[[#This Row],[LineTotal]]&gt;0.3, "High", IF(Orders_CLEAN[[#This Row],[Profit]]/Orders_CLEAN[[#This Row],[LineTotal]]&gt;=0.15, "Medium", "Low")), "Quantity Error!")</f>
        <v>High</v>
      </c>
      <c r="V190" s="8" t="str">
        <f>IF(COUNTIF(Returns[OrderID], Orders_CLEAN[[#This Row],[OrderID]])&gt;0, "Yes", "No")</f>
        <v>No</v>
      </c>
      <c r="W190" s="19">
        <f>IF(Orders_CLEAN[[#This Row],[Returned]]="Yes",1,0)</f>
        <v>0</v>
      </c>
    </row>
    <row r="191" spans="1:23" x14ac:dyDescent="0.2">
      <c r="A191" t="s">
        <v>462</v>
      </c>
      <c r="B191" s="5">
        <v>45799</v>
      </c>
      <c r="C191" s="5" t="str">
        <f>IF(Orders_CLEAN[[#This Row],[Quantity]]="", "Quantity Error!", "Q"&amp;ROUNDUP(MONTH(Orders_CLEAN[[#This Row],[OrderDate]])/3,0))</f>
        <v>Q2</v>
      </c>
      <c r="D191" t="s">
        <v>463</v>
      </c>
      <c r="E191" t="str">
        <f>_xlfn.XLOOKUP(Orders_CLEAN[[#This Row],[CustomerID]],Customers[CustomerID],Customers[CustomerName])</f>
        <v>Anja Van Der Merwe</v>
      </c>
      <c r="F191" t="s">
        <v>88</v>
      </c>
      <c r="G191" t="str">
        <f>_xlfn.XLOOKUP(Orders_CLEAN[[#This Row],[ProductID]],Products[ProductID],Products[ProductName])</f>
        <v>Tables Model 2</v>
      </c>
      <c r="H191" t="str">
        <f>_xlfn.XLOOKUP(Orders_CLEAN[[#This Row],[ProductName]],Products[ProductName],Products[Category])</f>
        <v>Furniture</v>
      </c>
      <c r="I191" s="6">
        <f>_xlfn.XLOOKUP(Orders_CLEAN[[#This Row],[ProductID]],Products[ProductID],Products[Cost])</f>
        <v>752.53</v>
      </c>
      <c r="J191">
        <v>6</v>
      </c>
      <c r="K191" s="6">
        <v>1018.12</v>
      </c>
      <c r="L191" s="7">
        <v>0.15</v>
      </c>
      <c r="M191" t="s">
        <v>36</v>
      </c>
      <c r="N191" t="s">
        <v>21</v>
      </c>
      <c r="O191" t="str">
        <f>_xlfn.XLOOKUP(Orders_CLEAN[[#This Row],[Region]],Region_lookup[RegionCode],Region_lookup[RegionName])</f>
        <v>KwaZulu-Natal</v>
      </c>
      <c r="P191" t="s">
        <v>170</v>
      </c>
      <c r="Q191" t="str">
        <f>_xlfn.XLOOKUP(Orders_CLEAN[[#This Row],[EmployeeID]],Employees[EmployeeID],Employees[EmployeeName])</f>
        <v>Nomvula Le Roux</v>
      </c>
      <c r="R191" s="8">
        <f>Orders_CLEAN[[#This Row],[Quantity]]*Orders_CLEAN[[#This Row],[UnitPrice]]*(1-Orders_CLEAN[[#This Row],[Discount]])</f>
        <v>5192.4120000000003</v>
      </c>
      <c r="S191" s="8">
        <f>Orders_CLEAN[[#This Row],[Cost]]*Orders_CLEAN[[#This Row],[Quantity]]</f>
        <v>4515.18</v>
      </c>
      <c r="T191" s="8">
        <f>Orders_CLEAN[[#This Row],[LineTotal]]-Orders_CLEAN[[#This Row],[LineCost]]</f>
        <v>677.23199999999997</v>
      </c>
      <c r="U191" s="8" t="str">
        <f>IFERROR(IF(Orders_CLEAN[[#This Row],[Profit]]/Orders_CLEAN[[#This Row],[LineTotal]]&gt;0.3, "High", IF(Orders_CLEAN[[#This Row],[Profit]]/Orders_CLEAN[[#This Row],[LineTotal]]&gt;=0.15, "Medium", "Low")), "Quantity Error!")</f>
        <v>Low</v>
      </c>
      <c r="V191" s="8" t="str">
        <f>IF(COUNTIF(Returns[OrderID], Orders_CLEAN[[#This Row],[OrderID]])&gt;0, "Yes", "No")</f>
        <v>No</v>
      </c>
      <c r="W191" s="19">
        <f>IF(Orders_CLEAN[[#This Row],[Returned]]="Yes",1,0)</f>
        <v>0</v>
      </c>
    </row>
    <row r="192" spans="1:23" x14ac:dyDescent="0.2">
      <c r="A192" t="s">
        <v>464</v>
      </c>
      <c r="B192" s="5">
        <v>45763</v>
      </c>
      <c r="C192" s="5" t="str">
        <f>IF(Orders_CLEAN[[#This Row],[Quantity]]="", "Quantity Error!", "Q"&amp;ROUNDUP(MONTH(Orders_CLEAN[[#This Row],[OrderDate]])/3,0))</f>
        <v>Q2</v>
      </c>
      <c r="D192" t="s">
        <v>57</v>
      </c>
      <c r="E192" t="str">
        <f>_xlfn.XLOOKUP(Orders_CLEAN[[#This Row],[CustomerID]],Customers[CustomerID],Customers[CustomerName])</f>
        <v>Johan Van Der Merwe</v>
      </c>
      <c r="F192" t="s">
        <v>213</v>
      </c>
      <c r="G192" t="str">
        <f>_xlfn.XLOOKUP(Orders_CLEAN[[#This Row],[ProductID]],Products[ProductID],Products[ProductName])</f>
        <v>Pens Model 4</v>
      </c>
      <c r="H192" t="str">
        <f>_xlfn.XLOOKUP(Orders_CLEAN[[#This Row],[ProductName]],Products[ProductName],Products[Category])</f>
        <v>Office Supplies</v>
      </c>
      <c r="I192" s="6">
        <f>_xlfn.XLOOKUP(Orders_CLEAN[[#This Row],[ProductID]],Products[ProductID],Products[Cost])</f>
        <v>578.14</v>
      </c>
      <c r="J192">
        <v>5</v>
      </c>
      <c r="K192" s="6">
        <v>1084.72</v>
      </c>
      <c r="L192" s="7">
        <v>0.05</v>
      </c>
      <c r="M192" t="s">
        <v>13</v>
      </c>
      <c r="N192" t="s">
        <v>47</v>
      </c>
      <c r="O192" t="str">
        <f>_xlfn.XLOOKUP(Orders_CLEAN[[#This Row],[Region]],Region_lookup[RegionCode],Region_lookup[RegionName])</f>
        <v>Eastern Cape</v>
      </c>
      <c r="P192" t="s">
        <v>48</v>
      </c>
      <c r="Q192" t="str">
        <f>_xlfn.XLOOKUP(Orders_CLEAN[[#This Row],[EmployeeID]],Employees[EmployeeID],Employees[EmployeeName])</f>
        <v>Sipho Ndlovu</v>
      </c>
      <c r="R192" s="8">
        <f>Orders_CLEAN[[#This Row],[Quantity]]*Orders_CLEAN[[#This Row],[UnitPrice]]*(1-Orders_CLEAN[[#This Row],[Discount]])</f>
        <v>5152.42</v>
      </c>
      <c r="S192" s="8">
        <f>Orders_CLEAN[[#This Row],[Cost]]*Orders_CLEAN[[#This Row],[Quantity]]</f>
        <v>2890.7</v>
      </c>
      <c r="T192" s="8">
        <f>Orders_CLEAN[[#This Row],[LineTotal]]-Orders_CLEAN[[#This Row],[LineCost]]</f>
        <v>2261.7200000000003</v>
      </c>
      <c r="U192" s="8" t="str">
        <f>IFERROR(IF(Orders_CLEAN[[#This Row],[Profit]]/Orders_CLEAN[[#This Row],[LineTotal]]&gt;0.3, "High", IF(Orders_CLEAN[[#This Row],[Profit]]/Orders_CLEAN[[#This Row],[LineTotal]]&gt;=0.15, "Medium", "Low")), "Quantity Error!")</f>
        <v>High</v>
      </c>
      <c r="V192" s="8" t="str">
        <f>IF(COUNTIF(Returns[OrderID], Orders_CLEAN[[#This Row],[OrderID]])&gt;0, "Yes", "No")</f>
        <v>No</v>
      </c>
      <c r="W192" s="19">
        <f>IF(Orders_CLEAN[[#This Row],[Returned]]="Yes",1,0)</f>
        <v>0</v>
      </c>
    </row>
    <row r="193" spans="1:23" x14ac:dyDescent="0.2">
      <c r="A193" t="s">
        <v>466</v>
      </c>
      <c r="B193" s="5">
        <v>45801</v>
      </c>
      <c r="C193" s="5" t="str">
        <f>IF(Orders_CLEAN[[#This Row],[Quantity]]="", "Quantity Error!", "Q"&amp;ROUNDUP(MONTH(Orders_CLEAN[[#This Row],[OrderDate]])/3,0))</f>
        <v>Q2</v>
      </c>
      <c r="D193" t="s">
        <v>467</v>
      </c>
      <c r="E193" t="str">
        <f>_xlfn.XLOOKUP(Orders_CLEAN[[#This Row],[CustomerID]],Customers[CustomerID],Customers[CustomerName])</f>
        <v>Thabo Molefe</v>
      </c>
      <c r="F193" t="s">
        <v>124</v>
      </c>
      <c r="G193" t="str">
        <f>_xlfn.XLOOKUP(Orders_CLEAN[[#This Row],[ProductID]],Products[ProductID],Products[ProductName])</f>
        <v>Binders Model 2</v>
      </c>
      <c r="H193" t="str">
        <f>_xlfn.XLOOKUP(Orders_CLEAN[[#This Row],[ProductName]],Products[ProductName],Products[Category])</f>
        <v>Office Supplies</v>
      </c>
      <c r="I193" s="6">
        <f>_xlfn.XLOOKUP(Orders_CLEAN[[#This Row],[ProductID]],Products[ProductID],Products[Cost])</f>
        <v>597.01</v>
      </c>
      <c r="J193">
        <v>4</v>
      </c>
      <c r="K193" s="6">
        <v>774.08</v>
      </c>
      <c r="L193" s="7">
        <v>0</v>
      </c>
      <c r="M193" t="s">
        <v>27</v>
      </c>
      <c r="N193" t="s">
        <v>47</v>
      </c>
      <c r="O193" t="str">
        <f>_xlfn.XLOOKUP(Orders_CLEAN[[#This Row],[Region]],Region_lookup[RegionCode],Region_lookup[RegionName])</f>
        <v>Eastern Cape</v>
      </c>
      <c r="P193" t="s">
        <v>48</v>
      </c>
      <c r="Q193" t="str">
        <f>_xlfn.XLOOKUP(Orders_CLEAN[[#This Row],[EmployeeID]],Employees[EmployeeID],Employees[EmployeeName])</f>
        <v>Sipho Ndlovu</v>
      </c>
      <c r="R193" s="8">
        <f>Orders_CLEAN[[#This Row],[Quantity]]*Orders_CLEAN[[#This Row],[UnitPrice]]*(1-Orders_CLEAN[[#This Row],[Discount]])</f>
        <v>3096.32</v>
      </c>
      <c r="S193" s="8">
        <f>Orders_CLEAN[[#This Row],[Cost]]*Orders_CLEAN[[#This Row],[Quantity]]</f>
        <v>2388.04</v>
      </c>
      <c r="T193" s="8">
        <f>Orders_CLEAN[[#This Row],[LineTotal]]-Orders_CLEAN[[#This Row],[LineCost]]</f>
        <v>708.2800000000002</v>
      </c>
      <c r="U193" s="8" t="str">
        <f>IFERROR(IF(Orders_CLEAN[[#This Row],[Profit]]/Orders_CLEAN[[#This Row],[LineTotal]]&gt;0.3, "High", IF(Orders_CLEAN[[#This Row],[Profit]]/Orders_CLEAN[[#This Row],[LineTotal]]&gt;=0.15, "Medium", "Low")), "Quantity Error!")</f>
        <v>Medium</v>
      </c>
      <c r="V193" s="8" t="str">
        <f>IF(COUNTIF(Returns[OrderID], Orders_CLEAN[[#This Row],[OrderID]])&gt;0, "Yes", "No")</f>
        <v>No</v>
      </c>
      <c r="W193" s="19">
        <f>IF(Orders_CLEAN[[#This Row],[Returned]]="Yes",1,0)</f>
        <v>0</v>
      </c>
    </row>
    <row r="194" spans="1:23" x14ac:dyDescent="0.2">
      <c r="A194" t="s">
        <v>468</v>
      </c>
      <c r="B194" s="5">
        <v>45469</v>
      </c>
      <c r="C194" s="5" t="str">
        <f>IF(Orders_CLEAN[[#This Row],[Quantity]]="", "Quantity Error!", "Q"&amp;ROUNDUP(MONTH(Orders_CLEAN[[#This Row],[OrderDate]])/3,0))</f>
        <v>Q2</v>
      </c>
      <c r="D194" t="s">
        <v>110</v>
      </c>
      <c r="E194" t="str">
        <f>_xlfn.XLOOKUP(Orders_CLEAN[[#This Row],[CustomerID]],Customers[CustomerID],Customers[CustomerName])</f>
        <v>Nomvula Khumalo</v>
      </c>
      <c r="F194" t="s">
        <v>329</v>
      </c>
      <c r="G194" t="str">
        <f>_xlfn.XLOOKUP(Orders_CLEAN[[#This Row],[ProductID]],Products[ProductID],Products[ProductName])</f>
        <v>Chairs Model 3</v>
      </c>
      <c r="H194" t="str">
        <f>_xlfn.XLOOKUP(Orders_CLEAN[[#This Row],[ProductName]],Products[ProductName],Products[Category])</f>
        <v>Furniture</v>
      </c>
      <c r="I194" s="6">
        <f>_xlfn.XLOOKUP(Orders_CLEAN[[#This Row],[ProductID]],Products[ProductID],Products[Cost])</f>
        <v>688.81</v>
      </c>
      <c r="J194">
        <v>1</v>
      </c>
      <c r="K194" s="6">
        <v>1334.92</v>
      </c>
      <c r="L194" s="7">
        <v>0.2</v>
      </c>
      <c r="M194" t="s">
        <v>27</v>
      </c>
      <c r="N194" t="s">
        <v>21</v>
      </c>
      <c r="O194" t="str">
        <f>_xlfn.XLOOKUP(Orders_CLEAN[[#This Row],[Region]],Region_lookup[RegionCode],Region_lookup[RegionName])</f>
        <v>KwaZulu-Natal</v>
      </c>
      <c r="P194" t="s">
        <v>170</v>
      </c>
      <c r="Q194" t="str">
        <f>_xlfn.XLOOKUP(Orders_CLEAN[[#This Row],[EmployeeID]],Employees[EmployeeID],Employees[EmployeeName])</f>
        <v>Nomvula Le Roux</v>
      </c>
      <c r="R194" s="8">
        <f>Orders_CLEAN[[#This Row],[Quantity]]*Orders_CLEAN[[#This Row],[UnitPrice]]*(1-Orders_CLEAN[[#This Row],[Discount]])</f>
        <v>1067.9360000000001</v>
      </c>
      <c r="S194" s="8">
        <f>Orders_CLEAN[[#This Row],[Cost]]*Orders_CLEAN[[#This Row],[Quantity]]</f>
        <v>688.81</v>
      </c>
      <c r="T194" s="8">
        <f>Orders_CLEAN[[#This Row],[LineTotal]]-Orders_CLEAN[[#This Row],[LineCost]]</f>
        <v>379.1260000000002</v>
      </c>
      <c r="U194" s="8" t="str">
        <f>IFERROR(IF(Orders_CLEAN[[#This Row],[Profit]]/Orders_CLEAN[[#This Row],[LineTotal]]&gt;0.3, "High", IF(Orders_CLEAN[[#This Row],[Profit]]/Orders_CLEAN[[#This Row],[LineTotal]]&gt;=0.15, "Medium", "Low")), "Quantity Error!")</f>
        <v>High</v>
      </c>
      <c r="V194" s="8" t="str">
        <f>IF(COUNTIF(Returns[OrderID], Orders_CLEAN[[#This Row],[OrderID]])&gt;0, "Yes", "No")</f>
        <v>No</v>
      </c>
      <c r="W194" s="19">
        <f>IF(Orders_CLEAN[[#This Row],[Returned]]="Yes",1,0)</f>
        <v>0</v>
      </c>
    </row>
    <row r="195" spans="1:23" x14ac:dyDescent="0.2">
      <c r="A195" t="s">
        <v>470</v>
      </c>
      <c r="B195" s="5">
        <v>45492</v>
      </c>
      <c r="C195" s="5" t="str">
        <f>IF(Orders_CLEAN[[#This Row],[Quantity]]="", "Quantity Error!", "Q"&amp;ROUNDUP(MONTH(Orders_CLEAN[[#This Row],[OrderDate]])/3,0))</f>
        <v>Q3</v>
      </c>
      <c r="D195" t="s">
        <v>303</v>
      </c>
      <c r="E195" t="str">
        <f>_xlfn.XLOOKUP(Orders_CLEAN[[#This Row],[CustomerID]],Customers[CustomerID],Customers[CustomerName])</f>
        <v>Chantelle Pretorius</v>
      </c>
      <c r="F195" t="s">
        <v>181</v>
      </c>
      <c r="G195" t="str">
        <f>_xlfn.XLOOKUP(Orders_CLEAN[[#This Row],[ProductID]],Products[ProductID],Products[ProductName])</f>
        <v>Envelopes Model 1</v>
      </c>
      <c r="H195" t="str">
        <f>_xlfn.XLOOKUP(Orders_CLEAN[[#This Row],[ProductName]],Products[ProductName],Products[Category])</f>
        <v>Office Supplies</v>
      </c>
      <c r="I195" s="6">
        <f>_xlfn.XLOOKUP(Orders_CLEAN[[#This Row],[ProductID]],Products[ProductID],Products[Cost])</f>
        <v>76.66</v>
      </c>
      <c r="J195">
        <v>4</v>
      </c>
      <c r="K195" s="6">
        <v>117.32</v>
      </c>
      <c r="L195" s="7">
        <v>0</v>
      </c>
      <c r="M195" t="s">
        <v>13</v>
      </c>
      <c r="N195" t="s">
        <v>14</v>
      </c>
      <c r="O195" t="str">
        <f>_xlfn.XLOOKUP(Orders_CLEAN[[#This Row],[Region]],Region_lookup[RegionCode],Region_lookup[RegionName])</f>
        <v>Western Cape</v>
      </c>
      <c r="P195" t="s">
        <v>82</v>
      </c>
      <c r="Q195" t="str">
        <f>_xlfn.XLOOKUP(Orders_CLEAN[[#This Row],[EmployeeID]],Employees[EmployeeID],Employees[EmployeeName])</f>
        <v>Thabo Pretorius</v>
      </c>
      <c r="R195" s="8">
        <f>Orders_CLEAN[[#This Row],[Quantity]]*Orders_CLEAN[[#This Row],[UnitPrice]]*(1-Orders_CLEAN[[#This Row],[Discount]])</f>
        <v>469.28</v>
      </c>
      <c r="S195" s="8">
        <f>Orders_CLEAN[[#This Row],[Cost]]*Orders_CLEAN[[#This Row],[Quantity]]</f>
        <v>306.64</v>
      </c>
      <c r="T195" s="8">
        <f>Orders_CLEAN[[#This Row],[LineTotal]]-Orders_CLEAN[[#This Row],[LineCost]]</f>
        <v>162.63999999999999</v>
      </c>
      <c r="U195" s="8" t="str">
        <f>IFERROR(IF(Orders_CLEAN[[#This Row],[Profit]]/Orders_CLEAN[[#This Row],[LineTotal]]&gt;0.3, "High", IF(Orders_CLEAN[[#This Row],[Profit]]/Orders_CLEAN[[#This Row],[LineTotal]]&gt;=0.15, "Medium", "Low")), "Quantity Error!")</f>
        <v>High</v>
      </c>
      <c r="V195" s="8" t="str">
        <f>IF(COUNTIF(Returns[OrderID], Orders_CLEAN[[#This Row],[OrderID]])&gt;0, "Yes", "No")</f>
        <v>No</v>
      </c>
      <c r="W195" s="19">
        <f>IF(Orders_CLEAN[[#This Row],[Returned]]="Yes",1,0)</f>
        <v>0</v>
      </c>
    </row>
    <row r="196" spans="1:23" x14ac:dyDescent="0.2">
      <c r="A196" t="s">
        <v>472</v>
      </c>
      <c r="B196" s="5">
        <v>45599</v>
      </c>
      <c r="C196" s="5" t="str">
        <f>IF(Orders_CLEAN[[#This Row],[Quantity]]="", "Quantity Error!", "Q"&amp;ROUNDUP(MONTH(Orders_CLEAN[[#This Row],[OrderDate]])/3,0))</f>
        <v>Q4</v>
      </c>
      <c r="D196" t="s">
        <v>268</v>
      </c>
      <c r="E196" t="str">
        <f>_xlfn.XLOOKUP(Orders_CLEAN[[#This Row],[CustomerID]],Customers[CustomerID],Customers[CustomerName])</f>
        <v>Palesa Steyn</v>
      </c>
      <c r="F196" t="s">
        <v>213</v>
      </c>
      <c r="G196" t="str">
        <f>_xlfn.XLOOKUP(Orders_CLEAN[[#This Row],[ProductID]],Products[ProductID],Products[ProductName])</f>
        <v>Pens Model 4</v>
      </c>
      <c r="H196" t="str">
        <f>_xlfn.XLOOKUP(Orders_CLEAN[[#This Row],[ProductName]],Products[ProductName],Products[Category])</f>
        <v>Office Supplies</v>
      </c>
      <c r="I196" s="6">
        <f>_xlfn.XLOOKUP(Orders_CLEAN[[#This Row],[ProductID]],Products[ProductID],Products[Cost])</f>
        <v>578.14</v>
      </c>
      <c r="J196">
        <v>11</v>
      </c>
      <c r="K196" s="6">
        <v>1084.72</v>
      </c>
      <c r="L196" s="7">
        <v>0.05</v>
      </c>
      <c r="M196" t="s">
        <v>27</v>
      </c>
      <c r="N196" t="s">
        <v>21</v>
      </c>
      <c r="O196" t="str">
        <f>_xlfn.XLOOKUP(Orders_CLEAN[[#This Row],[Region]],Region_lookup[RegionCode],Region_lookup[RegionName])</f>
        <v>KwaZulu-Natal</v>
      </c>
      <c r="P196" t="s">
        <v>170</v>
      </c>
      <c r="Q196" t="str">
        <f>_xlfn.XLOOKUP(Orders_CLEAN[[#This Row],[EmployeeID]],Employees[EmployeeID],Employees[EmployeeName])</f>
        <v>Nomvula Le Roux</v>
      </c>
      <c r="R196" s="8">
        <f>Orders_CLEAN[[#This Row],[Quantity]]*Orders_CLEAN[[#This Row],[UnitPrice]]*(1-Orders_CLEAN[[#This Row],[Discount]])</f>
        <v>11335.323999999999</v>
      </c>
      <c r="S196" s="8">
        <f>Orders_CLEAN[[#This Row],[Cost]]*Orders_CLEAN[[#This Row],[Quantity]]</f>
        <v>6359.54</v>
      </c>
      <c r="T196" s="8">
        <f>Orders_CLEAN[[#This Row],[LineTotal]]-Orders_CLEAN[[#This Row],[LineCost]]</f>
        <v>4975.7839999999987</v>
      </c>
      <c r="U196" s="8" t="str">
        <f>IFERROR(IF(Orders_CLEAN[[#This Row],[Profit]]/Orders_CLEAN[[#This Row],[LineTotal]]&gt;0.3, "High", IF(Orders_CLEAN[[#This Row],[Profit]]/Orders_CLEAN[[#This Row],[LineTotal]]&gt;=0.15, "Medium", "Low")), "Quantity Error!")</f>
        <v>High</v>
      </c>
      <c r="V196" s="8" t="str">
        <f>IF(COUNTIF(Returns[OrderID], Orders_CLEAN[[#This Row],[OrderID]])&gt;0, "Yes", "No")</f>
        <v>No</v>
      </c>
      <c r="W196" s="19">
        <f>IF(Orders_CLEAN[[#This Row],[Returned]]="Yes",1,0)</f>
        <v>0</v>
      </c>
    </row>
    <row r="197" spans="1:23" x14ac:dyDescent="0.2">
      <c r="A197" t="s">
        <v>474</v>
      </c>
      <c r="B197" s="5">
        <v>45544</v>
      </c>
      <c r="C197" s="5" t="str">
        <f>IF(Orders_CLEAN[[#This Row],[Quantity]]="", "Quantity Error!", "Q"&amp;ROUNDUP(MONTH(Orders_CLEAN[[#This Row],[OrderDate]])/3,0))</f>
        <v>Quantity Error!</v>
      </c>
      <c r="D197" t="s">
        <v>268</v>
      </c>
      <c r="E197" t="str">
        <f>_xlfn.XLOOKUP(Orders_CLEAN[[#This Row],[CustomerID]],Customers[CustomerID],Customers[CustomerName])</f>
        <v>Palesa Steyn</v>
      </c>
      <c r="F197" t="s">
        <v>65</v>
      </c>
      <c r="G197" t="str">
        <f>_xlfn.XLOOKUP(Orders_CLEAN[[#This Row],[ProductID]],Products[ProductID],Products[ProductName])</f>
        <v>Bookcases Model 2</v>
      </c>
      <c r="H197" t="str">
        <f>_xlfn.XLOOKUP(Orders_CLEAN[[#This Row],[ProductName]],Products[ProductName],Products[Category])</f>
        <v>Furniture</v>
      </c>
      <c r="I197" s="6">
        <f>_xlfn.XLOOKUP(Orders_CLEAN[[#This Row],[ProductID]],Products[ProductID],Products[Cost])</f>
        <v>633.59</v>
      </c>
      <c r="J197"/>
      <c r="K197" s="6">
        <v>800.37</v>
      </c>
      <c r="L197" s="7">
        <v>0.2</v>
      </c>
      <c r="M197" t="s">
        <v>36</v>
      </c>
      <c r="N197" t="s">
        <v>21</v>
      </c>
      <c r="O197" t="str">
        <f>_xlfn.XLOOKUP(Orders_CLEAN[[#This Row],[Region]],Region_lookup[RegionCode],Region_lookup[RegionName])</f>
        <v>KwaZulu-Natal</v>
      </c>
      <c r="P197" t="s">
        <v>170</v>
      </c>
      <c r="Q197" t="str">
        <f>_xlfn.XLOOKUP(Orders_CLEAN[[#This Row],[EmployeeID]],Employees[EmployeeID],Employees[EmployeeName])</f>
        <v>Nomvula Le Roux</v>
      </c>
      <c r="R197" s="8">
        <f>Orders_CLEAN[[#This Row],[Quantity]]*Orders_CLEAN[[#This Row],[UnitPrice]]*(1-Orders_CLEAN[[#This Row],[Discount]])</f>
        <v>0</v>
      </c>
      <c r="S197" s="8">
        <f>Orders_CLEAN[[#This Row],[Cost]]*Orders_CLEAN[[#This Row],[Quantity]]</f>
        <v>0</v>
      </c>
      <c r="T197" s="8">
        <f>Orders_CLEAN[[#This Row],[LineTotal]]-Orders_CLEAN[[#This Row],[LineCost]]</f>
        <v>0</v>
      </c>
      <c r="U197" s="8" t="str">
        <f>IFERROR(IF(Orders_CLEAN[[#This Row],[Profit]]/Orders_CLEAN[[#This Row],[LineTotal]]&gt;0.3, "High", IF(Orders_CLEAN[[#This Row],[Profit]]/Orders_CLEAN[[#This Row],[LineTotal]]&gt;=0.15, "Medium", "Low")), "Quantity Error!")</f>
        <v>Quantity Error!</v>
      </c>
      <c r="V197" s="8" t="str">
        <f>IF(COUNTIF(Returns[OrderID], Orders_CLEAN[[#This Row],[OrderID]])&gt;0, "Yes", "No")</f>
        <v>No</v>
      </c>
      <c r="W197" s="19">
        <f>IF(Orders_CLEAN[[#This Row],[Returned]]="Yes",1,0)</f>
        <v>0</v>
      </c>
    </row>
    <row r="198" spans="1:23" x14ac:dyDescent="0.2">
      <c r="A198" t="s">
        <v>475</v>
      </c>
      <c r="B198" s="5">
        <v>45539</v>
      </c>
      <c r="C198" s="5" t="str">
        <f>IF(Orders_CLEAN[[#This Row],[Quantity]]="", "Quantity Error!", "Q"&amp;ROUNDUP(MONTH(Orders_CLEAN[[#This Row],[OrderDate]])/3,0))</f>
        <v>Q3</v>
      </c>
      <c r="D198" t="s">
        <v>279</v>
      </c>
      <c r="E198" t="str">
        <f>_xlfn.XLOOKUP(Orders_CLEAN[[#This Row],[CustomerID]],Customers[CustomerID],Customers[CustomerName])</f>
        <v>Bongani Khumalo</v>
      </c>
      <c r="F198" t="s">
        <v>329</v>
      </c>
      <c r="G198" t="str">
        <f>_xlfn.XLOOKUP(Orders_CLEAN[[#This Row],[ProductID]],Products[ProductID],Products[ProductName])</f>
        <v>Chairs Model 3</v>
      </c>
      <c r="H198" t="str">
        <f>_xlfn.XLOOKUP(Orders_CLEAN[[#This Row],[ProductName]],Products[ProductName],Products[Category])</f>
        <v>Furniture</v>
      </c>
      <c r="I198" s="6">
        <f>_xlfn.XLOOKUP(Orders_CLEAN[[#This Row],[ProductID]],Products[ProductID],Products[Cost])</f>
        <v>688.81</v>
      </c>
      <c r="J198">
        <v>8</v>
      </c>
      <c r="K198" s="6">
        <v>1334.92</v>
      </c>
      <c r="L198" s="7">
        <v>0.1</v>
      </c>
      <c r="M198" t="s">
        <v>27</v>
      </c>
      <c r="N198" t="s">
        <v>47</v>
      </c>
      <c r="O198" t="str">
        <f>_xlfn.XLOOKUP(Orders_CLEAN[[#This Row],[Region]],Region_lookup[RegionCode],Region_lookup[RegionName])</f>
        <v>Eastern Cape</v>
      </c>
      <c r="P198" t="s">
        <v>58</v>
      </c>
      <c r="Q198" t="str">
        <f>_xlfn.XLOOKUP(Orders_CLEAN[[#This Row],[EmployeeID]],Employees[EmployeeID],Employees[EmployeeName])</f>
        <v>Palesa Steyn</v>
      </c>
      <c r="R198" s="8">
        <f>Orders_CLEAN[[#This Row],[Quantity]]*Orders_CLEAN[[#This Row],[UnitPrice]]*(1-Orders_CLEAN[[#This Row],[Discount]])</f>
        <v>9611.4240000000009</v>
      </c>
      <c r="S198" s="8">
        <f>Orders_CLEAN[[#This Row],[Cost]]*Orders_CLEAN[[#This Row],[Quantity]]</f>
        <v>5510.48</v>
      </c>
      <c r="T198" s="8">
        <f>Orders_CLEAN[[#This Row],[LineTotal]]-Orders_CLEAN[[#This Row],[LineCost]]</f>
        <v>4100.9440000000013</v>
      </c>
      <c r="U198" s="8" t="str">
        <f>IFERROR(IF(Orders_CLEAN[[#This Row],[Profit]]/Orders_CLEAN[[#This Row],[LineTotal]]&gt;0.3, "High", IF(Orders_CLEAN[[#This Row],[Profit]]/Orders_CLEAN[[#This Row],[LineTotal]]&gt;=0.15, "Medium", "Low")), "Quantity Error!")</f>
        <v>High</v>
      </c>
      <c r="V198" s="8" t="str">
        <f>IF(COUNTIF(Returns[OrderID], Orders_CLEAN[[#This Row],[OrderID]])&gt;0, "Yes", "No")</f>
        <v>No</v>
      </c>
      <c r="W198" s="19">
        <f>IF(Orders_CLEAN[[#This Row],[Returned]]="Yes",1,0)</f>
        <v>0</v>
      </c>
    </row>
    <row r="199" spans="1:23" x14ac:dyDescent="0.2">
      <c r="A199" t="s">
        <v>477</v>
      </c>
      <c r="B199" s="5">
        <v>45784</v>
      </c>
      <c r="C199" s="5" t="str">
        <f>IF(Orders_CLEAN[[#This Row],[Quantity]]="", "Quantity Error!", "Q"&amp;ROUNDUP(MONTH(Orders_CLEAN[[#This Row],[OrderDate]])/3,0))</f>
        <v>Q2</v>
      </c>
      <c r="D199" t="s">
        <v>478</v>
      </c>
      <c r="E199" t="str">
        <f>_xlfn.XLOOKUP(Orders_CLEAN[[#This Row],[CustomerID]],Customers[CustomerID],Customers[CustomerName])</f>
        <v>Nomvula Van Der Merwe</v>
      </c>
      <c r="F199" t="s">
        <v>192</v>
      </c>
      <c r="G199" t="str">
        <f>_xlfn.XLOOKUP(Orders_CLEAN[[#This Row],[ProductID]],Products[ProductID],Products[ProductName])</f>
        <v>Laptops Model 1</v>
      </c>
      <c r="H199" t="str">
        <f>_xlfn.XLOOKUP(Orders_CLEAN[[#This Row],[ProductName]],Products[ProductName],Products[Category])</f>
        <v>Technology</v>
      </c>
      <c r="I199" s="6">
        <f>_xlfn.XLOOKUP(Orders_CLEAN[[#This Row],[ProductID]],Products[ProductID],Products[Cost])</f>
        <v>732.63</v>
      </c>
      <c r="J199">
        <v>7</v>
      </c>
      <c r="K199" s="6">
        <v>1069.8599999999999</v>
      </c>
      <c r="L199" s="7">
        <v>0</v>
      </c>
      <c r="M199" t="s">
        <v>27</v>
      </c>
      <c r="N199" t="s">
        <v>31</v>
      </c>
      <c r="O199" t="str">
        <f>_xlfn.XLOOKUP(Orders_CLEAN[[#This Row],[Region]],Region_lookup[RegionCode],Region_lookup[RegionName])</f>
        <v>Gauteng</v>
      </c>
      <c r="P199" t="s">
        <v>43</v>
      </c>
      <c r="Q199" t="str">
        <f>_xlfn.XLOOKUP(Orders_CLEAN[[#This Row],[EmployeeID]],Employees[EmployeeID],Employees[EmployeeName])</f>
        <v>Thabo Dlamini</v>
      </c>
      <c r="R199" s="8">
        <f>Orders_CLEAN[[#This Row],[Quantity]]*Orders_CLEAN[[#This Row],[UnitPrice]]*(1-Orders_CLEAN[[#This Row],[Discount]])</f>
        <v>7489.0199999999995</v>
      </c>
      <c r="S199" s="8">
        <f>Orders_CLEAN[[#This Row],[Cost]]*Orders_CLEAN[[#This Row],[Quantity]]</f>
        <v>5128.41</v>
      </c>
      <c r="T199" s="8">
        <f>Orders_CLEAN[[#This Row],[LineTotal]]-Orders_CLEAN[[#This Row],[LineCost]]</f>
        <v>2360.6099999999997</v>
      </c>
      <c r="U199" s="8" t="str">
        <f>IFERROR(IF(Orders_CLEAN[[#This Row],[Profit]]/Orders_CLEAN[[#This Row],[LineTotal]]&gt;0.3, "High", IF(Orders_CLEAN[[#This Row],[Profit]]/Orders_CLEAN[[#This Row],[LineTotal]]&gt;=0.15, "Medium", "Low")), "Quantity Error!")</f>
        <v>High</v>
      </c>
      <c r="V199" s="8" t="str">
        <f>IF(COUNTIF(Returns[OrderID], Orders_CLEAN[[#This Row],[OrderID]])&gt;0, "Yes", "No")</f>
        <v>No</v>
      </c>
      <c r="W199" s="19">
        <f>IF(Orders_CLEAN[[#This Row],[Returned]]="Yes",1,0)</f>
        <v>0</v>
      </c>
    </row>
    <row r="200" spans="1:23" x14ac:dyDescent="0.2">
      <c r="A200" t="s">
        <v>479</v>
      </c>
      <c r="B200" s="5">
        <v>45732</v>
      </c>
      <c r="C200" s="5" t="str">
        <f>IF(Orders_CLEAN[[#This Row],[Quantity]]="", "Quantity Error!", "Q"&amp;ROUNDUP(MONTH(Orders_CLEAN[[#This Row],[OrderDate]])/3,0))</f>
        <v>Q1</v>
      </c>
      <c r="D200" t="s">
        <v>296</v>
      </c>
      <c r="E200" t="str">
        <f>_xlfn.XLOOKUP(Orders_CLEAN[[#This Row],[CustomerID]],Customers[CustomerID],Customers[CustomerName])</f>
        <v>Francois Le Roux</v>
      </c>
      <c r="F200" t="s">
        <v>104</v>
      </c>
      <c r="G200" t="str">
        <f>_xlfn.XLOOKUP(Orders_CLEAN[[#This Row],[ProductID]],Products[ProductID],Products[ProductName])</f>
        <v>Envelopes Model 4</v>
      </c>
      <c r="H200" t="str">
        <f>_xlfn.XLOOKUP(Orders_CLEAN[[#This Row],[ProductName]],Products[ProductName],Products[Category])</f>
        <v>Office Supplies</v>
      </c>
      <c r="I200" s="6">
        <f>_xlfn.XLOOKUP(Orders_CLEAN[[#This Row],[ProductID]],Products[ProductID],Products[Cost])</f>
        <v>777.33</v>
      </c>
      <c r="J200">
        <v>6</v>
      </c>
      <c r="K200" s="6">
        <v>1363.68</v>
      </c>
      <c r="L200" s="7">
        <v>0.15</v>
      </c>
      <c r="M200" t="s">
        <v>62</v>
      </c>
      <c r="N200" t="s">
        <v>47</v>
      </c>
      <c r="O200" t="str">
        <f>_xlfn.XLOOKUP(Orders_CLEAN[[#This Row],[Region]],Region_lookup[RegionCode],Region_lookup[RegionName])</f>
        <v>Eastern Cape</v>
      </c>
      <c r="P200" t="s">
        <v>58</v>
      </c>
      <c r="Q200" t="str">
        <f>_xlfn.XLOOKUP(Orders_CLEAN[[#This Row],[EmployeeID]],Employees[EmployeeID],Employees[EmployeeName])</f>
        <v>Palesa Steyn</v>
      </c>
      <c r="R200" s="8">
        <f>Orders_CLEAN[[#This Row],[Quantity]]*Orders_CLEAN[[#This Row],[UnitPrice]]*(1-Orders_CLEAN[[#This Row],[Discount]])</f>
        <v>6954.768</v>
      </c>
      <c r="S200" s="8">
        <f>Orders_CLEAN[[#This Row],[Cost]]*Orders_CLEAN[[#This Row],[Quantity]]</f>
        <v>4663.9800000000005</v>
      </c>
      <c r="T200" s="8">
        <f>Orders_CLEAN[[#This Row],[LineTotal]]-Orders_CLEAN[[#This Row],[LineCost]]</f>
        <v>2290.7879999999996</v>
      </c>
      <c r="U200" s="8" t="str">
        <f>IFERROR(IF(Orders_CLEAN[[#This Row],[Profit]]/Orders_CLEAN[[#This Row],[LineTotal]]&gt;0.3, "High", IF(Orders_CLEAN[[#This Row],[Profit]]/Orders_CLEAN[[#This Row],[LineTotal]]&gt;=0.15, "Medium", "Low")), "Quantity Error!")</f>
        <v>High</v>
      </c>
      <c r="V200" s="8" t="str">
        <f>IF(COUNTIF(Returns[OrderID], Orders_CLEAN[[#This Row],[OrderID]])&gt;0, "Yes", "No")</f>
        <v>Yes</v>
      </c>
      <c r="W200" s="19">
        <f>IF(Orders_CLEAN[[#This Row],[Returned]]="Yes",1,0)</f>
        <v>1</v>
      </c>
    </row>
    <row r="201" spans="1:23" x14ac:dyDescent="0.2">
      <c r="A201" t="s">
        <v>481</v>
      </c>
      <c r="B201" s="5">
        <v>45790</v>
      </c>
      <c r="C201" s="5" t="str">
        <f>IF(Orders_CLEAN[[#This Row],[Quantity]]="", "Quantity Error!", "Q"&amp;ROUNDUP(MONTH(Orders_CLEAN[[#This Row],[OrderDate]])/3,0))</f>
        <v>Q2</v>
      </c>
      <c r="D201" t="s">
        <v>404</v>
      </c>
      <c r="E201" t="str">
        <f>_xlfn.XLOOKUP(Orders_CLEAN[[#This Row],[CustomerID]],Customers[CustomerID],Customers[CustomerName])</f>
        <v>Riaan Botha</v>
      </c>
      <c r="F201" t="s">
        <v>41</v>
      </c>
      <c r="G201" t="str">
        <f>_xlfn.XLOOKUP(Orders_CLEAN[[#This Row],[ProductID]],Products[ProductID],Products[ProductName])</f>
        <v>Pens Model 3</v>
      </c>
      <c r="H201" t="str">
        <f>_xlfn.XLOOKUP(Orders_CLEAN[[#This Row],[ProductName]],Products[ProductName],Products[Category])</f>
        <v>Office Supplies</v>
      </c>
      <c r="I201" s="6">
        <f>_xlfn.XLOOKUP(Orders_CLEAN[[#This Row],[ProductID]],Products[ProductID],Products[Cost])</f>
        <v>498.61</v>
      </c>
      <c r="J201">
        <v>5</v>
      </c>
      <c r="K201" s="6">
        <v>944.31</v>
      </c>
      <c r="L201" s="7">
        <v>0</v>
      </c>
      <c r="M201" t="s">
        <v>62</v>
      </c>
      <c r="N201" t="s">
        <v>21</v>
      </c>
      <c r="O201" t="str">
        <f>_xlfn.XLOOKUP(Orders_CLEAN[[#This Row],[Region]],Region_lookup[RegionCode],Region_lookup[RegionName])</f>
        <v>KwaZulu-Natal</v>
      </c>
      <c r="P201" t="s">
        <v>22</v>
      </c>
      <c r="Q201" t="str">
        <f>_xlfn.XLOOKUP(Orders_CLEAN[[#This Row],[EmployeeID]],Employees[EmployeeID],Employees[EmployeeName])</f>
        <v>Thabo Le Roux</v>
      </c>
      <c r="R201" s="8">
        <f>Orders_CLEAN[[#This Row],[Quantity]]*Orders_CLEAN[[#This Row],[UnitPrice]]*(1-Orders_CLEAN[[#This Row],[Discount]])</f>
        <v>4721.5499999999993</v>
      </c>
      <c r="S201" s="8">
        <f>Orders_CLEAN[[#This Row],[Cost]]*Orders_CLEAN[[#This Row],[Quantity]]</f>
        <v>2493.0500000000002</v>
      </c>
      <c r="T201" s="8">
        <f>Orders_CLEAN[[#This Row],[LineTotal]]-Orders_CLEAN[[#This Row],[LineCost]]</f>
        <v>2228.4999999999991</v>
      </c>
      <c r="U201" s="8" t="str">
        <f>IFERROR(IF(Orders_CLEAN[[#This Row],[Profit]]/Orders_CLEAN[[#This Row],[LineTotal]]&gt;0.3, "High", IF(Orders_CLEAN[[#This Row],[Profit]]/Orders_CLEAN[[#This Row],[LineTotal]]&gt;=0.15, "Medium", "Low")), "Quantity Error!")</f>
        <v>High</v>
      </c>
      <c r="V201" s="8" t="str">
        <f>IF(COUNTIF(Returns[OrderID], Orders_CLEAN[[#This Row],[OrderID]])&gt;0, "Yes", "No")</f>
        <v>No</v>
      </c>
      <c r="W201" s="19">
        <f>IF(Orders_CLEAN[[#This Row],[Returned]]="Yes",1,0)</f>
        <v>0</v>
      </c>
    </row>
    <row r="202" spans="1:23" x14ac:dyDescent="0.2">
      <c r="A202" t="s">
        <v>484</v>
      </c>
      <c r="B202" s="5">
        <v>45438</v>
      </c>
      <c r="C202" s="5" t="str">
        <f>IF(Orders_CLEAN[[#This Row],[Quantity]]="", "Quantity Error!", "Q"&amp;ROUNDUP(MONTH(Orders_CLEAN[[#This Row],[OrderDate]])/3,0))</f>
        <v>Q2</v>
      </c>
      <c r="D202" t="s">
        <v>138</v>
      </c>
      <c r="E202" t="str">
        <f>_xlfn.XLOOKUP(Orders_CLEAN[[#This Row],[CustomerID]],Customers[CustomerID],Customers[CustomerName])</f>
        <v>Nomsa Coetzee</v>
      </c>
      <c r="F202" t="s">
        <v>231</v>
      </c>
      <c r="G202" t="str">
        <f>_xlfn.XLOOKUP(Orders_CLEAN[[#This Row],[ProductID]],Products[ProductID],Products[ProductName])</f>
        <v>Accessories Model 2</v>
      </c>
      <c r="H202" t="str">
        <f>_xlfn.XLOOKUP(Orders_CLEAN[[#This Row],[ProductName]],Products[ProductName],Products[Category])</f>
        <v>Technology</v>
      </c>
      <c r="I202" s="6">
        <f>_xlfn.XLOOKUP(Orders_CLEAN[[#This Row],[ProductID]],Products[ProductID],Products[Cost])</f>
        <v>31.01</v>
      </c>
      <c r="J202">
        <v>2</v>
      </c>
      <c r="K202" s="6">
        <v>49.68</v>
      </c>
      <c r="L202" s="7">
        <v>0.1</v>
      </c>
      <c r="M202" t="s">
        <v>62</v>
      </c>
      <c r="N202" t="s">
        <v>21</v>
      </c>
      <c r="O202" t="str">
        <f>_xlfn.XLOOKUP(Orders_CLEAN[[#This Row],[Region]],Region_lookup[RegionCode],Region_lookup[RegionName])</f>
        <v>KwaZulu-Natal</v>
      </c>
      <c r="P202" t="s">
        <v>170</v>
      </c>
      <c r="Q202" t="str">
        <f>_xlfn.XLOOKUP(Orders_CLEAN[[#This Row],[EmployeeID]],Employees[EmployeeID],Employees[EmployeeName])</f>
        <v>Nomvula Le Roux</v>
      </c>
      <c r="R202" s="8">
        <f>Orders_CLEAN[[#This Row],[Quantity]]*Orders_CLEAN[[#This Row],[UnitPrice]]*(1-Orders_CLEAN[[#This Row],[Discount]])</f>
        <v>89.424000000000007</v>
      </c>
      <c r="S202" s="8">
        <f>Orders_CLEAN[[#This Row],[Cost]]*Orders_CLEAN[[#This Row],[Quantity]]</f>
        <v>62.02</v>
      </c>
      <c r="T202" s="8">
        <f>Orders_CLEAN[[#This Row],[LineTotal]]-Orders_CLEAN[[#This Row],[LineCost]]</f>
        <v>27.404000000000003</v>
      </c>
      <c r="U202" s="8" t="str">
        <f>IFERROR(IF(Orders_CLEAN[[#This Row],[Profit]]/Orders_CLEAN[[#This Row],[LineTotal]]&gt;0.3, "High", IF(Orders_CLEAN[[#This Row],[Profit]]/Orders_CLEAN[[#This Row],[LineTotal]]&gt;=0.15, "Medium", "Low")), "Quantity Error!")</f>
        <v>High</v>
      </c>
      <c r="V202" s="8" t="str">
        <f>IF(COUNTIF(Returns[OrderID], Orders_CLEAN[[#This Row],[OrderID]])&gt;0, "Yes", "No")</f>
        <v>No</v>
      </c>
      <c r="W202" s="19">
        <f>IF(Orders_CLEAN[[#This Row],[Returned]]="Yes",1,0)</f>
        <v>0</v>
      </c>
    </row>
    <row r="203" spans="1:23" x14ac:dyDescent="0.2">
      <c r="A203" t="s">
        <v>485</v>
      </c>
      <c r="B203" s="5">
        <v>45453</v>
      </c>
      <c r="C203" s="5" t="str">
        <f>IF(Orders_CLEAN[[#This Row],[Quantity]]="", "Quantity Error!", "Q"&amp;ROUNDUP(MONTH(Orders_CLEAN[[#This Row],[OrderDate]])/3,0))</f>
        <v>Q2</v>
      </c>
      <c r="D203" t="s">
        <v>103</v>
      </c>
      <c r="E203" t="str">
        <f>_xlfn.XLOOKUP(Orders_CLEAN[[#This Row],[CustomerID]],Customers[CustomerID],Customers[CustomerName])</f>
        <v>Kagiso Khumalo</v>
      </c>
      <c r="F203" t="s">
        <v>166</v>
      </c>
      <c r="G203" t="str">
        <f>_xlfn.XLOOKUP(Orders_CLEAN[[#This Row],[ProductID]],Products[ProductID],Products[ProductName])</f>
        <v>Monitors Model 2</v>
      </c>
      <c r="H203" t="str">
        <f>_xlfn.XLOOKUP(Orders_CLEAN[[#This Row],[ProductName]],Products[ProductName],Products[Category])</f>
        <v>Technology</v>
      </c>
      <c r="I203" s="6">
        <f>_xlfn.XLOOKUP(Orders_CLEAN[[#This Row],[ProductID]],Products[ProductID],Products[Cost])</f>
        <v>396.64</v>
      </c>
      <c r="J203">
        <v>2</v>
      </c>
      <c r="K203" s="6">
        <v>532.41999999999996</v>
      </c>
      <c r="L203" s="7">
        <v>0</v>
      </c>
      <c r="M203" t="s">
        <v>27</v>
      </c>
      <c r="N203" t="s">
        <v>21</v>
      </c>
      <c r="O203" t="str">
        <f>_xlfn.XLOOKUP(Orders_CLEAN[[#This Row],[Region]],Region_lookup[RegionCode],Region_lookup[RegionName])</f>
        <v>KwaZulu-Natal</v>
      </c>
      <c r="P203" t="s">
        <v>170</v>
      </c>
      <c r="Q203" t="str">
        <f>_xlfn.XLOOKUP(Orders_CLEAN[[#This Row],[EmployeeID]],Employees[EmployeeID],Employees[EmployeeName])</f>
        <v>Nomvula Le Roux</v>
      </c>
      <c r="R203" s="8">
        <f>Orders_CLEAN[[#This Row],[Quantity]]*Orders_CLEAN[[#This Row],[UnitPrice]]*(1-Orders_CLEAN[[#This Row],[Discount]])</f>
        <v>1064.8399999999999</v>
      </c>
      <c r="S203" s="8">
        <f>Orders_CLEAN[[#This Row],[Cost]]*Orders_CLEAN[[#This Row],[Quantity]]</f>
        <v>793.28</v>
      </c>
      <c r="T203" s="8">
        <f>Orders_CLEAN[[#This Row],[LineTotal]]-Orders_CLEAN[[#This Row],[LineCost]]</f>
        <v>271.55999999999995</v>
      </c>
      <c r="U203" s="8" t="str">
        <f>IFERROR(IF(Orders_CLEAN[[#This Row],[Profit]]/Orders_CLEAN[[#This Row],[LineTotal]]&gt;0.3, "High", IF(Orders_CLEAN[[#This Row],[Profit]]/Orders_CLEAN[[#This Row],[LineTotal]]&gt;=0.15, "Medium", "Low")), "Quantity Error!")</f>
        <v>Medium</v>
      </c>
      <c r="V203" s="8" t="str">
        <f>IF(COUNTIF(Returns[OrderID], Orders_CLEAN[[#This Row],[OrderID]])&gt;0, "Yes", "No")</f>
        <v>No</v>
      </c>
      <c r="W203" s="19">
        <f>IF(Orders_CLEAN[[#This Row],[Returned]]="Yes",1,0)</f>
        <v>0</v>
      </c>
    </row>
    <row r="204" spans="1:23" x14ac:dyDescent="0.2">
      <c r="A204" t="s">
        <v>487</v>
      </c>
      <c r="B204" s="5">
        <v>45597</v>
      </c>
      <c r="C204" s="5" t="str">
        <f>IF(Orders_CLEAN[[#This Row],[Quantity]]="", "Quantity Error!", "Q"&amp;ROUNDUP(MONTH(Orders_CLEAN[[#This Row],[OrderDate]])/3,0))</f>
        <v>Q4</v>
      </c>
      <c r="D204" t="s">
        <v>123</v>
      </c>
      <c r="E204" t="str">
        <f>_xlfn.XLOOKUP(Orders_CLEAN[[#This Row],[CustomerID]],Customers[CustomerID],Customers[CustomerName])</f>
        <v>Nomvula Steyn</v>
      </c>
      <c r="F204" t="s">
        <v>100</v>
      </c>
      <c r="G204" t="str">
        <f>_xlfn.XLOOKUP(Orders_CLEAN[[#This Row],[ProductID]],Products[ProductID],Products[ProductName])</f>
        <v>Printers Model 1</v>
      </c>
      <c r="H204" t="str">
        <f>_xlfn.XLOOKUP(Orders_CLEAN[[#This Row],[ProductName]],Products[ProductName],Products[Category])</f>
        <v>Technology</v>
      </c>
      <c r="I204" s="6">
        <f>_xlfn.XLOOKUP(Orders_CLEAN[[#This Row],[ProductID]],Products[ProductID],Products[Cost])</f>
        <v>595.79999999999995</v>
      </c>
      <c r="J204">
        <v>5</v>
      </c>
      <c r="K204" s="6">
        <v>1280.18</v>
      </c>
      <c r="L204" s="7">
        <v>0</v>
      </c>
      <c r="M204" t="s">
        <v>13</v>
      </c>
      <c r="N204" t="s">
        <v>31</v>
      </c>
      <c r="O204" t="str">
        <f>_xlfn.XLOOKUP(Orders_CLEAN[[#This Row],[Region]],Region_lookup[RegionCode],Region_lookup[RegionName])</f>
        <v>Gauteng</v>
      </c>
      <c r="P204" t="s">
        <v>32</v>
      </c>
      <c r="Q204" t="str">
        <f>_xlfn.XLOOKUP(Orders_CLEAN[[#This Row],[EmployeeID]],Employees[EmployeeID],Employees[EmployeeName])</f>
        <v>Nomvula Mokoena</v>
      </c>
      <c r="R204" s="8">
        <f>Orders_CLEAN[[#This Row],[Quantity]]*Orders_CLEAN[[#This Row],[UnitPrice]]*(1-Orders_CLEAN[[#This Row],[Discount]])</f>
        <v>6400.9000000000005</v>
      </c>
      <c r="S204" s="8">
        <f>Orders_CLEAN[[#This Row],[Cost]]*Orders_CLEAN[[#This Row],[Quantity]]</f>
        <v>2979</v>
      </c>
      <c r="T204" s="8">
        <f>Orders_CLEAN[[#This Row],[LineTotal]]-Orders_CLEAN[[#This Row],[LineCost]]</f>
        <v>3421.9000000000005</v>
      </c>
      <c r="U204" s="8" t="str">
        <f>IFERROR(IF(Orders_CLEAN[[#This Row],[Profit]]/Orders_CLEAN[[#This Row],[LineTotal]]&gt;0.3, "High", IF(Orders_CLEAN[[#This Row],[Profit]]/Orders_CLEAN[[#This Row],[LineTotal]]&gt;=0.15, "Medium", "Low")), "Quantity Error!")</f>
        <v>High</v>
      </c>
      <c r="V204" s="8" t="str">
        <f>IF(COUNTIF(Returns[OrderID], Orders_CLEAN[[#This Row],[OrderID]])&gt;0, "Yes", "No")</f>
        <v>No</v>
      </c>
      <c r="W204" s="19">
        <f>IF(Orders_CLEAN[[#This Row],[Returned]]="Yes",1,0)</f>
        <v>0</v>
      </c>
    </row>
    <row r="205" spans="1:23" x14ac:dyDescent="0.2">
      <c r="A205" t="s">
        <v>488</v>
      </c>
      <c r="B205" s="5">
        <v>45634</v>
      </c>
      <c r="C205" s="5" t="str">
        <f>IF(Orders_CLEAN[[#This Row],[Quantity]]="", "Quantity Error!", "Q"&amp;ROUNDUP(MONTH(Orders_CLEAN[[#This Row],[OrderDate]])/3,0))</f>
        <v>Q4</v>
      </c>
      <c r="D205" t="s">
        <v>490</v>
      </c>
      <c r="E205" t="str">
        <f>_xlfn.XLOOKUP(Orders_CLEAN[[#This Row],[CustomerID]],Customers[CustomerID],Customers[CustomerName])</f>
        <v>Pieter Dlamini</v>
      </c>
      <c r="F205" t="s">
        <v>19</v>
      </c>
      <c r="G205" t="str">
        <f>_xlfn.XLOOKUP(Orders_CLEAN[[#This Row],[ProductID]],Products[ProductID],Products[ProductName])</f>
        <v>Accessories Model 4</v>
      </c>
      <c r="H205" t="str">
        <f>_xlfn.XLOOKUP(Orders_CLEAN[[#This Row],[ProductName]],Products[ProductName],Products[Category])</f>
        <v>Technology</v>
      </c>
      <c r="I205" s="6">
        <f>_xlfn.XLOOKUP(Orders_CLEAN[[#This Row],[ProductID]],Products[ProductID],Products[Cost])</f>
        <v>685.08</v>
      </c>
      <c r="J205">
        <v>9</v>
      </c>
      <c r="K205" s="6">
        <v>921.01</v>
      </c>
      <c r="L205" s="7">
        <v>0.05</v>
      </c>
      <c r="M205" t="s">
        <v>13</v>
      </c>
      <c r="N205" t="s">
        <v>47</v>
      </c>
      <c r="O205" t="str">
        <f>_xlfn.XLOOKUP(Orders_CLEAN[[#This Row],[Region]],Region_lookup[RegionCode],Region_lookup[RegionName])</f>
        <v>Eastern Cape</v>
      </c>
      <c r="P205" t="s">
        <v>75</v>
      </c>
      <c r="Q205" t="str">
        <f>_xlfn.XLOOKUP(Orders_CLEAN[[#This Row],[EmployeeID]],Employees[EmployeeID],Employees[EmployeeName])</f>
        <v>Francois Steyn</v>
      </c>
      <c r="R205" s="8">
        <f>Orders_CLEAN[[#This Row],[Quantity]]*Orders_CLEAN[[#This Row],[UnitPrice]]*(1-Orders_CLEAN[[#This Row],[Discount]])</f>
        <v>7874.6354999999994</v>
      </c>
      <c r="S205" s="8">
        <f>Orders_CLEAN[[#This Row],[Cost]]*Orders_CLEAN[[#This Row],[Quantity]]</f>
        <v>6165.72</v>
      </c>
      <c r="T205" s="8">
        <f>Orders_CLEAN[[#This Row],[LineTotal]]-Orders_CLEAN[[#This Row],[LineCost]]</f>
        <v>1708.9154999999992</v>
      </c>
      <c r="U205" s="8" t="str">
        <f>IFERROR(IF(Orders_CLEAN[[#This Row],[Profit]]/Orders_CLEAN[[#This Row],[LineTotal]]&gt;0.3, "High", IF(Orders_CLEAN[[#This Row],[Profit]]/Orders_CLEAN[[#This Row],[LineTotal]]&gt;=0.15, "Medium", "Low")), "Quantity Error!")</f>
        <v>Medium</v>
      </c>
      <c r="V205" s="8" t="str">
        <f>IF(COUNTIF(Returns[OrderID], Orders_CLEAN[[#This Row],[OrderID]])&gt;0, "Yes", "No")</f>
        <v>No</v>
      </c>
      <c r="W205" s="19">
        <f>IF(Orders_CLEAN[[#This Row],[Returned]]="Yes",1,0)</f>
        <v>0</v>
      </c>
    </row>
    <row r="206" spans="1:23" x14ac:dyDescent="0.2">
      <c r="A206" t="s">
        <v>491</v>
      </c>
      <c r="B206" s="5">
        <v>45745</v>
      </c>
      <c r="C206" s="5" t="str">
        <f>IF(Orders_CLEAN[[#This Row],[Quantity]]="", "Quantity Error!", "Q"&amp;ROUNDUP(MONTH(Orders_CLEAN[[#This Row],[OrderDate]])/3,0))</f>
        <v>Q1</v>
      </c>
      <c r="D206" t="s">
        <v>493</v>
      </c>
      <c r="E206" t="str">
        <f>_xlfn.XLOOKUP(Orders_CLEAN[[#This Row],[CustomerID]],Customers[CustomerID],Customers[CustomerName])</f>
        <v>Sipho Le Roux</v>
      </c>
      <c r="F206" t="s">
        <v>329</v>
      </c>
      <c r="G206" t="str">
        <f>_xlfn.XLOOKUP(Orders_CLEAN[[#This Row],[ProductID]],Products[ProductID],Products[ProductName])</f>
        <v>Chairs Model 3</v>
      </c>
      <c r="H206" t="str">
        <f>_xlfn.XLOOKUP(Orders_CLEAN[[#This Row],[ProductName]],Products[ProductName],Products[Category])</f>
        <v>Furniture</v>
      </c>
      <c r="I206" s="6">
        <f>_xlfn.XLOOKUP(Orders_CLEAN[[#This Row],[ProductID]],Products[ProductID],Products[Cost])</f>
        <v>688.81</v>
      </c>
      <c r="J206">
        <v>4</v>
      </c>
      <c r="K206" s="6">
        <v>1334.92</v>
      </c>
      <c r="L206" s="7">
        <v>0</v>
      </c>
      <c r="M206" t="s">
        <v>27</v>
      </c>
      <c r="N206" t="s">
        <v>47</v>
      </c>
      <c r="O206" t="str">
        <f>_xlfn.XLOOKUP(Orders_CLEAN[[#This Row],[Region]],Region_lookup[RegionCode],Region_lookup[RegionName])</f>
        <v>Eastern Cape</v>
      </c>
      <c r="P206" t="s">
        <v>48</v>
      </c>
      <c r="Q206" t="str">
        <f>_xlfn.XLOOKUP(Orders_CLEAN[[#This Row],[EmployeeID]],Employees[EmployeeID],Employees[EmployeeName])</f>
        <v>Sipho Ndlovu</v>
      </c>
      <c r="R206" s="8">
        <f>Orders_CLEAN[[#This Row],[Quantity]]*Orders_CLEAN[[#This Row],[UnitPrice]]*(1-Orders_CLEAN[[#This Row],[Discount]])</f>
        <v>5339.68</v>
      </c>
      <c r="S206" s="8">
        <f>Orders_CLEAN[[#This Row],[Cost]]*Orders_CLEAN[[#This Row],[Quantity]]</f>
        <v>2755.24</v>
      </c>
      <c r="T206" s="8">
        <f>Orders_CLEAN[[#This Row],[LineTotal]]-Orders_CLEAN[[#This Row],[LineCost]]</f>
        <v>2584.4400000000005</v>
      </c>
      <c r="U206" s="8" t="str">
        <f>IFERROR(IF(Orders_CLEAN[[#This Row],[Profit]]/Orders_CLEAN[[#This Row],[LineTotal]]&gt;0.3, "High", IF(Orders_CLEAN[[#This Row],[Profit]]/Orders_CLEAN[[#This Row],[LineTotal]]&gt;=0.15, "Medium", "Low")), "Quantity Error!")</f>
        <v>High</v>
      </c>
      <c r="V206" s="8" t="str">
        <f>IF(COUNTIF(Returns[OrderID], Orders_CLEAN[[#This Row],[OrderID]])&gt;0, "Yes", "No")</f>
        <v>No</v>
      </c>
      <c r="W206" s="19">
        <f>IF(Orders_CLEAN[[#This Row],[Returned]]="Yes",1,0)</f>
        <v>0</v>
      </c>
    </row>
    <row r="207" spans="1:23" x14ac:dyDescent="0.2">
      <c r="A207" t="s">
        <v>494</v>
      </c>
      <c r="B207" s="5">
        <v>45329</v>
      </c>
      <c r="C207" s="5" t="str">
        <f>IF(Orders_CLEAN[[#This Row],[Quantity]]="", "Quantity Error!", "Q"&amp;ROUNDUP(MONTH(Orders_CLEAN[[#This Row],[OrderDate]])/3,0))</f>
        <v>Q1</v>
      </c>
      <c r="D207" t="s">
        <v>321</v>
      </c>
      <c r="E207" t="str">
        <f>_xlfn.XLOOKUP(Orders_CLEAN[[#This Row],[CustomerID]],Customers[CustomerID],Customers[CustomerName])</f>
        <v>Nomvula Le Roux</v>
      </c>
      <c r="F207" t="s">
        <v>92</v>
      </c>
      <c r="G207" t="str">
        <f>_xlfn.XLOOKUP(Orders_CLEAN[[#This Row],[ProductID]],Products[ProductID],Products[ProductName])</f>
        <v>Accessories Model 3</v>
      </c>
      <c r="H207" t="str">
        <f>_xlfn.XLOOKUP(Orders_CLEAN[[#This Row],[ProductName]],Products[ProductName],Products[Category])</f>
        <v>Technology</v>
      </c>
      <c r="I207" s="6">
        <f>_xlfn.XLOOKUP(Orders_CLEAN[[#This Row],[ProductID]],Products[ProductID],Products[Cost])</f>
        <v>357.49</v>
      </c>
      <c r="J207">
        <v>4</v>
      </c>
      <c r="K207" s="6">
        <v>769.69</v>
      </c>
      <c r="L207" s="7">
        <v>0</v>
      </c>
      <c r="M207" t="s">
        <v>13</v>
      </c>
      <c r="N207" t="s">
        <v>21</v>
      </c>
      <c r="O207" t="str">
        <f>_xlfn.XLOOKUP(Orders_CLEAN[[#This Row],[Region]],Region_lookup[RegionCode],Region_lookup[RegionName])</f>
        <v>KwaZulu-Natal</v>
      </c>
      <c r="P207" t="s">
        <v>97</v>
      </c>
      <c r="Q207" t="str">
        <f>_xlfn.XLOOKUP(Orders_CLEAN[[#This Row],[EmployeeID]],Employees[EmployeeID],Employees[EmployeeName])</f>
        <v>Bongani Sithole</v>
      </c>
      <c r="R207" s="8">
        <f>Orders_CLEAN[[#This Row],[Quantity]]*Orders_CLEAN[[#This Row],[UnitPrice]]*(1-Orders_CLEAN[[#This Row],[Discount]])</f>
        <v>3078.76</v>
      </c>
      <c r="S207" s="8">
        <f>Orders_CLEAN[[#This Row],[Cost]]*Orders_CLEAN[[#This Row],[Quantity]]</f>
        <v>1429.96</v>
      </c>
      <c r="T207" s="8">
        <f>Orders_CLEAN[[#This Row],[LineTotal]]-Orders_CLEAN[[#This Row],[LineCost]]</f>
        <v>1648.8000000000002</v>
      </c>
      <c r="U207" s="8" t="str">
        <f>IFERROR(IF(Orders_CLEAN[[#This Row],[Profit]]/Orders_CLEAN[[#This Row],[LineTotal]]&gt;0.3, "High", IF(Orders_CLEAN[[#This Row],[Profit]]/Orders_CLEAN[[#This Row],[LineTotal]]&gt;=0.15, "Medium", "Low")), "Quantity Error!")</f>
        <v>High</v>
      </c>
      <c r="V207" s="8" t="str">
        <f>IF(COUNTIF(Returns[OrderID], Orders_CLEAN[[#This Row],[OrderID]])&gt;0, "Yes", "No")</f>
        <v>No</v>
      </c>
      <c r="W207" s="19">
        <f>IF(Orders_CLEAN[[#This Row],[Returned]]="Yes",1,0)</f>
        <v>0</v>
      </c>
    </row>
    <row r="208" spans="1:23" x14ac:dyDescent="0.2">
      <c r="A208" t="s">
        <v>496</v>
      </c>
      <c r="B208" s="5">
        <v>45489</v>
      </c>
      <c r="C208" s="5" t="str">
        <f>IF(Orders_CLEAN[[#This Row],[Quantity]]="", "Quantity Error!", "Q"&amp;ROUNDUP(MONTH(Orders_CLEAN[[#This Row],[OrderDate]])/3,0))</f>
        <v>Q3</v>
      </c>
      <c r="D208" t="s">
        <v>313</v>
      </c>
      <c r="E208" t="str">
        <f>_xlfn.XLOOKUP(Orders_CLEAN[[#This Row],[CustomerID]],Customers[CustomerID],Customers[CustomerName])</f>
        <v>Johan Pretorius</v>
      </c>
      <c r="F208" t="s">
        <v>41</v>
      </c>
      <c r="G208" t="str">
        <f>_xlfn.XLOOKUP(Orders_CLEAN[[#This Row],[ProductID]],Products[ProductID],Products[ProductName])</f>
        <v>Pens Model 3</v>
      </c>
      <c r="H208" t="str">
        <f>_xlfn.XLOOKUP(Orders_CLEAN[[#This Row],[ProductName]],Products[ProductName],Products[Category])</f>
        <v>Office Supplies</v>
      </c>
      <c r="I208" s="6">
        <f>_xlfn.XLOOKUP(Orders_CLEAN[[#This Row],[ProductID]],Products[ProductID],Products[Cost])</f>
        <v>498.61</v>
      </c>
      <c r="J208">
        <v>10</v>
      </c>
      <c r="K208" s="6">
        <v>944.31</v>
      </c>
      <c r="L208" s="7">
        <v>0.1</v>
      </c>
      <c r="M208" t="s">
        <v>13</v>
      </c>
      <c r="N208" t="s">
        <v>21</v>
      </c>
      <c r="O208" t="str">
        <f>_xlfn.XLOOKUP(Orders_CLEAN[[#This Row],[Region]],Region_lookup[RegionCode],Region_lookup[RegionName])</f>
        <v>KwaZulu-Natal</v>
      </c>
      <c r="P208" t="s">
        <v>170</v>
      </c>
      <c r="Q208" t="str">
        <f>_xlfn.XLOOKUP(Orders_CLEAN[[#This Row],[EmployeeID]],Employees[EmployeeID],Employees[EmployeeName])</f>
        <v>Nomvula Le Roux</v>
      </c>
      <c r="R208" s="8">
        <f>Orders_CLEAN[[#This Row],[Quantity]]*Orders_CLEAN[[#This Row],[UnitPrice]]*(1-Orders_CLEAN[[#This Row],[Discount]])</f>
        <v>8498.7899999999991</v>
      </c>
      <c r="S208" s="8">
        <f>Orders_CLEAN[[#This Row],[Cost]]*Orders_CLEAN[[#This Row],[Quantity]]</f>
        <v>4986.1000000000004</v>
      </c>
      <c r="T208" s="8">
        <f>Orders_CLEAN[[#This Row],[LineTotal]]-Orders_CLEAN[[#This Row],[LineCost]]</f>
        <v>3512.6899999999987</v>
      </c>
      <c r="U208" s="8" t="str">
        <f>IFERROR(IF(Orders_CLEAN[[#This Row],[Profit]]/Orders_CLEAN[[#This Row],[LineTotal]]&gt;0.3, "High", IF(Orders_CLEAN[[#This Row],[Profit]]/Orders_CLEAN[[#This Row],[LineTotal]]&gt;=0.15, "Medium", "Low")), "Quantity Error!")</f>
        <v>High</v>
      </c>
      <c r="V208" s="8" t="str">
        <f>IF(COUNTIF(Returns[OrderID], Orders_CLEAN[[#This Row],[OrderID]])&gt;0, "Yes", "No")</f>
        <v>No</v>
      </c>
      <c r="W208" s="19">
        <f>IF(Orders_CLEAN[[#This Row],[Returned]]="Yes",1,0)</f>
        <v>0</v>
      </c>
    </row>
    <row r="209" spans="1:23" x14ac:dyDescent="0.2">
      <c r="A209" t="s">
        <v>498</v>
      </c>
      <c r="B209" s="5">
        <v>45328</v>
      </c>
      <c r="C209" s="5" t="str">
        <f>IF(Orders_CLEAN[[#This Row],[Quantity]]="", "Quantity Error!", "Q"&amp;ROUNDUP(MONTH(Orders_CLEAN[[#This Row],[OrderDate]])/3,0))</f>
        <v>Q1</v>
      </c>
      <c r="D209" t="s">
        <v>220</v>
      </c>
      <c r="E209" t="str">
        <f>_xlfn.XLOOKUP(Orders_CLEAN[[#This Row],[CustomerID]],Customers[CustomerID],Customers[CustomerName])</f>
        <v>Kagiso Pretorius</v>
      </c>
      <c r="F209" t="s">
        <v>139</v>
      </c>
      <c r="G209" t="str">
        <f>_xlfn.XLOOKUP(Orders_CLEAN[[#This Row],[ProductID]],Products[ProductID],Products[ProductName])</f>
        <v>Envelopes Model 3</v>
      </c>
      <c r="H209" t="str">
        <f>_xlfn.XLOOKUP(Orders_CLEAN[[#This Row],[ProductName]],Products[ProductName],Products[Category])</f>
        <v>Office Supplies</v>
      </c>
      <c r="I209" s="6">
        <f>_xlfn.XLOOKUP(Orders_CLEAN[[#This Row],[ProductID]],Products[ProductID],Products[Cost])</f>
        <v>110.07</v>
      </c>
      <c r="J209">
        <v>12</v>
      </c>
      <c r="K209" s="6">
        <v>193.99</v>
      </c>
      <c r="L209" s="7">
        <v>0.1</v>
      </c>
      <c r="M209" t="s">
        <v>27</v>
      </c>
      <c r="N209" t="s">
        <v>14</v>
      </c>
      <c r="O209" t="str">
        <f>_xlfn.XLOOKUP(Orders_CLEAN[[#This Row],[Region]],Region_lookup[RegionCode],Region_lookup[RegionName])</f>
        <v>Western Cape</v>
      </c>
      <c r="P209" t="s">
        <v>15</v>
      </c>
      <c r="Q209" t="str">
        <f>_xlfn.XLOOKUP(Orders_CLEAN[[#This Row],[EmployeeID]],Employees[EmployeeID],Employees[EmployeeName])</f>
        <v>Anja Fourie</v>
      </c>
      <c r="R209" s="8">
        <f>Orders_CLEAN[[#This Row],[Quantity]]*Orders_CLEAN[[#This Row],[UnitPrice]]*(1-Orders_CLEAN[[#This Row],[Discount]])</f>
        <v>2095.0920000000001</v>
      </c>
      <c r="S209" s="8">
        <f>Orders_CLEAN[[#This Row],[Cost]]*Orders_CLEAN[[#This Row],[Quantity]]</f>
        <v>1320.84</v>
      </c>
      <c r="T209" s="8">
        <f>Orders_CLEAN[[#This Row],[LineTotal]]-Orders_CLEAN[[#This Row],[LineCost]]</f>
        <v>774.25200000000018</v>
      </c>
      <c r="U209" s="8" t="str">
        <f>IFERROR(IF(Orders_CLEAN[[#This Row],[Profit]]/Orders_CLEAN[[#This Row],[LineTotal]]&gt;0.3, "High", IF(Orders_CLEAN[[#This Row],[Profit]]/Orders_CLEAN[[#This Row],[LineTotal]]&gt;=0.15, "Medium", "Low")), "Quantity Error!")</f>
        <v>High</v>
      </c>
      <c r="V209" s="8" t="str">
        <f>IF(COUNTIF(Returns[OrderID], Orders_CLEAN[[#This Row],[OrderID]])&gt;0, "Yes", "No")</f>
        <v>No</v>
      </c>
      <c r="W209" s="19">
        <f>IF(Orders_CLEAN[[#This Row],[Returned]]="Yes",1,0)</f>
        <v>0</v>
      </c>
    </row>
    <row r="210" spans="1:23" x14ac:dyDescent="0.2">
      <c r="A210" t="s">
        <v>500</v>
      </c>
      <c r="B210" s="5">
        <v>45310</v>
      </c>
      <c r="C210" s="5" t="str">
        <f>IF(Orders_CLEAN[[#This Row],[Quantity]]="", "Quantity Error!", "Q"&amp;ROUNDUP(MONTH(Orders_CLEAN[[#This Row],[OrderDate]])/3,0))</f>
        <v>Q1</v>
      </c>
      <c r="D210" t="s">
        <v>91</v>
      </c>
      <c r="E210" t="str">
        <f>_xlfn.XLOOKUP(Orders_CLEAN[[#This Row],[CustomerID]],Customers[CustomerID],Customers[CustomerName])</f>
        <v>Werner Joubert</v>
      </c>
      <c r="F210" t="s">
        <v>199</v>
      </c>
      <c r="G210" t="str">
        <f>_xlfn.XLOOKUP(Orders_CLEAN[[#This Row],[ProductID]],Products[ProductID],Products[ProductName])</f>
        <v>Pens Model 2</v>
      </c>
      <c r="H210" t="str">
        <f>_xlfn.XLOOKUP(Orders_CLEAN[[#This Row],[ProductName]],Products[ProductName],Products[Category])</f>
        <v>Office Supplies</v>
      </c>
      <c r="I210" s="6">
        <f>_xlfn.XLOOKUP(Orders_CLEAN[[#This Row],[ProductID]],Products[ProductID],Products[Cost])</f>
        <v>285.10000000000002</v>
      </c>
      <c r="J210">
        <v>10</v>
      </c>
      <c r="K210" s="6">
        <v>528.79999999999995</v>
      </c>
      <c r="L210" s="7">
        <v>0</v>
      </c>
      <c r="M210" t="s">
        <v>62</v>
      </c>
      <c r="N210" t="s">
        <v>14</v>
      </c>
      <c r="O210" t="str">
        <f>_xlfn.XLOOKUP(Orders_CLEAN[[#This Row],[Region]],Region_lookup[RegionCode],Region_lookup[RegionName])</f>
        <v>Western Cape</v>
      </c>
      <c r="P210" t="s">
        <v>93</v>
      </c>
      <c r="Q210" t="str">
        <f>_xlfn.XLOOKUP(Orders_CLEAN[[#This Row],[EmployeeID]],Employees[EmployeeID],Employees[EmployeeName])</f>
        <v>Anja Zulu</v>
      </c>
      <c r="R210" s="8">
        <f>Orders_CLEAN[[#This Row],[Quantity]]*Orders_CLEAN[[#This Row],[UnitPrice]]*(1-Orders_CLEAN[[#This Row],[Discount]])</f>
        <v>5288</v>
      </c>
      <c r="S210" s="8">
        <f>Orders_CLEAN[[#This Row],[Cost]]*Orders_CLEAN[[#This Row],[Quantity]]</f>
        <v>2851</v>
      </c>
      <c r="T210" s="8">
        <f>Orders_CLEAN[[#This Row],[LineTotal]]-Orders_CLEAN[[#This Row],[LineCost]]</f>
        <v>2437</v>
      </c>
      <c r="U210" s="8" t="str">
        <f>IFERROR(IF(Orders_CLEAN[[#This Row],[Profit]]/Orders_CLEAN[[#This Row],[LineTotal]]&gt;0.3, "High", IF(Orders_CLEAN[[#This Row],[Profit]]/Orders_CLEAN[[#This Row],[LineTotal]]&gt;=0.15, "Medium", "Low")), "Quantity Error!")</f>
        <v>High</v>
      </c>
      <c r="V210" s="8" t="str">
        <f>IF(COUNTIF(Returns[OrderID], Orders_CLEAN[[#This Row],[OrderID]])&gt;0, "Yes", "No")</f>
        <v>No</v>
      </c>
      <c r="W210" s="19">
        <f>IF(Orders_CLEAN[[#This Row],[Returned]]="Yes",1,0)</f>
        <v>0</v>
      </c>
    </row>
    <row r="211" spans="1:23" x14ac:dyDescent="0.2">
      <c r="A211" t="s">
        <v>501</v>
      </c>
      <c r="B211" s="5">
        <v>45464</v>
      </c>
      <c r="C211" s="5" t="str">
        <f>IF(Orders_CLEAN[[#This Row],[Quantity]]="", "Quantity Error!", "Q"&amp;ROUNDUP(MONTH(Orders_CLEAN[[#This Row],[OrderDate]])/3,0))</f>
        <v>Q2</v>
      </c>
      <c r="D211" t="s">
        <v>138</v>
      </c>
      <c r="E211" t="str">
        <f>_xlfn.XLOOKUP(Orders_CLEAN[[#This Row],[CustomerID]],Customers[CustomerID],Customers[CustomerName])</f>
        <v>Nomsa Coetzee</v>
      </c>
      <c r="F211" t="s">
        <v>136</v>
      </c>
      <c r="G211" t="str">
        <f>_xlfn.XLOOKUP(Orders_CLEAN[[#This Row],[ProductID]],Products[ProductID],Products[ProductName])</f>
        <v>Chairs Model 4</v>
      </c>
      <c r="H211" t="str">
        <f>_xlfn.XLOOKUP(Orders_CLEAN[[#This Row],[ProductName]],Products[ProductName],Products[Category])</f>
        <v>Furniture</v>
      </c>
      <c r="I211" s="6">
        <f>_xlfn.XLOOKUP(Orders_CLEAN[[#This Row],[ProductID]],Products[ProductID],Products[Cost])</f>
        <v>784.05</v>
      </c>
      <c r="J211">
        <v>1</v>
      </c>
      <c r="K211" s="6">
        <v>1700.53</v>
      </c>
      <c r="L211" s="7">
        <v>0</v>
      </c>
      <c r="M211" t="s">
        <v>27</v>
      </c>
      <c r="N211" t="s">
        <v>21</v>
      </c>
      <c r="O211" t="str">
        <f>_xlfn.XLOOKUP(Orders_CLEAN[[#This Row],[Region]],Region_lookup[RegionCode],Region_lookup[RegionName])</f>
        <v>KwaZulu-Natal</v>
      </c>
      <c r="P211" t="s">
        <v>97</v>
      </c>
      <c r="Q211" t="str">
        <f>_xlfn.XLOOKUP(Orders_CLEAN[[#This Row],[EmployeeID]],Employees[EmployeeID],Employees[EmployeeName])</f>
        <v>Bongani Sithole</v>
      </c>
      <c r="R211" s="8">
        <f>Orders_CLEAN[[#This Row],[Quantity]]*Orders_CLEAN[[#This Row],[UnitPrice]]*(1-Orders_CLEAN[[#This Row],[Discount]])</f>
        <v>1700.53</v>
      </c>
      <c r="S211" s="8">
        <f>Orders_CLEAN[[#This Row],[Cost]]*Orders_CLEAN[[#This Row],[Quantity]]</f>
        <v>784.05</v>
      </c>
      <c r="T211" s="8">
        <f>Orders_CLEAN[[#This Row],[LineTotal]]-Orders_CLEAN[[#This Row],[LineCost]]</f>
        <v>916.48</v>
      </c>
      <c r="U211" s="8" t="str">
        <f>IFERROR(IF(Orders_CLEAN[[#This Row],[Profit]]/Orders_CLEAN[[#This Row],[LineTotal]]&gt;0.3, "High", IF(Orders_CLEAN[[#This Row],[Profit]]/Orders_CLEAN[[#This Row],[LineTotal]]&gt;=0.15, "Medium", "Low")), "Quantity Error!")</f>
        <v>High</v>
      </c>
      <c r="V211" s="8" t="str">
        <f>IF(COUNTIF(Returns[OrderID], Orders_CLEAN[[#This Row],[OrderID]])&gt;0, "Yes", "No")</f>
        <v>No</v>
      </c>
      <c r="W211" s="19">
        <f>IF(Orders_CLEAN[[#This Row],[Returned]]="Yes",1,0)</f>
        <v>0</v>
      </c>
    </row>
    <row r="212" spans="1:23" x14ac:dyDescent="0.2">
      <c r="A212" t="s">
        <v>502</v>
      </c>
      <c r="B212" s="5">
        <v>45349</v>
      </c>
      <c r="C212" s="5" t="str">
        <f>IF(Orders_CLEAN[[#This Row],[Quantity]]="", "Quantity Error!", "Q"&amp;ROUNDUP(MONTH(Orders_CLEAN[[#This Row],[OrderDate]])/3,0))</f>
        <v>Q1</v>
      </c>
      <c r="D212" t="s">
        <v>326</v>
      </c>
      <c r="E212" t="str">
        <f>_xlfn.XLOOKUP(Orders_CLEAN[[#This Row],[CustomerID]],Customers[CustomerID],Customers[CustomerName])</f>
        <v>Nomsa Molefe</v>
      </c>
      <c r="F212" t="s">
        <v>65</v>
      </c>
      <c r="G212" t="str">
        <f>_xlfn.XLOOKUP(Orders_CLEAN[[#This Row],[ProductID]],Products[ProductID],Products[ProductName])</f>
        <v>Bookcases Model 2</v>
      </c>
      <c r="H212" t="str">
        <f>_xlfn.XLOOKUP(Orders_CLEAN[[#This Row],[ProductName]],Products[ProductName],Products[Category])</f>
        <v>Furniture</v>
      </c>
      <c r="I212" s="6">
        <f>_xlfn.XLOOKUP(Orders_CLEAN[[#This Row],[ProductID]],Products[ProductID],Products[Cost])</f>
        <v>633.59</v>
      </c>
      <c r="J212">
        <v>7</v>
      </c>
      <c r="K212" s="6">
        <v>800.37</v>
      </c>
      <c r="L212" s="7">
        <v>0.05</v>
      </c>
      <c r="M212" t="s">
        <v>13</v>
      </c>
      <c r="N212" t="s">
        <v>21</v>
      </c>
      <c r="O212" t="str">
        <f>_xlfn.XLOOKUP(Orders_CLEAN[[#This Row],[Region]],Region_lookup[RegionCode],Region_lookup[RegionName])</f>
        <v>KwaZulu-Natal</v>
      </c>
      <c r="P212" t="s">
        <v>170</v>
      </c>
      <c r="Q212" t="str">
        <f>_xlfn.XLOOKUP(Orders_CLEAN[[#This Row],[EmployeeID]],Employees[EmployeeID],Employees[EmployeeName])</f>
        <v>Nomvula Le Roux</v>
      </c>
      <c r="R212" s="8">
        <f>Orders_CLEAN[[#This Row],[Quantity]]*Orders_CLEAN[[#This Row],[UnitPrice]]*(1-Orders_CLEAN[[#This Row],[Discount]])</f>
        <v>5322.4605000000001</v>
      </c>
      <c r="S212" s="8">
        <f>Orders_CLEAN[[#This Row],[Cost]]*Orders_CLEAN[[#This Row],[Quantity]]</f>
        <v>4435.13</v>
      </c>
      <c r="T212" s="8">
        <f>Orders_CLEAN[[#This Row],[LineTotal]]-Orders_CLEAN[[#This Row],[LineCost]]</f>
        <v>887.33050000000003</v>
      </c>
      <c r="U212" s="8" t="str">
        <f>IFERROR(IF(Orders_CLEAN[[#This Row],[Profit]]/Orders_CLEAN[[#This Row],[LineTotal]]&gt;0.3, "High", IF(Orders_CLEAN[[#This Row],[Profit]]/Orders_CLEAN[[#This Row],[LineTotal]]&gt;=0.15, "Medium", "Low")), "Quantity Error!")</f>
        <v>Medium</v>
      </c>
      <c r="V212" s="8" t="str">
        <f>IF(COUNTIF(Returns[OrderID], Orders_CLEAN[[#This Row],[OrderID]])&gt;0, "Yes", "No")</f>
        <v>No</v>
      </c>
      <c r="W212" s="19">
        <f>IF(Orders_CLEAN[[#This Row],[Returned]]="Yes",1,0)</f>
        <v>0</v>
      </c>
    </row>
    <row r="213" spans="1:23" x14ac:dyDescent="0.2">
      <c r="A213" t="s">
        <v>503</v>
      </c>
      <c r="B213" s="5">
        <v>45828</v>
      </c>
      <c r="C213" s="5" t="str">
        <f>IF(Orders_CLEAN[[#This Row],[Quantity]]="", "Quantity Error!", "Q"&amp;ROUNDUP(MONTH(Orders_CLEAN[[#This Row],[OrderDate]])/3,0))</f>
        <v>Q2</v>
      </c>
      <c r="D213" t="s">
        <v>557</v>
      </c>
      <c r="E213" t="str">
        <f>_xlfn.XLOOKUP(Orders_CLEAN[[#This Row],[CustomerID]],Customers[CustomerID],Customers[CustomerName])</f>
        <v>Deon Venter</v>
      </c>
      <c r="F213" t="s">
        <v>166</v>
      </c>
      <c r="G213" t="str">
        <f>_xlfn.XLOOKUP(Orders_CLEAN[[#This Row],[ProductID]],Products[ProductID],Products[ProductName])</f>
        <v>Monitors Model 2</v>
      </c>
      <c r="H213" t="str">
        <f>_xlfn.XLOOKUP(Orders_CLEAN[[#This Row],[ProductName]],Products[ProductName],Products[Category])</f>
        <v>Technology</v>
      </c>
      <c r="I213" s="6">
        <f>_xlfn.XLOOKUP(Orders_CLEAN[[#This Row],[ProductID]],Products[ProductID],Products[Cost])</f>
        <v>396.64</v>
      </c>
      <c r="J213">
        <v>1</v>
      </c>
      <c r="K213" s="6">
        <v>532.41999999999996</v>
      </c>
      <c r="L213" s="7">
        <v>0.2</v>
      </c>
      <c r="M213" t="s">
        <v>13</v>
      </c>
      <c r="N213" t="s">
        <v>14</v>
      </c>
      <c r="O213" t="str">
        <f>_xlfn.XLOOKUP(Orders_CLEAN[[#This Row],[Region]],Region_lookup[RegionCode],Region_lookup[RegionName])</f>
        <v>Western Cape</v>
      </c>
      <c r="P213" t="s">
        <v>15</v>
      </c>
      <c r="Q213" t="str">
        <f>_xlfn.XLOOKUP(Orders_CLEAN[[#This Row],[EmployeeID]],Employees[EmployeeID],Employees[EmployeeName])</f>
        <v>Anja Fourie</v>
      </c>
      <c r="R213" s="8">
        <f>Orders_CLEAN[[#This Row],[Quantity]]*Orders_CLEAN[[#This Row],[UnitPrice]]*(1-Orders_CLEAN[[#This Row],[Discount]])</f>
        <v>425.93599999999998</v>
      </c>
      <c r="S213" s="8">
        <f>Orders_CLEAN[[#This Row],[Cost]]*Orders_CLEAN[[#This Row],[Quantity]]</f>
        <v>396.64</v>
      </c>
      <c r="T213" s="8">
        <f>Orders_CLEAN[[#This Row],[LineTotal]]-Orders_CLEAN[[#This Row],[LineCost]]</f>
        <v>29.295999999999992</v>
      </c>
      <c r="U213" s="8" t="str">
        <f>IFERROR(IF(Orders_CLEAN[[#This Row],[Profit]]/Orders_CLEAN[[#This Row],[LineTotal]]&gt;0.3, "High", IF(Orders_CLEAN[[#This Row],[Profit]]/Orders_CLEAN[[#This Row],[LineTotal]]&gt;=0.15, "Medium", "Low")), "Quantity Error!")</f>
        <v>Low</v>
      </c>
      <c r="V213" s="8" t="str">
        <f>IF(COUNTIF(Returns[OrderID], Orders_CLEAN[[#This Row],[OrderID]])&gt;0, "Yes", "No")</f>
        <v>No</v>
      </c>
      <c r="W213" s="19">
        <f>IF(Orders_CLEAN[[#This Row],[Returned]]="Yes",1,0)</f>
        <v>0</v>
      </c>
    </row>
    <row r="214" spans="1:23" x14ac:dyDescent="0.2">
      <c r="A214" t="s">
        <v>506</v>
      </c>
      <c r="B214" s="5">
        <v>45302</v>
      </c>
      <c r="C214" s="5" t="str">
        <f>IF(Orders_CLEAN[[#This Row],[Quantity]]="", "Quantity Error!", "Q"&amp;ROUNDUP(MONTH(Orders_CLEAN[[#This Row],[OrderDate]])/3,0))</f>
        <v>Q1</v>
      </c>
      <c r="D214" t="s">
        <v>123</v>
      </c>
      <c r="E214" t="str">
        <f>_xlfn.XLOOKUP(Orders_CLEAN[[#This Row],[CustomerID]],Customers[CustomerID],Customers[CustomerName])</f>
        <v>Nomvula Steyn</v>
      </c>
      <c r="F214" t="s">
        <v>69</v>
      </c>
      <c r="G214" t="str">
        <f>_xlfn.XLOOKUP(Orders_CLEAN[[#This Row],[ProductID]],Products[ProductID],Products[ProductName])</f>
        <v>Paper Model 2</v>
      </c>
      <c r="H214" t="str">
        <f>_xlfn.XLOOKUP(Orders_CLEAN[[#This Row],[ProductName]],Products[ProductName],Products[Category])</f>
        <v>Office Supplies</v>
      </c>
      <c r="I214" s="6">
        <f>_xlfn.XLOOKUP(Orders_CLEAN[[#This Row],[ProductID]],Products[ProductID],Products[Cost])</f>
        <v>461.98</v>
      </c>
      <c r="J214">
        <v>5</v>
      </c>
      <c r="K214" s="6">
        <v>1013.15</v>
      </c>
      <c r="L214" s="7">
        <v>0.05</v>
      </c>
      <c r="M214" t="s">
        <v>36</v>
      </c>
      <c r="N214" t="s">
        <v>31</v>
      </c>
      <c r="O214" t="str">
        <f>_xlfn.XLOOKUP(Orders_CLEAN[[#This Row],[Region]],Region_lookup[RegionCode],Region_lookup[RegionName])</f>
        <v>Gauteng</v>
      </c>
      <c r="P214" t="s">
        <v>43</v>
      </c>
      <c r="Q214" t="str">
        <f>_xlfn.XLOOKUP(Orders_CLEAN[[#This Row],[EmployeeID]],Employees[EmployeeID],Employees[EmployeeName])</f>
        <v>Thabo Dlamini</v>
      </c>
      <c r="R214" s="8">
        <f>Orders_CLEAN[[#This Row],[Quantity]]*Orders_CLEAN[[#This Row],[UnitPrice]]*(1-Orders_CLEAN[[#This Row],[Discount]])</f>
        <v>4812.4624999999996</v>
      </c>
      <c r="S214" s="8">
        <f>Orders_CLEAN[[#This Row],[Cost]]*Orders_CLEAN[[#This Row],[Quantity]]</f>
        <v>2309.9</v>
      </c>
      <c r="T214" s="8">
        <f>Orders_CLEAN[[#This Row],[LineTotal]]-Orders_CLEAN[[#This Row],[LineCost]]</f>
        <v>2502.5624999999995</v>
      </c>
      <c r="U214" s="8" t="str">
        <f>IFERROR(IF(Orders_CLEAN[[#This Row],[Profit]]/Orders_CLEAN[[#This Row],[LineTotal]]&gt;0.3, "High", IF(Orders_CLEAN[[#This Row],[Profit]]/Orders_CLEAN[[#This Row],[LineTotal]]&gt;=0.15, "Medium", "Low")), "Quantity Error!")</f>
        <v>High</v>
      </c>
      <c r="V214" s="8" t="str">
        <f>IF(COUNTIF(Returns[OrderID], Orders_CLEAN[[#This Row],[OrderID]])&gt;0, "Yes", "No")</f>
        <v>No</v>
      </c>
      <c r="W214" s="19">
        <f>IF(Orders_CLEAN[[#This Row],[Returned]]="Yes",1,0)</f>
        <v>0</v>
      </c>
    </row>
    <row r="215" spans="1:23" x14ac:dyDescent="0.2">
      <c r="A215" t="s">
        <v>509</v>
      </c>
      <c r="B215" s="5">
        <v>45759</v>
      </c>
      <c r="C215" s="5" t="str">
        <f>IF(Orders_CLEAN[[#This Row],[Quantity]]="", "Quantity Error!", "Q"&amp;ROUNDUP(MONTH(Orders_CLEAN[[#This Row],[OrderDate]])/3,0))</f>
        <v>Q2</v>
      </c>
      <c r="D215" t="s">
        <v>510</v>
      </c>
      <c r="E215" t="str">
        <f>_xlfn.XLOOKUP(Orders_CLEAN[[#This Row],[CustomerID]],Customers[CustomerID],Customers[CustomerName])</f>
        <v>Anja Sithole</v>
      </c>
      <c r="F215" t="s">
        <v>192</v>
      </c>
      <c r="G215" t="str">
        <f>_xlfn.XLOOKUP(Orders_CLEAN[[#This Row],[ProductID]],Products[ProductID],Products[ProductName])</f>
        <v>Laptops Model 1</v>
      </c>
      <c r="H215" t="str">
        <f>_xlfn.XLOOKUP(Orders_CLEAN[[#This Row],[ProductName]],Products[ProductName],Products[Category])</f>
        <v>Technology</v>
      </c>
      <c r="I215" s="6">
        <f>_xlfn.XLOOKUP(Orders_CLEAN[[#This Row],[ProductID]],Products[ProductID],Products[Cost])</f>
        <v>732.63</v>
      </c>
      <c r="J215">
        <v>10</v>
      </c>
      <c r="K215" s="6">
        <v>1069.8599999999999</v>
      </c>
      <c r="L215" s="7">
        <v>0</v>
      </c>
      <c r="M215" t="s">
        <v>13</v>
      </c>
      <c r="N215" t="s">
        <v>47</v>
      </c>
      <c r="O215" t="str">
        <f>_xlfn.XLOOKUP(Orders_CLEAN[[#This Row],[Region]],Region_lookup[RegionCode],Region_lookup[RegionName])</f>
        <v>Eastern Cape</v>
      </c>
      <c r="P215" t="s">
        <v>75</v>
      </c>
      <c r="Q215" t="str">
        <f>_xlfn.XLOOKUP(Orders_CLEAN[[#This Row],[EmployeeID]],Employees[EmployeeID],Employees[EmployeeName])</f>
        <v>Francois Steyn</v>
      </c>
      <c r="R215" s="8">
        <f>Orders_CLEAN[[#This Row],[Quantity]]*Orders_CLEAN[[#This Row],[UnitPrice]]*(1-Orders_CLEAN[[#This Row],[Discount]])</f>
        <v>10698.599999999999</v>
      </c>
      <c r="S215" s="8">
        <f>Orders_CLEAN[[#This Row],[Cost]]*Orders_CLEAN[[#This Row],[Quantity]]</f>
        <v>7326.3</v>
      </c>
      <c r="T215" s="8">
        <f>Orders_CLEAN[[#This Row],[LineTotal]]-Orders_CLEAN[[#This Row],[LineCost]]</f>
        <v>3372.2999999999984</v>
      </c>
      <c r="U215" s="8" t="str">
        <f>IFERROR(IF(Orders_CLEAN[[#This Row],[Profit]]/Orders_CLEAN[[#This Row],[LineTotal]]&gt;0.3, "High", IF(Orders_CLEAN[[#This Row],[Profit]]/Orders_CLEAN[[#This Row],[LineTotal]]&gt;=0.15, "Medium", "Low")), "Quantity Error!")</f>
        <v>High</v>
      </c>
      <c r="V215" s="8" t="str">
        <f>IF(COUNTIF(Returns[OrderID], Orders_CLEAN[[#This Row],[OrderID]])&gt;0, "Yes", "No")</f>
        <v>No</v>
      </c>
      <c r="W215" s="19">
        <f>IF(Orders_CLEAN[[#This Row],[Returned]]="Yes",1,0)</f>
        <v>0</v>
      </c>
    </row>
    <row r="216" spans="1:23" x14ac:dyDescent="0.2">
      <c r="A216" t="s">
        <v>511</v>
      </c>
      <c r="B216" s="5">
        <v>45679</v>
      </c>
      <c r="C216" s="5" t="str">
        <f>IF(Orders_CLEAN[[#This Row],[Quantity]]="", "Quantity Error!", "Q"&amp;ROUNDUP(MONTH(Orders_CLEAN[[#This Row],[OrderDate]])/3,0))</f>
        <v>Q1</v>
      </c>
      <c r="D216" t="s">
        <v>263</v>
      </c>
      <c r="E216" t="str">
        <f>_xlfn.XLOOKUP(Orders_CLEAN[[#This Row],[CustomerID]],Customers[CustomerID],Customers[CustomerName])</f>
        <v>Kagiso Coetzee</v>
      </c>
      <c r="F216" t="s">
        <v>118</v>
      </c>
      <c r="G216" t="str">
        <f>_xlfn.XLOOKUP(Orders_CLEAN[[#This Row],[ProductID]],Products[ProductID],Products[ProductName])</f>
        <v>Paper Model 1</v>
      </c>
      <c r="H216" t="str">
        <f>_xlfn.XLOOKUP(Orders_CLEAN[[#This Row],[ProductName]],Products[ProductName],Products[Category])</f>
        <v>Office Supplies</v>
      </c>
      <c r="I216" s="6">
        <f>_xlfn.XLOOKUP(Orders_CLEAN[[#This Row],[ProductID]],Products[ProductID],Products[Cost])</f>
        <v>193.58</v>
      </c>
      <c r="J216">
        <v>10</v>
      </c>
      <c r="K216" s="6">
        <v>347.15</v>
      </c>
      <c r="L216" s="7">
        <v>0.2</v>
      </c>
      <c r="M216" t="s">
        <v>36</v>
      </c>
      <c r="N216" t="s">
        <v>14</v>
      </c>
      <c r="O216" t="str">
        <f>_xlfn.XLOOKUP(Orders_CLEAN[[#This Row],[Region]],Region_lookup[RegionCode],Region_lookup[RegionName])</f>
        <v>Western Cape</v>
      </c>
      <c r="P216" t="s">
        <v>15</v>
      </c>
      <c r="Q216" t="str">
        <f>_xlfn.XLOOKUP(Orders_CLEAN[[#This Row],[EmployeeID]],Employees[EmployeeID],Employees[EmployeeName])</f>
        <v>Anja Fourie</v>
      </c>
      <c r="R216" s="8">
        <f>Orders_CLEAN[[#This Row],[Quantity]]*Orders_CLEAN[[#This Row],[UnitPrice]]*(1-Orders_CLEAN[[#This Row],[Discount]])</f>
        <v>2777.2000000000003</v>
      </c>
      <c r="S216" s="8">
        <f>Orders_CLEAN[[#This Row],[Cost]]*Orders_CLEAN[[#This Row],[Quantity]]</f>
        <v>1935.8000000000002</v>
      </c>
      <c r="T216" s="8">
        <f>Orders_CLEAN[[#This Row],[LineTotal]]-Orders_CLEAN[[#This Row],[LineCost]]</f>
        <v>841.40000000000009</v>
      </c>
      <c r="U216" s="8" t="str">
        <f>IFERROR(IF(Orders_CLEAN[[#This Row],[Profit]]/Orders_CLEAN[[#This Row],[LineTotal]]&gt;0.3, "High", IF(Orders_CLEAN[[#This Row],[Profit]]/Orders_CLEAN[[#This Row],[LineTotal]]&gt;=0.15, "Medium", "Low")), "Quantity Error!")</f>
        <v>High</v>
      </c>
      <c r="V216" s="8" t="str">
        <f>IF(COUNTIF(Returns[OrderID], Orders_CLEAN[[#This Row],[OrderID]])&gt;0, "Yes", "No")</f>
        <v>No</v>
      </c>
      <c r="W216" s="19">
        <f>IF(Orders_CLEAN[[#This Row],[Returned]]="Yes",1,0)</f>
        <v>0</v>
      </c>
    </row>
    <row r="217" spans="1:23" x14ac:dyDescent="0.2">
      <c r="A217" t="s">
        <v>512</v>
      </c>
      <c r="B217" s="5">
        <v>45775</v>
      </c>
      <c r="C217" s="5" t="str">
        <f>IF(Orders_CLEAN[[#This Row],[Quantity]]="", "Quantity Error!", "Q"&amp;ROUNDUP(MONTH(Orders_CLEAN[[#This Row],[OrderDate]])/3,0))</f>
        <v>Q2</v>
      </c>
      <c r="D217" t="s">
        <v>394</v>
      </c>
      <c r="E217" t="str">
        <f>_xlfn.XLOOKUP(Orders_CLEAN[[#This Row],[CustomerID]],Customers[CustomerID],Customers[CustomerName])</f>
        <v>Nomsa Pretorius</v>
      </c>
      <c r="F217" t="s">
        <v>69</v>
      </c>
      <c r="G217" t="str">
        <f>_xlfn.XLOOKUP(Orders_CLEAN[[#This Row],[ProductID]],Products[ProductID],Products[ProductName])</f>
        <v>Paper Model 2</v>
      </c>
      <c r="H217" t="str">
        <f>_xlfn.XLOOKUP(Orders_CLEAN[[#This Row],[ProductName]],Products[ProductName],Products[Category])</f>
        <v>Office Supplies</v>
      </c>
      <c r="I217" s="6">
        <f>_xlfn.XLOOKUP(Orders_CLEAN[[#This Row],[ProductID]],Products[ProductID],Products[Cost])</f>
        <v>461.98</v>
      </c>
      <c r="J217">
        <v>3</v>
      </c>
      <c r="K217" s="6">
        <v>1013.15</v>
      </c>
      <c r="L217" s="7">
        <v>0</v>
      </c>
      <c r="M217" t="s">
        <v>62</v>
      </c>
      <c r="N217" t="s">
        <v>21</v>
      </c>
      <c r="O217" t="str">
        <f>_xlfn.XLOOKUP(Orders_CLEAN[[#This Row],[Region]],Region_lookup[RegionCode],Region_lookup[RegionName])</f>
        <v>KwaZulu-Natal</v>
      </c>
      <c r="P217" t="s">
        <v>22</v>
      </c>
      <c r="Q217" t="str">
        <f>_xlfn.XLOOKUP(Orders_CLEAN[[#This Row],[EmployeeID]],Employees[EmployeeID],Employees[EmployeeName])</f>
        <v>Thabo Le Roux</v>
      </c>
      <c r="R217" s="8">
        <f>Orders_CLEAN[[#This Row],[Quantity]]*Orders_CLEAN[[#This Row],[UnitPrice]]*(1-Orders_CLEAN[[#This Row],[Discount]])</f>
        <v>3039.45</v>
      </c>
      <c r="S217" s="8">
        <f>Orders_CLEAN[[#This Row],[Cost]]*Orders_CLEAN[[#This Row],[Quantity]]</f>
        <v>1385.94</v>
      </c>
      <c r="T217" s="8">
        <f>Orders_CLEAN[[#This Row],[LineTotal]]-Orders_CLEAN[[#This Row],[LineCost]]</f>
        <v>1653.5099999999998</v>
      </c>
      <c r="U217" s="8" t="str">
        <f>IFERROR(IF(Orders_CLEAN[[#This Row],[Profit]]/Orders_CLEAN[[#This Row],[LineTotal]]&gt;0.3, "High", IF(Orders_CLEAN[[#This Row],[Profit]]/Orders_CLEAN[[#This Row],[LineTotal]]&gt;=0.15, "Medium", "Low")), "Quantity Error!")</f>
        <v>High</v>
      </c>
      <c r="V217" s="8" t="str">
        <f>IF(COUNTIF(Returns[OrderID], Orders_CLEAN[[#This Row],[OrderID]])&gt;0, "Yes", "No")</f>
        <v>No</v>
      </c>
      <c r="W217" s="19">
        <f>IF(Orders_CLEAN[[#This Row],[Returned]]="Yes",1,0)</f>
        <v>0</v>
      </c>
    </row>
    <row r="218" spans="1:23" x14ac:dyDescent="0.2">
      <c r="A218" t="s">
        <v>513</v>
      </c>
      <c r="B218" s="5">
        <v>45437</v>
      </c>
      <c r="C218" s="5" t="str">
        <f>IF(Orders_CLEAN[[#This Row],[Quantity]]="", "Quantity Error!", "Q"&amp;ROUNDUP(MONTH(Orders_CLEAN[[#This Row],[OrderDate]])/3,0))</f>
        <v>Q2</v>
      </c>
      <c r="D218" t="s">
        <v>313</v>
      </c>
      <c r="E218" t="str">
        <f>_xlfn.XLOOKUP(Orders_CLEAN[[#This Row],[CustomerID]],Customers[CustomerID],Customers[CustomerName])</f>
        <v>Johan Pretorius</v>
      </c>
      <c r="F218" t="s">
        <v>78</v>
      </c>
      <c r="G218" t="str">
        <f>_xlfn.XLOOKUP(Orders_CLEAN[[#This Row],[ProductID]],Products[ProductID],Products[ProductName])</f>
        <v>Desks Model 3</v>
      </c>
      <c r="H218" t="str">
        <f>_xlfn.XLOOKUP(Orders_CLEAN[[#This Row],[ProductName]],Products[ProductName],Products[Category])</f>
        <v>Furniture</v>
      </c>
      <c r="I218" s="6">
        <f>_xlfn.XLOOKUP(Orders_CLEAN[[#This Row],[ProductID]],Products[ProductID],Products[Cost])</f>
        <v>388.07</v>
      </c>
      <c r="J218">
        <v>10</v>
      </c>
      <c r="K218" s="6">
        <v>782.41</v>
      </c>
      <c r="L218" s="7">
        <v>0</v>
      </c>
      <c r="M218" t="s">
        <v>27</v>
      </c>
      <c r="N218" t="s">
        <v>21</v>
      </c>
      <c r="O218" t="str">
        <f>_xlfn.XLOOKUP(Orders_CLEAN[[#This Row],[Region]],Region_lookup[RegionCode],Region_lookup[RegionName])</f>
        <v>KwaZulu-Natal</v>
      </c>
      <c r="P218" t="s">
        <v>97</v>
      </c>
      <c r="Q218" t="str">
        <f>_xlfn.XLOOKUP(Orders_CLEAN[[#This Row],[EmployeeID]],Employees[EmployeeID],Employees[EmployeeName])</f>
        <v>Bongani Sithole</v>
      </c>
      <c r="R218" s="8">
        <f>Orders_CLEAN[[#This Row],[Quantity]]*Orders_CLEAN[[#This Row],[UnitPrice]]*(1-Orders_CLEAN[[#This Row],[Discount]])</f>
        <v>7824.0999999999995</v>
      </c>
      <c r="S218" s="8">
        <f>Orders_CLEAN[[#This Row],[Cost]]*Orders_CLEAN[[#This Row],[Quantity]]</f>
        <v>3880.7</v>
      </c>
      <c r="T218" s="8">
        <f>Orders_CLEAN[[#This Row],[LineTotal]]-Orders_CLEAN[[#This Row],[LineCost]]</f>
        <v>3943.3999999999996</v>
      </c>
      <c r="U218" s="8" t="str">
        <f>IFERROR(IF(Orders_CLEAN[[#This Row],[Profit]]/Orders_CLEAN[[#This Row],[LineTotal]]&gt;0.3, "High", IF(Orders_CLEAN[[#This Row],[Profit]]/Orders_CLEAN[[#This Row],[LineTotal]]&gt;=0.15, "Medium", "Low")), "Quantity Error!")</f>
        <v>High</v>
      </c>
      <c r="V218" s="8" t="str">
        <f>IF(COUNTIF(Returns[OrderID], Orders_CLEAN[[#This Row],[OrderID]])&gt;0, "Yes", "No")</f>
        <v>No</v>
      </c>
      <c r="W218" s="19">
        <f>IF(Orders_CLEAN[[#This Row],[Returned]]="Yes",1,0)</f>
        <v>0</v>
      </c>
    </row>
    <row r="219" spans="1:23" x14ac:dyDescent="0.2">
      <c r="A219" t="s">
        <v>515</v>
      </c>
      <c r="B219" s="5">
        <v>45337</v>
      </c>
      <c r="C219" s="5" t="str">
        <f>IF(Orders_CLEAN[[#This Row],[Quantity]]="", "Quantity Error!", "Q"&amp;ROUNDUP(MONTH(Orders_CLEAN[[#This Row],[OrderDate]])/3,0))</f>
        <v>Q1</v>
      </c>
      <c r="D219" t="s">
        <v>220</v>
      </c>
      <c r="E219" t="str">
        <f>_xlfn.XLOOKUP(Orders_CLEAN[[#This Row],[CustomerID]],Customers[CustomerID],Customers[CustomerName])</f>
        <v>Kagiso Pretorius</v>
      </c>
      <c r="F219" t="s">
        <v>96</v>
      </c>
      <c r="G219" t="str">
        <f>_xlfn.XLOOKUP(Orders_CLEAN[[#This Row],[ProductID]],Products[ProductID],Products[ProductName])</f>
        <v>Desks Model 2</v>
      </c>
      <c r="H219" t="str">
        <f>_xlfn.XLOOKUP(Orders_CLEAN[[#This Row],[ProductName]],Products[ProductName],Products[Category])</f>
        <v>Furniture</v>
      </c>
      <c r="I219" s="6">
        <f>_xlfn.XLOOKUP(Orders_CLEAN[[#This Row],[ProductID]],Products[ProductID],Products[Cost])</f>
        <v>209.29</v>
      </c>
      <c r="J219">
        <v>6</v>
      </c>
      <c r="K219" s="6">
        <v>425.58</v>
      </c>
      <c r="L219" s="7">
        <v>0.15</v>
      </c>
      <c r="M219" t="s">
        <v>27</v>
      </c>
      <c r="N219" t="s">
        <v>14</v>
      </c>
      <c r="O219" t="str">
        <f>_xlfn.XLOOKUP(Orders_CLEAN[[#This Row],[Region]],Region_lookup[RegionCode],Region_lookup[RegionName])</f>
        <v>Western Cape</v>
      </c>
      <c r="P219" t="s">
        <v>15</v>
      </c>
      <c r="Q219" t="str">
        <f>_xlfn.XLOOKUP(Orders_CLEAN[[#This Row],[EmployeeID]],Employees[EmployeeID],Employees[EmployeeName])</f>
        <v>Anja Fourie</v>
      </c>
      <c r="R219" s="8">
        <f>Orders_CLEAN[[#This Row],[Quantity]]*Orders_CLEAN[[#This Row],[UnitPrice]]*(1-Orders_CLEAN[[#This Row],[Discount]])</f>
        <v>2170.4580000000001</v>
      </c>
      <c r="S219" s="8">
        <f>Orders_CLEAN[[#This Row],[Cost]]*Orders_CLEAN[[#This Row],[Quantity]]</f>
        <v>1255.74</v>
      </c>
      <c r="T219" s="8">
        <f>Orders_CLEAN[[#This Row],[LineTotal]]-Orders_CLEAN[[#This Row],[LineCost]]</f>
        <v>914.71800000000007</v>
      </c>
      <c r="U219" s="8" t="str">
        <f>IFERROR(IF(Orders_CLEAN[[#This Row],[Profit]]/Orders_CLEAN[[#This Row],[LineTotal]]&gt;0.3, "High", IF(Orders_CLEAN[[#This Row],[Profit]]/Orders_CLEAN[[#This Row],[LineTotal]]&gt;=0.15, "Medium", "Low")), "Quantity Error!")</f>
        <v>High</v>
      </c>
      <c r="V219" s="8" t="str">
        <f>IF(COUNTIF(Returns[OrderID], Orders_CLEAN[[#This Row],[OrderID]])&gt;0, "Yes", "No")</f>
        <v>No</v>
      </c>
      <c r="W219" s="19">
        <f>IF(Orders_CLEAN[[#This Row],[Returned]]="Yes",1,0)</f>
        <v>0</v>
      </c>
    </row>
    <row r="220" spans="1:23" x14ac:dyDescent="0.2">
      <c r="A220" t="s">
        <v>517</v>
      </c>
      <c r="B220" s="5">
        <v>45768</v>
      </c>
      <c r="C220" s="5" t="str">
        <f>IF(Orders_CLEAN[[#This Row],[Quantity]]="", "Quantity Error!", "Q"&amp;ROUNDUP(MONTH(Orders_CLEAN[[#This Row],[OrderDate]])/3,0))</f>
        <v>Q2</v>
      </c>
      <c r="D220" t="s">
        <v>204</v>
      </c>
      <c r="E220" t="str">
        <f>_xlfn.XLOOKUP(Orders_CLEAN[[#This Row],[CustomerID]],Customers[CustomerID],Customers[CustomerName])</f>
        <v>Elmarie Mbatha</v>
      </c>
      <c r="F220" t="s">
        <v>81</v>
      </c>
      <c r="G220" t="str">
        <f>_xlfn.XLOOKUP(Orders_CLEAN[[#This Row],[ProductID]],Products[ProductID],Products[ProductName])</f>
        <v>Envelopes Model 2</v>
      </c>
      <c r="H220" t="str">
        <f>_xlfn.XLOOKUP(Orders_CLEAN[[#This Row],[ProductName]],Products[ProductName],Products[Category])</f>
        <v>Office Supplies</v>
      </c>
      <c r="I220" s="6">
        <f>_xlfn.XLOOKUP(Orders_CLEAN[[#This Row],[ProductID]],Products[ProductID],Products[Cost])</f>
        <v>599.25</v>
      </c>
      <c r="J220">
        <v>11</v>
      </c>
      <c r="K220" s="6">
        <v>849.05</v>
      </c>
      <c r="L220" s="7">
        <v>0</v>
      </c>
      <c r="M220" t="s">
        <v>27</v>
      </c>
      <c r="N220" t="s">
        <v>14</v>
      </c>
      <c r="O220" t="str">
        <f>_xlfn.XLOOKUP(Orders_CLEAN[[#This Row],[Region]],Region_lookup[RegionCode],Region_lookup[RegionName])</f>
        <v>Western Cape</v>
      </c>
      <c r="P220" t="s">
        <v>15</v>
      </c>
      <c r="Q220" t="str">
        <f>_xlfn.XLOOKUP(Orders_CLEAN[[#This Row],[EmployeeID]],Employees[EmployeeID],Employees[EmployeeName])</f>
        <v>Anja Fourie</v>
      </c>
      <c r="R220" s="8">
        <f>Orders_CLEAN[[#This Row],[Quantity]]*Orders_CLEAN[[#This Row],[UnitPrice]]*(1-Orders_CLEAN[[#This Row],[Discount]])</f>
        <v>9339.5499999999993</v>
      </c>
      <c r="S220" s="8">
        <f>Orders_CLEAN[[#This Row],[Cost]]*Orders_CLEAN[[#This Row],[Quantity]]</f>
        <v>6591.75</v>
      </c>
      <c r="T220" s="8">
        <f>Orders_CLEAN[[#This Row],[LineTotal]]-Orders_CLEAN[[#This Row],[LineCost]]</f>
        <v>2747.7999999999993</v>
      </c>
      <c r="U220" s="8" t="str">
        <f>IFERROR(IF(Orders_CLEAN[[#This Row],[Profit]]/Orders_CLEAN[[#This Row],[LineTotal]]&gt;0.3, "High", IF(Orders_CLEAN[[#This Row],[Profit]]/Orders_CLEAN[[#This Row],[LineTotal]]&gt;=0.15, "Medium", "Low")), "Quantity Error!")</f>
        <v>Medium</v>
      </c>
      <c r="V220" s="8" t="str">
        <f>IF(COUNTIF(Returns[OrderID], Orders_CLEAN[[#This Row],[OrderID]])&gt;0, "Yes", "No")</f>
        <v>No</v>
      </c>
      <c r="W220" s="19">
        <f>IF(Orders_CLEAN[[#This Row],[Returned]]="Yes",1,0)</f>
        <v>0</v>
      </c>
    </row>
    <row r="221" spans="1:23" x14ac:dyDescent="0.2">
      <c r="A221" t="s">
        <v>518</v>
      </c>
      <c r="B221" s="5">
        <v>45398</v>
      </c>
      <c r="C221" s="5" t="str">
        <f>IF(Orders_CLEAN[[#This Row],[Quantity]]="", "Quantity Error!", "Q"&amp;ROUNDUP(MONTH(Orders_CLEAN[[#This Row],[OrderDate]])/3,0))</f>
        <v>Q2</v>
      </c>
      <c r="D221" t="s">
        <v>519</v>
      </c>
      <c r="E221" t="str">
        <f>_xlfn.XLOOKUP(Orders_CLEAN[[#This Row],[CustomerID]],Customers[CustomerID],Customers[CustomerName])</f>
        <v>Francois Van Der Merwe</v>
      </c>
      <c r="F221" t="s">
        <v>124</v>
      </c>
      <c r="G221" t="str">
        <f>_xlfn.XLOOKUP(Orders_CLEAN[[#This Row],[ProductID]],Products[ProductID],Products[ProductName])</f>
        <v>Binders Model 2</v>
      </c>
      <c r="H221" t="str">
        <f>_xlfn.XLOOKUP(Orders_CLEAN[[#This Row],[ProductName]],Products[ProductName],Products[Category])</f>
        <v>Office Supplies</v>
      </c>
      <c r="I221" s="6">
        <f>_xlfn.XLOOKUP(Orders_CLEAN[[#This Row],[ProductID]],Products[ProductID],Products[Cost])</f>
        <v>597.01</v>
      </c>
      <c r="J221">
        <v>11</v>
      </c>
      <c r="K221" s="6">
        <v>774.08</v>
      </c>
      <c r="L221" s="7">
        <v>0.1</v>
      </c>
      <c r="M221" t="s">
        <v>27</v>
      </c>
      <c r="N221" t="s">
        <v>14</v>
      </c>
      <c r="O221" t="str">
        <f>_xlfn.XLOOKUP(Orders_CLEAN[[#This Row],[Region]],Region_lookup[RegionCode],Region_lookup[RegionName])</f>
        <v>Western Cape</v>
      </c>
      <c r="P221" t="s">
        <v>15</v>
      </c>
      <c r="Q221" t="str">
        <f>_xlfn.XLOOKUP(Orders_CLEAN[[#This Row],[EmployeeID]],Employees[EmployeeID],Employees[EmployeeName])</f>
        <v>Anja Fourie</v>
      </c>
      <c r="R221" s="8">
        <f>Orders_CLEAN[[#This Row],[Quantity]]*Orders_CLEAN[[#This Row],[UnitPrice]]*(1-Orders_CLEAN[[#This Row],[Discount]])</f>
        <v>7663.3920000000007</v>
      </c>
      <c r="S221" s="8">
        <f>Orders_CLEAN[[#This Row],[Cost]]*Orders_CLEAN[[#This Row],[Quantity]]</f>
        <v>6567.11</v>
      </c>
      <c r="T221" s="8">
        <f>Orders_CLEAN[[#This Row],[LineTotal]]-Orders_CLEAN[[#This Row],[LineCost]]</f>
        <v>1096.2820000000011</v>
      </c>
      <c r="U221" s="8" t="str">
        <f>IFERROR(IF(Orders_CLEAN[[#This Row],[Profit]]/Orders_CLEAN[[#This Row],[LineTotal]]&gt;0.3, "High", IF(Orders_CLEAN[[#This Row],[Profit]]/Orders_CLEAN[[#This Row],[LineTotal]]&gt;=0.15, "Medium", "Low")), "Quantity Error!")</f>
        <v>Low</v>
      </c>
      <c r="V221" s="8" t="str">
        <f>IF(COUNTIF(Returns[OrderID], Orders_CLEAN[[#This Row],[OrderID]])&gt;0, "Yes", "No")</f>
        <v>No</v>
      </c>
      <c r="W221" s="19">
        <f>IF(Orders_CLEAN[[#This Row],[Returned]]="Yes",1,0)</f>
        <v>0</v>
      </c>
    </row>
    <row r="222" spans="1:23" x14ac:dyDescent="0.2">
      <c r="A222" t="s">
        <v>520</v>
      </c>
      <c r="B222" s="5">
        <v>45680</v>
      </c>
      <c r="C222" s="5" t="str">
        <f>IF(Orders_CLEAN[[#This Row],[Quantity]]="", "Quantity Error!", "Q"&amp;ROUNDUP(MONTH(Orders_CLEAN[[#This Row],[OrderDate]])/3,0))</f>
        <v>Q1</v>
      </c>
      <c r="D222" t="s">
        <v>328</v>
      </c>
      <c r="E222" t="str">
        <f>_xlfn.XLOOKUP(Orders_CLEAN[[#This Row],[CustomerID]],Customers[CustomerID],Customers[CustomerName])</f>
        <v>Nomsa Ndlovu</v>
      </c>
      <c r="F222" t="s">
        <v>55</v>
      </c>
      <c r="G222" t="str">
        <f>_xlfn.XLOOKUP(Orders_CLEAN[[#This Row],[ProductID]],Products[ProductID],Products[ProductName])</f>
        <v>Paper Model 3</v>
      </c>
      <c r="H222" t="str">
        <f>_xlfn.XLOOKUP(Orders_CLEAN[[#This Row],[ProductName]],Products[ProductName],Products[Category])</f>
        <v>Office Supplies</v>
      </c>
      <c r="I222" s="6">
        <f>_xlfn.XLOOKUP(Orders_CLEAN[[#This Row],[ProductID]],Products[ProductID],Products[Cost])</f>
        <v>239.71</v>
      </c>
      <c r="J222">
        <v>9</v>
      </c>
      <c r="K222" s="6">
        <v>522.34</v>
      </c>
      <c r="L222" s="7">
        <v>0.1</v>
      </c>
      <c r="M222" t="s">
        <v>27</v>
      </c>
      <c r="N222" t="s">
        <v>31</v>
      </c>
      <c r="O222" t="str">
        <f>_xlfn.XLOOKUP(Orders_CLEAN[[#This Row],[Region]],Region_lookup[RegionCode],Region_lookup[RegionName])</f>
        <v>Gauteng</v>
      </c>
      <c r="P222" t="s">
        <v>43</v>
      </c>
      <c r="Q222" t="str">
        <f>_xlfn.XLOOKUP(Orders_CLEAN[[#This Row],[EmployeeID]],Employees[EmployeeID],Employees[EmployeeName])</f>
        <v>Thabo Dlamini</v>
      </c>
      <c r="R222" s="8">
        <f>Orders_CLEAN[[#This Row],[Quantity]]*Orders_CLEAN[[#This Row],[UnitPrice]]*(1-Orders_CLEAN[[#This Row],[Discount]])</f>
        <v>4230.9540000000006</v>
      </c>
      <c r="S222" s="8">
        <f>Orders_CLEAN[[#This Row],[Cost]]*Orders_CLEAN[[#This Row],[Quantity]]</f>
        <v>2157.39</v>
      </c>
      <c r="T222" s="8">
        <f>Orders_CLEAN[[#This Row],[LineTotal]]-Orders_CLEAN[[#This Row],[LineCost]]</f>
        <v>2073.5640000000008</v>
      </c>
      <c r="U222" s="8" t="str">
        <f>IFERROR(IF(Orders_CLEAN[[#This Row],[Profit]]/Orders_CLEAN[[#This Row],[LineTotal]]&gt;0.3, "High", IF(Orders_CLEAN[[#This Row],[Profit]]/Orders_CLEAN[[#This Row],[LineTotal]]&gt;=0.15, "Medium", "Low")), "Quantity Error!")</f>
        <v>High</v>
      </c>
      <c r="V222" s="8" t="str">
        <f>IF(COUNTIF(Returns[OrderID], Orders_CLEAN[[#This Row],[OrderID]])&gt;0, "Yes", "No")</f>
        <v>No</v>
      </c>
      <c r="W222" s="19">
        <f>IF(Orders_CLEAN[[#This Row],[Returned]]="Yes",1,0)</f>
        <v>0</v>
      </c>
    </row>
    <row r="223" spans="1:23" x14ac:dyDescent="0.2">
      <c r="A223" t="s">
        <v>522</v>
      </c>
      <c r="B223" s="5">
        <v>45463</v>
      </c>
      <c r="C223" s="5" t="str">
        <f>IF(Orders_CLEAN[[#This Row],[Quantity]]="", "Quantity Error!", "Q"&amp;ROUNDUP(MONTH(Orders_CLEAN[[#This Row],[OrderDate]])/3,0))</f>
        <v>Q2</v>
      </c>
      <c r="D223" t="s">
        <v>347</v>
      </c>
      <c r="E223" t="str">
        <f>_xlfn.XLOOKUP(Orders_CLEAN[[#This Row],[CustomerID]],Customers[CustomerID],Customers[CustomerName])</f>
        <v>Bongani Molefe</v>
      </c>
      <c r="F223" t="s">
        <v>88</v>
      </c>
      <c r="G223" t="str">
        <f>_xlfn.XLOOKUP(Orders_CLEAN[[#This Row],[ProductID]],Products[ProductID],Products[ProductName])</f>
        <v>Tables Model 2</v>
      </c>
      <c r="H223" t="str">
        <f>_xlfn.XLOOKUP(Orders_CLEAN[[#This Row],[ProductName]],Products[ProductName],Products[Category])</f>
        <v>Furniture</v>
      </c>
      <c r="I223" s="6">
        <f>_xlfn.XLOOKUP(Orders_CLEAN[[#This Row],[ProductID]],Products[ProductID],Products[Cost])</f>
        <v>752.53</v>
      </c>
      <c r="J223">
        <v>3</v>
      </c>
      <c r="K223" s="6">
        <v>1018.12</v>
      </c>
      <c r="L223" s="7">
        <v>0</v>
      </c>
      <c r="M223" t="s">
        <v>27</v>
      </c>
      <c r="N223" t="s">
        <v>47</v>
      </c>
      <c r="O223" t="str">
        <f>_xlfn.XLOOKUP(Orders_CLEAN[[#This Row],[Region]],Region_lookup[RegionCode],Region_lookup[RegionName])</f>
        <v>Eastern Cape</v>
      </c>
      <c r="P223" t="s">
        <v>75</v>
      </c>
      <c r="Q223" t="str">
        <f>_xlfn.XLOOKUP(Orders_CLEAN[[#This Row],[EmployeeID]],Employees[EmployeeID],Employees[EmployeeName])</f>
        <v>Francois Steyn</v>
      </c>
      <c r="R223" s="8">
        <f>Orders_CLEAN[[#This Row],[Quantity]]*Orders_CLEAN[[#This Row],[UnitPrice]]*(1-Orders_CLEAN[[#This Row],[Discount]])</f>
        <v>3054.36</v>
      </c>
      <c r="S223" s="8">
        <f>Orders_CLEAN[[#This Row],[Cost]]*Orders_CLEAN[[#This Row],[Quantity]]</f>
        <v>2257.59</v>
      </c>
      <c r="T223" s="8">
        <f>Orders_CLEAN[[#This Row],[LineTotal]]-Orders_CLEAN[[#This Row],[LineCost]]</f>
        <v>796.77</v>
      </c>
      <c r="U223" s="8" t="str">
        <f>IFERROR(IF(Orders_CLEAN[[#This Row],[Profit]]/Orders_CLEAN[[#This Row],[LineTotal]]&gt;0.3, "High", IF(Orders_CLEAN[[#This Row],[Profit]]/Orders_CLEAN[[#This Row],[LineTotal]]&gt;=0.15, "Medium", "Low")), "Quantity Error!")</f>
        <v>Medium</v>
      </c>
      <c r="V223" s="8" t="str">
        <f>IF(COUNTIF(Returns[OrderID], Orders_CLEAN[[#This Row],[OrderID]])&gt;0, "Yes", "No")</f>
        <v>No</v>
      </c>
      <c r="W223" s="19">
        <f>IF(Orders_CLEAN[[#This Row],[Returned]]="Yes",1,0)</f>
        <v>0</v>
      </c>
    </row>
    <row r="224" spans="1:23" x14ac:dyDescent="0.2">
      <c r="A224" t="s">
        <v>523</v>
      </c>
      <c r="B224" s="5">
        <v>45597</v>
      </c>
      <c r="C224" s="5" t="str">
        <f>IF(Orders_CLEAN[[#This Row],[Quantity]]="", "Quantity Error!", "Q"&amp;ROUNDUP(MONTH(Orders_CLEAN[[#This Row],[OrderDate]])/3,0))</f>
        <v>Q4</v>
      </c>
      <c r="D224" t="s">
        <v>50</v>
      </c>
      <c r="E224" t="str">
        <f>_xlfn.XLOOKUP(Orders_CLEAN[[#This Row],[CustomerID]],Customers[CustomerID],Customers[CustomerName])</f>
        <v>Precious Steyn</v>
      </c>
      <c r="F224" t="s">
        <v>231</v>
      </c>
      <c r="G224" t="str">
        <f>_xlfn.XLOOKUP(Orders_CLEAN[[#This Row],[ProductID]],Products[ProductID],Products[ProductName])</f>
        <v>Accessories Model 2</v>
      </c>
      <c r="H224" t="str">
        <f>_xlfn.XLOOKUP(Orders_CLEAN[[#This Row],[ProductName]],Products[ProductName],Products[Category])</f>
        <v>Technology</v>
      </c>
      <c r="I224" s="6">
        <f>_xlfn.XLOOKUP(Orders_CLEAN[[#This Row],[ProductID]],Products[ProductID],Products[Cost])</f>
        <v>31.01</v>
      </c>
      <c r="J224">
        <v>3</v>
      </c>
      <c r="K224" s="6">
        <v>49.68</v>
      </c>
      <c r="L224" s="7">
        <v>0.15</v>
      </c>
      <c r="M224" t="s">
        <v>13</v>
      </c>
      <c r="N224" t="s">
        <v>31</v>
      </c>
      <c r="O224" t="str">
        <f>_xlfn.XLOOKUP(Orders_CLEAN[[#This Row],[Region]],Region_lookup[RegionCode],Region_lookup[RegionName])</f>
        <v>Gauteng</v>
      </c>
      <c r="P224" t="s">
        <v>32</v>
      </c>
      <c r="Q224" t="str">
        <f>_xlfn.XLOOKUP(Orders_CLEAN[[#This Row],[EmployeeID]],Employees[EmployeeID],Employees[EmployeeName])</f>
        <v>Nomvula Mokoena</v>
      </c>
      <c r="R224" s="8">
        <f>Orders_CLEAN[[#This Row],[Quantity]]*Orders_CLEAN[[#This Row],[UnitPrice]]*(1-Orders_CLEAN[[#This Row],[Discount]])</f>
        <v>126.68399999999998</v>
      </c>
      <c r="S224" s="8">
        <f>Orders_CLEAN[[#This Row],[Cost]]*Orders_CLEAN[[#This Row],[Quantity]]</f>
        <v>93.03</v>
      </c>
      <c r="T224" s="8">
        <f>Orders_CLEAN[[#This Row],[LineTotal]]-Orders_CLEAN[[#This Row],[LineCost]]</f>
        <v>33.653999999999982</v>
      </c>
      <c r="U224" s="8" t="str">
        <f>IFERROR(IF(Orders_CLEAN[[#This Row],[Profit]]/Orders_CLEAN[[#This Row],[LineTotal]]&gt;0.3, "High", IF(Orders_CLEAN[[#This Row],[Profit]]/Orders_CLEAN[[#This Row],[LineTotal]]&gt;=0.15, "Medium", "Low")), "Quantity Error!")</f>
        <v>Medium</v>
      </c>
      <c r="V224" s="8" t="str">
        <f>IF(COUNTIF(Returns[OrderID], Orders_CLEAN[[#This Row],[OrderID]])&gt;0, "Yes", "No")</f>
        <v>No</v>
      </c>
      <c r="W224" s="19">
        <f>IF(Orders_CLEAN[[#This Row],[Returned]]="Yes",1,0)</f>
        <v>0</v>
      </c>
    </row>
    <row r="225" spans="1:23" x14ac:dyDescent="0.2">
      <c r="A225" t="s">
        <v>524</v>
      </c>
      <c r="B225" s="5">
        <v>45317</v>
      </c>
      <c r="C225" s="5" t="str">
        <f>IF(Orders_CLEAN[[#This Row],[Quantity]]="", "Quantity Error!", "Q"&amp;ROUNDUP(MONTH(Orders_CLEAN[[#This Row],[OrderDate]])/3,0))</f>
        <v>Q1</v>
      </c>
      <c r="D225" t="s">
        <v>60</v>
      </c>
      <c r="E225" t="str">
        <f>_xlfn.XLOOKUP(Orders_CLEAN[[#This Row],[CustomerID]],Customers[CustomerID],Customers[CustomerName])</f>
        <v>Lerato Mbatha</v>
      </c>
      <c r="F225" t="s">
        <v>199</v>
      </c>
      <c r="G225" t="str">
        <f>_xlfn.XLOOKUP(Orders_CLEAN[[#This Row],[ProductID]],Products[ProductID],Products[ProductName])</f>
        <v>Pens Model 2</v>
      </c>
      <c r="H225" t="str">
        <f>_xlfn.XLOOKUP(Orders_CLEAN[[#This Row],[ProductName]],Products[ProductName],Products[Category])</f>
        <v>Office Supplies</v>
      </c>
      <c r="I225" s="6">
        <f>_xlfn.XLOOKUP(Orders_CLEAN[[#This Row],[ProductID]],Products[ProductID],Products[Cost])</f>
        <v>285.10000000000002</v>
      </c>
      <c r="J225">
        <v>8</v>
      </c>
      <c r="K225" s="6">
        <v>528.79999999999995</v>
      </c>
      <c r="L225" s="7">
        <v>0</v>
      </c>
      <c r="M225" t="s">
        <v>13</v>
      </c>
      <c r="N225" t="s">
        <v>31</v>
      </c>
      <c r="O225" t="str">
        <f>_xlfn.XLOOKUP(Orders_CLEAN[[#This Row],[Region]],Region_lookup[RegionCode],Region_lookup[RegionName])</f>
        <v>Gauteng</v>
      </c>
      <c r="P225" t="s">
        <v>43</v>
      </c>
      <c r="Q225" t="str">
        <f>_xlfn.XLOOKUP(Orders_CLEAN[[#This Row],[EmployeeID]],Employees[EmployeeID],Employees[EmployeeName])</f>
        <v>Thabo Dlamini</v>
      </c>
      <c r="R225" s="8">
        <f>Orders_CLEAN[[#This Row],[Quantity]]*Orders_CLEAN[[#This Row],[UnitPrice]]*(1-Orders_CLEAN[[#This Row],[Discount]])</f>
        <v>4230.3999999999996</v>
      </c>
      <c r="S225" s="8">
        <f>Orders_CLEAN[[#This Row],[Cost]]*Orders_CLEAN[[#This Row],[Quantity]]</f>
        <v>2280.8000000000002</v>
      </c>
      <c r="T225" s="8">
        <f>Orders_CLEAN[[#This Row],[LineTotal]]-Orders_CLEAN[[#This Row],[LineCost]]</f>
        <v>1949.5999999999995</v>
      </c>
      <c r="U225" s="8" t="str">
        <f>IFERROR(IF(Orders_CLEAN[[#This Row],[Profit]]/Orders_CLEAN[[#This Row],[LineTotal]]&gt;0.3, "High", IF(Orders_CLEAN[[#This Row],[Profit]]/Orders_CLEAN[[#This Row],[LineTotal]]&gt;=0.15, "Medium", "Low")), "Quantity Error!")</f>
        <v>High</v>
      </c>
      <c r="V225" s="8" t="str">
        <f>IF(COUNTIF(Returns[OrderID], Orders_CLEAN[[#This Row],[OrderID]])&gt;0, "Yes", "No")</f>
        <v>No</v>
      </c>
      <c r="W225" s="19">
        <f>IF(Orders_CLEAN[[#This Row],[Returned]]="Yes",1,0)</f>
        <v>0</v>
      </c>
    </row>
    <row r="226" spans="1:23" x14ac:dyDescent="0.2">
      <c r="A226" t="s">
        <v>525</v>
      </c>
      <c r="B226" s="5">
        <v>45625</v>
      </c>
      <c r="C226" s="5" t="str">
        <f>IF(Orders_CLEAN[[#This Row],[Quantity]]="", "Quantity Error!", "Q"&amp;ROUNDUP(MONTH(Orders_CLEAN[[#This Row],[OrderDate]])/3,0))</f>
        <v>Q4</v>
      </c>
      <c r="D226" t="s">
        <v>310</v>
      </c>
      <c r="E226" t="str">
        <f>_xlfn.XLOOKUP(Orders_CLEAN[[#This Row],[CustomerID]],Customers[CustomerID],Customers[CustomerName])</f>
        <v>Riaan Khumalo</v>
      </c>
      <c r="F226" t="s">
        <v>213</v>
      </c>
      <c r="G226" t="str">
        <f>_xlfn.XLOOKUP(Orders_CLEAN[[#This Row],[ProductID]],Products[ProductID],Products[ProductName])</f>
        <v>Pens Model 4</v>
      </c>
      <c r="H226" t="str">
        <f>_xlfn.XLOOKUP(Orders_CLEAN[[#This Row],[ProductName]],Products[ProductName],Products[Category])</f>
        <v>Office Supplies</v>
      </c>
      <c r="I226" s="6">
        <f>_xlfn.XLOOKUP(Orders_CLEAN[[#This Row],[ProductID]],Products[ProductID],Products[Cost])</f>
        <v>578.14</v>
      </c>
      <c r="J226">
        <v>12</v>
      </c>
      <c r="K226" s="6">
        <v>1084.72</v>
      </c>
      <c r="L226" s="7">
        <v>0.2</v>
      </c>
      <c r="M226" t="s">
        <v>36</v>
      </c>
      <c r="N226" t="s">
        <v>14</v>
      </c>
      <c r="O226" t="str">
        <f>_xlfn.XLOOKUP(Orders_CLEAN[[#This Row],[Region]],Region_lookup[RegionCode],Region_lookup[RegionName])</f>
        <v>Western Cape</v>
      </c>
      <c r="P226" t="s">
        <v>15</v>
      </c>
      <c r="Q226" t="str">
        <f>_xlfn.XLOOKUP(Orders_CLEAN[[#This Row],[EmployeeID]],Employees[EmployeeID],Employees[EmployeeName])</f>
        <v>Anja Fourie</v>
      </c>
      <c r="R226" s="8">
        <f>Orders_CLEAN[[#This Row],[Quantity]]*Orders_CLEAN[[#This Row],[UnitPrice]]*(1-Orders_CLEAN[[#This Row],[Discount]])</f>
        <v>10413.312</v>
      </c>
      <c r="S226" s="8">
        <f>Orders_CLEAN[[#This Row],[Cost]]*Orders_CLEAN[[#This Row],[Quantity]]</f>
        <v>6937.68</v>
      </c>
      <c r="T226" s="8">
        <f>Orders_CLEAN[[#This Row],[LineTotal]]-Orders_CLEAN[[#This Row],[LineCost]]</f>
        <v>3475.6319999999996</v>
      </c>
      <c r="U226" s="8" t="str">
        <f>IFERROR(IF(Orders_CLEAN[[#This Row],[Profit]]/Orders_CLEAN[[#This Row],[LineTotal]]&gt;0.3, "High", IF(Orders_CLEAN[[#This Row],[Profit]]/Orders_CLEAN[[#This Row],[LineTotal]]&gt;=0.15, "Medium", "Low")), "Quantity Error!")</f>
        <v>High</v>
      </c>
      <c r="V226" s="8" t="str">
        <f>IF(COUNTIF(Returns[OrderID], Orders_CLEAN[[#This Row],[OrderID]])&gt;0, "Yes", "No")</f>
        <v>No</v>
      </c>
      <c r="W226" s="19">
        <f>IF(Orders_CLEAN[[#This Row],[Returned]]="Yes",1,0)</f>
        <v>0</v>
      </c>
    </row>
    <row r="227" spans="1:23" x14ac:dyDescent="0.2">
      <c r="A227" t="s">
        <v>526</v>
      </c>
      <c r="B227" s="5">
        <v>45293</v>
      </c>
      <c r="C227" s="5" t="str">
        <f>IF(Orders_CLEAN[[#This Row],[Quantity]]="", "Quantity Error!", "Q"&amp;ROUNDUP(MONTH(Orders_CLEAN[[#This Row],[OrderDate]])/3,0))</f>
        <v>Q1</v>
      </c>
      <c r="D227" t="s">
        <v>396</v>
      </c>
      <c r="E227" t="str">
        <f>_xlfn.XLOOKUP(Orders_CLEAN[[#This Row],[CustomerID]],Customers[CustomerID],Customers[CustomerName])</f>
        <v>Aisha Sithole</v>
      </c>
      <c r="F227" t="s">
        <v>329</v>
      </c>
      <c r="G227" t="str">
        <f>_xlfn.XLOOKUP(Orders_CLEAN[[#This Row],[ProductID]],Products[ProductID],Products[ProductName])</f>
        <v>Chairs Model 3</v>
      </c>
      <c r="H227" t="str">
        <f>_xlfn.XLOOKUP(Orders_CLEAN[[#This Row],[ProductName]],Products[ProductName],Products[Category])</f>
        <v>Furniture</v>
      </c>
      <c r="I227" s="6">
        <f>_xlfn.XLOOKUP(Orders_CLEAN[[#This Row],[ProductID]],Products[ProductID],Products[Cost])</f>
        <v>688.81</v>
      </c>
      <c r="J227">
        <v>4</v>
      </c>
      <c r="K227" s="6">
        <v>1334.92</v>
      </c>
      <c r="L227" s="7">
        <v>0</v>
      </c>
      <c r="M227" t="s">
        <v>62</v>
      </c>
      <c r="N227" t="s">
        <v>14</v>
      </c>
      <c r="O227" t="str">
        <f>_xlfn.XLOOKUP(Orders_CLEAN[[#This Row],[Region]],Region_lookup[RegionCode],Region_lookup[RegionName])</f>
        <v>Western Cape</v>
      </c>
      <c r="P227" t="s">
        <v>15</v>
      </c>
      <c r="Q227" t="str">
        <f>_xlfn.XLOOKUP(Orders_CLEAN[[#This Row],[EmployeeID]],Employees[EmployeeID],Employees[EmployeeName])</f>
        <v>Anja Fourie</v>
      </c>
      <c r="R227" s="8">
        <f>Orders_CLEAN[[#This Row],[Quantity]]*Orders_CLEAN[[#This Row],[UnitPrice]]*(1-Orders_CLEAN[[#This Row],[Discount]])</f>
        <v>5339.68</v>
      </c>
      <c r="S227" s="8">
        <f>Orders_CLEAN[[#This Row],[Cost]]*Orders_CLEAN[[#This Row],[Quantity]]</f>
        <v>2755.24</v>
      </c>
      <c r="T227" s="8">
        <f>Orders_CLEAN[[#This Row],[LineTotal]]-Orders_CLEAN[[#This Row],[LineCost]]</f>
        <v>2584.4400000000005</v>
      </c>
      <c r="U227" s="8" t="str">
        <f>IFERROR(IF(Orders_CLEAN[[#This Row],[Profit]]/Orders_CLEAN[[#This Row],[LineTotal]]&gt;0.3, "High", IF(Orders_CLEAN[[#This Row],[Profit]]/Orders_CLEAN[[#This Row],[LineTotal]]&gt;=0.15, "Medium", "Low")), "Quantity Error!")</f>
        <v>High</v>
      </c>
      <c r="V227" s="8" t="str">
        <f>IF(COUNTIF(Returns[OrderID], Orders_CLEAN[[#This Row],[OrderID]])&gt;0, "Yes", "No")</f>
        <v>No</v>
      </c>
      <c r="W227" s="19">
        <f>IF(Orders_CLEAN[[#This Row],[Returned]]="Yes",1,0)</f>
        <v>0</v>
      </c>
    </row>
    <row r="228" spans="1:23" x14ac:dyDescent="0.2">
      <c r="A228" t="s">
        <v>527</v>
      </c>
      <c r="B228" s="5">
        <v>45641</v>
      </c>
      <c r="C228" s="5" t="str">
        <f>IF(Orders_CLEAN[[#This Row],[Quantity]]="", "Quantity Error!", "Q"&amp;ROUNDUP(MONTH(Orders_CLEAN[[#This Row],[OrderDate]])/3,0))</f>
        <v>Q4</v>
      </c>
      <c r="D228" t="s">
        <v>336</v>
      </c>
      <c r="E228" t="str">
        <f>_xlfn.XLOOKUP(Orders_CLEAN[[#This Row],[CustomerID]],Customers[CustomerID],Customers[CustomerName])</f>
        <v>Sipho Steyn</v>
      </c>
      <c r="F228" t="s">
        <v>30</v>
      </c>
      <c r="G228" t="str">
        <f>_xlfn.XLOOKUP(Orders_CLEAN[[#This Row],[ProductID]],Products[ProductID],Products[ProductName])</f>
        <v>Paper Model 4</v>
      </c>
      <c r="H228" t="str">
        <f>_xlfn.XLOOKUP(Orders_CLEAN[[#This Row],[ProductName]],Products[ProductName],Products[Category])</f>
        <v>Office Supplies</v>
      </c>
      <c r="I228" s="6">
        <f>_xlfn.XLOOKUP(Orders_CLEAN[[#This Row],[ProductID]],Products[ProductID],Products[Cost])</f>
        <v>528.29</v>
      </c>
      <c r="J228">
        <v>5</v>
      </c>
      <c r="K228" s="6">
        <v>798.12</v>
      </c>
      <c r="L228" s="7">
        <v>0.15</v>
      </c>
      <c r="M228" t="s">
        <v>27</v>
      </c>
      <c r="N228" t="s">
        <v>21</v>
      </c>
      <c r="O228" t="str">
        <f>_xlfn.XLOOKUP(Orders_CLEAN[[#This Row],[Region]],Region_lookup[RegionCode],Region_lookup[RegionName])</f>
        <v>KwaZulu-Natal</v>
      </c>
      <c r="P228" t="s">
        <v>22</v>
      </c>
      <c r="Q228" t="str">
        <f>_xlfn.XLOOKUP(Orders_CLEAN[[#This Row],[EmployeeID]],Employees[EmployeeID],Employees[EmployeeName])</f>
        <v>Thabo Le Roux</v>
      </c>
      <c r="R228" s="8">
        <f>Orders_CLEAN[[#This Row],[Quantity]]*Orders_CLEAN[[#This Row],[UnitPrice]]*(1-Orders_CLEAN[[#This Row],[Discount]])</f>
        <v>3392.0099999999998</v>
      </c>
      <c r="S228" s="8">
        <f>Orders_CLEAN[[#This Row],[Cost]]*Orders_CLEAN[[#This Row],[Quantity]]</f>
        <v>2641.45</v>
      </c>
      <c r="T228" s="8">
        <f>Orders_CLEAN[[#This Row],[LineTotal]]-Orders_CLEAN[[#This Row],[LineCost]]</f>
        <v>750.56</v>
      </c>
      <c r="U228" s="8" t="str">
        <f>IFERROR(IF(Orders_CLEAN[[#This Row],[Profit]]/Orders_CLEAN[[#This Row],[LineTotal]]&gt;0.3, "High", IF(Orders_CLEAN[[#This Row],[Profit]]/Orders_CLEAN[[#This Row],[LineTotal]]&gt;=0.15, "Medium", "Low")), "Quantity Error!")</f>
        <v>Medium</v>
      </c>
      <c r="V228" s="8" t="str">
        <f>IF(COUNTIF(Returns[OrderID], Orders_CLEAN[[#This Row],[OrderID]])&gt;0, "Yes", "No")</f>
        <v>No</v>
      </c>
      <c r="W228" s="19">
        <f>IF(Orders_CLEAN[[#This Row],[Returned]]="Yes",1,0)</f>
        <v>0</v>
      </c>
    </row>
    <row r="229" spans="1:23" x14ac:dyDescent="0.2">
      <c r="A229" t="s">
        <v>528</v>
      </c>
      <c r="B229" s="5">
        <v>45373</v>
      </c>
      <c r="C229" s="5" t="str">
        <f>IF(Orders_CLEAN[[#This Row],[Quantity]]="", "Quantity Error!", "Q"&amp;ROUNDUP(MONTH(Orders_CLEAN[[#This Row],[OrderDate]])/3,0))</f>
        <v>Q1</v>
      </c>
      <c r="D229" t="s">
        <v>123</v>
      </c>
      <c r="E229" t="str">
        <f>_xlfn.XLOOKUP(Orders_CLEAN[[#This Row],[CustomerID]],Customers[CustomerID],Customers[CustomerName])</f>
        <v>Nomvula Steyn</v>
      </c>
      <c r="F229" t="s">
        <v>148</v>
      </c>
      <c r="G229" t="str">
        <f>_xlfn.XLOOKUP(Orders_CLEAN[[#This Row],[ProductID]],Products[ProductID],Products[ProductName])</f>
        <v>Tables Model 3</v>
      </c>
      <c r="H229" t="str">
        <f>_xlfn.XLOOKUP(Orders_CLEAN[[#This Row],[ProductName]],Products[ProductName],Products[Category])</f>
        <v>Furniture</v>
      </c>
      <c r="I229" s="6">
        <f>_xlfn.XLOOKUP(Orders_CLEAN[[#This Row],[ProductID]],Products[ProductID],Products[Cost])</f>
        <v>190.89</v>
      </c>
      <c r="J229">
        <v>3</v>
      </c>
      <c r="K229" s="6">
        <v>243.15</v>
      </c>
      <c r="L229" s="7">
        <v>0</v>
      </c>
      <c r="M229" t="s">
        <v>13</v>
      </c>
      <c r="N229" t="s">
        <v>31</v>
      </c>
      <c r="O229" t="str">
        <f>_xlfn.XLOOKUP(Orders_CLEAN[[#This Row],[Region]],Region_lookup[RegionCode],Region_lookup[RegionName])</f>
        <v>Gauteng</v>
      </c>
      <c r="P229" t="s">
        <v>43</v>
      </c>
      <c r="Q229" t="str">
        <f>_xlfn.XLOOKUP(Orders_CLEAN[[#This Row],[EmployeeID]],Employees[EmployeeID],Employees[EmployeeName])</f>
        <v>Thabo Dlamini</v>
      </c>
      <c r="R229" s="8">
        <f>Orders_CLEAN[[#This Row],[Quantity]]*Orders_CLEAN[[#This Row],[UnitPrice]]*(1-Orders_CLEAN[[#This Row],[Discount]])</f>
        <v>729.45</v>
      </c>
      <c r="S229" s="8">
        <f>Orders_CLEAN[[#This Row],[Cost]]*Orders_CLEAN[[#This Row],[Quantity]]</f>
        <v>572.66999999999996</v>
      </c>
      <c r="T229" s="8">
        <f>Orders_CLEAN[[#This Row],[LineTotal]]-Orders_CLEAN[[#This Row],[LineCost]]</f>
        <v>156.78000000000009</v>
      </c>
      <c r="U229" s="8" t="str">
        <f>IFERROR(IF(Orders_CLEAN[[#This Row],[Profit]]/Orders_CLEAN[[#This Row],[LineTotal]]&gt;0.3, "High", IF(Orders_CLEAN[[#This Row],[Profit]]/Orders_CLEAN[[#This Row],[LineTotal]]&gt;=0.15, "Medium", "Low")), "Quantity Error!")</f>
        <v>Medium</v>
      </c>
      <c r="V229" s="8" t="str">
        <f>IF(COUNTIF(Returns[OrderID], Orders_CLEAN[[#This Row],[OrderID]])&gt;0, "Yes", "No")</f>
        <v>No</v>
      </c>
      <c r="W229" s="19">
        <f>IF(Orders_CLEAN[[#This Row],[Returned]]="Yes",1,0)</f>
        <v>0</v>
      </c>
    </row>
    <row r="230" spans="1:23" x14ac:dyDescent="0.2">
      <c r="A230" t="s">
        <v>529</v>
      </c>
      <c r="B230" s="5">
        <v>45668</v>
      </c>
      <c r="C230" s="5" t="str">
        <f>IF(Orders_CLEAN[[#This Row],[Quantity]]="", "Quantity Error!", "Q"&amp;ROUNDUP(MONTH(Orders_CLEAN[[#This Row],[OrderDate]])/3,0))</f>
        <v>Q1</v>
      </c>
      <c r="D230" t="s">
        <v>530</v>
      </c>
      <c r="E230" t="str">
        <f>_xlfn.XLOOKUP(Orders_CLEAN[[#This Row],[CustomerID]],Customers[CustomerID],Customers[CustomerName])</f>
        <v>Aisha Botha</v>
      </c>
      <c r="F230" t="s">
        <v>85</v>
      </c>
      <c r="G230" t="str">
        <f>_xlfn.XLOOKUP(Orders_CLEAN[[#This Row],[ProductID]],Products[ProductID],Products[ProductName])</f>
        <v>Monitors Model 3</v>
      </c>
      <c r="H230" t="str">
        <f>_xlfn.XLOOKUP(Orders_CLEAN[[#This Row],[ProductName]],Products[ProductName],Products[Category])</f>
        <v>Technology</v>
      </c>
      <c r="I230" s="6">
        <f>_xlfn.XLOOKUP(Orders_CLEAN[[#This Row],[ProductID]],Products[ProductID],Products[Cost])</f>
        <v>710.37</v>
      </c>
      <c r="J230">
        <v>9</v>
      </c>
      <c r="K230" s="6">
        <v>979.52</v>
      </c>
      <c r="L230" s="7">
        <v>0</v>
      </c>
      <c r="M230" t="s">
        <v>27</v>
      </c>
      <c r="N230" t="s">
        <v>21</v>
      </c>
      <c r="O230" t="str">
        <f>_xlfn.XLOOKUP(Orders_CLEAN[[#This Row],[Region]],Region_lookup[RegionCode],Region_lookup[RegionName])</f>
        <v>KwaZulu-Natal</v>
      </c>
      <c r="P230" t="s">
        <v>170</v>
      </c>
      <c r="Q230" t="str">
        <f>_xlfn.XLOOKUP(Orders_CLEAN[[#This Row],[EmployeeID]],Employees[EmployeeID],Employees[EmployeeName])</f>
        <v>Nomvula Le Roux</v>
      </c>
      <c r="R230" s="8">
        <f>Orders_CLEAN[[#This Row],[Quantity]]*Orders_CLEAN[[#This Row],[UnitPrice]]*(1-Orders_CLEAN[[#This Row],[Discount]])</f>
        <v>8815.68</v>
      </c>
      <c r="S230" s="8">
        <f>Orders_CLEAN[[#This Row],[Cost]]*Orders_CLEAN[[#This Row],[Quantity]]</f>
        <v>6393.33</v>
      </c>
      <c r="T230" s="8">
        <f>Orders_CLEAN[[#This Row],[LineTotal]]-Orders_CLEAN[[#This Row],[LineCost]]</f>
        <v>2422.3500000000004</v>
      </c>
      <c r="U230" s="8" t="str">
        <f>IFERROR(IF(Orders_CLEAN[[#This Row],[Profit]]/Orders_CLEAN[[#This Row],[LineTotal]]&gt;0.3, "High", IF(Orders_CLEAN[[#This Row],[Profit]]/Orders_CLEAN[[#This Row],[LineTotal]]&gt;=0.15, "Medium", "Low")), "Quantity Error!")</f>
        <v>Medium</v>
      </c>
      <c r="V230" s="8" t="str">
        <f>IF(COUNTIF(Returns[OrderID], Orders_CLEAN[[#This Row],[OrderID]])&gt;0, "Yes", "No")</f>
        <v>No</v>
      </c>
      <c r="W230" s="19">
        <f>IF(Orders_CLEAN[[#This Row],[Returned]]="Yes",1,0)</f>
        <v>0</v>
      </c>
    </row>
    <row r="231" spans="1:23" x14ac:dyDescent="0.2">
      <c r="A231" t="s">
        <v>531</v>
      </c>
      <c r="B231" s="5">
        <v>45561</v>
      </c>
      <c r="C231" s="5" t="str">
        <f>IF(Orders_CLEAN[[#This Row],[Quantity]]="", "Quantity Error!", "Q"&amp;ROUNDUP(MONTH(Orders_CLEAN[[#This Row],[OrderDate]])/3,0))</f>
        <v>Q3</v>
      </c>
      <c r="D231" t="s">
        <v>64</v>
      </c>
      <c r="E231" t="str">
        <f>_xlfn.XLOOKUP(Orders_CLEAN[[#This Row],[CustomerID]],Customers[CustomerID],Customers[CustomerName])</f>
        <v>Bongani Van Der Merwe</v>
      </c>
      <c r="F231" t="s">
        <v>365</v>
      </c>
      <c r="G231" t="str">
        <f>_xlfn.XLOOKUP(Orders_CLEAN[[#This Row],[ProductID]],Products[ProductID],Products[ProductName])</f>
        <v>Binders Model 4</v>
      </c>
      <c r="H231" t="str">
        <f>_xlfn.XLOOKUP(Orders_CLEAN[[#This Row],[ProductName]],Products[ProductName],Products[Category])</f>
        <v>Office Supplies</v>
      </c>
      <c r="I231" s="6">
        <f>_xlfn.XLOOKUP(Orders_CLEAN[[#This Row],[ProductID]],Products[ProductID],Products[Cost])</f>
        <v>723.8</v>
      </c>
      <c r="J231">
        <v>4</v>
      </c>
      <c r="K231" s="6">
        <v>1101.54</v>
      </c>
      <c r="L231" s="7">
        <v>0.2</v>
      </c>
      <c r="M231" t="s">
        <v>27</v>
      </c>
      <c r="N231" t="s">
        <v>31</v>
      </c>
      <c r="O231" t="str">
        <f>_xlfn.XLOOKUP(Orders_CLEAN[[#This Row],[Region]],Region_lookup[RegionCode],Region_lookup[RegionName])</f>
        <v>Gauteng</v>
      </c>
      <c r="P231" t="s">
        <v>32</v>
      </c>
      <c r="Q231" t="str">
        <f>_xlfn.XLOOKUP(Orders_CLEAN[[#This Row],[EmployeeID]],Employees[EmployeeID],Employees[EmployeeName])</f>
        <v>Nomvula Mokoena</v>
      </c>
      <c r="R231" s="8">
        <f>Orders_CLEAN[[#This Row],[Quantity]]*Orders_CLEAN[[#This Row],[UnitPrice]]*(1-Orders_CLEAN[[#This Row],[Discount]])</f>
        <v>3524.9279999999999</v>
      </c>
      <c r="S231" s="8">
        <f>Orders_CLEAN[[#This Row],[Cost]]*Orders_CLEAN[[#This Row],[Quantity]]</f>
        <v>2895.2</v>
      </c>
      <c r="T231" s="8">
        <f>Orders_CLEAN[[#This Row],[LineTotal]]-Orders_CLEAN[[#This Row],[LineCost]]</f>
        <v>629.72800000000007</v>
      </c>
      <c r="U231" s="8" t="str">
        <f>IFERROR(IF(Orders_CLEAN[[#This Row],[Profit]]/Orders_CLEAN[[#This Row],[LineTotal]]&gt;0.3, "High", IF(Orders_CLEAN[[#This Row],[Profit]]/Orders_CLEAN[[#This Row],[LineTotal]]&gt;=0.15, "Medium", "Low")), "Quantity Error!")</f>
        <v>Medium</v>
      </c>
      <c r="V231" s="8" t="str">
        <f>IF(COUNTIF(Returns[OrderID], Orders_CLEAN[[#This Row],[OrderID]])&gt;0, "Yes", "No")</f>
        <v>No</v>
      </c>
      <c r="W231" s="19">
        <f>IF(Orders_CLEAN[[#This Row],[Returned]]="Yes",1,0)</f>
        <v>0</v>
      </c>
    </row>
    <row r="232" spans="1:23" x14ac:dyDescent="0.2">
      <c r="A232" t="s">
        <v>533</v>
      </c>
      <c r="B232" s="5">
        <v>45320</v>
      </c>
      <c r="C232" s="5" t="str">
        <f>IF(Orders_CLEAN[[#This Row],[Quantity]]="", "Quantity Error!", "Q"&amp;ROUNDUP(MONTH(Orders_CLEAN[[#This Row],[OrderDate]])/3,0))</f>
        <v>Q1</v>
      </c>
      <c r="D232" t="s">
        <v>227</v>
      </c>
      <c r="E232" t="str">
        <f>_xlfn.XLOOKUP(Orders_CLEAN[[#This Row],[CustomerID]],Customers[CustomerID],Customers[CustomerName])</f>
        <v>Thabo Mbatha</v>
      </c>
      <c r="F232" t="s">
        <v>85</v>
      </c>
      <c r="G232" t="str">
        <f>_xlfn.XLOOKUP(Orders_CLEAN[[#This Row],[ProductID]],Products[ProductID],Products[ProductName])</f>
        <v>Monitors Model 3</v>
      </c>
      <c r="H232" t="str">
        <f>_xlfn.XLOOKUP(Orders_CLEAN[[#This Row],[ProductName]],Products[ProductName],Products[Category])</f>
        <v>Technology</v>
      </c>
      <c r="I232" s="6">
        <f>_xlfn.XLOOKUP(Orders_CLEAN[[#This Row],[ProductID]],Products[ProductID],Products[Cost])</f>
        <v>710.37</v>
      </c>
      <c r="J232">
        <v>11</v>
      </c>
      <c r="K232" s="6">
        <v>979.52</v>
      </c>
      <c r="L232" s="7">
        <v>0.2</v>
      </c>
      <c r="M232" t="s">
        <v>27</v>
      </c>
      <c r="N232" t="s">
        <v>31</v>
      </c>
      <c r="O232" t="str">
        <f>_xlfn.XLOOKUP(Orders_CLEAN[[#This Row],[Region]],Region_lookup[RegionCode],Region_lookup[RegionName])</f>
        <v>Gauteng</v>
      </c>
      <c r="P232" t="s">
        <v>52</v>
      </c>
      <c r="Q232" t="str">
        <f>_xlfn.XLOOKUP(Orders_CLEAN[[#This Row],[EmployeeID]],Employees[EmployeeID],Employees[EmployeeName])</f>
        <v>Precious Mbatha</v>
      </c>
      <c r="R232" s="8">
        <f>Orders_CLEAN[[#This Row],[Quantity]]*Orders_CLEAN[[#This Row],[UnitPrice]]*(1-Orders_CLEAN[[#This Row],[Discount]])</f>
        <v>8619.7759999999998</v>
      </c>
      <c r="S232" s="8">
        <f>Orders_CLEAN[[#This Row],[Cost]]*Orders_CLEAN[[#This Row],[Quantity]]</f>
        <v>7814.07</v>
      </c>
      <c r="T232" s="8">
        <f>Orders_CLEAN[[#This Row],[LineTotal]]-Orders_CLEAN[[#This Row],[LineCost]]</f>
        <v>805.70600000000013</v>
      </c>
      <c r="U232" s="8" t="str">
        <f>IFERROR(IF(Orders_CLEAN[[#This Row],[Profit]]/Orders_CLEAN[[#This Row],[LineTotal]]&gt;0.3, "High", IF(Orders_CLEAN[[#This Row],[Profit]]/Orders_CLEAN[[#This Row],[LineTotal]]&gt;=0.15, "Medium", "Low")), "Quantity Error!")</f>
        <v>Low</v>
      </c>
      <c r="V232" s="8" t="str">
        <f>IF(COUNTIF(Returns[OrderID], Orders_CLEAN[[#This Row],[OrderID]])&gt;0, "Yes", "No")</f>
        <v>Yes</v>
      </c>
      <c r="W232" s="19">
        <f>IF(Orders_CLEAN[[#This Row],[Returned]]="Yes",1,0)</f>
        <v>1</v>
      </c>
    </row>
    <row r="233" spans="1:23" x14ac:dyDescent="0.2">
      <c r="A233" t="s">
        <v>535</v>
      </c>
      <c r="B233" s="5">
        <v>45808</v>
      </c>
      <c r="C233" s="5" t="str">
        <f>IF(Orders_CLEAN[[#This Row],[Quantity]]="", "Quantity Error!", "Q"&amp;ROUNDUP(MONTH(Orders_CLEAN[[#This Row],[OrderDate]])/3,0))</f>
        <v>Q2</v>
      </c>
      <c r="D233" t="s">
        <v>440</v>
      </c>
      <c r="E233" t="str">
        <f>_xlfn.XLOOKUP(Orders_CLEAN[[#This Row],[CustomerID]],Customers[CustomerID],Customers[CustomerName])</f>
        <v>Nomvula Mokoena</v>
      </c>
      <c r="F233" t="s">
        <v>269</v>
      </c>
      <c r="G233" t="str">
        <f>_xlfn.XLOOKUP(Orders_CLEAN[[#This Row],[ProductID]],Products[ProductID],Products[ProductName])</f>
        <v>Binders Model 1</v>
      </c>
      <c r="H233" t="str">
        <f>_xlfn.XLOOKUP(Orders_CLEAN[[#This Row],[ProductName]],Products[ProductName],Products[Category])</f>
        <v>Office Supplies</v>
      </c>
      <c r="I233" s="6">
        <f>_xlfn.XLOOKUP(Orders_CLEAN[[#This Row],[ProductID]],Products[ProductID],Products[Cost])</f>
        <v>454.91</v>
      </c>
      <c r="J233">
        <v>6</v>
      </c>
      <c r="K233" s="6">
        <v>865.02</v>
      </c>
      <c r="L233" s="7">
        <v>0</v>
      </c>
      <c r="M233" t="s">
        <v>27</v>
      </c>
      <c r="N233" t="s">
        <v>47</v>
      </c>
      <c r="O233" t="str">
        <f>_xlfn.XLOOKUP(Orders_CLEAN[[#This Row],[Region]],Region_lookup[RegionCode],Region_lookup[RegionName])</f>
        <v>Eastern Cape</v>
      </c>
      <c r="P233" t="s">
        <v>75</v>
      </c>
      <c r="Q233" t="str">
        <f>_xlfn.XLOOKUP(Orders_CLEAN[[#This Row],[EmployeeID]],Employees[EmployeeID],Employees[EmployeeName])</f>
        <v>Francois Steyn</v>
      </c>
      <c r="R233" s="8">
        <f>Orders_CLEAN[[#This Row],[Quantity]]*Orders_CLEAN[[#This Row],[UnitPrice]]*(1-Orders_CLEAN[[#This Row],[Discount]])</f>
        <v>5190.12</v>
      </c>
      <c r="S233" s="8">
        <f>Orders_CLEAN[[#This Row],[Cost]]*Orders_CLEAN[[#This Row],[Quantity]]</f>
        <v>2729.46</v>
      </c>
      <c r="T233" s="8">
        <f>Orders_CLEAN[[#This Row],[LineTotal]]-Orders_CLEAN[[#This Row],[LineCost]]</f>
        <v>2460.66</v>
      </c>
      <c r="U233" s="8" t="str">
        <f>IFERROR(IF(Orders_CLEAN[[#This Row],[Profit]]/Orders_CLEAN[[#This Row],[LineTotal]]&gt;0.3, "High", IF(Orders_CLEAN[[#This Row],[Profit]]/Orders_CLEAN[[#This Row],[LineTotal]]&gt;=0.15, "Medium", "Low")), "Quantity Error!")</f>
        <v>High</v>
      </c>
      <c r="V233" s="8" t="str">
        <f>IF(COUNTIF(Returns[OrderID], Orders_CLEAN[[#This Row],[OrderID]])&gt;0, "Yes", "No")</f>
        <v>No</v>
      </c>
      <c r="W233" s="19">
        <f>IF(Orders_CLEAN[[#This Row],[Returned]]="Yes",1,0)</f>
        <v>0</v>
      </c>
    </row>
    <row r="234" spans="1:23" x14ac:dyDescent="0.2">
      <c r="A234" t="s">
        <v>536</v>
      </c>
      <c r="B234" s="5">
        <v>45334</v>
      </c>
      <c r="C234" s="5" t="str">
        <f>IF(Orders_CLEAN[[#This Row],[Quantity]]="", "Quantity Error!", "Q"&amp;ROUNDUP(MONTH(Orders_CLEAN[[#This Row],[OrderDate]])/3,0))</f>
        <v>Q1</v>
      </c>
      <c r="D234" t="s">
        <v>110</v>
      </c>
      <c r="E234" t="str">
        <f>_xlfn.XLOOKUP(Orders_CLEAN[[#This Row],[CustomerID]],Customers[CustomerID],Customers[CustomerName])</f>
        <v>Nomvula Khumalo</v>
      </c>
      <c r="F234" t="s">
        <v>537</v>
      </c>
      <c r="G234" t="str">
        <f>_xlfn.XLOOKUP(Orders_CLEAN[[#This Row],[ProductID]],Products[ProductID],Products[ProductName])</f>
        <v>Desks Model 4</v>
      </c>
      <c r="H234" t="str">
        <f>_xlfn.XLOOKUP(Orders_CLEAN[[#This Row],[ProductName]],Products[ProductName],Products[Category])</f>
        <v>Furniture</v>
      </c>
      <c r="I234" s="6">
        <f>_xlfn.XLOOKUP(Orders_CLEAN[[#This Row],[ProductID]],Products[ProductID],Products[Cost])</f>
        <v>598.51</v>
      </c>
      <c r="J234">
        <v>1</v>
      </c>
      <c r="K234" s="6">
        <v>940.73</v>
      </c>
      <c r="L234" s="7">
        <v>0.05</v>
      </c>
      <c r="M234" t="s">
        <v>27</v>
      </c>
      <c r="N234" t="s">
        <v>21</v>
      </c>
      <c r="O234" t="str">
        <f>_xlfn.XLOOKUP(Orders_CLEAN[[#This Row],[Region]],Region_lookup[RegionCode],Region_lookup[RegionName])</f>
        <v>KwaZulu-Natal</v>
      </c>
      <c r="P234" t="s">
        <v>170</v>
      </c>
      <c r="Q234" t="str">
        <f>_xlfn.XLOOKUP(Orders_CLEAN[[#This Row],[EmployeeID]],Employees[EmployeeID],Employees[EmployeeName])</f>
        <v>Nomvula Le Roux</v>
      </c>
      <c r="R234" s="8">
        <f>Orders_CLEAN[[#This Row],[Quantity]]*Orders_CLEAN[[#This Row],[UnitPrice]]*(1-Orders_CLEAN[[#This Row],[Discount]])</f>
        <v>893.69349999999997</v>
      </c>
      <c r="S234" s="8">
        <f>Orders_CLEAN[[#This Row],[Cost]]*Orders_CLEAN[[#This Row],[Quantity]]</f>
        <v>598.51</v>
      </c>
      <c r="T234" s="8">
        <f>Orders_CLEAN[[#This Row],[LineTotal]]-Orders_CLEAN[[#This Row],[LineCost]]</f>
        <v>295.18349999999998</v>
      </c>
      <c r="U234" s="8" t="str">
        <f>IFERROR(IF(Orders_CLEAN[[#This Row],[Profit]]/Orders_CLEAN[[#This Row],[LineTotal]]&gt;0.3, "High", IF(Orders_CLEAN[[#This Row],[Profit]]/Orders_CLEAN[[#This Row],[LineTotal]]&gt;=0.15, "Medium", "Low")), "Quantity Error!")</f>
        <v>High</v>
      </c>
      <c r="V234" s="8" t="str">
        <f>IF(COUNTIF(Returns[OrderID], Orders_CLEAN[[#This Row],[OrderID]])&gt;0, "Yes", "No")</f>
        <v>No</v>
      </c>
      <c r="W234" s="19">
        <f>IF(Orders_CLEAN[[#This Row],[Returned]]="Yes",1,0)</f>
        <v>0</v>
      </c>
    </row>
    <row r="235" spans="1:23" x14ac:dyDescent="0.2">
      <c r="A235" t="s">
        <v>538</v>
      </c>
      <c r="B235" s="5">
        <v>45673</v>
      </c>
      <c r="C235" s="5" t="str">
        <f>IF(Orders_CLEAN[[#This Row],[Quantity]]="", "Quantity Error!", "Q"&amp;ROUNDUP(MONTH(Orders_CLEAN[[#This Row],[OrderDate]])/3,0))</f>
        <v>Q1</v>
      </c>
      <c r="D235" t="s">
        <v>416</v>
      </c>
      <c r="E235" t="str">
        <f>_xlfn.XLOOKUP(Orders_CLEAN[[#This Row],[CustomerID]],Customers[CustomerID],Customers[CustomerName])</f>
        <v>Kagiso Le Roux</v>
      </c>
      <c r="F235" t="s">
        <v>269</v>
      </c>
      <c r="G235" t="str">
        <f>_xlfn.XLOOKUP(Orders_CLEAN[[#This Row],[ProductID]],Products[ProductID],Products[ProductName])</f>
        <v>Binders Model 1</v>
      </c>
      <c r="H235" t="str">
        <f>_xlfn.XLOOKUP(Orders_CLEAN[[#This Row],[ProductName]],Products[ProductName],Products[Category])</f>
        <v>Office Supplies</v>
      </c>
      <c r="I235" s="6">
        <f>_xlfn.XLOOKUP(Orders_CLEAN[[#This Row],[ProductID]],Products[ProductID],Products[Cost])</f>
        <v>454.91</v>
      </c>
      <c r="J235">
        <v>1</v>
      </c>
      <c r="K235" s="6">
        <v>865.02</v>
      </c>
      <c r="L235" s="7">
        <v>0</v>
      </c>
      <c r="M235" t="s">
        <v>27</v>
      </c>
      <c r="N235" t="s">
        <v>47</v>
      </c>
      <c r="O235" t="str">
        <f>_xlfn.XLOOKUP(Orders_CLEAN[[#This Row],[Region]],Region_lookup[RegionCode],Region_lookup[RegionName])</f>
        <v>Eastern Cape</v>
      </c>
      <c r="P235" t="s">
        <v>75</v>
      </c>
      <c r="Q235" t="str">
        <f>_xlfn.XLOOKUP(Orders_CLEAN[[#This Row],[EmployeeID]],Employees[EmployeeID],Employees[EmployeeName])</f>
        <v>Francois Steyn</v>
      </c>
      <c r="R235" s="8">
        <f>Orders_CLEAN[[#This Row],[Quantity]]*Orders_CLEAN[[#This Row],[UnitPrice]]*(1-Orders_CLEAN[[#This Row],[Discount]])</f>
        <v>865.02</v>
      </c>
      <c r="S235" s="8">
        <f>Orders_CLEAN[[#This Row],[Cost]]*Orders_CLEAN[[#This Row],[Quantity]]</f>
        <v>454.91</v>
      </c>
      <c r="T235" s="8">
        <f>Orders_CLEAN[[#This Row],[LineTotal]]-Orders_CLEAN[[#This Row],[LineCost]]</f>
        <v>410.10999999999996</v>
      </c>
      <c r="U235" s="8" t="str">
        <f>IFERROR(IF(Orders_CLEAN[[#This Row],[Profit]]/Orders_CLEAN[[#This Row],[LineTotal]]&gt;0.3, "High", IF(Orders_CLEAN[[#This Row],[Profit]]/Orders_CLEAN[[#This Row],[LineTotal]]&gt;=0.15, "Medium", "Low")), "Quantity Error!")</f>
        <v>High</v>
      </c>
      <c r="V235" s="8" t="str">
        <f>IF(COUNTIF(Returns[OrderID], Orders_CLEAN[[#This Row],[OrderID]])&gt;0, "Yes", "No")</f>
        <v>No</v>
      </c>
      <c r="W235" s="19">
        <f>IF(Orders_CLEAN[[#This Row],[Returned]]="Yes",1,0)</f>
        <v>0</v>
      </c>
    </row>
    <row r="236" spans="1:23" x14ac:dyDescent="0.2">
      <c r="A236" t="s">
        <v>540</v>
      </c>
      <c r="B236" s="5">
        <v>45314</v>
      </c>
      <c r="C236" s="5" t="str">
        <f>IF(Orders_CLEAN[[#This Row],[Quantity]]="", "Quantity Error!", "Q"&amp;ROUNDUP(MONTH(Orders_CLEAN[[#This Row],[OrderDate]])/3,0))</f>
        <v>Q1</v>
      </c>
      <c r="D236" t="s">
        <v>467</v>
      </c>
      <c r="E236" t="str">
        <f>_xlfn.XLOOKUP(Orders_CLEAN[[#This Row],[CustomerID]],Customers[CustomerID],Customers[CustomerName])</f>
        <v>Thabo Molefe</v>
      </c>
      <c r="F236" t="s">
        <v>73</v>
      </c>
      <c r="G236" t="str">
        <f>_xlfn.XLOOKUP(Orders_CLEAN[[#This Row],[ProductID]],Products[ProductID],Products[ProductName])</f>
        <v>Tables Model 1</v>
      </c>
      <c r="H236" t="str">
        <f>_xlfn.XLOOKUP(Orders_CLEAN[[#This Row],[ProductName]],Products[ProductName],Products[Category])</f>
        <v>Furniture</v>
      </c>
      <c r="I236" s="6">
        <f>_xlfn.XLOOKUP(Orders_CLEAN[[#This Row],[ProductID]],Products[ProductID],Products[Cost])</f>
        <v>469.73</v>
      </c>
      <c r="J236">
        <v>1</v>
      </c>
      <c r="K236" s="6">
        <v>954.16</v>
      </c>
      <c r="L236" s="7">
        <v>0</v>
      </c>
      <c r="M236" t="s">
        <v>27</v>
      </c>
      <c r="N236" t="s">
        <v>47</v>
      </c>
      <c r="O236" t="str">
        <f>_xlfn.XLOOKUP(Orders_CLEAN[[#This Row],[Region]],Region_lookup[RegionCode],Region_lookup[RegionName])</f>
        <v>Eastern Cape</v>
      </c>
      <c r="P236" t="s">
        <v>75</v>
      </c>
      <c r="Q236" t="str">
        <f>_xlfn.XLOOKUP(Orders_CLEAN[[#This Row],[EmployeeID]],Employees[EmployeeID],Employees[EmployeeName])</f>
        <v>Francois Steyn</v>
      </c>
      <c r="R236" s="8">
        <f>Orders_CLEAN[[#This Row],[Quantity]]*Orders_CLEAN[[#This Row],[UnitPrice]]*(1-Orders_CLEAN[[#This Row],[Discount]])</f>
        <v>954.16</v>
      </c>
      <c r="S236" s="8">
        <f>Orders_CLEAN[[#This Row],[Cost]]*Orders_CLEAN[[#This Row],[Quantity]]</f>
        <v>469.73</v>
      </c>
      <c r="T236" s="8">
        <f>Orders_CLEAN[[#This Row],[LineTotal]]-Orders_CLEAN[[#This Row],[LineCost]]</f>
        <v>484.42999999999995</v>
      </c>
      <c r="U236" s="8" t="str">
        <f>IFERROR(IF(Orders_CLEAN[[#This Row],[Profit]]/Orders_CLEAN[[#This Row],[LineTotal]]&gt;0.3, "High", IF(Orders_CLEAN[[#This Row],[Profit]]/Orders_CLEAN[[#This Row],[LineTotal]]&gt;=0.15, "Medium", "Low")), "Quantity Error!")</f>
        <v>High</v>
      </c>
      <c r="V236" s="8" t="str">
        <f>IF(COUNTIF(Returns[OrderID], Orders_CLEAN[[#This Row],[OrderID]])&gt;0, "Yes", "No")</f>
        <v>No</v>
      </c>
      <c r="W236" s="19">
        <f>IF(Orders_CLEAN[[#This Row],[Returned]]="Yes",1,0)</f>
        <v>0</v>
      </c>
    </row>
    <row r="237" spans="1:23" x14ac:dyDescent="0.2">
      <c r="A237" t="s">
        <v>542</v>
      </c>
      <c r="B237" s="5">
        <v>45592</v>
      </c>
      <c r="C237" s="5" t="str">
        <f>IF(Orders_CLEAN[[#This Row],[Quantity]]="", "Quantity Error!", "Q"&amp;ROUNDUP(MONTH(Orders_CLEAN[[#This Row],[OrderDate]])/3,0))</f>
        <v>Q4</v>
      </c>
      <c r="D237" t="s">
        <v>138</v>
      </c>
      <c r="E237" t="str">
        <f>_xlfn.XLOOKUP(Orders_CLEAN[[#This Row],[CustomerID]],Customers[CustomerID],Customers[CustomerName])</f>
        <v>Nomsa Coetzee</v>
      </c>
      <c r="F237" t="s">
        <v>88</v>
      </c>
      <c r="G237" t="str">
        <f>_xlfn.XLOOKUP(Orders_CLEAN[[#This Row],[ProductID]],Products[ProductID],Products[ProductName])</f>
        <v>Tables Model 2</v>
      </c>
      <c r="H237" t="str">
        <f>_xlfn.XLOOKUP(Orders_CLEAN[[#This Row],[ProductName]],Products[ProductName],Products[Category])</f>
        <v>Furniture</v>
      </c>
      <c r="I237" s="6">
        <f>_xlfn.XLOOKUP(Orders_CLEAN[[#This Row],[ProductID]],Products[ProductID],Products[Cost])</f>
        <v>752.53</v>
      </c>
      <c r="J237">
        <v>3</v>
      </c>
      <c r="K237" s="6">
        <v>1018.12</v>
      </c>
      <c r="L237" s="7">
        <v>0.2</v>
      </c>
      <c r="M237" t="s">
        <v>36</v>
      </c>
      <c r="N237" t="s">
        <v>21</v>
      </c>
      <c r="O237" t="str">
        <f>_xlfn.XLOOKUP(Orders_CLEAN[[#This Row],[Region]],Region_lookup[RegionCode],Region_lookup[RegionName])</f>
        <v>KwaZulu-Natal</v>
      </c>
      <c r="P237" t="s">
        <v>22</v>
      </c>
      <c r="Q237" t="str">
        <f>_xlfn.XLOOKUP(Orders_CLEAN[[#This Row],[EmployeeID]],Employees[EmployeeID],Employees[EmployeeName])</f>
        <v>Thabo Le Roux</v>
      </c>
      <c r="R237" s="8">
        <f>Orders_CLEAN[[#This Row],[Quantity]]*Orders_CLEAN[[#This Row],[UnitPrice]]*(1-Orders_CLEAN[[#This Row],[Discount]])</f>
        <v>2443.4880000000003</v>
      </c>
      <c r="S237" s="8">
        <f>Orders_CLEAN[[#This Row],[Cost]]*Orders_CLEAN[[#This Row],[Quantity]]</f>
        <v>2257.59</v>
      </c>
      <c r="T237" s="8">
        <f>Orders_CLEAN[[#This Row],[LineTotal]]-Orders_CLEAN[[#This Row],[LineCost]]</f>
        <v>185.89800000000014</v>
      </c>
      <c r="U237" s="8" t="str">
        <f>IFERROR(IF(Orders_CLEAN[[#This Row],[Profit]]/Orders_CLEAN[[#This Row],[LineTotal]]&gt;0.3, "High", IF(Orders_CLEAN[[#This Row],[Profit]]/Orders_CLEAN[[#This Row],[LineTotal]]&gt;=0.15, "Medium", "Low")), "Quantity Error!")</f>
        <v>Low</v>
      </c>
      <c r="V237" s="8" t="str">
        <f>IF(COUNTIF(Returns[OrderID], Orders_CLEAN[[#This Row],[OrderID]])&gt;0, "Yes", "No")</f>
        <v>No</v>
      </c>
      <c r="W237" s="19">
        <f>IF(Orders_CLEAN[[#This Row],[Returned]]="Yes",1,0)</f>
        <v>0</v>
      </c>
    </row>
    <row r="238" spans="1:23" x14ac:dyDescent="0.2">
      <c r="A238" t="s">
        <v>543</v>
      </c>
      <c r="B238" s="5">
        <v>45546</v>
      </c>
      <c r="C238" s="5" t="str">
        <f>IF(Orders_CLEAN[[#This Row],[Quantity]]="", "Quantity Error!", "Q"&amp;ROUNDUP(MONTH(Orders_CLEAN[[#This Row],[OrderDate]])/3,0))</f>
        <v>Quantity Error!</v>
      </c>
      <c r="D238" t="s">
        <v>113</v>
      </c>
      <c r="E238" t="str">
        <f>_xlfn.XLOOKUP(Orders_CLEAN[[#This Row],[CustomerID]],Customers[CustomerID],Customers[CustomerName])</f>
        <v>Johan Van Der Merwe</v>
      </c>
      <c r="F238" t="s">
        <v>81</v>
      </c>
      <c r="G238" t="str">
        <f>_xlfn.XLOOKUP(Orders_CLEAN[[#This Row],[ProductID]],Products[ProductID],Products[ProductName])</f>
        <v>Envelopes Model 2</v>
      </c>
      <c r="H238" t="str">
        <f>_xlfn.XLOOKUP(Orders_CLEAN[[#This Row],[ProductName]],Products[ProductName],Products[Category])</f>
        <v>Office Supplies</v>
      </c>
      <c r="I238" s="6">
        <f>_xlfn.XLOOKUP(Orders_CLEAN[[#This Row],[ProductID]],Products[ProductID],Products[Cost])</f>
        <v>599.25</v>
      </c>
      <c r="J238"/>
      <c r="K238" s="6">
        <v>849.05</v>
      </c>
      <c r="L238" s="7">
        <v>0.05</v>
      </c>
      <c r="M238" t="s">
        <v>36</v>
      </c>
      <c r="N238" t="s">
        <v>14</v>
      </c>
      <c r="O238" t="str">
        <f>_xlfn.XLOOKUP(Orders_CLEAN[[#This Row],[Region]],Region_lookup[RegionCode],Region_lookup[RegionName])</f>
        <v>Western Cape</v>
      </c>
      <c r="P238" t="s">
        <v>82</v>
      </c>
      <c r="Q238" t="str">
        <f>_xlfn.XLOOKUP(Orders_CLEAN[[#This Row],[EmployeeID]],Employees[EmployeeID],Employees[EmployeeName])</f>
        <v>Thabo Pretorius</v>
      </c>
      <c r="R238" s="8">
        <f>Orders_CLEAN[[#This Row],[Quantity]]*Orders_CLEAN[[#This Row],[UnitPrice]]*(1-Orders_CLEAN[[#This Row],[Discount]])</f>
        <v>0</v>
      </c>
      <c r="S238" s="8">
        <f>Orders_CLEAN[[#This Row],[Cost]]*Orders_CLEAN[[#This Row],[Quantity]]</f>
        <v>0</v>
      </c>
      <c r="T238" s="8">
        <f>Orders_CLEAN[[#This Row],[LineTotal]]-Orders_CLEAN[[#This Row],[LineCost]]</f>
        <v>0</v>
      </c>
      <c r="U238" s="8" t="str">
        <f>IFERROR(IF(Orders_CLEAN[[#This Row],[Profit]]/Orders_CLEAN[[#This Row],[LineTotal]]&gt;0.3, "High", IF(Orders_CLEAN[[#This Row],[Profit]]/Orders_CLEAN[[#This Row],[LineTotal]]&gt;=0.15, "Medium", "Low")), "Quantity Error!")</f>
        <v>Quantity Error!</v>
      </c>
      <c r="V238" s="8" t="str">
        <f>IF(COUNTIF(Returns[OrderID], Orders_CLEAN[[#This Row],[OrderID]])&gt;0, "Yes", "No")</f>
        <v>No</v>
      </c>
      <c r="W238" s="19">
        <f>IF(Orders_CLEAN[[#This Row],[Returned]]="Yes",1,0)</f>
        <v>0</v>
      </c>
    </row>
    <row r="239" spans="1:23" x14ac:dyDescent="0.2">
      <c r="A239" t="s">
        <v>545</v>
      </c>
      <c r="B239" s="5">
        <v>45770</v>
      </c>
      <c r="C239" s="5" t="str">
        <f>IF(Orders_CLEAN[[#This Row],[Quantity]]="", "Quantity Error!", "Q"&amp;ROUNDUP(MONTH(Orders_CLEAN[[#This Row],[OrderDate]])/3,0))</f>
        <v>Q2</v>
      </c>
      <c r="D239" t="s">
        <v>546</v>
      </c>
      <c r="E239" t="str">
        <f>_xlfn.XLOOKUP(Orders_CLEAN[[#This Row],[CustomerID]],Customers[CustomerID],Customers[CustomerName])</f>
        <v>Precious Fourie</v>
      </c>
      <c r="F239" t="s">
        <v>51</v>
      </c>
      <c r="G239" t="str">
        <f>_xlfn.XLOOKUP(Orders_CLEAN[[#This Row],[ProductID]],Products[ProductID],Products[ProductName])</f>
        <v>Bookcases Model 4</v>
      </c>
      <c r="H239" t="str">
        <f>_xlfn.XLOOKUP(Orders_CLEAN[[#This Row],[ProductName]],Products[ProductName],Products[Category])</f>
        <v>Furniture</v>
      </c>
      <c r="I239" s="6">
        <f>_xlfn.XLOOKUP(Orders_CLEAN[[#This Row],[ProductID]],Products[ProductID],Products[Cost])</f>
        <v>539.9</v>
      </c>
      <c r="J239">
        <v>2</v>
      </c>
      <c r="K239" s="6">
        <v>1019.72</v>
      </c>
      <c r="L239" s="7">
        <v>0</v>
      </c>
      <c r="M239" t="s">
        <v>13</v>
      </c>
      <c r="N239" t="s">
        <v>21</v>
      </c>
      <c r="O239" t="str">
        <f>_xlfn.XLOOKUP(Orders_CLEAN[[#This Row],[Region]],Region_lookup[RegionCode],Region_lookup[RegionName])</f>
        <v>KwaZulu-Natal</v>
      </c>
      <c r="P239" t="s">
        <v>97</v>
      </c>
      <c r="Q239" t="str">
        <f>_xlfn.XLOOKUP(Orders_CLEAN[[#This Row],[EmployeeID]],Employees[EmployeeID],Employees[EmployeeName])</f>
        <v>Bongani Sithole</v>
      </c>
      <c r="R239" s="8">
        <f>Orders_CLEAN[[#This Row],[Quantity]]*Orders_CLEAN[[#This Row],[UnitPrice]]*(1-Orders_CLEAN[[#This Row],[Discount]])</f>
        <v>2039.44</v>
      </c>
      <c r="S239" s="8">
        <f>Orders_CLEAN[[#This Row],[Cost]]*Orders_CLEAN[[#This Row],[Quantity]]</f>
        <v>1079.8</v>
      </c>
      <c r="T239" s="8">
        <f>Orders_CLEAN[[#This Row],[LineTotal]]-Orders_CLEAN[[#This Row],[LineCost]]</f>
        <v>959.6400000000001</v>
      </c>
      <c r="U239" s="8" t="str">
        <f>IFERROR(IF(Orders_CLEAN[[#This Row],[Profit]]/Orders_CLEAN[[#This Row],[LineTotal]]&gt;0.3, "High", IF(Orders_CLEAN[[#This Row],[Profit]]/Orders_CLEAN[[#This Row],[LineTotal]]&gt;=0.15, "Medium", "Low")), "Quantity Error!")</f>
        <v>High</v>
      </c>
      <c r="V239" s="8" t="str">
        <f>IF(COUNTIF(Returns[OrderID], Orders_CLEAN[[#This Row],[OrderID]])&gt;0, "Yes", "No")</f>
        <v>No</v>
      </c>
      <c r="W239" s="19">
        <f>IF(Orders_CLEAN[[#This Row],[Returned]]="Yes",1,0)</f>
        <v>0</v>
      </c>
    </row>
    <row r="240" spans="1:23" x14ac:dyDescent="0.2">
      <c r="A240" t="s">
        <v>547</v>
      </c>
      <c r="B240" s="5">
        <v>45550</v>
      </c>
      <c r="C240" s="5" t="str">
        <f>IF(Orders_CLEAN[[#This Row],[Quantity]]="", "Quantity Error!", "Q"&amp;ROUNDUP(MONTH(Orders_CLEAN[[#This Row],[OrderDate]])/3,0))</f>
        <v>Q3</v>
      </c>
      <c r="D240" t="s">
        <v>394</v>
      </c>
      <c r="E240" t="str">
        <f>_xlfn.XLOOKUP(Orders_CLEAN[[#This Row],[CustomerID]],Customers[CustomerID],Customers[CustomerName])</f>
        <v>Nomsa Pretorius</v>
      </c>
      <c r="F240" t="s">
        <v>136</v>
      </c>
      <c r="G240" t="str">
        <f>_xlfn.XLOOKUP(Orders_CLEAN[[#This Row],[ProductID]],Products[ProductID],Products[ProductName])</f>
        <v>Chairs Model 4</v>
      </c>
      <c r="H240" t="str">
        <f>_xlfn.XLOOKUP(Orders_CLEAN[[#This Row],[ProductName]],Products[ProductName],Products[Category])</f>
        <v>Furniture</v>
      </c>
      <c r="I240" s="6">
        <f>_xlfn.XLOOKUP(Orders_CLEAN[[#This Row],[ProductID]],Products[ProductID],Products[Cost])</f>
        <v>784.05</v>
      </c>
      <c r="J240">
        <v>8</v>
      </c>
      <c r="K240" s="6">
        <v>1700.53</v>
      </c>
      <c r="L240" s="7">
        <v>0</v>
      </c>
      <c r="M240" t="s">
        <v>27</v>
      </c>
      <c r="N240" t="s">
        <v>21</v>
      </c>
      <c r="O240" t="str">
        <f>_xlfn.XLOOKUP(Orders_CLEAN[[#This Row],[Region]],Region_lookup[RegionCode],Region_lookup[RegionName])</f>
        <v>KwaZulu-Natal</v>
      </c>
      <c r="P240" t="s">
        <v>170</v>
      </c>
      <c r="Q240" t="str">
        <f>_xlfn.XLOOKUP(Orders_CLEAN[[#This Row],[EmployeeID]],Employees[EmployeeID],Employees[EmployeeName])</f>
        <v>Nomvula Le Roux</v>
      </c>
      <c r="R240" s="8">
        <f>Orders_CLEAN[[#This Row],[Quantity]]*Orders_CLEAN[[#This Row],[UnitPrice]]*(1-Orders_CLEAN[[#This Row],[Discount]])</f>
        <v>13604.24</v>
      </c>
      <c r="S240" s="8">
        <f>Orders_CLEAN[[#This Row],[Cost]]*Orders_CLEAN[[#This Row],[Quantity]]</f>
        <v>6272.4</v>
      </c>
      <c r="T240" s="8">
        <f>Orders_CLEAN[[#This Row],[LineTotal]]-Orders_CLEAN[[#This Row],[LineCost]]</f>
        <v>7331.84</v>
      </c>
      <c r="U240" s="8" t="str">
        <f>IFERROR(IF(Orders_CLEAN[[#This Row],[Profit]]/Orders_CLEAN[[#This Row],[LineTotal]]&gt;0.3, "High", IF(Orders_CLEAN[[#This Row],[Profit]]/Orders_CLEAN[[#This Row],[LineTotal]]&gt;=0.15, "Medium", "Low")), "Quantity Error!")</f>
        <v>High</v>
      </c>
      <c r="V240" s="8" t="str">
        <f>IF(COUNTIF(Returns[OrderID], Orders_CLEAN[[#This Row],[OrderID]])&gt;0, "Yes", "No")</f>
        <v>No</v>
      </c>
      <c r="W240" s="19">
        <f>IF(Orders_CLEAN[[#This Row],[Returned]]="Yes",1,0)</f>
        <v>0</v>
      </c>
    </row>
    <row r="241" spans="1:23" x14ac:dyDescent="0.2">
      <c r="A241" t="s">
        <v>548</v>
      </c>
      <c r="B241" s="5">
        <v>45427</v>
      </c>
      <c r="C241" s="5" t="str">
        <f>IF(Orders_CLEAN[[#This Row],[Quantity]]="", "Quantity Error!", "Q"&amp;ROUNDUP(MONTH(Orders_CLEAN[[#This Row],[OrderDate]])/3,0))</f>
        <v>Q2</v>
      </c>
      <c r="D241" t="s">
        <v>54</v>
      </c>
      <c r="E241" t="str">
        <f>_xlfn.XLOOKUP(Orders_CLEAN[[#This Row],[CustomerID]],Customers[CustomerID],Customers[CustomerName])</f>
        <v>Precious Venter</v>
      </c>
      <c r="F241" t="s">
        <v>329</v>
      </c>
      <c r="G241" t="str">
        <f>_xlfn.XLOOKUP(Orders_CLEAN[[#This Row],[ProductID]],Products[ProductID],Products[ProductName])</f>
        <v>Chairs Model 3</v>
      </c>
      <c r="H241" t="str">
        <f>_xlfn.XLOOKUP(Orders_CLEAN[[#This Row],[ProductName]],Products[ProductName],Products[Category])</f>
        <v>Furniture</v>
      </c>
      <c r="I241" s="6">
        <f>_xlfn.XLOOKUP(Orders_CLEAN[[#This Row],[ProductID]],Products[ProductID],Products[Cost])</f>
        <v>688.81</v>
      </c>
      <c r="J241">
        <v>6</v>
      </c>
      <c r="K241" s="6">
        <v>1334.92</v>
      </c>
      <c r="L241" s="7">
        <v>0</v>
      </c>
      <c r="M241" t="s">
        <v>36</v>
      </c>
      <c r="N241" t="s">
        <v>21</v>
      </c>
      <c r="O241" t="str">
        <f>_xlfn.XLOOKUP(Orders_CLEAN[[#This Row],[Region]],Region_lookup[RegionCode],Region_lookup[RegionName])</f>
        <v>KwaZulu-Natal</v>
      </c>
      <c r="P241" t="s">
        <v>22</v>
      </c>
      <c r="Q241" t="str">
        <f>_xlfn.XLOOKUP(Orders_CLEAN[[#This Row],[EmployeeID]],Employees[EmployeeID],Employees[EmployeeName])</f>
        <v>Thabo Le Roux</v>
      </c>
      <c r="R241" s="8">
        <f>Orders_CLEAN[[#This Row],[Quantity]]*Orders_CLEAN[[#This Row],[UnitPrice]]*(1-Orders_CLEAN[[#This Row],[Discount]])</f>
        <v>8009.52</v>
      </c>
      <c r="S241" s="8">
        <f>Orders_CLEAN[[#This Row],[Cost]]*Orders_CLEAN[[#This Row],[Quantity]]</f>
        <v>4132.8599999999997</v>
      </c>
      <c r="T241" s="8">
        <f>Orders_CLEAN[[#This Row],[LineTotal]]-Orders_CLEAN[[#This Row],[LineCost]]</f>
        <v>3876.6600000000008</v>
      </c>
      <c r="U241" s="8" t="str">
        <f>IFERROR(IF(Orders_CLEAN[[#This Row],[Profit]]/Orders_CLEAN[[#This Row],[LineTotal]]&gt;0.3, "High", IF(Orders_CLEAN[[#This Row],[Profit]]/Orders_CLEAN[[#This Row],[LineTotal]]&gt;=0.15, "Medium", "Low")), "Quantity Error!")</f>
        <v>High</v>
      </c>
      <c r="V241" s="8" t="str">
        <f>IF(COUNTIF(Returns[OrderID], Orders_CLEAN[[#This Row],[OrderID]])&gt;0, "Yes", "No")</f>
        <v>No</v>
      </c>
      <c r="W241" s="19">
        <f>IF(Orders_CLEAN[[#This Row],[Returned]]="Yes",1,0)</f>
        <v>0</v>
      </c>
    </row>
    <row r="242" spans="1:23" x14ac:dyDescent="0.2">
      <c r="A242" t="s">
        <v>550</v>
      </c>
      <c r="B242" s="5">
        <v>45707</v>
      </c>
      <c r="C242" s="5" t="str">
        <f>IF(Orders_CLEAN[[#This Row],[Quantity]]="", "Quantity Error!", "Q"&amp;ROUNDUP(MONTH(Orders_CLEAN[[#This Row],[OrderDate]])/3,0))</f>
        <v>Q1</v>
      </c>
      <c r="D242" t="s">
        <v>336</v>
      </c>
      <c r="E242" t="str">
        <f>_xlfn.XLOOKUP(Orders_CLEAN[[#This Row],[CustomerID]],Customers[CustomerID],Customers[CustomerName])</f>
        <v>Sipho Steyn</v>
      </c>
      <c r="F242" t="s">
        <v>297</v>
      </c>
      <c r="G242" t="str">
        <f>_xlfn.XLOOKUP(Orders_CLEAN[[#This Row],[ProductID]],Products[ProductID],Products[ProductName])</f>
        <v>Laptops Model 2</v>
      </c>
      <c r="H242" t="str">
        <f>_xlfn.XLOOKUP(Orders_CLEAN[[#This Row],[ProductName]],Products[ProductName],Products[Category])</f>
        <v>Technology</v>
      </c>
      <c r="I242" s="6">
        <f>_xlfn.XLOOKUP(Orders_CLEAN[[#This Row],[ProductID]],Products[ProductID],Products[Cost])</f>
        <v>55.26</v>
      </c>
      <c r="J242">
        <v>7</v>
      </c>
      <c r="K242" s="6">
        <v>112.32</v>
      </c>
      <c r="L242" s="7">
        <v>0.2</v>
      </c>
      <c r="M242" t="s">
        <v>62</v>
      </c>
      <c r="N242" t="s">
        <v>21</v>
      </c>
      <c r="O242" t="str">
        <f>_xlfn.XLOOKUP(Orders_CLEAN[[#This Row],[Region]],Region_lookup[RegionCode],Region_lookup[RegionName])</f>
        <v>KwaZulu-Natal</v>
      </c>
      <c r="P242" t="s">
        <v>170</v>
      </c>
      <c r="Q242" t="str">
        <f>_xlfn.XLOOKUP(Orders_CLEAN[[#This Row],[EmployeeID]],Employees[EmployeeID],Employees[EmployeeName])</f>
        <v>Nomvula Le Roux</v>
      </c>
      <c r="R242" s="8">
        <f>Orders_CLEAN[[#This Row],[Quantity]]*Orders_CLEAN[[#This Row],[UnitPrice]]*(1-Orders_CLEAN[[#This Row],[Discount]])</f>
        <v>628.99200000000008</v>
      </c>
      <c r="S242" s="8">
        <f>Orders_CLEAN[[#This Row],[Cost]]*Orders_CLEAN[[#This Row],[Quantity]]</f>
        <v>386.82</v>
      </c>
      <c r="T242" s="8">
        <f>Orders_CLEAN[[#This Row],[LineTotal]]-Orders_CLEAN[[#This Row],[LineCost]]</f>
        <v>242.17200000000008</v>
      </c>
      <c r="U242" s="8" t="str">
        <f>IFERROR(IF(Orders_CLEAN[[#This Row],[Profit]]/Orders_CLEAN[[#This Row],[LineTotal]]&gt;0.3, "High", IF(Orders_CLEAN[[#This Row],[Profit]]/Orders_CLEAN[[#This Row],[LineTotal]]&gt;=0.15, "Medium", "Low")), "Quantity Error!")</f>
        <v>High</v>
      </c>
      <c r="V242" s="8" t="str">
        <f>IF(COUNTIF(Returns[OrderID], Orders_CLEAN[[#This Row],[OrderID]])&gt;0, "Yes", "No")</f>
        <v>No</v>
      </c>
      <c r="W242" s="19">
        <f>IF(Orders_CLEAN[[#This Row],[Returned]]="Yes",1,0)</f>
        <v>0</v>
      </c>
    </row>
    <row r="243" spans="1:23" x14ac:dyDescent="0.2">
      <c r="A243" t="s">
        <v>551</v>
      </c>
      <c r="B243" s="5">
        <v>45593</v>
      </c>
      <c r="C243" s="5" t="str">
        <f>IF(Orders_CLEAN[[#This Row],[Quantity]]="", "Quantity Error!", "Q"&amp;ROUNDUP(MONTH(Orders_CLEAN[[#This Row],[OrderDate]])/3,0))</f>
        <v>Q4</v>
      </c>
      <c r="D243" t="s">
        <v>259</v>
      </c>
      <c r="E243" t="str">
        <f>_xlfn.XLOOKUP(Orders_CLEAN[[#This Row],[CustomerID]],Customers[CustomerID],Customers[CustomerName])</f>
        <v>Pieter Mahlangu</v>
      </c>
      <c r="F243" t="s">
        <v>231</v>
      </c>
      <c r="G243" t="str">
        <f>_xlfn.XLOOKUP(Orders_CLEAN[[#This Row],[ProductID]],Products[ProductID],Products[ProductName])</f>
        <v>Accessories Model 2</v>
      </c>
      <c r="H243" t="str">
        <f>_xlfn.XLOOKUP(Orders_CLEAN[[#This Row],[ProductName]],Products[ProductName],Products[Category])</f>
        <v>Technology</v>
      </c>
      <c r="I243" s="6">
        <f>_xlfn.XLOOKUP(Orders_CLEAN[[#This Row],[ProductID]],Products[ProductID],Products[Cost])</f>
        <v>31.01</v>
      </c>
      <c r="J243">
        <v>3</v>
      </c>
      <c r="K243" s="6">
        <v>49.68</v>
      </c>
      <c r="L243" s="7">
        <v>0.2</v>
      </c>
      <c r="M243" t="s">
        <v>27</v>
      </c>
      <c r="N243" t="s">
        <v>47</v>
      </c>
      <c r="O243" t="str">
        <f>_xlfn.XLOOKUP(Orders_CLEAN[[#This Row],[Region]],Region_lookup[RegionCode],Region_lookup[RegionName])</f>
        <v>Eastern Cape</v>
      </c>
      <c r="P243" t="s">
        <v>58</v>
      </c>
      <c r="Q243" t="str">
        <f>_xlfn.XLOOKUP(Orders_CLEAN[[#This Row],[EmployeeID]],Employees[EmployeeID],Employees[EmployeeName])</f>
        <v>Palesa Steyn</v>
      </c>
      <c r="R243" s="8">
        <f>Orders_CLEAN[[#This Row],[Quantity]]*Orders_CLEAN[[#This Row],[UnitPrice]]*(1-Orders_CLEAN[[#This Row],[Discount]])</f>
        <v>119.232</v>
      </c>
      <c r="S243" s="8">
        <f>Orders_CLEAN[[#This Row],[Cost]]*Orders_CLEAN[[#This Row],[Quantity]]</f>
        <v>93.03</v>
      </c>
      <c r="T243" s="8">
        <f>Orders_CLEAN[[#This Row],[LineTotal]]-Orders_CLEAN[[#This Row],[LineCost]]</f>
        <v>26.201999999999998</v>
      </c>
      <c r="U243" s="8" t="str">
        <f>IFERROR(IF(Orders_CLEAN[[#This Row],[Profit]]/Orders_CLEAN[[#This Row],[LineTotal]]&gt;0.3, "High", IF(Orders_CLEAN[[#This Row],[Profit]]/Orders_CLEAN[[#This Row],[LineTotal]]&gt;=0.15, "Medium", "Low")), "Quantity Error!")</f>
        <v>Medium</v>
      </c>
      <c r="V243" s="8" t="str">
        <f>IF(COUNTIF(Returns[OrderID], Orders_CLEAN[[#This Row],[OrderID]])&gt;0, "Yes", "No")</f>
        <v>Yes</v>
      </c>
      <c r="W243" s="19">
        <f>IF(Orders_CLEAN[[#This Row],[Returned]]="Yes",1,0)</f>
        <v>1</v>
      </c>
    </row>
    <row r="244" spans="1:23" x14ac:dyDescent="0.2">
      <c r="A244" t="s">
        <v>553</v>
      </c>
      <c r="B244" s="5">
        <v>45626</v>
      </c>
      <c r="C244" s="5" t="str">
        <f>IF(Orders_CLEAN[[#This Row],[Quantity]]="", "Quantity Error!", "Q"&amp;ROUNDUP(MONTH(Orders_CLEAN[[#This Row],[OrderDate]])/3,0))</f>
        <v>Q4</v>
      </c>
      <c r="D244" t="s">
        <v>218</v>
      </c>
      <c r="E244" t="str">
        <f>_xlfn.XLOOKUP(Orders_CLEAN[[#This Row],[CustomerID]],Customers[CustomerID],Customers[CustomerName])</f>
        <v>Anja Mbatha</v>
      </c>
      <c r="F244" t="s">
        <v>30</v>
      </c>
      <c r="G244" t="str">
        <f>_xlfn.XLOOKUP(Orders_CLEAN[[#This Row],[ProductID]],Products[ProductID],Products[ProductName])</f>
        <v>Paper Model 4</v>
      </c>
      <c r="H244" t="str">
        <f>_xlfn.XLOOKUP(Orders_CLEAN[[#This Row],[ProductName]],Products[ProductName],Products[Category])</f>
        <v>Office Supplies</v>
      </c>
      <c r="I244" s="6">
        <f>_xlfn.XLOOKUP(Orders_CLEAN[[#This Row],[ProductID]],Products[ProductID],Products[Cost])</f>
        <v>528.29</v>
      </c>
      <c r="J244">
        <v>7</v>
      </c>
      <c r="K244" s="6">
        <v>798.12</v>
      </c>
      <c r="L244" s="7">
        <v>0</v>
      </c>
      <c r="M244" t="s">
        <v>27</v>
      </c>
      <c r="N244" t="s">
        <v>31</v>
      </c>
      <c r="O244" t="str">
        <f>_xlfn.XLOOKUP(Orders_CLEAN[[#This Row],[Region]],Region_lookup[RegionCode],Region_lookup[RegionName])</f>
        <v>Gauteng</v>
      </c>
      <c r="P244" t="s">
        <v>32</v>
      </c>
      <c r="Q244" t="str">
        <f>_xlfn.XLOOKUP(Orders_CLEAN[[#This Row],[EmployeeID]],Employees[EmployeeID],Employees[EmployeeName])</f>
        <v>Nomvula Mokoena</v>
      </c>
      <c r="R244" s="8">
        <f>Orders_CLEAN[[#This Row],[Quantity]]*Orders_CLEAN[[#This Row],[UnitPrice]]*(1-Orders_CLEAN[[#This Row],[Discount]])</f>
        <v>5586.84</v>
      </c>
      <c r="S244" s="8">
        <f>Orders_CLEAN[[#This Row],[Cost]]*Orders_CLEAN[[#This Row],[Quantity]]</f>
        <v>3698.0299999999997</v>
      </c>
      <c r="T244" s="8">
        <f>Orders_CLEAN[[#This Row],[LineTotal]]-Orders_CLEAN[[#This Row],[LineCost]]</f>
        <v>1888.8100000000004</v>
      </c>
      <c r="U244" s="8" t="str">
        <f>IFERROR(IF(Orders_CLEAN[[#This Row],[Profit]]/Orders_CLEAN[[#This Row],[LineTotal]]&gt;0.3, "High", IF(Orders_CLEAN[[#This Row],[Profit]]/Orders_CLEAN[[#This Row],[LineTotal]]&gt;=0.15, "Medium", "Low")), "Quantity Error!")</f>
        <v>High</v>
      </c>
      <c r="V244" s="8" t="str">
        <f>IF(COUNTIF(Returns[OrderID], Orders_CLEAN[[#This Row],[OrderID]])&gt;0, "Yes", "No")</f>
        <v>No</v>
      </c>
      <c r="W244" s="19">
        <f>IF(Orders_CLEAN[[#This Row],[Returned]]="Yes",1,0)</f>
        <v>0</v>
      </c>
    </row>
    <row r="245" spans="1:23" x14ac:dyDescent="0.2">
      <c r="A245" t="s">
        <v>554</v>
      </c>
      <c r="B245" s="5">
        <v>45826</v>
      </c>
      <c r="C245" s="5" t="str">
        <f>IF(Orders_CLEAN[[#This Row],[Quantity]]="", "Quantity Error!", "Q"&amp;ROUNDUP(MONTH(Orders_CLEAN[[#This Row],[OrderDate]])/3,0))</f>
        <v>Q2</v>
      </c>
      <c r="D245" t="s">
        <v>77</v>
      </c>
      <c r="E245" t="str">
        <f>_xlfn.XLOOKUP(Orders_CLEAN[[#This Row],[CustomerID]],Customers[CustomerID],Customers[CustomerName])</f>
        <v>Zanele Dlamini</v>
      </c>
      <c r="F245" t="s">
        <v>139</v>
      </c>
      <c r="G245" t="str">
        <f>_xlfn.XLOOKUP(Orders_CLEAN[[#This Row],[ProductID]],Products[ProductID],Products[ProductName])</f>
        <v>Envelopes Model 3</v>
      </c>
      <c r="H245" t="str">
        <f>_xlfn.XLOOKUP(Orders_CLEAN[[#This Row],[ProductName]],Products[ProductName],Products[Category])</f>
        <v>Office Supplies</v>
      </c>
      <c r="I245" s="6">
        <f>_xlfn.XLOOKUP(Orders_CLEAN[[#This Row],[ProductID]],Products[ProductID],Products[Cost])</f>
        <v>110.07</v>
      </c>
      <c r="J245">
        <v>7</v>
      </c>
      <c r="K245" s="6">
        <v>193.99</v>
      </c>
      <c r="L245" s="7">
        <v>0.05</v>
      </c>
      <c r="M245" t="s">
        <v>27</v>
      </c>
      <c r="N245" t="s">
        <v>47</v>
      </c>
      <c r="O245" t="str">
        <f>_xlfn.XLOOKUP(Orders_CLEAN[[#This Row],[Region]],Region_lookup[RegionCode],Region_lookup[RegionName])</f>
        <v>Eastern Cape</v>
      </c>
      <c r="P245" t="s">
        <v>75</v>
      </c>
      <c r="Q245" t="str">
        <f>_xlfn.XLOOKUP(Orders_CLEAN[[#This Row],[EmployeeID]],Employees[EmployeeID],Employees[EmployeeName])</f>
        <v>Francois Steyn</v>
      </c>
      <c r="R245" s="8">
        <f>Orders_CLEAN[[#This Row],[Quantity]]*Orders_CLEAN[[#This Row],[UnitPrice]]*(1-Orders_CLEAN[[#This Row],[Discount]])</f>
        <v>1290.0335</v>
      </c>
      <c r="S245" s="8">
        <f>Orders_CLEAN[[#This Row],[Cost]]*Orders_CLEAN[[#This Row],[Quantity]]</f>
        <v>770.49</v>
      </c>
      <c r="T245" s="8">
        <f>Orders_CLEAN[[#This Row],[LineTotal]]-Orders_CLEAN[[#This Row],[LineCost]]</f>
        <v>519.54349999999999</v>
      </c>
      <c r="U245" s="8" t="str">
        <f>IFERROR(IF(Orders_CLEAN[[#This Row],[Profit]]/Orders_CLEAN[[#This Row],[LineTotal]]&gt;0.3, "High", IF(Orders_CLEAN[[#This Row],[Profit]]/Orders_CLEAN[[#This Row],[LineTotal]]&gt;=0.15, "Medium", "Low")), "Quantity Error!")</f>
        <v>High</v>
      </c>
      <c r="V245" s="8" t="str">
        <f>IF(COUNTIF(Returns[OrderID], Orders_CLEAN[[#This Row],[OrderID]])&gt;0, "Yes", "No")</f>
        <v>No</v>
      </c>
      <c r="W245" s="19">
        <f>IF(Orders_CLEAN[[#This Row],[Returned]]="Yes",1,0)</f>
        <v>0</v>
      </c>
    </row>
    <row r="246" spans="1:23" x14ac:dyDescent="0.2">
      <c r="A246" t="s">
        <v>555</v>
      </c>
      <c r="B246" s="5">
        <v>45572</v>
      </c>
      <c r="C246" s="5" t="str">
        <f>IF(Orders_CLEAN[[#This Row],[Quantity]]="", "Quantity Error!", "Q"&amp;ROUNDUP(MONTH(Orders_CLEAN[[#This Row],[OrderDate]])/3,0))</f>
        <v>Q4</v>
      </c>
      <c r="D246" t="s">
        <v>40</v>
      </c>
      <c r="E246" t="str">
        <f>_xlfn.XLOOKUP(Orders_CLEAN[[#This Row],[CustomerID]],Customers[CustomerID],Customers[CustomerName])</f>
        <v>Francois Coetzee</v>
      </c>
      <c r="F246" t="s">
        <v>199</v>
      </c>
      <c r="G246" t="str">
        <f>_xlfn.XLOOKUP(Orders_CLEAN[[#This Row],[ProductID]],Products[ProductID],Products[ProductName])</f>
        <v>Pens Model 2</v>
      </c>
      <c r="H246" t="str">
        <f>_xlfn.XLOOKUP(Orders_CLEAN[[#This Row],[ProductName]],Products[ProductName],Products[Category])</f>
        <v>Office Supplies</v>
      </c>
      <c r="I246" s="6">
        <f>_xlfn.XLOOKUP(Orders_CLEAN[[#This Row],[ProductID]],Products[ProductID],Products[Cost])</f>
        <v>285.10000000000002</v>
      </c>
      <c r="J246">
        <v>1</v>
      </c>
      <c r="K246" s="6">
        <v>528.79999999999995</v>
      </c>
      <c r="L246" s="7">
        <v>0</v>
      </c>
      <c r="M246" t="s">
        <v>27</v>
      </c>
      <c r="N246" t="s">
        <v>31</v>
      </c>
      <c r="O246" t="str">
        <f>_xlfn.XLOOKUP(Orders_CLEAN[[#This Row],[Region]],Region_lookup[RegionCode],Region_lookup[RegionName])</f>
        <v>Gauteng</v>
      </c>
      <c r="P246" t="s">
        <v>32</v>
      </c>
      <c r="Q246" t="str">
        <f>_xlfn.XLOOKUP(Orders_CLEAN[[#This Row],[EmployeeID]],Employees[EmployeeID],Employees[EmployeeName])</f>
        <v>Nomvula Mokoena</v>
      </c>
      <c r="R246" s="8">
        <f>Orders_CLEAN[[#This Row],[Quantity]]*Orders_CLEAN[[#This Row],[UnitPrice]]*(1-Orders_CLEAN[[#This Row],[Discount]])</f>
        <v>528.79999999999995</v>
      </c>
      <c r="S246" s="8">
        <f>Orders_CLEAN[[#This Row],[Cost]]*Orders_CLEAN[[#This Row],[Quantity]]</f>
        <v>285.10000000000002</v>
      </c>
      <c r="T246" s="8">
        <f>Orders_CLEAN[[#This Row],[LineTotal]]-Orders_CLEAN[[#This Row],[LineCost]]</f>
        <v>243.69999999999993</v>
      </c>
      <c r="U246" s="8" t="str">
        <f>IFERROR(IF(Orders_CLEAN[[#This Row],[Profit]]/Orders_CLEAN[[#This Row],[LineTotal]]&gt;0.3, "High", IF(Orders_CLEAN[[#This Row],[Profit]]/Orders_CLEAN[[#This Row],[LineTotal]]&gt;=0.15, "Medium", "Low")), "Quantity Error!")</f>
        <v>High</v>
      </c>
      <c r="V246" s="8" t="str">
        <f>IF(COUNTIF(Returns[OrderID], Orders_CLEAN[[#This Row],[OrderID]])&gt;0, "Yes", "No")</f>
        <v>No</v>
      </c>
      <c r="W246" s="19">
        <f>IF(Orders_CLEAN[[#This Row],[Returned]]="Yes",1,0)</f>
        <v>0</v>
      </c>
    </row>
    <row r="247" spans="1:23" x14ac:dyDescent="0.2">
      <c r="A247" t="s">
        <v>556</v>
      </c>
      <c r="B247" s="5">
        <v>45745</v>
      </c>
      <c r="C247" s="5" t="str">
        <f>IF(Orders_CLEAN[[#This Row],[Quantity]]="", "Quantity Error!", "Q"&amp;ROUNDUP(MONTH(Orders_CLEAN[[#This Row],[OrderDate]])/3,0))</f>
        <v>Q1</v>
      </c>
      <c r="D247" t="s">
        <v>557</v>
      </c>
      <c r="E247" t="str">
        <f>_xlfn.XLOOKUP(Orders_CLEAN[[#This Row],[CustomerID]],Customers[CustomerID],Customers[CustomerName])</f>
        <v>Deon Venter</v>
      </c>
      <c r="F247" t="s">
        <v>178</v>
      </c>
      <c r="G247" t="str">
        <f>_xlfn.XLOOKUP(Orders_CLEAN[[#This Row],[ProductID]],Products[ProductID],Products[ProductName])</f>
        <v>Chairs Model 2</v>
      </c>
      <c r="H247" t="str">
        <f>_xlfn.XLOOKUP(Orders_CLEAN[[#This Row],[ProductName]],Products[ProductName],Products[Category])</f>
        <v>Furniture</v>
      </c>
      <c r="I247" s="6">
        <f>_xlfn.XLOOKUP(Orders_CLEAN[[#This Row],[ProductID]],Products[ProductID],Products[Cost])</f>
        <v>116.9</v>
      </c>
      <c r="J247">
        <v>1</v>
      </c>
      <c r="K247" s="6">
        <v>253.46</v>
      </c>
      <c r="L247" s="7">
        <v>0.05</v>
      </c>
      <c r="M247" t="s">
        <v>27</v>
      </c>
      <c r="N247" t="s">
        <v>14</v>
      </c>
      <c r="O247" t="str">
        <f>_xlfn.XLOOKUP(Orders_CLEAN[[#This Row],[Region]],Region_lookup[RegionCode],Region_lookup[RegionName])</f>
        <v>Western Cape</v>
      </c>
      <c r="P247" t="s">
        <v>82</v>
      </c>
      <c r="Q247" t="str">
        <f>_xlfn.XLOOKUP(Orders_CLEAN[[#This Row],[EmployeeID]],Employees[EmployeeID],Employees[EmployeeName])</f>
        <v>Thabo Pretorius</v>
      </c>
      <c r="R247" s="8">
        <f>Orders_CLEAN[[#This Row],[Quantity]]*Orders_CLEAN[[#This Row],[UnitPrice]]*(1-Orders_CLEAN[[#This Row],[Discount]])</f>
        <v>240.78700000000001</v>
      </c>
      <c r="S247" s="8">
        <f>Orders_CLEAN[[#This Row],[Cost]]*Orders_CLEAN[[#This Row],[Quantity]]</f>
        <v>116.9</v>
      </c>
      <c r="T247" s="8">
        <f>Orders_CLEAN[[#This Row],[LineTotal]]-Orders_CLEAN[[#This Row],[LineCost]]</f>
        <v>123.887</v>
      </c>
      <c r="U247" s="8" t="str">
        <f>IFERROR(IF(Orders_CLEAN[[#This Row],[Profit]]/Orders_CLEAN[[#This Row],[LineTotal]]&gt;0.3, "High", IF(Orders_CLEAN[[#This Row],[Profit]]/Orders_CLEAN[[#This Row],[LineTotal]]&gt;=0.15, "Medium", "Low")), "Quantity Error!")</f>
        <v>High</v>
      </c>
      <c r="V247" s="8" t="str">
        <f>IF(COUNTIF(Returns[OrderID], Orders_CLEAN[[#This Row],[OrderID]])&gt;0, "Yes", "No")</f>
        <v>No</v>
      </c>
      <c r="W247" s="19">
        <f>IF(Orders_CLEAN[[#This Row],[Returned]]="Yes",1,0)</f>
        <v>0</v>
      </c>
    </row>
    <row r="248" spans="1:23" x14ac:dyDescent="0.2">
      <c r="A248" t="s">
        <v>558</v>
      </c>
      <c r="B248" s="5">
        <v>45454</v>
      </c>
      <c r="C248" s="5" t="str">
        <f>IF(Orders_CLEAN[[#This Row],[Quantity]]="", "Quantity Error!", "Q"&amp;ROUNDUP(MONTH(Orders_CLEAN[[#This Row],[OrderDate]])/3,0))</f>
        <v>Q2</v>
      </c>
      <c r="D248" t="s">
        <v>220</v>
      </c>
      <c r="E248" t="str">
        <f>_xlfn.XLOOKUP(Orders_CLEAN[[#This Row],[CustomerID]],Customers[CustomerID],Customers[CustomerName])</f>
        <v>Kagiso Pretorius</v>
      </c>
      <c r="F248" t="s">
        <v>65</v>
      </c>
      <c r="G248" t="str">
        <f>_xlfn.XLOOKUP(Orders_CLEAN[[#This Row],[ProductID]],Products[ProductID],Products[ProductName])</f>
        <v>Bookcases Model 2</v>
      </c>
      <c r="H248" t="str">
        <f>_xlfn.XLOOKUP(Orders_CLEAN[[#This Row],[ProductName]],Products[ProductName],Products[Category])</f>
        <v>Furniture</v>
      </c>
      <c r="I248" s="6">
        <f>_xlfn.XLOOKUP(Orders_CLEAN[[#This Row],[ProductID]],Products[ProductID],Products[Cost])</f>
        <v>633.59</v>
      </c>
      <c r="J248">
        <v>3</v>
      </c>
      <c r="K248" s="6">
        <v>800.37</v>
      </c>
      <c r="L248" s="7">
        <v>0</v>
      </c>
      <c r="M248" t="s">
        <v>27</v>
      </c>
      <c r="N248" t="s">
        <v>14</v>
      </c>
      <c r="O248" t="str">
        <f>_xlfn.XLOOKUP(Orders_CLEAN[[#This Row],[Region]],Region_lookup[RegionCode],Region_lookup[RegionName])</f>
        <v>Western Cape</v>
      </c>
      <c r="P248" t="s">
        <v>82</v>
      </c>
      <c r="Q248" t="str">
        <f>_xlfn.XLOOKUP(Orders_CLEAN[[#This Row],[EmployeeID]],Employees[EmployeeID],Employees[EmployeeName])</f>
        <v>Thabo Pretorius</v>
      </c>
      <c r="R248" s="8">
        <f>Orders_CLEAN[[#This Row],[Quantity]]*Orders_CLEAN[[#This Row],[UnitPrice]]*(1-Orders_CLEAN[[#This Row],[Discount]])</f>
        <v>2401.11</v>
      </c>
      <c r="S248" s="8">
        <f>Orders_CLEAN[[#This Row],[Cost]]*Orders_CLEAN[[#This Row],[Quantity]]</f>
        <v>1900.77</v>
      </c>
      <c r="T248" s="8">
        <f>Orders_CLEAN[[#This Row],[LineTotal]]-Orders_CLEAN[[#This Row],[LineCost]]</f>
        <v>500.34000000000015</v>
      </c>
      <c r="U248" s="8" t="str">
        <f>IFERROR(IF(Orders_CLEAN[[#This Row],[Profit]]/Orders_CLEAN[[#This Row],[LineTotal]]&gt;0.3, "High", IF(Orders_CLEAN[[#This Row],[Profit]]/Orders_CLEAN[[#This Row],[LineTotal]]&gt;=0.15, "Medium", "Low")), "Quantity Error!")</f>
        <v>Medium</v>
      </c>
      <c r="V248" s="8" t="str">
        <f>IF(COUNTIF(Returns[OrderID], Orders_CLEAN[[#This Row],[OrderID]])&gt;0, "Yes", "No")</f>
        <v>No</v>
      </c>
      <c r="W248" s="19">
        <f>IF(Orders_CLEAN[[#This Row],[Returned]]="Yes",1,0)</f>
        <v>0</v>
      </c>
    </row>
    <row r="249" spans="1:23" x14ac:dyDescent="0.2">
      <c r="A249" t="s">
        <v>559</v>
      </c>
      <c r="B249" s="5">
        <v>45618</v>
      </c>
      <c r="C249" s="5" t="str">
        <f>IF(Orders_CLEAN[[#This Row],[Quantity]]="", "Quantity Error!", "Q"&amp;ROUNDUP(MONTH(Orders_CLEAN[[#This Row],[OrderDate]])/3,0))</f>
        <v>Q4</v>
      </c>
      <c r="D249" t="s">
        <v>396</v>
      </c>
      <c r="E249" t="str">
        <f>_xlfn.XLOOKUP(Orders_CLEAN[[#This Row],[CustomerID]],Customers[CustomerID],Customers[CustomerName])</f>
        <v>Aisha Sithole</v>
      </c>
      <c r="F249" t="s">
        <v>213</v>
      </c>
      <c r="G249" t="str">
        <f>_xlfn.XLOOKUP(Orders_CLEAN[[#This Row],[ProductID]],Products[ProductID],Products[ProductName])</f>
        <v>Pens Model 4</v>
      </c>
      <c r="H249" t="str">
        <f>_xlfn.XLOOKUP(Orders_CLEAN[[#This Row],[ProductName]],Products[ProductName],Products[Category])</f>
        <v>Office Supplies</v>
      </c>
      <c r="I249" s="6">
        <f>_xlfn.XLOOKUP(Orders_CLEAN[[#This Row],[ProductID]],Products[ProductID],Products[Cost])</f>
        <v>578.14</v>
      </c>
      <c r="J249">
        <v>7</v>
      </c>
      <c r="K249" s="6">
        <v>1084.72</v>
      </c>
      <c r="L249" s="7">
        <v>0</v>
      </c>
      <c r="M249" t="s">
        <v>27</v>
      </c>
      <c r="N249" t="s">
        <v>14</v>
      </c>
      <c r="O249" t="str">
        <f>_xlfn.XLOOKUP(Orders_CLEAN[[#This Row],[Region]],Region_lookup[RegionCode],Region_lookup[RegionName])</f>
        <v>Western Cape</v>
      </c>
      <c r="P249" t="s">
        <v>82</v>
      </c>
      <c r="Q249" t="str">
        <f>_xlfn.XLOOKUP(Orders_CLEAN[[#This Row],[EmployeeID]],Employees[EmployeeID],Employees[EmployeeName])</f>
        <v>Thabo Pretorius</v>
      </c>
      <c r="R249" s="8">
        <f>Orders_CLEAN[[#This Row],[Quantity]]*Orders_CLEAN[[#This Row],[UnitPrice]]*(1-Orders_CLEAN[[#This Row],[Discount]])</f>
        <v>7593.04</v>
      </c>
      <c r="S249" s="8">
        <f>Orders_CLEAN[[#This Row],[Cost]]*Orders_CLEAN[[#This Row],[Quantity]]</f>
        <v>4046.98</v>
      </c>
      <c r="T249" s="8">
        <f>Orders_CLEAN[[#This Row],[LineTotal]]-Orders_CLEAN[[#This Row],[LineCost]]</f>
        <v>3546.06</v>
      </c>
      <c r="U249" s="8" t="str">
        <f>IFERROR(IF(Orders_CLEAN[[#This Row],[Profit]]/Orders_CLEAN[[#This Row],[LineTotal]]&gt;0.3, "High", IF(Orders_CLEAN[[#This Row],[Profit]]/Orders_CLEAN[[#This Row],[LineTotal]]&gt;=0.15, "Medium", "Low")), "Quantity Error!")</f>
        <v>High</v>
      </c>
      <c r="V249" s="8" t="str">
        <f>IF(COUNTIF(Returns[OrderID], Orders_CLEAN[[#This Row],[OrderID]])&gt;0, "Yes", "No")</f>
        <v>No</v>
      </c>
      <c r="W249" s="19">
        <f>IF(Orders_CLEAN[[#This Row],[Returned]]="Yes",1,0)</f>
        <v>0</v>
      </c>
    </row>
    <row r="250" spans="1:23" x14ac:dyDescent="0.2">
      <c r="A250" t="s">
        <v>560</v>
      </c>
      <c r="B250" s="5">
        <v>45369</v>
      </c>
      <c r="C250" s="5" t="str">
        <f>IF(Orders_CLEAN[[#This Row],[Quantity]]="", "Quantity Error!", "Q"&amp;ROUNDUP(MONTH(Orders_CLEAN[[#This Row],[OrderDate]])/3,0))</f>
        <v>Q1</v>
      </c>
      <c r="D250" t="s">
        <v>135</v>
      </c>
      <c r="E250" t="str">
        <f>_xlfn.XLOOKUP(Orders_CLEAN[[#This Row],[CustomerID]],Customers[CustomerID],Customers[CustomerName])</f>
        <v>Nomvula Mbatha</v>
      </c>
      <c r="F250" t="s">
        <v>181</v>
      </c>
      <c r="G250" t="str">
        <f>_xlfn.XLOOKUP(Orders_CLEAN[[#This Row],[ProductID]],Products[ProductID],Products[ProductName])</f>
        <v>Envelopes Model 1</v>
      </c>
      <c r="H250" t="str">
        <f>_xlfn.XLOOKUP(Orders_CLEAN[[#This Row],[ProductName]],Products[ProductName],Products[Category])</f>
        <v>Office Supplies</v>
      </c>
      <c r="I250" s="6">
        <f>_xlfn.XLOOKUP(Orders_CLEAN[[#This Row],[ProductID]],Products[ProductID],Products[Cost])</f>
        <v>76.66</v>
      </c>
      <c r="J250">
        <v>6</v>
      </c>
      <c r="K250" s="6">
        <v>117.32</v>
      </c>
      <c r="L250" s="7">
        <v>0</v>
      </c>
      <c r="M250" t="s">
        <v>27</v>
      </c>
      <c r="N250" t="s">
        <v>47</v>
      </c>
      <c r="O250" t="str">
        <f>_xlfn.XLOOKUP(Orders_CLEAN[[#This Row],[Region]],Region_lookup[RegionCode],Region_lookup[RegionName])</f>
        <v>Eastern Cape</v>
      </c>
      <c r="P250" t="s">
        <v>48</v>
      </c>
      <c r="Q250" t="str">
        <f>_xlfn.XLOOKUP(Orders_CLEAN[[#This Row],[EmployeeID]],Employees[EmployeeID],Employees[EmployeeName])</f>
        <v>Sipho Ndlovu</v>
      </c>
      <c r="R250" s="8">
        <f>Orders_CLEAN[[#This Row],[Quantity]]*Orders_CLEAN[[#This Row],[UnitPrice]]*(1-Orders_CLEAN[[#This Row],[Discount]])</f>
        <v>703.92</v>
      </c>
      <c r="S250" s="8">
        <f>Orders_CLEAN[[#This Row],[Cost]]*Orders_CLEAN[[#This Row],[Quantity]]</f>
        <v>459.96</v>
      </c>
      <c r="T250" s="8">
        <f>Orders_CLEAN[[#This Row],[LineTotal]]-Orders_CLEAN[[#This Row],[LineCost]]</f>
        <v>243.95999999999998</v>
      </c>
      <c r="U250" s="8" t="str">
        <f>IFERROR(IF(Orders_CLEAN[[#This Row],[Profit]]/Orders_CLEAN[[#This Row],[LineTotal]]&gt;0.3, "High", IF(Orders_CLEAN[[#This Row],[Profit]]/Orders_CLEAN[[#This Row],[LineTotal]]&gt;=0.15, "Medium", "Low")), "Quantity Error!")</f>
        <v>High</v>
      </c>
      <c r="V250" s="8" t="str">
        <f>IF(COUNTIF(Returns[OrderID], Orders_CLEAN[[#This Row],[OrderID]])&gt;0, "Yes", "No")</f>
        <v>No</v>
      </c>
      <c r="W250" s="19">
        <f>IF(Orders_CLEAN[[#This Row],[Returned]]="Yes",1,0)</f>
        <v>0</v>
      </c>
    </row>
    <row r="251" spans="1:23" x14ac:dyDescent="0.2">
      <c r="A251" t="s">
        <v>561</v>
      </c>
      <c r="B251" s="5">
        <v>45661</v>
      </c>
      <c r="C251" s="5" t="str">
        <f>IF(Orders_CLEAN[[#This Row],[Quantity]]="", "Quantity Error!", "Q"&amp;ROUNDUP(MONTH(Orders_CLEAN[[#This Row],[OrderDate]])/3,0))</f>
        <v>Q1</v>
      </c>
      <c r="D251" t="s">
        <v>381</v>
      </c>
      <c r="E251" t="str">
        <f>_xlfn.XLOOKUP(Orders_CLEAN[[#This Row],[CustomerID]],Customers[CustomerID],Customers[CustomerName])</f>
        <v>Elmarie Fourie</v>
      </c>
      <c r="F251" t="s">
        <v>104</v>
      </c>
      <c r="G251" t="str">
        <f>_xlfn.XLOOKUP(Orders_CLEAN[[#This Row],[ProductID]],Products[ProductID],Products[ProductName])</f>
        <v>Envelopes Model 4</v>
      </c>
      <c r="H251" t="str">
        <f>_xlfn.XLOOKUP(Orders_CLEAN[[#This Row],[ProductName]],Products[ProductName],Products[Category])</f>
        <v>Office Supplies</v>
      </c>
      <c r="I251" s="6">
        <f>_xlfn.XLOOKUP(Orders_CLEAN[[#This Row],[ProductID]],Products[ProductID],Products[Cost])</f>
        <v>777.33</v>
      </c>
      <c r="J251">
        <v>7</v>
      </c>
      <c r="K251" s="6">
        <v>1363.68</v>
      </c>
      <c r="L251" s="7">
        <v>0</v>
      </c>
      <c r="M251" t="s">
        <v>27</v>
      </c>
      <c r="N251" t="s">
        <v>31</v>
      </c>
      <c r="O251" t="str">
        <f>_xlfn.XLOOKUP(Orders_CLEAN[[#This Row],[Region]],Region_lookup[RegionCode],Region_lookup[RegionName])</f>
        <v>Gauteng</v>
      </c>
      <c r="P251" t="s">
        <v>43</v>
      </c>
      <c r="Q251" t="str">
        <f>_xlfn.XLOOKUP(Orders_CLEAN[[#This Row],[EmployeeID]],Employees[EmployeeID],Employees[EmployeeName])</f>
        <v>Thabo Dlamini</v>
      </c>
      <c r="R251" s="8">
        <f>Orders_CLEAN[[#This Row],[Quantity]]*Orders_CLEAN[[#This Row],[UnitPrice]]*(1-Orders_CLEAN[[#This Row],[Discount]])</f>
        <v>9545.76</v>
      </c>
      <c r="S251" s="8">
        <f>Orders_CLEAN[[#This Row],[Cost]]*Orders_CLEAN[[#This Row],[Quantity]]</f>
        <v>5441.31</v>
      </c>
      <c r="T251" s="8">
        <f>Orders_CLEAN[[#This Row],[LineTotal]]-Orders_CLEAN[[#This Row],[LineCost]]</f>
        <v>4104.45</v>
      </c>
      <c r="U251" s="8" t="str">
        <f>IFERROR(IF(Orders_CLEAN[[#This Row],[Profit]]/Orders_CLEAN[[#This Row],[LineTotal]]&gt;0.3, "High", IF(Orders_CLEAN[[#This Row],[Profit]]/Orders_CLEAN[[#This Row],[LineTotal]]&gt;=0.15, "Medium", "Low")), "Quantity Error!")</f>
        <v>High</v>
      </c>
      <c r="V251" s="8" t="str">
        <f>IF(COUNTIF(Returns[OrderID], Orders_CLEAN[[#This Row],[OrderID]])&gt;0, "Yes", "No")</f>
        <v>Yes</v>
      </c>
      <c r="W251" s="19">
        <f>IF(Orders_CLEAN[[#This Row],[Returned]]="Yes",1,0)</f>
        <v>1</v>
      </c>
    </row>
    <row r="252" spans="1:23" x14ac:dyDescent="0.2">
      <c r="A252" t="s">
        <v>562</v>
      </c>
      <c r="B252" s="5">
        <v>45478</v>
      </c>
      <c r="C252" s="5" t="str">
        <f>IF(Orders_CLEAN[[#This Row],[Quantity]]="", "Quantity Error!", "Q"&amp;ROUNDUP(MONTH(Orders_CLEAN[[#This Row],[OrderDate]])/3,0))</f>
        <v>Q3</v>
      </c>
      <c r="D252" t="s">
        <v>336</v>
      </c>
      <c r="E252" t="str">
        <f>_xlfn.XLOOKUP(Orders_CLEAN[[#This Row],[CustomerID]],Customers[CustomerID],Customers[CustomerName])</f>
        <v>Sipho Steyn</v>
      </c>
      <c r="F252" t="s">
        <v>30</v>
      </c>
      <c r="G252" t="str">
        <f>_xlfn.XLOOKUP(Orders_CLEAN[[#This Row],[ProductID]],Products[ProductID],Products[ProductName])</f>
        <v>Paper Model 4</v>
      </c>
      <c r="H252" t="str">
        <f>_xlfn.XLOOKUP(Orders_CLEAN[[#This Row],[ProductName]],Products[ProductName],Products[Category])</f>
        <v>Office Supplies</v>
      </c>
      <c r="I252" s="6">
        <f>_xlfn.XLOOKUP(Orders_CLEAN[[#This Row],[ProductID]],Products[ProductID],Products[Cost])</f>
        <v>528.29</v>
      </c>
      <c r="J252">
        <v>12</v>
      </c>
      <c r="K252" s="6">
        <v>798.12</v>
      </c>
      <c r="L252" s="7">
        <v>0.05</v>
      </c>
      <c r="M252" t="s">
        <v>36</v>
      </c>
      <c r="N252" t="s">
        <v>21</v>
      </c>
      <c r="O252" t="str">
        <f>_xlfn.XLOOKUP(Orders_CLEAN[[#This Row],[Region]],Region_lookup[RegionCode],Region_lookup[RegionName])</f>
        <v>KwaZulu-Natal</v>
      </c>
      <c r="P252" t="s">
        <v>97</v>
      </c>
      <c r="Q252" t="str">
        <f>_xlfn.XLOOKUP(Orders_CLEAN[[#This Row],[EmployeeID]],Employees[EmployeeID],Employees[EmployeeName])</f>
        <v>Bongani Sithole</v>
      </c>
      <c r="R252" s="8">
        <f>Orders_CLEAN[[#This Row],[Quantity]]*Orders_CLEAN[[#This Row],[UnitPrice]]*(1-Orders_CLEAN[[#This Row],[Discount]])</f>
        <v>9098.5679999999993</v>
      </c>
      <c r="S252" s="8">
        <f>Orders_CLEAN[[#This Row],[Cost]]*Orders_CLEAN[[#This Row],[Quantity]]</f>
        <v>6339.48</v>
      </c>
      <c r="T252" s="8">
        <f>Orders_CLEAN[[#This Row],[LineTotal]]-Orders_CLEAN[[#This Row],[LineCost]]</f>
        <v>2759.0879999999997</v>
      </c>
      <c r="U252" s="8" t="str">
        <f>IFERROR(IF(Orders_CLEAN[[#This Row],[Profit]]/Orders_CLEAN[[#This Row],[LineTotal]]&gt;0.3, "High", IF(Orders_CLEAN[[#This Row],[Profit]]/Orders_CLEAN[[#This Row],[LineTotal]]&gt;=0.15, "Medium", "Low")), "Quantity Error!")</f>
        <v>High</v>
      </c>
      <c r="V252" s="8" t="str">
        <f>IF(COUNTIF(Returns[OrderID], Orders_CLEAN[[#This Row],[OrderID]])&gt;0, "Yes", "No")</f>
        <v>No</v>
      </c>
      <c r="W252" s="19">
        <f>IF(Orders_CLEAN[[#This Row],[Returned]]="Yes",1,0)</f>
        <v>0</v>
      </c>
    </row>
    <row r="253" spans="1:23" x14ac:dyDescent="0.2">
      <c r="A253" t="s">
        <v>564</v>
      </c>
      <c r="B253" s="5">
        <v>45724</v>
      </c>
      <c r="C253" s="5" t="str">
        <f>IF(Orders_CLEAN[[#This Row],[Quantity]]="", "Quantity Error!", "Q"&amp;ROUNDUP(MONTH(Orders_CLEAN[[#This Row],[OrderDate]])/3,0))</f>
        <v>Q1</v>
      </c>
      <c r="D253" t="s">
        <v>263</v>
      </c>
      <c r="E253" t="str">
        <f>_xlfn.XLOOKUP(Orders_CLEAN[[#This Row],[CustomerID]],Customers[CustomerID],Customers[CustomerName])</f>
        <v>Kagiso Coetzee</v>
      </c>
      <c r="F253" t="s">
        <v>216</v>
      </c>
      <c r="G253" t="str">
        <f>_xlfn.XLOOKUP(Orders_CLEAN[[#This Row],[ProductID]],Products[ProductID],Products[ProductName])</f>
        <v>Pens Model 1</v>
      </c>
      <c r="H253" t="str">
        <f>_xlfn.XLOOKUP(Orders_CLEAN[[#This Row],[ProductName]],Products[ProductName],Products[Category])</f>
        <v>Office Supplies</v>
      </c>
      <c r="I253" s="6">
        <f>_xlfn.XLOOKUP(Orders_CLEAN[[#This Row],[ProductID]],Products[ProductID],Products[Cost])</f>
        <v>640.09</v>
      </c>
      <c r="J253">
        <v>2</v>
      </c>
      <c r="K253" s="6">
        <v>1169.26</v>
      </c>
      <c r="L253" s="7">
        <v>0.1</v>
      </c>
      <c r="M253" t="s">
        <v>36</v>
      </c>
      <c r="N253" t="s">
        <v>14</v>
      </c>
      <c r="O253" t="str">
        <f>_xlfn.XLOOKUP(Orders_CLEAN[[#This Row],[Region]],Region_lookup[RegionCode],Region_lookup[RegionName])</f>
        <v>Western Cape</v>
      </c>
      <c r="P253" t="s">
        <v>82</v>
      </c>
      <c r="Q253" t="str">
        <f>_xlfn.XLOOKUP(Orders_CLEAN[[#This Row],[EmployeeID]],Employees[EmployeeID],Employees[EmployeeName])</f>
        <v>Thabo Pretorius</v>
      </c>
      <c r="R253" s="8">
        <f>Orders_CLEAN[[#This Row],[Quantity]]*Orders_CLEAN[[#This Row],[UnitPrice]]*(1-Orders_CLEAN[[#This Row],[Discount]])</f>
        <v>2104.6680000000001</v>
      </c>
      <c r="S253" s="8">
        <f>Orders_CLEAN[[#This Row],[Cost]]*Orders_CLEAN[[#This Row],[Quantity]]</f>
        <v>1280.18</v>
      </c>
      <c r="T253" s="8">
        <f>Orders_CLEAN[[#This Row],[LineTotal]]-Orders_CLEAN[[#This Row],[LineCost]]</f>
        <v>824.48800000000006</v>
      </c>
      <c r="U253" s="8" t="str">
        <f>IFERROR(IF(Orders_CLEAN[[#This Row],[Profit]]/Orders_CLEAN[[#This Row],[LineTotal]]&gt;0.3, "High", IF(Orders_CLEAN[[#This Row],[Profit]]/Orders_CLEAN[[#This Row],[LineTotal]]&gt;=0.15, "Medium", "Low")), "Quantity Error!")</f>
        <v>High</v>
      </c>
      <c r="V253" s="8" t="str">
        <f>IF(COUNTIF(Returns[OrderID], Orders_CLEAN[[#This Row],[OrderID]])&gt;0, "Yes", "No")</f>
        <v>No</v>
      </c>
      <c r="W253" s="19">
        <f>IF(Orders_CLEAN[[#This Row],[Returned]]="Yes",1,0)</f>
        <v>0</v>
      </c>
    </row>
    <row r="254" spans="1:23" x14ac:dyDescent="0.2">
      <c r="A254" t="s">
        <v>565</v>
      </c>
      <c r="B254" s="5">
        <v>45779</v>
      </c>
      <c r="C254" s="5" t="str">
        <f>IF(Orders_CLEAN[[#This Row],[Quantity]]="", "Quantity Error!", "Q"&amp;ROUNDUP(MONTH(Orders_CLEAN[[#This Row],[OrderDate]])/3,0))</f>
        <v>Q2</v>
      </c>
      <c r="D254" t="s">
        <v>567</v>
      </c>
      <c r="E254" t="str">
        <f>_xlfn.XLOOKUP(Orders_CLEAN[[#This Row],[CustomerID]],Customers[CustomerID],Customers[CustomerName])</f>
        <v>Johan Ndlovu</v>
      </c>
      <c r="F254" t="s">
        <v>166</v>
      </c>
      <c r="G254" t="str">
        <f>_xlfn.XLOOKUP(Orders_CLEAN[[#This Row],[ProductID]],Products[ProductID],Products[ProductName])</f>
        <v>Monitors Model 2</v>
      </c>
      <c r="H254" t="str">
        <f>_xlfn.XLOOKUP(Orders_CLEAN[[#This Row],[ProductName]],Products[ProductName],Products[Category])</f>
        <v>Technology</v>
      </c>
      <c r="I254" s="6">
        <f>_xlfn.XLOOKUP(Orders_CLEAN[[#This Row],[ProductID]],Products[ProductID],Products[Cost])</f>
        <v>396.64</v>
      </c>
      <c r="J254">
        <v>1</v>
      </c>
      <c r="K254" s="6">
        <v>532.41999999999996</v>
      </c>
      <c r="L254" s="7">
        <v>0</v>
      </c>
      <c r="M254" t="s">
        <v>27</v>
      </c>
      <c r="N254" t="s">
        <v>14</v>
      </c>
      <c r="O254" t="str">
        <f>_xlfn.XLOOKUP(Orders_CLEAN[[#This Row],[Region]],Region_lookup[RegionCode],Region_lookup[RegionName])</f>
        <v>Western Cape</v>
      </c>
      <c r="P254" t="s">
        <v>15</v>
      </c>
      <c r="Q254" t="str">
        <f>_xlfn.XLOOKUP(Orders_CLEAN[[#This Row],[EmployeeID]],Employees[EmployeeID],Employees[EmployeeName])</f>
        <v>Anja Fourie</v>
      </c>
      <c r="R254" s="8">
        <f>Orders_CLEAN[[#This Row],[Quantity]]*Orders_CLEAN[[#This Row],[UnitPrice]]*(1-Orders_CLEAN[[#This Row],[Discount]])</f>
        <v>532.41999999999996</v>
      </c>
      <c r="S254" s="8">
        <f>Orders_CLEAN[[#This Row],[Cost]]*Orders_CLEAN[[#This Row],[Quantity]]</f>
        <v>396.64</v>
      </c>
      <c r="T254" s="8">
        <f>Orders_CLEAN[[#This Row],[LineTotal]]-Orders_CLEAN[[#This Row],[LineCost]]</f>
        <v>135.77999999999997</v>
      </c>
      <c r="U254" s="8" t="str">
        <f>IFERROR(IF(Orders_CLEAN[[#This Row],[Profit]]/Orders_CLEAN[[#This Row],[LineTotal]]&gt;0.3, "High", IF(Orders_CLEAN[[#This Row],[Profit]]/Orders_CLEAN[[#This Row],[LineTotal]]&gt;=0.15, "Medium", "Low")), "Quantity Error!")</f>
        <v>Medium</v>
      </c>
      <c r="V254" s="8" t="str">
        <f>IF(COUNTIF(Returns[OrderID], Orders_CLEAN[[#This Row],[OrderID]])&gt;0, "Yes", "No")</f>
        <v>No</v>
      </c>
      <c r="W254" s="19">
        <f>IF(Orders_CLEAN[[#This Row],[Returned]]="Yes",1,0)</f>
        <v>0</v>
      </c>
    </row>
    <row r="255" spans="1:23" x14ac:dyDescent="0.2">
      <c r="A255" t="s">
        <v>568</v>
      </c>
      <c r="B255" s="5">
        <v>45781</v>
      </c>
      <c r="C255" s="5" t="str">
        <f>IF(Orders_CLEAN[[#This Row],[Quantity]]="", "Quantity Error!", "Q"&amp;ROUNDUP(MONTH(Orders_CLEAN[[#This Row],[OrderDate]])/3,0))</f>
        <v>Q2</v>
      </c>
      <c r="D255" t="s">
        <v>336</v>
      </c>
      <c r="E255" t="str">
        <f>_xlfn.XLOOKUP(Orders_CLEAN[[#This Row],[CustomerID]],Customers[CustomerID],Customers[CustomerName])</f>
        <v>Sipho Steyn</v>
      </c>
      <c r="F255" t="s">
        <v>178</v>
      </c>
      <c r="G255" t="str">
        <f>_xlfn.XLOOKUP(Orders_CLEAN[[#This Row],[ProductID]],Products[ProductID],Products[ProductName])</f>
        <v>Chairs Model 2</v>
      </c>
      <c r="H255" t="str">
        <f>_xlfn.XLOOKUP(Orders_CLEAN[[#This Row],[ProductName]],Products[ProductName],Products[Category])</f>
        <v>Furniture</v>
      </c>
      <c r="I255" s="6">
        <f>_xlfn.XLOOKUP(Orders_CLEAN[[#This Row],[ProductID]],Products[ProductID],Products[Cost])</f>
        <v>116.9</v>
      </c>
      <c r="J255">
        <v>1</v>
      </c>
      <c r="K255" s="6">
        <v>253.46</v>
      </c>
      <c r="L255" s="7">
        <v>0.2</v>
      </c>
      <c r="M255" t="s">
        <v>13</v>
      </c>
      <c r="N255" t="s">
        <v>21</v>
      </c>
      <c r="O255" t="str">
        <f>_xlfn.XLOOKUP(Orders_CLEAN[[#This Row],[Region]],Region_lookup[RegionCode],Region_lookup[RegionName])</f>
        <v>KwaZulu-Natal</v>
      </c>
      <c r="P255" t="s">
        <v>22</v>
      </c>
      <c r="Q255" t="str">
        <f>_xlfn.XLOOKUP(Orders_CLEAN[[#This Row],[EmployeeID]],Employees[EmployeeID],Employees[EmployeeName])</f>
        <v>Thabo Le Roux</v>
      </c>
      <c r="R255" s="8">
        <f>Orders_CLEAN[[#This Row],[Quantity]]*Orders_CLEAN[[#This Row],[UnitPrice]]*(1-Orders_CLEAN[[#This Row],[Discount]])</f>
        <v>202.76800000000003</v>
      </c>
      <c r="S255" s="8">
        <f>Orders_CLEAN[[#This Row],[Cost]]*Orders_CLEAN[[#This Row],[Quantity]]</f>
        <v>116.9</v>
      </c>
      <c r="T255" s="8">
        <f>Orders_CLEAN[[#This Row],[LineTotal]]-Orders_CLEAN[[#This Row],[LineCost]]</f>
        <v>85.868000000000023</v>
      </c>
      <c r="U255" s="8" t="str">
        <f>IFERROR(IF(Orders_CLEAN[[#This Row],[Profit]]/Orders_CLEAN[[#This Row],[LineTotal]]&gt;0.3, "High", IF(Orders_CLEAN[[#This Row],[Profit]]/Orders_CLEAN[[#This Row],[LineTotal]]&gt;=0.15, "Medium", "Low")), "Quantity Error!")</f>
        <v>High</v>
      </c>
      <c r="V255" s="8" t="str">
        <f>IF(COUNTIF(Returns[OrderID], Orders_CLEAN[[#This Row],[OrderID]])&gt;0, "Yes", "No")</f>
        <v>No</v>
      </c>
      <c r="W255" s="19">
        <f>IF(Orders_CLEAN[[#This Row],[Returned]]="Yes",1,0)</f>
        <v>0</v>
      </c>
    </row>
    <row r="256" spans="1:23" x14ac:dyDescent="0.2">
      <c r="A256" t="s">
        <v>569</v>
      </c>
      <c r="B256" s="5">
        <v>45642</v>
      </c>
      <c r="C256" s="5" t="str">
        <f>IF(Orders_CLEAN[[#This Row],[Quantity]]="", "Quantity Error!", "Q"&amp;ROUNDUP(MONTH(Orders_CLEAN[[#This Row],[OrderDate]])/3,0))</f>
        <v>Q4</v>
      </c>
      <c r="D256" t="s">
        <v>570</v>
      </c>
      <c r="E256" t="str">
        <f>_xlfn.XLOOKUP(Orders_CLEAN[[#This Row],[CustomerID]],Customers[CustomerID],Customers[CustomerName])</f>
        <v>Werner Joubert</v>
      </c>
      <c r="F256" t="s">
        <v>100</v>
      </c>
      <c r="G256" t="str">
        <f>_xlfn.XLOOKUP(Orders_CLEAN[[#This Row],[ProductID]],Products[ProductID],Products[ProductName])</f>
        <v>Printers Model 1</v>
      </c>
      <c r="H256" t="str">
        <f>_xlfn.XLOOKUP(Orders_CLEAN[[#This Row],[ProductName]],Products[ProductName],Products[Category])</f>
        <v>Technology</v>
      </c>
      <c r="I256" s="6">
        <f>_xlfn.XLOOKUP(Orders_CLEAN[[#This Row],[ProductID]],Products[ProductID],Products[Cost])</f>
        <v>595.79999999999995</v>
      </c>
      <c r="J256">
        <v>2</v>
      </c>
      <c r="K256" s="6">
        <v>1280.18</v>
      </c>
      <c r="L256" s="7">
        <v>0</v>
      </c>
      <c r="M256" t="s">
        <v>27</v>
      </c>
      <c r="N256" t="s">
        <v>21</v>
      </c>
      <c r="O256" t="str">
        <f>_xlfn.XLOOKUP(Orders_CLEAN[[#This Row],[Region]],Region_lookup[RegionCode],Region_lookup[RegionName])</f>
        <v>KwaZulu-Natal</v>
      </c>
      <c r="P256" t="s">
        <v>97</v>
      </c>
      <c r="Q256" t="str">
        <f>_xlfn.XLOOKUP(Orders_CLEAN[[#This Row],[EmployeeID]],Employees[EmployeeID],Employees[EmployeeName])</f>
        <v>Bongani Sithole</v>
      </c>
      <c r="R256" s="8">
        <f>Orders_CLEAN[[#This Row],[Quantity]]*Orders_CLEAN[[#This Row],[UnitPrice]]*(1-Orders_CLEAN[[#This Row],[Discount]])</f>
        <v>2560.36</v>
      </c>
      <c r="S256" s="8">
        <f>Orders_CLEAN[[#This Row],[Cost]]*Orders_CLEAN[[#This Row],[Quantity]]</f>
        <v>1191.5999999999999</v>
      </c>
      <c r="T256" s="8">
        <f>Orders_CLEAN[[#This Row],[LineTotal]]-Orders_CLEAN[[#This Row],[LineCost]]</f>
        <v>1368.7600000000002</v>
      </c>
      <c r="U256" s="8" t="str">
        <f>IFERROR(IF(Orders_CLEAN[[#This Row],[Profit]]/Orders_CLEAN[[#This Row],[LineTotal]]&gt;0.3, "High", IF(Orders_CLEAN[[#This Row],[Profit]]/Orders_CLEAN[[#This Row],[LineTotal]]&gt;=0.15, "Medium", "Low")), "Quantity Error!")</f>
        <v>High</v>
      </c>
      <c r="V256" s="8" t="str">
        <f>IF(COUNTIF(Returns[OrderID], Orders_CLEAN[[#This Row],[OrderID]])&gt;0, "Yes", "No")</f>
        <v>No</v>
      </c>
      <c r="W256" s="19">
        <f>IF(Orders_CLEAN[[#This Row],[Returned]]="Yes",1,0)</f>
        <v>0</v>
      </c>
    </row>
    <row r="257" spans="1:23" x14ac:dyDescent="0.2">
      <c r="A257" t="s">
        <v>571</v>
      </c>
      <c r="B257" s="5">
        <v>45622</v>
      </c>
      <c r="C257" s="5" t="str">
        <f>IF(Orders_CLEAN[[#This Row],[Quantity]]="", "Quantity Error!", "Q"&amp;ROUNDUP(MONTH(Orders_CLEAN[[#This Row],[OrderDate]])/3,0))</f>
        <v>Q4</v>
      </c>
      <c r="D257" t="s">
        <v>198</v>
      </c>
      <c r="E257" t="str">
        <f>_xlfn.XLOOKUP(Orders_CLEAN[[#This Row],[CustomerID]],Customers[CustomerID],Customers[CustomerName])</f>
        <v>Nomsa Mahlangu</v>
      </c>
      <c r="F257" t="s">
        <v>41</v>
      </c>
      <c r="G257" t="str">
        <f>_xlfn.XLOOKUP(Orders_CLEAN[[#This Row],[ProductID]],Products[ProductID],Products[ProductName])</f>
        <v>Pens Model 3</v>
      </c>
      <c r="H257" t="str">
        <f>_xlfn.XLOOKUP(Orders_CLEAN[[#This Row],[ProductName]],Products[ProductName],Products[Category])</f>
        <v>Office Supplies</v>
      </c>
      <c r="I257" s="6">
        <f>_xlfn.XLOOKUP(Orders_CLEAN[[#This Row],[ProductID]],Products[ProductID],Products[Cost])</f>
        <v>498.61</v>
      </c>
      <c r="J257">
        <v>6</v>
      </c>
      <c r="K257" s="6">
        <v>944.31</v>
      </c>
      <c r="L257" s="7">
        <v>0.2</v>
      </c>
      <c r="M257" t="s">
        <v>27</v>
      </c>
      <c r="N257" t="s">
        <v>47</v>
      </c>
      <c r="O257" t="str">
        <f>_xlfn.XLOOKUP(Orders_CLEAN[[#This Row],[Region]],Region_lookup[RegionCode],Region_lookup[RegionName])</f>
        <v>Eastern Cape</v>
      </c>
      <c r="P257" t="s">
        <v>48</v>
      </c>
      <c r="Q257" t="str">
        <f>_xlfn.XLOOKUP(Orders_CLEAN[[#This Row],[EmployeeID]],Employees[EmployeeID],Employees[EmployeeName])</f>
        <v>Sipho Ndlovu</v>
      </c>
      <c r="R257" s="8">
        <f>Orders_CLEAN[[#This Row],[Quantity]]*Orders_CLEAN[[#This Row],[UnitPrice]]*(1-Orders_CLEAN[[#This Row],[Discount]])</f>
        <v>4532.6880000000001</v>
      </c>
      <c r="S257" s="8">
        <f>Orders_CLEAN[[#This Row],[Cost]]*Orders_CLEAN[[#This Row],[Quantity]]</f>
        <v>2991.66</v>
      </c>
      <c r="T257" s="8">
        <f>Orders_CLEAN[[#This Row],[LineTotal]]-Orders_CLEAN[[#This Row],[LineCost]]</f>
        <v>1541.0280000000002</v>
      </c>
      <c r="U257" s="8" t="str">
        <f>IFERROR(IF(Orders_CLEAN[[#This Row],[Profit]]/Orders_CLEAN[[#This Row],[LineTotal]]&gt;0.3, "High", IF(Orders_CLEAN[[#This Row],[Profit]]/Orders_CLEAN[[#This Row],[LineTotal]]&gt;=0.15, "Medium", "Low")), "Quantity Error!")</f>
        <v>High</v>
      </c>
      <c r="V257" s="8" t="str">
        <f>IF(COUNTIF(Returns[OrderID], Orders_CLEAN[[#This Row],[OrderID]])&gt;0, "Yes", "No")</f>
        <v>No</v>
      </c>
      <c r="W257" s="19">
        <f>IF(Orders_CLEAN[[#This Row],[Returned]]="Yes",1,0)</f>
        <v>0</v>
      </c>
    </row>
    <row r="258" spans="1:23" x14ac:dyDescent="0.2">
      <c r="A258" t="s">
        <v>573</v>
      </c>
      <c r="B258" s="5">
        <v>45619</v>
      </c>
      <c r="C258" s="5" t="str">
        <f>IF(Orders_CLEAN[[#This Row],[Quantity]]="", "Quantity Error!", "Q"&amp;ROUNDUP(MONTH(Orders_CLEAN[[#This Row],[OrderDate]])/3,0))</f>
        <v>Q4</v>
      </c>
      <c r="D258" t="s">
        <v>574</v>
      </c>
      <c r="E258" t="str">
        <f>_xlfn.XLOOKUP(Orders_CLEAN[[#This Row],[CustomerID]],Customers[CustomerID],Customers[CustomerName])</f>
        <v>Lerato Mbatha</v>
      </c>
      <c r="F258" t="s">
        <v>108</v>
      </c>
      <c r="G258" t="str">
        <f>_xlfn.XLOOKUP(Orders_CLEAN[[#This Row],[ProductID]],Products[ProductID],Products[ProductName])</f>
        <v>Staplers Model 2</v>
      </c>
      <c r="H258" t="str">
        <f>_xlfn.XLOOKUP(Orders_CLEAN[[#This Row],[ProductName]],Products[ProductName],Products[Category])</f>
        <v>Office Supplies</v>
      </c>
      <c r="I258" s="6">
        <f>_xlfn.XLOOKUP(Orders_CLEAN[[#This Row],[ProductID]],Products[ProductID],Products[Cost])</f>
        <v>723.21</v>
      </c>
      <c r="J258">
        <v>12</v>
      </c>
      <c r="K258" s="6">
        <v>1348.08</v>
      </c>
      <c r="L258" s="7">
        <v>0.05</v>
      </c>
      <c r="M258" t="s">
        <v>27</v>
      </c>
      <c r="N258" t="s">
        <v>31</v>
      </c>
      <c r="O258" t="str">
        <f>_xlfn.XLOOKUP(Orders_CLEAN[[#This Row],[Region]],Region_lookup[RegionCode],Region_lookup[RegionName])</f>
        <v>Gauteng</v>
      </c>
      <c r="P258" t="s">
        <v>32</v>
      </c>
      <c r="Q258" t="str">
        <f>_xlfn.XLOOKUP(Orders_CLEAN[[#This Row],[EmployeeID]],Employees[EmployeeID],Employees[EmployeeName])</f>
        <v>Nomvula Mokoena</v>
      </c>
      <c r="R258" s="8">
        <f>Orders_CLEAN[[#This Row],[Quantity]]*Orders_CLEAN[[#This Row],[UnitPrice]]*(1-Orders_CLEAN[[#This Row],[Discount]])</f>
        <v>15368.111999999999</v>
      </c>
      <c r="S258" s="8">
        <f>Orders_CLEAN[[#This Row],[Cost]]*Orders_CLEAN[[#This Row],[Quantity]]</f>
        <v>8678.52</v>
      </c>
      <c r="T258" s="8">
        <f>Orders_CLEAN[[#This Row],[LineTotal]]-Orders_CLEAN[[#This Row],[LineCost]]</f>
        <v>6689.5919999999987</v>
      </c>
      <c r="U258" s="8" t="str">
        <f>IFERROR(IF(Orders_CLEAN[[#This Row],[Profit]]/Orders_CLEAN[[#This Row],[LineTotal]]&gt;0.3, "High", IF(Orders_CLEAN[[#This Row],[Profit]]/Orders_CLEAN[[#This Row],[LineTotal]]&gt;=0.15, "Medium", "Low")), "Quantity Error!")</f>
        <v>High</v>
      </c>
      <c r="V258" s="8" t="str">
        <f>IF(COUNTIF(Returns[OrderID], Orders_CLEAN[[#This Row],[OrderID]])&gt;0, "Yes", "No")</f>
        <v>No</v>
      </c>
      <c r="W258" s="19">
        <f>IF(Orders_CLEAN[[#This Row],[Returned]]="Yes",1,0)</f>
        <v>0</v>
      </c>
    </row>
    <row r="259" spans="1:23" x14ac:dyDescent="0.2">
      <c r="A259" t="s">
        <v>575</v>
      </c>
      <c r="B259" s="5">
        <v>45410</v>
      </c>
      <c r="C259" s="5" t="str">
        <f>IF(Orders_CLEAN[[#This Row],[Quantity]]="", "Quantity Error!", "Q"&amp;ROUNDUP(MONTH(Orders_CLEAN[[#This Row],[OrderDate]])/3,0))</f>
        <v>Q2</v>
      </c>
      <c r="D259" t="s">
        <v>135</v>
      </c>
      <c r="E259" t="str">
        <f>_xlfn.XLOOKUP(Orders_CLEAN[[#This Row],[CustomerID]],Customers[CustomerID],Customers[CustomerName])</f>
        <v>Nomvula Mbatha</v>
      </c>
      <c r="F259" t="s">
        <v>537</v>
      </c>
      <c r="G259" t="str">
        <f>_xlfn.XLOOKUP(Orders_CLEAN[[#This Row],[ProductID]],Products[ProductID],Products[ProductName])</f>
        <v>Desks Model 4</v>
      </c>
      <c r="H259" t="str">
        <f>_xlfn.XLOOKUP(Orders_CLEAN[[#This Row],[ProductName]],Products[ProductName],Products[Category])</f>
        <v>Furniture</v>
      </c>
      <c r="I259" s="6">
        <f>_xlfn.XLOOKUP(Orders_CLEAN[[#This Row],[ProductID]],Products[ProductID],Products[Cost])</f>
        <v>598.51</v>
      </c>
      <c r="J259">
        <v>4</v>
      </c>
      <c r="K259" s="6">
        <v>940.73</v>
      </c>
      <c r="L259" s="7">
        <v>0</v>
      </c>
      <c r="M259" t="s">
        <v>62</v>
      </c>
      <c r="N259" t="s">
        <v>47</v>
      </c>
      <c r="O259" t="str">
        <f>_xlfn.XLOOKUP(Orders_CLEAN[[#This Row],[Region]],Region_lookup[RegionCode],Region_lookup[RegionName])</f>
        <v>Eastern Cape</v>
      </c>
      <c r="P259" t="s">
        <v>58</v>
      </c>
      <c r="Q259" t="str">
        <f>_xlfn.XLOOKUP(Orders_CLEAN[[#This Row],[EmployeeID]],Employees[EmployeeID],Employees[EmployeeName])</f>
        <v>Palesa Steyn</v>
      </c>
      <c r="R259" s="8">
        <f>Orders_CLEAN[[#This Row],[Quantity]]*Orders_CLEAN[[#This Row],[UnitPrice]]*(1-Orders_CLEAN[[#This Row],[Discount]])</f>
        <v>3762.92</v>
      </c>
      <c r="S259" s="8">
        <f>Orders_CLEAN[[#This Row],[Cost]]*Orders_CLEAN[[#This Row],[Quantity]]</f>
        <v>2394.04</v>
      </c>
      <c r="T259" s="8">
        <f>Orders_CLEAN[[#This Row],[LineTotal]]-Orders_CLEAN[[#This Row],[LineCost]]</f>
        <v>1368.88</v>
      </c>
      <c r="U259" s="8" t="str">
        <f>IFERROR(IF(Orders_CLEAN[[#This Row],[Profit]]/Orders_CLEAN[[#This Row],[LineTotal]]&gt;0.3, "High", IF(Orders_CLEAN[[#This Row],[Profit]]/Orders_CLEAN[[#This Row],[LineTotal]]&gt;=0.15, "Medium", "Low")), "Quantity Error!")</f>
        <v>High</v>
      </c>
      <c r="V259" s="8" t="str">
        <f>IF(COUNTIF(Returns[OrderID], Orders_CLEAN[[#This Row],[OrderID]])&gt;0, "Yes", "No")</f>
        <v>No</v>
      </c>
      <c r="W259" s="19">
        <f>IF(Orders_CLEAN[[#This Row],[Returned]]="Yes",1,0)</f>
        <v>0</v>
      </c>
    </row>
    <row r="260" spans="1:23" x14ac:dyDescent="0.2">
      <c r="A260" t="s">
        <v>577</v>
      </c>
      <c r="B260" s="5">
        <v>45449</v>
      </c>
      <c r="C260" s="5" t="str">
        <f>IF(Orders_CLEAN[[#This Row],[Quantity]]="", "Quantity Error!", "Q"&amp;ROUNDUP(MONTH(Orders_CLEAN[[#This Row],[OrderDate]])/3,0))</f>
        <v>Q2</v>
      </c>
      <c r="D260" t="s">
        <v>493</v>
      </c>
      <c r="E260" t="str">
        <f>_xlfn.XLOOKUP(Orders_CLEAN[[#This Row],[CustomerID]],Customers[CustomerID],Customers[CustomerName])</f>
        <v>Sipho Le Roux</v>
      </c>
      <c r="F260" t="s">
        <v>78</v>
      </c>
      <c r="G260" t="str">
        <f>_xlfn.XLOOKUP(Orders_CLEAN[[#This Row],[ProductID]],Products[ProductID],Products[ProductName])</f>
        <v>Desks Model 3</v>
      </c>
      <c r="H260" t="str">
        <f>_xlfn.XLOOKUP(Orders_CLEAN[[#This Row],[ProductName]],Products[ProductName],Products[Category])</f>
        <v>Furniture</v>
      </c>
      <c r="I260" s="6">
        <f>_xlfn.XLOOKUP(Orders_CLEAN[[#This Row],[ProductID]],Products[ProductID],Products[Cost])</f>
        <v>388.07</v>
      </c>
      <c r="J260">
        <v>12</v>
      </c>
      <c r="K260" s="6">
        <v>782.41</v>
      </c>
      <c r="L260" s="7">
        <v>0.2</v>
      </c>
      <c r="M260" t="s">
        <v>13</v>
      </c>
      <c r="N260" t="s">
        <v>47</v>
      </c>
      <c r="O260" t="str">
        <f>_xlfn.XLOOKUP(Orders_CLEAN[[#This Row],[Region]],Region_lookup[RegionCode],Region_lookup[RegionName])</f>
        <v>Eastern Cape</v>
      </c>
      <c r="P260" t="s">
        <v>48</v>
      </c>
      <c r="Q260" t="str">
        <f>_xlfn.XLOOKUP(Orders_CLEAN[[#This Row],[EmployeeID]],Employees[EmployeeID],Employees[EmployeeName])</f>
        <v>Sipho Ndlovu</v>
      </c>
      <c r="R260" s="8">
        <f>Orders_CLEAN[[#This Row],[Quantity]]*Orders_CLEAN[[#This Row],[UnitPrice]]*(1-Orders_CLEAN[[#This Row],[Discount]])</f>
        <v>7511.1360000000004</v>
      </c>
      <c r="S260" s="8">
        <f>Orders_CLEAN[[#This Row],[Cost]]*Orders_CLEAN[[#This Row],[Quantity]]</f>
        <v>4656.84</v>
      </c>
      <c r="T260" s="8">
        <f>Orders_CLEAN[[#This Row],[LineTotal]]-Orders_CLEAN[[#This Row],[LineCost]]</f>
        <v>2854.2960000000003</v>
      </c>
      <c r="U260" s="8" t="str">
        <f>IFERROR(IF(Orders_CLEAN[[#This Row],[Profit]]/Orders_CLEAN[[#This Row],[LineTotal]]&gt;0.3, "High", IF(Orders_CLEAN[[#This Row],[Profit]]/Orders_CLEAN[[#This Row],[LineTotal]]&gt;=0.15, "Medium", "Low")), "Quantity Error!")</f>
        <v>High</v>
      </c>
      <c r="V260" s="8" t="str">
        <f>IF(COUNTIF(Returns[OrderID], Orders_CLEAN[[#This Row],[OrderID]])&gt;0, "Yes", "No")</f>
        <v>No</v>
      </c>
      <c r="W260" s="19">
        <f>IF(Orders_CLEAN[[#This Row],[Returned]]="Yes",1,0)</f>
        <v>0</v>
      </c>
    </row>
    <row r="261" spans="1:23" x14ac:dyDescent="0.2">
      <c r="A261" t="s">
        <v>579</v>
      </c>
      <c r="B261" s="5">
        <v>45719</v>
      </c>
      <c r="C261" s="5" t="str">
        <f>IF(Orders_CLEAN[[#This Row],[Quantity]]="", "Quantity Error!", "Q"&amp;ROUNDUP(MONTH(Orders_CLEAN[[#This Row],[OrderDate]])/3,0))</f>
        <v>Q1</v>
      </c>
      <c r="D261" t="s">
        <v>191</v>
      </c>
      <c r="E261" t="str">
        <f>_xlfn.XLOOKUP(Orders_CLEAN[[#This Row],[CustomerID]],Customers[CustomerID],Customers[CustomerName])</f>
        <v>Pieter Steyn</v>
      </c>
      <c r="F261" t="s">
        <v>178</v>
      </c>
      <c r="G261" t="str">
        <f>_xlfn.XLOOKUP(Orders_CLEAN[[#This Row],[ProductID]],Products[ProductID],Products[ProductName])</f>
        <v>Chairs Model 2</v>
      </c>
      <c r="H261" t="str">
        <f>_xlfn.XLOOKUP(Orders_CLEAN[[#This Row],[ProductName]],Products[ProductName],Products[Category])</f>
        <v>Furniture</v>
      </c>
      <c r="I261" s="6">
        <f>_xlfn.XLOOKUP(Orders_CLEAN[[#This Row],[ProductID]],Products[ProductID],Products[Cost])</f>
        <v>116.9</v>
      </c>
      <c r="J261">
        <v>5</v>
      </c>
      <c r="K261" s="6">
        <v>253.46</v>
      </c>
      <c r="L261" s="7">
        <v>0</v>
      </c>
      <c r="M261" t="s">
        <v>27</v>
      </c>
      <c r="N261" t="s">
        <v>47</v>
      </c>
      <c r="O261" t="str">
        <f>_xlfn.XLOOKUP(Orders_CLEAN[[#This Row],[Region]],Region_lookup[RegionCode],Region_lookup[RegionName])</f>
        <v>Eastern Cape</v>
      </c>
      <c r="P261" t="s">
        <v>48</v>
      </c>
      <c r="Q261" t="str">
        <f>_xlfn.XLOOKUP(Orders_CLEAN[[#This Row],[EmployeeID]],Employees[EmployeeID],Employees[EmployeeName])</f>
        <v>Sipho Ndlovu</v>
      </c>
      <c r="R261" s="8">
        <f>Orders_CLEAN[[#This Row],[Quantity]]*Orders_CLEAN[[#This Row],[UnitPrice]]*(1-Orders_CLEAN[[#This Row],[Discount]])</f>
        <v>1267.3</v>
      </c>
      <c r="S261" s="8">
        <f>Orders_CLEAN[[#This Row],[Cost]]*Orders_CLEAN[[#This Row],[Quantity]]</f>
        <v>584.5</v>
      </c>
      <c r="T261" s="8">
        <f>Orders_CLEAN[[#This Row],[LineTotal]]-Orders_CLEAN[[#This Row],[LineCost]]</f>
        <v>682.8</v>
      </c>
      <c r="U261" s="8" t="str">
        <f>IFERROR(IF(Orders_CLEAN[[#This Row],[Profit]]/Orders_CLEAN[[#This Row],[LineTotal]]&gt;0.3, "High", IF(Orders_CLEAN[[#This Row],[Profit]]/Orders_CLEAN[[#This Row],[LineTotal]]&gt;=0.15, "Medium", "Low")), "Quantity Error!")</f>
        <v>High</v>
      </c>
      <c r="V261" s="8" t="str">
        <f>IF(COUNTIF(Returns[OrderID], Orders_CLEAN[[#This Row],[OrderID]])&gt;0, "Yes", "No")</f>
        <v>No</v>
      </c>
      <c r="W261" s="19">
        <f>IF(Orders_CLEAN[[#This Row],[Returned]]="Yes",1,0)</f>
        <v>0</v>
      </c>
    </row>
    <row r="262" spans="1:23" x14ac:dyDescent="0.2">
      <c r="A262" t="s">
        <v>580</v>
      </c>
      <c r="B262" s="5">
        <v>45739</v>
      </c>
      <c r="C262" s="5" t="str">
        <f>IF(Orders_CLEAN[[#This Row],[Quantity]]="", "Quantity Error!", "Q"&amp;ROUNDUP(MONTH(Orders_CLEAN[[#This Row],[OrderDate]])/3,0))</f>
        <v>Q1</v>
      </c>
      <c r="D262" t="s">
        <v>557</v>
      </c>
      <c r="E262" t="str">
        <f>_xlfn.XLOOKUP(Orders_CLEAN[[#This Row],[CustomerID]],Customers[CustomerID],Customers[CustomerName])</f>
        <v>Deon Venter</v>
      </c>
      <c r="F262" t="s">
        <v>41</v>
      </c>
      <c r="G262" t="str">
        <f>_xlfn.XLOOKUP(Orders_CLEAN[[#This Row],[ProductID]],Products[ProductID],Products[ProductName])</f>
        <v>Pens Model 3</v>
      </c>
      <c r="H262" t="str">
        <f>_xlfn.XLOOKUP(Orders_CLEAN[[#This Row],[ProductName]],Products[ProductName],Products[Category])</f>
        <v>Office Supplies</v>
      </c>
      <c r="I262" s="6">
        <f>_xlfn.XLOOKUP(Orders_CLEAN[[#This Row],[ProductID]],Products[ProductID],Products[Cost])</f>
        <v>498.61</v>
      </c>
      <c r="J262">
        <v>12</v>
      </c>
      <c r="K262" s="6">
        <v>944.31</v>
      </c>
      <c r="L262" s="7">
        <v>0.2</v>
      </c>
      <c r="M262" t="s">
        <v>27</v>
      </c>
      <c r="N262" t="s">
        <v>14</v>
      </c>
      <c r="O262" t="str">
        <f>_xlfn.XLOOKUP(Orders_CLEAN[[#This Row],[Region]],Region_lookup[RegionCode],Region_lookup[RegionName])</f>
        <v>Western Cape</v>
      </c>
      <c r="P262" t="s">
        <v>93</v>
      </c>
      <c r="Q262" t="str">
        <f>_xlfn.XLOOKUP(Orders_CLEAN[[#This Row],[EmployeeID]],Employees[EmployeeID],Employees[EmployeeName])</f>
        <v>Anja Zulu</v>
      </c>
      <c r="R262" s="8">
        <f>Orders_CLEAN[[#This Row],[Quantity]]*Orders_CLEAN[[#This Row],[UnitPrice]]*(1-Orders_CLEAN[[#This Row],[Discount]])</f>
        <v>9065.3760000000002</v>
      </c>
      <c r="S262" s="8">
        <f>Orders_CLEAN[[#This Row],[Cost]]*Orders_CLEAN[[#This Row],[Quantity]]</f>
        <v>5983.32</v>
      </c>
      <c r="T262" s="8">
        <f>Orders_CLEAN[[#This Row],[LineTotal]]-Orders_CLEAN[[#This Row],[LineCost]]</f>
        <v>3082.0560000000005</v>
      </c>
      <c r="U262" s="8" t="str">
        <f>IFERROR(IF(Orders_CLEAN[[#This Row],[Profit]]/Orders_CLEAN[[#This Row],[LineTotal]]&gt;0.3, "High", IF(Orders_CLEAN[[#This Row],[Profit]]/Orders_CLEAN[[#This Row],[LineTotal]]&gt;=0.15, "Medium", "Low")), "Quantity Error!")</f>
        <v>High</v>
      </c>
      <c r="V262" s="8" t="str">
        <f>IF(COUNTIF(Returns[OrderID], Orders_CLEAN[[#This Row],[OrderID]])&gt;0, "Yes", "No")</f>
        <v>No</v>
      </c>
      <c r="W262" s="19">
        <f>IF(Orders_CLEAN[[#This Row],[Returned]]="Yes",1,0)</f>
        <v>0</v>
      </c>
    </row>
    <row r="263" spans="1:23" x14ac:dyDescent="0.2">
      <c r="A263" t="s">
        <v>581</v>
      </c>
      <c r="B263" s="5">
        <v>45650</v>
      </c>
      <c r="C263" s="5" t="str">
        <f>IF(Orders_CLEAN[[#This Row],[Quantity]]="", "Quantity Error!", "Q"&amp;ROUNDUP(MONTH(Orders_CLEAN[[#This Row],[OrderDate]])/3,0))</f>
        <v>Q4</v>
      </c>
      <c r="D263" t="s">
        <v>50</v>
      </c>
      <c r="E263" t="str">
        <f>_xlfn.XLOOKUP(Orders_CLEAN[[#This Row],[CustomerID]],Customers[CustomerID],Customers[CustomerName])</f>
        <v>Precious Steyn</v>
      </c>
      <c r="F263" t="s">
        <v>142</v>
      </c>
      <c r="G263" t="str">
        <f>_xlfn.XLOOKUP(Orders_CLEAN[[#This Row],[ProductID]],Products[ProductID],Products[ProductName])</f>
        <v>Laptops Model 3</v>
      </c>
      <c r="H263" t="str">
        <f>_xlfn.XLOOKUP(Orders_CLEAN[[#This Row],[ProductName]],Products[ProductName],Products[Category])</f>
        <v>Technology</v>
      </c>
      <c r="I263" s="6">
        <f>_xlfn.XLOOKUP(Orders_CLEAN[[#This Row],[ProductID]],Products[ProductID],Products[Cost])</f>
        <v>727.96</v>
      </c>
      <c r="J263">
        <v>11</v>
      </c>
      <c r="K263" s="6">
        <v>1118.93</v>
      </c>
      <c r="L263" s="7">
        <v>0</v>
      </c>
      <c r="M263" t="s">
        <v>13</v>
      </c>
      <c r="N263" t="s">
        <v>31</v>
      </c>
      <c r="O263" t="str">
        <f>_xlfn.XLOOKUP(Orders_CLEAN[[#This Row],[Region]],Region_lookup[RegionCode],Region_lookup[RegionName])</f>
        <v>Gauteng</v>
      </c>
      <c r="P263" t="s">
        <v>32</v>
      </c>
      <c r="Q263" t="str">
        <f>_xlfn.XLOOKUP(Orders_CLEAN[[#This Row],[EmployeeID]],Employees[EmployeeID],Employees[EmployeeName])</f>
        <v>Nomvula Mokoena</v>
      </c>
      <c r="R263" s="8">
        <f>Orders_CLEAN[[#This Row],[Quantity]]*Orders_CLEAN[[#This Row],[UnitPrice]]*(1-Orders_CLEAN[[#This Row],[Discount]])</f>
        <v>12308.230000000001</v>
      </c>
      <c r="S263" s="8">
        <f>Orders_CLEAN[[#This Row],[Cost]]*Orders_CLEAN[[#This Row],[Quantity]]</f>
        <v>8007.56</v>
      </c>
      <c r="T263" s="8">
        <f>Orders_CLEAN[[#This Row],[LineTotal]]-Orders_CLEAN[[#This Row],[LineCost]]</f>
        <v>4300.670000000001</v>
      </c>
      <c r="U263" s="8" t="str">
        <f>IFERROR(IF(Orders_CLEAN[[#This Row],[Profit]]/Orders_CLEAN[[#This Row],[LineTotal]]&gt;0.3, "High", IF(Orders_CLEAN[[#This Row],[Profit]]/Orders_CLEAN[[#This Row],[LineTotal]]&gt;=0.15, "Medium", "Low")), "Quantity Error!")</f>
        <v>High</v>
      </c>
      <c r="V263" s="8" t="str">
        <f>IF(COUNTIF(Returns[OrderID], Orders_CLEAN[[#This Row],[OrderID]])&gt;0, "Yes", "No")</f>
        <v>No</v>
      </c>
      <c r="W263" s="19">
        <f>IF(Orders_CLEAN[[#This Row],[Returned]]="Yes",1,0)</f>
        <v>0</v>
      </c>
    </row>
    <row r="264" spans="1:23" x14ac:dyDescent="0.2">
      <c r="A264" t="s">
        <v>583</v>
      </c>
      <c r="B264" s="5">
        <v>45431</v>
      </c>
      <c r="C264" s="5" t="str">
        <f>IF(Orders_CLEAN[[#This Row],[Quantity]]="", "Quantity Error!", "Q"&amp;ROUNDUP(MONTH(Orders_CLEAN[[#This Row],[OrderDate]])/3,0))</f>
        <v>Q2</v>
      </c>
      <c r="D264" t="s">
        <v>99</v>
      </c>
      <c r="E264" t="str">
        <f>_xlfn.XLOOKUP(Orders_CLEAN[[#This Row],[CustomerID]],Customers[CustomerID],Customers[CustomerName])</f>
        <v>Kagiso Mahlangu</v>
      </c>
      <c r="F264" t="s">
        <v>108</v>
      </c>
      <c r="G264" t="str">
        <f>_xlfn.XLOOKUP(Orders_CLEAN[[#This Row],[ProductID]],Products[ProductID],Products[ProductName])</f>
        <v>Staplers Model 2</v>
      </c>
      <c r="H264" t="str">
        <f>_xlfn.XLOOKUP(Orders_CLEAN[[#This Row],[ProductName]],Products[ProductName],Products[Category])</f>
        <v>Office Supplies</v>
      </c>
      <c r="I264" s="6">
        <f>_xlfn.XLOOKUP(Orders_CLEAN[[#This Row],[ProductID]],Products[ProductID],Products[Cost])</f>
        <v>723.21</v>
      </c>
      <c r="J264">
        <v>8</v>
      </c>
      <c r="K264" s="6">
        <v>1348.08</v>
      </c>
      <c r="L264" s="7">
        <v>0.05</v>
      </c>
      <c r="M264" t="s">
        <v>27</v>
      </c>
      <c r="N264" t="s">
        <v>47</v>
      </c>
      <c r="O264" t="str">
        <f>_xlfn.XLOOKUP(Orders_CLEAN[[#This Row],[Region]],Region_lookup[RegionCode],Region_lookup[RegionName])</f>
        <v>Eastern Cape</v>
      </c>
      <c r="P264" t="s">
        <v>58</v>
      </c>
      <c r="Q264" t="str">
        <f>_xlfn.XLOOKUP(Orders_CLEAN[[#This Row],[EmployeeID]],Employees[EmployeeID],Employees[EmployeeName])</f>
        <v>Palesa Steyn</v>
      </c>
      <c r="R264" s="8">
        <f>Orders_CLEAN[[#This Row],[Quantity]]*Orders_CLEAN[[#This Row],[UnitPrice]]*(1-Orders_CLEAN[[#This Row],[Discount]])</f>
        <v>10245.407999999999</v>
      </c>
      <c r="S264" s="8">
        <f>Orders_CLEAN[[#This Row],[Cost]]*Orders_CLEAN[[#This Row],[Quantity]]</f>
        <v>5785.68</v>
      </c>
      <c r="T264" s="8">
        <f>Orders_CLEAN[[#This Row],[LineTotal]]-Orders_CLEAN[[#This Row],[LineCost]]</f>
        <v>4459.7279999999992</v>
      </c>
      <c r="U264" s="8" t="str">
        <f>IFERROR(IF(Orders_CLEAN[[#This Row],[Profit]]/Orders_CLEAN[[#This Row],[LineTotal]]&gt;0.3, "High", IF(Orders_CLEAN[[#This Row],[Profit]]/Orders_CLEAN[[#This Row],[LineTotal]]&gt;=0.15, "Medium", "Low")), "Quantity Error!")</f>
        <v>High</v>
      </c>
      <c r="V264" s="8" t="str">
        <f>IF(COUNTIF(Returns[OrderID], Orders_CLEAN[[#This Row],[OrderID]])&gt;0, "Yes", "No")</f>
        <v>No</v>
      </c>
      <c r="W264" s="19">
        <f>IF(Orders_CLEAN[[#This Row],[Returned]]="Yes",1,0)</f>
        <v>0</v>
      </c>
    </row>
    <row r="265" spans="1:23" x14ac:dyDescent="0.2">
      <c r="A265" t="s">
        <v>584</v>
      </c>
      <c r="B265" s="5">
        <v>45584</v>
      </c>
      <c r="C265" s="5" t="str">
        <f>IF(Orders_CLEAN[[#This Row],[Quantity]]="", "Quantity Error!", "Q"&amp;ROUNDUP(MONTH(Orders_CLEAN[[#This Row],[OrderDate]])/3,0))</f>
        <v>Q4</v>
      </c>
      <c r="D265" t="s">
        <v>326</v>
      </c>
      <c r="E265" t="str">
        <f>_xlfn.XLOOKUP(Orders_CLEAN[[#This Row],[CustomerID]],Customers[CustomerID],Customers[CustomerName])</f>
        <v>Nomsa Molefe</v>
      </c>
      <c r="F265" t="s">
        <v>158</v>
      </c>
      <c r="G265" t="str">
        <f>_xlfn.XLOOKUP(Orders_CLEAN[[#This Row],[ProductID]],Products[ProductID],Products[ProductName])</f>
        <v>Desks Model 1</v>
      </c>
      <c r="H265" t="str">
        <f>_xlfn.XLOOKUP(Orders_CLEAN[[#This Row],[ProductName]],Products[ProductName],Products[Category])</f>
        <v>Furniture</v>
      </c>
      <c r="I265" s="6">
        <f>_xlfn.XLOOKUP(Orders_CLEAN[[#This Row],[ProductID]],Products[ProductID],Products[Cost])</f>
        <v>731.22</v>
      </c>
      <c r="J265">
        <v>7</v>
      </c>
      <c r="K265" s="6">
        <v>1490.92</v>
      </c>
      <c r="L265" s="7">
        <v>0</v>
      </c>
      <c r="M265" t="s">
        <v>27</v>
      </c>
      <c r="N265" t="s">
        <v>21</v>
      </c>
      <c r="O265" t="str">
        <f>_xlfn.XLOOKUP(Orders_CLEAN[[#This Row],[Region]],Region_lookup[RegionCode],Region_lookup[RegionName])</f>
        <v>KwaZulu-Natal</v>
      </c>
      <c r="P265" t="s">
        <v>97</v>
      </c>
      <c r="Q265" t="str">
        <f>_xlfn.XLOOKUP(Orders_CLEAN[[#This Row],[EmployeeID]],Employees[EmployeeID],Employees[EmployeeName])</f>
        <v>Bongani Sithole</v>
      </c>
      <c r="R265" s="8">
        <f>Orders_CLEAN[[#This Row],[Quantity]]*Orders_CLEAN[[#This Row],[UnitPrice]]*(1-Orders_CLEAN[[#This Row],[Discount]])</f>
        <v>10436.44</v>
      </c>
      <c r="S265" s="8">
        <f>Orders_CLEAN[[#This Row],[Cost]]*Orders_CLEAN[[#This Row],[Quantity]]</f>
        <v>5118.54</v>
      </c>
      <c r="T265" s="8">
        <f>Orders_CLEAN[[#This Row],[LineTotal]]-Orders_CLEAN[[#This Row],[LineCost]]</f>
        <v>5317.9000000000005</v>
      </c>
      <c r="U265" s="8" t="str">
        <f>IFERROR(IF(Orders_CLEAN[[#This Row],[Profit]]/Orders_CLEAN[[#This Row],[LineTotal]]&gt;0.3, "High", IF(Orders_CLEAN[[#This Row],[Profit]]/Orders_CLEAN[[#This Row],[LineTotal]]&gt;=0.15, "Medium", "Low")), "Quantity Error!")</f>
        <v>High</v>
      </c>
      <c r="V265" s="8" t="str">
        <f>IF(COUNTIF(Returns[OrderID], Orders_CLEAN[[#This Row],[OrderID]])&gt;0, "Yes", "No")</f>
        <v>No</v>
      </c>
      <c r="W265" s="19">
        <f>IF(Orders_CLEAN[[#This Row],[Returned]]="Yes",1,0)</f>
        <v>0</v>
      </c>
    </row>
    <row r="266" spans="1:23" x14ac:dyDescent="0.2">
      <c r="A266" t="s">
        <v>585</v>
      </c>
      <c r="B266" s="5">
        <v>45398</v>
      </c>
      <c r="C266" s="5" t="str">
        <f>IF(Orders_CLEAN[[#This Row],[Quantity]]="", "Quantity Error!", "Q"&amp;ROUNDUP(MONTH(Orders_CLEAN[[#This Row],[OrderDate]])/3,0))</f>
        <v>Q2</v>
      </c>
      <c r="D266" t="s">
        <v>72</v>
      </c>
      <c r="E266" t="str">
        <f>_xlfn.XLOOKUP(Orders_CLEAN[[#This Row],[CustomerID]],Customers[CustomerID],Customers[CustomerName])</f>
        <v>Francois Botha</v>
      </c>
      <c r="F266" t="s">
        <v>166</v>
      </c>
      <c r="G266" t="str">
        <f>_xlfn.XLOOKUP(Orders_CLEAN[[#This Row],[ProductID]],Products[ProductID],Products[ProductName])</f>
        <v>Monitors Model 2</v>
      </c>
      <c r="H266" t="str">
        <f>_xlfn.XLOOKUP(Orders_CLEAN[[#This Row],[ProductName]],Products[ProductName],Products[Category])</f>
        <v>Technology</v>
      </c>
      <c r="I266" s="6">
        <f>_xlfn.XLOOKUP(Orders_CLEAN[[#This Row],[ProductID]],Products[ProductID],Products[Cost])</f>
        <v>396.64</v>
      </c>
      <c r="J266">
        <v>11</v>
      </c>
      <c r="K266" s="6">
        <v>532.41999999999996</v>
      </c>
      <c r="L266" s="7">
        <v>0.2</v>
      </c>
      <c r="M266" t="s">
        <v>13</v>
      </c>
      <c r="N266" t="s">
        <v>47</v>
      </c>
      <c r="O266" t="str">
        <f>_xlfn.XLOOKUP(Orders_CLEAN[[#This Row],[Region]],Region_lookup[RegionCode],Region_lookup[RegionName])</f>
        <v>Eastern Cape</v>
      </c>
      <c r="P266" t="s">
        <v>48</v>
      </c>
      <c r="Q266" t="str">
        <f>_xlfn.XLOOKUP(Orders_CLEAN[[#This Row],[EmployeeID]],Employees[EmployeeID],Employees[EmployeeName])</f>
        <v>Sipho Ndlovu</v>
      </c>
      <c r="R266" s="8">
        <f>Orders_CLEAN[[#This Row],[Quantity]]*Orders_CLEAN[[#This Row],[UnitPrice]]*(1-Orders_CLEAN[[#This Row],[Discount]])</f>
        <v>4685.2960000000003</v>
      </c>
      <c r="S266" s="8">
        <f>Orders_CLEAN[[#This Row],[Cost]]*Orders_CLEAN[[#This Row],[Quantity]]</f>
        <v>4363.04</v>
      </c>
      <c r="T266" s="8">
        <f>Orders_CLEAN[[#This Row],[LineTotal]]-Orders_CLEAN[[#This Row],[LineCost]]</f>
        <v>322.25600000000031</v>
      </c>
      <c r="U266" s="8" t="str">
        <f>IFERROR(IF(Orders_CLEAN[[#This Row],[Profit]]/Orders_CLEAN[[#This Row],[LineTotal]]&gt;0.3, "High", IF(Orders_CLEAN[[#This Row],[Profit]]/Orders_CLEAN[[#This Row],[LineTotal]]&gt;=0.15, "Medium", "Low")), "Quantity Error!")</f>
        <v>Low</v>
      </c>
      <c r="V266" s="8" t="str">
        <f>IF(COUNTIF(Returns[OrderID], Orders_CLEAN[[#This Row],[OrderID]])&gt;0, "Yes", "No")</f>
        <v>No</v>
      </c>
      <c r="W266" s="19">
        <f>IF(Orders_CLEAN[[#This Row],[Returned]]="Yes",1,0)</f>
        <v>0</v>
      </c>
    </row>
    <row r="267" spans="1:23" x14ac:dyDescent="0.2">
      <c r="A267" t="s">
        <v>586</v>
      </c>
      <c r="B267" s="5">
        <v>45721</v>
      </c>
      <c r="C267" s="5" t="str">
        <f>IF(Orders_CLEAN[[#This Row],[Quantity]]="", "Quantity Error!", "Q"&amp;ROUNDUP(MONTH(Orders_CLEAN[[#This Row],[OrderDate]])/3,0))</f>
        <v>Q1</v>
      </c>
      <c r="D267" t="s">
        <v>288</v>
      </c>
      <c r="E267" t="str">
        <f>_xlfn.XLOOKUP(Orders_CLEAN[[#This Row],[CustomerID]],Customers[CustomerID],Customers[CustomerName])</f>
        <v>Francois Pretorius</v>
      </c>
      <c r="F267" t="s">
        <v>104</v>
      </c>
      <c r="G267" t="str">
        <f>_xlfn.XLOOKUP(Orders_CLEAN[[#This Row],[ProductID]],Products[ProductID],Products[ProductName])</f>
        <v>Envelopes Model 4</v>
      </c>
      <c r="H267" t="str">
        <f>_xlfn.XLOOKUP(Orders_CLEAN[[#This Row],[ProductName]],Products[ProductName],Products[Category])</f>
        <v>Office Supplies</v>
      </c>
      <c r="I267" s="6">
        <f>_xlfn.XLOOKUP(Orders_CLEAN[[#This Row],[ProductID]],Products[ProductID],Products[Cost])</f>
        <v>777.33</v>
      </c>
      <c r="J267">
        <v>4</v>
      </c>
      <c r="K267" s="6">
        <v>1363.68</v>
      </c>
      <c r="L267" s="7">
        <v>0.05</v>
      </c>
      <c r="M267" t="s">
        <v>62</v>
      </c>
      <c r="N267" t="s">
        <v>21</v>
      </c>
      <c r="O267" t="str">
        <f>_xlfn.XLOOKUP(Orders_CLEAN[[#This Row],[Region]],Region_lookup[RegionCode],Region_lookup[RegionName])</f>
        <v>KwaZulu-Natal</v>
      </c>
      <c r="P267" t="s">
        <v>170</v>
      </c>
      <c r="Q267" t="str">
        <f>_xlfn.XLOOKUP(Orders_CLEAN[[#This Row],[EmployeeID]],Employees[EmployeeID],Employees[EmployeeName])</f>
        <v>Nomvula Le Roux</v>
      </c>
      <c r="R267" s="8">
        <f>Orders_CLEAN[[#This Row],[Quantity]]*Orders_CLEAN[[#This Row],[UnitPrice]]*(1-Orders_CLEAN[[#This Row],[Discount]])</f>
        <v>5181.9840000000004</v>
      </c>
      <c r="S267" s="8">
        <f>Orders_CLEAN[[#This Row],[Cost]]*Orders_CLEAN[[#This Row],[Quantity]]</f>
        <v>3109.32</v>
      </c>
      <c r="T267" s="8">
        <f>Orders_CLEAN[[#This Row],[LineTotal]]-Orders_CLEAN[[#This Row],[LineCost]]</f>
        <v>2072.6640000000002</v>
      </c>
      <c r="U267" s="8" t="str">
        <f>IFERROR(IF(Orders_CLEAN[[#This Row],[Profit]]/Orders_CLEAN[[#This Row],[LineTotal]]&gt;0.3, "High", IF(Orders_CLEAN[[#This Row],[Profit]]/Orders_CLEAN[[#This Row],[LineTotal]]&gt;=0.15, "Medium", "Low")), "Quantity Error!")</f>
        <v>High</v>
      </c>
      <c r="V267" s="8" t="str">
        <f>IF(COUNTIF(Returns[OrderID], Orders_CLEAN[[#This Row],[OrderID]])&gt;0, "Yes", "No")</f>
        <v>No</v>
      </c>
      <c r="W267" s="19">
        <f>IF(Orders_CLEAN[[#This Row],[Returned]]="Yes",1,0)</f>
        <v>0</v>
      </c>
    </row>
    <row r="268" spans="1:23" x14ac:dyDescent="0.2">
      <c r="A268" t="s">
        <v>588</v>
      </c>
      <c r="B268" s="5">
        <v>45752</v>
      </c>
      <c r="C268" s="5" t="str">
        <f>IF(Orders_CLEAN[[#This Row],[Quantity]]="", "Quantity Error!", "Q"&amp;ROUNDUP(MONTH(Orders_CLEAN[[#This Row],[OrderDate]])/3,0))</f>
        <v>Q2</v>
      </c>
      <c r="D268" t="s">
        <v>589</v>
      </c>
      <c r="E268" t="str">
        <f>_xlfn.XLOOKUP(Orders_CLEAN[[#This Row],[CustomerID]],Customers[CustomerID],Customers[CustomerName])</f>
        <v>Chantelle Mahlangu</v>
      </c>
      <c r="F268" t="s">
        <v>413</v>
      </c>
      <c r="G268" t="str">
        <f>_xlfn.XLOOKUP(Orders_CLEAN[[#This Row],[ProductID]],Products[ProductID],Products[ProductName])</f>
        <v>Monitors Model 4</v>
      </c>
      <c r="H268" t="str">
        <f>_xlfn.XLOOKUP(Orders_CLEAN[[#This Row],[ProductName]],Products[ProductName],Products[Category])</f>
        <v>Technology</v>
      </c>
      <c r="I268" s="6">
        <f>_xlfn.XLOOKUP(Orders_CLEAN[[#This Row],[ProductID]],Products[ProductID],Products[Cost])</f>
        <v>365.65</v>
      </c>
      <c r="J268">
        <v>9</v>
      </c>
      <c r="K268" s="6">
        <v>689.97</v>
      </c>
      <c r="L268" s="7">
        <v>0</v>
      </c>
      <c r="M268" t="s">
        <v>36</v>
      </c>
      <c r="N268" t="s">
        <v>21</v>
      </c>
      <c r="O268" t="str">
        <f>_xlfn.XLOOKUP(Orders_CLEAN[[#This Row],[Region]],Region_lookup[RegionCode],Region_lookup[RegionName])</f>
        <v>KwaZulu-Natal</v>
      </c>
      <c r="P268" t="s">
        <v>97</v>
      </c>
      <c r="Q268" t="str">
        <f>_xlfn.XLOOKUP(Orders_CLEAN[[#This Row],[EmployeeID]],Employees[EmployeeID],Employees[EmployeeName])</f>
        <v>Bongani Sithole</v>
      </c>
      <c r="R268" s="8">
        <f>Orders_CLEAN[[#This Row],[Quantity]]*Orders_CLEAN[[#This Row],[UnitPrice]]*(1-Orders_CLEAN[[#This Row],[Discount]])</f>
        <v>6209.7300000000005</v>
      </c>
      <c r="S268" s="8">
        <f>Orders_CLEAN[[#This Row],[Cost]]*Orders_CLEAN[[#This Row],[Quantity]]</f>
        <v>3290.85</v>
      </c>
      <c r="T268" s="8">
        <f>Orders_CLEAN[[#This Row],[LineTotal]]-Orders_CLEAN[[#This Row],[LineCost]]</f>
        <v>2918.8800000000006</v>
      </c>
      <c r="U268" s="8" t="str">
        <f>IFERROR(IF(Orders_CLEAN[[#This Row],[Profit]]/Orders_CLEAN[[#This Row],[LineTotal]]&gt;0.3, "High", IF(Orders_CLEAN[[#This Row],[Profit]]/Orders_CLEAN[[#This Row],[LineTotal]]&gt;=0.15, "Medium", "Low")), "Quantity Error!")</f>
        <v>High</v>
      </c>
      <c r="V268" s="8" t="str">
        <f>IF(COUNTIF(Returns[OrderID], Orders_CLEAN[[#This Row],[OrderID]])&gt;0, "Yes", "No")</f>
        <v>No</v>
      </c>
      <c r="W268" s="19">
        <f>IF(Orders_CLEAN[[#This Row],[Returned]]="Yes",1,0)</f>
        <v>0</v>
      </c>
    </row>
    <row r="269" spans="1:23" x14ac:dyDescent="0.2">
      <c r="A269" t="s">
        <v>590</v>
      </c>
      <c r="B269" s="5">
        <v>45489</v>
      </c>
      <c r="C269" s="5" t="str">
        <f>IF(Orders_CLEAN[[#This Row],[Quantity]]="", "Quantity Error!", "Q"&amp;ROUNDUP(MONTH(Orders_CLEAN[[#This Row],[OrderDate]])/3,0))</f>
        <v>Q3</v>
      </c>
      <c r="D269" t="s">
        <v>187</v>
      </c>
      <c r="E269" t="str">
        <f>_xlfn.XLOOKUP(Orders_CLEAN[[#This Row],[CustomerID]],Customers[CustomerID],Customers[CustomerName])</f>
        <v>Pieter Joubert</v>
      </c>
      <c r="F269" t="s">
        <v>162</v>
      </c>
      <c r="G269" t="str">
        <f>_xlfn.XLOOKUP(Orders_CLEAN[[#This Row],[ProductID]],Products[ProductID],Products[ProductName])</f>
        <v>Chairs Model 1</v>
      </c>
      <c r="H269" t="str">
        <f>_xlfn.XLOOKUP(Orders_CLEAN[[#This Row],[ProductName]],Products[ProductName],Products[Category])</f>
        <v>Furniture</v>
      </c>
      <c r="I269" s="6">
        <f>_xlfn.XLOOKUP(Orders_CLEAN[[#This Row],[ProductID]],Products[ProductID],Products[Cost])</f>
        <v>96.56</v>
      </c>
      <c r="J269">
        <v>9</v>
      </c>
      <c r="K269" s="6">
        <v>209.03</v>
      </c>
      <c r="L269" s="7">
        <v>0.15</v>
      </c>
      <c r="M269" t="s">
        <v>27</v>
      </c>
      <c r="N269" t="s">
        <v>14</v>
      </c>
      <c r="O269" t="str">
        <f>_xlfn.XLOOKUP(Orders_CLEAN[[#This Row],[Region]],Region_lookup[RegionCode],Region_lookup[RegionName])</f>
        <v>Western Cape</v>
      </c>
      <c r="P269" t="s">
        <v>15</v>
      </c>
      <c r="Q269" t="str">
        <f>_xlfn.XLOOKUP(Orders_CLEAN[[#This Row],[EmployeeID]],Employees[EmployeeID],Employees[EmployeeName])</f>
        <v>Anja Fourie</v>
      </c>
      <c r="R269" s="8">
        <f>Orders_CLEAN[[#This Row],[Quantity]]*Orders_CLEAN[[#This Row],[UnitPrice]]*(1-Orders_CLEAN[[#This Row],[Discount]])</f>
        <v>1599.0795000000001</v>
      </c>
      <c r="S269" s="8">
        <f>Orders_CLEAN[[#This Row],[Cost]]*Orders_CLEAN[[#This Row],[Quantity]]</f>
        <v>869.04</v>
      </c>
      <c r="T269" s="8">
        <f>Orders_CLEAN[[#This Row],[LineTotal]]-Orders_CLEAN[[#This Row],[LineCost]]</f>
        <v>730.03950000000009</v>
      </c>
      <c r="U269" s="8" t="str">
        <f>IFERROR(IF(Orders_CLEAN[[#This Row],[Profit]]/Orders_CLEAN[[#This Row],[LineTotal]]&gt;0.3, "High", IF(Orders_CLEAN[[#This Row],[Profit]]/Orders_CLEAN[[#This Row],[LineTotal]]&gt;=0.15, "Medium", "Low")), "Quantity Error!")</f>
        <v>High</v>
      </c>
      <c r="V269" s="8" t="str">
        <f>IF(COUNTIF(Returns[OrderID], Orders_CLEAN[[#This Row],[OrderID]])&gt;0, "Yes", "No")</f>
        <v>No</v>
      </c>
      <c r="W269" s="19">
        <f>IF(Orders_CLEAN[[#This Row],[Returned]]="Yes",1,0)</f>
        <v>0</v>
      </c>
    </row>
    <row r="270" spans="1:23" x14ac:dyDescent="0.2">
      <c r="A270" t="s">
        <v>591</v>
      </c>
      <c r="B270" s="5">
        <v>45758</v>
      </c>
      <c r="C270" s="5" t="str">
        <f>IF(Orders_CLEAN[[#This Row],[Quantity]]="", "Quantity Error!", "Q"&amp;ROUNDUP(MONTH(Orders_CLEAN[[#This Row],[OrderDate]])/3,0))</f>
        <v>Q2</v>
      </c>
      <c r="D270" t="s">
        <v>303</v>
      </c>
      <c r="E270" t="str">
        <f>_xlfn.XLOOKUP(Orders_CLEAN[[#This Row],[CustomerID]],Customers[CustomerID],Customers[CustomerName])</f>
        <v>Chantelle Pretorius</v>
      </c>
      <c r="F270" t="s">
        <v>178</v>
      </c>
      <c r="G270" t="str">
        <f>_xlfn.XLOOKUP(Orders_CLEAN[[#This Row],[ProductID]],Products[ProductID],Products[ProductName])</f>
        <v>Chairs Model 2</v>
      </c>
      <c r="H270" t="str">
        <f>_xlfn.XLOOKUP(Orders_CLEAN[[#This Row],[ProductName]],Products[ProductName],Products[Category])</f>
        <v>Furniture</v>
      </c>
      <c r="I270" s="6">
        <f>_xlfn.XLOOKUP(Orders_CLEAN[[#This Row],[ProductID]],Products[ProductID],Products[Cost])</f>
        <v>116.9</v>
      </c>
      <c r="J270">
        <v>5</v>
      </c>
      <c r="K270" s="6">
        <v>253.46</v>
      </c>
      <c r="L270" s="7">
        <v>0</v>
      </c>
      <c r="M270" t="s">
        <v>62</v>
      </c>
      <c r="N270" t="s">
        <v>14</v>
      </c>
      <c r="O270" t="str">
        <f>_xlfn.XLOOKUP(Orders_CLEAN[[#This Row],[Region]],Region_lookup[RegionCode],Region_lookup[RegionName])</f>
        <v>Western Cape</v>
      </c>
      <c r="P270" t="s">
        <v>82</v>
      </c>
      <c r="Q270" t="str">
        <f>_xlfn.XLOOKUP(Orders_CLEAN[[#This Row],[EmployeeID]],Employees[EmployeeID],Employees[EmployeeName])</f>
        <v>Thabo Pretorius</v>
      </c>
      <c r="R270" s="8">
        <f>Orders_CLEAN[[#This Row],[Quantity]]*Orders_CLEAN[[#This Row],[UnitPrice]]*(1-Orders_CLEAN[[#This Row],[Discount]])</f>
        <v>1267.3</v>
      </c>
      <c r="S270" s="8">
        <f>Orders_CLEAN[[#This Row],[Cost]]*Orders_CLEAN[[#This Row],[Quantity]]</f>
        <v>584.5</v>
      </c>
      <c r="T270" s="8">
        <f>Orders_CLEAN[[#This Row],[LineTotal]]-Orders_CLEAN[[#This Row],[LineCost]]</f>
        <v>682.8</v>
      </c>
      <c r="U270" s="8" t="str">
        <f>IFERROR(IF(Orders_CLEAN[[#This Row],[Profit]]/Orders_CLEAN[[#This Row],[LineTotal]]&gt;0.3, "High", IF(Orders_CLEAN[[#This Row],[Profit]]/Orders_CLEAN[[#This Row],[LineTotal]]&gt;=0.15, "Medium", "Low")), "Quantity Error!")</f>
        <v>High</v>
      </c>
      <c r="V270" s="8" t="str">
        <f>IF(COUNTIF(Returns[OrderID], Orders_CLEAN[[#This Row],[OrderID]])&gt;0, "Yes", "No")</f>
        <v>No</v>
      </c>
      <c r="W270" s="19">
        <f>IF(Orders_CLEAN[[#This Row],[Returned]]="Yes",1,0)</f>
        <v>0</v>
      </c>
    </row>
    <row r="271" spans="1:23" x14ac:dyDescent="0.2">
      <c r="A271" t="s">
        <v>593</v>
      </c>
      <c r="B271" s="5">
        <v>45759</v>
      </c>
      <c r="C271" s="5" t="str">
        <f>IF(Orders_CLEAN[[#This Row],[Quantity]]="", "Quantity Error!", "Q"&amp;ROUNDUP(MONTH(Orders_CLEAN[[#This Row],[OrderDate]])/3,0))</f>
        <v>Q2</v>
      </c>
      <c r="D271" t="s">
        <v>355</v>
      </c>
      <c r="E271" t="str">
        <f>_xlfn.XLOOKUP(Orders_CLEAN[[#This Row],[CustomerID]],Customers[CustomerID],Customers[CustomerName])</f>
        <v>Pieter Joubert</v>
      </c>
      <c r="F271" t="s">
        <v>199</v>
      </c>
      <c r="G271" t="str">
        <f>_xlfn.XLOOKUP(Orders_CLEAN[[#This Row],[ProductID]],Products[ProductID],Products[ProductName])</f>
        <v>Pens Model 2</v>
      </c>
      <c r="H271" t="str">
        <f>_xlfn.XLOOKUP(Orders_CLEAN[[#This Row],[ProductName]],Products[ProductName],Products[Category])</f>
        <v>Office Supplies</v>
      </c>
      <c r="I271" s="6">
        <f>_xlfn.XLOOKUP(Orders_CLEAN[[#This Row],[ProductID]],Products[ProductID],Products[Cost])</f>
        <v>285.10000000000002</v>
      </c>
      <c r="J271">
        <v>9</v>
      </c>
      <c r="K271" s="6">
        <v>528.79999999999995</v>
      </c>
      <c r="L271" s="7">
        <v>0.1</v>
      </c>
      <c r="M271" t="s">
        <v>13</v>
      </c>
      <c r="N271" t="s">
        <v>14</v>
      </c>
      <c r="O271" t="str">
        <f>_xlfn.XLOOKUP(Orders_CLEAN[[#This Row],[Region]],Region_lookup[RegionCode],Region_lookup[RegionName])</f>
        <v>Western Cape</v>
      </c>
      <c r="P271" t="s">
        <v>82</v>
      </c>
      <c r="Q271" t="str">
        <f>_xlfn.XLOOKUP(Orders_CLEAN[[#This Row],[EmployeeID]],Employees[EmployeeID],Employees[EmployeeName])</f>
        <v>Thabo Pretorius</v>
      </c>
      <c r="R271" s="8">
        <f>Orders_CLEAN[[#This Row],[Quantity]]*Orders_CLEAN[[#This Row],[UnitPrice]]*(1-Orders_CLEAN[[#This Row],[Discount]])</f>
        <v>4283.28</v>
      </c>
      <c r="S271" s="8">
        <f>Orders_CLEAN[[#This Row],[Cost]]*Orders_CLEAN[[#This Row],[Quantity]]</f>
        <v>2565.9</v>
      </c>
      <c r="T271" s="8">
        <f>Orders_CLEAN[[#This Row],[LineTotal]]-Orders_CLEAN[[#This Row],[LineCost]]</f>
        <v>1717.3799999999997</v>
      </c>
      <c r="U271" s="8" t="str">
        <f>IFERROR(IF(Orders_CLEAN[[#This Row],[Profit]]/Orders_CLEAN[[#This Row],[LineTotal]]&gt;0.3, "High", IF(Orders_CLEAN[[#This Row],[Profit]]/Orders_CLEAN[[#This Row],[LineTotal]]&gt;=0.15, "Medium", "Low")), "Quantity Error!")</f>
        <v>High</v>
      </c>
      <c r="V271" s="8" t="str">
        <f>IF(COUNTIF(Returns[OrderID], Orders_CLEAN[[#This Row],[OrderID]])&gt;0, "Yes", "No")</f>
        <v>No</v>
      </c>
      <c r="W271" s="19">
        <f>IF(Orders_CLEAN[[#This Row],[Returned]]="Yes",1,0)</f>
        <v>0</v>
      </c>
    </row>
    <row r="272" spans="1:23" x14ac:dyDescent="0.2">
      <c r="A272" t="s">
        <v>594</v>
      </c>
      <c r="B272" s="5">
        <v>45601</v>
      </c>
      <c r="C272" s="5" t="str">
        <f>IF(Orders_CLEAN[[#This Row],[Quantity]]="", "Quantity Error!", "Q"&amp;ROUNDUP(MONTH(Orders_CLEAN[[#This Row],[OrderDate]])/3,0))</f>
        <v>Q4</v>
      </c>
      <c r="D272" t="s">
        <v>72</v>
      </c>
      <c r="E272" t="str">
        <f>_xlfn.XLOOKUP(Orders_CLEAN[[#This Row],[CustomerID]],Customers[CustomerID],Customers[CustomerName])</f>
        <v>Francois Botha</v>
      </c>
      <c r="F272" t="s">
        <v>162</v>
      </c>
      <c r="G272" t="str">
        <f>_xlfn.XLOOKUP(Orders_CLEAN[[#This Row],[ProductID]],Products[ProductID],Products[ProductName])</f>
        <v>Chairs Model 1</v>
      </c>
      <c r="H272" t="str">
        <f>_xlfn.XLOOKUP(Orders_CLEAN[[#This Row],[ProductName]],Products[ProductName],Products[Category])</f>
        <v>Furniture</v>
      </c>
      <c r="I272" s="6">
        <f>_xlfn.XLOOKUP(Orders_CLEAN[[#This Row],[ProductID]],Products[ProductID],Products[Cost])</f>
        <v>96.56</v>
      </c>
      <c r="J272">
        <v>2</v>
      </c>
      <c r="K272" s="6">
        <v>209.03</v>
      </c>
      <c r="L272" s="7">
        <v>0.1</v>
      </c>
      <c r="M272" t="s">
        <v>27</v>
      </c>
      <c r="N272" t="s">
        <v>47</v>
      </c>
      <c r="O272" t="str">
        <f>_xlfn.XLOOKUP(Orders_CLEAN[[#This Row],[Region]],Region_lookup[RegionCode],Region_lookup[RegionName])</f>
        <v>Eastern Cape</v>
      </c>
      <c r="P272" t="s">
        <v>58</v>
      </c>
      <c r="Q272" t="str">
        <f>_xlfn.XLOOKUP(Orders_CLEAN[[#This Row],[EmployeeID]],Employees[EmployeeID],Employees[EmployeeName])</f>
        <v>Palesa Steyn</v>
      </c>
      <c r="R272" s="8">
        <f>Orders_CLEAN[[#This Row],[Quantity]]*Orders_CLEAN[[#This Row],[UnitPrice]]*(1-Orders_CLEAN[[#This Row],[Discount]])</f>
        <v>376.25400000000002</v>
      </c>
      <c r="S272" s="8">
        <f>Orders_CLEAN[[#This Row],[Cost]]*Orders_CLEAN[[#This Row],[Quantity]]</f>
        <v>193.12</v>
      </c>
      <c r="T272" s="8">
        <f>Orders_CLEAN[[#This Row],[LineTotal]]-Orders_CLEAN[[#This Row],[LineCost]]</f>
        <v>183.13400000000001</v>
      </c>
      <c r="U272" s="8" t="str">
        <f>IFERROR(IF(Orders_CLEAN[[#This Row],[Profit]]/Orders_CLEAN[[#This Row],[LineTotal]]&gt;0.3, "High", IF(Orders_CLEAN[[#This Row],[Profit]]/Orders_CLEAN[[#This Row],[LineTotal]]&gt;=0.15, "Medium", "Low")), "Quantity Error!")</f>
        <v>High</v>
      </c>
      <c r="V272" s="8" t="str">
        <f>IF(COUNTIF(Returns[OrderID], Orders_CLEAN[[#This Row],[OrderID]])&gt;0, "Yes", "No")</f>
        <v>No</v>
      </c>
      <c r="W272" s="19">
        <f>IF(Orders_CLEAN[[#This Row],[Returned]]="Yes",1,0)</f>
        <v>0</v>
      </c>
    </row>
    <row r="273" spans="1:23" x14ac:dyDescent="0.2">
      <c r="A273" t="s">
        <v>596</v>
      </c>
      <c r="B273" s="5">
        <v>45518</v>
      </c>
      <c r="C273" s="5" t="str">
        <f>IF(Orders_CLEAN[[#This Row],[Quantity]]="", "Quantity Error!", "Q"&amp;ROUNDUP(MONTH(Orders_CLEAN[[#This Row],[OrderDate]])/3,0))</f>
        <v>Q3</v>
      </c>
      <c r="D273" t="s">
        <v>359</v>
      </c>
      <c r="E273" t="str">
        <f>_xlfn.XLOOKUP(Orders_CLEAN[[#This Row],[CustomerID]],Customers[CustomerID],Customers[CustomerName])</f>
        <v>Bongani Sithole</v>
      </c>
      <c r="F273" t="s">
        <v>69</v>
      </c>
      <c r="G273" t="str">
        <f>_xlfn.XLOOKUP(Orders_CLEAN[[#This Row],[ProductID]],Products[ProductID],Products[ProductName])</f>
        <v>Paper Model 2</v>
      </c>
      <c r="H273" t="str">
        <f>_xlfn.XLOOKUP(Orders_CLEAN[[#This Row],[ProductName]],Products[ProductName],Products[Category])</f>
        <v>Office Supplies</v>
      </c>
      <c r="I273" s="6">
        <f>_xlfn.XLOOKUP(Orders_CLEAN[[#This Row],[ProductID]],Products[ProductID],Products[Cost])</f>
        <v>461.98</v>
      </c>
      <c r="J273">
        <v>8</v>
      </c>
      <c r="K273" s="6">
        <v>1013.15</v>
      </c>
      <c r="L273" s="7">
        <v>0</v>
      </c>
      <c r="M273" t="s">
        <v>62</v>
      </c>
      <c r="N273" t="s">
        <v>31</v>
      </c>
      <c r="O273" t="str">
        <f>_xlfn.XLOOKUP(Orders_CLEAN[[#This Row],[Region]],Region_lookup[RegionCode],Region_lookup[RegionName])</f>
        <v>Gauteng</v>
      </c>
      <c r="P273" t="s">
        <v>43</v>
      </c>
      <c r="Q273" t="str">
        <f>_xlfn.XLOOKUP(Orders_CLEAN[[#This Row],[EmployeeID]],Employees[EmployeeID],Employees[EmployeeName])</f>
        <v>Thabo Dlamini</v>
      </c>
      <c r="R273" s="8">
        <f>Orders_CLEAN[[#This Row],[Quantity]]*Orders_CLEAN[[#This Row],[UnitPrice]]*(1-Orders_CLEAN[[#This Row],[Discount]])</f>
        <v>8105.2</v>
      </c>
      <c r="S273" s="8">
        <f>Orders_CLEAN[[#This Row],[Cost]]*Orders_CLEAN[[#This Row],[Quantity]]</f>
        <v>3695.84</v>
      </c>
      <c r="T273" s="8">
        <f>Orders_CLEAN[[#This Row],[LineTotal]]-Orders_CLEAN[[#This Row],[LineCost]]</f>
        <v>4409.3599999999997</v>
      </c>
      <c r="U273" s="8" t="str">
        <f>IFERROR(IF(Orders_CLEAN[[#This Row],[Profit]]/Orders_CLEAN[[#This Row],[LineTotal]]&gt;0.3, "High", IF(Orders_CLEAN[[#This Row],[Profit]]/Orders_CLEAN[[#This Row],[LineTotal]]&gt;=0.15, "Medium", "Low")), "Quantity Error!")</f>
        <v>High</v>
      </c>
      <c r="V273" s="8" t="str">
        <f>IF(COUNTIF(Returns[OrderID], Orders_CLEAN[[#This Row],[OrderID]])&gt;0, "Yes", "No")</f>
        <v>No</v>
      </c>
      <c r="W273" s="19">
        <f>IF(Orders_CLEAN[[#This Row],[Returned]]="Yes",1,0)</f>
        <v>0</v>
      </c>
    </row>
    <row r="274" spans="1:23" x14ac:dyDescent="0.2">
      <c r="A274" t="s">
        <v>598</v>
      </c>
      <c r="B274" s="5">
        <v>45432</v>
      </c>
      <c r="C274" s="5" t="str">
        <f>IF(Orders_CLEAN[[#This Row],[Quantity]]="", "Quantity Error!", "Q"&amp;ROUNDUP(MONTH(Orders_CLEAN[[#This Row],[OrderDate]])/3,0))</f>
        <v>Q2</v>
      </c>
      <c r="D274" t="s">
        <v>392</v>
      </c>
      <c r="E274" t="str">
        <f>_xlfn.XLOOKUP(Orders_CLEAN[[#This Row],[CustomerID]],Customers[CustomerID],Customers[CustomerName])</f>
        <v>Johan Fourie</v>
      </c>
      <c r="F274" t="s">
        <v>151</v>
      </c>
      <c r="G274" t="str">
        <f>_xlfn.XLOOKUP(Orders_CLEAN[[#This Row],[ProductID]],Products[ProductID],Products[ProductName])</f>
        <v>Binders Model 3</v>
      </c>
      <c r="H274" t="str">
        <f>_xlfn.XLOOKUP(Orders_CLEAN[[#This Row],[ProductName]],Products[ProductName],Products[Category])</f>
        <v>Office Supplies</v>
      </c>
      <c r="I274" s="6">
        <f>_xlfn.XLOOKUP(Orders_CLEAN[[#This Row],[ProductID]],Products[ProductID],Products[Cost])</f>
        <v>487.09</v>
      </c>
      <c r="J274">
        <v>1</v>
      </c>
      <c r="K274" s="6">
        <v>838.72</v>
      </c>
      <c r="L274" s="7">
        <v>0</v>
      </c>
      <c r="M274" t="s">
        <v>27</v>
      </c>
      <c r="N274" t="s">
        <v>47</v>
      </c>
      <c r="O274" t="str">
        <f>_xlfn.XLOOKUP(Orders_CLEAN[[#This Row],[Region]],Region_lookup[RegionCode],Region_lookup[RegionName])</f>
        <v>Eastern Cape</v>
      </c>
      <c r="P274" t="s">
        <v>75</v>
      </c>
      <c r="Q274" t="str">
        <f>_xlfn.XLOOKUP(Orders_CLEAN[[#This Row],[EmployeeID]],Employees[EmployeeID],Employees[EmployeeName])</f>
        <v>Francois Steyn</v>
      </c>
      <c r="R274" s="8">
        <f>Orders_CLEAN[[#This Row],[Quantity]]*Orders_CLEAN[[#This Row],[UnitPrice]]*(1-Orders_CLEAN[[#This Row],[Discount]])</f>
        <v>838.72</v>
      </c>
      <c r="S274" s="8">
        <f>Orders_CLEAN[[#This Row],[Cost]]*Orders_CLEAN[[#This Row],[Quantity]]</f>
        <v>487.09</v>
      </c>
      <c r="T274" s="8">
        <f>Orders_CLEAN[[#This Row],[LineTotal]]-Orders_CLEAN[[#This Row],[LineCost]]</f>
        <v>351.63000000000005</v>
      </c>
      <c r="U274" s="8" t="str">
        <f>IFERROR(IF(Orders_CLEAN[[#This Row],[Profit]]/Orders_CLEAN[[#This Row],[LineTotal]]&gt;0.3, "High", IF(Orders_CLEAN[[#This Row],[Profit]]/Orders_CLEAN[[#This Row],[LineTotal]]&gt;=0.15, "Medium", "Low")), "Quantity Error!")</f>
        <v>High</v>
      </c>
      <c r="V274" s="8" t="str">
        <f>IF(COUNTIF(Returns[OrderID], Orders_CLEAN[[#This Row],[OrderID]])&gt;0, "Yes", "No")</f>
        <v>No</v>
      </c>
      <c r="W274" s="19">
        <f>IF(Orders_CLEAN[[#This Row],[Returned]]="Yes",1,0)</f>
        <v>0</v>
      </c>
    </row>
    <row r="275" spans="1:23" x14ac:dyDescent="0.2">
      <c r="A275" t="s">
        <v>599</v>
      </c>
      <c r="B275" s="5">
        <v>45811</v>
      </c>
      <c r="C275" s="5" t="str">
        <f>IF(Orders_CLEAN[[#This Row],[Quantity]]="", "Quantity Error!", "Q"&amp;ROUNDUP(MONTH(Orders_CLEAN[[#This Row],[OrderDate]])/3,0))</f>
        <v>Q2</v>
      </c>
      <c r="D275" t="s">
        <v>123</v>
      </c>
      <c r="E275" t="str">
        <f>_xlfn.XLOOKUP(Orders_CLEAN[[#This Row],[CustomerID]],Customers[CustomerID],Customers[CustomerName])</f>
        <v>Nomvula Steyn</v>
      </c>
      <c r="F275" t="s">
        <v>136</v>
      </c>
      <c r="G275" t="str">
        <f>_xlfn.XLOOKUP(Orders_CLEAN[[#This Row],[ProductID]],Products[ProductID],Products[ProductName])</f>
        <v>Chairs Model 4</v>
      </c>
      <c r="H275" t="str">
        <f>_xlfn.XLOOKUP(Orders_CLEAN[[#This Row],[ProductName]],Products[ProductName],Products[Category])</f>
        <v>Furniture</v>
      </c>
      <c r="I275" s="6">
        <f>_xlfn.XLOOKUP(Orders_CLEAN[[#This Row],[ProductID]],Products[ProductID],Products[Cost])</f>
        <v>784.05</v>
      </c>
      <c r="J275">
        <v>6</v>
      </c>
      <c r="K275" s="6">
        <v>1700.53</v>
      </c>
      <c r="L275" s="7">
        <v>0</v>
      </c>
      <c r="M275" t="s">
        <v>36</v>
      </c>
      <c r="N275" t="s">
        <v>31</v>
      </c>
      <c r="O275" t="str">
        <f>_xlfn.XLOOKUP(Orders_CLEAN[[#This Row],[Region]],Region_lookup[RegionCode],Region_lookup[RegionName])</f>
        <v>Gauteng</v>
      </c>
      <c r="P275" t="s">
        <v>32</v>
      </c>
      <c r="Q275" t="str">
        <f>_xlfn.XLOOKUP(Orders_CLEAN[[#This Row],[EmployeeID]],Employees[EmployeeID],Employees[EmployeeName])</f>
        <v>Nomvula Mokoena</v>
      </c>
      <c r="R275" s="8">
        <f>Orders_CLEAN[[#This Row],[Quantity]]*Orders_CLEAN[[#This Row],[UnitPrice]]*(1-Orders_CLEAN[[#This Row],[Discount]])</f>
        <v>10203.18</v>
      </c>
      <c r="S275" s="8">
        <f>Orders_CLEAN[[#This Row],[Cost]]*Orders_CLEAN[[#This Row],[Quantity]]</f>
        <v>4704.2999999999993</v>
      </c>
      <c r="T275" s="8">
        <f>Orders_CLEAN[[#This Row],[LineTotal]]-Orders_CLEAN[[#This Row],[LineCost]]</f>
        <v>5498.880000000001</v>
      </c>
      <c r="U275" s="8" t="str">
        <f>IFERROR(IF(Orders_CLEAN[[#This Row],[Profit]]/Orders_CLEAN[[#This Row],[LineTotal]]&gt;0.3, "High", IF(Orders_CLEAN[[#This Row],[Profit]]/Orders_CLEAN[[#This Row],[LineTotal]]&gt;=0.15, "Medium", "Low")), "Quantity Error!")</f>
        <v>High</v>
      </c>
      <c r="V275" s="8" t="str">
        <f>IF(COUNTIF(Returns[OrderID], Orders_CLEAN[[#This Row],[OrderID]])&gt;0, "Yes", "No")</f>
        <v>No</v>
      </c>
      <c r="W275" s="19">
        <f>IF(Orders_CLEAN[[#This Row],[Returned]]="Yes",1,0)</f>
        <v>0</v>
      </c>
    </row>
    <row r="276" spans="1:23" x14ac:dyDescent="0.2">
      <c r="A276" t="s">
        <v>600</v>
      </c>
      <c r="B276" s="5">
        <v>45655</v>
      </c>
      <c r="C276" s="5" t="str">
        <f>IF(Orders_CLEAN[[#This Row],[Quantity]]="", "Quantity Error!", "Q"&amp;ROUNDUP(MONTH(Orders_CLEAN[[#This Row],[OrderDate]])/3,0))</f>
        <v>Q4</v>
      </c>
      <c r="D276" t="s">
        <v>220</v>
      </c>
      <c r="E276" t="str">
        <f>_xlfn.XLOOKUP(Orders_CLEAN[[#This Row],[CustomerID]],Customers[CustomerID],Customers[CustomerName])</f>
        <v>Kagiso Pretorius</v>
      </c>
      <c r="F276" t="s">
        <v>195</v>
      </c>
      <c r="G276" t="str">
        <f>_xlfn.XLOOKUP(Orders_CLEAN[[#This Row],[ProductID]],Products[ProductID],Products[ProductName])</f>
        <v>Printers Model 2</v>
      </c>
      <c r="H276" t="str">
        <f>_xlfn.XLOOKUP(Orders_CLEAN[[#This Row],[ProductName]],Products[ProductName],Products[Category])</f>
        <v>Technology</v>
      </c>
      <c r="I276" s="6">
        <f>_xlfn.XLOOKUP(Orders_CLEAN[[#This Row],[ProductID]],Products[ProductID],Products[Cost])</f>
        <v>338.21</v>
      </c>
      <c r="J276">
        <v>10</v>
      </c>
      <c r="K276" s="6">
        <v>661.25</v>
      </c>
      <c r="L276" s="7">
        <v>0.2</v>
      </c>
      <c r="M276" t="s">
        <v>13</v>
      </c>
      <c r="N276" t="s">
        <v>14</v>
      </c>
      <c r="O276" t="str">
        <f>_xlfn.XLOOKUP(Orders_CLEAN[[#This Row],[Region]],Region_lookup[RegionCode],Region_lookup[RegionName])</f>
        <v>Western Cape</v>
      </c>
      <c r="P276" t="s">
        <v>15</v>
      </c>
      <c r="Q276" t="str">
        <f>_xlfn.XLOOKUP(Orders_CLEAN[[#This Row],[EmployeeID]],Employees[EmployeeID],Employees[EmployeeName])</f>
        <v>Anja Fourie</v>
      </c>
      <c r="R276" s="8">
        <f>Orders_CLEAN[[#This Row],[Quantity]]*Orders_CLEAN[[#This Row],[UnitPrice]]*(1-Orders_CLEAN[[#This Row],[Discount]])</f>
        <v>5290</v>
      </c>
      <c r="S276" s="8">
        <f>Orders_CLEAN[[#This Row],[Cost]]*Orders_CLEAN[[#This Row],[Quantity]]</f>
        <v>3382.1</v>
      </c>
      <c r="T276" s="8">
        <f>Orders_CLEAN[[#This Row],[LineTotal]]-Orders_CLEAN[[#This Row],[LineCost]]</f>
        <v>1907.9</v>
      </c>
      <c r="U276" s="8" t="str">
        <f>IFERROR(IF(Orders_CLEAN[[#This Row],[Profit]]/Orders_CLEAN[[#This Row],[LineTotal]]&gt;0.3, "High", IF(Orders_CLEAN[[#This Row],[Profit]]/Orders_CLEAN[[#This Row],[LineTotal]]&gt;=0.15, "Medium", "Low")), "Quantity Error!")</f>
        <v>High</v>
      </c>
      <c r="V276" s="8" t="str">
        <f>IF(COUNTIF(Returns[OrderID], Orders_CLEAN[[#This Row],[OrderID]])&gt;0, "Yes", "No")</f>
        <v>No</v>
      </c>
      <c r="W276" s="19">
        <f>IF(Orders_CLEAN[[#This Row],[Returned]]="Yes",1,0)</f>
        <v>0</v>
      </c>
    </row>
    <row r="277" spans="1:23" x14ac:dyDescent="0.2">
      <c r="A277" t="s">
        <v>601</v>
      </c>
      <c r="B277" s="5">
        <v>45737</v>
      </c>
      <c r="C277" s="5" t="str">
        <f>IF(Orders_CLEAN[[#This Row],[Quantity]]="", "Quantity Error!", "Q"&amp;ROUNDUP(MONTH(Orders_CLEAN[[#This Row],[OrderDate]])/3,0))</f>
        <v>Q1</v>
      </c>
      <c r="D277" t="s">
        <v>87</v>
      </c>
      <c r="E277" t="str">
        <f>_xlfn.XLOOKUP(Orders_CLEAN[[#This Row],[CustomerID]],Customers[CustomerID],Customers[CustomerName])</f>
        <v>Lerato Botha</v>
      </c>
      <c r="F277" t="s">
        <v>100</v>
      </c>
      <c r="G277" t="str">
        <f>_xlfn.XLOOKUP(Orders_CLEAN[[#This Row],[ProductID]],Products[ProductID],Products[ProductName])</f>
        <v>Printers Model 1</v>
      </c>
      <c r="H277" t="str">
        <f>_xlfn.XLOOKUP(Orders_CLEAN[[#This Row],[ProductName]],Products[ProductName],Products[Category])</f>
        <v>Technology</v>
      </c>
      <c r="I277" s="6">
        <f>_xlfn.XLOOKUP(Orders_CLEAN[[#This Row],[ProductID]],Products[ProductID],Products[Cost])</f>
        <v>595.79999999999995</v>
      </c>
      <c r="J277">
        <v>3</v>
      </c>
      <c r="K277" s="6">
        <v>1280.18</v>
      </c>
      <c r="L277" s="7">
        <v>0.15</v>
      </c>
      <c r="M277" t="s">
        <v>27</v>
      </c>
      <c r="N277" t="s">
        <v>31</v>
      </c>
      <c r="O277" t="str">
        <f>_xlfn.XLOOKUP(Orders_CLEAN[[#This Row],[Region]],Region_lookup[RegionCode],Region_lookup[RegionName])</f>
        <v>Gauteng</v>
      </c>
      <c r="P277" t="s">
        <v>43</v>
      </c>
      <c r="Q277" t="str">
        <f>_xlfn.XLOOKUP(Orders_CLEAN[[#This Row],[EmployeeID]],Employees[EmployeeID],Employees[EmployeeName])</f>
        <v>Thabo Dlamini</v>
      </c>
      <c r="R277" s="8">
        <f>Orders_CLEAN[[#This Row],[Quantity]]*Orders_CLEAN[[#This Row],[UnitPrice]]*(1-Orders_CLEAN[[#This Row],[Discount]])</f>
        <v>3264.4589999999998</v>
      </c>
      <c r="S277" s="8">
        <f>Orders_CLEAN[[#This Row],[Cost]]*Orders_CLEAN[[#This Row],[Quantity]]</f>
        <v>1787.3999999999999</v>
      </c>
      <c r="T277" s="8">
        <f>Orders_CLEAN[[#This Row],[LineTotal]]-Orders_CLEAN[[#This Row],[LineCost]]</f>
        <v>1477.059</v>
      </c>
      <c r="U277" s="8" t="str">
        <f>IFERROR(IF(Orders_CLEAN[[#This Row],[Profit]]/Orders_CLEAN[[#This Row],[LineTotal]]&gt;0.3, "High", IF(Orders_CLEAN[[#This Row],[Profit]]/Orders_CLEAN[[#This Row],[LineTotal]]&gt;=0.15, "Medium", "Low")), "Quantity Error!")</f>
        <v>High</v>
      </c>
      <c r="V277" s="8" t="str">
        <f>IF(COUNTIF(Returns[OrderID], Orders_CLEAN[[#This Row],[OrderID]])&gt;0, "Yes", "No")</f>
        <v>No</v>
      </c>
      <c r="W277" s="19">
        <f>IF(Orders_CLEAN[[#This Row],[Returned]]="Yes",1,0)</f>
        <v>0</v>
      </c>
    </row>
    <row r="278" spans="1:23" x14ac:dyDescent="0.2">
      <c r="A278" t="s">
        <v>602</v>
      </c>
      <c r="B278" s="5">
        <v>45570</v>
      </c>
      <c r="C278" s="5" t="str">
        <f>IF(Orders_CLEAN[[#This Row],[Quantity]]="", "Quantity Error!", "Q"&amp;ROUNDUP(MONTH(Orders_CLEAN[[#This Row],[OrderDate]])/3,0))</f>
        <v>Q4</v>
      </c>
      <c r="D278" t="s">
        <v>11</v>
      </c>
      <c r="E278" t="str">
        <f>_xlfn.XLOOKUP(Orders_CLEAN[[#This Row],[CustomerID]],Customers[CustomerID],Customers[CustomerName])</f>
        <v>Werner Molefe</v>
      </c>
      <c r="F278" t="s">
        <v>178</v>
      </c>
      <c r="G278" t="str">
        <f>_xlfn.XLOOKUP(Orders_CLEAN[[#This Row],[ProductID]],Products[ProductID],Products[ProductName])</f>
        <v>Chairs Model 2</v>
      </c>
      <c r="H278" t="str">
        <f>_xlfn.XLOOKUP(Orders_CLEAN[[#This Row],[ProductName]],Products[ProductName],Products[Category])</f>
        <v>Furniture</v>
      </c>
      <c r="I278" s="6">
        <f>_xlfn.XLOOKUP(Orders_CLEAN[[#This Row],[ProductID]],Products[ProductID],Products[Cost])</f>
        <v>116.9</v>
      </c>
      <c r="J278">
        <v>4</v>
      </c>
      <c r="K278" s="6">
        <v>253.46</v>
      </c>
      <c r="L278" s="7">
        <v>0</v>
      </c>
      <c r="M278" t="s">
        <v>27</v>
      </c>
      <c r="N278" t="s">
        <v>14</v>
      </c>
      <c r="O278" t="str">
        <f>_xlfn.XLOOKUP(Orders_CLEAN[[#This Row],[Region]],Region_lookup[RegionCode],Region_lookup[RegionName])</f>
        <v>Western Cape</v>
      </c>
      <c r="P278" t="s">
        <v>82</v>
      </c>
      <c r="Q278" t="str">
        <f>_xlfn.XLOOKUP(Orders_CLEAN[[#This Row],[EmployeeID]],Employees[EmployeeID],Employees[EmployeeName])</f>
        <v>Thabo Pretorius</v>
      </c>
      <c r="R278" s="8">
        <f>Orders_CLEAN[[#This Row],[Quantity]]*Orders_CLEAN[[#This Row],[UnitPrice]]*(1-Orders_CLEAN[[#This Row],[Discount]])</f>
        <v>1013.84</v>
      </c>
      <c r="S278" s="8">
        <f>Orders_CLEAN[[#This Row],[Cost]]*Orders_CLEAN[[#This Row],[Quantity]]</f>
        <v>467.6</v>
      </c>
      <c r="T278" s="8">
        <f>Orders_CLEAN[[#This Row],[LineTotal]]-Orders_CLEAN[[#This Row],[LineCost]]</f>
        <v>546.24</v>
      </c>
      <c r="U278" s="8" t="str">
        <f>IFERROR(IF(Orders_CLEAN[[#This Row],[Profit]]/Orders_CLEAN[[#This Row],[LineTotal]]&gt;0.3, "High", IF(Orders_CLEAN[[#This Row],[Profit]]/Orders_CLEAN[[#This Row],[LineTotal]]&gt;=0.15, "Medium", "Low")), "Quantity Error!")</f>
        <v>High</v>
      </c>
      <c r="V278" s="8" t="str">
        <f>IF(COUNTIF(Returns[OrderID], Orders_CLEAN[[#This Row],[OrderID]])&gt;0, "Yes", "No")</f>
        <v>No</v>
      </c>
      <c r="W278" s="19">
        <f>IF(Orders_CLEAN[[#This Row],[Returned]]="Yes",1,0)</f>
        <v>0</v>
      </c>
    </row>
    <row r="279" spans="1:23" x14ac:dyDescent="0.2">
      <c r="A279" t="s">
        <v>603</v>
      </c>
      <c r="B279" s="5">
        <v>45716</v>
      </c>
      <c r="C279" s="5" t="str">
        <f>IF(Orders_CLEAN[[#This Row],[Quantity]]="", "Quantity Error!", "Q"&amp;ROUNDUP(MONTH(Orders_CLEAN[[#This Row],[OrderDate]])/3,0))</f>
        <v>Q1</v>
      </c>
      <c r="D279" t="s">
        <v>220</v>
      </c>
      <c r="E279" t="str">
        <f>_xlfn.XLOOKUP(Orders_CLEAN[[#This Row],[CustomerID]],Customers[CustomerID],Customers[CustomerName])</f>
        <v>Kagiso Pretorius</v>
      </c>
      <c r="F279" t="s">
        <v>108</v>
      </c>
      <c r="G279" t="str">
        <f>_xlfn.XLOOKUP(Orders_CLEAN[[#This Row],[ProductID]],Products[ProductID],Products[ProductName])</f>
        <v>Staplers Model 2</v>
      </c>
      <c r="H279" t="str">
        <f>_xlfn.XLOOKUP(Orders_CLEAN[[#This Row],[ProductName]],Products[ProductName],Products[Category])</f>
        <v>Office Supplies</v>
      </c>
      <c r="I279" s="6">
        <f>_xlfn.XLOOKUP(Orders_CLEAN[[#This Row],[ProductID]],Products[ProductID],Products[Cost])</f>
        <v>723.21</v>
      </c>
      <c r="J279">
        <v>4</v>
      </c>
      <c r="K279" s="6">
        <v>1348.08</v>
      </c>
      <c r="L279" s="7">
        <v>0.1</v>
      </c>
      <c r="M279" t="s">
        <v>62</v>
      </c>
      <c r="N279" t="s">
        <v>14</v>
      </c>
      <c r="O279" t="str">
        <f>_xlfn.XLOOKUP(Orders_CLEAN[[#This Row],[Region]],Region_lookup[RegionCode],Region_lookup[RegionName])</f>
        <v>Western Cape</v>
      </c>
      <c r="P279" t="s">
        <v>82</v>
      </c>
      <c r="Q279" t="str">
        <f>_xlfn.XLOOKUP(Orders_CLEAN[[#This Row],[EmployeeID]],Employees[EmployeeID],Employees[EmployeeName])</f>
        <v>Thabo Pretorius</v>
      </c>
      <c r="R279" s="8">
        <f>Orders_CLEAN[[#This Row],[Quantity]]*Orders_CLEAN[[#This Row],[UnitPrice]]*(1-Orders_CLEAN[[#This Row],[Discount]])</f>
        <v>4853.0879999999997</v>
      </c>
      <c r="S279" s="8">
        <f>Orders_CLEAN[[#This Row],[Cost]]*Orders_CLEAN[[#This Row],[Quantity]]</f>
        <v>2892.84</v>
      </c>
      <c r="T279" s="8">
        <f>Orders_CLEAN[[#This Row],[LineTotal]]-Orders_CLEAN[[#This Row],[LineCost]]</f>
        <v>1960.2479999999996</v>
      </c>
      <c r="U279" s="8" t="str">
        <f>IFERROR(IF(Orders_CLEAN[[#This Row],[Profit]]/Orders_CLEAN[[#This Row],[LineTotal]]&gt;0.3, "High", IF(Orders_CLEAN[[#This Row],[Profit]]/Orders_CLEAN[[#This Row],[LineTotal]]&gt;=0.15, "Medium", "Low")), "Quantity Error!")</f>
        <v>High</v>
      </c>
      <c r="V279" s="8" t="str">
        <f>IF(COUNTIF(Returns[OrderID], Orders_CLEAN[[#This Row],[OrderID]])&gt;0, "Yes", "No")</f>
        <v>No</v>
      </c>
      <c r="W279" s="19">
        <f>IF(Orders_CLEAN[[#This Row],[Returned]]="Yes",1,0)</f>
        <v>0</v>
      </c>
    </row>
    <row r="280" spans="1:23" x14ac:dyDescent="0.2">
      <c r="A280" t="s">
        <v>606</v>
      </c>
      <c r="B280" s="5">
        <v>45724</v>
      </c>
      <c r="C280" s="5" t="str">
        <f>IF(Orders_CLEAN[[#This Row],[Quantity]]="", "Quantity Error!", "Q"&amp;ROUNDUP(MONTH(Orders_CLEAN[[#This Row],[OrderDate]])/3,0))</f>
        <v>Q1</v>
      </c>
      <c r="D280" t="s">
        <v>154</v>
      </c>
      <c r="E280" t="str">
        <f>_xlfn.XLOOKUP(Orders_CLEAN[[#This Row],[CustomerID]],Customers[CustomerID],Customers[CustomerName])</f>
        <v>Nomvula Mahlangu</v>
      </c>
      <c r="F280" t="s">
        <v>148</v>
      </c>
      <c r="G280" t="str">
        <f>_xlfn.XLOOKUP(Orders_CLEAN[[#This Row],[ProductID]],Products[ProductID],Products[ProductName])</f>
        <v>Tables Model 3</v>
      </c>
      <c r="H280" t="str">
        <f>_xlfn.XLOOKUP(Orders_CLEAN[[#This Row],[ProductName]],Products[ProductName],Products[Category])</f>
        <v>Furniture</v>
      </c>
      <c r="I280" s="6">
        <f>_xlfn.XLOOKUP(Orders_CLEAN[[#This Row],[ProductID]],Products[ProductID],Products[Cost])</f>
        <v>190.89</v>
      </c>
      <c r="J280">
        <v>1</v>
      </c>
      <c r="K280" s="6">
        <v>243.15</v>
      </c>
      <c r="L280" s="7">
        <v>0.1</v>
      </c>
      <c r="M280" t="s">
        <v>27</v>
      </c>
      <c r="N280" t="s">
        <v>31</v>
      </c>
      <c r="O280" t="str">
        <f>_xlfn.XLOOKUP(Orders_CLEAN[[#This Row],[Region]],Region_lookup[RegionCode],Region_lookup[RegionName])</f>
        <v>Gauteng</v>
      </c>
      <c r="P280" t="s">
        <v>43</v>
      </c>
      <c r="Q280" t="str">
        <f>_xlfn.XLOOKUP(Orders_CLEAN[[#This Row],[EmployeeID]],Employees[EmployeeID],Employees[EmployeeName])</f>
        <v>Thabo Dlamini</v>
      </c>
      <c r="R280" s="8">
        <f>Orders_CLEAN[[#This Row],[Quantity]]*Orders_CLEAN[[#This Row],[UnitPrice]]*(1-Orders_CLEAN[[#This Row],[Discount]])</f>
        <v>218.83500000000001</v>
      </c>
      <c r="S280" s="8">
        <f>Orders_CLEAN[[#This Row],[Cost]]*Orders_CLEAN[[#This Row],[Quantity]]</f>
        <v>190.89</v>
      </c>
      <c r="T280" s="8">
        <f>Orders_CLEAN[[#This Row],[LineTotal]]-Orders_CLEAN[[#This Row],[LineCost]]</f>
        <v>27.945000000000022</v>
      </c>
      <c r="U280" s="8" t="str">
        <f>IFERROR(IF(Orders_CLEAN[[#This Row],[Profit]]/Orders_CLEAN[[#This Row],[LineTotal]]&gt;0.3, "High", IF(Orders_CLEAN[[#This Row],[Profit]]/Orders_CLEAN[[#This Row],[LineTotal]]&gt;=0.15, "Medium", "Low")), "Quantity Error!")</f>
        <v>Low</v>
      </c>
      <c r="V280" s="8" t="str">
        <f>IF(COUNTIF(Returns[OrderID], Orders_CLEAN[[#This Row],[OrderID]])&gt;0, "Yes", "No")</f>
        <v>No</v>
      </c>
      <c r="W280" s="19">
        <f>IF(Orders_CLEAN[[#This Row],[Returned]]="Yes",1,0)</f>
        <v>0</v>
      </c>
    </row>
    <row r="281" spans="1:23" x14ac:dyDescent="0.2">
      <c r="A281" t="s">
        <v>607</v>
      </c>
      <c r="B281" s="5">
        <v>45539</v>
      </c>
      <c r="C281" s="5" t="str">
        <f>IF(Orders_CLEAN[[#This Row],[Quantity]]="", "Quantity Error!", "Q"&amp;ROUNDUP(MONTH(Orders_CLEAN[[#This Row],[OrderDate]])/3,0))</f>
        <v>Q3</v>
      </c>
      <c r="D281" t="s">
        <v>259</v>
      </c>
      <c r="E281" t="str">
        <f>_xlfn.XLOOKUP(Orders_CLEAN[[#This Row],[CustomerID]],Customers[CustomerID],Customers[CustomerName])</f>
        <v>Pieter Mahlangu</v>
      </c>
      <c r="F281" t="s">
        <v>26</v>
      </c>
      <c r="G281" t="str">
        <f>_xlfn.XLOOKUP(Orders_CLEAN[[#This Row],[ProductID]],Products[ProductID],Products[ProductName])</f>
        <v>Bookcases Model 3</v>
      </c>
      <c r="H281" t="str">
        <f>_xlfn.XLOOKUP(Orders_CLEAN[[#This Row],[ProductName]],Products[ProductName],Products[Category])</f>
        <v>Furniture</v>
      </c>
      <c r="I281" s="6">
        <f>_xlfn.XLOOKUP(Orders_CLEAN[[#This Row],[ProductID]],Products[ProductID],Products[Cost])</f>
        <v>431.57</v>
      </c>
      <c r="J281">
        <v>10</v>
      </c>
      <c r="K281" s="6">
        <v>725.92</v>
      </c>
      <c r="L281" s="7">
        <v>0.1</v>
      </c>
      <c r="M281" t="s">
        <v>27</v>
      </c>
      <c r="N281" t="s">
        <v>47</v>
      </c>
      <c r="O281" t="str">
        <f>_xlfn.XLOOKUP(Orders_CLEAN[[#This Row],[Region]],Region_lookup[RegionCode],Region_lookup[RegionName])</f>
        <v>Eastern Cape</v>
      </c>
      <c r="P281" t="s">
        <v>48</v>
      </c>
      <c r="Q281" t="str">
        <f>_xlfn.XLOOKUP(Orders_CLEAN[[#This Row],[EmployeeID]],Employees[EmployeeID],Employees[EmployeeName])</f>
        <v>Sipho Ndlovu</v>
      </c>
      <c r="R281" s="8">
        <f>Orders_CLEAN[[#This Row],[Quantity]]*Orders_CLEAN[[#This Row],[UnitPrice]]*(1-Orders_CLEAN[[#This Row],[Discount]])</f>
        <v>6533.28</v>
      </c>
      <c r="S281" s="8">
        <f>Orders_CLEAN[[#This Row],[Cost]]*Orders_CLEAN[[#This Row],[Quantity]]</f>
        <v>4315.7</v>
      </c>
      <c r="T281" s="8">
        <f>Orders_CLEAN[[#This Row],[LineTotal]]-Orders_CLEAN[[#This Row],[LineCost]]</f>
        <v>2217.58</v>
      </c>
      <c r="U281" s="8" t="str">
        <f>IFERROR(IF(Orders_CLEAN[[#This Row],[Profit]]/Orders_CLEAN[[#This Row],[LineTotal]]&gt;0.3, "High", IF(Orders_CLEAN[[#This Row],[Profit]]/Orders_CLEAN[[#This Row],[LineTotal]]&gt;=0.15, "Medium", "Low")), "Quantity Error!")</f>
        <v>High</v>
      </c>
      <c r="V281" s="8" t="str">
        <f>IF(COUNTIF(Returns[OrderID], Orders_CLEAN[[#This Row],[OrderID]])&gt;0, "Yes", "No")</f>
        <v>No</v>
      </c>
      <c r="W281" s="19">
        <f>IF(Orders_CLEAN[[#This Row],[Returned]]="Yes",1,0)</f>
        <v>0</v>
      </c>
    </row>
    <row r="282" spans="1:23" x14ac:dyDescent="0.2">
      <c r="A282" t="s">
        <v>608</v>
      </c>
      <c r="B282" s="5">
        <v>45816</v>
      </c>
      <c r="C282" s="5" t="str">
        <f>IF(Orders_CLEAN[[#This Row],[Quantity]]="", "Quantity Error!", "Q"&amp;ROUNDUP(MONTH(Orders_CLEAN[[#This Row],[OrderDate]])/3,0))</f>
        <v>Q2</v>
      </c>
      <c r="D282" t="s">
        <v>230</v>
      </c>
      <c r="E282" t="str">
        <f>_xlfn.XLOOKUP(Orders_CLEAN[[#This Row],[CustomerID]],Customers[CustomerID],Customers[CustomerName])</f>
        <v>Kagiso Fourie</v>
      </c>
      <c r="F282" t="s">
        <v>142</v>
      </c>
      <c r="G282" t="str">
        <f>_xlfn.XLOOKUP(Orders_CLEAN[[#This Row],[ProductID]],Products[ProductID],Products[ProductName])</f>
        <v>Laptops Model 3</v>
      </c>
      <c r="H282" t="str">
        <f>_xlfn.XLOOKUP(Orders_CLEAN[[#This Row],[ProductName]],Products[ProductName],Products[Category])</f>
        <v>Technology</v>
      </c>
      <c r="I282" s="6">
        <f>_xlfn.XLOOKUP(Orders_CLEAN[[#This Row],[ProductID]],Products[ProductID],Products[Cost])</f>
        <v>727.96</v>
      </c>
      <c r="J282">
        <v>7</v>
      </c>
      <c r="K282" s="6">
        <v>1118.93</v>
      </c>
      <c r="L282" s="7">
        <v>0</v>
      </c>
      <c r="M282" t="s">
        <v>27</v>
      </c>
      <c r="N282" t="s">
        <v>47</v>
      </c>
      <c r="O282" t="str">
        <f>_xlfn.XLOOKUP(Orders_CLEAN[[#This Row],[Region]],Region_lookup[RegionCode],Region_lookup[RegionName])</f>
        <v>Eastern Cape</v>
      </c>
      <c r="P282" t="s">
        <v>48</v>
      </c>
      <c r="Q282" t="str">
        <f>_xlfn.XLOOKUP(Orders_CLEAN[[#This Row],[EmployeeID]],Employees[EmployeeID],Employees[EmployeeName])</f>
        <v>Sipho Ndlovu</v>
      </c>
      <c r="R282" s="8">
        <f>Orders_CLEAN[[#This Row],[Quantity]]*Orders_CLEAN[[#This Row],[UnitPrice]]*(1-Orders_CLEAN[[#This Row],[Discount]])</f>
        <v>7832.51</v>
      </c>
      <c r="S282" s="8">
        <f>Orders_CLEAN[[#This Row],[Cost]]*Orders_CLEAN[[#This Row],[Quantity]]</f>
        <v>5095.72</v>
      </c>
      <c r="T282" s="8">
        <f>Orders_CLEAN[[#This Row],[LineTotal]]-Orders_CLEAN[[#This Row],[LineCost]]</f>
        <v>2736.79</v>
      </c>
      <c r="U282" s="8" t="str">
        <f>IFERROR(IF(Orders_CLEAN[[#This Row],[Profit]]/Orders_CLEAN[[#This Row],[LineTotal]]&gt;0.3, "High", IF(Orders_CLEAN[[#This Row],[Profit]]/Orders_CLEAN[[#This Row],[LineTotal]]&gt;=0.15, "Medium", "Low")), "Quantity Error!")</f>
        <v>High</v>
      </c>
      <c r="V282" s="8" t="str">
        <f>IF(COUNTIF(Returns[OrderID], Orders_CLEAN[[#This Row],[OrderID]])&gt;0, "Yes", "No")</f>
        <v>No</v>
      </c>
      <c r="W282" s="19">
        <f>IF(Orders_CLEAN[[#This Row],[Returned]]="Yes",1,0)</f>
        <v>0</v>
      </c>
    </row>
    <row r="283" spans="1:23" x14ac:dyDescent="0.2">
      <c r="A283" t="s">
        <v>609</v>
      </c>
      <c r="B283" s="5">
        <v>45748</v>
      </c>
      <c r="C283" s="5" t="str">
        <f>IF(Orders_CLEAN[[#This Row],[Quantity]]="", "Quantity Error!", "Q"&amp;ROUNDUP(MONTH(Orders_CLEAN[[#This Row],[OrderDate]])/3,0))</f>
        <v>Q2</v>
      </c>
      <c r="D283" t="s">
        <v>198</v>
      </c>
      <c r="E283" t="str">
        <f>_xlfn.XLOOKUP(Orders_CLEAN[[#This Row],[CustomerID]],Customers[CustomerID],Customers[CustomerName])</f>
        <v>Nomsa Mahlangu</v>
      </c>
      <c r="F283" t="s">
        <v>73</v>
      </c>
      <c r="G283" t="str">
        <f>_xlfn.XLOOKUP(Orders_CLEAN[[#This Row],[ProductID]],Products[ProductID],Products[ProductName])</f>
        <v>Tables Model 1</v>
      </c>
      <c r="H283" t="str">
        <f>_xlfn.XLOOKUP(Orders_CLEAN[[#This Row],[ProductName]],Products[ProductName],Products[Category])</f>
        <v>Furniture</v>
      </c>
      <c r="I283" s="6">
        <f>_xlfn.XLOOKUP(Orders_CLEAN[[#This Row],[ProductID]],Products[ProductID],Products[Cost])</f>
        <v>469.73</v>
      </c>
      <c r="J283">
        <v>3</v>
      </c>
      <c r="K283" s="6">
        <v>954.16</v>
      </c>
      <c r="L283" s="7">
        <v>0</v>
      </c>
      <c r="M283" t="s">
        <v>13</v>
      </c>
      <c r="N283" t="s">
        <v>47</v>
      </c>
      <c r="O283" t="str">
        <f>_xlfn.XLOOKUP(Orders_CLEAN[[#This Row],[Region]],Region_lookup[RegionCode],Region_lookup[RegionName])</f>
        <v>Eastern Cape</v>
      </c>
      <c r="P283" t="s">
        <v>58</v>
      </c>
      <c r="Q283" t="str">
        <f>_xlfn.XLOOKUP(Orders_CLEAN[[#This Row],[EmployeeID]],Employees[EmployeeID],Employees[EmployeeName])</f>
        <v>Palesa Steyn</v>
      </c>
      <c r="R283" s="8">
        <f>Orders_CLEAN[[#This Row],[Quantity]]*Orders_CLEAN[[#This Row],[UnitPrice]]*(1-Orders_CLEAN[[#This Row],[Discount]])</f>
        <v>2862.48</v>
      </c>
      <c r="S283" s="8">
        <f>Orders_CLEAN[[#This Row],[Cost]]*Orders_CLEAN[[#This Row],[Quantity]]</f>
        <v>1409.19</v>
      </c>
      <c r="T283" s="8">
        <f>Orders_CLEAN[[#This Row],[LineTotal]]-Orders_CLEAN[[#This Row],[LineCost]]</f>
        <v>1453.29</v>
      </c>
      <c r="U283" s="8" t="str">
        <f>IFERROR(IF(Orders_CLEAN[[#This Row],[Profit]]/Orders_CLEAN[[#This Row],[LineTotal]]&gt;0.3, "High", IF(Orders_CLEAN[[#This Row],[Profit]]/Orders_CLEAN[[#This Row],[LineTotal]]&gt;=0.15, "Medium", "Low")), "Quantity Error!")</f>
        <v>High</v>
      </c>
      <c r="V283" s="8" t="str">
        <f>IF(COUNTIF(Returns[OrderID], Orders_CLEAN[[#This Row],[OrderID]])&gt;0, "Yes", "No")</f>
        <v>No</v>
      </c>
      <c r="W283" s="19">
        <f>IF(Orders_CLEAN[[#This Row],[Returned]]="Yes",1,0)</f>
        <v>0</v>
      </c>
    </row>
    <row r="284" spans="1:23" x14ac:dyDescent="0.2">
      <c r="A284" t="s">
        <v>610</v>
      </c>
      <c r="B284" s="5">
        <v>45630</v>
      </c>
      <c r="C284" s="5" t="str">
        <f>IF(Orders_CLEAN[[#This Row],[Quantity]]="", "Quantity Error!", "Q"&amp;ROUNDUP(MONTH(Orders_CLEAN[[#This Row],[OrderDate]])/3,0))</f>
        <v>Q4</v>
      </c>
      <c r="D284" t="s">
        <v>165</v>
      </c>
      <c r="E284" t="str">
        <f>_xlfn.XLOOKUP(Orders_CLEAN[[#This Row],[CustomerID]],Customers[CustomerID],Customers[CustomerName])</f>
        <v>Nomsa Sithole</v>
      </c>
      <c r="F284" t="s">
        <v>108</v>
      </c>
      <c r="G284" t="str">
        <f>_xlfn.XLOOKUP(Orders_CLEAN[[#This Row],[ProductID]],Products[ProductID],Products[ProductName])</f>
        <v>Staplers Model 2</v>
      </c>
      <c r="H284" t="str">
        <f>_xlfn.XLOOKUP(Orders_CLEAN[[#This Row],[ProductName]],Products[ProductName],Products[Category])</f>
        <v>Office Supplies</v>
      </c>
      <c r="I284" s="6">
        <f>_xlfn.XLOOKUP(Orders_CLEAN[[#This Row],[ProductID]],Products[ProductID],Products[Cost])</f>
        <v>723.21</v>
      </c>
      <c r="J284">
        <v>2</v>
      </c>
      <c r="K284" s="6">
        <v>1348.08</v>
      </c>
      <c r="L284" s="7">
        <v>0</v>
      </c>
      <c r="M284" t="s">
        <v>27</v>
      </c>
      <c r="N284" t="s">
        <v>21</v>
      </c>
      <c r="O284" t="str">
        <f>_xlfn.XLOOKUP(Orders_CLEAN[[#This Row],[Region]],Region_lookup[RegionCode],Region_lookup[RegionName])</f>
        <v>KwaZulu-Natal</v>
      </c>
      <c r="P284" t="s">
        <v>22</v>
      </c>
      <c r="Q284" t="str">
        <f>_xlfn.XLOOKUP(Orders_CLEAN[[#This Row],[EmployeeID]],Employees[EmployeeID],Employees[EmployeeName])</f>
        <v>Thabo Le Roux</v>
      </c>
      <c r="R284" s="8">
        <f>Orders_CLEAN[[#This Row],[Quantity]]*Orders_CLEAN[[#This Row],[UnitPrice]]*(1-Orders_CLEAN[[#This Row],[Discount]])</f>
        <v>2696.16</v>
      </c>
      <c r="S284" s="8">
        <f>Orders_CLEAN[[#This Row],[Cost]]*Orders_CLEAN[[#This Row],[Quantity]]</f>
        <v>1446.42</v>
      </c>
      <c r="T284" s="8">
        <f>Orders_CLEAN[[#This Row],[LineTotal]]-Orders_CLEAN[[#This Row],[LineCost]]</f>
        <v>1249.7399999999998</v>
      </c>
      <c r="U284" s="8" t="str">
        <f>IFERROR(IF(Orders_CLEAN[[#This Row],[Profit]]/Orders_CLEAN[[#This Row],[LineTotal]]&gt;0.3, "High", IF(Orders_CLEAN[[#This Row],[Profit]]/Orders_CLEAN[[#This Row],[LineTotal]]&gt;=0.15, "Medium", "Low")), "Quantity Error!")</f>
        <v>High</v>
      </c>
      <c r="V284" s="8" t="str">
        <f>IF(COUNTIF(Returns[OrderID], Orders_CLEAN[[#This Row],[OrderID]])&gt;0, "Yes", "No")</f>
        <v>No</v>
      </c>
      <c r="W284" s="19">
        <f>IF(Orders_CLEAN[[#This Row],[Returned]]="Yes",1,0)</f>
        <v>0</v>
      </c>
    </row>
    <row r="285" spans="1:23" x14ac:dyDescent="0.2">
      <c r="A285" t="s">
        <v>611</v>
      </c>
      <c r="B285" s="5">
        <v>45336</v>
      </c>
      <c r="C285" s="5" t="str">
        <f>IF(Orders_CLEAN[[#This Row],[Quantity]]="", "Quantity Error!", "Q"&amp;ROUNDUP(MONTH(Orders_CLEAN[[#This Row],[OrderDate]])/3,0))</f>
        <v>Q1</v>
      </c>
      <c r="D285" t="s">
        <v>463</v>
      </c>
      <c r="E285" t="str">
        <f>_xlfn.XLOOKUP(Orders_CLEAN[[#This Row],[CustomerID]],Customers[CustomerID],Customers[CustomerName])</f>
        <v>Anja Van Der Merwe</v>
      </c>
      <c r="F285" t="s">
        <v>118</v>
      </c>
      <c r="G285" t="str">
        <f>_xlfn.XLOOKUP(Orders_CLEAN[[#This Row],[ProductID]],Products[ProductID],Products[ProductName])</f>
        <v>Paper Model 1</v>
      </c>
      <c r="H285" t="str">
        <f>_xlfn.XLOOKUP(Orders_CLEAN[[#This Row],[ProductName]],Products[ProductName],Products[Category])</f>
        <v>Office Supplies</v>
      </c>
      <c r="I285" s="6">
        <f>_xlfn.XLOOKUP(Orders_CLEAN[[#This Row],[ProductID]],Products[ProductID],Products[Cost])</f>
        <v>193.58</v>
      </c>
      <c r="J285">
        <v>3</v>
      </c>
      <c r="K285" s="6">
        <v>347.15</v>
      </c>
      <c r="L285" s="7">
        <v>0</v>
      </c>
      <c r="M285" t="s">
        <v>27</v>
      </c>
      <c r="N285" t="s">
        <v>21</v>
      </c>
      <c r="O285" t="str">
        <f>_xlfn.XLOOKUP(Orders_CLEAN[[#This Row],[Region]],Region_lookup[RegionCode],Region_lookup[RegionName])</f>
        <v>KwaZulu-Natal</v>
      </c>
      <c r="P285" t="s">
        <v>97</v>
      </c>
      <c r="Q285" t="str">
        <f>_xlfn.XLOOKUP(Orders_CLEAN[[#This Row],[EmployeeID]],Employees[EmployeeID],Employees[EmployeeName])</f>
        <v>Bongani Sithole</v>
      </c>
      <c r="R285" s="8">
        <f>Orders_CLEAN[[#This Row],[Quantity]]*Orders_CLEAN[[#This Row],[UnitPrice]]*(1-Orders_CLEAN[[#This Row],[Discount]])</f>
        <v>1041.4499999999998</v>
      </c>
      <c r="S285" s="8">
        <f>Orders_CLEAN[[#This Row],[Cost]]*Orders_CLEAN[[#This Row],[Quantity]]</f>
        <v>580.74</v>
      </c>
      <c r="T285" s="8">
        <f>Orders_CLEAN[[#This Row],[LineTotal]]-Orders_CLEAN[[#This Row],[LineCost]]</f>
        <v>460.70999999999981</v>
      </c>
      <c r="U285" s="8" t="str">
        <f>IFERROR(IF(Orders_CLEAN[[#This Row],[Profit]]/Orders_CLEAN[[#This Row],[LineTotal]]&gt;0.3, "High", IF(Orders_CLEAN[[#This Row],[Profit]]/Orders_CLEAN[[#This Row],[LineTotal]]&gt;=0.15, "Medium", "Low")), "Quantity Error!")</f>
        <v>High</v>
      </c>
      <c r="V285" s="8" t="str">
        <f>IF(COUNTIF(Returns[OrderID], Orders_CLEAN[[#This Row],[OrderID]])&gt;0, "Yes", "No")</f>
        <v>No</v>
      </c>
      <c r="W285" s="19">
        <f>IF(Orders_CLEAN[[#This Row],[Returned]]="Yes",1,0)</f>
        <v>0</v>
      </c>
    </row>
    <row r="286" spans="1:23" x14ac:dyDescent="0.2">
      <c r="A286" t="s">
        <v>614</v>
      </c>
      <c r="B286" s="5">
        <v>45545</v>
      </c>
      <c r="C286" s="5" t="str">
        <f>IF(Orders_CLEAN[[#This Row],[Quantity]]="", "Quantity Error!", "Q"&amp;ROUNDUP(MONTH(Orders_CLEAN[[#This Row],[OrderDate]])/3,0))</f>
        <v>Q3</v>
      </c>
      <c r="D286" t="s">
        <v>616</v>
      </c>
      <c r="E286" t="str">
        <f>_xlfn.XLOOKUP(Orders_CLEAN[[#This Row],[CustomerID]],Customers[CustomerID],Customers[CustomerName])</f>
        <v>Elmarie Fourie</v>
      </c>
      <c r="F286" t="s">
        <v>85</v>
      </c>
      <c r="G286" t="str">
        <f>_xlfn.XLOOKUP(Orders_CLEAN[[#This Row],[ProductID]],Products[ProductID],Products[ProductName])</f>
        <v>Monitors Model 3</v>
      </c>
      <c r="H286" t="str">
        <f>_xlfn.XLOOKUP(Orders_CLEAN[[#This Row],[ProductName]],Products[ProductName],Products[Category])</f>
        <v>Technology</v>
      </c>
      <c r="I286" s="6">
        <f>_xlfn.XLOOKUP(Orders_CLEAN[[#This Row],[ProductID]],Products[ProductID],Products[Cost])</f>
        <v>710.37</v>
      </c>
      <c r="J286">
        <v>5</v>
      </c>
      <c r="K286" s="6">
        <v>979.52</v>
      </c>
      <c r="L286" s="7">
        <v>0</v>
      </c>
      <c r="M286" t="s">
        <v>62</v>
      </c>
      <c r="N286" t="s">
        <v>14</v>
      </c>
      <c r="O286" t="str">
        <f>_xlfn.XLOOKUP(Orders_CLEAN[[#This Row],[Region]],Region_lookup[RegionCode],Region_lookup[RegionName])</f>
        <v>Western Cape</v>
      </c>
      <c r="P286" t="s">
        <v>93</v>
      </c>
      <c r="Q286" t="str">
        <f>_xlfn.XLOOKUP(Orders_CLEAN[[#This Row],[EmployeeID]],Employees[EmployeeID],Employees[EmployeeName])</f>
        <v>Anja Zulu</v>
      </c>
      <c r="R286" s="8">
        <f>Orders_CLEAN[[#This Row],[Quantity]]*Orders_CLEAN[[#This Row],[UnitPrice]]*(1-Orders_CLEAN[[#This Row],[Discount]])</f>
        <v>4897.6000000000004</v>
      </c>
      <c r="S286" s="8">
        <f>Orders_CLEAN[[#This Row],[Cost]]*Orders_CLEAN[[#This Row],[Quantity]]</f>
        <v>3551.85</v>
      </c>
      <c r="T286" s="8">
        <f>Orders_CLEAN[[#This Row],[LineTotal]]-Orders_CLEAN[[#This Row],[LineCost]]</f>
        <v>1345.7500000000005</v>
      </c>
      <c r="U286" s="8" t="str">
        <f>IFERROR(IF(Orders_CLEAN[[#This Row],[Profit]]/Orders_CLEAN[[#This Row],[LineTotal]]&gt;0.3, "High", IF(Orders_CLEAN[[#This Row],[Profit]]/Orders_CLEAN[[#This Row],[LineTotal]]&gt;=0.15, "Medium", "Low")), "Quantity Error!")</f>
        <v>Medium</v>
      </c>
      <c r="V286" s="8" t="str">
        <f>IF(COUNTIF(Returns[OrderID], Orders_CLEAN[[#This Row],[OrderID]])&gt;0, "Yes", "No")</f>
        <v>No</v>
      </c>
      <c r="W286" s="19">
        <f>IF(Orders_CLEAN[[#This Row],[Returned]]="Yes",1,0)</f>
        <v>0</v>
      </c>
    </row>
    <row r="287" spans="1:23" x14ac:dyDescent="0.2">
      <c r="A287" t="s">
        <v>617</v>
      </c>
      <c r="B287" s="5">
        <v>45587</v>
      </c>
      <c r="C287" s="5" t="str">
        <f>IF(Orders_CLEAN[[#This Row],[Quantity]]="", "Quantity Error!", "Q"&amp;ROUNDUP(MONTH(Orders_CLEAN[[#This Row],[OrderDate]])/3,0))</f>
        <v>Q4</v>
      </c>
      <c r="D287" t="s">
        <v>351</v>
      </c>
      <c r="E287" t="str">
        <f>_xlfn.XLOOKUP(Orders_CLEAN[[#This Row],[CustomerID]],Customers[CustomerID],Customers[CustomerName])</f>
        <v>Riaan Joubert</v>
      </c>
      <c r="F287" t="s">
        <v>61</v>
      </c>
      <c r="G287" t="str">
        <f>_xlfn.XLOOKUP(Orders_CLEAN[[#This Row],[ProductID]],Products[ProductID],Products[ProductName])</f>
        <v>Laptops Model 4</v>
      </c>
      <c r="H287" t="str">
        <f>_xlfn.XLOOKUP(Orders_CLEAN[[#This Row],[ProductName]],Products[ProductName],Products[Category])</f>
        <v>Technology</v>
      </c>
      <c r="I287" s="6">
        <f>_xlfn.XLOOKUP(Orders_CLEAN[[#This Row],[ProductID]],Products[ProductID],Products[Cost])</f>
        <v>329.6</v>
      </c>
      <c r="J287">
        <v>11</v>
      </c>
      <c r="K287" s="6">
        <v>455.77</v>
      </c>
      <c r="L287" s="7">
        <v>0</v>
      </c>
      <c r="M287" t="s">
        <v>27</v>
      </c>
      <c r="N287" t="s">
        <v>14</v>
      </c>
      <c r="O287" t="str">
        <f>_xlfn.XLOOKUP(Orders_CLEAN[[#This Row],[Region]],Region_lookup[RegionCode],Region_lookup[RegionName])</f>
        <v>Western Cape</v>
      </c>
      <c r="P287" t="s">
        <v>15</v>
      </c>
      <c r="Q287" t="str">
        <f>_xlfn.XLOOKUP(Orders_CLEAN[[#This Row],[EmployeeID]],Employees[EmployeeID],Employees[EmployeeName])</f>
        <v>Anja Fourie</v>
      </c>
      <c r="R287" s="8">
        <f>Orders_CLEAN[[#This Row],[Quantity]]*Orders_CLEAN[[#This Row],[UnitPrice]]*(1-Orders_CLEAN[[#This Row],[Discount]])</f>
        <v>5013.4699999999993</v>
      </c>
      <c r="S287" s="8">
        <f>Orders_CLEAN[[#This Row],[Cost]]*Orders_CLEAN[[#This Row],[Quantity]]</f>
        <v>3625.6000000000004</v>
      </c>
      <c r="T287" s="8">
        <f>Orders_CLEAN[[#This Row],[LineTotal]]-Orders_CLEAN[[#This Row],[LineCost]]</f>
        <v>1387.869999999999</v>
      </c>
      <c r="U287" s="8" t="str">
        <f>IFERROR(IF(Orders_CLEAN[[#This Row],[Profit]]/Orders_CLEAN[[#This Row],[LineTotal]]&gt;0.3, "High", IF(Orders_CLEAN[[#This Row],[Profit]]/Orders_CLEAN[[#This Row],[LineTotal]]&gt;=0.15, "Medium", "Low")), "Quantity Error!")</f>
        <v>Medium</v>
      </c>
      <c r="V287" s="8" t="str">
        <f>IF(COUNTIF(Returns[OrderID], Orders_CLEAN[[#This Row],[OrderID]])&gt;0, "Yes", "No")</f>
        <v>No</v>
      </c>
      <c r="W287" s="19">
        <f>IF(Orders_CLEAN[[#This Row],[Returned]]="Yes",1,0)</f>
        <v>0</v>
      </c>
    </row>
    <row r="288" spans="1:23" x14ac:dyDescent="0.2">
      <c r="A288" t="s">
        <v>619</v>
      </c>
      <c r="B288" s="5">
        <v>45371</v>
      </c>
      <c r="C288" s="5" t="str">
        <f>IF(Orders_CLEAN[[#This Row],[Quantity]]="", "Quantity Error!", "Q"&amp;ROUNDUP(MONTH(Orders_CLEAN[[#This Row],[OrderDate]])/3,0))</f>
        <v>Q1</v>
      </c>
      <c r="D288" t="s">
        <v>490</v>
      </c>
      <c r="E288" t="str">
        <f>_xlfn.XLOOKUP(Orders_CLEAN[[#This Row],[CustomerID]],Customers[CustomerID],Customers[CustomerName])</f>
        <v>Pieter Dlamini</v>
      </c>
      <c r="F288" t="s">
        <v>118</v>
      </c>
      <c r="G288" t="str">
        <f>_xlfn.XLOOKUP(Orders_CLEAN[[#This Row],[ProductID]],Products[ProductID],Products[ProductName])</f>
        <v>Paper Model 1</v>
      </c>
      <c r="H288" t="str">
        <f>_xlfn.XLOOKUP(Orders_CLEAN[[#This Row],[ProductName]],Products[ProductName],Products[Category])</f>
        <v>Office Supplies</v>
      </c>
      <c r="I288" s="6">
        <f>_xlfn.XLOOKUP(Orders_CLEAN[[#This Row],[ProductID]],Products[ProductID],Products[Cost])</f>
        <v>193.58</v>
      </c>
      <c r="J288">
        <v>1</v>
      </c>
      <c r="K288" s="6">
        <v>347.15</v>
      </c>
      <c r="L288" s="7">
        <v>0</v>
      </c>
      <c r="M288" t="s">
        <v>62</v>
      </c>
      <c r="N288" t="s">
        <v>47</v>
      </c>
      <c r="O288" t="str">
        <f>_xlfn.XLOOKUP(Orders_CLEAN[[#This Row],[Region]],Region_lookup[RegionCode],Region_lookup[RegionName])</f>
        <v>Eastern Cape</v>
      </c>
      <c r="P288" t="s">
        <v>75</v>
      </c>
      <c r="Q288" t="str">
        <f>_xlfn.XLOOKUP(Orders_CLEAN[[#This Row],[EmployeeID]],Employees[EmployeeID],Employees[EmployeeName])</f>
        <v>Francois Steyn</v>
      </c>
      <c r="R288" s="8">
        <f>Orders_CLEAN[[#This Row],[Quantity]]*Orders_CLEAN[[#This Row],[UnitPrice]]*(1-Orders_CLEAN[[#This Row],[Discount]])</f>
        <v>347.15</v>
      </c>
      <c r="S288" s="8">
        <f>Orders_CLEAN[[#This Row],[Cost]]*Orders_CLEAN[[#This Row],[Quantity]]</f>
        <v>193.58</v>
      </c>
      <c r="T288" s="8">
        <f>Orders_CLEAN[[#This Row],[LineTotal]]-Orders_CLEAN[[#This Row],[LineCost]]</f>
        <v>153.56999999999996</v>
      </c>
      <c r="U288" s="8" t="str">
        <f>IFERROR(IF(Orders_CLEAN[[#This Row],[Profit]]/Orders_CLEAN[[#This Row],[LineTotal]]&gt;0.3, "High", IF(Orders_CLEAN[[#This Row],[Profit]]/Orders_CLEAN[[#This Row],[LineTotal]]&gt;=0.15, "Medium", "Low")), "Quantity Error!")</f>
        <v>High</v>
      </c>
      <c r="V288" s="8" t="str">
        <f>IF(COUNTIF(Returns[OrderID], Orders_CLEAN[[#This Row],[OrderID]])&gt;0, "Yes", "No")</f>
        <v>No</v>
      </c>
      <c r="W288" s="19">
        <f>IF(Orders_CLEAN[[#This Row],[Returned]]="Yes",1,0)</f>
        <v>0</v>
      </c>
    </row>
    <row r="289" spans="1:23" x14ac:dyDescent="0.2">
      <c r="A289" t="s">
        <v>620</v>
      </c>
      <c r="B289" s="5">
        <v>45799</v>
      </c>
      <c r="C289" s="5" t="str">
        <f>IF(Orders_CLEAN[[#This Row],[Quantity]]="", "Quantity Error!", "Q"&amp;ROUNDUP(MONTH(Orders_CLEAN[[#This Row],[OrderDate]])/3,0))</f>
        <v>Q2</v>
      </c>
      <c r="D289" t="s">
        <v>519</v>
      </c>
      <c r="E289" t="str">
        <f>_xlfn.XLOOKUP(Orders_CLEAN[[#This Row],[CustomerID]],Customers[CustomerID],Customers[CustomerName])</f>
        <v>Francois Van Der Merwe</v>
      </c>
      <c r="F289" t="s">
        <v>118</v>
      </c>
      <c r="G289" t="str">
        <f>_xlfn.XLOOKUP(Orders_CLEAN[[#This Row],[ProductID]],Products[ProductID],Products[ProductName])</f>
        <v>Paper Model 1</v>
      </c>
      <c r="H289" t="str">
        <f>_xlfn.XLOOKUP(Orders_CLEAN[[#This Row],[ProductName]],Products[ProductName],Products[Category])</f>
        <v>Office Supplies</v>
      </c>
      <c r="I289" s="6">
        <f>_xlfn.XLOOKUP(Orders_CLEAN[[#This Row],[ProductID]],Products[ProductID],Products[Cost])</f>
        <v>193.58</v>
      </c>
      <c r="J289">
        <v>6</v>
      </c>
      <c r="K289" s="6">
        <v>347.15</v>
      </c>
      <c r="L289" s="7">
        <v>0.2</v>
      </c>
      <c r="M289" t="s">
        <v>27</v>
      </c>
      <c r="N289" t="s">
        <v>14</v>
      </c>
      <c r="O289" t="str">
        <f>_xlfn.XLOOKUP(Orders_CLEAN[[#This Row],[Region]],Region_lookup[RegionCode],Region_lookup[RegionName])</f>
        <v>Western Cape</v>
      </c>
      <c r="P289" t="s">
        <v>93</v>
      </c>
      <c r="Q289" t="str">
        <f>_xlfn.XLOOKUP(Orders_CLEAN[[#This Row],[EmployeeID]],Employees[EmployeeID],Employees[EmployeeName])</f>
        <v>Anja Zulu</v>
      </c>
      <c r="R289" s="8">
        <f>Orders_CLEAN[[#This Row],[Quantity]]*Orders_CLEAN[[#This Row],[UnitPrice]]*(1-Orders_CLEAN[[#This Row],[Discount]])</f>
        <v>1666.3199999999997</v>
      </c>
      <c r="S289" s="8">
        <f>Orders_CLEAN[[#This Row],[Cost]]*Orders_CLEAN[[#This Row],[Quantity]]</f>
        <v>1161.48</v>
      </c>
      <c r="T289" s="8">
        <f>Orders_CLEAN[[#This Row],[LineTotal]]-Orders_CLEAN[[#This Row],[LineCost]]</f>
        <v>504.83999999999969</v>
      </c>
      <c r="U289" s="8" t="str">
        <f>IFERROR(IF(Orders_CLEAN[[#This Row],[Profit]]/Orders_CLEAN[[#This Row],[LineTotal]]&gt;0.3, "High", IF(Orders_CLEAN[[#This Row],[Profit]]/Orders_CLEAN[[#This Row],[LineTotal]]&gt;=0.15, "Medium", "Low")), "Quantity Error!")</f>
        <v>High</v>
      </c>
      <c r="V289" s="8" t="str">
        <f>IF(COUNTIF(Returns[OrderID], Orders_CLEAN[[#This Row],[OrderID]])&gt;0, "Yes", "No")</f>
        <v>No</v>
      </c>
      <c r="W289" s="19">
        <f>IF(Orders_CLEAN[[#This Row],[Returned]]="Yes",1,0)</f>
        <v>0</v>
      </c>
    </row>
    <row r="290" spans="1:23" x14ac:dyDescent="0.2">
      <c r="A290" t="s">
        <v>622</v>
      </c>
      <c r="B290" s="5">
        <v>45542</v>
      </c>
      <c r="C290" s="5" t="str">
        <f>IF(Orders_CLEAN[[#This Row],[Quantity]]="", "Quantity Error!", "Q"&amp;ROUNDUP(MONTH(Orders_CLEAN[[#This Row],[OrderDate]])/3,0))</f>
        <v>Q3</v>
      </c>
      <c r="D290" t="s">
        <v>191</v>
      </c>
      <c r="E290" t="str">
        <f>_xlfn.XLOOKUP(Orders_CLEAN[[#This Row],[CustomerID]],Customers[CustomerID],Customers[CustomerName])</f>
        <v>Pieter Steyn</v>
      </c>
      <c r="F290" t="s">
        <v>329</v>
      </c>
      <c r="G290" t="str">
        <f>_xlfn.XLOOKUP(Orders_CLEAN[[#This Row],[ProductID]],Products[ProductID],Products[ProductName])</f>
        <v>Chairs Model 3</v>
      </c>
      <c r="H290" t="str">
        <f>_xlfn.XLOOKUP(Orders_CLEAN[[#This Row],[ProductName]],Products[ProductName],Products[Category])</f>
        <v>Furniture</v>
      </c>
      <c r="I290" s="6">
        <f>_xlfn.XLOOKUP(Orders_CLEAN[[#This Row],[ProductID]],Products[ProductID],Products[Cost])</f>
        <v>688.81</v>
      </c>
      <c r="J290">
        <v>11</v>
      </c>
      <c r="K290" s="6">
        <v>1334.92</v>
      </c>
      <c r="L290" s="7">
        <v>0.2</v>
      </c>
      <c r="M290" t="s">
        <v>27</v>
      </c>
      <c r="N290" t="s">
        <v>47</v>
      </c>
      <c r="O290" t="str">
        <f>_xlfn.XLOOKUP(Orders_CLEAN[[#This Row],[Region]],Region_lookup[RegionCode],Region_lookup[RegionName])</f>
        <v>Eastern Cape</v>
      </c>
      <c r="P290" t="s">
        <v>58</v>
      </c>
      <c r="Q290" t="str">
        <f>_xlfn.XLOOKUP(Orders_CLEAN[[#This Row],[EmployeeID]],Employees[EmployeeID],Employees[EmployeeName])</f>
        <v>Palesa Steyn</v>
      </c>
      <c r="R290" s="8">
        <f>Orders_CLEAN[[#This Row],[Quantity]]*Orders_CLEAN[[#This Row],[UnitPrice]]*(1-Orders_CLEAN[[#This Row],[Discount]])</f>
        <v>11747.296000000002</v>
      </c>
      <c r="S290" s="8">
        <f>Orders_CLEAN[[#This Row],[Cost]]*Orders_CLEAN[[#This Row],[Quantity]]</f>
        <v>7576.91</v>
      </c>
      <c r="T290" s="8">
        <f>Orders_CLEAN[[#This Row],[LineTotal]]-Orders_CLEAN[[#This Row],[LineCost]]</f>
        <v>4170.3860000000022</v>
      </c>
      <c r="U290" s="8" t="str">
        <f>IFERROR(IF(Orders_CLEAN[[#This Row],[Profit]]/Orders_CLEAN[[#This Row],[LineTotal]]&gt;0.3, "High", IF(Orders_CLEAN[[#This Row],[Profit]]/Orders_CLEAN[[#This Row],[LineTotal]]&gt;=0.15, "Medium", "Low")), "Quantity Error!")</f>
        <v>High</v>
      </c>
      <c r="V290" s="8" t="str">
        <f>IF(COUNTIF(Returns[OrderID], Orders_CLEAN[[#This Row],[OrderID]])&gt;0, "Yes", "No")</f>
        <v>No</v>
      </c>
      <c r="W290" s="19">
        <f>IF(Orders_CLEAN[[#This Row],[Returned]]="Yes",1,0)</f>
        <v>0</v>
      </c>
    </row>
    <row r="291" spans="1:23" x14ac:dyDescent="0.2">
      <c r="A291" t="s">
        <v>623</v>
      </c>
      <c r="B291" s="5">
        <v>45719</v>
      </c>
      <c r="C291" s="5" t="str">
        <f>IF(Orders_CLEAN[[#This Row],[Quantity]]="", "Quantity Error!", "Q"&amp;ROUNDUP(MONTH(Orders_CLEAN[[#This Row],[OrderDate]])/3,0))</f>
        <v>Q1</v>
      </c>
      <c r="D291" t="s">
        <v>557</v>
      </c>
      <c r="E291" t="str">
        <f>_xlfn.XLOOKUP(Orders_CLEAN[[#This Row],[CustomerID]],Customers[CustomerID],Customers[CustomerName])</f>
        <v>Deon Venter</v>
      </c>
      <c r="F291" t="s">
        <v>329</v>
      </c>
      <c r="G291" t="str">
        <f>_xlfn.XLOOKUP(Orders_CLEAN[[#This Row],[ProductID]],Products[ProductID],Products[ProductName])</f>
        <v>Chairs Model 3</v>
      </c>
      <c r="H291" t="str">
        <f>_xlfn.XLOOKUP(Orders_CLEAN[[#This Row],[ProductName]],Products[ProductName],Products[Category])</f>
        <v>Furniture</v>
      </c>
      <c r="I291" s="6">
        <f>_xlfn.XLOOKUP(Orders_CLEAN[[#This Row],[ProductID]],Products[ProductID],Products[Cost])</f>
        <v>688.81</v>
      </c>
      <c r="J291">
        <v>6</v>
      </c>
      <c r="K291" s="6">
        <v>1334.92</v>
      </c>
      <c r="L291" s="7">
        <v>0.1</v>
      </c>
      <c r="M291" t="s">
        <v>27</v>
      </c>
      <c r="N291" t="s">
        <v>14</v>
      </c>
      <c r="O291" t="str">
        <f>_xlfn.XLOOKUP(Orders_CLEAN[[#This Row],[Region]],Region_lookup[RegionCode],Region_lookup[RegionName])</f>
        <v>Western Cape</v>
      </c>
      <c r="P291" t="s">
        <v>93</v>
      </c>
      <c r="Q291" t="str">
        <f>_xlfn.XLOOKUP(Orders_CLEAN[[#This Row],[EmployeeID]],Employees[EmployeeID],Employees[EmployeeName])</f>
        <v>Anja Zulu</v>
      </c>
      <c r="R291" s="8">
        <f>Orders_CLEAN[[#This Row],[Quantity]]*Orders_CLEAN[[#This Row],[UnitPrice]]*(1-Orders_CLEAN[[#This Row],[Discount]])</f>
        <v>7208.5680000000002</v>
      </c>
      <c r="S291" s="8">
        <f>Orders_CLEAN[[#This Row],[Cost]]*Orders_CLEAN[[#This Row],[Quantity]]</f>
        <v>4132.8599999999997</v>
      </c>
      <c r="T291" s="8">
        <f>Orders_CLEAN[[#This Row],[LineTotal]]-Orders_CLEAN[[#This Row],[LineCost]]</f>
        <v>3075.7080000000005</v>
      </c>
      <c r="U291" s="8" t="str">
        <f>IFERROR(IF(Orders_CLEAN[[#This Row],[Profit]]/Orders_CLEAN[[#This Row],[LineTotal]]&gt;0.3, "High", IF(Orders_CLEAN[[#This Row],[Profit]]/Orders_CLEAN[[#This Row],[LineTotal]]&gt;=0.15, "Medium", "Low")), "Quantity Error!")</f>
        <v>High</v>
      </c>
      <c r="V291" s="8" t="str">
        <f>IF(COUNTIF(Returns[OrderID], Orders_CLEAN[[#This Row],[OrderID]])&gt;0, "Yes", "No")</f>
        <v>No</v>
      </c>
      <c r="W291" s="19">
        <f>IF(Orders_CLEAN[[#This Row],[Returned]]="Yes",1,0)</f>
        <v>0</v>
      </c>
    </row>
    <row r="292" spans="1:23" x14ac:dyDescent="0.2">
      <c r="A292" t="s">
        <v>625</v>
      </c>
      <c r="B292" s="5">
        <v>45639</v>
      </c>
      <c r="C292" s="5" t="str">
        <f>IF(Orders_CLEAN[[#This Row],[Quantity]]="", "Quantity Error!", "Q"&amp;ROUNDUP(MONTH(Orders_CLEAN[[#This Row],[OrderDate]])/3,0))</f>
        <v>Q4</v>
      </c>
      <c r="D292" t="s">
        <v>371</v>
      </c>
      <c r="E292" t="str">
        <f>_xlfn.XLOOKUP(Orders_CLEAN[[#This Row],[CustomerID]],Customers[CustomerID],Customers[CustomerName])</f>
        <v>Nomsa Dlamini</v>
      </c>
      <c r="F292" t="s">
        <v>297</v>
      </c>
      <c r="G292" t="str">
        <f>_xlfn.XLOOKUP(Orders_CLEAN[[#This Row],[ProductID]],Products[ProductID],Products[ProductName])</f>
        <v>Laptops Model 2</v>
      </c>
      <c r="H292" t="str">
        <f>_xlfn.XLOOKUP(Orders_CLEAN[[#This Row],[ProductName]],Products[ProductName],Products[Category])</f>
        <v>Technology</v>
      </c>
      <c r="I292" s="6">
        <f>_xlfn.XLOOKUP(Orders_CLEAN[[#This Row],[ProductID]],Products[ProductID],Products[Cost])</f>
        <v>55.26</v>
      </c>
      <c r="J292">
        <v>10</v>
      </c>
      <c r="K292" s="6">
        <v>112.32</v>
      </c>
      <c r="L292" s="7">
        <v>0.2</v>
      </c>
      <c r="M292" t="s">
        <v>62</v>
      </c>
      <c r="N292" t="s">
        <v>31</v>
      </c>
      <c r="O292" t="str">
        <f>_xlfn.XLOOKUP(Orders_CLEAN[[#This Row],[Region]],Region_lookup[RegionCode],Region_lookup[RegionName])</f>
        <v>Gauteng</v>
      </c>
      <c r="P292" t="s">
        <v>52</v>
      </c>
      <c r="Q292" t="str">
        <f>_xlfn.XLOOKUP(Orders_CLEAN[[#This Row],[EmployeeID]],Employees[EmployeeID],Employees[EmployeeName])</f>
        <v>Precious Mbatha</v>
      </c>
      <c r="R292" s="8">
        <f>Orders_CLEAN[[#This Row],[Quantity]]*Orders_CLEAN[[#This Row],[UnitPrice]]*(1-Orders_CLEAN[[#This Row],[Discount]])</f>
        <v>898.56</v>
      </c>
      <c r="S292" s="8">
        <f>Orders_CLEAN[[#This Row],[Cost]]*Orders_CLEAN[[#This Row],[Quantity]]</f>
        <v>552.6</v>
      </c>
      <c r="T292" s="8">
        <f>Orders_CLEAN[[#This Row],[LineTotal]]-Orders_CLEAN[[#This Row],[LineCost]]</f>
        <v>345.95999999999992</v>
      </c>
      <c r="U292" s="8" t="str">
        <f>IFERROR(IF(Orders_CLEAN[[#This Row],[Profit]]/Orders_CLEAN[[#This Row],[LineTotal]]&gt;0.3, "High", IF(Orders_CLEAN[[#This Row],[Profit]]/Orders_CLEAN[[#This Row],[LineTotal]]&gt;=0.15, "Medium", "Low")), "Quantity Error!")</f>
        <v>High</v>
      </c>
      <c r="V292" s="8" t="str">
        <f>IF(COUNTIF(Returns[OrderID], Orders_CLEAN[[#This Row],[OrderID]])&gt;0, "Yes", "No")</f>
        <v>No</v>
      </c>
      <c r="W292" s="19">
        <f>IF(Orders_CLEAN[[#This Row],[Returned]]="Yes",1,0)</f>
        <v>0</v>
      </c>
    </row>
    <row r="293" spans="1:23" x14ac:dyDescent="0.2">
      <c r="A293" t="s">
        <v>627</v>
      </c>
      <c r="B293" s="5">
        <v>45406</v>
      </c>
      <c r="C293" s="5" t="str">
        <f>IF(Orders_CLEAN[[#This Row],[Quantity]]="", "Quantity Error!", "Q"&amp;ROUNDUP(MONTH(Orders_CLEAN[[#This Row],[OrderDate]])/3,0))</f>
        <v>Q2</v>
      </c>
      <c r="D293" t="s">
        <v>279</v>
      </c>
      <c r="E293" t="str">
        <f>_xlfn.XLOOKUP(Orders_CLEAN[[#This Row],[CustomerID]],Customers[CustomerID],Customers[CustomerName])</f>
        <v>Bongani Khumalo</v>
      </c>
      <c r="F293" t="s">
        <v>181</v>
      </c>
      <c r="G293" t="str">
        <f>_xlfn.XLOOKUP(Orders_CLEAN[[#This Row],[ProductID]],Products[ProductID],Products[ProductName])</f>
        <v>Envelopes Model 1</v>
      </c>
      <c r="H293" t="str">
        <f>_xlfn.XLOOKUP(Orders_CLEAN[[#This Row],[ProductName]],Products[ProductName],Products[Category])</f>
        <v>Office Supplies</v>
      </c>
      <c r="I293" s="6">
        <f>_xlfn.XLOOKUP(Orders_CLEAN[[#This Row],[ProductID]],Products[ProductID],Products[Cost])</f>
        <v>76.66</v>
      </c>
      <c r="J293">
        <v>12</v>
      </c>
      <c r="K293" s="6">
        <v>117.32</v>
      </c>
      <c r="L293" s="7">
        <v>0</v>
      </c>
      <c r="M293" t="s">
        <v>13</v>
      </c>
      <c r="N293" t="s">
        <v>47</v>
      </c>
      <c r="O293" t="str">
        <f>_xlfn.XLOOKUP(Orders_CLEAN[[#This Row],[Region]],Region_lookup[RegionCode],Region_lookup[RegionName])</f>
        <v>Eastern Cape</v>
      </c>
      <c r="P293" t="s">
        <v>48</v>
      </c>
      <c r="Q293" t="str">
        <f>_xlfn.XLOOKUP(Orders_CLEAN[[#This Row],[EmployeeID]],Employees[EmployeeID],Employees[EmployeeName])</f>
        <v>Sipho Ndlovu</v>
      </c>
      <c r="R293" s="8">
        <f>Orders_CLEAN[[#This Row],[Quantity]]*Orders_CLEAN[[#This Row],[UnitPrice]]*(1-Orders_CLEAN[[#This Row],[Discount]])</f>
        <v>1407.84</v>
      </c>
      <c r="S293" s="8">
        <f>Orders_CLEAN[[#This Row],[Cost]]*Orders_CLEAN[[#This Row],[Quantity]]</f>
        <v>919.92</v>
      </c>
      <c r="T293" s="8">
        <f>Orders_CLEAN[[#This Row],[LineTotal]]-Orders_CLEAN[[#This Row],[LineCost]]</f>
        <v>487.91999999999996</v>
      </c>
      <c r="U293" s="8" t="str">
        <f>IFERROR(IF(Orders_CLEAN[[#This Row],[Profit]]/Orders_CLEAN[[#This Row],[LineTotal]]&gt;0.3, "High", IF(Orders_CLEAN[[#This Row],[Profit]]/Orders_CLEAN[[#This Row],[LineTotal]]&gt;=0.15, "Medium", "Low")), "Quantity Error!")</f>
        <v>High</v>
      </c>
      <c r="V293" s="8" t="str">
        <f>IF(COUNTIF(Returns[OrderID], Orders_CLEAN[[#This Row],[OrderID]])&gt;0, "Yes", "No")</f>
        <v>No</v>
      </c>
      <c r="W293" s="19">
        <f>IF(Orders_CLEAN[[#This Row],[Returned]]="Yes",1,0)</f>
        <v>0</v>
      </c>
    </row>
    <row r="294" spans="1:23" x14ac:dyDescent="0.2">
      <c r="A294" t="s">
        <v>628</v>
      </c>
      <c r="B294" s="5">
        <v>45398</v>
      </c>
      <c r="C294" s="5" t="str">
        <f>IF(Orders_CLEAN[[#This Row],[Quantity]]="", "Quantity Error!", "Q"&amp;ROUNDUP(MONTH(Orders_CLEAN[[#This Row],[OrderDate]])/3,0))</f>
        <v>Q2</v>
      </c>
      <c r="D294" t="s">
        <v>493</v>
      </c>
      <c r="E294" t="str">
        <f>_xlfn.XLOOKUP(Orders_CLEAN[[#This Row],[CustomerID]],Customers[CustomerID],Customers[CustomerName])</f>
        <v>Sipho Le Roux</v>
      </c>
      <c r="F294" t="s">
        <v>100</v>
      </c>
      <c r="G294" t="str">
        <f>_xlfn.XLOOKUP(Orders_CLEAN[[#This Row],[ProductID]],Products[ProductID],Products[ProductName])</f>
        <v>Printers Model 1</v>
      </c>
      <c r="H294" t="str">
        <f>_xlfn.XLOOKUP(Orders_CLEAN[[#This Row],[ProductName]],Products[ProductName],Products[Category])</f>
        <v>Technology</v>
      </c>
      <c r="I294" s="6">
        <f>_xlfn.XLOOKUP(Orders_CLEAN[[#This Row],[ProductID]],Products[ProductID],Products[Cost])</f>
        <v>595.79999999999995</v>
      </c>
      <c r="J294">
        <v>12</v>
      </c>
      <c r="K294" s="6">
        <v>1280.18</v>
      </c>
      <c r="L294" s="7">
        <v>0</v>
      </c>
      <c r="M294" t="s">
        <v>13</v>
      </c>
      <c r="N294" t="s">
        <v>47</v>
      </c>
      <c r="O294" t="str">
        <f>_xlfn.XLOOKUP(Orders_CLEAN[[#This Row],[Region]],Region_lookup[RegionCode],Region_lookup[RegionName])</f>
        <v>Eastern Cape</v>
      </c>
      <c r="P294" t="s">
        <v>48</v>
      </c>
      <c r="Q294" t="str">
        <f>_xlfn.XLOOKUP(Orders_CLEAN[[#This Row],[EmployeeID]],Employees[EmployeeID],Employees[EmployeeName])</f>
        <v>Sipho Ndlovu</v>
      </c>
      <c r="R294" s="8">
        <f>Orders_CLEAN[[#This Row],[Quantity]]*Orders_CLEAN[[#This Row],[UnitPrice]]*(1-Orders_CLEAN[[#This Row],[Discount]])</f>
        <v>15362.16</v>
      </c>
      <c r="S294" s="8">
        <f>Orders_CLEAN[[#This Row],[Cost]]*Orders_CLEAN[[#This Row],[Quantity]]</f>
        <v>7149.5999999999995</v>
      </c>
      <c r="T294" s="8">
        <f>Orders_CLEAN[[#This Row],[LineTotal]]-Orders_CLEAN[[#This Row],[LineCost]]</f>
        <v>8212.5600000000013</v>
      </c>
      <c r="U294" s="8" t="str">
        <f>IFERROR(IF(Orders_CLEAN[[#This Row],[Profit]]/Orders_CLEAN[[#This Row],[LineTotal]]&gt;0.3, "High", IF(Orders_CLEAN[[#This Row],[Profit]]/Orders_CLEAN[[#This Row],[LineTotal]]&gt;=0.15, "Medium", "Low")), "Quantity Error!")</f>
        <v>High</v>
      </c>
      <c r="V294" s="8" t="str">
        <f>IF(COUNTIF(Returns[OrderID], Orders_CLEAN[[#This Row],[OrderID]])&gt;0, "Yes", "No")</f>
        <v>No</v>
      </c>
      <c r="W294" s="19">
        <f>IF(Orders_CLEAN[[#This Row],[Returned]]="Yes",1,0)</f>
        <v>0</v>
      </c>
    </row>
    <row r="295" spans="1:23" x14ac:dyDescent="0.2">
      <c r="A295" t="s">
        <v>630</v>
      </c>
      <c r="B295" s="5">
        <v>45621</v>
      </c>
      <c r="C295" s="5" t="str">
        <f>IF(Orders_CLEAN[[#This Row],[Quantity]]="", "Quantity Error!", "Q"&amp;ROUNDUP(MONTH(Orders_CLEAN[[#This Row],[OrderDate]])/3,0))</f>
        <v>Q4</v>
      </c>
      <c r="D295" t="s">
        <v>227</v>
      </c>
      <c r="E295" t="str">
        <f>_xlfn.XLOOKUP(Orders_CLEAN[[#This Row],[CustomerID]],Customers[CustomerID],Customers[CustomerName])</f>
        <v>Thabo Mbatha</v>
      </c>
      <c r="F295" t="s">
        <v>142</v>
      </c>
      <c r="G295" t="str">
        <f>_xlfn.XLOOKUP(Orders_CLEAN[[#This Row],[ProductID]],Products[ProductID],Products[ProductName])</f>
        <v>Laptops Model 3</v>
      </c>
      <c r="H295" t="str">
        <f>_xlfn.XLOOKUP(Orders_CLEAN[[#This Row],[ProductName]],Products[ProductName],Products[Category])</f>
        <v>Technology</v>
      </c>
      <c r="I295" s="6">
        <f>_xlfn.XLOOKUP(Orders_CLEAN[[#This Row],[ProductID]],Products[ProductID],Products[Cost])</f>
        <v>727.96</v>
      </c>
      <c r="J295">
        <v>9</v>
      </c>
      <c r="K295" s="6">
        <v>1118.93</v>
      </c>
      <c r="L295" s="7">
        <v>0.05</v>
      </c>
      <c r="M295" t="s">
        <v>13</v>
      </c>
      <c r="N295" t="s">
        <v>31</v>
      </c>
      <c r="O295" t="str">
        <f>_xlfn.XLOOKUP(Orders_CLEAN[[#This Row],[Region]],Region_lookup[RegionCode],Region_lookup[RegionName])</f>
        <v>Gauteng</v>
      </c>
      <c r="P295" t="s">
        <v>52</v>
      </c>
      <c r="Q295" t="str">
        <f>_xlfn.XLOOKUP(Orders_CLEAN[[#This Row],[EmployeeID]],Employees[EmployeeID],Employees[EmployeeName])</f>
        <v>Precious Mbatha</v>
      </c>
      <c r="R295" s="8">
        <f>Orders_CLEAN[[#This Row],[Quantity]]*Orders_CLEAN[[#This Row],[UnitPrice]]*(1-Orders_CLEAN[[#This Row],[Discount]])</f>
        <v>9566.8515000000007</v>
      </c>
      <c r="S295" s="8">
        <f>Orders_CLEAN[[#This Row],[Cost]]*Orders_CLEAN[[#This Row],[Quantity]]</f>
        <v>6551.64</v>
      </c>
      <c r="T295" s="8">
        <f>Orders_CLEAN[[#This Row],[LineTotal]]-Orders_CLEAN[[#This Row],[LineCost]]</f>
        <v>3015.2115000000003</v>
      </c>
      <c r="U295" s="8" t="str">
        <f>IFERROR(IF(Orders_CLEAN[[#This Row],[Profit]]/Orders_CLEAN[[#This Row],[LineTotal]]&gt;0.3, "High", IF(Orders_CLEAN[[#This Row],[Profit]]/Orders_CLEAN[[#This Row],[LineTotal]]&gt;=0.15, "Medium", "Low")), "Quantity Error!")</f>
        <v>High</v>
      </c>
      <c r="V295" s="8" t="str">
        <f>IF(COUNTIF(Returns[OrderID], Orders_CLEAN[[#This Row],[OrderID]])&gt;0, "Yes", "No")</f>
        <v>No</v>
      </c>
      <c r="W295" s="19">
        <f>IF(Orders_CLEAN[[#This Row],[Returned]]="Yes",1,0)</f>
        <v>0</v>
      </c>
    </row>
    <row r="296" spans="1:23" x14ac:dyDescent="0.2">
      <c r="A296" t="s">
        <v>631</v>
      </c>
      <c r="B296" s="5">
        <v>45706</v>
      </c>
      <c r="C296" s="5" t="str">
        <f>IF(Orders_CLEAN[[#This Row],[Quantity]]="", "Quantity Error!", "Q"&amp;ROUNDUP(MONTH(Orders_CLEAN[[#This Row],[OrderDate]])/3,0))</f>
        <v>Q1</v>
      </c>
      <c r="D296" t="s">
        <v>303</v>
      </c>
      <c r="E296" t="str">
        <f>_xlfn.XLOOKUP(Orders_CLEAN[[#This Row],[CustomerID]],Customers[CustomerID],Customers[CustomerName])</f>
        <v>Chantelle Pretorius</v>
      </c>
      <c r="F296" t="s">
        <v>413</v>
      </c>
      <c r="G296" t="str">
        <f>_xlfn.XLOOKUP(Orders_CLEAN[[#This Row],[ProductID]],Products[ProductID],Products[ProductName])</f>
        <v>Monitors Model 4</v>
      </c>
      <c r="H296" t="str">
        <f>_xlfn.XLOOKUP(Orders_CLEAN[[#This Row],[ProductName]],Products[ProductName],Products[Category])</f>
        <v>Technology</v>
      </c>
      <c r="I296" s="6">
        <f>_xlfn.XLOOKUP(Orders_CLEAN[[#This Row],[ProductID]],Products[ProductID],Products[Cost])</f>
        <v>365.65</v>
      </c>
      <c r="J296">
        <v>10</v>
      </c>
      <c r="K296" s="6">
        <v>689.97</v>
      </c>
      <c r="L296" s="7">
        <v>0</v>
      </c>
      <c r="M296" t="s">
        <v>13</v>
      </c>
      <c r="N296" t="s">
        <v>14</v>
      </c>
      <c r="O296" t="str">
        <f>_xlfn.XLOOKUP(Orders_CLEAN[[#This Row],[Region]],Region_lookup[RegionCode],Region_lookup[RegionName])</f>
        <v>Western Cape</v>
      </c>
      <c r="P296" t="s">
        <v>93</v>
      </c>
      <c r="Q296" t="str">
        <f>_xlfn.XLOOKUP(Orders_CLEAN[[#This Row],[EmployeeID]],Employees[EmployeeID],Employees[EmployeeName])</f>
        <v>Anja Zulu</v>
      </c>
      <c r="R296" s="8">
        <f>Orders_CLEAN[[#This Row],[Quantity]]*Orders_CLEAN[[#This Row],[UnitPrice]]*(1-Orders_CLEAN[[#This Row],[Discount]])</f>
        <v>6899.7000000000007</v>
      </c>
      <c r="S296" s="8">
        <f>Orders_CLEAN[[#This Row],[Cost]]*Orders_CLEAN[[#This Row],[Quantity]]</f>
        <v>3656.5</v>
      </c>
      <c r="T296" s="8">
        <f>Orders_CLEAN[[#This Row],[LineTotal]]-Orders_CLEAN[[#This Row],[LineCost]]</f>
        <v>3243.2000000000007</v>
      </c>
      <c r="U296" s="8" t="str">
        <f>IFERROR(IF(Orders_CLEAN[[#This Row],[Profit]]/Orders_CLEAN[[#This Row],[LineTotal]]&gt;0.3, "High", IF(Orders_CLEAN[[#This Row],[Profit]]/Orders_CLEAN[[#This Row],[LineTotal]]&gt;=0.15, "Medium", "Low")), "Quantity Error!")</f>
        <v>High</v>
      </c>
      <c r="V296" s="8" t="str">
        <f>IF(COUNTIF(Returns[OrderID], Orders_CLEAN[[#This Row],[OrderID]])&gt;0, "Yes", "No")</f>
        <v>No</v>
      </c>
      <c r="W296" s="19">
        <f>IF(Orders_CLEAN[[#This Row],[Returned]]="Yes",1,0)</f>
        <v>0</v>
      </c>
    </row>
    <row r="297" spans="1:23" x14ac:dyDescent="0.2">
      <c r="A297" t="s">
        <v>633</v>
      </c>
      <c r="B297" s="5">
        <v>45313</v>
      </c>
      <c r="C297" s="5" t="str">
        <f>IF(Orders_CLEAN[[#This Row],[Quantity]]="", "Quantity Error!", "Q"&amp;ROUNDUP(MONTH(Orders_CLEAN[[#This Row],[OrderDate]])/3,0))</f>
        <v>Q1</v>
      </c>
      <c r="D297" t="s">
        <v>285</v>
      </c>
      <c r="E297" t="str">
        <f>_xlfn.XLOOKUP(Orders_CLEAN[[#This Row],[CustomerID]],Customers[CustomerID],Customers[CustomerName])</f>
        <v>Francois Fourie</v>
      </c>
      <c r="F297" t="s">
        <v>144</v>
      </c>
      <c r="G297" t="str">
        <f>_xlfn.XLOOKUP(Orders_CLEAN[[#This Row],[ProductID]],Products[ProductID],Products[ProductName])</f>
        <v>Bookcases Model 1</v>
      </c>
      <c r="H297" t="str">
        <f>_xlfn.XLOOKUP(Orders_CLEAN[[#This Row],[ProductName]],Products[ProductName],Products[Category])</f>
        <v>Furniture</v>
      </c>
      <c r="I297" s="6">
        <f>_xlfn.XLOOKUP(Orders_CLEAN[[#This Row],[ProductID]],Products[ProductID],Products[Cost])</f>
        <v>644.65</v>
      </c>
      <c r="J297">
        <v>7</v>
      </c>
      <c r="K297" s="6">
        <v>1029.82</v>
      </c>
      <c r="L297" s="7">
        <v>0</v>
      </c>
      <c r="M297" t="s">
        <v>13</v>
      </c>
      <c r="N297" t="s">
        <v>31</v>
      </c>
      <c r="O297" t="str">
        <f>_xlfn.XLOOKUP(Orders_CLEAN[[#This Row],[Region]],Region_lookup[RegionCode],Region_lookup[RegionName])</f>
        <v>Gauteng</v>
      </c>
      <c r="P297" t="s">
        <v>43</v>
      </c>
      <c r="Q297" t="str">
        <f>_xlfn.XLOOKUP(Orders_CLEAN[[#This Row],[EmployeeID]],Employees[EmployeeID],Employees[EmployeeName])</f>
        <v>Thabo Dlamini</v>
      </c>
      <c r="R297" s="8">
        <f>Orders_CLEAN[[#This Row],[Quantity]]*Orders_CLEAN[[#This Row],[UnitPrice]]*(1-Orders_CLEAN[[#This Row],[Discount]])</f>
        <v>7208.74</v>
      </c>
      <c r="S297" s="8">
        <f>Orders_CLEAN[[#This Row],[Cost]]*Orders_CLEAN[[#This Row],[Quantity]]</f>
        <v>4512.55</v>
      </c>
      <c r="T297" s="8">
        <f>Orders_CLEAN[[#This Row],[LineTotal]]-Orders_CLEAN[[#This Row],[LineCost]]</f>
        <v>2696.1899999999996</v>
      </c>
      <c r="U297" s="8" t="str">
        <f>IFERROR(IF(Orders_CLEAN[[#This Row],[Profit]]/Orders_CLEAN[[#This Row],[LineTotal]]&gt;0.3, "High", IF(Orders_CLEAN[[#This Row],[Profit]]/Orders_CLEAN[[#This Row],[LineTotal]]&gt;=0.15, "Medium", "Low")), "Quantity Error!")</f>
        <v>High</v>
      </c>
      <c r="V297" s="8" t="str">
        <f>IF(COUNTIF(Returns[OrderID], Orders_CLEAN[[#This Row],[OrderID]])&gt;0, "Yes", "No")</f>
        <v>No</v>
      </c>
      <c r="W297" s="19">
        <f>IF(Orders_CLEAN[[#This Row],[Returned]]="Yes",1,0)</f>
        <v>0</v>
      </c>
    </row>
    <row r="298" spans="1:23" x14ac:dyDescent="0.2">
      <c r="A298" t="s">
        <v>634</v>
      </c>
      <c r="B298" s="5">
        <v>45348</v>
      </c>
      <c r="C298" s="5" t="str">
        <f>IF(Orders_CLEAN[[#This Row],[Quantity]]="", "Quantity Error!", "Q"&amp;ROUNDUP(MONTH(Orders_CLEAN[[#This Row],[OrderDate]])/3,0))</f>
        <v>Q1</v>
      </c>
      <c r="D298" t="s">
        <v>392</v>
      </c>
      <c r="E298" t="str">
        <f>_xlfn.XLOOKUP(Orders_CLEAN[[#This Row],[CustomerID]],Customers[CustomerID],Customers[CustomerName])</f>
        <v>Johan Fourie</v>
      </c>
      <c r="F298" t="s">
        <v>65</v>
      </c>
      <c r="G298" t="str">
        <f>_xlfn.XLOOKUP(Orders_CLEAN[[#This Row],[ProductID]],Products[ProductID],Products[ProductName])</f>
        <v>Bookcases Model 2</v>
      </c>
      <c r="H298" t="str">
        <f>_xlfn.XLOOKUP(Orders_CLEAN[[#This Row],[ProductName]],Products[ProductName],Products[Category])</f>
        <v>Furniture</v>
      </c>
      <c r="I298" s="6">
        <f>_xlfn.XLOOKUP(Orders_CLEAN[[#This Row],[ProductID]],Products[ProductID],Products[Cost])</f>
        <v>633.59</v>
      </c>
      <c r="J298">
        <v>4</v>
      </c>
      <c r="K298" s="6">
        <v>800.37</v>
      </c>
      <c r="L298" s="7">
        <v>0</v>
      </c>
      <c r="M298" t="s">
        <v>27</v>
      </c>
      <c r="N298" t="s">
        <v>47</v>
      </c>
      <c r="O298" t="str">
        <f>_xlfn.XLOOKUP(Orders_CLEAN[[#This Row],[Region]],Region_lookup[RegionCode],Region_lookup[RegionName])</f>
        <v>Eastern Cape</v>
      </c>
      <c r="P298" t="s">
        <v>58</v>
      </c>
      <c r="Q298" t="str">
        <f>_xlfn.XLOOKUP(Orders_CLEAN[[#This Row],[EmployeeID]],Employees[EmployeeID],Employees[EmployeeName])</f>
        <v>Palesa Steyn</v>
      </c>
      <c r="R298" s="8">
        <f>Orders_CLEAN[[#This Row],[Quantity]]*Orders_CLEAN[[#This Row],[UnitPrice]]*(1-Orders_CLEAN[[#This Row],[Discount]])</f>
        <v>3201.48</v>
      </c>
      <c r="S298" s="8">
        <f>Orders_CLEAN[[#This Row],[Cost]]*Orders_CLEAN[[#This Row],[Quantity]]</f>
        <v>2534.36</v>
      </c>
      <c r="T298" s="8">
        <f>Orders_CLEAN[[#This Row],[LineTotal]]-Orders_CLEAN[[#This Row],[LineCost]]</f>
        <v>667.11999999999989</v>
      </c>
      <c r="U298" s="8" t="str">
        <f>IFERROR(IF(Orders_CLEAN[[#This Row],[Profit]]/Orders_CLEAN[[#This Row],[LineTotal]]&gt;0.3, "High", IF(Orders_CLEAN[[#This Row],[Profit]]/Orders_CLEAN[[#This Row],[LineTotal]]&gt;=0.15, "Medium", "Low")), "Quantity Error!")</f>
        <v>Medium</v>
      </c>
      <c r="V298" s="8" t="str">
        <f>IF(COUNTIF(Returns[OrderID], Orders_CLEAN[[#This Row],[OrderID]])&gt;0, "Yes", "No")</f>
        <v>No</v>
      </c>
      <c r="W298" s="19">
        <f>IF(Orders_CLEAN[[#This Row],[Returned]]="Yes",1,0)</f>
        <v>0</v>
      </c>
    </row>
    <row r="299" spans="1:23" x14ac:dyDescent="0.2">
      <c r="A299" t="s">
        <v>635</v>
      </c>
      <c r="B299" s="5">
        <v>45700</v>
      </c>
      <c r="C299" s="5" t="str">
        <f>IF(Orders_CLEAN[[#This Row],[Quantity]]="", "Quantity Error!", "Q"&amp;ROUNDUP(MONTH(Orders_CLEAN[[#This Row],[OrderDate]])/3,0))</f>
        <v>Q1</v>
      </c>
      <c r="D299" t="s">
        <v>412</v>
      </c>
      <c r="E299" t="str">
        <f>_xlfn.XLOOKUP(Orders_CLEAN[[#This Row],[CustomerID]],Customers[CustomerID],Customers[CustomerName])</f>
        <v>Bongani Molefe</v>
      </c>
      <c r="F299" t="s">
        <v>144</v>
      </c>
      <c r="G299" t="str">
        <f>_xlfn.XLOOKUP(Orders_CLEAN[[#This Row],[ProductID]],Products[ProductID],Products[ProductName])</f>
        <v>Bookcases Model 1</v>
      </c>
      <c r="H299" t="str">
        <f>_xlfn.XLOOKUP(Orders_CLEAN[[#This Row],[ProductName]],Products[ProductName],Products[Category])</f>
        <v>Furniture</v>
      </c>
      <c r="I299" s="6">
        <f>_xlfn.XLOOKUP(Orders_CLEAN[[#This Row],[ProductID]],Products[ProductID],Products[Cost])</f>
        <v>644.65</v>
      </c>
      <c r="J299">
        <v>4</v>
      </c>
      <c r="K299" s="6">
        <v>1029.82</v>
      </c>
      <c r="L299" s="7">
        <v>0</v>
      </c>
      <c r="M299" t="s">
        <v>13</v>
      </c>
      <c r="N299" t="s">
        <v>31</v>
      </c>
      <c r="O299" t="str">
        <f>_xlfn.XLOOKUP(Orders_CLEAN[[#This Row],[Region]],Region_lookup[RegionCode],Region_lookup[RegionName])</f>
        <v>Gauteng</v>
      </c>
      <c r="P299" t="s">
        <v>43</v>
      </c>
      <c r="Q299" t="str">
        <f>_xlfn.XLOOKUP(Orders_CLEAN[[#This Row],[EmployeeID]],Employees[EmployeeID],Employees[EmployeeName])</f>
        <v>Thabo Dlamini</v>
      </c>
      <c r="R299" s="8">
        <f>Orders_CLEAN[[#This Row],[Quantity]]*Orders_CLEAN[[#This Row],[UnitPrice]]*(1-Orders_CLEAN[[#This Row],[Discount]])</f>
        <v>4119.28</v>
      </c>
      <c r="S299" s="8">
        <f>Orders_CLEAN[[#This Row],[Cost]]*Orders_CLEAN[[#This Row],[Quantity]]</f>
        <v>2578.6</v>
      </c>
      <c r="T299" s="8">
        <f>Orders_CLEAN[[#This Row],[LineTotal]]-Orders_CLEAN[[#This Row],[LineCost]]</f>
        <v>1540.6799999999998</v>
      </c>
      <c r="U299" s="8" t="str">
        <f>IFERROR(IF(Orders_CLEAN[[#This Row],[Profit]]/Orders_CLEAN[[#This Row],[LineTotal]]&gt;0.3, "High", IF(Orders_CLEAN[[#This Row],[Profit]]/Orders_CLEAN[[#This Row],[LineTotal]]&gt;=0.15, "Medium", "Low")), "Quantity Error!")</f>
        <v>High</v>
      </c>
      <c r="V299" s="8" t="str">
        <f>IF(COUNTIF(Returns[OrderID], Orders_CLEAN[[#This Row],[OrderID]])&gt;0, "Yes", "No")</f>
        <v>No</v>
      </c>
      <c r="W299" s="19">
        <f>IF(Orders_CLEAN[[#This Row],[Returned]]="Yes",1,0)</f>
        <v>0</v>
      </c>
    </row>
    <row r="300" spans="1:23" x14ac:dyDescent="0.2">
      <c r="A300" t="s">
        <v>637</v>
      </c>
      <c r="B300" s="5">
        <v>45459</v>
      </c>
      <c r="C300" s="5" t="str">
        <f>IF(Orders_CLEAN[[#This Row],[Quantity]]="", "Quantity Error!", "Q"&amp;ROUNDUP(MONTH(Orders_CLEAN[[#This Row],[OrderDate]])/3,0))</f>
        <v>Q2</v>
      </c>
      <c r="D300" t="s">
        <v>396</v>
      </c>
      <c r="E300" t="str">
        <f>_xlfn.XLOOKUP(Orders_CLEAN[[#This Row],[CustomerID]],Customers[CustomerID],Customers[CustomerName])</f>
        <v>Aisha Sithole</v>
      </c>
      <c r="F300" t="s">
        <v>26</v>
      </c>
      <c r="G300" t="str">
        <f>_xlfn.XLOOKUP(Orders_CLEAN[[#This Row],[ProductID]],Products[ProductID],Products[ProductName])</f>
        <v>Bookcases Model 3</v>
      </c>
      <c r="H300" t="str">
        <f>_xlfn.XLOOKUP(Orders_CLEAN[[#This Row],[ProductName]],Products[ProductName],Products[Category])</f>
        <v>Furniture</v>
      </c>
      <c r="I300" s="6">
        <f>_xlfn.XLOOKUP(Orders_CLEAN[[#This Row],[ProductID]],Products[ProductID],Products[Cost])</f>
        <v>431.57</v>
      </c>
      <c r="J300">
        <v>3</v>
      </c>
      <c r="K300" s="6">
        <v>725.92</v>
      </c>
      <c r="L300" s="7">
        <v>0</v>
      </c>
      <c r="M300" t="s">
        <v>13</v>
      </c>
      <c r="N300" t="s">
        <v>14</v>
      </c>
      <c r="O300" t="str">
        <f>_xlfn.XLOOKUP(Orders_CLEAN[[#This Row],[Region]],Region_lookup[RegionCode],Region_lookup[RegionName])</f>
        <v>Western Cape</v>
      </c>
      <c r="P300" t="s">
        <v>93</v>
      </c>
      <c r="Q300" t="str">
        <f>_xlfn.XLOOKUP(Orders_CLEAN[[#This Row],[EmployeeID]],Employees[EmployeeID],Employees[EmployeeName])</f>
        <v>Anja Zulu</v>
      </c>
      <c r="R300" s="8">
        <f>Orders_CLEAN[[#This Row],[Quantity]]*Orders_CLEAN[[#This Row],[UnitPrice]]*(1-Orders_CLEAN[[#This Row],[Discount]])</f>
        <v>2177.7599999999998</v>
      </c>
      <c r="S300" s="8">
        <f>Orders_CLEAN[[#This Row],[Cost]]*Orders_CLEAN[[#This Row],[Quantity]]</f>
        <v>1294.71</v>
      </c>
      <c r="T300" s="8">
        <f>Orders_CLEAN[[#This Row],[LineTotal]]-Orders_CLEAN[[#This Row],[LineCost]]</f>
        <v>883.04999999999973</v>
      </c>
      <c r="U300" s="8" t="str">
        <f>IFERROR(IF(Orders_CLEAN[[#This Row],[Profit]]/Orders_CLEAN[[#This Row],[LineTotal]]&gt;0.3, "High", IF(Orders_CLEAN[[#This Row],[Profit]]/Orders_CLEAN[[#This Row],[LineTotal]]&gt;=0.15, "Medium", "Low")), "Quantity Error!")</f>
        <v>High</v>
      </c>
      <c r="V300" s="8" t="str">
        <f>IF(COUNTIF(Returns[OrderID], Orders_CLEAN[[#This Row],[OrderID]])&gt;0, "Yes", "No")</f>
        <v>No</v>
      </c>
      <c r="W300" s="19">
        <f>IF(Orders_CLEAN[[#This Row],[Returned]]="Yes",1,0)</f>
        <v>0</v>
      </c>
    </row>
    <row r="301" spans="1:23" x14ac:dyDescent="0.2">
      <c r="A301" t="s">
        <v>639</v>
      </c>
      <c r="B301" s="5">
        <v>45398</v>
      </c>
      <c r="C301" s="5" t="str">
        <f>IF(Orders_CLEAN[[#This Row],[Quantity]]="", "Quantity Error!", "Q"&amp;ROUNDUP(MONTH(Orders_CLEAN[[#This Row],[OrderDate]])/3,0))</f>
        <v>Q2</v>
      </c>
      <c r="D301" t="s">
        <v>519</v>
      </c>
      <c r="E301" t="str">
        <f>_xlfn.XLOOKUP(Orders_CLEAN[[#This Row],[CustomerID]],Customers[CustomerID],Customers[CustomerName])</f>
        <v>Francois Van Der Merwe</v>
      </c>
      <c r="F301" t="s">
        <v>231</v>
      </c>
      <c r="G301" t="str">
        <f>_xlfn.XLOOKUP(Orders_CLEAN[[#This Row],[ProductID]],Products[ProductID],Products[ProductName])</f>
        <v>Accessories Model 2</v>
      </c>
      <c r="H301" t="str">
        <f>_xlfn.XLOOKUP(Orders_CLEAN[[#This Row],[ProductName]],Products[ProductName],Products[Category])</f>
        <v>Technology</v>
      </c>
      <c r="I301" s="6">
        <f>_xlfn.XLOOKUP(Orders_CLEAN[[#This Row],[ProductID]],Products[ProductID],Products[Cost])</f>
        <v>31.01</v>
      </c>
      <c r="J301">
        <v>3</v>
      </c>
      <c r="K301" s="6">
        <v>49.68</v>
      </c>
      <c r="L301" s="7">
        <v>0.2</v>
      </c>
      <c r="M301" t="s">
        <v>27</v>
      </c>
      <c r="N301" t="s">
        <v>14</v>
      </c>
      <c r="O301" t="str">
        <f>_xlfn.XLOOKUP(Orders_CLEAN[[#This Row],[Region]],Region_lookup[RegionCode],Region_lookup[RegionName])</f>
        <v>Western Cape</v>
      </c>
      <c r="P301" t="s">
        <v>82</v>
      </c>
      <c r="Q301" t="str">
        <f>_xlfn.XLOOKUP(Orders_CLEAN[[#This Row],[EmployeeID]],Employees[EmployeeID],Employees[EmployeeName])</f>
        <v>Thabo Pretorius</v>
      </c>
      <c r="R301" s="8">
        <f>Orders_CLEAN[[#This Row],[Quantity]]*Orders_CLEAN[[#This Row],[UnitPrice]]*(1-Orders_CLEAN[[#This Row],[Discount]])</f>
        <v>119.232</v>
      </c>
      <c r="S301" s="8">
        <f>Orders_CLEAN[[#This Row],[Cost]]*Orders_CLEAN[[#This Row],[Quantity]]</f>
        <v>93.03</v>
      </c>
      <c r="T301" s="8">
        <f>Orders_CLEAN[[#This Row],[LineTotal]]-Orders_CLEAN[[#This Row],[LineCost]]</f>
        <v>26.201999999999998</v>
      </c>
      <c r="U301" s="8" t="str">
        <f>IFERROR(IF(Orders_CLEAN[[#This Row],[Profit]]/Orders_CLEAN[[#This Row],[LineTotal]]&gt;0.3, "High", IF(Orders_CLEAN[[#This Row],[Profit]]/Orders_CLEAN[[#This Row],[LineTotal]]&gt;=0.15, "Medium", "Low")), "Quantity Error!")</f>
        <v>Medium</v>
      </c>
      <c r="V301" s="8" t="str">
        <f>IF(COUNTIF(Returns[OrderID], Orders_CLEAN[[#This Row],[OrderID]])&gt;0, "Yes", "No")</f>
        <v>No</v>
      </c>
      <c r="W301" s="19">
        <f>IF(Orders_CLEAN[[#This Row],[Returned]]="Yes",1,0)</f>
        <v>0</v>
      </c>
    </row>
    <row r="302" spans="1:23" x14ac:dyDescent="0.2">
      <c r="A302" t="s">
        <v>641</v>
      </c>
      <c r="B302" s="5">
        <v>45672</v>
      </c>
      <c r="C302" s="5" t="str">
        <f>IF(Orders_CLEAN[[#This Row],[Quantity]]="", "Quantity Error!", "Q"&amp;ROUNDUP(MONTH(Orders_CLEAN[[#This Row],[OrderDate]])/3,0))</f>
        <v>Q1</v>
      </c>
      <c r="D302" t="s">
        <v>120</v>
      </c>
      <c r="E302" t="str">
        <f>_xlfn.XLOOKUP(Orders_CLEAN[[#This Row],[CustomerID]],Customers[CustomerID],Customers[CustomerName])</f>
        <v>Francois Sithole</v>
      </c>
      <c r="F302" t="s">
        <v>365</v>
      </c>
      <c r="G302" t="str">
        <f>_xlfn.XLOOKUP(Orders_CLEAN[[#This Row],[ProductID]],Products[ProductID],Products[ProductName])</f>
        <v>Binders Model 4</v>
      </c>
      <c r="H302" t="str">
        <f>_xlfn.XLOOKUP(Orders_CLEAN[[#This Row],[ProductName]],Products[ProductName],Products[Category])</f>
        <v>Office Supplies</v>
      </c>
      <c r="I302" s="6">
        <f>_xlfn.XLOOKUP(Orders_CLEAN[[#This Row],[ProductID]],Products[ProductID],Products[Cost])</f>
        <v>723.8</v>
      </c>
      <c r="J302">
        <v>1</v>
      </c>
      <c r="K302" s="6">
        <v>1101.54</v>
      </c>
      <c r="L302" s="7">
        <v>0.1</v>
      </c>
      <c r="M302" t="s">
        <v>13</v>
      </c>
      <c r="N302" t="s">
        <v>31</v>
      </c>
      <c r="O302" t="str">
        <f>_xlfn.XLOOKUP(Orders_CLEAN[[#This Row],[Region]],Region_lookup[RegionCode],Region_lookup[RegionName])</f>
        <v>Gauteng</v>
      </c>
      <c r="P302" t="s">
        <v>52</v>
      </c>
      <c r="Q302" t="str">
        <f>_xlfn.XLOOKUP(Orders_CLEAN[[#This Row],[EmployeeID]],Employees[EmployeeID],Employees[EmployeeName])</f>
        <v>Precious Mbatha</v>
      </c>
      <c r="R302" s="8">
        <f>Orders_CLEAN[[#This Row],[Quantity]]*Orders_CLEAN[[#This Row],[UnitPrice]]*(1-Orders_CLEAN[[#This Row],[Discount]])</f>
        <v>991.38599999999997</v>
      </c>
      <c r="S302" s="8">
        <f>Orders_CLEAN[[#This Row],[Cost]]*Orders_CLEAN[[#This Row],[Quantity]]</f>
        <v>723.8</v>
      </c>
      <c r="T302" s="8">
        <f>Orders_CLEAN[[#This Row],[LineTotal]]-Orders_CLEAN[[#This Row],[LineCost]]</f>
        <v>267.58600000000001</v>
      </c>
      <c r="U302" s="8" t="str">
        <f>IFERROR(IF(Orders_CLEAN[[#This Row],[Profit]]/Orders_CLEAN[[#This Row],[LineTotal]]&gt;0.3, "High", IF(Orders_CLEAN[[#This Row],[Profit]]/Orders_CLEAN[[#This Row],[LineTotal]]&gt;=0.15, "Medium", "Low")), "Quantity Error!")</f>
        <v>Medium</v>
      </c>
      <c r="V302" s="8" t="str">
        <f>IF(COUNTIF(Returns[OrderID], Orders_CLEAN[[#This Row],[OrderID]])&gt;0, "Yes", "No")</f>
        <v>No</v>
      </c>
      <c r="W302" s="19">
        <f>IF(Orders_CLEAN[[#This Row],[Returned]]="Yes",1,0)</f>
        <v>0</v>
      </c>
    </row>
    <row r="303" spans="1:23" x14ac:dyDescent="0.2">
      <c r="A303" t="s">
        <v>642</v>
      </c>
      <c r="B303" s="5">
        <v>45697</v>
      </c>
      <c r="C303" s="5" t="str">
        <f>IF(Orders_CLEAN[[#This Row],[Quantity]]="", "Quantity Error!", "Q"&amp;ROUNDUP(MONTH(Orders_CLEAN[[#This Row],[OrderDate]])/3,0))</f>
        <v>Q1</v>
      </c>
      <c r="D303" t="s">
        <v>204</v>
      </c>
      <c r="E303" t="str">
        <f>_xlfn.XLOOKUP(Orders_CLEAN[[#This Row],[CustomerID]],Customers[CustomerID],Customers[CustomerName])</f>
        <v>Elmarie Mbatha</v>
      </c>
      <c r="F303" t="s">
        <v>19</v>
      </c>
      <c r="G303" t="str">
        <f>_xlfn.XLOOKUP(Orders_CLEAN[[#This Row],[ProductID]],Products[ProductID],Products[ProductName])</f>
        <v>Accessories Model 4</v>
      </c>
      <c r="H303" t="str">
        <f>_xlfn.XLOOKUP(Orders_CLEAN[[#This Row],[ProductName]],Products[ProductName],Products[Category])</f>
        <v>Technology</v>
      </c>
      <c r="I303" s="6">
        <f>_xlfn.XLOOKUP(Orders_CLEAN[[#This Row],[ProductID]],Products[ProductID],Products[Cost])</f>
        <v>685.08</v>
      </c>
      <c r="J303">
        <v>12</v>
      </c>
      <c r="K303" s="6">
        <v>921.01</v>
      </c>
      <c r="L303" s="7">
        <v>0.1</v>
      </c>
      <c r="M303" t="s">
        <v>27</v>
      </c>
      <c r="N303" t="s">
        <v>14</v>
      </c>
      <c r="O303" t="str">
        <f>_xlfn.XLOOKUP(Orders_CLEAN[[#This Row],[Region]],Region_lookup[RegionCode],Region_lookup[RegionName])</f>
        <v>Western Cape</v>
      </c>
      <c r="P303" t="s">
        <v>15</v>
      </c>
      <c r="Q303" t="str">
        <f>_xlfn.XLOOKUP(Orders_CLEAN[[#This Row],[EmployeeID]],Employees[EmployeeID],Employees[EmployeeName])</f>
        <v>Anja Fourie</v>
      </c>
      <c r="R303" s="8">
        <f>Orders_CLEAN[[#This Row],[Quantity]]*Orders_CLEAN[[#This Row],[UnitPrice]]*(1-Orders_CLEAN[[#This Row],[Discount]])</f>
        <v>9946.9079999999994</v>
      </c>
      <c r="S303" s="8">
        <f>Orders_CLEAN[[#This Row],[Cost]]*Orders_CLEAN[[#This Row],[Quantity]]</f>
        <v>8220.9600000000009</v>
      </c>
      <c r="T303" s="8">
        <f>Orders_CLEAN[[#This Row],[LineTotal]]-Orders_CLEAN[[#This Row],[LineCost]]</f>
        <v>1725.9479999999985</v>
      </c>
      <c r="U303" s="8" t="str">
        <f>IFERROR(IF(Orders_CLEAN[[#This Row],[Profit]]/Orders_CLEAN[[#This Row],[LineTotal]]&gt;0.3, "High", IF(Orders_CLEAN[[#This Row],[Profit]]/Orders_CLEAN[[#This Row],[LineTotal]]&gt;=0.15, "Medium", "Low")), "Quantity Error!")</f>
        <v>Medium</v>
      </c>
      <c r="V303" s="8" t="str">
        <f>IF(COUNTIF(Returns[OrderID], Orders_CLEAN[[#This Row],[OrderID]])&gt;0, "Yes", "No")</f>
        <v>No</v>
      </c>
      <c r="W303" s="19">
        <f>IF(Orders_CLEAN[[#This Row],[Returned]]="Yes",1,0)</f>
        <v>0</v>
      </c>
    </row>
    <row r="304" spans="1:23" x14ac:dyDescent="0.2">
      <c r="A304" t="s">
        <v>643</v>
      </c>
      <c r="B304" s="5">
        <v>45442</v>
      </c>
      <c r="C304" s="5" t="str">
        <f>IF(Orders_CLEAN[[#This Row],[Quantity]]="", "Quantity Error!", "Q"&amp;ROUNDUP(MONTH(Orders_CLEAN[[#This Row],[OrderDate]])/3,0))</f>
        <v>Q2</v>
      </c>
      <c r="D304" t="s">
        <v>644</v>
      </c>
      <c r="E304" t="str">
        <f>_xlfn.XLOOKUP(Orders_CLEAN[[#This Row],[CustomerID]],Customers[CustomerID],Customers[CustomerName])</f>
        <v>Nomvula Botha</v>
      </c>
      <c r="F304" t="s">
        <v>142</v>
      </c>
      <c r="G304" t="str">
        <f>_xlfn.XLOOKUP(Orders_CLEAN[[#This Row],[ProductID]],Products[ProductID],Products[ProductName])</f>
        <v>Laptops Model 3</v>
      </c>
      <c r="H304" t="str">
        <f>_xlfn.XLOOKUP(Orders_CLEAN[[#This Row],[ProductName]],Products[ProductName],Products[Category])</f>
        <v>Technology</v>
      </c>
      <c r="I304" s="6">
        <f>_xlfn.XLOOKUP(Orders_CLEAN[[#This Row],[ProductID]],Products[ProductID],Products[Cost])</f>
        <v>727.96</v>
      </c>
      <c r="J304">
        <v>11</v>
      </c>
      <c r="K304" s="6">
        <v>1118.93</v>
      </c>
      <c r="L304" s="7">
        <v>0.05</v>
      </c>
      <c r="M304" t="s">
        <v>13</v>
      </c>
      <c r="N304" t="s">
        <v>14</v>
      </c>
      <c r="O304" t="str">
        <f>_xlfn.XLOOKUP(Orders_CLEAN[[#This Row],[Region]],Region_lookup[RegionCode],Region_lookup[RegionName])</f>
        <v>Western Cape</v>
      </c>
      <c r="P304" t="s">
        <v>82</v>
      </c>
      <c r="Q304" t="str">
        <f>_xlfn.XLOOKUP(Orders_CLEAN[[#This Row],[EmployeeID]],Employees[EmployeeID],Employees[EmployeeName])</f>
        <v>Thabo Pretorius</v>
      </c>
      <c r="R304" s="8">
        <f>Orders_CLEAN[[#This Row],[Quantity]]*Orders_CLEAN[[#This Row],[UnitPrice]]*(1-Orders_CLEAN[[#This Row],[Discount]])</f>
        <v>11692.818500000001</v>
      </c>
      <c r="S304" s="8">
        <f>Orders_CLEAN[[#This Row],[Cost]]*Orders_CLEAN[[#This Row],[Quantity]]</f>
        <v>8007.56</v>
      </c>
      <c r="T304" s="8">
        <f>Orders_CLEAN[[#This Row],[LineTotal]]-Orders_CLEAN[[#This Row],[LineCost]]</f>
        <v>3685.2585000000008</v>
      </c>
      <c r="U304" s="8" t="str">
        <f>IFERROR(IF(Orders_CLEAN[[#This Row],[Profit]]/Orders_CLEAN[[#This Row],[LineTotal]]&gt;0.3, "High", IF(Orders_CLEAN[[#This Row],[Profit]]/Orders_CLEAN[[#This Row],[LineTotal]]&gt;=0.15, "Medium", "Low")), "Quantity Error!")</f>
        <v>High</v>
      </c>
      <c r="V304" s="8" t="str">
        <f>IF(COUNTIF(Returns[OrderID], Orders_CLEAN[[#This Row],[OrderID]])&gt;0, "Yes", "No")</f>
        <v>No</v>
      </c>
      <c r="W304" s="19">
        <f>IF(Orders_CLEAN[[#This Row],[Returned]]="Yes",1,0)</f>
        <v>0</v>
      </c>
    </row>
    <row r="305" spans="1:23" x14ac:dyDescent="0.2">
      <c r="A305" t="s">
        <v>645</v>
      </c>
      <c r="B305" s="5">
        <v>45362</v>
      </c>
      <c r="C305" s="5" t="str">
        <f>IF(Orders_CLEAN[[#This Row],[Quantity]]="", "Quantity Error!", "Q"&amp;ROUNDUP(MONTH(Orders_CLEAN[[#This Row],[OrderDate]])/3,0))</f>
        <v>Q1</v>
      </c>
      <c r="D305" t="s">
        <v>261</v>
      </c>
      <c r="E305" t="str">
        <f>_xlfn.XLOOKUP(Orders_CLEAN[[#This Row],[CustomerID]],Customers[CustomerID],Customers[CustomerName])</f>
        <v>Palesa Molefe</v>
      </c>
      <c r="F305" t="s">
        <v>46</v>
      </c>
      <c r="G305" t="str">
        <f>_xlfn.XLOOKUP(Orders_CLEAN[[#This Row],[ProductID]],Products[ProductID],Products[ProductName])</f>
        <v>Tables Model 4</v>
      </c>
      <c r="H305" t="str">
        <f>_xlfn.XLOOKUP(Orders_CLEAN[[#This Row],[ProductName]],Products[ProductName],Products[Category])</f>
        <v>Furniture</v>
      </c>
      <c r="I305" s="6">
        <f>_xlfn.XLOOKUP(Orders_CLEAN[[#This Row],[ProductID]],Products[ProductID],Products[Cost])</f>
        <v>707.97</v>
      </c>
      <c r="J305">
        <v>6</v>
      </c>
      <c r="K305" s="6">
        <v>1262.55</v>
      </c>
      <c r="L305" s="7">
        <v>0.2</v>
      </c>
      <c r="M305" t="s">
        <v>36</v>
      </c>
      <c r="N305" t="s">
        <v>31</v>
      </c>
      <c r="O305" t="str">
        <f>_xlfn.XLOOKUP(Orders_CLEAN[[#This Row],[Region]],Region_lookup[RegionCode],Region_lookup[RegionName])</f>
        <v>Gauteng</v>
      </c>
      <c r="P305" t="s">
        <v>52</v>
      </c>
      <c r="Q305" t="str">
        <f>_xlfn.XLOOKUP(Orders_CLEAN[[#This Row],[EmployeeID]],Employees[EmployeeID],Employees[EmployeeName])</f>
        <v>Precious Mbatha</v>
      </c>
      <c r="R305" s="8">
        <f>Orders_CLEAN[[#This Row],[Quantity]]*Orders_CLEAN[[#This Row],[UnitPrice]]*(1-Orders_CLEAN[[#This Row],[Discount]])</f>
        <v>6060.24</v>
      </c>
      <c r="S305" s="8">
        <f>Orders_CLEAN[[#This Row],[Cost]]*Orders_CLEAN[[#This Row],[Quantity]]</f>
        <v>4247.82</v>
      </c>
      <c r="T305" s="8">
        <f>Orders_CLEAN[[#This Row],[LineTotal]]-Orders_CLEAN[[#This Row],[LineCost]]</f>
        <v>1812.42</v>
      </c>
      <c r="U305" s="8" t="str">
        <f>IFERROR(IF(Orders_CLEAN[[#This Row],[Profit]]/Orders_CLEAN[[#This Row],[LineTotal]]&gt;0.3, "High", IF(Orders_CLEAN[[#This Row],[Profit]]/Orders_CLEAN[[#This Row],[LineTotal]]&gt;=0.15, "Medium", "Low")), "Quantity Error!")</f>
        <v>Medium</v>
      </c>
      <c r="V305" s="8" t="str">
        <f>IF(COUNTIF(Returns[OrderID], Orders_CLEAN[[#This Row],[OrderID]])&gt;0, "Yes", "No")</f>
        <v>No</v>
      </c>
      <c r="W305" s="19">
        <f>IF(Orders_CLEAN[[#This Row],[Returned]]="Yes",1,0)</f>
        <v>0</v>
      </c>
    </row>
    <row r="306" spans="1:23" x14ac:dyDescent="0.2">
      <c r="A306" t="s">
        <v>646</v>
      </c>
      <c r="B306" s="5">
        <v>45590</v>
      </c>
      <c r="C306" s="5" t="str">
        <f>IF(Orders_CLEAN[[#This Row],[Quantity]]="", "Quantity Error!", "Q"&amp;ROUNDUP(MONTH(Orders_CLEAN[[#This Row],[OrderDate]])/3,0))</f>
        <v>Q4</v>
      </c>
      <c r="D306" t="s">
        <v>419</v>
      </c>
      <c r="E306" t="str">
        <f>_xlfn.XLOOKUP(Orders_CLEAN[[#This Row],[CustomerID]],Customers[CustomerID],Customers[CustomerName])</f>
        <v>Aisha Khumalo</v>
      </c>
      <c r="F306" t="s">
        <v>96</v>
      </c>
      <c r="G306" t="str">
        <f>_xlfn.XLOOKUP(Orders_CLEAN[[#This Row],[ProductID]],Products[ProductID],Products[ProductName])</f>
        <v>Desks Model 2</v>
      </c>
      <c r="H306" t="str">
        <f>_xlfn.XLOOKUP(Orders_CLEAN[[#This Row],[ProductName]],Products[ProductName],Products[Category])</f>
        <v>Furniture</v>
      </c>
      <c r="I306" s="6">
        <f>_xlfn.XLOOKUP(Orders_CLEAN[[#This Row],[ProductID]],Products[ProductID],Products[Cost])</f>
        <v>209.29</v>
      </c>
      <c r="J306">
        <v>6</v>
      </c>
      <c r="K306" s="6">
        <v>425.58</v>
      </c>
      <c r="L306" s="7">
        <v>0</v>
      </c>
      <c r="M306" t="s">
        <v>27</v>
      </c>
      <c r="N306" t="s">
        <v>47</v>
      </c>
      <c r="O306" t="str">
        <f>_xlfn.XLOOKUP(Orders_CLEAN[[#This Row],[Region]],Region_lookup[RegionCode],Region_lookup[RegionName])</f>
        <v>Eastern Cape</v>
      </c>
      <c r="P306" t="s">
        <v>48</v>
      </c>
      <c r="Q306" t="str">
        <f>_xlfn.XLOOKUP(Orders_CLEAN[[#This Row],[EmployeeID]],Employees[EmployeeID],Employees[EmployeeName])</f>
        <v>Sipho Ndlovu</v>
      </c>
      <c r="R306" s="8">
        <f>Orders_CLEAN[[#This Row],[Quantity]]*Orders_CLEAN[[#This Row],[UnitPrice]]*(1-Orders_CLEAN[[#This Row],[Discount]])</f>
        <v>2553.48</v>
      </c>
      <c r="S306" s="8">
        <f>Orders_CLEAN[[#This Row],[Cost]]*Orders_CLEAN[[#This Row],[Quantity]]</f>
        <v>1255.74</v>
      </c>
      <c r="T306" s="8">
        <f>Orders_CLEAN[[#This Row],[LineTotal]]-Orders_CLEAN[[#This Row],[LineCost]]</f>
        <v>1297.74</v>
      </c>
      <c r="U306" s="8" t="str">
        <f>IFERROR(IF(Orders_CLEAN[[#This Row],[Profit]]/Orders_CLEAN[[#This Row],[LineTotal]]&gt;0.3, "High", IF(Orders_CLEAN[[#This Row],[Profit]]/Orders_CLEAN[[#This Row],[LineTotal]]&gt;=0.15, "Medium", "Low")), "Quantity Error!")</f>
        <v>High</v>
      </c>
      <c r="V306" s="8" t="str">
        <f>IF(COUNTIF(Returns[OrderID], Orders_CLEAN[[#This Row],[OrderID]])&gt;0, "Yes", "No")</f>
        <v>Yes</v>
      </c>
      <c r="W306" s="19">
        <f>IF(Orders_CLEAN[[#This Row],[Returned]]="Yes",1,0)</f>
        <v>1</v>
      </c>
    </row>
    <row r="307" spans="1:23" x14ac:dyDescent="0.2">
      <c r="A307" t="s">
        <v>648</v>
      </c>
      <c r="B307" s="5">
        <v>45400</v>
      </c>
      <c r="C307" s="5" t="str">
        <f>IF(Orders_CLEAN[[#This Row],[Quantity]]="", "Quantity Error!", "Q"&amp;ROUNDUP(MONTH(Orders_CLEAN[[#This Row],[OrderDate]])/3,0))</f>
        <v>Q2</v>
      </c>
      <c r="D307" t="s">
        <v>574</v>
      </c>
      <c r="E307" t="str">
        <f>_xlfn.XLOOKUP(Orders_CLEAN[[#This Row],[CustomerID]],Customers[CustomerID],Customers[CustomerName])</f>
        <v>Lerato Mbatha</v>
      </c>
      <c r="F307" t="s">
        <v>124</v>
      </c>
      <c r="G307" t="str">
        <f>_xlfn.XLOOKUP(Orders_CLEAN[[#This Row],[ProductID]],Products[ProductID],Products[ProductName])</f>
        <v>Binders Model 2</v>
      </c>
      <c r="H307" t="str">
        <f>_xlfn.XLOOKUP(Orders_CLEAN[[#This Row],[ProductName]],Products[ProductName],Products[Category])</f>
        <v>Office Supplies</v>
      </c>
      <c r="I307" s="6">
        <f>_xlfn.XLOOKUP(Orders_CLEAN[[#This Row],[ProductID]],Products[ProductID],Products[Cost])</f>
        <v>597.01</v>
      </c>
      <c r="J307">
        <v>4</v>
      </c>
      <c r="K307" s="6">
        <v>774.08</v>
      </c>
      <c r="L307" s="7">
        <v>0.05</v>
      </c>
      <c r="M307" t="s">
        <v>62</v>
      </c>
      <c r="N307" t="s">
        <v>31</v>
      </c>
      <c r="O307" t="str">
        <f>_xlfn.XLOOKUP(Orders_CLEAN[[#This Row],[Region]],Region_lookup[RegionCode],Region_lookup[RegionName])</f>
        <v>Gauteng</v>
      </c>
      <c r="P307" t="s">
        <v>43</v>
      </c>
      <c r="Q307" t="str">
        <f>_xlfn.XLOOKUP(Orders_CLEAN[[#This Row],[EmployeeID]],Employees[EmployeeID],Employees[EmployeeName])</f>
        <v>Thabo Dlamini</v>
      </c>
      <c r="R307" s="8">
        <f>Orders_CLEAN[[#This Row],[Quantity]]*Orders_CLEAN[[#This Row],[UnitPrice]]*(1-Orders_CLEAN[[#This Row],[Discount]])</f>
        <v>2941.5039999999999</v>
      </c>
      <c r="S307" s="8">
        <f>Orders_CLEAN[[#This Row],[Cost]]*Orders_CLEAN[[#This Row],[Quantity]]</f>
        <v>2388.04</v>
      </c>
      <c r="T307" s="8">
        <f>Orders_CLEAN[[#This Row],[LineTotal]]-Orders_CLEAN[[#This Row],[LineCost]]</f>
        <v>553.46399999999994</v>
      </c>
      <c r="U307" s="8" t="str">
        <f>IFERROR(IF(Orders_CLEAN[[#This Row],[Profit]]/Orders_CLEAN[[#This Row],[LineTotal]]&gt;0.3, "High", IF(Orders_CLEAN[[#This Row],[Profit]]/Orders_CLEAN[[#This Row],[LineTotal]]&gt;=0.15, "Medium", "Low")), "Quantity Error!")</f>
        <v>Medium</v>
      </c>
      <c r="V307" s="8" t="str">
        <f>IF(COUNTIF(Returns[OrderID], Orders_CLEAN[[#This Row],[OrderID]])&gt;0, "Yes", "No")</f>
        <v>No</v>
      </c>
      <c r="W307" s="19">
        <f>IF(Orders_CLEAN[[#This Row],[Returned]]="Yes",1,0)</f>
        <v>0</v>
      </c>
    </row>
    <row r="308" spans="1:23" x14ac:dyDescent="0.2">
      <c r="A308" t="s">
        <v>649</v>
      </c>
      <c r="B308" s="5">
        <v>45598</v>
      </c>
      <c r="C308" s="5" t="str">
        <f>IF(Orders_CLEAN[[#This Row],[Quantity]]="", "Quantity Error!", "Q"&amp;ROUNDUP(MONTH(Orders_CLEAN[[#This Row],[OrderDate]])/3,0))</f>
        <v>Q4</v>
      </c>
      <c r="D308" t="s">
        <v>296</v>
      </c>
      <c r="E308" t="str">
        <f>_xlfn.XLOOKUP(Orders_CLEAN[[#This Row],[CustomerID]],Customers[CustomerID],Customers[CustomerName])</f>
        <v>Francois Le Roux</v>
      </c>
      <c r="F308" t="s">
        <v>195</v>
      </c>
      <c r="G308" t="str">
        <f>_xlfn.XLOOKUP(Orders_CLEAN[[#This Row],[ProductID]],Products[ProductID],Products[ProductName])</f>
        <v>Printers Model 2</v>
      </c>
      <c r="H308" t="str">
        <f>_xlfn.XLOOKUP(Orders_CLEAN[[#This Row],[ProductName]],Products[ProductName],Products[Category])</f>
        <v>Technology</v>
      </c>
      <c r="I308" s="6">
        <f>_xlfn.XLOOKUP(Orders_CLEAN[[#This Row],[ProductID]],Products[ProductID],Products[Cost])</f>
        <v>338.21</v>
      </c>
      <c r="J308">
        <v>8</v>
      </c>
      <c r="K308" s="6">
        <v>661.25</v>
      </c>
      <c r="L308" s="7">
        <v>0.2</v>
      </c>
      <c r="M308" t="s">
        <v>36</v>
      </c>
      <c r="N308" t="s">
        <v>47</v>
      </c>
      <c r="O308" t="str">
        <f>_xlfn.XLOOKUP(Orders_CLEAN[[#This Row],[Region]],Region_lookup[RegionCode],Region_lookup[RegionName])</f>
        <v>Eastern Cape</v>
      </c>
      <c r="P308" t="s">
        <v>48</v>
      </c>
      <c r="Q308" t="str">
        <f>_xlfn.XLOOKUP(Orders_CLEAN[[#This Row],[EmployeeID]],Employees[EmployeeID],Employees[EmployeeName])</f>
        <v>Sipho Ndlovu</v>
      </c>
      <c r="R308" s="8">
        <f>Orders_CLEAN[[#This Row],[Quantity]]*Orders_CLEAN[[#This Row],[UnitPrice]]*(1-Orders_CLEAN[[#This Row],[Discount]])</f>
        <v>4232</v>
      </c>
      <c r="S308" s="8">
        <f>Orders_CLEAN[[#This Row],[Cost]]*Orders_CLEAN[[#This Row],[Quantity]]</f>
        <v>2705.68</v>
      </c>
      <c r="T308" s="8">
        <f>Orders_CLEAN[[#This Row],[LineTotal]]-Orders_CLEAN[[#This Row],[LineCost]]</f>
        <v>1526.3200000000002</v>
      </c>
      <c r="U308" s="8" t="str">
        <f>IFERROR(IF(Orders_CLEAN[[#This Row],[Profit]]/Orders_CLEAN[[#This Row],[LineTotal]]&gt;0.3, "High", IF(Orders_CLEAN[[#This Row],[Profit]]/Orders_CLEAN[[#This Row],[LineTotal]]&gt;=0.15, "Medium", "Low")), "Quantity Error!")</f>
        <v>High</v>
      </c>
      <c r="V308" s="8" t="str">
        <f>IF(COUNTIF(Returns[OrderID], Orders_CLEAN[[#This Row],[OrderID]])&gt;0, "Yes", "No")</f>
        <v>No</v>
      </c>
      <c r="W308" s="19">
        <f>IF(Orders_CLEAN[[#This Row],[Returned]]="Yes",1,0)</f>
        <v>0</v>
      </c>
    </row>
    <row r="309" spans="1:23" x14ac:dyDescent="0.2">
      <c r="A309" t="s">
        <v>650</v>
      </c>
      <c r="B309" s="5">
        <v>45634</v>
      </c>
      <c r="C309" s="5" t="str">
        <f>IF(Orders_CLEAN[[#This Row],[Quantity]]="", "Quantity Error!", "Q"&amp;ROUNDUP(MONTH(Orders_CLEAN[[#This Row],[OrderDate]])/3,0))</f>
        <v>Q4</v>
      </c>
      <c r="D309" t="s">
        <v>50</v>
      </c>
      <c r="E309" t="str">
        <f>_xlfn.XLOOKUP(Orders_CLEAN[[#This Row],[CustomerID]],Customers[CustomerID],Customers[CustomerName])</f>
        <v>Precious Steyn</v>
      </c>
      <c r="F309" t="s">
        <v>181</v>
      </c>
      <c r="G309" t="str">
        <f>_xlfn.XLOOKUP(Orders_CLEAN[[#This Row],[ProductID]],Products[ProductID],Products[ProductName])</f>
        <v>Envelopes Model 1</v>
      </c>
      <c r="H309" t="str">
        <f>_xlfn.XLOOKUP(Orders_CLEAN[[#This Row],[ProductName]],Products[ProductName],Products[Category])</f>
        <v>Office Supplies</v>
      </c>
      <c r="I309" s="6">
        <f>_xlfn.XLOOKUP(Orders_CLEAN[[#This Row],[ProductID]],Products[ProductID],Products[Cost])</f>
        <v>76.66</v>
      </c>
      <c r="J309">
        <v>1</v>
      </c>
      <c r="K309" s="6">
        <v>117.32</v>
      </c>
      <c r="L309" s="7">
        <v>0</v>
      </c>
      <c r="M309" t="s">
        <v>13</v>
      </c>
      <c r="N309" t="s">
        <v>31</v>
      </c>
      <c r="O309" t="str">
        <f>_xlfn.XLOOKUP(Orders_CLEAN[[#This Row],[Region]],Region_lookup[RegionCode],Region_lookup[RegionName])</f>
        <v>Gauteng</v>
      </c>
      <c r="P309" t="s">
        <v>32</v>
      </c>
      <c r="Q309" t="str">
        <f>_xlfn.XLOOKUP(Orders_CLEAN[[#This Row],[EmployeeID]],Employees[EmployeeID],Employees[EmployeeName])</f>
        <v>Nomvula Mokoena</v>
      </c>
      <c r="R309" s="8">
        <f>Orders_CLEAN[[#This Row],[Quantity]]*Orders_CLEAN[[#This Row],[UnitPrice]]*(1-Orders_CLEAN[[#This Row],[Discount]])</f>
        <v>117.32</v>
      </c>
      <c r="S309" s="8">
        <f>Orders_CLEAN[[#This Row],[Cost]]*Orders_CLEAN[[#This Row],[Quantity]]</f>
        <v>76.66</v>
      </c>
      <c r="T309" s="8">
        <f>Orders_CLEAN[[#This Row],[LineTotal]]-Orders_CLEAN[[#This Row],[LineCost]]</f>
        <v>40.659999999999997</v>
      </c>
      <c r="U309" s="8" t="str">
        <f>IFERROR(IF(Orders_CLEAN[[#This Row],[Profit]]/Orders_CLEAN[[#This Row],[LineTotal]]&gt;0.3, "High", IF(Orders_CLEAN[[#This Row],[Profit]]/Orders_CLEAN[[#This Row],[LineTotal]]&gt;=0.15, "Medium", "Low")), "Quantity Error!")</f>
        <v>High</v>
      </c>
      <c r="V309" s="8" t="str">
        <f>IF(COUNTIF(Returns[OrderID], Orders_CLEAN[[#This Row],[OrderID]])&gt;0, "Yes", "No")</f>
        <v>Yes</v>
      </c>
      <c r="W309" s="19">
        <f>IF(Orders_CLEAN[[#This Row],[Returned]]="Yes",1,0)</f>
        <v>1</v>
      </c>
    </row>
    <row r="310" spans="1:23" x14ac:dyDescent="0.2">
      <c r="A310" t="s">
        <v>651</v>
      </c>
      <c r="B310" s="5">
        <v>45502</v>
      </c>
      <c r="C310" s="5" t="str">
        <f>IF(Orders_CLEAN[[#This Row],[Quantity]]="", "Quantity Error!", "Q"&amp;ROUNDUP(MONTH(Orders_CLEAN[[#This Row],[OrderDate]])/3,0))</f>
        <v>Q3</v>
      </c>
      <c r="D310" t="s">
        <v>359</v>
      </c>
      <c r="E310" t="str">
        <f>_xlfn.XLOOKUP(Orders_CLEAN[[#This Row],[CustomerID]],Customers[CustomerID],Customers[CustomerName])</f>
        <v>Bongani Sithole</v>
      </c>
      <c r="F310" t="s">
        <v>41</v>
      </c>
      <c r="G310" t="str">
        <f>_xlfn.XLOOKUP(Orders_CLEAN[[#This Row],[ProductID]],Products[ProductID],Products[ProductName])</f>
        <v>Pens Model 3</v>
      </c>
      <c r="H310" t="str">
        <f>_xlfn.XLOOKUP(Orders_CLEAN[[#This Row],[ProductName]],Products[ProductName],Products[Category])</f>
        <v>Office Supplies</v>
      </c>
      <c r="I310" s="6">
        <f>_xlfn.XLOOKUP(Orders_CLEAN[[#This Row],[ProductID]],Products[ProductID],Products[Cost])</f>
        <v>498.61</v>
      </c>
      <c r="J310">
        <v>11</v>
      </c>
      <c r="K310" s="6">
        <v>944.31</v>
      </c>
      <c r="L310" s="7">
        <v>0</v>
      </c>
      <c r="M310" t="s">
        <v>27</v>
      </c>
      <c r="N310" t="s">
        <v>31</v>
      </c>
      <c r="O310" t="str">
        <f>_xlfn.XLOOKUP(Orders_CLEAN[[#This Row],[Region]],Region_lookup[RegionCode],Region_lookup[RegionName])</f>
        <v>Gauteng</v>
      </c>
      <c r="P310" t="s">
        <v>43</v>
      </c>
      <c r="Q310" t="str">
        <f>_xlfn.XLOOKUP(Orders_CLEAN[[#This Row],[EmployeeID]],Employees[EmployeeID],Employees[EmployeeName])</f>
        <v>Thabo Dlamini</v>
      </c>
      <c r="R310" s="8">
        <f>Orders_CLEAN[[#This Row],[Quantity]]*Orders_CLEAN[[#This Row],[UnitPrice]]*(1-Orders_CLEAN[[#This Row],[Discount]])</f>
        <v>10387.41</v>
      </c>
      <c r="S310" s="8">
        <f>Orders_CLEAN[[#This Row],[Cost]]*Orders_CLEAN[[#This Row],[Quantity]]</f>
        <v>5484.71</v>
      </c>
      <c r="T310" s="8">
        <f>Orders_CLEAN[[#This Row],[LineTotal]]-Orders_CLEAN[[#This Row],[LineCost]]</f>
        <v>4902.7</v>
      </c>
      <c r="U310" s="8" t="str">
        <f>IFERROR(IF(Orders_CLEAN[[#This Row],[Profit]]/Orders_CLEAN[[#This Row],[LineTotal]]&gt;0.3, "High", IF(Orders_CLEAN[[#This Row],[Profit]]/Orders_CLEAN[[#This Row],[LineTotal]]&gt;=0.15, "Medium", "Low")), "Quantity Error!")</f>
        <v>High</v>
      </c>
      <c r="V310" s="8" t="str">
        <f>IF(COUNTIF(Returns[OrderID], Orders_CLEAN[[#This Row],[OrderID]])&gt;0, "Yes", "No")</f>
        <v>No</v>
      </c>
      <c r="W310" s="19">
        <f>IF(Orders_CLEAN[[#This Row],[Returned]]="Yes",1,0)</f>
        <v>0</v>
      </c>
    </row>
    <row r="311" spans="1:23" x14ac:dyDescent="0.2">
      <c r="A311" t="s">
        <v>652</v>
      </c>
      <c r="B311" s="5">
        <v>45311</v>
      </c>
      <c r="C311" s="5" t="str">
        <f>IF(Orders_CLEAN[[#This Row],[Quantity]]="", "Quantity Error!", "Q"&amp;ROUNDUP(MONTH(Orders_CLEAN[[#This Row],[OrderDate]])/3,0))</f>
        <v>Q1</v>
      </c>
      <c r="D311" t="s">
        <v>113</v>
      </c>
      <c r="E311" t="str">
        <f>_xlfn.XLOOKUP(Orders_CLEAN[[#This Row],[CustomerID]],Customers[CustomerID],Customers[CustomerName])</f>
        <v>Johan Van Der Merwe</v>
      </c>
      <c r="F311" t="s">
        <v>114</v>
      </c>
      <c r="G311" t="str">
        <f>_xlfn.XLOOKUP(Orders_CLEAN[[#This Row],[ProductID]],Products[ProductID],Products[ProductName])</f>
        <v>Staplers Model 4</v>
      </c>
      <c r="H311" t="str">
        <f>_xlfn.XLOOKUP(Orders_CLEAN[[#This Row],[ProductName]],Products[ProductName],Products[Category])</f>
        <v>Office Supplies</v>
      </c>
      <c r="I311" s="6">
        <f>_xlfn.XLOOKUP(Orders_CLEAN[[#This Row],[ProductID]],Products[ProductID],Products[Cost])</f>
        <v>465.76</v>
      </c>
      <c r="J311">
        <v>7</v>
      </c>
      <c r="K311" s="6">
        <v>906.25</v>
      </c>
      <c r="L311" s="7">
        <v>0.2</v>
      </c>
      <c r="M311" t="s">
        <v>62</v>
      </c>
      <c r="N311" t="s">
        <v>14</v>
      </c>
      <c r="O311" t="str">
        <f>_xlfn.XLOOKUP(Orders_CLEAN[[#This Row],[Region]],Region_lookup[RegionCode],Region_lookup[RegionName])</f>
        <v>Western Cape</v>
      </c>
      <c r="P311" t="s">
        <v>82</v>
      </c>
      <c r="Q311" t="str">
        <f>_xlfn.XLOOKUP(Orders_CLEAN[[#This Row],[EmployeeID]],Employees[EmployeeID],Employees[EmployeeName])</f>
        <v>Thabo Pretorius</v>
      </c>
      <c r="R311" s="8">
        <f>Orders_CLEAN[[#This Row],[Quantity]]*Orders_CLEAN[[#This Row],[UnitPrice]]*(1-Orders_CLEAN[[#This Row],[Discount]])</f>
        <v>5075</v>
      </c>
      <c r="S311" s="8">
        <f>Orders_CLEAN[[#This Row],[Cost]]*Orders_CLEAN[[#This Row],[Quantity]]</f>
        <v>3260.3199999999997</v>
      </c>
      <c r="T311" s="8">
        <f>Orders_CLEAN[[#This Row],[LineTotal]]-Orders_CLEAN[[#This Row],[LineCost]]</f>
        <v>1814.6800000000003</v>
      </c>
      <c r="U311" s="8" t="str">
        <f>IFERROR(IF(Orders_CLEAN[[#This Row],[Profit]]/Orders_CLEAN[[#This Row],[LineTotal]]&gt;0.3, "High", IF(Orders_CLEAN[[#This Row],[Profit]]/Orders_CLEAN[[#This Row],[LineTotal]]&gt;=0.15, "Medium", "Low")), "Quantity Error!")</f>
        <v>High</v>
      </c>
      <c r="V311" s="8" t="str">
        <f>IF(COUNTIF(Returns[OrderID], Orders_CLEAN[[#This Row],[OrderID]])&gt;0, "Yes", "No")</f>
        <v>No</v>
      </c>
      <c r="W311" s="19">
        <f>IF(Orders_CLEAN[[#This Row],[Returned]]="Yes",1,0)</f>
        <v>0</v>
      </c>
    </row>
    <row r="312" spans="1:23" x14ac:dyDescent="0.2">
      <c r="A312" t="s">
        <v>654</v>
      </c>
      <c r="B312" s="5">
        <v>45807</v>
      </c>
      <c r="C312" s="5" t="str">
        <f>IF(Orders_CLEAN[[#This Row],[Quantity]]="", "Quantity Error!", "Q"&amp;ROUNDUP(MONTH(Orders_CLEAN[[#This Row],[OrderDate]])/3,0))</f>
        <v>Q2</v>
      </c>
      <c r="D312" t="s">
        <v>25</v>
      </c>
      <c r="E312" t="str">
        <f>_xlfn.XLOOKUP(Orders_CLEAN[[#This Row],[CustomerID]],Customers[CustomerID],Customers[CustomerName])</f>
        <v>Anja Pretorius</v>
      </c>
      <c r="F312" t="s">
        <v>100</v>
      </c>
      <c r="G312" t="str">
        <f>_xlfn.XLOOKUP(Orders_CLEAN[[#This Row],[ProductID]],Products[ProductID],Products[ProductName])</f>
        <v>Printers Model 1</v>
      </c>
      <c r="H312" t="str">
        <f>_xlfn.XLOOKUP(Orders_CLEAN[[#This Row],[ProductName]],Products[ProductName],Products[Category])</f>
        <v>Technology</v>
      </c>
      <c r="I312" s="6">
        <f>_xlfn.XLOOKUP(Orders_CLEAN[[#This Row],[ProductID]],Products[ProductID],Products[Cost])</f>
        <v>595.79999999999995</v>
      </c>
      <c r="J312">
        <v>2</v>
      </c>
      <c r="K312" s="6">
        <v>1280.18</v>
      </c>
      <c r="L312" s="7">
        <v>0</v>
      </c>
      <c r="M312" t="s">
        <v>36</v>
      </c>
      <c r="N312" t="s">
        <v>14</v>
      </c>
      <c r="O312" t="str">
        <f>_xlfn.XLOOKUP(Orders_CLEAN[[#This Row],[Region]],Region_lookup[RegionCode],Region_lookup[RegionName])</f>
        <v>Western Cape</v>
      </c>
      <c r="P312" t="s">
        <v>82</v>
      </c>
      <c r="Q312" t="str">
        <f>_xlfn.XLOOKUP(Orders_CLEAN[[#This Row],[EmployeeID]],Employees[EmployeeID],Employees[EmployeeName])</f>
        <v>Thabo Pretorius</v>
      </c>
      <c r="R312" s="8">
        <f>Orders_CLEAN[[#This Row],[Quantity]]*Orders_CLEAN[[#This Row],[UnitPrice]]*(1-Orders_CLEAN[[#This Row],[Discount]])</f>
        <v>2560.36</v>
      </c>
      <c r="S312" s="8">
        <f>Orders_CLEAN[[#This Row],[Cost]]*Orders_CLEAN[[#This Row],[Quantity]]</f>
        <v>1191.5999999999999</v>
      </c>
      <c r="T312" s="8">
        <f>Orders_CLEAN[[#This Row],[LineTotal]]-Orders_CLEAN[[#This Row],[LineCost]]</f>
        <v>1368.7600000000002</v>
      </c>
      <c r="U312" s="8" t="str">
        <f>IFERROR(IF(Orders_CLEAN[[#This Row],[Profit]]/Orders_CLEAN[[#This Row],[LineTotal]]&gt;0.3, "High", IF(Orders_CLEAN[[#This Row],[Profit]]/Orders_CLEAN[[#This Row],[LineTotal]]&gt;=0.15, "Medium", "Low")), "Quantity Error!")</f>
        <v>High</v>
      </c>
      <c r="V312" s="8" t="str">
        <f>IF(COUNTIF(Returns[OrderID], Orders_CLEAN[[#This Row],[OrderID]])&gt;0, "Yes", "No")</f>
        <v>No</v>
      </c>
      <c r="W312" s="19">
        <f>IF(Orders_CLEAN[[#This Row],[Returned]]="Yes",1,0)</f>
        <v>0</v>
      </c>
    </row>
    <row r="313" spans="1:23" x14ac:dyDescent="0.2">
      <c r="A313" t="s">
        <v>655</v>
      </c>
      <c r="B313" s="5">
        <v>45403</v>
      </c>
      <c r="C313" s="5" t="str">
        <f>IF(Orders_CLEAN[[#This Row],[Quantity]]="", "Quantity Error!", "Q"&amp;ROUNDUP(MONTH(Orders_CLEAN[[#This Row],[OrderDate]])/3,0))</f>
        <v>Q2</v>
      </c>
      <c r="D313" t="s">
        <v>187</v>
      </c>
      <c r="E313" t="str">
        <f>_xlfn.XLOOKUP(Orders_CLEAN[[#This Row],[CustomerID]],Customers[CustomerID],Customers[CustomerName])</f>
        <v>Pieter Joubert</v>
      </c>
      <c r="F313" t="s">
        <v>213</v>
      </c>
      <c r="G313" t="str">
        <f>_xlfn.XLOOKUP(Orders_CLEAN[[#This Row],[ProductID]],Products[ProductID],Products[ProductName])</f>
        <v>Pens Model 4</v>
      </c>
      <c r="H313" t="str">
        <f>_xlfn.XLOOKUP(Orders_CLEAN[[#This Row],[ProductName]],Products[ProductName],Products[Category])</f>
        <v>Office Supplies</v>
      </c>
      <c r="I313" s="6">
        <f>_xlfn.XLOOKUP(Orders_CLEAN[[#This Row],[ProductID]],Products[ProductID],Products[Cost])</f>
        <v>578.14</v>
      </c>
      <c r="J313">
        <v>4</v>
      </c>
      <c r="K313" s="6">
        <v>1084.72</v>
      </c>
      <c r="L313" s="7">
        <v>0</v>
      </c>
      <c r="M313" t="s">
        <v>36</v>
      </c>
      <c r="N313" t="s">
        <v>14</v>
      </c>
      <c r="O313" t="str">
        <f>_xlfn.XLOOKUP(Orders_CLEAN[[#This Row],[Region]],Region_lookup[RegionCode],Region_lookup[RegionName])</f>
        <v>Western Cape</v>
      </c>
      <c r="P313" t="s">
        <v>15</v>
      </c>
      <c r="Q313" t="str">
        <f>_xlfn.XLOOKUP(Orders_CLEAN[[#This Row],[EmployeeID]],Employees[EmployeeID],Employees[EmployeeName])</f>
        <v>Anja Fourie</v>
      </c>
      <c r="R313" s="8">
        <f>Orders_CLEAN[[#This Row],[Quantity]]*Orders_CLEAN[[#This Row],[UnitPrice]]*(1-Orders_CLEAN[[#This Row],[Discount]])</f>
        <v>4338.88</v>
      </c>
      <c r="S313" s="8">
        <f>Orders_CLEAN[[#This Row],[Cost]]*Orders_CLEAN[[#This Row],[Quantity]]</f>
        <v>2312.56</v>
      </c>
      <c r="T313" s="8">
        <f>Orders_CLEAN[[#This Row],[LineTotal]]-Orders_CLEAN[[#This Row],[LineCost]]</f>
        <v>2026.3200000000002</v>
      </c>
      <c r="U313" s="8" t="str">
        <f>IFERROR(IF(Orders_CLEAN[[#This Row],[Profit]]/Orders_CLEAN[[#This Row],[LineTotal]]&gt;0.3, "High", IF(Orders_CLEAN[[#This Row],[Profit]]/Orders_CLEAN[[#This Row],[LineTotal]]&gt;=0.15, "Medium", "Low")), "Quantity Error!")</f>
        <v>High</v>
      </c>
      <c r="V313" s="8" t="str">
        <f>IF(COUNTIF(Returns[OrderID], Orders_CLEAN[[#This Row],[OrderID]])&gt;0, "Yes", "No")</f>
        <v>Yes</v>
      </c>
      <c r="W313" s="19">
        <f>IF(Orders_CLEAN[[#This Row],[Returned]]="Yes",1,0)</f>
        <v>1</v>
      </c>
    </row>
    <row r="314" spans="1:23" x14ac:dyDescent="0.2">
      <c r="A314" t="s">
        <v>656</v>
      </c>
      <c r="B314" s="5">
        <v>45376</v>
      </c>
      <c r="C314" s="5" t="str">
        <f>IF(Orders_CLEAN[[#This Row],[Quantity]]="", "Quantity Error!", "Q"&amp;ROUNDUP(MONTH(Orders_CLEAN[[#This Row],[OrderDate]])/3,0))</f>
        <v>Q1</v>
      </c>
      <c r="D314" t="s">
        <v>530</v>
      </c>
      <c r="E314" t="str">
        <f>_xlfn.XLOOKUP(Orders_CLEAN[[#This Row],[CustomerID]],Customers[CustomerID],Customers[CustomerName])</f>
        <v>Aisha Botha</v>
      </c>
      <c r="F314" t="s">
        <v>148</v>
      </c>
      <c r="G314" t="str">
        <f>_xlfn.XLOOKUP(Orders_CLEAN[[#This Row],[ProductID]],Products[ProductID],Products[ProductName])</f>
        <v>Tables Model 3</v>
      </c>
      <c r="H314" t="str">
        <f>_xlfn.XLOOKUP(Orders_CLEAN[[#This Row],[ProductName]],Products[ProductName],Products[Category])</f>
        <v>Furniture</v>
      </c>
      <c r="I314" s="6">
        <f>_xlfn.XLOOKUP(Orders_CLEAN[[#This Row],[ProductID]],Products[ProductID],Products[Cost])</f>
        <v>190.89</v>
      </c>
      <c r="J314">
        <v>11</v>
      </c>
      <c r="K314" s="6">
        <v>243.15</v>
      </c>
      <c r="L314" s="7">
        <v>0.05</v>
      </c>
      <c r="M314" t="s">
        <v>27</v>
      </c>
      <c r="N314" t="s">
        <v>21</v>
      </c>
      <c r="O314" t="str">
        <f>_xlfn.XLOOKUP(Orders_CLEAN[[#This Row],[Region]],Region_lookup[RegionCode],Region_lookup[RegionName])</f>
        <v>KwaZulu-Natal</v>
      </c>
      <c r="P314" t="s">
        <v>22</v>
      </c>
      <c r="Q314" t="str">
        <f>_xlfn.XLOOKUP(Orders_CLEAN[[#This Row],[EmployeeID]],Employees[EmployeeID],Employees[EmployeeName])</f>
        <v>Thabo Le Roux</v>
      </c>
      <c r="R314" s="8">
        <f>Orders_CLEAN[[#This Row],[Quantity]]*Orders_CLEAN[[#This Row],[UnitPrice]]*(1-Orders_CLEAN[[#This Row],[Discount]])</f>
        <v>2540.9175</v>
      </c>
      <c r="S314" s="8">
        <f>Orders_CLEAN[[#This Row],[Cost]]*Orders_CLEAN[[#This Row],[Quantity]]</f>
        <v>2099.79</v>
      </c>
      <c r="T314" s="8">
        <f>Orders_CLEAN[[#This Row],[LineTotal]]-Orders_CLEAN[[#This Row],[LineCost]]</f>
        <v>441.12750000000005</v>
      </c>
      <c r="U314" s="8" t="str">
        <f>IFERROR(IF(Orders_CLEAN[[#This Row],[Profit]]/Orders_CLEAN[[#This Row],[LineTotal]]&gt;0.3, "High", IF(Orders_CLEAN[[#This Row],[Profit]]/Orders_CLEAN[[#This Row],[LineTotal]]&gt;=0.15, "Medium", "Low")), "Quantity Error!")</f>
        <v>Medium</v>
      </c>
      <c r="V314" s="8" t="str">
        <f>IF(COUNTIF(Returns[OrderID], Orders_CLEAN[[#This Row],[OrderID]])&gt;0, "Yes", "No")</f>
        <v>No</v>
      </c>
      <c r="W314" s="19">
        <f>IF(Orders_CLEAN[[#This Row],[Returned]]="Yes",1,0)</f>
        <v>0</v>
      </c>
    </row>
    <row r="315" spans="1:23" x14ac:dyDescent="0.2">
      <c r="A315" t="s">
        <v>657</v>
      </c>
      <c r="B315" s="5">
        <v>45677</v>
      </c>
      <c r="C315" s="5" t="str">
        <f>IF(Orders_CLEAN[[#This Row],[Quantity]]="", "Quantity Error!", "Q"&amp;ROUNDUP(MONTH(Orders_CLEAN[[#This Row],[OrderDate]])/3,0))</f>
        <v>Q1</v>
      </c>
      <c r="D315" t="s">
        <v>147</v>
      </c>
      <c r="E315" t="str">
        <f>_xlfn.XLOOKUP(Orders_CLEAN[[#This Row],[CustomerID]],Customers[CustomerID],Customers[CustomerName])</f>
        <v>Anja Botha</v>
      </c>
      <c r="F315" t="s">
        <v>166</v>
      </c>
      <c r="G315" t="str">
        <f>_xlfn.XLOOKUP(Orders_CLEAN[[#This Row],[ProductID]],Products[ProductID],Products[ProductName])</f>
        <v>Monitors Model 2</v>
      </c>
      <c r="H315" t="str">
        <f>_xlfn.XLOOKUP(Orders_CLEAN[[#This Row],[ProductName]],Products[ProductName],Products[Category])</f>
        <v>Technology</v>
      </c>
      <c r="I315" s="6">
        <f>_xlfn.XLOOKUP(Orders_CLEAN[[#This Row],[ProductID]],Products[ProductID],Products[Cost])</f>
        <v>396.64</v>
      </c>
      <c r="J315">
        <v>1</v>
      </c>
      <c r="K315" s="6">
        <v>532.41999999999996</v>
      </c>
      <c r="L315" s="7">
        <v>0</v>
      </c>
      <c r="M315" t="s">
        <v>13</v>
      </c>
      <c r="N315" t="s">
        <v>31</v>
      </c>
      <c r="O315" t="str">
        <f>_xlfn.XLOOKUP(Orders_CLEAN[[#This Row],[Region]],Region_lookup[RegionCode],Region_lookup[RegionName])</f>
        <v>Gauteng</v>
      </c>
      <c r="P315" t="s">
        <v>32</v>
      </c>
      <c r="Q315" t="str">
        <f>_xlfn.XLOOKUP(Orders_CLEAN[[#This Row],[EmployeeID]],Employees[EmployeeID],Employees[EmployeeName])</f>
        <v>Nomvula Mokoena</v>
      </c>
      <c r="R315" s="8">
        <f>Orders_CLEAN[[#This Row],[Quantity]]*Orders_CLEAN[[#This Row],[UnitPrice]]*(1-Orders_CLEAN[[#This Row],[Discount]])</f>
        <v>532.41999999999996</v>
      </c>
      <c r="S315" s="8">
        <f>Orders_CLEAN[[#This Row],[Cost]]*Orders_CLEAN[[#This Row],[Quantity]]</f>
        <v>396.64</v>
      </c>
      <c r="T315" s="8">
        <f>Orders_CLEAN[[#This Row],[LineTotal]]-Orders_CLEAN[[#This Row],[LineCost]]</f>
        <v>135.77999999999997</v>
      </c>
      <c r="U315" s="8" t="str">
        <f>IFERROR(IF(Orders_CLEAN[[#This Row],[Profit]]/Orders_CLEAN[[#This Row],[LineTotal]]&gt;0.3, "High", IF(Orders_CLEAN[[#This Row],[Profit]]/Orders_CLEAN[[#This Row],[LineTotal]]&gt;=0.15, "Medium", "Low")), "Quantity Error!")</f>
        <v>Medium</v>
      </c>
      <c r="V315" s="8" t="str">
        <f>IF(COUNTIF(Returns[OrderID], Orders_CLEAN[[#This Row],[OrderID]])&gt;0, "Yes", "No")</f>
        <v>No</v>
      </c>
      <c r="W315" s="19">
        <f>IF(Orders_CLEAN[[#This Row],[Returned]]="Yes",1,0)</f>
        <v>0</v>
      </c>
    </row>
    <row r="316" spans="1:23" x14ac:dyDescent="0.2">
      <c r="A316" t="s">
        <v>658</v>
      </c>
      <c r="B316" s="5">
        <v>45835</v>
      </c>
      <c r="C316" s="5" t="str">
        <f>IF(Orders_CLEAN[[#This Row],[Quantity]]="", "Quantity Error!", "Q"&amp;ROUNDUP(MONTH(Orders_CLEAN[[#This Row],[OrderDate]])/3,0))</f>
        <v>Q2</v>
      </c>
      <c r="D316" t="s">
        <v>326</v>
      </c>
      <c r="E316" t="str">
        <f>_xlfn.XLOOKUP(Orders_CLEAN[[#This Row],[CustomerID]],Customers[CustomerID],Customers[CustomerName])</f>
        <v>Nomsa Molefe</v>
      </c>
      <c r="F316" t="s">
        <v>174</v>
      </c>
      <c r="G316" t="str">
        <f>_xlfn.XLOOKUP(Orders_CLEAN[[#This Row],[ProductID]],Products[ProductID],Products[ProductName])</f>
        <v>Printers Model 4</v>
      </c>
      <c r="H316" t="str">
        <f>_xlfn.XLOOKUP(Orders_CLEAN[[#This Row],[ProductName]],Products[ProductName],Products[Category])</f>
        <v>Technology</v>
      </c>
      <c r="I316" s="6">
        <f>_xlfn.XLOOKUP(Orders_CLEAN[[#This Row],[ProductID]],Products[ProductID],Products[Cost])</f>
        <v>83.72</v>
      </c>
      <c r="J316">
        <v>1</v>
      </c>
      <c r="K316" s="6">
        <v>143.57</v>
      </c>
      <c r="L316" s="7">
        <v>0.15</v>
      </c>
      <c r="M316" t="s">
        <v>13</v>
      </c>
      <c r="N316" t="s">
        <v>21</v>
      </c>
      <c r="O316" t="str">
        <f>_xlfn.XLOOKUP(Orders_CLEAN[[#This Row],[Region]],Region_lookup[RegionCode],Region_lookup[RegionName])</f>
        <v>KwaZulu-Natal</v>
      </c>
      <c r="P316" t="s">
        <v>170</v>
      </c>
      <c r="Q316" t="str">
        <f>_xlfn.XLOOKUP(Orders_CLEAN[[#This Row],[EmployeeID]],Employees[EmployeeID],Employees[EmployeeName])</f>
        <v>Nomvula Le Roux</v>
      </c>
      <c r="R316" s="8">
        <f>Orders_CLEAN[[#This Row],[Quantity]]*Orders_CLEAN[[#This Row],[UnitPrice]]*(1-Orders_CLEAN[[#This Row],[Discount]])</f>
        <v>122.03449999999999</v>
      </c>
      <c r="S316" s="8">
        <f>Orders_CLEAN[[#This Row],[Cost]]*Orders_CLEAN[[#This Row],[Quantity]]</f>
        <v>83.72</v>
      </c>
      <c r="T316" s="8">
        <f>Orders_CLEAN[[#This Row],[LineTotal]]-Orders_CLEAN[[#This Row],[LineCost]]</f>
        <v>38.314499999999995</v>
      </c>
      <c r="U316" s="8" t="str">
        <f>IFERROR(IF(Orders_CLEAN[[#This Row],[Profit]]/Orders_CLEAN[[#This Row],[LineTotal]]&gt;0.3, "High", IF(Orders_CLEAN[[#This Row],[Profit]]/Orders_CLEAN[[#This Row],[LineTotal]]&gt;=0.15, "Medium", "Low")), "Quantity Error!")</f>
        <v>High</v>
      </c>
      <c r="V316" s="8" t="str">
        <f>IF(COUNTIF(Returns[OrderID], Orders_CLEAN[[#This Row],[OrderID]])&gt;0, "Yes", "No")</f>
        <v>No</v>
      </c>
      <c r="W316" s="19">
        <f>IF(Orders_CLEAN[[#This Row],[Returned]]="Yes",1,0)</f>
        <v>0</v>
      </c>
    </row>
    <row r="317" spans="1:23" x14ac:dyDescent="0.2">
      <c r="A317" t="s">
        <v>660</v>
      </c>
      <c r="B317" s="5">
        <v>45458</v>
      </c>
      <c r="C317" s="5" t="str">
        <f>IF(Orders_CLEAN[[#This Row],[Quantity]]="", "Quantity Error!", "Q"&amp;ROUNDUP(MONTH(Orders_CLEAN[[#This Row],[OrderDate]])/3,0))</f>
        <v>Q2</v>
      </c>
      <c r="D317" t="s">
        <v>147</v>
      </c>
      <c r="E317" t="str">
        <f>_xlfn.XLOOKUP(Orders_CLEAN[[#This Row],[CustomerID]],Customers[CustomerID],Customers[CustomerName])</f>
        <v>Anja Botha</v>
      </c>
      <c r="F317" t="s">
        <v>162</v>
      </c>
      <c r="G317" t="str">
        <f>_xlfn.XLOOKUP(Orders_CLEAN[[#This Row],[ProductID]],Products[ProductID],Products[ProductName])</f>
        <v>Chairs Model 1</v>
      </c>
      <c r="H317" t="str">
        <f>_xlfn.XLOOKUP(Orders_CLEAN[[#This Row],[ProductName]],Products[ProductName],Products[Category])</f>
        <v>Furniture</v>
      </c>
      <c r="I317" s="6">
        <f>_xlfn.XLOOKUP(Orders_CLEAN[[#This Row],[ProductID]],Products[ProductID],Products[Cost])</f>
        <v>96.56</v>
      </c>
      <c r="J317">
        <v>5</v>
      </c>
      <c r="K317" s="6">
        <v>209.03</v>
      </c>
      <c r="L317" s="7">
        <v>0</v>
      </c>
      <c r="M317" t="s">
        <v>13</v>
      </c>
      <c r="N317" t="s">
        <v>31</v>
      </c>
      <c r="O317" t="str">
        <f>_xlfn.XLOOKUP(Orders_CLEAN[[#This Row],[Region]],Region_lookup[RegionCode],Region_lookup[RegionName])</f>
        <v>Gauteng</v>
      </c>
      <c r="P317" t="s">
        <v>32</v>
      </c>
      <c r="Q317" t="str">
        <f>_xlfn.XLOOKUP(Orders_CLEAN[[#This Row],[EmployeeID]],Employees[EmployeeID],Employees[EmployeeName])</f>
        <v>Nomvula Mokoena</v>
      </c>
      <c r="R317" s="8">
        <f>Orders_CLEAN[[#This Row],[Quantity]]*Orders_CLEAN[[#This Row],[UnitPrice]]*(1-Orders_CLEAN[[#This Row],[Discount]])</f>
        <v>1045.1500000000001</v>
      </c>
      <c r="S317" s="8">
        <f>Orders_CLEAN[[#This Row],[Cost]]*Orders_CLEAN[[#This Row],[Quantity]]</f>
        <v>482.8</v>
      </c>
      <c r="T317" s="8">
        <f>Orders_CLEAN[[#This Row],[LineTotal]]-Orders_CLEAN[[#This Row],[LineCost]]</f>
        <v>562.35000000000014</v>
      </c>
      <c r="U317" s="8" t="str">
        <f>IFERROR(IF(Orders_CLEAN[[#This Row],[Profit]]/Orders_CLEAN[[#This Row],[LineTotal]]&gt;0.3, "High", IF(Orders_CLEAN[[#This Row],[Profit]]/Orders_CLEAN[[#This Row],[LineTotal]]&gt;=0.15, "Medium", "Low")), "Quantity Error!")</f>
        <v>High</v>
      </c>
      <c r="V317" s="8" t="str">
        <f>IF(COUNTIF(Returns[OrderID], Orders_CLEAN[[#This Row],[OrderID]])&gt;0, "Yes", "No")</f>
        <v>No</v>
      </c>
      <c r="W317" s="19">
        <f>IF(Orders_CLEAN[[#This Row],[Returned]]="Yes",1,0)</f>
        <v>0</v>
      </c>
    </row>
    <row r="318" spans="1:23" x14ac:dyDescent="0.2">
      <c r="A318" t="s">
        <v>661</v>
      </c>
      <c r="B318" s="5">
        <v>45456</v>
      </c>
      <c r="C318" s="5" t="str">
        <f>IF(Orders_CLEAN[[#This Row],[Quantity]]="", "Quantity Error!", "Q"&amp;ROUNDUP(MONTH(Orders_CLEAN[[#This Row],[OrderDate]])/3,0))</f>
        <v>Q2</v>
      </c>
      <c r="D318" t="s">
        <v>355</v>
      </c>
      <c r="E318" t="str">
        <f>_xlfn.XLOOKUP(Orders_CLEAN[[#This Row],[CustomerID]],Customers[CustomerID],Customers[CustomerName])</f>
        <v>Pieter Joubert</v>
      </c>
      <c r="F318" t="s">
        <v>139</v>
      </c>
      <c r="G318" t="str">
        <f>_xlfn.XLOOKUP(Orders_CLEAN[[#This Row],[ProductID]],Products[ProductID],Products[ProductName])</f>
        <v>Envelopes Model 3</v>
      </c>
      <c r="H318" t="str">
        <f>_xlfn.XLOOKUP(Orders_CLEAN[[#This Row],[ProductName]],Products[ProductName],Products[Category])</f>
        <v>Office Supplies</v>
      </c>
      <c r="I318" s="6">
        <f>_xlfn.XLOOKUP(Orders_CLEAN[[#This Row],[ProductID]],Products[ProductID],Products[Cost])</f>
        <v>110.07</v>
      </c>
      <c r="J318">
        <v>5</v>
      </c>
      <c r="K318" s="6">
        <v>193.99</v>
      </c>
      <c r="L318" s="7">
        <v>0.05</v>
      </c>
      <c r="M318" t="s">
        <v>13</v>
      </c>
      <c r="N318" t="s">
        <v>14</v>
      </c>
      <c r="O318" t="str">
        <f>_xlfn.XLOOKUP(Orders_CLEAN[[#This Row],[Region]],Region_lookup[RegionCode],Region_lookup[RegionName])</f>
        <v>Western Cape</v>
      </c>
      <c r="P318" t="s">
        <v>15</v>
      </c>
      <c r="Q318" t="str">
        <f>_xlfn.XLOOKUP(Orders_CLEAN[[#This Row],[EmployeeID]],Employees[EmployeeID],Employees[EmployeeName])</f>
        <v>Anja Fourie</v>
      </c>
      <c r="R318" s="8">
        <f>Orders_CLEAN[[#This Row],[Quantity]]*Orders_CLEAN[[#This Row],[UnitPrice]]*(1-Orders_CLEAN[[#This Row],[Discount]])</f>
        <v>921.45249999999999</v>
      </c>
      <c r="S318" s="8">
        <f>Orders_CLEAN[[#This Row],[Cost]]*Orders_CLEAN[[#This Row],[Quantity]]</f>
        <v>550.34999999999991</v>
      </c>
      <c r="T318" s="8">
        <f>Orders_CLEAN[[#This Row],[LineTotal]]-Orders_CLEAN[[#This Row],[LineCost]]</f>
        <v>371.10250000000008</v>
      </c>
      <c r="U318" s="8" t="str">
        <f>IFERROR(IF(Orders_CLEAN[[#This Row],[Profit]]/Orders_CLEAN[[#This Row],[LineTotal]]&gt;0.3, "High", IF(Orders_CLEAN[[#This Row],[Profit]]/Orders_CLEAN[[#This Row],[LineTotal]]&gt;=0.15, "Medium", "Low")), "Quantity Error!")</f>
        <v>High</v>
      </c>
      <c r="V318" s="8" t="str">
        <f>IF(COUNTIF(Returns[OrderID], Orders_CLEAN[[#This Row],[OrderID]])&gt;0, "Yes", "No")</f>
        <v>Yes</v>
      </c>
      <c r="W318" s="19">
        <f>IF(Orders_CLEAN[[#This Row],[Returned]]="Yes",1,0)</f>
        <v>1</v>
      </c>
    </row>
    <row r="319" spans="1:23" x14ac:dyDescent="0.2">
      <c r="A319" t="s">
        <v>663</v>
      </c>
      <c r="B319" s="5">
        <v>45503</v>
      </c>
      <c r="C319" s="5" t="str">
        <f>IF(Orders_CLEAN[[#This Row],[Quantity]]="", "Quantity Error!", "Q"&amp;ROUNDUP(MONTH(Orders_CLEAN[[#This Row],[OrderDate]])/3,0))</f>
        <v>Q3</v>
      </c>
      <c r="D319" t="s">
        <v>147</v>
      </c>
      <c r="E319" t="str">
        <f>_xlfn.XLOOKUP(Orders_CLEAN[[#This Row],[CustomerID]],Customers[CustomerID],Customers[CustomerName])</f>
        <v>Anja Botha</v>
      </c>
      <c r="F319" t="s">
        <v>30</v>
      </c>
      <c r="G319" t="str">
        <f>_xlfn.XLOOKUP(Orders_CLEAN[[#This Row],[ProductID]],Products[ProductID],Products[ProductName])</f>
        <v>Paper Model 4</v>
      </c>
      <c r="H319" t="str">
        <f>_xlfn.XLOOKUP(Orders_CLEAN[[#This Row],[ProductName]],Products[ProductName],Products[Category])</f>
        <v>Office Supplies</v>
      </c>
      <c r="I319" s="6">
        <f>_xlfn.XLOOKUP(Orders_CLEAN[[#This Row],[ProductID]],Products[ProductID],Products[Cost])</f>
        <v>528.29</v>
      </c>
      <c r="J319">
        <v>6</v>
      </c>
      <c r="K319" s="6">
        <v>798.12</v>
      </c>
      <c r="L319" s="7">
        <v>0.15</v>
      </c>
      <c r="M319" t="s">
        <v>36</v>
      </c>
      <c r="N319" t="s">
        <v>31</v>
      </c>
      <c r="O319" t="str">
        <f>_xlfn.XLOOKUP(Orders_CLEAN[[#This Row],[Region]],Region_lookup[RegionCode],Region_lookup[RegionName])</f>
        <v>Gauteng</v>
      </c>
      <c r="P319" t="s">
        <v>52</v>
      </c>
      <c r="Q319" t="str">
        <f>_xlfn.XLOOKUP(Orders_CLEAN[[#This Row],[EmployeeID]],Employees[EmployeeID],Employees[EmployeeName])</f>
        <v>Precious Mbatha</v>
      </c>
      <c r="R319" s="8">
        <f>Orders_CLEAN[[#This Row],[Quantity]]*Orders_CLEAN[[#This Row],[UnitPrice]]*(1-Orders_CLEAN[[#This Row],[Discount]])</f>
        <v>4070.4120000000003</v>
      </c>
      <c r="S319" s="8">
        <f>Orders_CLEAN[[#This Row],[Cost]]*Orders_CLEAN[[#This Row],[Quantity]]</f>
        <v>3169.74</v>
      </c>
      <c r="T319" s="8">
        <f>Orders_CLEAN[[#This Row],[LineTotal]]-Orders_CLEAN[[#This Row],[LineCost]]</f>
        <v>900.67200000000048</v>
      </c>
      <c r="U319" s="8" t="str">
        <f>IFERROR(IF(Orders_CLEAN[[#This Row],[Profit]]/Orders_CLEAN[[#This Row],[LineTotal]]&gt;0.3, "High", IF(Orders_CLEAN[[#This Row],[Profit]]/Orders_CLEAN[[#This Row],[LineTotal]]&gt;=0.15, "Medium", "Low")), "Quantity Error!")</f>
        <v>Medium</v>
      </c>
      <c r="V319" s="8" t="str">
        <f>IF(COUNTIF(Returns[OrderID], Orders_CLEAN[[#This Row],[OrderID]])&gt;0, "Yes", "No")</f>
        <v>No</v>
      </c>
      <c r="W319" s="19">
        <f>IF(Orders_CLEAN[[#This Row],[Returned]]="Yes",1,0)</f>
        <v>0</v>
      </c>
    </row>
    <row r="320" spans="1:23" x14ac:dyDescent="0.2">
      <c r="A320" t="s">
        <v>664</v>
      </c>
      <c r="B320" s="5">
        <v>45372</v>
      </c>
      <c r="C320" s="5" t="str">
        <f>IF(Orders_CLEAN[[#This Row],[Quantity]]="", "Quantity Error!", "Q"&amp;ROUNDUP(MONTH(Orders_CLEAN[[#This Row],[OrderDate]])/3,0))</f>
        <v>Q1</v>
      </c>
      <c r="D320" t="s">
        <v>362</v>
      </c>
      <c r="E320" t="str">
        <f>_xlfn.XLOOKUP(Orders_CLEAN[[#This Row],[CustomerID]],Customers[CustomerID],Customers[CustomerName])</f>
        <v>Palesa Venter</v>
      </c>
      <c r="F320" t="s">
        <v>114</v>
      </c>
      <c r="G320" t="str">
        <f>_xlfn.XLOOKUP(Orders_CLEAN[[#This Row],[ProductID]],Products[ProductID],Products[ProductName])</f>
        <v>Staplers Model 4</v>
      </c>
      <c r="H320" t="str">
        <f>_xlfn.XLOOKUP(Orders_CLEAN[[#This Row],[ProductName]],Products[ProductName],Products[Category])</f>
        <v>Office Supplies</v>
      </c>
      <c r="I320" s="6">
        <f>_xlfn.XLOOKUP(Orders_CLEAN[[#This Row],[ProductID]],Products[ProductID],Products[Cost])</f>
        <v>465.76</v>
      </c>
      <c r="J320">
        <v>12</v>
      </c>
      <c r="K320" s="6">
        <v>906.25</v>
      </c>
      <c r="L320" s="7">
        <v>0.2</v>
      </c>
      <c r="M320" t="s">
        <v>27</v>
      </c>
      <c r="N320" t="s">
        <v>21</v>
      </c>
      <c r="O320" t="str">
        <f>_xlfn.XLOOKUP(Orders_CLEAN[[#This Row],[Region]],Region_lookup[RegionCode],Region_lookup[RegionName])</f>
        <v>KwaZulu-Natal</v>
      </c>
      <c r="P320" t="s">
        <v>170</v>
      </c>
      <c r="Q320" t="str">
        <f>_xlfn.XLOOKUP(Orders_CLEAN[[#This Row],[EmployeeID]],Employees[EmployeeID],Employees[EmployeeName])</f>
        <v>Nomvula Le Roux</v>
      </c>
      <c r="R320" s="8">
        <f>Orders_CLEAN[[#This Row],[Quantity]]*Orders_CLEAN[[#This Row],[UnitPrice]]*(1-Orders_CLEAN[[#This Row],[Discount]])</f>
        <v>8700</v>
      </c>
      <c r="S320" s="8">
        <f>Orders_CLEAN[[#This Row],[Cost]]*Orders_CLEAN[[#This Row],[Quantity]]</f>
        <v>5589.12</v>
      </c>
      <c r="T320" s="8">
        <f>Orders_CLEAN[[#This Row],[LineTotal]]-Orders_CLEAN[[#This Row],[LineCost]]</f>
        <v>3110.88</v>
      </c>
      <c r="U320" s="8" t="str">
        <f>IFERROR(IF(Orders_CLEAN[[#This Row],[Profit]]/Orders_CLEAN[[#This Row],[LineTotal]]&gt;0.3, "High", IF(Orders_CLEAN[[#This Row],[Profit]]/Orders_CLEAN[[#This Row],[LineTotal]]&gt;=0.15, "Medium", "Low")), "Quantity Error!")</f>
        <v>High</v>
      </c>
      <c r="V320" s="8" t="str">
        <f>IF(COUNTIF(Returns[OrderID], Orders_CLEAN[[#This Row],[OrderID]])&gt;0, "Yes", "No")</f>
        <v>No</v>
      </c>
      <c r="W320" s="19">
        <f>IF(Orders_CLEAN[[#This Row],[Returned]]="Yes",1,0)</f>
        <v>0</v>
      </c>
    </row>
    <row r="321" spans="1:23" x14ac:dyDescent="0.2">
      <c r="A321" t="s">
        <v>665</v>
      </c>
      <c r="B321" s="5">
        <v>45374</v>
      </c>
      <c r="C321" s="5" t="str">
        <f>IF(Orders_CLEAN[[#This Row],[Quantity]]="", "Quantity Error!", "Q"&amp;ROUNDUP(MONTH(Orders_CLEAN[[#This Row],[OrderDate]])/3,0))</f>
        <v>Q1</v>
      </c>
      <c r="D321" t="s">
        <v>198</v>
      </c>
      <c r="E321" t="str">
        <f>_xlfn.XLOOKUP(Orders_CLEAN[[#This Row],[CustomerID]],Customers[CustomerID],Customers[CustomerName])</f>
        <v>Nomsa Mahlangu</v>
      </c>
      <c r="F321" t="s">
        <v>136</v>
      </c>
      <c r="G321" t="str">
        <f>_xlfn.XLOOKUP(Orders_CLEAN[[#This Row],[ProductID]],Products[ProductID],Products[ProductName])</f>
        <v>Chairs Model 4</v>
      </c>
      <c r="H321" t="str">
        <f>_xlfn.XLOOKUP(Orders_CLEAN[[#This Row],[ProductName]],Products[ProductName],Products[Category])</f>
        <v>Furniture</v>
      </c>
      <c r="I321" s="6">
        <f>_xlfn.XLOOKUP(Orders_CLEAN[[#This Row],[ProductID]],Products[ProductID],Products[Cost])</f>
        <v>784.05</v>
      </c>
      <c r="J321">
        <v>10</v>
      </c>
      <c r="K321" s="6">
        <v>1700.53</v>
      </c>
      <c r="L321" s="7">
        <v>0</v>
      </c>
      <c r="M321" t="s">
        <v>62</v>
      </c>
      <c r="N321" t="s">
        <v>47</v>
      </c>
      <c r="O321" t="str">
        <f>_xlfn.XLOOKUP(Orders_CLEAN[[#This Row],[Region]],Region_lookup[RegionCode],Region_lookup[RegionName])</f>
        <v>Eastern Cape</v>
      </c>
      <c r="P321" t="s">
        <v>58</v>
      </c>
      <c r="Q321" t="str">
        <f>_xlfn.XLOOKUP(Orders_CLEAN[[#This Row],[EmployeeID]],Employees[EmployeeID],Employees[EmployeeName])</f>
        <v>Palesa Steyn</v>
      </c>
      <c r="R321" s="8">
        <f>Orders_CLEAN[[#This Row],[Quantity]]*Orders_CLEAN[[#This Row],[UnitPrice]]*(1-Orders_CLEAN[[#This Row],[Discount]])</f>
        <v>17005.3</v>
      </c>
      <c r="S321" s="8">
        <f>Orders_CLEAN[[#This Row],[Cost]]*Orders_CLEAN[[#This Row],[Quantity]]</f>
        <v>7840.5</v>
      </c>
      <c r="T321" s="8">
        <f>Orders_CLEAN[[#This Row],[LineTotal]]-Orders_CLEAN[[#This Row],[LineCost]]</f>
        <v>9164.7999999999993</v>
      </c>
      <c r="U321" s="8" t="str">
        <f>IFERROR(IF(Orders_CLEAN[[#This Row],[Profit]]/Orders_CLEAN[[#This Row],[LineTotal]]&gt;0.3, "High", IF(Orders_CLEAN[[#This Row],[Profit]]/Orders_CLEAN[[#This Row],[LineTotal]]&gt;=0.15, "Medium", "Low")), "Quantity Error!")</f>
        <v>High</v>
      </c>
      <c r="V321" s="8" t="str">
        <f>IF(COUNTIF(Returns[OrderID], Orders_CLEAN[[#This Row],[OrderID]])&gt;0, "Yes", "No")</f>
        <v>No</v>
      </c>
      <c r="W321" s="19">
        <f>IF(Orders_CLEAN[[#This Row],[Returned]]="Yes",1,0)</f>
        <v>0</v>
      </c>
    </row>
    <row r="322" spans="1:23" x14ac:dyDescent="0.2">
      <c r="A322" t="s">
        <v>666</v>
      </c>
      <c r="B322" s="5">
        <v>45431</v>
      </c>
      <c r="C322" s="5" t="str">
        <f>IF(Orders_CLEAN[[#This Row],[Quantity]]="", "Quantity Error!", "Q"&amp;ROUNDUP(MONTH(Orders_CLEAN[[#This Row],[OrderDate]])/3,0))</f>
        <v>Q2</v>
      </c>
      <c r="D322" t="s">
        <v>194</v>
      </c>
      <c r="E322" t="str">
        <f>_xlfn.XLOOKUP(Orders_CLEAN[[#This Row],[CustomerID]],Customers[CustomerID],Customers[CustomerName])</f>
        <v>Elmarie Molefe</v>
      </c>
      <c r="F322" t="s">
        <v>269</v>
      </c>
      <c r="G322" t="str">
        <f>_xlfn.XLOOKUP(Orders_CLEAN[[#This Row],[ProductID]],Products[ProductID],Products[ProductName])</f>
        <v>Binders Model 1</v>
      </c>
      <c r="H322" t="str">
        <f>_xlfn.XLOOKUP(Orders_CLEAN[[#This Row],[ProductName]],Products[ProductName],Products[Category])</f>
        <v>Office Supplies</v>
      </c>
      <c r="I322" s="6">
        <f>_xlfn.XLOOKUP(Orders_CLEAN[[#This Row],[ProductID]],Products[ProductID],Products[Cost])</f>
        <v>454.91</v>
      </c>
      <c r="J322">
        <v>3</v>
      </c>
      <c r="K322" s="6">
        <v>865.02</v>
      </c>
      <c r="L322" s="7">
        <v>0</v>
      </c>
      <c r="M322" t="s">
        <v>36</v>
      </c>
      <c r="N322" t="s">
        <v>14</v>
      </c>
      <c r="O322" t="str">
        <f>_xlfn.XLOOKUP(Orders_CLEAN[[#This Row],[Region]],Region_lookup[RegionCode],Region_lookup[RegionName])</f>
        <v>Western Cape</v>
      </c>
      <c r="P322" t="s">
        <v>82</v>
      </c>
      <c r="Q322" t="str">
        <f>_xlfn.XLOOKUP(Orders_CLEAN[[#This Row],[EmployeeID]],Employees[EmployeeID],Employees[EmployeeName])</f>
        <v>Thabo Pretorius</v>
      </c>
      <c r="R322" s="8">
        <f>Orders_CLEAN[[#This Row],[Quantity]]*Orders_CLEAN[[#This Row],[UnitPrice]]*(1-Orders_CLEAN[[#This Row],[Discount]])</f>
        <v>2595.06</v>
      </c>
      <c r="S322" s="8">
        <f>Orders_CLEAN[[#This Row],[Cost]]*Orders_CLEAN[[#This Row],[Quantity]]</f>
        <v>1364.73</v>
      </c>
      <c r="T322" s="8">
        <f>Orders_CLEAN[[#This Row],[LineTotal]]-Orders_CLEAN[[#This Row],[LineCost]]</f>
        <v>1230.33</v>
      </c>
      <c r="U322" s="8" t="str">
        <f>IFERROR(IF(Orders_CLEAN[[#This Row],[Profit]]/Orders_CLEAN[[#This Row],[LineTotal]]&gt;0.3, "High", IF(Orders_CLEAN[[#This Row],[Profit]]/Orders_CLEAN[[#This Row],[LineTotal]]&gt;=0.15, "Medium", "Low")), "Quantity Error!")</f>
        <v>High</v>
      </c>
      <c r="V322" s="8" t="str">
        <f>IF(COUNTIF(Returns[OrderID], Orders_CLEAN[[#This Row],[OrderID]])&gt;0, "Yes", "No")</f>
        <v>No</v>
      </c>
      <c r="W322" s="19">
        <f>IF(Orders_CLEAN[[#This Row],[Returned]]="Yes",1,0)</f>
        <v>0</v>
      </c>
    </row>
    <row r="323" spans="1:23" x14ac:dyDescent="0.2">
      <c r="A323" t="s">
        <v>667</v>
      </c>
      <c r="B323" s="5">
        <v>45294</v>
      </c>
      <c r="C323" s="5" t="str">
        <f>IF(Orders_CLEAN[[#This Row],[Quantity]]="", "Quantity Error!", "Q"&amp;ROUNDUP(MONTH(Orders_CLEAN[[#This Row],[OrderDate]])/3,0))</f>
        <v>Q1</v>
      </c>
      <c r="D323" t="s">
        <v>416</v>
      </c>
      <c r="E323" t="str">
        <f>_xlfn.XLOOKUP(Orders_CLEAN[[#This Row],[CustomerID]],Customers[CustomerID],Customers[CustomerName])</f>
        <v>Kagiso Le Roux</v>
      </c>
      <c r="F323" t="s">
        <v>148</v>
      </c>
      <c r="G323" t="str">
        <f>_xlfn.XLOOKUP(Orders_CLEAN[[#This Row],[ProductID]],Products[ProductID],Products[ProductName])</f>
        <v>Tables Model 3</v>
      </c>
      <c r="H323" t="str">
        <f>_xlfn.XLOOKUP(Orders_CLEAN[[#This Row],[ProductName]],Products[ProductName],Products[Category])</f>
        <v>Furniture</v>
      </c>
      <c r="I323" s="6">
        <f>_xlfn.XLOOKUP(Orders_CLEAN[[#This Row],[ProductID]],Products[ProductID],Products[Cost])</f>
        <v>190.89</v>
      </c>
      <c r="J323">
        <v>7</v>
      </c>
      <c r="K323" s="6">
        <v>243.15</v>
      </c>
      <c r="L323" s="7">
        <v>0.05</v>
      </c>
      <c r="M323" t="s">
        <v>36</v>
      </c>
      <c r="N323" t="s">
        <v>47</v>
      </c>
      <c r="O323" t="str">
        <f>_xlfn.XLOOKUP(Orders_CLEAN[[#This Row],[Region]],Region_lookup[RegionCode],Region_lookup[RegionName])</f>
        <v>Eastern Cape</v>
      </c>
      <c r="P323" t="s">
        <v>48</v>
      </c>
      <c r="Q323" t="str">
        <f>_xlfn.XLOOKUP(Orders_CLEAN[[#This Row],[EmployeeID]],Employees[EmployeeID],Employees[EmployeeName])</f>
        <v>Sipho Ndlovu</v>
      </c>
      <c r="R323" s="8">
        <f>Orders_CLEAN[[#This Row],[Quantity]]*Orders_CLEAN[[#This Row],[UnitPrice]]*(1-Orders_CLEAN[[#This Row],[Discount]])</f>
        <v>1616.9475</v>
      </c>
      <c r="S323" s="8">
        <f>Orders_CLEAN[[#This Row],[Cost]]*Orders_CLEAN[[#This Row],[Quantity]]</f>
        <v>1336.23</v>
      </c>
      <c r="T323" s="8">
        <f>Orders_CLEAN[[#This Row],[LineTotal]]-Orders_CLEAN[[#This Row],[LineCost]]</f>
        <v>280.71749999999997</v>
      </c>
      <c r="U323" s="8" t="str">
        <f>IFERROR(IF(Orders_CLEAN[[#This Row],[Profit]]/Orders_CLEAN[[#This Row],[LineTotal]]&gt;0.3, "High", IF(Orders_CLEAN[[#This Row],[Profit]]/Orders_CLEAN[[#This Row],[LineTotal]]&gt;=0.15, "Medium", "Low")), "Quantity Error!")</f>
        <v>Medium</v>
      </c>
      <c r="V323" s="8" t="str">
        <f>IF(COUNTIF(Returns[OrderID], Orders_CLEAN[[#This Row],[OrderID]])&gt;0, "Yes", "No")</f>
        <v>No</v>
      </c>
      <c r="W323" s="19">
        <f>IF(Orders_CLEAN[[#This Row],[Returned]]="Yes",1,0)</f>
        <v>0</v>
      </c>
    </row>
    <row r="324" spans="1:23" x14ac:dyDescent="0.2">
      <c r="A324" t="s">
        <v>669</v>
      </c>
      <c r="B324" s="5">
        <v>45641</v>
      </c>
      <c r="C324" s="5" t="str">
        <f>IF(Orders_CLEAN[[#This Row],[Quantity]]="", "Quantity Error!", "Q"&amp;ROUNDUP(MONTH(Orders_CLEAN[[#This Row],[OrderDate]])/3,0))</f>
        <v>Q4</v>
      </c>
      <c r="D324" t="s">
        <v>351</v>
      </c>
      <c r="E324" t="str">
        <f>_xlfn.XLOOKUP(Orders_CLEAN[[#This Row],[CustomerID]],Customers[CustomerID],Customers[CustomerName])</f>
        <v>Riaan Joubert</v>
      </c>
      <c r="F324" t="s">
        <v>142</v>
      </c>
      <c r="G324" t="str">
        <f>_xlfn.XLOOKUP(Orders_CLEAN[[#This Row],[ProductID]],Products[ProductID],Products[ProductName])</f>
        <v>Laptops Model 3</v>
      </c>
      <c r="H324" t="str">
        <f>_xlfn.XLOOKUP(Orders_CLEAN[[#This Row],[ProductName]],Products[ProductName],Products[Category])</f>
        <v>Technology</v>
      </c>
      <c r="I324" s="6">
        <f>_xlfn.XLOOKUP(Orders_CLEAN[[#This Row],[ProductID]],Products[ProductID],Products[Cost])</f>
        <v>727.96</v>
      </c>
      <c r="J324">
        <v>3</v>
      </c>
      <c r="K324" s="6">
        <v>1118.93</v>
      </c>
      <c r="L324" s="7">
        <v>0</v>
      </c>
      <c r="M324" t="s">
        <v>27</v>
      </c>
      <c r="N324" t="s">
        <v>14</v>
      </c>
      <c r="O324" t="str">
        <f>_xlfn.XLOOKUP(Orders_CLEAN[[#This Row],[Region]],Region_lookup[RegionCode],Region_lookup[RegionName])</f>
        <v>Western Cape</v>
      </c>
      <c r="P324" t="s">
        <v>93</v>
      </c>
      <c r="Q324" t="str">
        <f>_xlfn.XLOOKUP(Orders_CLEAN[[#This Row],[EmployeeID]],Employees[EmployeeID],Employees[EmployeeName])</f>
        <v>Anja Zulu</v>
      </c>
      <c r="R324" s="8">
        <f>Orders_CLEAN[[#This Row],[Quantity]]*Orders_CLEAN[[#This Row],[UnitPrice]]*(1-Orders_CLEAN[[#This Row],[Discount]])</f>
        <v>3356.79</v>
      </c>
      <c r="S324" s="8">
        <f>Orders_CLEAN[[#This Row],[Cost]]*Orders_CLEAN[[#This Row],[Quantity]]</f>
        <v>2183.88</v>
      </c>
      <c r="T324" s="8">
        <f>Orders_CLEAN[[#This Row],[LineTotal]]-Orders_CLEAN[[#This Row],[LineCost]]</f>
        <v>1172.9099999999999</v>
      </c>
      <c r="U324" s="8" t="str">
        <f>IFERROR(IF(Orders_CLEAN[[#This Row],[Profit]]/Orders_CLEAN[[#This Row],[LineTotal]]&gt;0.3, "High", IF(Orders_CLEAN[[#This Row],[Profit]]/Orders_CLEAN[[#This Row],[LineTotal]]&gt;=0.15, "Medium", "Low")), "Quantity Error!")</f>
        <v>High</v>
      </c>
      <c r="V324" s="8" t="str">
        <f>IF(COUNTIF(Returns[OrderID], Orders_CLEAN[[#This Row],[OrderID]])&gt;0, "Yes", "No")</f>
        <v>No</v>
      </c>
      <c r="W324" s="19">
        <f>IF(Orders_CLEAN[[#This Row],[Returned]]="Yes",1,0)</f>
        <v>0</v>
      </c>
    </row>
    <row r="325" spans="1:23" x14ac:dyDescent="0.2">
      <c r="A325" t="s">
        <v>670</v>
      </c>
      <c r="B325" s="5">
        <v>45647</v>
      </c>
      <c r="C325" s="5" t="str">
        <f>IF(Orders_CLEAN[[#This Row],[Quantity]]="", "Quantity Error!", "Q"&amp;ROUNDUP(MONTH(Orders_CLEAN[[#This Row],[OrderDate]])/3,0))</f>
        <v>Q4</v>
      </c>
      <c r="D325" t="s">
        <v>313</v>
      </c>
      <c r="E325" t="str">
        <f>_xlfn.XLOOKUP(Orders_CLEAN[[#This Row],[CustomerID]],Customers[CustomerID],Customers[CustomerName])</f>
        <v>Johan Pretorius</v>
      </c>
      <c r="F325" t="s">
        <v>269</v>
      </c>
      <c r="G325" t="str">
        <f>_xlfn.XLOOKUP(Orders_CLEAN[[#This Row],[ProductID]],Products[ProductID],Products[ProductName])</f>
        <v>Binders Model 1</v>
      </c>
      <c r="H325" t="str">
        <f>_xlfn.XLOOKUP(Orders_CLEAN[[#This Row],[ProductName]],Products[ProductName],Products[Category])</f>
        <v>Office Supplies</v>
      </c>
      <c r="I325" s="6">
        <f>_xlfn.XLOOKUP(Orders_CLEAN[[#This Row],[ProductID]],Products[ProductID],Products[Cost])</f>
        <v>454.91</v>
      </c>
      <c r="J325">
        <v>12</v>
      </c>
      <c r="K325" s="6">
        <v>865.02</v>
      </c>
      <c r="L325" s="7">
        <v>0</v>
      </c>
      <c r="M325" t="s">
        <v>27</v>
      </c>
      <c r="N325" t="s">
        <v>21</v>
      </c>
      <c r="O325" t="str">
        <f>_xlfn.XLOOKUP(Orders_CLEAN[[#This Row],[Region]],Region_lookup[RegionCode],Region_lookup[RegionName])</f>
        <v>KwaZulu-Natal</v>
      </c>
      <c r="P325" t="s">
        <v>170</v>
      </c>
      <c r="Q325" t="str">
        <f>_xlfn.XLOOKUP(Orders_CLEAN[[#This Row],[EmployeeID]],Employees[EmployeeID],Employees[EmployeeName])</f>
        <v>Nomvula Le Roux</v>
      </c>
      <c r="R325" s="8">
        <f>Orders_CLEAN[[#This Row],[Quantity]]*Orders_CLEAN[[#This Row],[UnitPrice]]*(1-Orders_CLEAN[[#This Row],[Discount]])</f>
        <v>10380.24</v>
      </c>
      <c r="S325" s="8">
        <f>Orders_CLEAN[[#This Row],[Cost]]*Orders_CLEAN[[#This Row],[Quantity]]</f>
        <v>5458.92</v>
      </c>
      <c r="T325" s="8">
        <f>Orders_CLEAN[[#This Row],[LineTotal]]-Orders_CLEAN[[#This Row],[LineCost]]</f>
        <v>4921.32</v>
      </c>
      <c r="U325" s="8" t="str">
        <f>IFERROR(IF(Orders_CLEAN[[#This Row],[Profit]]/Orders_CLEAN[[#This Row],[LineTotal]]&gt;0.3, "High", IF(Orders_CLEAN[[#This Row],[Profit]]/Orders_CLEAN[[#This Row],[LineTotal]]&gt;=0.15, "Medium", "Low")), "Quantity Error!")</f>
        <v>High</v>
      </c>
      <c r="V325" s="8" t="str">
        <f>IF(COUNTIF(Returns[OrderID], Orders_CLEAN[[#This Row],[OrderID]])&gt;0, "Yes", "No")</f>
        <v>No</v>
      </c>
      <c r="W325" s="19">
        <f>IF(Orders_CLEAN[[#This Row],[Returned]]="Yes",1,0)</f>
        <v>0</v>
      </c>
    </row>
    <row r="326" spans="1:23" x14ac:dyDescent="0.2">
      <c r="A326" t="s">
        <v>672</v>
      </c>
      <c r="B326" s="5">
        <v>45727</v>
      </c>
      <c r="C326" s="5" t="str">
        <f>IF(Orders_CLEAN[[#This Row],[Quantity]]="", "Quantity Error!", "Q"&amp;ROUNDUP(MONTH(Orders_CLEAN[[#This Row],[OrderDate]])/3,0))</f>
        <v>Q1</v>
      </c>
      <c r="D326" t="s">
        <v>40</v>
      </c>
      <c r="E326" t="str">
        <f>_xlfn.XLOOKUP(Orders_CLEAN[[#This Row],[CustomerID]],Customers[CustomerID],Customers[CustomerName])</f>
        <v>Francois Coetzee</v>
      </c>
      <c r="F326" t="s">
        <v>178</v>
      </c>
      <c r="G326" t="str">
        <f>_xlfn.XLOOKUP(Orders_CLEAN[[#This Row],[ProductID]],Products[ProductID],Products[ProductName])</f>
        <v>Chairs Model 2</v>
      </c>
      <c r="H326" t="str">
        <f>_xlfn.XLOOKUP(Orders_CLEAN[[#This Row],[ProductName]],Products[ProductName],Products[Category])</f>
        <v>Furniture</v>
      </c>
      <c r="I326" s="6">
        <f>_xlfn.XLOOKUP(Orders_CLEAN[[#This Row],[ProductID]],Products[ProductID],Products[Cost])</f>
        <v>116.9</v>
      </c>
      <c r="J326">
        <v>2</v>
      </c>
      <c r="K326" s="6">
        <v>253.46</v>
      </c>
      <c r="L326" s="7">
        <v>0</v>
      </c>
      <c r="M326" t="s">
        <v>27</v>
      </c>
      <c r="N326" t="s">
        <v>31</v>
      </c>
      <c r="O326" t="str">
        <f>_xlfn.XLOOKUP(Orders_CLEAN[[#This Row],[Region]],Region_lookup[RegionCode],Region_lookup[RegionName])</f>
        <v>Gauteng</v>
      </c>
      <c r="P326" t="s">
        <v>43</v>
      </c>
      <c r="Q326" t="str">
        <f>_xlfn.XLOOKUP(Orders_CLEAN[[#This Row],[EmployeeID]],Employees[EmployeeID],Employees[EmployeeName])</f>
        <v>Thabo Dlamini</v>
      </c>
      <c r="R326" s="8">
        <f>Orders_CLEAN[[#This Row],[Quantity]]*Orders_CLEAN[[#This Row],[UnitPrice]]*(1-Orders_CLEAN[[#This Row],[Discount]])</f>
        <v>506.92</v>
      </c>
      <c r="S326" s="8">
        <f>Orders_CLEAN[[#This Row],[Cost]]*Orders_CLEAN[[#This Row],[Quantity]]</f>
        <v>233.8</v>
      </c>
      <c r="T326" s="8">
        <f>Orders_CLEAN[[#This Row],[LineTotal]]-Orders_CLEAN[[#This Row],[LineCost]]</f>
        <v>273.12</v>
      </c>
      <c r="U326" s="8" t="str">
        <f>IFERROR(IF(Orders_CLEAN[[#This Row],[Profit]]/Orders_CLEAN[[#This Row],[LineTotal]]&gt;0.3, "High", IF(Orders_CLEAN[[#This Row],[Profit]]/Orders_CLEAN[[#This Row],[LineTotal]]&gt;=0.15, "Medium", "Low")), "Quantity Error!")</f>
        <v>High</v>
      </c>
      <c r="V326" s="8" t="str">
        <f>IF(COUNTIF(Returns[OrderID], Orders_CLEAN[[#This Row],[OrderID]])&gt;0, "Yes", "No")</f>
        <v>No</v>
      </c>
      <c r="W326" s="19">
        <f>IF(Orders_CLEAN[[#This Row],[Returned]]="Yes",1,0)</f>
        <v>0</v>
      </c>
    </row>
    <row r="327" spans="1:23" x14ac:dyDescent="0.2">
      <c r="A327" t="s">
        <v>674</v>
      </c>
      <c r="B327" s="5">
        <v>45344</v>
      </c>
      <c r="C327" s="5" t="str">
        <f>IF(Orders_CLEAN[[#This Row],[Quantity]]="", "Quantity Error!", "Q"&amp;ROUNDUP(MONTH(Orders_CLEAN[[#This Row],[OrderDate]])/3,0))</f>
        <v>Q1</v>
      </c>
      <c r="D327" t="s">
        <v>490</v>
      </c>
      <c r="E327" t="str">
        <f>_xlfn.XLOOKUP(Orders_CLEAN[[#This Row],[CustomerID]],Customers[CustomerID],Customers[CustomerName])</f>
        <v>Pieter Dlamini</v>
      </c>
      <c r="F327" t="s">
        <v>199</v>
      </c>
      <c r="G327" t="str">
        <f>_xlfn.XLOOKUP(Orders_CLEAN[[#This Row],[ProductID]],Products[ProductID],Products[ProductName])</f>
        <v>Pens Model 2</v>
      </c>
      <c r="H327" t="str">
        <f>_xlfn.XLOOKUP(Orders_CLEAN[[#This Row],[ProductName]],Products[ProductName],Products[Category])</f>
        <v>Office Supplies</v>
      </c>
      <c r="I327" s="6">
        <f>_xlfn.XLOOKUP(Orders_CLEAN[[#This Row],[ProductID]],Products[ProductID],Products[Cost])</f>
        <v>285.10000000000002</v>
      </c>
      <c r="J327">
        <v>7</v>
      </c>
      <c r="K327" s="6">
        <v>528.79999999999995</v>
      </c>
      <c r="L327" s="7">
        <v>0</v>
      </c>
      <c r="M327" t="s">
        <v>27</v>
      </c>
      <c r="N327" t="s">
        <v>47</v>
      </c>
      <c r="O327" t="str">
        <f>_xlfn.XLOOKUP(Orders_CLEAN[[#This Row],[Region]],Region_lookup[RegionCode],Region_lookup[RegionName])</f>
        <v>Eastern Cape</v>
      </c>
      <c r="P327" t="s">
        <v>58</v>
      </c>
      <c r="Q327" t="str">
        <f>_xlfn.XLOOKUP(Orders_CLEAN[[#This Row],[EmployeeID]],Employees[EmployeeID],Employees[EmployeeName])</f>
        <v>Palesa Steyn</v>
      </c>
      <c r="R327" s="8">
        <f>Orders_CLEAN[[#This Row],[Quantity]]*Orders_CLEAN[[#This Row],[UnitPrice]]*(1-Orders_CLEAN[[#This Row],[Discount]])</f>
        <v>3701.5999999999995</v>
      </c>
      <c r="S327" s="8">
        <f>Orders_CLEAN[[#This Row],[Cost]]*Orders_CLEAN[[#This Row],[Quantity]]</f>
        <v>1995.7000000000003</v>
      </c>
      <c r="T327" s="8">
        <f>Orders_CLEAN[[#This Row],[LineTotal]]-Orders_CLEAN[[#This Row],[LineCost]]</f>
        <v>1705.8999999999992</v>
      </c>
      <c r="U327" s="8" t="str">
        <f>IFERROR(IF(Orders_CLEAN[[#This Row],[Profit]]/Orders_CLEAN[[#This Row],[LineTotal]]&gt;0.3, "High", IF(Orders_CLEAN[[#This Row],[Profit]]/Orders_CLEAN[[#This Row],[LineTotal]]&gt;=0.15, "Medium", "Low")), "Quantity Error!")</f>
        <v>High</v>
      </c>
      <c r="V327" s="8" t="str">
        <f>IF(COUNTIF(Returns[OrderID], Orders_CLEAN[[#This Row],[OrderID]])&gt;0, "Yes", "No")</f>
        <v>No</v>
      </c>
      <c r="W327" s="19">
        <f>IF(Orders_CLEAN[[#This Row],[Returned]]="Yes",1,0)</f>
        <v>0</v>
      </c>
    </row>
    <row r="328" spans="1:23" x14ac:dyDescent="0.2">
      <c r="A328" t="s">
        <v>675</v>
      </c>
      <c r="B328" s="5">
        <v>45499</v>
      </c>
      <c r="C328" s="5" t="str">
        <f>IF(Orders_CLEAN[[#This Row],[Quantity]]="", "Quantity Error!", "Q"&amp;ROUNDUP(MONTH(Orders_CLEAN[[#This Row],[OrderDate]])/3,0))</f>
        <v>Quantity Error!</v>
      </c>
      <c r="D328" t="s">
        <v>117</v>
      </c>
      <c r="E328" t="str">
        <f>_xlfn.XLOOKUP(Orders_CLEAN[[#This Row],[CustomerID]],Customers[CustomerID],Customers[CustomerName])</f>
        <v>Precious Dlamini</v>
      </c>
      <c r="F328" t="s">
        <v>96</v>
      </c>
      <c r="G328" t="str">
        <f>_xlfn.XLOOKUP(Orders_CLEAN[[#This Row],[ProductID]],Products[ProductID],Products[ProductName])</f>
        <v>Desks Model 2</v>
      </c>
      <c r="H328" t="str">
        <f>_xlfn.XLOOKUP(Orders_CLEAN[[#This Row],[ProductName]],Products[ProductName],Products[Category])</f>
        <v>Furniture</v>
      </c>
      <c r="I328" s="6">
        <f>_xlfn.XLOOKUP(Orders_CLEAN[[#This Row],[ProductID]],Products[ProductID],Products[Cost])</f>
        <v>209.29</v>
      </c>
      <c r="J328"/>
      <c r="K328" s="6">
        <v>425.58</v>
      </c>
      <c r="L328" s="7">
        <v>0.05</v>
      </c>
      <c r="M328" t="s">
        <v>36</v>
      </c>
      <c r="N328" t="s">
        <v>47</v>
      </c>
      <c r="O328" t="str">
        <f>_xlfn.XLOOKUP(Orders_CLEAN[[#This Row],[Region]],Region_lookup[RegionCode],Region_lookup[RegionName])</f>
        <v>Eastern Cape</v>
      </c>
      <c r="P328" t="s">
        <v>48</v>
      </c>
      <c r="Q328" t="str">
        <f>_xlfn.XLOOKUP(Orders_CLEAN[[#This Row],[EmployeeID]],Employees[EmployeeID],Employees[EmployeeName])</f>
        <v>Sipho Ndlovu</v>
      </c>
      <c r="R328" s="8">
        <f>Orders_CLEAN[[#This Row],[Quantity]]*Orders_CLEAN[[#This Row],[UnitPrice]]*(1-Orders_CLEAN[[#This Row],[Discount]])</f>
        <v>0</v>
      </c>
      <c r="S328" s="8">
        <f>Orders_CLEAN[[#This Row],[Cost]]*Orders_CLEAN[[#This Row],[Quantity]]</f>
        <v>0</v>
      </c>
      <c r="T328" s="8">
        <f>Orders_CLEAN[[#This Row],[LineTotal]]-Orders_CLEAN[[#This Row],[LineCost]]</f>
        <v>0</v>
      </c>
      <c r="U328" s="8" t="str">
        <f>IFERROR(IF(Orders_CLEAN[[#This Row],[Profit]]/Orders_CLEAN[[#This Row],[LineTotal]]&gt;0.3, "High", IF(Orders_CLEAN[[#This Row],[Profit]]/Orders_CLEAN[[#This Row],[LineTotal]]&gt;=0.15, "Medium", "Low")), "Quantity Error!")</f>
        <v>Quantity Error!</v>
      </c>
      <c r="V328" s="8" t="str">
        <f>IF(COUNTIF(Returns[OrderID], Orders_CLEAN[[#This Row],[OrderID]])&gt;0, "Yes", "No")</f>
        <v>No</v>
      </c>
      <c r="W328" s="19">
        <f>IF(Orders_CLEAN[[#This Row],[Returned]]="Yes",1,0)</f>
        <v>0</v>
      </c>
    </row>
    <row r="329" spans="1:23" x14ac:dyDescent="0.2">
      <c r="A329" t="s">
        <v>676</v>
      </c>
      <c r="B329" s="5">
        <v>45359</v>
      </c>
      <c r="C329" s="5" t="str">
        <f>IF(Orders_CLEAN[[#This Row],[Quantity]]="", "Quantity Error!", "Q"&amp;ROUNDUP(MONTH(Orders_CLEAN[[#This Row],[OrderDate]])/3,0))</f>
        <v>Q1</v>
      </c>
      <c r="D329" t="s">
        <v>434</v>
      </c>
      <c r="E329" t="str">
        <f>_xlfn.XLOOKUP(Orders_CLEAN[[#This Row],[CustomerID]],Customers[CustomerID],Customers[CustomerName])</f>
        <v>Chantelle Khumalo</v>
      </c>
      <c r="F329" t="s">
        <v>297</v>
      </c>
      <c r="G329" t="str">
        <f>_xlfn.XLOOKUP(Orders_CLEAN[[#This Row],[ProductID]],Products[ProductID],Products[ProductName])</f>
        <v>Laptops Model 2</v>
      </c>
      <c r="H329" t="str">
        <f>_xlfn.XLOOKUP(Orders_CLEAN[[#This Row],[ProductName]],Products[ProductName],Products[Category])</f>
        <v>Technology</v>
      </c>
      <c r="I329" s="6">
        <f>_xlfn.XLOOKUP(Orders_CLEAN[[#This Row],[ProductID]],Products[ProductID],Products[Cost])</f>
        <v>55.26</v>
      </c>
      <c r="J329">
        <v>5</v>
      </c>
      <c r="K329" s="6">
        <v>112.32</v>
      </c>
      <c r="L329" s="7">
        <v>0</v>
      </c>
      <c r="M329" t="s">
        <v>36</v>
      </c>
      <c r="N329" t="s">
        <v>31</v>
      </c>
      <c r="O329" t="str">
        <f>_xlfn.XLOOKUP(Orders_CLEAN[[#This Row],[Region]],Region_lookup[RegionCode],Region_lookup[RegionName])</f>
        <v>Gauteng</v>
      </c>
      <c r="P329" t="s">
        <v>32</v>
      </c>
      <c r="Q329" t="str">
        <f>_xlfn.XLOOKUP(Orders_CLEAN[[#This Row],[EmployeeID]],Employees[EmployeeID],Employees[EmployeeName])</f>
        <v>Nomvula Mokoena</v>
      </c>
      <c r="R329" s="8">
        <f>Orders_CLEAN[[#This Row],[Quantity]]*Orders_CLEAN[[#This Row],[UnitPrice]]*(1-Orders_CLEAN[[#This Row],[Discount]])</f>
        <v>561.59999999999991</v>
      </c>
      <c r="S329" s="8">
        <f>Orders_CLEAN[[#This Row],[Cost]]*Orders_CLEAN[[#This Row],[Quantity]]</f>
        <v>276.3</v>
      </c>
      <c r="T329" s="8">
        <f>Orders_CLEAN[[#This Row],[LineTotal]]-Orders_CLEAN[[#This Row],[LineCost]]</f>
        <v>285.2999999999999</v>
      </c>
      <c r="U329" s="8" t="str">
        <f>IFERROR(IF(Orders_CLEAN[[#This Row],[Profit]]/Orders_CLEAN[[#This Row],[LineTotal]]&gt;0.3, "High", IF(Orders_CLEAN[[#This Row],[Profit]]/Orders_CLEAN[[#This Row],[LineTotal]]&gt;=0.15, "Medium", "Low")), "Quantity Error!")</f>
        <v>High</v>
      </c>
      <c r="V329" s="8" t="str">
        <f>IF(COUNTIF(Returns[OrderID], Orders_CLEAN[[#This Row],[OrderID]])&gt;0, "Yes", "No")</f>
        <v>No</v>
      </c>
      <c r="W329" s="19">
        <f>IF(Orders_CLEAN[[#This Row],[Returned]]="Yes",1,0)</f>
        <v>0</v>
      </c>
    </row>
    <row r="330" spans="1:23" x14ac:dyDescent="0.2">
      <c r="A330" t="s">
        <v>677</v>
      </c>
      <c r="B330" s="5">
        <v>45776</v>
      </c>
      <c r="C330" s="5" t="str">
        <f>IF(Orders_CLEAN[[#This Row],[Quantity]]="", "Quantity Error!", "Q"&amp;ROUNDUP(MONTH(Orders_CLEAN[[#This Row],[OrderDate]])/3,0))</f>
        <v>Q2</v>
      </c>
      <c r="D330" t="s">
        <v>147</v>
      </c>
      <c r="E330" t="str">
        <f>_xlfn.XLOOKUP(Orders_CLEAN[[#This Row],[CustomerID]],Customers[CustomerID],Customers[CustomerName])</f>
        <v>Anja Botha</v>
      </c>
      <c r="F330" t="s">
        <v>537</v>
      </c>
      <c r="G330" t="str">
        <f>_xlfn.XLOOKUP(Orders_CLEAN[[#This Row],[ProductID]],Products[ProductID],Products[ProductName])</f>
        <v>Desks Model 4</v>
      </c>
      <c r="H330" t="str">
        <f>_xlfn.XLOOKUP(Orders_CLEAN[[#This Row],[ProductName]],Products[ProductName],Products[Category])</f>
        <v>Furniture</v>
      </c>
      <c r="I330" s="6">
        <f>_xlfn.XLOOKUP(Orders_CLEAN[[#This Row],[ProductID]],Products[ProductID],Products[Cost])</f>
        <v>598.51</v>
      </c>
      <c r="J330">
        <v>4</v>
      </c>
      <c r="K330" s="6">
        <v>940.73</v>
      </c>
      <c r="L330" s="7">
        <v>0</v>
      </c>
      <c r="M330" t="s">
        <v>36</v>
      </c>
      <c r="N330" t="s">
        <v>31</v>
      </c>
      <c r="O330" t="str">
        <f>_xlfn.XLOOKUP(Orders_CLEAN[[#This Row],[Region]],Region_lookup[RegionCode],Region_lookup[RegionName])</f>
        <v>Gauteng</v>
      </c>
      <c r="P330" t="s">
        <v>43</v>
      </c>
      <c r="Q330" t="str">
        <f>_xlfn.XLOOKUP(Orders_CLEAN[[#This Row],[EmployeeID]],Employees[EmployeeID],Employees[EmployeeName])</f>
        <v>Thabo Dlamini</v>
      </c>
      <c r="R330" s="8">
        <f>Orders_CLEAN[[#This Row],[Quantity]]*Orders_CLEAN[[#This Row],[UnitPrice]]*(1-Orders_CLEAN[[#This Row],[Discount]])</f>
        <v>3762.92</v>
      </c>
      <c r="S330" s="8">
        <f>Orders_CLEAN[[#This Row],[Cost]]*Orders_CLEAN[[#This Row],[Quantity]]</f>
        <v>2394.04</v>
      </c>
      <c r="T330" s="8">
        <f>Orders_CLEAN[[#This Row],[LineTotal]]-Orders_CLEAN[[#This Row],[LineCost]]</f>
        <v>1368.88</v>
      </c>
      <c r="U330" s="8" t="str">
        <f>IFERROR(IF(Orders_CLEAN[[#This Row],[Profit]]/Orders_CLEAN[[#This Row],[LineTotal]]&gt;0.3, "High", IF(Orders_CLEAN[[#This Row],[Profit]]/Orders_CLEAN[[#This Row],[LineTotal]]&gt;=0.15, "Medium", "Low")), "Quantity Error!")</f>
        <v>High</v>
      </c>
      <c r="V330" s="8" t="str">
        <f>IF(COUNTIF(Returns[OrderID], Orders_CLEAN[[#This Row],[OrderID]])&gt;0, "Yes", "No")</f>
        <v>No</v>
      </c>
      <c r="W330" s="19">
        <f>IF(Orders_CLEAN[[#This Row],[Returned]]="Yes",1,0)</f>
        <v>0</v>
      </c>
    </row>
    <row r="331" spans="1:23" x14ac:dyDescent="0.2">
      <c r="A331" t="s">
        <v>678</v>
      </c>
      <c r="B331" s="5">
        <v>45388</v>
      </c>
      <c r="C331" s="5" t="str">
        <f>IF(Orders_CLEAN[[#This Row],[Quantity]]="", "Quantity Error!", "Q"&amp;ROUNDUP(MONTH(Orders_CLEAN[[#This Row],[OrderDate]])/3,0))</f>
        <v>Q2</v>
      </c>
      <c r="D331" t="s">
        <v>467</v>
      </c>
      <c r="E331" t="str">
        <f>_xlfn.XLOOKUP(Orders_CLEAN[[#This Row],[CustomerID]],Customers[CustomerID],Customers[CustomerName])</f>
        <v>Thabo Molefe</v>
      </c>
      <c r="F331" t="s">
        <v>65</v>
      </c>
      <c r="G331" t="str">
        <f>_xlfn.XLOOKUP(Orders_CLEAN[[#This Row],[ProductID]],Products[ProductID],Products[ProductName])</f>
        <v>Bookcases Model 2</v>
      </c>
      <c r="H331" t="str">
        <f>_xlfn.XLOOKUP(Orders_CLEAN[[#This Row],[ProductName]],Products[ProductName],Products[Category])</f>
        <v>Furniture</v>
      </c>
      <c r="I331" s="6">
        <f>_xlfn.XLOOKUP(Orders_CLEAN[[#This Row],[ProductID]],Products[ProductID],Products[Cost])</f>
        <v>633.59</v>
      </c>
      <c r="J331">
        <v>9</v>
      </c>
      <c r="K331" s="6">
        <v>800.37</v>
      </c>
      <c r="L331" s="7">
        <v>0.15</v>
      </c>
      <c r="M331" t="s">
        <v>62</v>
      </c>
      <c r="N331" t="s">
        <v>47</v>
      </c>
      <c r="O331" t="str">
        <f>_xlfn.XLOOKUP(Orders_CLEAN[[#This Row],[Region]],Region_lookup[RegionCode],Region_lookup[RegionName])</f>
        <v>Eastern Cape</v>
      </c>
      <c r="P331" t="s">
        <v>48</v>
      </c>
      <c r="Q331" t="str">
        <f>_xlfn.XLOOKUP(Orders_CLEAN[[#This Row],[EmployeeID]],Employees[EmployeeID],Employees[EmployeeName])</f>
        <v>Sipho Ndlovu</v>
      </c>
      <c r="R331" s="8">
        <f>Orders_CLEAN[[#This Row],[Quantity]]*Orders_CLEAN[[#This Row],[UnitPrice]]*(1-Orders_CLEAN[[#This Row],[Discount]])</f>
        <v>6122.8305</v>
      </c>
      <c r="S331" s="8">
        <f>Orders_CLEAN[[#This Row],[Cost]]*Orders_CLEAN[[#This Row],[Quantity]]</f>
        <v>5702.31</v>
      </c>
      <c r="T331" s="8">
        <f>Orders_CLEAN[[#This Row],[LineTotal]]-Orders_CLEAN[[#This Row],[LineCost]]</f>
        <v>420.52049999999963</v>
      </c>
      <c r="U331" s="8" t="str">
        <f>IFERROR(IF(Orders_CLEAN[[#This Row],[Profit]]/Orders_CLEAN[[#This Row],[LineTotal]]&gt;0.3, "High", IF(Orders_CLEAN[[#This Row],[Profit]]/Orders_CLEAN[[#This Row],[LineTotal]]&gt;=0.15, "Medium", "Low")), "Quantity Error!")</f>
        <v>Low</v>
      </c>
      <c r="V331" s="8" t="str">
        <f>IF(COUNTIF(Returns[OrderID], Orders_CLEAN[[#This Row],[OrderID]])&gt;0, "Yes", "No")</f>
        <v>No</v>
      </c>
      <c r="W331" s="19">
        <f>IF(Orders_CLEAN[[#This Row],[Returned]]="Yes",1,0)</f>
        <v>0</v>
      </c>
    </row>
    <row r="332" spans="1:23" x14ac:dyDescent="0.2">
      <c r="A332" t="s">
        <v>680</v>
      </c>
      <c r="B332" s="5">
        <v>45699</v>
      </c>
      <c r="C332" s="5" t="str">
        <f>IF(Orders_CLEAN[[#This Row],[Quantity]]="", "Quantity Error!", "Q"&amp;ROUNDUP(MONTH(Orders_CLEAN[[#This Row],[OrderDate]])/3,0))</f>
        <v>Q1</v>
      </c>
      <c r="D332" t="s">
        <v>18</v>
      </c>
      <c r="E332" t="str">
        <f>_xlfn.XLOOKUP(Orders_CLEAN[[#This Row],[CustomerID]],Customers[CustomerID],Customers[CustomerName])</f>
        <v>Precious Ndlovu</v>
      </c>
      <c r="F332" t="s">
        <v>139</v>
      </c>
      <c r="G332" t="str">
        <f>_xlfn.XLOOKUP(Orders_CLEAN[[#This Row],[ProductID]],Products[ProductID],Products[ProductName])</f>
        <v>Envelopes Model 3</v>
      </c>
      <c r="H332" t="str">
        <f>_xlfn.XLOOKUP(Orders_CLEAN[[#This Row],[ProductName]],Products[ProductName],Products[Category])</f>
        <v>Office Supplies</v>
      </c>
      <c r="I332" s="6">
        <f>_xlfn.XLOOKUP(Orders_CLEAN[[#This Row],[ProductID]],Products[ProductID],Products[Cost])</f>
        <v>110.07</v>
      </c>
      <c r="J332">
        <v>8</v>
      </c>
      <c r="K332" s="6">
        <v>193.99</v>
      </c>
      <c r="L332" s="7">
        <v>0.15</v>
      </c>
      <c r="M332" t="s">
        <v>27</v>
      </c>
      <c r="N332" t="s">
        <v>21</v>
      </c>
      <c r="O332" t="str">
        <f>_xlfn.XLOOKUP(Orders_CLEAN[[#This Row],[Region]],Region_lookup[RegionCode],Region_lookup[RegionName])</f>
        <v>KwaZulu-Natal</v>
      </c>
      <c r="P332" t="s">
        <v>170</v>
      </c>
      <c r="Q332" t="str">
        <f>_xlfn.XLOOKUP(Orders_CLEAN[[#This Row],[EmployeeID]],Employees[EmployeeID],Employees[EmployeeName])</f>
        <v>Nomvula Le Roux</v>
      </c>
      <c r="R332" s="8">
        <f>Orders_CLEAN[[#This Row],[Quantity]]*Orders_CLEAN[[#This Row],[UnitPrice]]*(1-Orders_CLEAN[[#This Row],[Discount]])</f>
        <v>1319.1320000000001</v>
      </c>
      <c r="S332" s="8">
        <f>Orders_CLEAN[[#This Row],[Cost]]*Orders_CLEAN[[#This Row],[Quantity]]</f>
        <v>880.56</v>
      </c>
      <c r="T332" s="8">
        <f>Orders_CLEAN[[#This Row],[LineTotal]]-Orders_CLEAN[[#This Row],[LineCost]]</f>
        <v>438.57200000000012</v>
      </c>
      <c r="U332" s="8" t="str">
        <f>IFERROR(IF(Orders_CLEAN[[#This Row],[Profit]]/Orders_CLEAN[[#This Row],[LineTotal]]&gt;0.3, "High", IF(Orders_CLEAN[[#This Row],[Profit]]/Orders_CLEAN[[#This Row],[LineTotal]]&gt;=0.15, "Medium", "Low")), "Quantity Error!")</f>
        <v>High</v>
      </c>
      <c r="V332" s="8" t="str">
        <f>IF(COUNTIF(Returns[OrderID], Orders_CLEAN[[#This Row],[OrderID]])&gt;0, "Yes", "No")</f>
        <v>Yes</v>
      </c>
      <c r="W332" s="19">
        <f>IF(Orders_CLEAN[[#This Row],[Returned]]="Yes",1,0)</f>
        <v>1</v>
      </c>
    </row>
    <row r="333" spans="1:23" x14ac:dyDescent="0.2">
      <c r="A333" t="s">
        <v>681</v>
      </c>
      <c r="B333" s="5">
        <v>45492</v>
      </c>
      <c r="C333" s="5" t="str">
        <f>IF(Orders_CLEAN[[#This Row],[Quantity]]="", "Quantity Error!", "Q"&amp;ROUNDUP(MONTH(Orders_CLEAN[[#This Row],[OrderDate]])/3,0))</f>
        <v>Q3</v>
      </c>
      <c r="D333" t="s">
        <v>281</v>
      </c>
      <c r="E333" t="str">
        <f>_xlfn.XLOOKUP(Orders_CLEAN[[#This Row],[CustomerID]],Customers[CustomerID],Customers[CustomerName])</f>
        <v>Pieter Khumalo</v>
      </c>
      <c r="F333" t="s">
        <v>108</v>
      </c>
      <c r="G333" t="str">
        <f>_xlfn.XLOOKUP(Orders_CLEAN[[#This Row],[ProductID]],Products[ProductID],Products[ProductName])</f>
        <v>Staplers Model 2</v>
      </c>
      <c r="H333" t="str">
        <f>_xlfn.XLOOKUP(Orders_CLEAN[[#This Row],[ProductName]],Products[ProductName],Products[Category])</f>
        <v>Office Supplies</v>
      </c>
      <c r="I333" s="6">
        <f>_xlfn.XLOOKUP(Orders_CLEAN[[#This Row],[ProductID]],Products[ProductID],Products[Cost])</f>
        <v>723.21</v>
      </c>
      <c r="J333">
        <v>12</v>
      </c>
      <c r="K333" s="6">
        <v>1348.08</v>
      </c>
      <c r="L333" s="7">
        <v>0.15</v>
      </c>
      <c r="M333" t="s">
        <v>27</v>
      </c>
      <c r="N333" t="s">
        <v>47</v>
      </c>
      <c r="O333" t="str">
        <f>_xlfn.XLOOKUP(Orders_CLEAN[[#This Row],[Region]],Region_lookup[RegionCode],Region_lookup[RegionName])</f>
        <v>Eastern Cape</v>
      </c>
      <c r="P333" t="s">
        <v>48</v>
      </c>
      <c r="Q333" t="str">
        <f>_xlfn.XLOOKUP(Orders_CLEAN[[#This Row],[EmployeeID]],Employees[EmployeeID],Employees[EmployeeName])</f>
        <v>Sipho Ndlovu</v>
      </c>
      <c r="R333" s="8">
        <f>Orders_CLEAN[[#This Row],[Quantity]]*Orders_CLEAN[[#This Row],[UnitPrice]]*(1-Orders_CLEAN[[#This Row],[Discount]])</f>
        <v>13750.415999999999</v>
      </c>
      <c r="S333" s="8">
        <f>Orders_CLEAN[[#This Row],[Cost]]*Orders_CLEAN[[#This Row],[Quantity]]</f>
        <v>8678.52</v>
      </c>
      <c r="T333" s="8">
        <f>Orders_CLEAN[[#This Row],[LineTotal]]-Orders_CLEAN[[#This Row],[LineCost]]</f>
        <v>5071.8959999999988</v>
      </c>
      <c r="U333" s="8" t="str">
        <f>IFERROR(IF(Orders_CLEAN[[#This Row],[Profit]]/Orders_CLEAN[[#This Row],[LineTotal]]&gt;0.3, "High", IF(Orders_CLEAN[[#This Row],[Profit]]/Orders_CLEAN[[#This Row],[LineTotal]]&gt;=0.15, "Medium", "Low")), "Quantity Error!")</f>
        <v>High</v>
      </c>
      <c r="V333" s="8" t="str">
        <f>IF(COUNTIF(Returns[OrderID], Orders_CLEAN[[#This Row],[OrderID]])&gt;0, "Yes", "No")</f>
        <v>No</v>
      </c>
      <c r="W333" s="19">
        <f>IF(Orders_CLEAN[[#This Row],[Returned]]="Yes",1,0)</f>
        <v>0</v>
      </c>
    </row>
    <row r="334" spans="1:23" x14ac:dyDescent="0.2">
      <c r="A334" t="s">
        <v>682</v>
      </c>
      <c r="B334" s="5">
        <v>45374</v>
      </c>
      <c r="C334" s="5" t="str">
        <f>IF(Orders_CLEAN[[#This Row],[Quantity]]="", "Quantity Error!", "Q"&amp;ROUNDUP(MONTH(Orders_CLEAN[[#This Row],[OrderDate]])/3,0))</f>
        <v>Q1</v>
      </c>
      <c r="D334" t="s">
        <v>359</v>
      </c>
      <c r="E334" t="str">
        <f>_xlfn.XLOOKUP(Orders_CLEAN[[#This Row],[CustomerID]],Customers[CustomerID],Customers[CustomerName])</f>
        <v>Bongani Sithole</v>
      </c>
      <c r="F334" t="s">
        <v>81</v>
      </c>
      <c r="G334" t="str">
        <f>_xlfn.XLOOKUP(Orders_CLEAN[[#This Row],[ProductID]],Products[ProductID],Products[ProductName])</f>
        <v>Envelopes Model 2</v>
      </c>
      <c r="H334" t="str">
        <f>_xlfn.XLOOKUP(Orders_CLEAN[[#This Row],[ProductName]],Products[ProductName],Products[Category])</f>
        <v>Office Supplies</v>
      </c>
      <c r="I334" s="6">
        <f>_xlfn.XLOOKUP(Orders_CLEAN[[#This Row],[ProductID]],Products[ProductID],Products[Cost])</f>
        <v>599.25</v>
      </c>
      <c r="J334">
        <v>5</v>
      </c>
      <c r="K334" s="6">
        <v>849.05</v>
      </c>
      <c r="L334" s="7">
        <v>0.05</v>
      </c>
      <c r="M334" t="s">
        <v>62</v>
      </c>
      <c r="N334" t="s">
        <v>31</v>
      </c>
      <c r="O334" t="str">
        <f>_xlfn.XLOOKUP(Orders_CLEAN[[#This Row],[Region]],Region_lookup[RegionCode],Region_lookup[RegionName])</f>
        <v>Gauteng</v>
      </c>
      <c r="P334" t="s">
        <v>43</v>
      </c>
      <c r="Q334" t="str">
        <f>_xlfn.XLOOKUP(Orders_CLEAN[[#This Row],[EmployeeID]],Employees[EmployeeID],Employees[EmployeeName])</f>
        <v>Thabo Dlamini</v>
      </c>
      <c r="R334" s="8">
        <f>Orders_CLEAN[[#This Row],[Quantity]]*Orders_CLEAN[[#This Row],[UnitPrice]]*(1-Orders_CLEAN[[#This Row],[Discount]])</f>
        <v>4032.9874999999997</v>
      </c>
      <c r="S334" s="8">
        <f>Orders_CLEAN[[#This Row],[Cost]]*Orders_CLEAN[[#This Row],[Quantity]]</f>
        <v>2996.25</v>
      </c>
      <c r="T334" s="8">
        <f>Orders_CLEAN[[#This Row],[LineTotal]]-Orders_CLEAN[[#This Row],[LineCost]]</f>
        <v>1036.7374999999997</v>
      </c>
      <c r="U334" s="8" t="str">
        <f>IFERROR(IF(Orders_CLEAN[[#This Row],[Profit]]/Orders_CLEAN[[#This Row],[LineTotal]]&gt;0.3, "High", IF(Orders_CLEAN[[#This Row],[Profit]]/Orders_CLEAN[[#This Row],[LineTotal]]&gt;=0.15, "Medium", "Low")), "Quantity Error!")</f>
        <v>Medium</v>
      </c>
      <c r="V334" s="8" t="str">
        <f>IF(COUNTIF(Returns[OrderID], Orders_CLEAN[[#This Row],[OrderID]])&gt;0, "Yes", "No")</f>
        <v>No</v>
      </c>
      <c r="W334" s="19">
        <f>IF(Orders_CLEAN[[#This Row],[Returned]]="Yes",1,0)</f>
        <v>0</v>
      </c>
    </row>
    <row r="335" spans="1:23" x14ac:dyDescent="0.2">
      <c r="A335" t="s">
        <v>684</v>
      </c>
      <c r="B335" s="5">
        <v>45591</v>
      </c>
      <c r="C335" s="5" t="str">
        <f>IF(Orders_CLEAN[[#This Row],[Quantity]]="", "Quantity Error!", "Q"&amp;ROUNDUP(MONTH(Orders_CLEAN[[#This Row],[OrderDate]])/3,0))</f>
        <v>Q4</v>
      </c>
      <c r="D335" t="s">
        <v>567</v>
      </c>
      <c r="E335" t="str">
        <f>_xlfn.XLOOKUP(Orders_CLEAN[[#This Row],[CustomerID]],Customers[CustomerID],Customers[CustomerName])</f>
        <v>Johan Ndlovu</v>
      </c>
      <c r="F335" t="s">
        <v>139</v>
      </c>
      <c r="G335" t="str">
        <f>_xlfn.XLOOKUP(Orders_CLEAN[[#This Row],[ProductID]],Products[ProductID],Products[ProductName])</f>
        <v>Envelopes Model 3</v>
      </c>
      <c r="H335" t="str">
        <f>_xlfn.XLOOKUP(Orders_CLEAN[[#This Row],[ProductName]],Products[ProductName],Products[Category])</f>
        <v>Office Supplies</v>
      </c>
      <c r="I335" s="6">
        <f>_xlfn.XLOOKUP(Orders_CLEAN[[#This Row],[ProductID]],Products[ProductID],Products[Cost])</f>
        <v>110.07</v>
      </c>
      <c r="J335">
        <v>9</v>
      </c>
      <c r="K335" s="6">
        <v>193.99</v>
      </c>
      <c r="L335" s="7">
        <v>0</v>
      </c>
      <c r="M335" t="s">
        <v>27</v>
      </c>
      <c r="N335" t="s">
        <v>14</v>
      </c>
      <c r="O335" t="str">
        <f>_xlfn.XLOOKUP(Orders_CLEAN[[#This Row],[Region]],Region_lookup[RegionCode],Region_lookup[RegionName])</f>
        <v>Western Cape</v>
      </c>
      <c r="P335" t="s">
        <v>82</v>
      </c>
      <c r="Q335" t="str">
        <f>_xlfn.XLOOKUP(Orders_CLEAN[[#This Row],[EmployeeID]],Employees[EmployeeID],Employees[EmployeeName])</f>
        <v>Thabo Pretorius</v>
      </c>
      <c r="R335" s="8">
        <f>Orders_CLEAN[[#This Row],[Quantity]]*Orders_CLEAN[[#This Row],[UnitPrice]]*(1-Orders_CLEAN[[#This Row],[Discount]])</f>
        <v>1745.91</v>
      </c>
      <c r="S335" s="8">
        <f>Orders_CLEAN[[#This Row],[Cost]]*Orders_CLEAN[[#This Row],[Quantity]]</f>
        <v>990.62999999999988</v>
      </c>
      <c r="T335" s="8">
        <f>Orders_CLEAN[[#This Row],[LineTotal]]-Orders_CLEAN[[#This Row],[LineCost]]</f>
        <v>755.2800000000002</v>
      </c>
      <c r="U335" s="8" t="str">
        <f>IFERROR(IF(Orders_CLEAN[[#This Row],[Profit]]/Orders_CLEAN[[#This Row],[LineTotal]]&gt;0.3, "High", IF(Orders_CLEAN[[#This Row],[Profit]]/Orders_CLEAN[[#This Row],[LineTotal]]&gt;=0.15, "Medium", "Low")), "Quantity Error!")</f>
        <v>High</v>
      </c>
      <c r="V335" s="8" t="str">
        <f>IF(COUNTIF(Returns[OrderID], Orders_CLEAN[[#This Row],[OrderID]])&gt;0, "Yes", "No")</f>
        <v>No</v>
      </c>
      <c r="W335" s="19">
        <f>IF(Orders_CLEAN[[#This Row],[Returned]]="Yes",1,0)</f>
        <v>0</v>
      </c>
    </row>
    <row r="336" spans="1:23" x14ac:dyDescent="0.2">
      <c r="A336" t="s">
        <v>685</v>
      </c>
      <c r="B336" s="5">
        <v>45341</v>
      </c>
      <c r="C336" s="5" t="str">
        <f>IF(Orders_CLEAN[[#This Row],[Quantity]]="", "Quantity Error!", "Q"&amp;ROUNDUP(MONTH(Orders_CLEAN[[#This Row],[OrderDate]])/3,0))</f>
        <v>Q1</v>
      </c>
      <c r="D336" t="s">
        <v>310</v>
      </c>
      <c r="E336" t="str">
        <f>_xlfn.XLOOKUP(Orders_CLEAN[[#This Row],[CustomerID]],Customers[CustomerID],Customers[CustomerName])</f>
        <v>Riaan Khumalo</v>
      </c>
      <c r="F336" t="s">
        <v>55</v>
      </c>
      <c r="G336" t="str">
        <f>_xlfn.XLOOKUP(Orders_CLEAN[[#This Row],[ProductID]],Products[ProductID],Products[ProductName])</f>
        <v>Paper Model 3</v>
      </c>
      <c r="H336" t="str">
        <f>_xlfn.XLOOKUP(Orders_CLEAN[[#This Row],[ProductName]],Products[ProductName],Products[Category])</f>
        <v>Office Supplies</v>
      </c>
      <c r="I336" s="6">
        <f>_xlfn.XLOOKUP(Orders_CLEAN[[#This Row],[ProductID]],Products[ProductID],Products[Cost])</f>
        <v>239.71</v>
      </c>
      <c r="J336">
        <v>4</v>
      </c>
      <c r="K336" s="6">
        <v>522.34</v>
      </c>
      <c r="L336" s="7">
        <v>0.15</v>
      </c>
      <c r="M336" t="s">
        <v>13</v>
      </c>
      <c r="N336" t="s">
        <v>14</v>
      </c>
      <c r="O336" t="str">
        <f>_xlfn.XLOOKUP(Orders_CLEAN[[#This Row],[Region]],Region_lookup[RegionCode],Region_lookup[RegionName])</f>
        <v>Western Cape</v>
      </c>
      <c r="P336" t="s">
        <v>93</v>
      </c>
      <c r="Q336" t="str">
        <f>_xlfn.XLOOKUP(Orders_CLEAN[[#This Row],[EmployeeID]],Employees[EmployeeID],Employees[EmployeeName])</f>
        <v>Anja Zulu</v>
      </c>
      <c r="R336" s="8">
        <f>Orders_CLEAN[[#This Row],[Quantity]]*Orders_CLEAN[[#This Row],[UnitPrice]]*(1-Orders_CLEAN[[#This Row],[Discount]])</f>
        <v>1775.9560000000001</v>
      </c>
      <c r="S336" s="8">
        <f>Orders_CLEAN[[#This Row],[Cost]]*Orders_CLEAN[[#This Row],[Quantity]]</f>
        <v>958.84</v>
      </c>
      <c r="T336" s="8">
        <f>Orders_CLEAN[[#This Row],[LineTotal]]-Orders_CLEAN[[#This Row],[LineCost]]</f>
        <v>817.1160000000001</v>
      </c>
      <c r="U336" s="8" t="str">
        <f>IFERROR(IF(Orders_CLEAN[[#This Row],[Profit]]/Orders_CLEAN[[#This Row],[LineTotal]]&gt;0.3, "High", IF(Orders_CLEAN[[#This Row],[Profit]]/Orders_CLEAN[[#This Row],[LineTotal]]&gt;=0.15, "Medium", "Low")), "Quantity Error!")</f>
        <v>High</v>
      </c>
      <c r="V336" s="8" t="str">
        <f>IF(COUNTIF(Returns[OrderID], Orders_CLEAN[[#This Row],[OrderID]])&gt;0, "Yes", "No")</f>
        <v>No</v>
      </c>
      <c r="W336" s="19">
        <f>IF(Orders_CLEAN[[#This Row],[Returned]]="Yes",1,0)</f>
        <v>0</v>
      </c>
    </row>
    <row r="337" spans="1:23" x14ac:dyDescent="0.2">
      <c r="A337" t="s">
        <v>686</v>
      </c>
      <c r="B337" s="5">
        <v>45669</v>
      </c>
      <c r="C337" s="5" t="str">
        <f>IF(Orders_CLEAN[[#This Row],[Quantity]]="", "Quantity Error!", "Q"&amp;ROUNDUP(MONTH(Orders_CLEAN[[#This Row],[OrderDate]])/3,0))</f>
        <v>Q1</v>
      </c>
      <c r="D337" t="s">
        <v>77</v>
      </c>
      <c r="E337" t="str">
        <f>_xlfn.XLOOKUP(Orders_CLEAN[[#This Row],[CustomerID]],Customers[CustomerID],Customers[CustomerName])</f>
        <v>Zanele Dlamini</v>
      </c>
      <c r="F337" t="s">
        <v>92</v>
      </c>
      <c r="G337" t="str">
        <f>_xlfn.XLOOKUP(Orders_CLEAN[[#This Row],[ProductID]],Products[ProductID],Products[ProductName])</f>
        <v>Accessories Model 3</v>
      </c>
      <c r="H337" t="str">
        <f>_xlfn.XLOOKUP(Orders_CLEAN[[#This Row],[ProductName]],Products[ProductName],Products[Category])</f>
        <v>Technology</v>
      </c>
      <c r="I337" s="6">
        <f>_xlfn.XLOOKUP(Orders_CLEAN[[#This Row],[ProductID]],Products[ProductID],Products[Cost])</f>
        <v>357.49</v>
      </c>
      <c r="J337">
        <v>6</v>
      </c>
      <c r="K337" s="6">
        <v>769.69</v>
      </c>
      <c r="L337" s="7">
        <v>0.1</v>
      </c>
      <c r="M337" t="s">
        <v>27</v>
      </c>
      <c r="N337" t="s">
        <v>47</v>
      </c>
      <c r="O337" t="str">
        <f>_xlfn.XLOOKUP(Orders_CLEAN[[#This Row],[Region]],Region_lookup[RegionCode],Region_lookup[RegionName])</f>
        <v>Eastern Cape</v>
      </c>
      <c r="P337" t="s">
        <v>58</v>
      </c>
      <c r="Q337" t="str">
        <f>_xlfn.XLOOKUP(Orders_CLEAN[[#This Row],[EmployeeID]],Employees[EmployeeID],Employees[EmployeeName])</f>
        <v>Palesa Steyn</v>
      </c>
      <c r="R337" s="8">
        <f>Orders_CLEAN[[#This Row],[Quantity]]*Orders_CLEAN[[#This Row],[UnitPrice]]*(1-Orders_CLEAN[[#This Row],[Discount]])</f>
        <v>4156.326</v>
      </c>
      <c r="S337" s="8">
        <f>Orders_CLEAN[[#This Row],[Cost]]*Orders_CLEAN[[#This Row],[Quantity]]</f>
        <v>2144.94</v>
      </c>
      <c r="T337" s="8">
        <f>Orders_CLEAN[[#This Row],[LineTotal]]-Orders_CLEAN[[#This Row],[LineCost]]</f>
        <v>2011.386</v>
      </c>
      <c r="U337" s="8" t="str">
        <f>IFERROR(IF(Orders_CLEAN[[#This Row],[Profit]]/Orders_CLEAN[[#This Row],[LineTotal]]&gt;0.3, "High", IF(Orders_CLEAN[[#This Row],[Profit]]/Orders_CLEAN[[#This Row],[LineTotal]]&gt;=0.15, "Medium", "Low")), "Quantity Error!")</f>
        <v>High</v>
      </c>
      <c r="V337" s="8" t="str">
        <f>IF(COUNTIF(Returns[OrderID], Orders_CLEAN[[#This Row],[OrderID]])&gt;0, "Yes", "No")</f>
        <v>No</v>
      </c>
      <c r="W337" s="19">
        <f>IF(Orders_CLEAN[[#This Row],[Returned]]="Yes",1,0)</f>
        <v>0</v>
      </c>
    </row>
    <row r="338" spans="1:23" x14ac:dyDescent="0.2">
      <c r="A338" t="s">
        <v>688</v>
      </c>
      <c r="B338" s="5">
        <v>45812</v>
      </c>
      <c r="C338" s="5" t="str">
        <f>IF(Orders_CLEAN[[#This Row],[Quantity]]="", "Quantity Error!", "Q"&amp;ROUNDUP(MONTH(Orders_CLEAN[[#This Row],[OrderDate]])/3,0))</f>
        <v>Quantity Error!</v>
      </c>
      <c r="D338" t="s">
        <v>451</v>
      </c>
      <c r="E338" t="str">
        <f>_xlfn.XLOOKUP(Orders_CLEAN[[#This Row],[CustomerID]],Customers[CustomerID],Customers[CustomerName])</f>
        <v>Anja Dlamini</v>
      </c>
      <c r="F338" t="s">
        <v>151</v>
      </c>
      <c r="G338" t="str">
        <f>_xlfn.XLOOKUP(Orders_CLEAN[[#This Row],[ProductID]],Products[ProductID],Products[ProductName])</f>
        <v>Binders Model 3</v>
      </c>
      <c r="H338" t="str">
        <f>_xlfn.XLOOKUP(Orders_CLEAN[[#This Row],[ProductName]],Products[ProductName],Products[Category])</f>
        <v>Office Supplies</v>
      </c>
      <c r="I338" s="6">
        <f>_xlfn.XLOOKUP(Orders_CLEAN[[#This Row],[ProductID]],Products[ProductID],Products[Cost])</f>
        <v>487.09</v>
      </c>
      <c r="J338"/>
      <c r="K338" s="6">
        <v>838.72</v>
      </c>
      <c r="L338" s="7">
        <v>0</v>
      </c>
      <c r="M338" t="s">
        <v>27</v>
      </c>
      <c r="N338" t="s">
        <v>31</v>
      </c>
      <c r="O338" t="str">
        <f>_xlfn.XLOOKUP(Orders_CLEAN[[#This Row],[Region]],Region_lookup[RegionCode],Region_lookup[RegionName])</f>
        <v>Gauteng</v>
      </c>
      <c r="P338" t="s">
        <v>32</v>
      </c>
      <c r="Q338" t="str">
        <f>_xlfn.XLOOKUP(Orders_CLEAN[[#This Row],[EmployeeID]],Employees[EmployeeID],Employees[EmployeeName])</f>
        <v>Nomvula Mokoena</v>
      </c>
      <c r="R338" s="8">
        <f>Orders_CLEAN[[#This Row],[Quantity]]*Orders_CLEAN[[#This Row],[UnitPrice]]*(1-Orders_CLEAN[[#This Row],[Discount]])</f>
        <v>0</v>
      </c>
      <c r="S338" s="8">
        <f>Orders_CLEAN[[#This Row],[Cost]]*Orders_CLEAN[[#This Row],[Quantity]]</f>
        <v>0</v>
      </c>
      <c r="T338" s="8">
        <f>Orders_CLEAN[[#This Row],[LineTotal]]-Orders_CLEAN[[#This Row],[LineCost]]</f>
        <v>0</v>
      </c>
      <c r="U338" s="8" t="str">
        <f>IFERROR(IF(Orders_CLEAN[[#This Row],[Profit]]/Orders_CLEAN[[#This Row],[LineTotal]]&gt;0.3, "High", IF(Orders_CLEAN[[#This Row],[Profit]]/Orders_CLEAN[[#This Row],[LineTotal]]&gt;=0.15, "Medium", "Low")), "Quantity Error!")</f>
        <v>Quantity Error!</v>
      </c>
      <c r="V338" s="8" t="str">
        <f>IF(COUNTIF(Returns[OrderID], Orders_CLEAN[[#This Row],[OrderID]])&gt;0, "Yes", "No")</f>
        <v>No</v>
      </c>
      <c r="W338" s="19">
        <f>IF(Orders_CLEAN[[#This Row],[Returned]]="Yes",1,0)</f>
        <v>0</v>
      </c>
    </row>
    <row r="339" spans="1:23" x14ac:dyDescent="0.2">
      <c r="A339" t="s">
        <v>689</v>
      </c>
      <c r="B339" s="5">
        <v>45600</v>
      </c>
      <c r="C339" s="5" t="str">
        <f>IF(Orders_CLEAN[[#This Row],[Quantity]]="", "Quantity Error!", "Q"&amp;ROUNDUP(MONTH(Orders_CLEAN[[#This Row],[OrderDate]])/3,0))</f>
        <v>Q4</v>
      </c>
      <c r="D339" t="s">
        <v>72</v>
      </c>
      <c r="E339" t="str">
        <f>_xlfn.XLOOKUP(Orders_CLEAN[[#This Row],[CustomerID]],Customers[CustomerID],Customers[CustomerName])</f>
        <v>Francois Botha</v>
      </c>
      <c r="F339" t="s">
        <v>12</v>
      </c>
      <c r="G339" t="str">
        <f>_xlfn.XLOOKUP(Orders_CLEAN[[#This Row],[ProductID]],Products[ProductID],Products[ProductName])</f>
        <v>Printers Model 3</v>
      </c>
      <c r="H339" t="str">
        <f>_xlfn.XLOOKUP(Orders_CLEAN[[#This Row],[ProductName]],Products[ProductName],Products[Category])</f>
        <v>Technology</v>
      </c>
      <c r="I339" s="6">
        <f>_xlfn.XLOOKUP(Orders_CLEAN[[#This Row],[ProductID]],Products[ProductID],Products[Cost])</f>
        <v>127.85</v>
      </c>
      <c r="J339">
        <v>6</v>
      </c>
      <c r="K339" s="6">
        <v>210.2</v>
      </c>
      <c r="L339" s="7">
        <v>0.15</v>
      </c>
      <c r="M339" t="s">
        <v>27</v>
      </c>
      <c r="N339" t="s">
        <v>47</v>
      </c>
      <c r="O339" t="str">
        <f>_xlfn.XLOOKUP(Orders_CLEAN[[#This Row],[Region]],Region_lookup[RegionCode],Region_lookup[RegionName])</f>
        <v>Eastern Cape</v>
      </c>
      <c r="P339" t="s">
        <v>48</v>
      </c>
      <c r="Q339" t="str">
        <f>_xlfn.XLOOKUP(Orders_CLEAN[[#This Row],[EmployeeID]],Employees[EmployeeID],Employees[EmployeeName])</f>
        <v>Sipho Ndlovu</v>
      </c>
      <c r="R339" s="8">
        <f>Orders_CLEAN[[#This Row],[Quantity]]*Orders_CLEAN[[#This Row],[UnitPrice]]*(1-Orders_CLEAN[[#This Row],[Discount]])</f>
        <v>1072.0199999999998</v>
      </c>
      <c r="S339" s="8">
        <f>Orders_CLEAN[[#This Row],[Cost]]*Orders_CLEAN[[#This Row],[Quantity]]</f>
        <v>767.09999999999991</v>
      </c>
      <c r="T339" s="8">
        <f>Orders_CLEAN[[#This Row],[LineTotal]]-Orders_CLEAN[[#This Row],[LineCost]]</f>
        <v>304.91999999999985</v>
      </c>
      <c r="U339" s="8" t="str">
        <f>IFERROR(IF(Orders_CLEAN[[#This Row],[Profit]]/Orders_CLEAN[[#This Row],[LineTotal]]&gt;0.3, "High", IF(Orders_CLEAN[[#This Row],[Profit]]/Orders_CLEAN[[#This Row],[LineTotal]]&gt;=0.15, "Medium", "Low")), "Quantity Error!")</f>
        <v>Medium</v>
      </c>
      <c r="V339" s="8" t="str">
        <f>IF(COUNTIF(Returns[OrderID], Orders_CLEAN[[#This Row],[OrderID]])&gt;0, "Yes", "No")</f>
        <v>No</v>
      </c>
      <c r="W339" s="19">
        <f>IF(Orders_CLEAN[[#This Row],[Returned]]="Yes",1,0)</f>
        <v>0</v>
      </c>
    </row>
    <row r="340" spans="1:23" x14ac:dyDescent="0.2">
      <c r="A340" t="s">
        <v>691</v>
      </c>
      <c r="B340" s="5">
        <v>45491</v>
      </c>
      <c r="C340" s="5" t="str">
        <f>IF(Orders_CLEAN[[#This Row],[Quantity]]="", "Quantity Error!", "Q"&amp;ROUNDUP(MONTH(Orders_CLEAN[[#This Row],[OrderDate]])/3,0))</f>
        <v>Q3</v>
      </c>
      <c r="D340" t="s">
        <v>72</v>
      </c>
      <c r="E340" t="str">
        <f>_xlfn.XLOOKUP(Orders_CLEAN[[#This Row],[CustomerID]],Customers[CustomerID],Customers[CustomerName])</f>
        <v>Francois Botha</v>
      </c>
      <c r="F340" t="s">
        <v>178</v>
      </c>
      <c r="G340" t="str">
        <f>_xlfn.XLOOKUP(Orders_CLEAN[[#This Row],[ProductID]],Products[ProductID],Products[ProductName])</f>
        <v>Chairs Model 2</v>
      </c>
      <c r="H340" t="str">
        <f>_xlfn.XLOOKUP(Orders_CLEAN[[#This Row],[ProductName]],Products[ProductName],Products[Category])</f>
        <v>Furniture</v>
      </c>
      <c r="I340" s="6">
        <f>_xlfn.XLOOKUP(Orders_CLEAN[[#This Row],[ProductID]],Products[ProductID],Products[Cost])</f>
        <v>116.9</v>
      </c>
      <c r="J340">
        <v>3</v>
      </c>
      <c r="K340" s="6">
        <v>253.46</v>
      </c>
      <c r="L340" s="7">
        <v>0.2</v>
      </c>
      <c r="M340" t="s">
        <v>27</v>
      </c>
      <c r="N340" t="s">
        <v>47</v>
      </c>
      <c r="O340" t="str">
        <f>_xlfn.XLOOKUP(Orders_CLEAN[[#This Row],[Region]],Region_lookup[RegionCode],Region_lookup[RegionName])</f>
        <v>Eastern Cape</v>
      </c>
      <c r="P340" t="s">
        <v>48</v>
      </c>
      <c r="Q340" t="str">
        <f>_xlfn.XLOOKUP(Orders_CLEAN[[#This Row],[EmployeeID]],Employees[EmployeeID],Employees[EmployeeName])</f>
        <v>Sipho Ndlovu</v>
      </c>
      <c r="R340" s="8">
        <f>Orders_CLEAN[[#This Row],[Quantity]]*Orders_CLEAN[[#This Row],[UnitPrice]]*(1-Orders_CLEAN[[#This Row],[Discount]])</f>
        <v>608.30399999999997</v>
      </c>
      <c r="S340" s="8">
        <f>Orders_CLEAN[[#This Row],[Cost]]*Orders_CLEAN[[#This Row],[Quantity]]</f>
        <v>350.70000000000005</v>
      </c>
      <c r="T340" s="8">
        <f>Orders_CLEAN[[#This Row],[LineTotal]]-Orders_CLEAN[[#This Row],[LineCost]]</f>
        <v>257.60399999999993</v>
      </c>
      <c r="U340" s="8" t="str">
        <f>IFERROR(IF(Orders_CLEAN[[#This Row],[Profit]]/Orders_CLEAN[[#This Row],[LineTotal]]&gt;0.3, "High", IF(Orders_CLEAN[[#This Row],[Profit]]/Orders_CLEAN[[#This Row],[LineTotal]]&gt;=0.15, "Medium", "Low")), "Quantity Error!")</f>
        <v>High</v>
      </c>
      <c r="V340" s="8" t="str">
        <f>IF(COUNTIF(Returns[OrderID], Orders_CLEAN[[#This Row],[OrderID]])&gt;0, "Yes", "No")</f>
        <v>No</v>
      </c>
      <c r="W340" s="19">
        <f>IF(Orders_CLEAN[[#This Row],[Returned]]="Yes",1,0)</f>
        <v>0</v>
      </c>
    </row>
    <row r="341" spans="1:23" x14ac:dyDescent="0.2">
      <c r="A341" t="s">
        <v>693</v>
      </c>
      <c r="B341" s="5">
        <v>45538</v>
      </c>
      <c r="C341" s="5" t="str">
        <f>IF(Orders_CLEAN[[#This Row],[Quantity]]="", "Quantity Error!", "Q"&amp;ROUNDUP(MONTH(Orders_CLEAN[[#This Row],[OrderDate]])/3,0))</f>
        <v>Q3</v>
      </c>
      <c r="D341" t="s">
        <v>230</v>
      </c>
      <c r="E341" t="str">
        <f>_xlfn.XLOOKUP(Orders_CLEAN[[#This Row],[CustomerID]],Customers[CustomerID],Customers[CustomerName])</f>
        <v>Kagiso Fourie</v>
      </c>
      <c r="F341" t="s">
        <v>216</v>
      </c>
      <c r="G341" t="str">
        <f>_xlfn.XLOOKUP(Orders_CLEAN[[#This Row],[ProductID]],Products[ProductID],Products[ProductName])</f>
        <v>Pens Model 1</v>
      </c>
      <c r="H341" t="str">
        <f>_xlfn.XLOOKUP(Orders_CLEAN[[#This Row],[ProductName]],Products[ProductName],Products[Category])</f>
        <v>Office Supplies</v>
      </c>
      <c r="I341" s="6">
        <f>_xlfn.XLOOKUP(Orders_CLEAN[[#This Row],[ProductID]],Products[ProductID],Products[Cost])</f>
        <v>640.09</v>
      </c>
      <c r="J341">
        <v>6</v>
      </c>
      <c r="K341" s="6">
        <v>1169.26</v>
      </c>
      <c r="L341" s="7">
        <v>0</v>
      </c>
      <c r="M341" t="s">
        <v>27</v>
      </c>
      <c r="N341" t="s">
        <v>47</v>
      </c>
      <c r="O341" t="str">
        <f>_xlfn.XLOOKUP(Orders_CLEAN[[#This Row],[Region]],Region_lookup[RegionCode],Region_lookup[RegionName])</f>
        <v>Eastern Cape</v>
      </c>
      <c r="P341" t="s">
        <v>58</v>
      </c>
      <c r="Q341" t="str">
        <f>_xlfn.XLOOKUP(Orders_CLEAN[[#This Row],[EmployeeID]],Employees[EmployeeID],Employees[EmployeeName])</f>
        <v>Palesa Steyn</v>
      </c>
      <c r="R341" s="8">
        <f>Orders_CLEAN[[#This Row],[Quantity]]*Orders_CLEAN[[#This Row],[UnitPrice]]*(1-Orders_CLEAN[[#This Row],[Discount]])</f>
        <v>7015.5599999999995</v>
      </c>
      <c r="S341" s="8">
        <f>Orders_CLEAN[[#This Row],[Cost]]*Orders_CLEAN[[#This Row],[Quantity]]</f>
        <v>3840.54</v>
      </c>
      <c r="T341" s="8">
        <f>Orders_CLEAN[[#This Row],[LineTotal]]-Orders_CLEAN[[#This Row],[LineCost]]</f>
        <v>3175.0199999999995</v>
      </c>
      <c r="U341" s="8" t="str">
        <f>IFERROR(IF(Orders_CLEAN[[#This Row],[Profit]]/Orders_CLEAN[[#This Row],[LineTotal]]&gt;0.3, "High", IF(Orders_CLEAN[[#This Row],[Profit]]/Orders_CLEAN[[#This Row],[LineTotal]]&gt;=0.15, "Medium", "Low")), "Quantity Error!")</f>
        <v>High</v>
      </c>
      <c r="V341" s="8" t="str">
        <f>IF(COUNTIF(Returns[OrderID], Orders_CLEAN[[#This Row],[OrderID]])&gt;0, "Yes", "No")</f>
        <v>No</v>
      </c>
      <c r="W341" s="19">
        <f>IF(Orders_CLEAN[[#This Row],[Returned]]="Yes",1,0)</f>
        <v>0</v>
      </c>
    </row>
    <row r="342" spans="1:23" x14ac:dyDescent="0.2">
      <c r="A342" t="s">
        <v>694</v>
      </c>
      <c r="B342" s="5">
        <v>45699</v>
      </c>
      <c r="C342" s="5" t="str">
        <f>IF(Orders_CLEAN[[#This Row],[Quantity]]="", "Quantity Error!", "Q"&amp;ROUNDUP(MONTH(Orders_CLEAN[[#This Row],[OrderDate]])/3,0))</f>
        <v>Q1</v>
      </c>
      <c r="D342" t="s">
        <v>191</v>
      </c>
      <c r="E342" t="str">
        <f>_xlfn.XLOOKUP(Orders_CLEAN[[#This Row],[CustomerID]],Customers[CustomerID],Customers[CustomerName])</f>
        <v>Pieter Steyn</v>
      </c>
      <c r="F342" t="s">
        <v>78</v>
      </c>
      <c r="G342" t="str">
        <f>_xlfn.XLOOKUP(Orders_CLEAN[[#This Row],[ProductID]],Products[ProductID],Products[ProductName])</f>
        <v>Desks Model 3</v>
      </c>
      <c r="H342" t="str">
        <f>_xlfn.XLOOKUP(Orders_CLEAN[[#This Row],[ProductName]],Products[ProductName],Products[Category])</f>
        <v>Furniture</v>
      </c>
      <c r="I342" s="6">
        <f>_xlfn.XLOOKUP(Orders_CLEAN[[#This Row],[ProductID]],Products[ProductID],Products[Cost])</f>
        <v>388.07</v>
      </c>
      <c r="J342">
        <v>12</v>
      </c>
      <c r="K342" s="6">
        <v>782.41</v>
      </c>
      <c r="L342" s="7">
        <v>0</v>
      </c>
      <c r="M342" t="s">
        <v>36</v>
      </c>
      <c r="N342" t="s">
        <v>47</v>
      </c>
      <c r="O342" t="str">
        <f>_xlfn.XLOOKUP(Orders_CLEAN[[#This Row],[Region]],Region_lookup[RegionCode],Region_lookup[RegionName])</f>
        <v>Eastern Cape</v>
      </c>
      <c r="P342" t="s">
        <v>48</v>
      </c>
      <c r="Q342" t="str">
        <f>_xlfn.XLOOKUP(Orders_CLEAN[[#This Row],[EmployeeID]],Employees[EmployeeID],Employees[EmployeeName])</f>
        <v>Sipho Ndlovu</v>
      </c>
      <c r="R342" s="8">
        <f>Orders_CLEAN[[#This Row],[Quantity]]*Orders_CLEAN[[#This Row],[UnitPrice]]*(1-Orders_CLEAN[[#This Row],[Discount]])</f>
        <v>9388.92</v>
      </c>
      <c r="S342" s="8">
        <f>Orders_CLEAN[[#This Row],[Cost]]*Orders_CLEAN[[#This Row],[Quantity]]</f>
        <v>4656.84</v>
      </c>
      <c r="T342" s="8">
        <f>Orders_CLEAN[[#This Row],[LineTotal]]-Orders_CLEAN[[#This Row],[LineCost]]</f>
        <v>4732.08</v>
      </c>
      <c r="U342" s="8" t="str">
        <f>IFERROR(IF(Orders_CLEAN[[#This Row],[Profit]]/Orders_CLEAN[[#This Row],[LineTotal]]&gt;0.3, "High", IF(Orders_CLEAN[[#This Row],[Profit]]/Orders_CLEAN[[#This Row],[LineTotal]]&gt;=0.15, "Medium", "Low")), "Quantity Error!")</f>
        <v>High</v>
      </c>
      <c r="V342" s="8" t="str">
        <f>IF(COUNTIF(Returns[OrderID], Orders_CLEAN[[#This Row],[OrderID]])&gt;0, "Yes", "No")</f>
        <v>No</v>
      </c>
      <c r="W342" s="19">
        <f>IF(Orders_CLEAN[[#This Row],[Returned]]="Yes",1,0)</f>
        <v>0</v>
      </c>
    </row>
    <row r="343" spans="1:23" x14ac:dyDescent="0.2">
      <c r="A343" t="s">
        <v>696</v>
      </c>
      <c r="B343" s="5">
        <v>45449</v>
      </c>
      <c r="C343" s="5" t="str">
        <f>IF(Orders_CLEAN[[#This Row],[Quantity]]="", "Quantity Error!", "Q"&amp;ROUNDUP(MONTH(Orders_CLEAN[[#This Row],[OrderDate]])/3,0))</f>
        <v>Q2</v>
      </c>
      <c r="D343" t="s">
        <v>204</v>
      </c>
      <c r="E343" t="str">
        <f>_xlfn.XLOOKUP(Orders_CLEAN[[#This Row],[CustomerID]],Customers[CustomerID],Customers[CustomerName])</f>
        <v>Elmarie Mbatha</v>
      </c>
      <c r="F343" t="s">
        <v>78</v>
      </c>
      <c r="G343" t="str">
        <f>_xlfn.XLOOKUP(Orders_CLEAN[[#This Row],[ProductID]],Products[ProductID],Products[ProductName])</f>
        <v>Desks Model 3</v>
      </c>
      <c r="H343" t="str">
        <f>_xlfn.XLOOKUP(Orders_CLEAN[[#This Row],[ProductName]],Products[ProductName],Products[Category])</f>
        <v>Furniture</v>
      </c>
      <c r="I343" s="6">
        <f>_xlfn.XLOOKUP(Orders_CLEAN[[#This Row],[ProductID]],Products[ProductID],Products[Cost])</f>
        <v>388.07</v>
      </c>
      <c r="J343">
        <v>9</v>
      </c>
      <c r="K343" s="6">
        <v>782.41</v>
      </c>
      <c r="L343" s="7">
        <v>0.2</v>
      </c>
      <c r="M343" t="s">
        <v>27</v>
      </c>
      <c r="N343" t="s">
        <v>14</v>
      </c>
      <c r="O343" t="str">
        <f>_xlfn.XLOOKUP(Orders_CLEAN[[#This Row],[Region]],Region_lookup[RegionCode],Region_lookup[RegionName])</f>
        <v>Western Cape</v>
      </c>
      <c r="P343" t="s">
        <v>93</v>
      </c>
      <c r="Q343" t="str">
        <f>_xlfn.XLOOKUP(Orders_CLEAN[[#This Row],[EmployeeID]],Employees[EmployeeID],Employees[EmployeeName])</f>
        <v>Anja Zulu</v>
      </c>
      <c r="R343" s="8">
        <f>Orders_CLEAN[[#This Row],[Quantity]]*Orders_CLEAN[[#This Row],[UnitPrice]]*(1-Orders_CLEAN[[#This Row],[Discount]])</f>
        <v>5633.3519999999999</v>
      </c>
      <c r="S343" s="8">
        <f>Orders_CLEAN[[#This Row],[Cost]]*Orders_CLEAN[[#This Row],[Quantity]]</f>
        <v>3492.63</v>
      </c>
      <c r="T343" s="8">
        <f>Orders_CLEAN[[#This Row],[LineTotal]]-Orders_CLEAN[[#This Row],[LineCost]]</f>
        <v>2140.7219999999998</v>
      </c>
      <c r="U343" s="8" t="str">
        <f>IFERROR(IF(Orders_CLEAN[[#This Row],[Profit]]/Orders_CLEAN[[#This Row],[LineTotal]]&gt;0.3, "High", IF(Orders_CLEAN[[#This Row],[Profit]]/Orders_CLEAN[[#This Row],[LineTotal]]&gt;=0.15, "Medium", "Low")), "Quantity Error!")</f>
        <v>High</v>
      </c>
      <c r="V343" s="8" t="str">
        <f>IF(COUNTIF(Returns[OrderID], Orders_CLEAN[[#This Row],[OrderID]])&gt;0, "Yes", "No")</f>
        <v>No</v>
      </c>
      <c r="W343" s="19">
        <f>IF(Orders_CLEAN[[#This Row],[Returned]]="Yes",1,0)</f>
        <v>0</v>
      </c>
    </row>
    <row r="344" spans="1:23" x14ac:dyDescent="0.2">
      <c r="A344" t="s">
        <v>697</v>
      </c>
      <c r="B344" s="5">
        <v>45484</v>
      </c>
      <c r="C344" s="5" t="str">
        <f>IF(Orders_CLEAN[[#This Row],[Quantity]]="", "Quantity Error!", "Q"&amp;ROUNDUP(MONTH(Orders_CLEAN[[#This Row],[OrderDate]])/3,0))</f>
        <v>Q3</v>
      </c>
      <c r="D344" t="s">
        <v>177</v>
      </c>
      <c r="E344" t="str">
        <f>_xlfn.XLOOKUP(Orders_CLEAN[[#This Row],[CustomerID]],Customers[CustomerID],Customers[CustomerName])</f>
        <v>Zanele Pretorius</v>
      </c>
      <c r="F344" t="s">
        <v>19</v>
      </c>
      <c r="G344" t="str">
        <f>_xlfn.XLOOKUP(Orders_CLEAN[[#This Row],[ProductID]],Products[ProductID],Products[ProductName])</f>
        <v>Accessories Model 4</v>
      </c>
      <c r="H344" t="str">
        <f>_xlfn.XLOOKUP(Orders_CLEAN[[#This Row],[ProductName]],Products[ProductName],Products[Category])</f>
        <v>Technology</v>
      </c>
      <c r="I344" s="6">
        <f>_xlfn.XLOOKUP(Orders_CLEAN[[#This Row],[ProductID]],Products[ProductID],Products[Cost])</f>
        <v>685.08</v>
      </c>
      <c r="J344">
        <v>6</v>
      </c>
      <c r="K344" s="6">
        <v>921.01</v>
      </c>
      <c r="L344" s="7">
        <v>0.1</v>
      </c>
      <c r="M344" t="s">
        <v>27</v>
      </c>
      <c r="N344" t="s">
        <v>14</v>
      </c>
      <c r="O344" t="str">
        <f>_xlfn.XLOOKUP(Orders_CLEAN[[#This Row],[Region]],Region_lookup[RegionCode],Region_lookup[RegionName])</f>
        <v>Western Cape</v>
      </c>
      <c r="P344" t="s">
        <v>82</v>
      </c>
      <c r="Q344" t="str">
        <f>_xlfn.XLOOKUP(Orders_CLEAN[[#This Row],[EmployeeID]],Employees[EmployeeID],Employees[EmployeeName])</f>
        <v>Thabo Pretorius</v>
      </c>
      <c r="R344" s="8">
        <f>Orders_CLEAN[[#This Row],[Quantity]]*Orders_CLEAN[[#This Row],[UnitPrice]]*(1-Orders_CLEAN[[#This Row],[Discount]])</f>
        <v>4973.4539999999997</v>
      </c>
      <c r="S344" s="8">
        <f>Orders_CLEAN[[#This Row],[Cost]]*Orders_CLEAN[[#This Row],[Quantity]]</f>
        <v>4110.4800000000005</v>
      </c>
      <c r="T344" s="8">
        <f>Orders_CLEAN[[#This Row],[LineTotal]]-Orders_CLEAN[[#This Row],[LineCost]]</f>
        <v>862.97399999999925</v>
      </c>
      <c r="U344" s="8" t="str">
        <f>IFERROR(IF(Orders_CLEAN[[#This Row],[Profit]]/Orders_CLEAN[[#This Row],[LineTotal]]&gt;0.3, "High", IF(Orders_CLEAN[[#This Row],[Profit]]/Orders_CLEAN[[#This Row],[LineTotal]]&gt;=0.15, "Medium", "Low")), "Quantity Error!")</f>
        <v>Medium</v>
      </c>
      <c r="V344" s="8" t="str">
        <f>IF(COUNTIF(Returns[OrderID], Orders_CLEAN[[#This Row],[OrderID]])&gt;0, "Yes", "No")</f>
        <v>No</v>
      </c>
      <c r="W344" s="19">
        <f>IF(Orders_CLEAN[[#This Row],[Returned]]="Yes",1,0)</f>
        <v>0</v>
      </c>
    </row>
    <row r="345" spans="1:23" x14ac:dyDescent="0.2">
      <c r="A345" t="s">
        <v>698</v>
      </c>
      <c r="B345" s="5">
        <v>45405</v>
      </c>
      <c r="C345" s="5" t="str">
        <f>IF(Orders_CLEAN[[#This Row],[Quantity]]="", "Quantity Error!", "Q"&amp;ROUNDUP(MONTH(Orders_CLEAN[[#This Row],[OrderDate]])/3,0))</f>
        <v>Q2</v>
      </c>
      <c r="D345" t="s">
        <v>87</v>
      </c>
      <c r="E345" t="str">
        <f>_xlfn.XLOOKUP(Orders_CLEAN[[#This Row],[CustomerID]],Customers[CustomerID],Customers[CustomerName])</f>
        <v>Lerato Botha</v>
      </c>
      <c r="F345" t="s">
        <v>166</v>
      </c>
      <c r="G345" t="str">
        <f>_xlfn.XLOOKUP(Orders_CLEAN[[#This Row],[ProductID]],Products[ProductID],Products[ProductName])</f>
        <v>Monitors Model 2</v>
      </c>
      <c r="H345" t="str">
        <f>_xlfn.XLOOKUP(Orders_CLEAN[[#This Row],[ProductName]],Products[ProductName],Products[Category])</f>
        <v>Technology</v>
      </c>
      <c r="I345" s="6">
        <f>_xlfn.XLOOKUP(Orders_CLEAN[[#This Row],[ProductID]],Products[ProductID],Products[Cost])</f>
        <v>396.64</v>
      </c>
      <c r="J345">
        <v>12</v>
      </c>
      <c r="K345" s="6">
        <v>532.41999999999996</v>
      </c>
      <c r="L345" s="7">
        <v>0</v>
      </c>
      <c r="M345" t="s">
        <v>13</v>
      </c>
      <c r="N345" t="s">
        <v>31</v>
      </c>
      <c r="O345" t="str">
        <f>_xlfn.XLOOKUP(Orders_CLEAN[[#This Row],[Region]],Region_lookup[RegionCode],Region_lookup[RegionName])</f>
        <v>Gauteng</v>
      </c>
      <c r="P345" t="s">
        <v>32</v>
      </c>
      <c r="Q345" t="str">
        <f>_xlfn.XLOOKUP(Orders_CLEAN[[#This Row],[EmployeeID]],Employees[EmployeeID],Employees[EmployeeName])</f>
        <v>Nomvula Mokoena</v>
      </c>
      <c r="R345" s="8">
        <f>Orders_CLEAN[[#This Row],[Quantity]]*Orders_CLEAN[[#This Row],[UnitPrice]]*(1-Orders_CLEAN[[#This Row],[Discount]])</f>
        <v>6389.0399999999991</v>
      </c>
      <c r="S345" s="8">
        <f>Orders_CLEAN[[#This Row],[Cost]]*Orders_CLEAN[[#This Row],[Quantity]]</f>
        <v>4759.68</v>
      </c>
      <c r="T345" s="8">
        <f>Orders_CLEAN[[#This Row],[LineTotal]]-Orders_CLEAN[[#This Row],[LineCost]]</f>
        <v>1629.3599999999988</v>
      </c>
      <c r="U345" s="8" t="str">
        <f>IFERROR(IF(Orders_CLEAN[[#This Row],[Profit]]/Orders_CLEAN[[#This Row],[LineTotal]]&gt;0.3, "High", IF(Orders_CLEAN[[#This Row],[Profit]]/Orders_CLEAN[[#This Row],[LineTotal]]&gt;=0.15, "Medium", "Low")), "Quantity Error!")</f>
        <v>Medium</v>
      </c>
      <c r="V345" s="8" t="str">
        <f>IF(COUNTIF(Returns[OrderID], Orders_CLEAN[[#This Row],[OrderID]])&gt;0, "Yes", "No")</f>
        <v>Yes</v>
      </c>
      <c r="W345" s="19">
        <f>IF(Orders_CLEAN[[#This Row],[Returned]]="Yes",1,0)</f>
        <v>1</v>
      </c>
    </row>
    <row r="346" spans="1:23" x14ac:dyDescent="0.2">
      <c r="A346" t="s">
        <v>699</v>
      </c>
      <c r="B346" s="5">
        <v>45397</v>
      </c>
      <c r="C346" s="5" t="str">
        <f>IF(Orders_CLEAN[[#This Row],[Quantity]]="", "Quantity Error!", "Q"&amp;ROUNDUP(MONTH(Orders_CLEAN[[#This Row],[OrderDate]])/3,0))</f>
        <v>Q2</v>
      </c>
      <c r="D346" t="s">
        <v>184</v>
      </c>
      <c r="E346" t="str">
        <f>_xlfn.XLOOKUP(Orders_CLEAN[[#This Row],[CustomerID]],Customers[CustomerID],Customers[CustomerName])</f>
        <v>Deon Joubert</v>
      </c>
      <c r="F346" t="s">
        <v>108</v>
      </c>
      <c r="G346" t="str">
        <f>_xlfn.XLOOKUP(Orders_CLEAN[[#This Row],[ProductID]],Products[ProductID],Products[ProductName])</f>
        <v>Staplers Model 2</v>
      </c>
      <c r="H346" t="str">
        <f>_xlfn.XLOOKUP(Orders_CLEAN[[#This Row],[ProductName]],Products[ProductName],Products[Category])</f>
        <v>Office Supplies</v>
      </c>
      <c r="I346" s="6">
        <f>_xlfn.XLOOKUP(Orders_CLEAN[[#This Row],[ProductID]],Products[ProductID],Products[Cost])</f>
        <v>723.21</v>
      </c>
      <c r="J346">
        <v>7</v>
      </c>
      <c r="K346" s="6">
        <v>1348.08</v>
      </c>
      <c r="L346" s="7">
        <v>0</v>
      </c>
      <c r="M346" t="s">
        <v>13</v>
      </c>
      <c r="N346" t="s">
        <v>47</v>
      </c>
      <c r="O346" t="str">
        <f>_xlfn.XLOOKUP(Orders_CLEAN[[#This Row],[Region]],Region_lookup[RegionCode],Region_lookup[RegionName])</f>
        <v>Eastern Cape</v>
      </c>
      <c r="P346" t="s">
        <v>75</v>
      </c>
      <c r="Q346" t="str">
        <f>_xlfn.XLOOKUP(Orders_CLEAN[[#This Row],[EmployeeID]],Employees[EmployeeID],Employees[EmployeeName])</f>
        <v>Francois Steyn</v>
      </c>
      <c r="R346" s="8">
        <f>Orders_CLEAN[[#This Row],[Quantity]]*Orders_CLEAN[[#This Row],[UnitPrice]]*(1-Orders_CLEAN[[#This Row],[Discount]])</f>
        <v>9436.56</v>
      </c>
      <c r="S346" s="8">
        <f>Orders_CLEAN[[#This Row],[Cost]]*Orders_CLEAN[[#This Row],[Quantity]]</f>
        <v>5062.47</v>
      </c>
      <c r="T346" s="8">
        <f>Orders_CLEAN[[#This Row],[LineTotal]]-Orders_CLEAN[[#This Row],[LineCost]]</f>
        <v>4374.0899999999992</v>
      </c>
      <c r="U346" s="8" t="str">
        <f>IFERROR(IF(Orders_CLEAN[[#This Row],[Profit]]/Orders_CLEAN[[#This Row],[LineTotal]]&gt;0.3, "High", IF(Orders_CLEAN[[#This Row],[Profit]]/Orders_CLEAN[[#This Row],[LineTotal]]&gt;=0.15, "Medium", "Low")), "Quantity Error!")</f>
        <v>High</v>
      </c>
      <c r="V346" s="8" t="str">
        <f>IF(COUNTIF(Returns[OrderID], Orders_CLEAN[[#This Row],[OrderID]])&gt;0, "Yes", "No")</f>
        <v>No</v>
      </c>
      <c r="W346" s="19">
        <f>IF(Orders_CLEAN[[#This Row],[Returned]]="Yes",1,0)</f>
        <v>0</v>
      </c>
    </row>
    <row r="347" spans="1:23" x14ac:dyDescent="0.2">
      <c r="A347" t="s">
        <v>700</v>
      </c>
      <c r="B347" s="5">
        <v>45440</v>
      </c>
      <c r="C347" s="5" t="str">
        <f>IF(Orders_CLEAN[[#This Row],[Quantity]]="", "Quantity Error!", "Q"&amp;ROUNDUP(MONTH(Orders_CLEAN[[#This Row],[OrderDate]])/3,0))</f>
        <v>Q2</v>
      </c>
      <c r="D347" t="s">
        <v>107</v>
      </c>
      <c r="E347" t="str">
        <f>_xlfn.XLOOKUP(Orders_CLEAN[[#This Row],[CustomerID]],Customers[CustomerID],Customers[CustomerName])</f>
        <v>Nomvula Molefe</v>
      </c>
      <c r="F347" t="s">
        <v>108</v>
      </c>
      <c r="G347" t="str">
        <f>_xlfn.XLOOKUP(Orders_CLEAN[[#This Row],[ProductID]],Products[ProductID],Products[ProductName])</f>
        <v>Staplers Model 2</v>
      </c>
      <c r="H347" t="str">
        <f>_xlfn.XLOOKUP(Orders_CLEAN[[#This Row],[ProductName]],Products[ProductName],Products[Category])</f>
        <v>Office Supplies</v>
      </c>
      <c r="I347" s="6">
        <f>_xlfn.XLOOKUP(Orders_CLEAN[[#This Row],[ProductID]],Products[ProductID],Products[Cost])</f>
        <v>723.21</v>
      </c>
      <c r="J347">
        <v>11</v>
      </c>
      <c r="K347" s="6">
        <v>1348.08</v>
      </c>
      <c r="L347" s="7">
        <v>0</v>
      </c>
      <c r="M347" t="s">
        <v>13</v>
      </c>
      <c r="N347" t="s">
        <v>14</v>
      </c>
      <c r="O347" t="str">
        <f>_xlfn.XLOOKUP(Orders_CLEAN[[#This Row],[Region]],Region_lookup[RegionCode],Region_lookup[RegionName])</f>
        <v>Western Cape</v>
      </c>
      <c r="P347" t="s">
        <v>93</v>
      </c>
      <c r="Q347" t="str">
        <f>_xlfn.XLOOKUP(Orders_CLEAN[[#This Row],[EmployeeID]],Employees[EmployeeID],Employees[EmployeeName])</f>
        <v>Anja Zulu</v>
      </c>
      <c r="R347" s="8">
        <f>Orders_CLEAN[[#This Row],[Quantity]]*Orders_CLEAN[[#This Row],[UnitPrice]]*(1-Orders_CLEAN[[#This Row],[Discount]])</f>
        <v>14828.88</v>
      </c>
      <c r="S347" s="8">
        <f>Orders_CLEAN[[#This Row],[Cost]]*Orders_CLEAN[[#This Row],[Quantity]]</f>
        <v>7955.31</v>
      </c>
      <c r="T347" s="8">
        <f>Orders_CLEAN[[#This Row],[LineTotal]]-Orders_CLEAN[[#This Row],[LineCost]]</f>
        <v>6873.5699999999988</v>
      </c>
      <c r="U347" s="8" t="str">
        <f>IFERROR(IF(Orders_CLEAN[[#This Row],[Profit]]/Orders_CLEAN[[#This Row],[LineTotal]]&gt;0.3, "High", IF(Orders_CLEAN[[#This Row],[Profit]]/Orders_CLEAN[[#This Row],[LineTotal]]&gt;=0.15, "Medium", "Low")), "Quantity Error!")</f>
        <v>High</v>
      </c>
      <c r="V347" s="8" t="str">
        <f>IF(COUNTIF(Returns[OrderID], Orders_CLEAN[[#This Row],[OrderID]])&gt;0, "Yes", "No")</f>
        <v>No</v>
      </c>
      <c r="W347" s="19">
        <f>IF(Orders_CLEAN[[#This Row],[Returned]]="Yes",1,0)</f>
        <v>0</v>
      </c>
    </row>
    <row r="348" spans="1:23" x14ac:dyDescent="0.2">
      <c r="A348" t="s">
        <v>701</v>
      </c>
      <c r="B348" s="5">
        <v>45401</v>
      </c>
      <c r="C348" s="5" t="str">
        <f>IF(Orders_CLEAN[[#This Row],[Quantity]]="", "Quantity Error!", "Q"&amp;ROUNDUP(MONTH(Orders_CLEAN[[#This Row],[OrderDate]])/3,0))</f>
        <v>Q2</v>
      </c>
      <c r="D348" t="s">
        <v>18</v>
      </c>
      <c r="E348" t="str">
        <f>_xlfn.XLOOKUP(Orders_CLEAN[[#This Row],[CustomerID]],Customers[CustomerID],Customers[CustomerName])</f>
        <v>Precious Ndlovu</v>
      </c>
      <c r="F348" t="s">
        <v>269</v>
      </c>
      <c r="G348" t="str">
        <f>_xlfn.XLOOKUP(Orders_CLEAN[[#This Row],[ProductID]],Products[ProductID],Products[ProductName])</f>
        <v>Binders Model 1</v>
      </c>
      <c r="H348" t="str">
        <f>_xlfn.XLOOKUP(Orders_CLEAN[[#This Row],[ProductName]],Products[ProductName],Products[Category])</f>
        <v>Office Supplies</v>
      </c>
      <c r="I348" s="6">
        <f>_xlfn.XLOOKUP(Orders_CLEAN[[#This Row],[ProductID]],Products[ProductID],Products[Cost])</f>
        <v>454.91</v>
      </c>
      <c r="J348">
        <v>1</v>
      </c>
      <c r="K348" s="6">
        <v>865.02</v>
      </c>
      <c r="L348" s="7">
        <v>0.2</v>
      </c>
      <c r="M348" t="s">
        <v>62</v>
      </c>
      <c r="N348" t="s">
        <v>21</v>
      </c>
      <c r="O348" t="str">
        <f>_xlfn.XLOOKUP(Orders_CLEAN[[#This Row],[Region]],Region_lookup[RegionCode],Region_lookup[RegionName])</f>
        <v>KwaZulu-Natal</v>
      </c>
      <c r="P348" t="s">
        <v>97</v>
      </c>
      <c r="Q348" t="str">
        <f>_xlfn.XLOOKUP(Orders_CLEAN[[#This Row],[EmployeeID]],Employees[EmployeeID],Employees[EmployeeName])</f>
        <v>Bongani Sithole</v>
      </c>
      <c r="R348" s="8">
        <f>Orders_CLEAN[[#This Row],[Quantity]]*Orders_CLEAN[[#This Row],[UnitPrice]]*(1-Orders_CLEAN[[#This Row],[Discount]])</f>
        <v>692.01600000000008</v>
      </c>
      <c r="S348" s="8">
        <f>Orders_CLEAN[[#This Row],[Cost]]*Orders_CLEAN[[#This Row],[Quantity]]</f>
        <v>454.91</v>
      </c>
      <c r="T348" s="8">
        <f>Orders_CLEAN[[#This Row],[LineTotal]]-Orders_CLEAN[[#This Row],[LineCost]]</f>
        <v>237.10600000000005</v>
      </c>
      <c r="U348" s="8" t="str">
        <f>IFERROR(IF(Orders_CLEAN[[#This Row],[Profit]]/Orders_CLEAN[[#This Row],[LineTotal]]&gt;0.3, "High", IF(Orders_CLEAN[[#This Row],[Profit]]/Orders_CLEAN[[#This Row],[LineTotal]]&gt;=0.15, "Medium", "Low")), "Quantity Error!")</f>
        <v>High</v>
      </c>
      <c r="V348" s="8" t="str">
        <f>IF(COUNTIF(Returns[OrderID], Orders_CLEAN[[#This Row],[OrderID]])&gt;0, "Yes", "No")</f>
        <v>No</v>
      </c>
      <c r="W348" s="19">
        <f>IF(Orders_CLEAN[[#This Row],[Returned]]="Yes",1,0)</f>
        <v>0</v>
      </c>
    </row>
    <row r="349" spans="1:23" x14ac:dyDescent="0.2">
      <c r="A349" t="s">
        <v>703</v>
      </c>
      <c r="B349" s="5">
        <v>45413</v>
      </c>
      <c r="C349" s="5" t="str">
        <f>IF(Orders_CLEAN[[#This Row],[Quantity]]="", "Quantity Error!", "Q"&amp;ROUNDUP(MONTH(Orders_CLEAN[[#This Row],[OrderDate]])/3,0))</f>
        <v>Q2</v>
      </c>
      <c r="D349" t="s">
        <v>424</v>
      </c>
      <c r="E349" t="str">
        <f>_xlfn.XLOOKUP(Orders_CLEAN[[#This Row],[CustomerID]],Customers[CustomerID],Customers[CustomerName])</f>
        <v>Lerato Khumalo</v>
      </c>
      <c r="F349" t="s">
        <v>61</v>
      </c>
      <c r="G349" t="str">
        <f>_xlfn.XLOOKUP(Orders_CLEAN[[#This Row],[ProductID]],Products[ProductID],Products[ProductName])</f>
        <v>Laptops Model 4</v>
      </c>
      <c r="H349" t="str">
        <f>_xlfn.XLOOKUP(Orders_CLEAN[[#This Row],[ProductName]],Products[ProductName],Products[Category])</f>
        <v>Technology</v>
      </c>
      <c r="I349" s="6">
        <f>_xlfn.XLOOKUP(Orders_CLEAN[[#This Row],[ProductID]],Products[ProductID],Products[Cost])</f>
        <v>329.6</v>
      </c>
      <c r="J349">
        <v>3</v>
      </c>
      <c r="K349" s="6">
        <v>455.77</v>
      </c>
      <c r="L349" s="7">
        <v>0</v>
      </c>
      <c r="M349" t="s">
        <v>62</v>
      </c>
      <c r="N349" t="s">
        <v>14</v>
      </c>
      <c r="O349" t="str">
        <f>_xlfn.XLOOKUP(Orders_CLEAN[[#This Row],[Region]],Region_lookup[RegionCode],Region_lookup[RegionName])</f>
        <v>Western Cape</v>
      </c>
      <c r="P349" t="s">
        <v>82</v>
      </c>
      <c r="Q349" t="str">
        <f>_xlfn.XLOOKUP(Orders_CLEAN[[#This Row],[EmployeeID]],Employees[EmployeeID],Employees[EmployeeName])</f>
        <v>Thabo Pretorius</v>
      </c>
      <c r="R349" s="8">
        <f>Orders_CLEAN[[#This Row],[Quantity]]*Orders_CLEAN[[#This Row],[UnitPrice]]*(1-Orders_CLEAN[[#This Row],[Discount]])</f>
        <v>1367.31</v>
      </c>
      <c r="S349" s="8">
        <f>Orders_CLEAN[[#This Row],[Cost]]*Orders_CLEAN[[#This Row],[Quantity]]</f>
        <v>988.80000000000007</v>
      </c>
      <c r="T349" s="8">
        <f>Orders_CLEAN[[#This Row],[LineTotal]]-Orders_CLEAN[[#This Row],[LineCost]]</f>
        <v>378.50999999999988</v>
      </c>
      <c r="U349" s="8" t="str">
        <f>IFERROR(IF(Orders_CLEAN[[#This Row],[Profit]]/Orders_CLEAN[[#This Row],[LineTotal]]&gt;0.3, "High", IF(Orders_CLEAN[[#This Row],[Profit]]/Orders_CLEAN[[#This Row],[LineTotal]]&gt;=0.15, "Medium", "Low")), "Quantity Error!")</f>
        <v>Medium</v>
      </c>
      <c r="V349" s="8" t="str">
        <f>IF(COUNTIF(Returns[OrderID], Orders_CLEAN[[#This Row],[OrderID]])&gt;0, "Yes", "No")</f>
        <v>No</v>
      </c>
      <c r="W349" s="19">
        <f>IF(Orders_CLEAN[[#This Row],[Returned]]="Yes",1,0)</f>
        <v>0</v>
      </c>
    </row>
    <row r="350" spans="1:23" x14ac:dyDescent="0.2">
      <c r="A350" t="s">
        <v>704</v>
      </c>
      <c r="B350" s="5">
        <v>45676</v>
      </c>
      <c r="C350" s="5" t="str">
        <f>IF(Orders_CLEAN[[#This Row],[Quantity]]="", "Quantity Error!", "Q"&amp;ROUNDUP(MONTH(Orders_CLEAN[[#This Row],[OrderDate]])/3,0))</f>
        <v>Q1</v>
      </c>
      <c r="D350" t="s">
        <v>412</v>
      </c>
      <c r="E350" t="str">
        <f>_xlfn.XLOOKUP(Orders_CLEAN[[#This Row],[CustomerID]],Customers[CustomerID],Customers[CustomerName])</f>
        <v>Bongani Molefe</v>
      </c>
      <c r="F350" t="s">
        <v>178</v>
      </c>
      <c r="G350" t="str">
        <f>_xlfn.XLOOKUP(Orders_CLEAN[[#This Row],[ProductID]],Products[ProductID],Products[ProductName])</f>
        <v>Chairs Model 2</v>
      </c>
      <c r="H350" t="str">
        <f>_xlfn.XLOOKUP(Orders_CLEAN[[#This Row],[ProductName]],Products[ProductName],Products[Category])</f>
        <v>Furniture</v>
      </c>
      <c r="I350" s="6">
        <f>_xlfn.XLOOKUP(Orders_CLEAN[[#This Row],[ProductID]],Products[ProductID],Products[Cost])</f>
        <v>116.9</v>
      </c>
      <c r="J350">
        <v>2</v>
      </c>
      <c r="K350" s="6">
        <v>253.46</v>
      </c>
      <c r="L350" s="7">
        <v>0.1</v>
      </c>
      <c r="M350" t="s">
        <v>62</v>
      </c>
      <c r="N350" t="s">
        <v>31</v>
      </c>
      <c r="O350" t="str">
        <f>_xlfn.XLOOKUP(Orders_CLEAN[[#This Row],[Region]],Region_lookup[RegionCode],Region_lookup[RegionName])</f>
        <v>Gauteng</v>
      </c>
      <c r="P350" t="s">
        <v>52</v>
      </c>
      <c r="Q350" t="str">
        <f>_xlfn.XLOOKUP(Orders_CLEAN[[#This Row],[EmployeeID]],Employees[EmployeeID],Employees[EmployeeName])</f>
        <v>Precious Mbatha</v>
      </c>
      <c r="R350" s="8">
        <f>Orders_CLEAN[[#This Row],[Quantity]]*Orders_CLEAN[[#This Row],[UnitPrice]]*(1-Orders_CLEAN[[#This Row],[Discount]])</f>
        <v>456.22800000000001</v>
      </c>
      <c r="S350" s="8">
        <f>Orders_CLEAN[[#This Row],[Cost]]*Orders_CLEAN[[#This Row],[Quantity]]</f>
        <v>233.8</v>
      </c>
      <c r="T350" s="8">
        <f>Orders_CLEAN[[#This Row],[LineTotal]]-Orders_CLEAN[[#This Row],[LineCost]]</f>
        <v>222.428</v>
      </c>
      <c r="U350" s="8" t="str">
        <f>IFERROR(IF(Orders_CLEAN[[#This Row],[Profit]]/Orders_CLEAN[[#This Row],[LineTotal]]&gt;0.3, "High", IF(Orders_CLEAN[[#This Row],[Profit]]/Orders_CLEAN[[#This Row],[LineTotal]]&gt;=0.15, "Medium", "Low")), "Quantity Error!")</f>
        <v>High</v>
      </c>
      <c r="V350" s="8" t="str">
        <f>IF(COUNTIF(Returns[OrderID], Orders_CLEAN[[#This Row],[OrderID]])&gt;0, "Yes", "No")</f>
        <v>No</v>
      </c>
      <c r="W350" s="19">
        <f>IF(Orders_CLEAN[[#This Row],[Returned]]="Yes",1,0)</f>
        <v>0</v>
      </c>
    </row>
    <row r="351" spans="1:23" x14ac:dyDescent="0.2">
      <c r="A351" t="s">
        <v>706</v>
      </c>
      <c r="B351" s="5">
        <v>45480</v>
      </c>
      <c r="C351" s="5" t="str">
        <f>IF(Orders_CLEAN[[#This Row],[Quantity]]="", "Quantity Error!", "Q"&amp;ROUNDUP(MONTH(Orders_CLEAN[[#This Row],[OrderDate]])/3,0))</f>
        <v>Q3</v>
      </c>
      <c r="D351" t="s">
        <v>388</v>
      </c>
      <c r="E351" t="str">
        <f>_xlfn.XLOOKUP(Orders_CLEAN[[#This Row],[CustomerID]],Customers[CustomerID],Customers[CustomerName])</f>
        <v>Francois Mahlangu</v>
      </c>
      <c r="F351" t="s">
        <v>216</v>
      </c>
      <c r="G351" t="str">
        <f>_xlfn.XLOOKUP(Orders_CLEAN[[#This Row],[ProductID]],Products[ProductID],Products[ProductName])</f>
        <v>Pens Model 1</v>
      </c>
      <c r="H351" t="str">
        <f>_xlfn.XLOOKUP(Orders_CLEAN[[#This Row],[ProductName]],Products[ProductName],Products[Category])</f>
        <v>Office Supplies</v>
      </c>
      <c r="I351" s="6">
        <f>_xlfn.XLOOKUP(Orders_CLEAN[[#This Row],[ProductID]],Products[ProductID],Products[Cost])</f>
        <v>640.09</v>
      </c>
      <c r="J351">
        <v>7</v>
      </c>
      <c r="K351" s="6">
        <v>1169.26</v>
      </c>
      <c r="L351" s="7">
        <v>0</v>
      </c>
      <c r="M351" t="s">
        <v>62</v>
      </c>
      <c r="N351" t="s">
        <v>31</v>
      </c>
      <c r="O351" t="str">
        <f>_xlfn.XLOOKUP(Orders_CLEAN[[#This Row],[Region]],Region_lookup[RegionCode],Region_lookup[RegionName])</f>
        <v>Gauteng</v>
      </c>
      <c r="P351" t="s">
        <v>52</v>
      </c>
      <c r="Q351" t="str">
        <f>_xlfn.XLOOKUP(Orders_CLEAN[[#This Row],[EmployeeID]],Employees[EmployeeID],Employees[EmployeeName])</f>
        <v>Precious Mbatha</v>
      </c>
      <c r="R351" s="8">
        <f>Orders_CLEAN[[#This Row],[Quantity]]*Orders_CLEAN[[#This Row],[UnitPrice]]*(1-Orders_CLEAN[[#This Row],[Discount]])</f>
        <v>8184.82</v>
      </c>
      <c r="S351" s="8">
        <f>Orders_CLEAN[[#This Row],[Cost]]*Orders_CLEAN[[#This Row],[Quantity]]</f>
        <v>4480.63</v>
      </c>
      <c r="T351" s="8">
        <f>Orders_CLEAN[[#This Row],[LineTotal]]-Orders_CLEAN[[#This Row],[LineCost]]</f>
        <v>3704.1899999999996</v>
      </c>
      <c r="U351" s="8" t="str">
        <f>IFERROR(IF(Orders_CLEAN[[#This Row],[Profit]]/Orders_CLEAN[[#This Row],[LineTotal]]&gt;0.3, "High", IF(Orders_CLEAN[[#This Row],[Profit]]/Orders_CLEAN[[#This Row],[LineTotal]]&gt;=0.15, "Medium", "Low")), "Quantity Error!")</f>
        <v>High</v>
      </c>
      <c r="V351" s="8" t="str">
        <f>IF(COUNTIF(Returns[OrderID], Orders_CLEAN[[#This Row],[OrderID]])&gt;0, "Yes", "No")</f>
        <v>No</v>
      </c>
      <c r="W351" s="19">
        <f>IF(Orders_CLEAN[[#This Row],[Returned]]="Yes",1,0)</f>
        <v>0</v>
      </c>
    </row>
    <row r="352" spans="1:23" x14ac:dyDescent="0.2">
      <c r="A352" t="s">
        <v>708</v>
      </c>
      <c r="B352" s="5">
        <v>45811</v>
      </c>
      <c r="C352" s="5" t="str">
        <f>IF(Orders_CLEAN[[#This Row],[Quantity]]="", "Quantity Error!", "Q"&amp;ROUNDUP(MONTH(Orders_CLEAN[[#This Row],[OrderDate]])/3,0))</f>
        <v>Q2</v>
      </c>
      <c r="D352" t="s">
        <v>29</v>
      </c>
      <c r="E352" t="str">
        <f>_xlfn.XLOOKUP(Orders_CLEAN[[#This Row],[CustomerID]],Customers[CustomerID],Customers[CustomerName])</f>
        <v>Lerato Molefe</v>
      </c>
      <c r="F352" t="s">
        <v>151</v>
      </c>
      <c r="G352" t="str">
        <f>_xlfn.XLOOKUP(Orders_CLEAN[[#This Row],[ProductID]],Products[ProductID],Products[ProductName])</f>
        <v>Binders Model 3</v>
      </c>
      <c r="H352" t="str">
        <f>_xlfn.XLOOKUP(Orders_CLEAN[[#This Row],[ProductName]],Products[ProductName],Products[Category])</f>
        <v>Office Supplies</v>
      </c>
      <c r="I352" s="6">
        <f>_xlfn.XLOOKUP(Orders_CLEAN[[#This Row],[ProductID]],Products[ProductID],Products[Cost])</f>
        <v>487.09</v>
      </c>
      <c r="J352">
        <v>7</v>
      </c>
      <c r="K352" s="6">
        <v>838.72</v>
      </c>
      <c r="L352" s="7">
        <v>0</v>
      </c>
      <c r="M352" t="s">
        <v>13</v>
      </c>
      <c r="N352" t="s">
        <v>31</v>
      </c>
      <c r="O352" t="str">
        <f>_xlfn.XLOOKUP(Orders_CLEAN[[#This Row],[Region]],Region_lookup[RegionCode],Region_lookup[RegionName])</f>
        <v>Gauteng</v>
      </c>
      <c r="P352" t="s">
        <v>43</v>
      </c>
      <c r="Q352" t="str">
        <f>_xlfn.XLOOKUP(Orders_CLEAN[[#This Row],[EmployeeID]],Employees[EmployeeID],Employees[EmployeeName])</f>
        <v>Thabo Dlamini</v>
      </c>
      <c r="R352" s="8">
        <f>Orders_CLEAN[[#This Row],[Quantity]]*Orders_CLEAN[[#This Row],[UnitPrice]]*(1-Orders_CLEAN[[#This Row],[Discount]])</f>
        <v>5871.04</v>
      </c>
      <c r="S352" s="8">
        <f>Orders_CLEAN[[#This Row],[Cost]]*Orders_CLEAN[[#This Row],[Quantity]]</f>
        <v>3409.6299999999997</v>
      </c>
      <c r="T352" s="8">
        <f>Orders_CLEAN[[#This Row],[LineTotal]]-Orders_CLEAN[[#This Row],[LineCost]]</f>
        <v>2461.4100000000003</v>
      </c>
      <c r="U352" s="8" t="str">
        <f>IFERROR(IF(Orders_CLEAN[[#This Row],[Profit]]/Orders_CLEAN[[#This Row],[LineTotal]]&gt;0.3, "High", IF(Orders_CLEAN[[#This Row],[Profit]]/Orders_CLEAN[[#This Row],[LineTotal]]&gt;=0.15, "Medium", "Low")), "Quantity Error!")</f>
        <v>High</v>
      </c>
      <c r="V352" s="8" t="str">
        <f>IF(COUNTIF(Returns[OrderID], Orders_CLEAN[[#This Row],[OrderID]])&gt;0, "Yes", "No")</f>
        <v>No</v>
      </c>
      <c r="W352" s="19">
        <f>IF(Orders_CLEAN[[#This Row],[Returned]]="Yes",1,0)</f>
        <v>0</v>
      </c>
    </row>
    <row r="353" spans="1:23" x14ac:dyDescent="0.2">
      <c r="A353" t="s">
        <v>710</v>
      </c>
      <c r="B353" s="5">
        <v>45521</v>
      </c>
      <c r="C353" s="5" t="str">
        <f>IF(Orders_CLEAN[[#This Row],[Quantity]]="", "Quantity Error!", "Q"&amp;ROUNDUP(MONTH(Orders_CLEAN[[#This Row],[OrderDate]])/3,0))</f>
        <v>Q3</v>
      </c>
      <c r="D353" t="s">
        <v>310</v>
      </c>
      <c r="E353" t="str">
        <f>_xlfn.XLOOKUP(Orders_CLEAN[[#This Row],[CustomerID]],Customers[CustomerID],Customers[CustomerName])</f>
        <v>Riaan Khumalo</v>
      </c>
      <c r="F353" t="s">
        <v>19</v>
      </c>
      <c r="G353" t="str">
        <f>_xlfn.XLOOKUP(Orders_CLEAN[[#This Row],[ProductID]],Products[ProductID],Products[ProductName])</f>
        <v>Accessories Model 4</v>
      </c>
      <c r="H353" t="str">
        <f>_xlfn.XLOOKUP(Orders_CLEAN[[#This Row],[ProductName]],Products[ProductName],Products[Category])</f>
        <v>Technology</v>
      </c>
      <c r="I353" s="6">
        <f>_xlfn.XLOOKUP(Orders_CLEAN[[#This Row],[ProductID]],Products[ProductID],Products[Cost])</f>
        <v>685.08</v>
      </c>
      <c r="J353">
        <v>5</v>
      </c>
      <c r="K353" s="6">
        <v>921.01</v>
      </c>
      <c r="L353" s="7">
        <v>0.1</v>
      </c>
      <c r="M353" t="s">
        <v>27</v>
      </c>
      <c r="N353" t="s">
        <v>14</v>
      </c>
      <c r="O353" t="str">
        <f>_xlfn.XLOOKUP(Orders_CLEAN[[#This Row],[Region]],Region_lookup[RegionCode],Region_lookup[RegionName])</f>
        <v>Western Cape</v>
      </c>
      <c r="P353" t="s">
        <v>15</v>
      </c>
      <c r="Q353" t="str">
        <f>_xlfn.XLOOKUP(Orders_CLEAN[[#This Row],[EmployeeID]],Employees[EmployeeID],Employees[EmployeeName])</f>
        <v>Anja Fourie</v>
      </c>
      <c r="R353" s="8">
        <f>Orders_CLEAN[[#This Row],[Quantity]]*Orders_CLEAN[[#This Row],[UnitPrice]]*(1-Orders_CLEAN[[#This Row],[Discount]])</f>
        <v>4144.5450000000001</v>
      </c>
      <c r="S353" s="8">
        <f>Orders_CLEAN[[#This Row],[Cost]]*Orders_CLEAN[[#This Row],[Quantity]]</f>
        <v>3425.4</v>
      </c>
      <c r="T353" s="8">
        <f>Orders_CLEAN[[#This Row],[LineTotal]]-Orders_CLEAN[[#This Row],[LineCost]]</f>
        <v>719.14499999999998</v>
      </c>
      <c r="U353" s="8" t="str">
        <f>IFERROR(IF(Orders_CLEAN[[#This Row],[Profit]]/Orders_CLEAN[[#This Row],[LineTotal]]&gt;0.3, "High", IF(Orders_CLEAN[[#This Row],[Profit]]/Orders_CLEAN[[#This Row],[LineTotal]]&gt;=0.15, "Medium", "Low")), "Quantity Error!")</f>
        <v>Medium</v>
      </c>
      <c r="V353" s="8" t="str">
        <f>IF(COUNTIF(Returns[OrderID], Orders_CLEAN[[#This Row],[OrderID]])&gt;0, "Yes", "No")</f>
        <v>No</v>
      </c>
      <c r="W353" s="19">
        <f>IF(Orders_CLEAN[[#This Row],[Returned]]="Yes",1,0)</f>
        <v>0</v>
      </c>
    </row>
    <row r="354" spans="1:23" x14ac:dyDescent="0.2">
      <c r="A354" t="s">
        <v>712</v>
      </c>
      <c r="B354" s="5">
        <v>45713</v>
      </c>
      <c r="C354" s="5" t="str">
        <f>IF(Orders_CLEAN[[#This Row],[Quantity]]="", "Quantity Error!", "Q"&amp;ROUNDUP(MONTH(Orders_CLEAN[[#This Row],[OrderDate]])/3,0))</f>
        <v>Q1</v>
      </c>
      <c r="D354" t="s">
        <v>713</v>
      </c>
      <c r="E354" t="str">
        <f>_xlfn.XLOOKUP(Orders_CLEAN[[#This Row],[CustomerID]],Customers[CustomerID],Customers[CustomerName])</f>
        <v>Bongani Le Roux</v>
      </c>
      <c r="F354" t="s">
        <v>118</v>
      </c>
      <c r="G354" t="str">
        <f>_xlfn.XLOOKUP(Orders_CLEAN[[#This Row],[ProductID]],Products[ProductID],Products[ProductName])</f>
        <v>Paper Model 1</v>
      </c>
      <c r="H354" t="str">
        <f>_xlfn.XLOOKUP(Orders_CLEAN[[#This Row],[ProductName]],Products[ProductName],Products[Category])</f>
        <v>Office Supplies</v>
      </c>
      <c r="I354" s="6">
        <f>_xlfn.XLOOKUP(Orders_CLEAN[[#This Row],[ProductID]],Products[ProductID],Products[Cost])</f>
        <v>193.58</v>
      </c>
      <c r="J354">
        <v>7</v>
      </c>
      <c r="K354" s="6">
        <v>347.15</v>
      </c>
      <c r="L354" s="7">
        <v>0.1</v>
      </c>
      <c r="M354" t="s">
        <v>13</v>
      </c>
      <c r="N354" t="s">
        <v>31</v>
      </c>
      <c r="O354" t="str">
        <f>_xlfn.XLOOKUP(Orders_CLEAN[[#This Row],[Region]],Region_lookup[RegionCode],Region_lookup[RegionName])</f>
        <v>Gauteng</v>
      </c>
      <c r="P354" t="s">
        <v>32</v>
      </c>
      <c r="Q354" t="str">
        <f>_xlfn.XLOOKUP(Orders_CLEAN[[#This Row],[EmployeeID]],Employees[EmployeeID],Employees[EmployeeName])</f>
        <v>Nomvula Mokoena</v>
      </c>
      <c r="R354" s="8">
        <f>Orders_CLEAN[[#This Row],[Quantity]]*Orders_CLEAN[[#This Row],[UnitPrice]]*(1-Orders_CLEAN[[#This Row],[Discount]])</f>
        <v>2187.0449999999996</v>
      </c>
      <c r="S354" s="8">
        <f>Orders_CLEAN[[#This Row],[Cost]]*Orders_CLEAN[[#This Row],[Quantity]]</f>
        <v>1355.0600000000002</v>
      </c>
      <c r="T354" s="8">
        <f>Orders_CLEAN[[#This Row],[LineTotal]]-Orders_CLEAN[[#This Row],[LineCost]]</f>
        <v>831.98499999999945</v>
      </c>
      <c r="U354" s="8" t="str">
        <f>IFERROR(IF(Orders_CLEAN[[#This Row],[Profit]]/Orders_CLEAN[[#This Row],[LineTotal]]&gt;0.3, "High", IF(Orders_CLEAN[[#This Row],[Profit]]/Orders_CLEAN[[#This Row],[LineTotal]]&gt;=0.15, "Medium", "Low")), "Quantity Error!")</f>
        <v>High</v>
      </c>
      <c r="V354" s="8" t="str">
        <f>IF(COUNTIF(Returns[OrderID], Orders_CLEAN[[#This Row],[OrderID]])&gt;0, "Yes", "No")</f>
        <v>No</v>
      </c>
      <c r="W354" s="19">
        <f>IF(Orders_CLEAN[[#This Row],[Returned]]="Yes",1,0)</f>
        <v>0</v>
      </c>
    </row>
    <row r="355" spans="1:23" x14ac:dyDescent="0.2">
      <c r="A355" t="s">
        <v>714</v>
      </c>
      <c r="B355" s="5">
        <v>45735</v>
      </c>
      <c r="C355" s="5" t="str">
        <f>IF(Orders_CLEAN[[#This Row],[Quantity]]="", "Quantity Error!", "Q"&amp;ROUNDUP(MONTH(Orders_CLEAN[[#This Row],[OrderDate]])/3,0))</f>
        <v>Q1</v>
      </c>
      <c r="D355" t="s">
        <v>392</v>
      </c>
      <c r="E355" t="str">
        <f>_xlfn.XLOOKUP(Orders_CLEAN[[#This Row],[CustomerID]],Customers[CustomerID],Customers[CustomerName])</f>
        <v>Johan Fourie</v>
      </c>
      <c r="F355" t="s">
        <v>124</v>
      </c>
      <c r="G355" t="str">
        <f>_xlfn.XLOOKUP(Orders_CLEAN[[#This Row],[ProductID]],Products[ProductID],Products[ProductName])</f>
        <v>Binders Model 2</v>
      </c>
      <c r="H355" t="str">
        <f>_xlfn.XLOOKUP(Orders_CLEAN[[#This Row],[ProductName]],Products[ProductName],Products[Category])</f>
        <v>Office Supplies</v>
      </c>
      <c r="I355" s="6">
        <f>_xlfn.XLOOKUP(Orders_CLEAN[[#This Row],[ProductID]],Products[ProductID],Products[Cost])</f>
        <v>597.01</v>
      </c>
      <c r="J355">
        <v>11</v>
      </c>
      <c r="K355" s="6">
        <v>774.08</v>
      </c>
      <c r="L355" s="7">
        <v>0</v>
      </c>
      <c r="M355" t="s">
        <v>27</v>
      </c>
      <c r="N355" t="s">
        <v>47</v>
      </c>
      <c r="O355" t="str">
        <f>_xlfn.XLOOKUP(Orders_CLEAN[[#This Row],[Region]],Region_lookup[RegionCode],Region_lookup[RegionName])</f>
        <v>Eastern Cape</v>
      </c>
      <c r="P355" t="s">
        <v>58</v>
      </c>
      <c r="Q355" t="str">
        <f>_xlfn.XLOOKUP(Orders_CLEAN[[#This Row],[EmployeeID]],Employees[EmployeeID],Employees[EmployeeName])</f>
        <v>Palesa Steyn</v>
      </c>
      <c r="R355" s="8">
        <f>Orders_CLEAN[[#This Row],[Quantity]]*Orders_CLEAN[[#This Row],[UnitPrice]]*(1-Orders_CLEAN[[#This Row],[Discount]])</f>
        <v>8514.880000000001</v>
      </c>
      <c r="S355" s="8">
        <f>Orders_CLEAN[[#This Row],[Cost]]*Orders_CLEAN[[#This Row],[Quantity]]</f>
        <v>6567.11</v>
      </c>
      <c r="T355" s="8">
        <f>Orders_CLEAN[[#This Row],[LineTotal]]-Orders_CLEAN[[#This Row],[LineCost]]</f>
        <v>1947.7700000000013</v>
      </c>
      <c r="U355" s="8" t="str">
        <f>IFERROR(IF(Orders_CLEAN[[#This Row],[Profit]]/Orders_CLEAN[[#This Row],[LineTotal]]&gt;0.3, "High", IF(Orders_CLEAN[[#This Row],[Profit]]/Orders_CLEAN[[#This Row],[LineTotal]]&gt;=0.15, "Medium", "Low")), "Quantity Error!")</f>
        <v>Medium</v>
      </c>
      <c r="V355" s="8" t="str">
        <f>IF(COUNTIF(Returns[OrderID], Orders_CLEAN[[#This Row],[OrderID]])&gt;0, "Yes", "No")</f>
        <v>No</v>
      </c>
      <c r="W355" s="19">
        <f>IF(Orders_CLEAN[[#This Row],[Returned]]="Yes",1,0)</f>
        <v>0</v>
      </c>
    </row>
    <row r="356" spans="1:23" x14ac:dyDescent="0.2">
      <c r="A356" t="s">
        <v>715</v>
      </c>
      <c r="B356" s="5">
        <v>45402</v>
      </c>
      <c r="C356" s="5" t="str">
        <f>IF(Orders_CLEAN[[#This Row],[Quantity]]="", "Quantity Error!", "Q"&amp;ROUNDUP(MONTH(Orders_CLEAN[[#This Row],[OrderDate]])/3,0))</f>
        <v>Q2</v>
      </c>
      <c r="D356" t="s">
        <v>288</v>
      </c>
      <c r="E356" t="str">
        <f>_xlfn.XLOOKUP(Orders_CLEAN[[#This Row],[CustomerID]],Customers[CustomerID],Customers[CustomerName])</f>
        <v>Francois Pretorius</v>
      </c>
      <c r="F356" t="s">
        <v>127</v>
      </c>
      <c r="G356" t="str">
        <f>_xlfn.XLOOKUP(Orders_CLEAN[[#This Row],[ProductID]],Products[ProductID],Products[ProductName])</f>
        <v>Staplers Model 3</v>
      </c>
      <c r="H356" t="str">
        <f>_xlfn.XLOOKUP(Orders_CLEAN[[#This Row],[ProductName]],Products[ProductName],Products[Category])</f>
        <v>Office Supplies</v>
      </c>
      <c r="I356" s="6">
        <f>_xlfn.XLOOKUP(Orders_CLEAN[[#This Row],[ProductID]],Products[ProductID],Products[Cost])</f>
        <v>250.6</v>
      </c>
      <c r="J356">
        <v>7</v>
      </c>
      <c r="K356" s="6">
        <v>418.2</v>
      </c>
      <c r="L356" s="7">
        <v>0.05</v>
      </c>
      <c r="M356" t="s">
        <v>27</v>
      </c>
      <c r="N356" t="s">
        <v>21</v>
      </c>
      <c r="O356" t="str">
        <f>_xlfn.XLOOKUP(Orders_CLEAN[[#This Row],[Region]],Region_lookup[RegionCode],Region_lookup[RegionName])</f>
        <v>KwaZulu-Natal</v>
      </c>
      <c r="P356" t="s">
        <v>97</v>
      </c>
      <c r="Q356" t="str">
        <f>_xlfn.XLOOKUP(Orders_CLEAN[[#This Row],[EmployeeID]],Employees[EmployeeID],Employees[EmployeeName])</f>
        <v>Bongani Sithole</v>
      </c>
      <c r="R356" s="8">
        <f>Orders_CLEAN[[#This Row],[Quantity]]*Orders_CLEAN[[#This Row],[UnitPrice]]*(1-Orders_CLEAN[[#This Row],[Discount]])</f>
        <v>2781.0299999999997</v>
      </c>
      <c r="S356" s="8">
        <f>Orders_CLEAN[[#This Row],[Cost]]*Orders_CLEAN[[#This Row],[Quantity]]</f>
        <v>1754.2</v>
      </c>
      <c r="T356" s="8">
        <f>Orders_CLEAN[[#This Row],[LineTotal]]-Orders_CLEAN[[#This Row],[LineCost]]</f>
        <v>1026.8299999999997</v>
      </c>
      <c r="U356" s="8" t="str">
        <f>IFERROR(IF(Orders_CLEAN[[#This Row],[Profit]]/Orders_CLEAN[[#This Row],[LineTotal]]&gt;0.3, "High", IF(Orders_CLEAN[[#This Row],[Profit]]/Orders_CLEAN[[#This Row],[LineTotal]]&gt;=0.15, "Medium", "Low")), "Quantity Error!")</f>
        <v>High</v>
      </c>
      <c r="V356" s="8" t="str">
        <f>IF(COUNTIF(Returns[OrderID], Orders_CLEAN[[#This Row],[OrderID]])&gt;0, "Yes", "No")</f>
        <v>No</v>
      </c>
      <c r="W356" s="19">
        <f>IF(Orders_CLEAN[[#This Row],[Returned]]="Yes",1,0)</f>
        <v>0</v>
      </c>
    </row>
    <row r="357" spans="1:23" x14ac:dyDescent="0.2">
      <c r="A357" t="s">
        <v>717</v>
      </c>
      <c r="B357" s="5">
        <v>45757</v>
      </c>
      <c r="C357" s="5" t="str">
        <f>IF(Orders_CLEAN[[#This Row],[Quantity]]="", "Quantity Error!", "Q"&amp;ROUNDUP(MONTH(Orders_CLEAN[[#This Row],[OrderDate]])/3,0))</f>
        <v>Q2</v>
      </c>
      <c r="D357" t="s">
        <v>120</v>
      </c>
      <c r="E357" t="str">
        <f>_xlfn.XLOOKUP(Orders_CLEAN[[#This Row],[CustomerID]],Customers[CustomerID],Customers[CustomerName])</f>
        <v>Francois Sithole</v>
      </c>
      <c r="F357" t="s">
        <v>151</v>
      </c>
      <c r="G357" t="str">
        <f>_xlfn.XLOOKUP(Orders_CLEAN[[#This Row],[ProductID]],Products[ProductID],Products[ProductName])</f>
        <v>Binders Model 3</v>
      </c>
      <c r="H357" t="str">
        <f>_xlfn.XLOOKUP(Orders_CLEAN[[#This Row],[ProductName]],Products[ProductName],Products[Category])</f>
        <v>Office Supplies</v>
      </c>
      <c r="I357" s="6">
        <f>_xlfn.XLOOKUP(Orders_CLEAN[[#This Row],[ProductID]],Products[ProductID],Products[Cost])</f>
        <v>487.09</v>
      </c>
      <c r="J357">
        <v>9</v>
      </c>
      <c r="K357" s="6">
        <v>838.72</v>
      </c>
      <c r="L357" s="7">
        <v>0.05</v>
      </c>
      <c r="M357" t="s">
        <v>27</v>
      </c>
      <c r="N357" t="s">
        <v>31</v>
      </c>
      <c r="O357" t="str">
        <f>_xlfn.XLOOKUP(Orders_CLEAN[[#This Row],[Region]],Region_lookup[RegionCode],Region_lookup[RegionName])</f>
        <v>Gauteng</v>
      </c>
      <c r="P357" t="s">
        <v>52</v>
      </c>
      <c r="Q357" t="str">
        <f>_xlfn.XLOOKUP(Orders_CLEAN[[#This Row],[EmployeeID]],Employees[EmployeeID],Employees[EmployeeName])</f>
        <v>Precious Mbatha</v>
      </c>
      <c r="R357" s="8">
        <f>Orders_CLEAN[[#This Row],[Quantity]]*Orders_CLEAN[[#This Row],[UnitPrice]]*(1-Orders_CLEAN[[#This Row],[Discount]])</f>
        <v>7171.0560000000005</v>
      </c>
      <c r="S357" s="8">
        <f>Orders_CLEAN[[#This Row],[Cost]]*Orders_CLEAN[[#This Row],[Quantity]]</f>
        <v>4383.8099999999995</v>
      </c>
      <c r="T357" s="8">
        <f>Orders_CLEAN[[#This Row],[LineTotal]]-Orders_CLEAN[[#This Row],[LineCost]]</f>
        <v>2787.246000000001</v>
      </c>
      <c r="U357" s="8" t="str">
        <f>IFERROR(IF(Orders_CLEAN[[#This Row],[Profit]]/Orders_CLEAN[[#This Row],[LineTotal]]&gt;0.3, "High", IF(Orders_CLEAN[[#This Row],[Profit]]/Orders_CLEAN[[#This Row],[LineTotal]]&gt;=0.15, "Medium", "Low")), "Quantity Error!")</f>
        <v>High</v>
      </c>
      <c r="V357" s="8" t="str">
        <f>IF(COUNTIF(Returns[OrderID], Orders_CLEAN[[#This Row],[OrderID]])&gt;0, "Yes", "No")</f>
        <v>No</v>
      </c>
      <c r="W357" s="19">
        <f>IF(Orders_CLEAN[[#This Row],[Returned]]="Yes",1,0)</f>
        <v>0</v>
      </c>
    </row>
    <row r="358" spans="1:23" x14ac:dyDescent="0.2">
      <c r="A358" t="s">
        <v>719</v>
      </c>
      <c r="B358" s="5">
        <v>45383</v>
      </c>
      <c r="C358" s="5" t="str">
        <f>IF(Orders_CLEAN[[#This Row],[Quantity]]="", "Quantity Error!", "Q"&amp;ROUNDUP(MONTH(Orders_CLEAN[[#This Row],[OrderDate]])/3,0))</f>
        <v>Q2</v>
      </c>
      <c r="D358" t="s">
        <v>323</v>
      </c>
      <c r="E358" t="str">
        <f>_xlfn.XLOOKUP(Orders_CLEAN[[#This Row],[CustomerID]],Customers[CustomerID],Customers[CustomerName])</f>
        <v>Nomsa Molefe</v>
      </c>
      <c r="F358" t="s">
        <v>96</v>
      </c>
      <c r="G358" t="str">
        <f>_xlfn.XLOOKUP(Orders_CLEAN[[#This Row],[ProductID]],Products[ProductID],Products[ProductName])</f>
        <v>Desks Model 2</v>
      </c>
      <c r="H358" t="str">
        <f>_xlfn.XLOOKUP(Orders_CLEAN[[#This Row],[ProductName]],Products[ProductName],Products[Category])</f>
        <v>Furniture</v>
      </c>
      <c r="I358" s="6">
        <f>_xlfn.XLOOKUP(Orders_CLEAN[[#This Row],[ProductID]],Products[ProductID],Products[Cost])</f>
        <v>209.29</v>
      </c>
      <c r="J358">
        <v>4</v>
      </c>
      <c r="K358" s="6">
        <v>425.58</v>
      </c>
      <c r="L358" s="7">
        <v>0</v>
      </c>
      <c r="M358" t="s">
        <v>62</v>
      </c>
      <c r="N358" t="s">
        <v>14</v>
      </c>
      <c r="O358" t="str">
        <f>_xlfn.XLOOKUP(Orders_CLEAN[[#This Row],[Region]],Region_lookup[RegionCode],Region_lookup[RegionName])</f>
        <v>Western Cape</v>
      </c>
      <c r="P358" t="s">
        <v>82</v>
      </c>
      <c r="Q358" t="str">
        <f>_xlfn.XLOOKUP(Orders_CLEAN[[#This Row],[EmployeeID]],Employees[EmployeeID],Employees[EmployeeName])</f>
        <v>Thabo Pretorius</v>
      </c>
      <c r="R358" s="8">
        <f>Orders_CLEAN[[#This Row],[Quantity]]*Orders_CLEAN[[#This Row],[UnitPrice]]*(1-Orders_CLEAN[[#This Row],[Discount]])</f>
        <v>1702.32</v>
      </c>
      <c r="S358" s="8">
        <f>Orders_CLEAN[[#This Row],[Cost]]*Orders_CLEAN[[#This Row],[Quantity]]</f>
        <v>837.16</v>
      </c>
      <c r="T358" s="8">
        <f>Orders_CLEAN[[#This Row],[LineTotal]]-Orders_CLEAN[[#This Row],[LineCost]]</f>
        <v>865.16</v>
      </c>
      <c r="U358" s="8" t="str">
        <f>IFERROR(IF(Orders_CLEAN[[#This Row],[Profit]]/Orders_CLEAN[[#This Row],[LineTotal]]&gt;0.3, "High", IF(Orders_CLEAN[[#This Row],[Profit]]/Orders_CLEAN[[#This Row],[LineTotal]]&gt;=0.15, "Medium", "Low")), "Quantity Error!")</f>
        <v>High</v>
      </c>
      <c r="V358" s="8" t="str">
        <f>IF(COUNTIF(Returns[OrderID], Orders_CLEAN[[#This Row],[OrderID]])&gt;0, "Yes", "No")</f>
        <v>No</v>
      </c>
      <c r="W358" s="19">
        <f>IF(Orders_CLEAN[[#This Row],[Returned]]="Yes",1,0)</f>
        <v>0</v>
      </c>
    </row>
    <row r="359" spans="1:23" x14ac:dyDescent="0.2">
      <c r="A359" t="s">
        <v>720</v>
      </c>
      <c r="B359" s="5">
        <v>45528</v>
      </c>
      <c r="C359" s="5" t="str">
        <f>IF(Orders_CLEAN[[#This Row],[Quantity]]="", "Quantity Error!", "Q"&amp;ROUNDUP(MONTH(Orders_CLEAN[[#This Row],[OrderDate]])/3,0))</f>
        <v>Q3</v>
      </c>
      <c r="D359" t="s">
        <v>141</v>
      </c>
      <c r="E359" t="str">
        <f>_xlfn.XLOOKUP(Orders_CLEAN[[#This Row],[CustomerID]],Customers[CustomerID],Customers[CustomerName])</f>
        <v>Anja Molefe</v>
      </c>
      <c r="F359" t="s">
        <v>142</v>
      </c>
      <c r="G359" t="str">
        <f>_xlfn.XLOOKUP(Orders_CLEAN[[#This Row],[ProductID]],Products[ProductID],Products[ProductName])</f>
        <v>Laptops Model 3</v>
      </c>
      <c r="H359" t="str">
        <f>_xlfn.XLOOKUP(Orders_CLEAN[[#This Row],[ProductName]],Products[ProductName],Products[Category])</f>
        <v>Technology</v>
      </c>
      <c r="I359" s="6">
        <f>_xlfn.XLOOKUP(Orders_CLEAN[[#This Row],[ProductID]],Products[ProductID],Products[Cost])</f>
        <v>727.96</v>
      </c>
      <c r="J359">
        <v>6</v>
      </c>
      <c r="K359" s="6">
        <v>1118.93</v>
      </c>
      <c r="L359" s="7">
        <v>0.2</v>
      </c>
      <c r="M359" t="s">
        <v>27</v>
      </c>
      <c r="N359" t="s">
        <v>14</v>
      </c>
      <c r="O359" t="str">
        <f>_xlfn.XLOOKUP(Orders_CLEAN[[#This Row],[Region]],Region_lookup[RegionCode],Region_lookup[RegionName])</f>
        <v>Western Cape</v>
      </c>
      <c r="P359" t="s">
        <v>82</v>
      </c>
      <c r="Q359" t="str">
        <f>_xlfn.XLOOKUP(Orders_CLEAN[[#This Row],[EmployeeID]],Employees[EmployeeID],Employees[EmployeeName])</f>
        <v>Thabo Pretorius</v>
      </c>
      <c r="R359" s="8">
        <f>Orders_CLEAN[[#This Row],[Quantity]]*Orders_CLEAN[[#This Row],[UnitPrice]]*(1-Orders_CLEAN[[#This Row],[Discount]])</f>
        <v>5370.8640000000005</v>
      </c>
      <c r="S359" s="8">
        <f>Orders_CLEAN[[#This Row],[Cost]]*Orders_CLEAN[[#This Row],[Quantity]]</f>
        <v>4367.76</v>
      </c>
      <c r="T359" s="8">
        <f>Orders_CLEAN[[#This Row],[LineTotal]]-Orders_CLEAN[[#This Row],[LineCost]]</f>
        <v>1003.1040000000003</v>
      </c>
      <c r="U359" s="8" t="str">
        <f>IFERROR(IF(Orders_CLEAN[[#This Row],[Profit]]/Orders_CLEAN[[#This Row],[LineTotal]]&gt;0.3, "High", IF(Orders_CLEAN[[#This Row],[Profit]]/Orders_CLEAN[[#This Row],[LineTotal]]&gt;=0.15, "Medium", "Low")), "Quantity Error!")</f>
        <v>Medium</v>
      </c>
      <c r="V359" s="8" t="str">
        <f>IF(COUNTIF(Returns[OrderID], Orders_CLEAN[[#This Row],[OrderID]])&gt;0, "Yes", "No")</f>
        <v>No</v>
      </c>
      <c r="W359" s="19">
        <f>IF(Orders_CLEAN[[#This Row],[Returned]]="Yes",1,0)</f>
        <v>0</v>
      </c>
    </row>
    <row r="360" spans="1:23" x14ac:dyDescent="0.2">
      <c r="A360" t="s">
        <v>721</v>
      </c>
      <c r="B360" s="5">
        <v>45770</v>
      </c>
      <c r="C360" s="5" t="str">
        <f>IF(Orders_CLEAN[[#This Row],[Quantity]]="", "Quantity Error!", "Q"&amp;ROUNDUP(MONTH(Orders_CLEAN[[#This Row],[OrderDate]])/3,0))</f>
        <v>Q2</v>
      </c>
      <c r="D360" t="s">
        <v>723</v>
      </c>
      <c r="E360" t="str">
        <f>_xlfn.XLOOKUP(Orders_CLEAN[[#This Row],[CustomerID]],Customers[CustomerID],Customers[CustomerName])</f>
        <v>Palesa Molefe</v>
      </c>
      <c r="F360" t="s">
        <v>192</v>
      </c>
      <c r="G360" t="str">
        <f>_xlfn.XLOOKUP(Orders_CLEAN[[#This Row],[ProductID]],Products[ProductID],Products[ProductName])</f>
        <v>Laptops Model 1</v>
      </c>
      <c r="H360" t="str">
        <f>_xlfn.XLOOKUP(Orders_CLEAN[[#This Row],[ProductName]],Products[ProductName],Products[Category])</f>
        <v>Technology</v>
      </c>
      <c r="I360" s="6">
        <f>_xlfn.XLOOKUP(Orders_CLEAN[[#This Row],[ProductID]],Products[ProductID],Products[Cost])</f>
        <v>732.63</v>
      </c>
      <c r="J360">
        <v>9</v>
      </c>
      <c r="K360" s="6">
        <v>1069.8599999999999</v>
      </c>
      <c r="L360" s="7">
        <v>0</v>
      </c>
      <c r="M360" t="s">
        <v>27</v>
      </c>
      <c r="N360" t="s">
        <v>21</v>
      </c>
      <c r="O360" t="str">
        <f>_xlfn.XLOOKUP(Orders_CLEAN[[#This Row],[Region]],Region_lookup[RegionCode],Region_lookup[RegionName])</f>
        <v>KwaZulu-Natal</v>
      </c>
      <c r="P360" t="s">
        <v>22</v>
      </c>
      <c r="Q360" t="str">
        <f>_xlfn.XLOOKUP(Orders_CLEAN[[#This Row],[EmployeeID]],Employees[EmployeeID],Employees[EmployeeName])</f>
        <v>Thabo Le Roux</v>
      </c>
      <c r="R360" s="8">
        <f>Orders_CLEAN[[#This Row],[Quantity]]*Orders_CLEAN[[#This Row],[UnitPrice]]*(1-Orders_CLEAN[[#This Row],[Discount]])</f>
        <v>9628.74</v>
      </c>
      <c r="S360" s="8">
        <f>Orders_CLEAN[[#This Row],[Cost]]*Orders_CLEAN[[#This Row],[Quantity]]</f>
        <v>6593.67</v>
      </c>
      <c r="T360" s="8">
        <f>Orders_CLEAN[[#This Row],[LineTotal]]-Orders_CLEAN[[#This Row],[LineCost]]</f>
        <v>3035.0699999999997</v>
      </c>
      <c r="U360" s="8" t="str">
        <f>IFERROR(IF(Orders_CLEAN[[#This Row],[Profit]]/Orders_CLEAN[[#This Row],[LineTotal]]&gt;0.3, "High", IF(Orders_CLEAN[[#This Row],[Profit]]/Orders_CLEAN[[#This Row],[LineTotal]]&gt;=0.15, "Medium", "Low")), "Quantity Error!")</f>
        <v>High</v>
      </c>
      <c r="V360" s="8" t="str">
        <f>IF(COUNTIF(Returns[OrderID], Orders_CLEAN[[#This Row],[OrderID]])&gt;0, "Yes", "No")</f>
        <v>No</v>
      </c>
      <c r="W360" s="19">
        <f>IF(Orders_CLEAN[[#This Row],[Returned]]="Yes",1,0)</f>
        <v>0</v>
      </c>
    </row>
    <row r="361" spans="1:23" x14ac:dyDescent="0.2">
      <c r="A361" t="s">
        <v>724</v>
      </c>
      <c r="B361" s="5">
        <v>45528</v>
      </c>
      <c r="C361" s="5" t="str">
        <f>IF(Orders_CLEAN[[#This Row],[Quantity]]="", "Quantity Error!", "Q"&amp;ROUNDUP(MONTH(Orders_CLEAN[[#This Row],[OrderDate]])/3,0))</f>
        <v>Q3</v>
      </c>
      <c r="D361" t="s">
        <v>194</v>
      </c>
      <c r="E361" t="str">
        <f>_xlfn.XLOOKUP(Orders_CLEAN[[#This Row],[CustomerID]],Customers[CustomerID],Customers[CustomerName])</f>
        <v>Elmarie Molefe</v>
      </c>
      <c r="F361" t="s">
        <v>195</v>
      </c>
      <c r="G361" t="str">
        <f>_xlfn.XLOOKUP(Orders_CLEAN[[#This Row],[ProductID]],Products[ProductID],Products[ProductName])</f>
        <v>Printers Model 2</v>
      </c>
      <c r="H361" t="str">
        <f>_xlfn.XLOOKUP(Orders_CLEAN[[#This Row],[ProductName]],Products[ProductName],Products[Category])</f>
        <v>Technology</v>
      </c>
      <c r="I361" s="6">
        <f>_xlfn.XLOOKUP(Orders_CLEAN[[#This Row],[ProductID]],Products[ProductID],Products[Cost])</f>
        <v>338.21</v>
      </c>
      <c r="J361">
        <v>4</v>
      </c>
      <c r="K361" s="6">
        <v>661.25</v>
      </c>
      <c r="L361" s="7">
        <v>0.15</v>
      </c>
      <c r="M361" t="s">
        <v>13</v>
      </c>
      <c r="N361" t="s">
        <v>14</v>
      </c>
      <c r="O361" t="str">
        <f>_xlfn.XLOOKUP(Orders_CLEAN[[#This Row],[Region]],Region_lookup[RegionCode],Region_lookup[RegionName])</f>
        <v>Western Cape</v>
      </c>
      <c r="P361" t="s">
        <v>15</v>
      </c>
      <c r="Q361" t="str">
        <f>_xlfn.XLOOKUP(Orders_CLEAN[[#This Row],[EmployeeID]],Employees[EmployeeID],Employees[EmployeeName])</f>
        <v>Anja Fourie</v>
      </c>
      <c r="R361" s="8">
        <f>Orders_CLEAN[[#This Row],[Quantity]]*Orders_CLEAN[[#This Row],[UnitPrice]]*(1-Orders_CLEAN[[#This Row],[Discount]])</f>
        <v>2248.25</v>
      </c>
      <c r="S361" s="8">
        <f>Orders_CLEAN[[#This Row],[Cost]]*Orders_CLEAN[[#This Row],[Quantity]]</f>
        <v>1352.84</v>
      </c>
      <c r="T361" s="8">
        <f>Orders_CLEAN[[#This Row],[LineTotal]]-Orders_CLEAN[[#This Row],[LineCost]]</f>
        <v>895.41000000000008</v>
      </c>
      <c r="U361" s="8" t="str">
        <f>IFERROR(IF(Orders_CLEAN[[#This Row],[Profit]]/Orders_CLEAN[[#This Row],[LineTotal]]&gt;0.3, "High", IF(Orders_CLEAN[[#This Row],[Profit]]/Orders_CLEAN[[#This Row],[LineTotal]]&gt;=0.15, "Medium", "Low")), "Quantity Error!")</f>
        <v>High</v>
      </c>
      <c r="V361" s="8" t="str">
        <f>IF(COUNTIF(Returns[OrderID], Orders_CLEAN[[#This Row],[OrderID]])&gt;0, "Yes", "No")</f>
        <v>No</v>
      </c>
      <c r="W361" s="19">
        <f>IF(Orders_CLEAN[[#This Row],[Returned]]="Yes",1,0)</f>
        <v>0</v>
      </c>
    </row>
    <row r="362" spans="1:23" x14ac:dyDescent="0.2">
      <c r="A362" t="s">
        <v>725</v>
      </c>
      <c r="B362" s="5">
        <v>45601</v>
      </c>
      <c r="C362" s="5" t="str">
        <f>IF(Orders_CLEAN[[#This Row],[Quantity]]="", "Quantity Error!", "Q"&amp;ROUNDUP(MONTH(Orders_CLEAN[[#This Row],[OrderDate]])/3,0))</f>
        <v>Q4</v>
      </c>
      <c r="D362" t="s">
        <v>198</v>
      </c>
      <c r="E362" t="str">
        <f>_xlfn.XLOOKUP(Orders_CLEAN[[#This Row],[CustomerID]],Customers[CustomerID],Customers[CustomerName])</f>
        <v>Nomsa Mahlangu</v>
      </c>
      <c r="F362" t="s">
        <v>181</v>
      </c>
      <c r="G362" t="str">
        <f>_xlfn.XLOOKUP(Orders_CLEAN[[#This Row],[ProductID]],Products[ProductID],Products[ProductName])</f>
        <v>Envelopes Model 1</v>
      </c>
      <c r="H362" t="str">
        <f>_xlfn.XLOOKUP(Orders_CLEAN[[#This Row],[ProductName]],Products[ProductName],Products[Category])</f>
        <v>Office Supplies</v>
      </c>
      <c r="I362" s="6">
        <f>_xlfn.XLOOKUP(Orders_CLEAN[[#This Row],[ProductID]],Products[ProductID],Products[Cost])</f>
        <v>76.66</v>
      </c>
      <c r="J362">
        <v>7</v>
      </c>
      <c r="K362" s="6">
        <v>117.32</v>
      </c>
      <c r="L362" s="7">
        <v>0</v>
      </c>
      <c r="M362" t="s">
        <v>27</v>
      </c>
      <c r="N362" t="s">
        <v>47</v>
      </c>
      <c r="O362" t="str">
        <f>_xlfn.XLOOKUP(Orders_CLEAN[[#This Row],[Region]],Region_lookup[RegionCode],Region_lookup[RegionName])</f>
        <v>Eastern Cape</v>
      </c>
      <c r="P362" t="s">
        <v>75</v>
      </c>
      <c r="Q362" t="str">
        <f>_xlfn.XLOOKUP(Orders_CLEAN[[#This Row],[EmployeeID]],Employees[EmployeeID],Employees[EmployeeName])</f>
        <v>Francois Steyn</v>
      </c>
      <c r="R362" s="8">
        <f>Orders_CLEAN[[#This Row],[Quantity]]*Orders_CLEAN[[#This Row],[UnitPrice]]*(1-Orders_CLEAN[[#This Row],[Discount]])</f>
        <v>821.24</v>
      </c>
      <c r="S362" s="8">
        <f>Orders_CLEAN[[#This Row],[Cost]]*Orders_CLEAN[[#This Row],[Quantity]]</f>
        <v>536.62</v>
      </c>
      <c r="T362" s="8">
        <f>Orders_CLEAN[[#This Row],[LineTotal]]-Orders_CLEAN[[#This Row],[LineCost]]</f>
        <v>284.62</v>
      </c>
      <c r="U362" s="8" t="str">
        <f>IFERROR(IF(Orders_CLEAN[[#This Row],[Profit]]/Orders_CLEAN[[#This Row],[LineTotal]]&gt;0.3, "High", IF(Orders_CLEAN[[#This Row],[Profit]]/Orders_CLEAN[[#This Row],[LineTotal]]&gt;=0.15, "Medium", "Low")), "Quantity Error!")</f>
        <v>High</v>
      </c>
      <c r="V362" s="8" t="str">
        <f>IF(COUNTIF(Returns[OrderID], Orders_CLEAN[[#This Row],[OrderID]])&gt;0, "Yes", "No")</f>
        <v>No</v>
      </c>
      <c r="W362" s="19">
        <f>IF(Orders_CLEAN[[#This Row],[Returned]]="Yes",1,0)</f>
        <v>0</v>
      </c>
    </row>
    <row r="363" spans="1:23" x14ac:dyDescent="0.2">
      <c r="A363" t="s">
        <v>727</v>
      </c>
      <c r="B363" s="5">
        <v>45651</v>
      </c>
      <c r="C363" s="5" t="str">
        <f>IF(Orders_CLEAN[[#This Row],[Quantity]]="", "Quantity Error!", "Q"&amp;ROUNDUP(MONTH(Orders_CLEAN[[#This Row],[OrderDate]])/3,0))</f>
        <v>Q4</v>
      </c>
      <c r="D363" t="s">
        <v>281</v>
      </c>
      <c r="E363" t="str">
        <f>_xlfn.XLOOKUP(Orders_CLEAN[[#This Row],[CustomerID]],Customers[CustomerID],Customers[CustomerName])</f>
        <v>Pieter Khumalo</v>
      </c>
      <c r="F363" t="s">
        <v>108</v>
      </c>
      <c r="G363" t="str">
        <f>_xlfn.XLOOKUP(Orders_CLEAN[[#This Row],[ProductID]],Products[ProductID],Products[ProductName])</f>
        <v>Staplers Model 2</v>
      </c>
      <c r="H363" t="str">
        <f>_xlfn.XLOOKUP(Orders_CLEAN[[#This Row],[ProductName]],Products[ProductName],Products[Category])</f>
        <v>Office Supplies</v>
      </c>
      <c r="I363" s="6">
        <f>_xlfn.XLOOKUP(Orders_CLEAN[[#This Row],[ProductID]],Products[ProductID],Products[Cost])</f>
        <v>723.21</v>
      </c>
      <c r="J363">
        <v>9</v>
      </c>
      <c r="K363" s="6">
        <v>1348.08</v>
      </c>
      <c r="L363" s="7">
        <v>0</v>
      </c>
      <c r="M363" t="s">
        <v>62</v>
      </c>
      <c r="N363" t="s">
        <v>47</v>
      </c>
      <c r="O363" t="str">
        <f>_xlfn.XLOOKUP(Orders_CLEAN[[#This Row],[Region]],Region_lookup[RegionCode],Region_lookup[RegionName])</f>
        <v>Eastern Cape</v>
      </c>
      <c r="P363" t="s">
        <v>58</v>
      </c>
      <c r="Q363" t="str">
        <f>_xlfn.XLOOKUP(Orders_CLEAN[[#This Row],[EmployeeID]],Employees[EmployeeID],Employees[EmployeeName])</f>
        <v>Palesa Steyn</v>
      </c>
      <c r="R363" s="8">
        <f>Orders_CLEAN[[#This Row],[Quantity]]*Orders_CLEAN[[#This Row],[UnitPrice]]*(1-Orders_CLEAN[[#This Row],[Discount]])</f>
        <v>12132.72</v>
      </c>
      <c r="S363" s="8">
        <f>Orders_CLEAN[[#This Row],[Cost]]*Orders_CLEAN[[#This Row],[Quantity]]</f>
        <v>6508.89</v>
      </c>
      <c r="T363" s="8">
        <f>Orders_CLEAN[[#This Row],[LineTotal]]-Orders_CLEAN[[#This Row],[LineCost]]</f>
        <v>5623.829999999999</v>
      </c>
      <c r="U363" s="8" t="str">
        <f>IFERROR(IF(Orders_CLEAN[[#This Row],[Profit]]/Orders_CLEAN[[#This Row],[LineTotal]]&gt;0.3, "High", IF(Orders_CLEAN[[#This Row],[Profit]]/Orders_CLEAN[[#This Row],[LineTotal]]&gt;=0.15, "Medium", "Low")), "Quantity Error!")</f>
        <v>High</v>
      </c>
      <c r="V363" s="8" t="str">
        <f>IF(COUNTIF(Returns[OrderID], Orders_CLEAN[[#This Row],[OrderID]])&gt;0, "Yes", "No")</f>
        <v>No</v>
      </c>
      <c r="W363" s="19">
        <f>IF(Orders_CLEAN[[#This Row],[Returned]]="Yes",1,0)</f>
        <v>0</v>
      </c>
    </row>
    <row r="364" spans="1:23" x14ac:dyDescent="0.2">
      <c r="A364" t="s">
        <v>728</v>
      </c>
      <c r="B364" s="5">
        <v>45396</v>
      </c>
      <c r="C364" s="5" t="str">
        <f>IF(Orders_CLEAN[[#This Row],[Quantity]]="", "Quantity Error!", "Q"&amp;ROUNDUP(MONTH(Orders_CLEAN[[#This Row],[OrderDate]])/3,0))</f>
        <v>Q2</v>
      </c>
      <c r="D364" t="s">
        <v>259</v>
      </c>
      <c r="E364" t="str">
        <f>_xlfn.XLOOKUP(Orders_CLEAN[[#This Row],[CustomerID]],Customers[CustomerID],Customers[CustomerName])</f>
        <v>Pieter Mahlangu</v>
      </c>
      <c r="F364" t="s">
        <v>297</v>
      </c>
      <c r="G364" t="str">
        <f>_xlfn.XLOOKUP(Orders_CLEAN[[#This Row],[ProductID]],Products[ProductID],Products[ProductName])</f>
        <v>Laptops Model 2</v>
      </c>
      <c r="H364" t="str">
        <f>_xlfn.XLOOKUP(Orders_CLEAN[[#This Row],[ProductName]],Products[ProductName],Products[Category])</f>
        <v>Technology</v>
      </c>
      <c r="I364" s="6">
        <f>_xlfn.XLOOKUP(Orders_CLEAN[[#This Row],[ProductID]],Products[ProductID],Products[Cost])</f>
        <v>55.26</v>
      </c>
      <c r="J364">
        <v>3</v>
      </c>
      <c r="K364" s="6">
        <v>112.32</v>
      </c>
      <c r="L364" s="7">
        <v>0</v>
      </c>
      <c r="M364" t="s">
        <v>62</v>
      </c>
      <c r="N364" t="s">
        <v>47</v>
      </c>
      <c r="O364" t="str">
        <f>_xlfn.XLOOKUP(Orders_CLEAN[[#This Row],[Region]],Region_lookup[RegionCode],Region_lookup[RegionName])</f>
        <v>Eastern Cape</v>
      </c>
      <c r="P364" t="s">
        <v>48</v>
      </c>
      <c r="Q364" t="str">
        <f>_xlfn.XLOOKUP(Orders_CLEAN[[#This Row],[EmployeeID]],Employees[EmployeeID],Employees[EmployeeName])</f>
        <v>Sipho Ndlovu</v>
      </c>
      <c r="R364" s="8">
        <f>Orders_CLEAN[[#This Row],[Quantity]]*Orders_CLEAN[[#This Row],[UnitPrice]]*(1-Orders_CLEAN[[#This Row],[Discount]])</f>
        <v>336.96</v>
      </c>
      <c r="S364" s="8">
        <f>Orders_CLEAN[[#This Row],[Cost]]*Orders_CLEAN[[#This Row],[Quantity]]</f>
        <v>165.78</v>
      </c>
      <c r="T364" s="8">
        <f>Orders_CLEAN[[#This Row],[LineTotal]]-Orders_CLEAN[[#This Row],[LineCost]]</f>
        <v>171.17999999999998</v>
      </c>
      <c r="U364" s="8" t="str">
        <f>IFERROR(IF(Orders_CLEAN[[#This Row],[Profit]]/Orders_CLEAN[[#This Row],[LineTotal]]&gt;0.3, "High", IF(Orders_CLEAN[[#This Row],[Profit]]/Orders_CLEAN[[#This Row],[LineTotal]]&gt;=0.15, "Medium", "Low")), "Quantity Error!")</f>
        <v>High</v>
      </c>
      <c r="V364" s="8" t="str">
        <f>IF(COUNTIF(Returns[OrderID], Orders_CLEAN[[#This Row],[OrderID]])&gt;0, "Yes", "No")</f>
        <v>No</v>
      </c>
      <c r="W364" s="19">
        <f>IF(Orders_CLEAN[[#This Row],[Returned]]="Yes",1,0)</f>
        <v>0</v>
      </c>
    </row>
    <row r="365" spans="1:23" x14ac:dyDescent="0.2">
      <c r="A365" t="s">
        <v>729</v>
      </c>
      <c r="B365" s="5">
        <v>45811</v>
      </c>
      <c r="C365" s="5" t="str">
        <f>IF(Orders_CLEAN[[#This Row],[Quantity]]="", "Quantity Error!", "Q"&amp;ROUNDUP(MONTH(Orders_CLEAN[[#This Row],[OrderDate]])/3,0))</f>
        <v>Q2</v>
      </c>
      <c r="D365" t="s">
        <v>84</v>
      </c>
      <c r="E365" t="str">
        <f>_xlfn.XLOOKUP(Orders_CLEAN[[#This Row],[CustomerID]],Customers[CustomerID],Customers[CustomerName])</f>
        <v>Francois Khumalo</v>
      </c>
      <c r="F365" t="s">
        <v>78</v>
      </c>
      <c r="G365" t="str">
        <f>_xlfn.XLOOKUP(Orders_CLEAN[[#This Row],[ProductID]],Products[ProductID],Products[ProductName])</f>
        <v>Desks Model 3</v>
      </c>
      <c r="H365" t="str">
        <f>_xlfn.XLOOKUP(Orders_CLEAN[[#This Row],[ProductName]],Products[ProductName],Products[Category])</f>
        <v>Furniture</v>
      </c>
      <c r="I365" s="6">
        <f>_xlfn.XLOOKUP(Orders_CLEAN[[#This Row],[ProductID]],Products[ProductID],Products[Cost])</f>
        <v>388.07</v>
      </c>
      <c r="J365">
        <v>1</v>
      </c>
      <c r="K365" s="6">
        <v>782.41</v>
      </c>
      <c r="L365" s="7">
        <v>0.15</v>
      </c>
      <c r="M365" t="s">
        <v>36</v>
      </c>
      <c r="N365" t="s">
        <v>31</v>
      </c>
      <c r="O365" t="str">
        <f>_xlfn.XLOOKUP(Orders_CLEAN[[#This Row],[Region]],Region_lookup[RegionCode],Region_lookup[RegionName])</f>
        <v>Gauteng</v>
      </c>
      <c r="P365" t="s">
        <v>52</v>
      </c>
      <c r="Q365" t="str">
        <f>_xlfn.XLOOKUP(Orders_CLEAN[[#This Row],[EmployeeID]],Employees[EmployeeID],Employees[EmployeeName])</f>
        <v>Precious Mbatha</v>
      </c>
      <c r="R365" s="8">
        <f>Orders_CLEAN[[#This Row],[Quantity]]*Orders_CLEAN[[#This Row],[UnitPrice]]*(1-Orders_CLEAN[[#This Row],[Discount]])</f>
        <v>665.04849999999999</v>
      </c>
      <c r="S365" s="8">
        <f>Orders_CLEAN[[#This Row],[Cost]]*Orders_CLEAN[[#This Row],[Quantity]]</f>
        <v>388.07</v>
      </c>
      <c r="T365" s="8">
        <f>Orders_CLEAN[[#This Row],[LineTotal]]-Orders_CLEAN[[#This Row],[LineCost]]</f>
        <v>276.9785</v>
      </c>
      <c r="U365" s="8" t="str">
        <f>IFERROR(IF(Orders_CLEAN[[#This Row],[Profit]]/Orders_CLEAN[[#This Row],[LineTotal]]&gt;0.3, "High", IF(Orders_CLEAN[[#This Row],[Profit]]/Orders_CLEAN[[#This Row],[LineTotal]]&gt;=0.15, "Medium", "Low")), "Quantity Error!")</f>
        <v>High</v>
      </c>
      <c r="V365" s="8" t="str">
        <f>IF(COUNTIF(Returns[OrderID], Orders_CLEAN[[#This Row],[OrderID]])&gt;0, "Yes", "No")</f>
        <v>No</v>
      </c>
      <c r="W365" s="19">
        <f>IF(Orders_CLEAN[[#This Row],[Returned]]="Yes",1,0)</f>
        <v>0</v>
      </c>
    </row>
    <row r="366" spans="1:23" x14ac:dyDescent="0.2">
      <c r="A366" t="s">
        <v>730</v>
      </c>
      <c r="B366" s="5">
        <v>45730</v>
      </c>
      <c r="C366" s="5" t="str">
        <f>IF(Orders_CLEAN[[#This Row],[Quantity]]="", "Quantity Error!", "Q"&amp;ROUNDUP(MONTH(Orders_CLEAN[[#This Row],[OrderDate]])/3,0))</f>
        <v>Q1</v>
      </c>
      <c r="D366" t="s">
        <v>18</v>
      </c>
      <c r="E366" t="str">
        <f>_xlfn.XLOOKUP(Orders_CLEAN[[#This Row],[CustomerID]],Customers[CustomerID],Customers[CustomerName])</f>
        <v>Precious Ndlovu</v>
      </c>
      <c r="F366" t="s">
        <v>174</v>
      </c>
      <c r="G366" t="str">
        <f>_xlfn.XLOOKUP(Orders_CLEAN[[#This Row],[ProductID]],Products[ProductID],Products[ProductName])</f>
        <v>Printers Model 4</v>
      </c>
      <c r="H366" t="str">
        <f>_xlfn.XLOOKUP(Orders_CLEAN[[#This Row],[ProductName]],Products[ProductName],Products[Category])</f>
        <v>Technology</v>
      </c>
      <c r="I366" s="6">
        <f>_xlfn.XLOOKUP(Orders_CLEAN[[#This Row],[ProductID]],Products[ProductID],Products[Cost])</f>
        <v>83.72</v>
      </c>
      <c r="J366">
        <v>8</v>
      </c>
      <c r="K366" s="6">
        <v>143.57</v>
      </c>
      <c r="L366" s="7">
        <v>0.15</v>
      </c>
      <c r="M366" t="s">
        <v>62</v>
      </c>
      <c r="N366" t="s">
        <v>21</v>
      </c>
      <c r="O366" t="str">
        <f>_xlfn.XLOOKUP(Orders_CLEAN[[#This Row],[Region]],Region_lookup[RegionCode],Region_lookup[RegionName])</f>
        <v>KwaZulu-Natal</v>
      </c>
      <c r="P366" t="s">
        <v>170</v>
      </c>
      <c r="Q366" t="str">
        <f>_xlfn.XLOOKUP(Orders_CLEAN[[#This Row],[EmployeeID]],Employees[EmployeeID],Employees[EmployeeName])</f>
        <v>Nomvula Le Roux</v>
      </c>
      <c r="R366" s="8">
        <f>Orders_CLEAN[[#This Row],[Quantity]]*Orders_CLEAN[[#This Row],[UnitPrice]]*(1-Orders_CLEAN[[#This Row],[Discount]])</f>
        <v>976.27599999999995</v>
      </c>
      <c r="S366" s="8">
        <f>Orders_CLEAN[[#This Row],[Cost]]*Orders_CLEAN[[#This Row],[Quantity]]</f>
        <v>669.76</v>
      </c>
      <c r="T366" s="8">
        <f>Orders_CLEAN[[#This Row],[LineTotal]]-Orders_CLEAN[[#This Row],[LineCost]]</f>
        <v>306.51599999999996</v>
      </c>
      <c r="U366" s="8" t="str">
        <f>IFERROR(IF(Orders_CLEAN[[#This Row],[Profit]]/Orders_CLEAN[[#This Row],[LineTotal]]&gt;0.3, "High", IF(Orders_CLEAN[[#This Row],[Profit]]/Orders_CLEAN[[#This Row],[LineTotal]]&gt;=0.15, "Medium", "Low")), "Quantity Error!")</f>
        <v>High</v>
      </c>
      <c r="V366" s="8" t="str">
        <f>IF(COUNTIF(Returns[OrderID], Orders_CLEAN[[#This Row],[OrderID]])&gt;0, "Yes", "No")</f>
        <v>No</v>
      </c>
      <c r="W366" s="19">
        <f>IF(Orders_CLEAN[[#This Row],[Returned]]="Yes",1,0)</f>
        <v>0</v>
      </c>
    </row>
    <row r="367" spans="1:23" x14ac:dyDescent="0.2">
      <c r="A367" t="s">
        <v>731</v>
      </c>
      <c r="B367" s="5">
        <v>45637</v>
      </c>
      <c r="C367" s="5" t="str">
        <f>IF(Orders_CLEAN[[#This Row],[Quantity]]="", "Quantity Error!", "Q"&amp;ROUNDUP(MONTH(Orders_CLEAN[[#This Row],[OrderDate]])/3,0))</f>
        <v>Q4</v>
      </c>
      <c r="D367" t="s">
        <v>281</v>
      </c>
      <c r="E367" t="str">
        <f>_xlfn.XLOOKUP(Orders_CLEAN[[#This Row],[CustomerID]],Customers[CustomerID],Customers[CustomerName])</f>
        <v>Pieter Khumalo</v>
      </c>
      <c r="F367" t="s">
        <v>139</v>
      </c>
      <c r="G367" t="str">
        <f>_xlfn.XLOOKUP(Orders_CLEAN[[#This Row],[ProductID]],Products[ProductID],Products[ProductName])</f>
        <v>Envelopes Model 3</v>
      </c>
      <c r="H367" t="str">
        <f>_xlfn.XLOOKUP(Orders_CLEAN[[#This Row],[ProductName]],Products[ProductName],Products[Category])</f>
        <v>Office Supplies</v>
      </c>
      <c r="I367" s="6">
        <f>_xlfn.XLOOKUP(Orders_CLEAN[[#This Row],[ProductID]],Products[ProductID],Products[Cost])</f>
        <v>110.07</v>
      </c>
      <c r="J367">
        <v>5</v>
      </c>
      <c r="K367" s="6">
        <v>193.99</v>
      </c>
      <c r="L367" s="7">
        <v>0.15</v>
      </c>
      <c r="M367" t="s">
        <v>27</v>
      </c>
      <c r="N367" t="s">
        <v>47</v>
      </c>
      <c r="O367" t="str">
        <f>_xlfn.XLOOKUP(Orders_CLEAN[[#This Row],[Region]],Region_lookup[RegionCode],Region_lookup[RegionName])</f>
        <v>Eastern Cape</v>
      </c>
      <c r="P367" t="s">
        <v>48</v>
      </c>
      <c r="Q367" t="str">
        <f>_xlfn.XLOOKUP(Orders_CLEAN[[#This Row],[EmployeeID]],Employees[EmployeeID],Employees[EmployeeName])</f>
        <v>Sipho Ndlovu</v>
      </c>
      <c r="R367" s="8">
        <f>Orders_CLEAN[[#This Row],[Quantity]]*Orders_CLEAN[[#This Row],[UnitPrice]]*(1-Orders_CLEAN[[#This Row],[Discount]])</f>
        <v>824.45749999999998</v>
      </c>
      <c r="S367" s="8">
        <f>Orders_CLEAN[[#This Row],[Cost]]*Orders_CLEAN[[#This Row],[Quantity]]</f>
        <v>550.34999999999991</v>
      </c>
      <c r="T367" s="8">
        <f>Orders_CLEAN[[#This Row],[LineTotal]]-Orders_CLEAN[[#This Row],[LineCost]]</f>
        <v>274.10750000000007</v>
      </c>
      <c r="U367" s="8" t="str">
        <f>IFERROR(IF(Orders_CLEAN[[#This Row],[Profit]]/Orders_CLEAN[[#This Row],[LineTotal]]&gt;0.3, "High", IF(Orders_CLEAN[[#This Row],[Profit]]/Orders_CLEAN[[#This Row],[LineTotal]]&gt;=0.15, "Medium", "Low")), "Quantity Error!")</f>
        <v>High</v>
      </c>
      <c r="V367" s="8" t="str">
        <f>IF(COUNTIF(Returns[OrderID], Orders_CLEAN[[#This Row],[OrderID]])&gt;0, "Yes", "No")</f>
        <v>No</v>
      </c>
      <c r="W367" s="19">
        <f>IF(Orders_CLEAN[[#This Row],[Returned]]="Yes",1,0)</f>
        <v>0</v>
      </c>
    </row>
    <row r="368" spans="1:23" x14ac:dyDescent="0.2">
      <c r="A368" t="s">
        <v>732</v>
      </c>
      <c r="B368" s="5">
        <v>45342</v>
      </c>
      <c r="C368" s="5" t="str">
        <f>IF(Orders_CLEAN[[#This Row],[Quantity]]="", "Quantity Error!", "Q"&amp;ROUNDUP(MONTH(Orders_CLEAN[[#This Row],[OrderDate]])/3,0))</f>
        <v>Q1</v>
      </c>
      <c r="D368" t="s">
        <v>530</v>
      </c>
      <c r="E368" t="str">
        <f>_xlfn.XLOOKUP(Orders_CLEAN[[#This Row],[CustomerID]],Customers[CustomerID],Customers[CustomerName])</f>
        <v>Aisha Botha</v>
      </c>
      <c r="F368" t="s">
        <v>178</v>
      </c>
      <c r="G368" t="str">
        <f>_xlfn.XLOOKUP(Orders_CLEAN[[#This Row],[ProductID]],Products[ProductID],Products[ProductName])</f>
        <v>Chairs Model 2</v>
      </c>
      <c r="H368" t="str">
        <f>_xlfn.XLOOKUP(Orders_CLEAN[[#This Row],[ProductName]],Products[ProductName],Products[Category])</f>
        <v>Furniture</v>
      </c>
      <c r="I368" s="6">
        <f>_xlfn.XLOOKUP(Orders_CLEAN[[#This Row],[ProductID]],Products[ProductID],Products[Cost])</f>
        <v>116.9</v>
      </c>
      <c r="J368">
        <v>11</v>
      </c>
      <c r="K368" s="6">
        <v>253.46</v>
      </c>
      <c r="L368" s="7">
        <v>0</v>
      </c>
      <c r="M368" t="s">
        <v>36</v>
      </c>
      <c r="N368" t="s">
        <v>21</v>
      </c>
      <c r="O368" t="str">
        <f>_xlfn.XLOOKUP(Orders_CLEAN[[#This Row],[Region]],Region_lookup[RegionCode],Region_lookup[RegionName])</f>
        <v>KwaZulu-Natal</v>
      </c>
      <c r="P368" t="s">
        <v>97</v>
      </c>
      <c r="Q368" t="str">
        <f>_xlfn.XLOOKUP(Orders_CLEAN[[#This Row],[EmployeeID]],Employees[EmployeeID],Employees[EmployeeName])</f>
        <v>Bongani Sithole</v>
      </c>
      <c r="R368" s="8">
        <f>Orders_CLEAN[[#This Row],[Quantity]]*Orders_CLEAN[[#This Row],[UnitPrice]]*(1-Orders_CLEAN[[#This Row],[Discount]])</f>
        <v>2788.06</v>
      </c>
      <c r="S368" s="8">
        <f>Orders_CLEAN[[#This Row],[Cost]]*Orders_CLEAN[[#This Row],[Quantity]]</f>
        <v>1285.9000000000001</v>
      </c>
      <c r="T368" s="8">
        <f>Orders_CLEAN[[#This Row],[LineTotal]]-Orders_CLEAN[[#This Row],[LineCost]]</f>
        <v>1502.1599999999999</v>
      </c>
      <c r="U368" s="8" t="str">
        <f>IFERROR(IF(Orders_CLEAN[[#This Row],[Profit]]/Orders_CLEAN[[#This Row],[LineTotal]]&gt;0.3, "High", IF(Orders_CLEAN[[#This Row],[Profit]]/Orders_CLEAN[[#This Row],[LineTotal]]&gt;=0.15, "Medium", "Low")), "Quantity Error!")</f>
        <v>High</v>
      </c>
      <c r="V368" s="8" t="str">
        <f>IF(COUNTIF(Returns[OrderID], Orders_CLEAN[[#This Row],[OrderID]])&gt;0, "Yes", "No")</f>
        <v>No</v>
      </c>
      <c r="W368" s="19">
        <f>IF(Orders_CLEAN[[#This Row],[Returned]]="Yes",1,0)</f>
        <v>0</v>
      </c>
    </row>
    <row r="369" spans="1:23" x14ac:dyDescent="0.2">
      <c r="A369" t="s">
        <v>733</v>
      </c>
      <c r="B369" s="5">
        <v>45484</v>
      </c>
      <c r="C369" s="5" t="str">
        <f>IF(Orders_CLEAN[[#This Row],[Quantity]]="", "Quantity Error!", "Q"&amp;ROUNDUP(MONTH(Orders_CLEAN[[#This Row],[OrderDate]])/3,0))</f>
        <v>Q3</v>
      </c>
      <c r="D369" t="s">
        <v>120</v>
      </c>
      <c r="E369" t="str">
        <f>_xlfn.XLOOKUP(Orders_CLEAN[[#This Row],[CustomerID]],Customers[CustomerID],Customers[CustomerName])</f>
        <v>Francois Sithole</v>
      </c>
      <c r="F369" t="s">
        <v>151</v>
      </c>
      <c r="G369" t="str">
        <f>_xlfn.XLOOKUP(Orders_CLEAN[[#This Row],[ProductID]],Products[ProductID],Products[ProductName])</f>
        <v>Binders Model 3</v>
      </c>
      <c r="H369" t="str">
        <f>_xlfn.XLOOKUP(Orders_CLEAN[[#This Row],[ProductName]],Products[ProductName],Products[Category])</f>
        <v>Office Supplies</v>
      </c>
      <c r="I369" s="6">
        <f>_xlfn.XLOOKUP(Orders_CLEAN[[#This Row],[ProductID]],Products[ProductID],Products[Cost])</f>
        <v>487.09</v>
      </c>
      <c r="J369">
        <v>8</v>
      </c>
      <c r="K369" s="6">
        <v>838.72</v>
      </c>
      <c r="L369" s="7">
        <v>0.1</v>
      </c>
      <c r="M369" t="s">
        <v>13</v>
      </c>
      <c r="N369" t="s">
        <v>31</v>
      </c>
      <c r="O369" t="str">
        <f>_xlfn.XLOOKUP(Orders_CLEAN[[#This Row],[Region]],Region_lookup[RegionCode],Region_lookup[RegionName])</f>
        <v>Gauteng</v>
      </c>
      <c r="P369" t="s">
        <v>52</v>
      </c>
      <c r="Q369" t="str">
        <f>_xlfn.XLOOKUP(Orders_CLEAN[[#This Row],[EmployeeID]],Employees[EmployeeID],Employees[EmployeeName])</f>
        <v>Precious Mbatha</v>
      </c>
      <c r="R369" s="8">
        <f>Orders_CLEAN[[#This Row],[Quantity]]*Orders_CLEAN[[#This Row],[UnitPrice]]*(1-Orders_CLEAN[[#This Row],[Discount]])</f>
        <v>6038.7840000000006</v>
      </c>
      <c r="S369" s="8">
        <f>Orders_CLEAN[[#This Row],[Cost]]*Orders_CLEAN[[#This Row],[Quantity]]</f>
        <v>3896.72</v>
      </c>
      <c r="T369" s="8">
        <f>Orders_CLEAN[[#This Row],[LineTotal]]-Orders_CLEAN[[#This Row],[LineCost]]</f>
        <v>2142.0640000000008</v>
      </c>
      <c r="U369" s="8" t="str">
        <f>IFERROR(IF(Orders_CLEAN[[#This Row],[Profit]]/Orders_CLEAN[[#This Row],[LineTotal]]&gt;0.3, "High", IF(Orders_CLEAN[[#This Row],[Profit]]/Orders_CLEAN[[#This Row],[LineTotal]]&gt;=0.15, "Medium", "Low")), "Quantity Error!")</f>
        <v>High</v>
      </c>
      <c r="V369" s="8" t="str">
        <f>IF(COUNTIF(Returns[OrderID], Orders_CLEAN[[#This Row],[OrderID]])&gt;0, "Yes", "No")</f>
        <v>No</v>
      </c>
      <c r="W369" s="19">
        <f>IF(Orders_CLEAN[[#This Row],[Returned]]="Yes",1,0)</f>
        <v>0</v>
      </c>
    </row>
    <row r="370" spans="1:23" x14ac:dyDescent="0.2">
      <c r="A370" t="s">
        <v>735</v>
      </c>
      <c r="B370" s="5">
        <v>45314</v>
      </c>
      <c r="C370" s="5" t="str">
        <f>IF(Orders_CLEAN[[#This Row],[Quantity]]="", "Quantity Error!", "Q"&amp;ROUNDUP(MONTH(Orders_CLEAN[[#This Row],[OrderDate]])/3,0))</f>
        <v>Q1</v>
      </c>
      <c r="D370" t="s">
        <v>546</v>
      </c>
      <c r="E370" t="str">
        <f>_xlfn.XLOOKUP(Orders_CLEAN[[#This Row],[CustomerID]],Customers[CustomerID],Customers[CustomerName])</f>
        <v>Precious Fourie</v>
      </c>
      <c r="F370" t="s">
        <v>73</v>
      </c>
      <c r="G370" t="str">
        <f>_xlfn.XLOOKUP(Orders_CLEAN[[#This Row],[ProductID]],Products[ProductID],Products[ProductName])</f>
        <v>Tables Model 1</v>
      </c>
      <c r="H370" t="str">
        <f>_xlfn.XLOOKUP(Orders_CLEAN[[#This Row],[ProductName]],Products[ProductName],Products[Category])</f>
        <v>Furniture</v>
      </c>
      <c r="I370" s="6">
        <f>_xlfn.XLOOKUP(Orders_CLEAN[[#This Row],[ProductID]],Products[ProductID],Products[Cost])</f>
        <v>469.73</v>
      </c>
      <c r="J370">
        <v>4</v>
      </c>
      <c r="K370" s="6">
        <v>954.16</v>
      </c>
      <c r="L370" s="7">
        <v>0.05</v>
      </c>
      <c r="M370" t="s">
        <v>27</v>
      </c>
      <c r="N370" t="s">
        <v>21</v>
      </c>
      <c r="O370" t="str">
        <f>_xlfn.XLOOKUP(Orders_CLEAN[[#This Row],[Region]],Region_lookup[RegionCode],Region_lookup[RegionName])</f>
        <v>KwaZulu-Natal</v>
      </c>
      <c r="P370" t="s">
        <v>22</v>
      </c>
      <c r="Q370" t="str">
        <f>_xlfn.XLOOKUP(Orders_CLEAN[[#This Row],[EmployeeID]],Employees[EmployeeID],Employees[EmployeeName])</f>
        <v>Thabo Le Roux</v>
      </c>
      <c r="R370" s="8">
        <f>Orders_CLEAN[[#This Row],[Quantity]]*Orders_CLEAN[[#This Row],[UnitPrice]]*(1-Orders_CLEAN[[#This Row],[Discount]])</f>
        <v>3625.8079999999995</v>
      </c>
      <c r="S370" s="8">
        <f>Orders_CLEAN[[#This Row],[Cost]]*Orders_CLEAN[[#This Row],[Quantity]]</f>
        <v>1878.92</v>
      </c>
      <c r="T370" s="8">
        <f>Orders_CLEAN[[#This Row],[LineTotal]]-Orders_CLEAN[[#This Row],[LineCost]]</f>
        <v>1746.8879999999995</v>
      </c>
      <c r="U370" s="8" t="str">
        <f>IFERROR(IF(Orders_CLEAN[[#This Row],[Profit]]/Orders_CLEAN[[#This Row],[LineTotal]]&gt;0.3, "High", IF(Orders_CLEAN[[#This Row],[Profit]]/Orders_CLEAN[[#This Row],[LineTotal]]&gt;=0.15, "Medium", "Low")), "Quantity Error!")</f>
        <v>High</v>
      </c>
      <c r="V370" s="8" t="str">
        <f>IF(COUNTIF(Returns[OrderID], Orders_CLEAN[[#This Row],[OrderID]])&gt;0, "Yes", "No")</f>
        <v>No</v>
      </c>
      <c r="W370" s="19">
        <f>IF(Orders_CLEAN[[#This Row],[Returned]]="Yes",1,0)</f>
        <v>0</v>
      </c>
    </row>
    <row r="371" spans="1:23" x14ac:dyDescent="0.2">
      <c r="A371" t="s">
        <v>736</v>
      </c>
      <c r="B371" s="5">
        <v>45461</v>
      </c>
      <c r="C371" s="5" t="str">
        <f>IF(Orders_CLEAN[[#This Row],[Quantity]]="", "Quantity Error!", "Q"&amp;ROUNDUP(MONTH(Orders_CLEAN[[#This Row],[OrderDate]])/3,0))</f>
        <v>Q2</v>
      </c>
      <c r="D371" t="s">
        <v>279</v>
      </c>
      <c r="E371" t="str">
        <f>_xlfn.XLOOKUP(Orders_CLEAN[[#This Row],[CustomerID]],Customers[CustomerID],Customers[CustomerName])</f>
        <v>Bongani Khumalo</v>
      </c>
      <c r="F371" t="s">
        <v>26</v>
      </c>
      <c r="G371" t="str">
        <f>_xlfn.XLOOKUP(Orders_CLEAN[[#This Row],[ProductID]],Products[ProductID],Products[ProductName])</f>
        <v>Bookcases Model 3</v>
      </c>
      <c r="H371" t="str">
        <f>_xlfn.XLOOKUP(Orders_CLEAN[[#This Row],[ProductName]],Products[ProductName],Products[Category])</f>
        <v>Furniture</v>
      </c>
      <c r="I371" s="6">
        <f>_xlfn.XLOOKUP(Orders_CLEAN[[#This Row],[ProductID]],Products[ProductID],Products[Cost])</f>
        <v>431.57</v>
      </c>
      <c r="J371">
        <v>2</v>
      </c>
      <c r="K371" s="6">
        <v>725.92</v>
      </c>
      <c r="L371" s="7">
        <v>0.2</v>
      </c>
      <c r="M371" t="s">
        <v>27</v>
      </c>
      <c r="N371" t="s">
        <v>47</v>
      </c>
      <c r="O371" t="str">
        <f>_xlfn.XLOOKUP(Orders_CLEAN[[#This Row],[Region]],Region_lookup[RegionCode],Region_lookup[RegionName])</f>
        <v>Eastern Cape</v>
      </c>
      <c r="P371" t="s">
        <v>75</v>
      </c>
      <c r="Q371" t="str">
        <f>_xlfn.XLOOKUP(Orders_CLEAN[[#This Row],[EmployeeID]],Employees[EmployeeID],Employees[EmployeeName])</f>
        <v>Francois Steyn</v>
      </c>
      <c r="R371" s="8">
        <f>Orders_CLEAN[[#This Row],[Quantity]]*Orders_CLEAN[[#This Row],[UnitPrice]]*(1-Orders_CLEAN[[#This Row],[Discount]])</f>
        <v>1161.472</v>
      </c>
      <c r="S371" s="8">
        <f>Orders_CLEAN[[#This Row],[Cost]]*Orders_CLEAN[[#This Row],[Quantity]]</f>
        <v>863.14</v>
      </c>
      <c r="T371" s="8">
        <f>Orders_CLEAN[[#This Row],[LineTotal]]-Orders_CLEAN[[#This Row],[LineCost]]</f>
        <v>298.33199999999999</v>
      </c>
      <c r="U371" s="8" t="str">
        <f>IFERROR(IF(Orders_CLEAN[[#This Row],[Profit]]/Orders_CLEAN[[#This Row],[LineTotal]]&gt;0.3, "High", IF(Orders_CLEAN[[#This Row],[Profit]]/Orders_CLEAN[[#This Row],[LineTotal]]&gt;=0.15, "Medium", "Low")), "Quantity Error!")</f>
        <v>Medium</v>
      </c>
      <c r="V371" s="8" t="str">
        <f>IF(COUNTIF(Returns[OrderID], Orders_CLEAN[[#This Row],[OrderID]])&gt;0, "Yes", "No")</f>
        <v>No</v>
      </c>
      <c r="W371" s="19">
        <f>IF(Orders_CLEAN[[#This Row],[Returned]]="Yes",1,0)</f>
        <v>0</v>
      </c>
    </row>
    <row r="372" spans="1:23" x14ac:dyDescent="0.2">
      <c r="A372" t="s">
        <v>737</v>
      </c>
      <c r="B372" s="5">
        <v>45796</v>
      </c>
      <c r="C372" s="5" t="str">
        <f>IF(Orders_CLEAN[[#This Row],[Quantity]]="", "Quantity Error!", "Q"&amp;ROUNDUP(MONTH(Orders_CLEAN[[#This Row],[OrderDate]])/3,0))</f>
        <v>Q2</v>
      </c>
      <c r="D372" t="s">
        <v>210</v>
      </c>
      <c r="E372" t="str">
        <f>_xlfn.XLOOKUP(Orders_CLEAN[[#This Row],[CustomerID]],Customers[CustomerID],Customers[CustomerName])</f>
        <v>Riaan Kruger</v>
      </c>
      <c r="F372" t="s">
        <v>365</v>
      </c>
      <c r="G372" t="str">
        <f>_xlfn.XLOOKUP(Orders_CLEAN[[#This Row],[ProductID]],Products[ProductID],Products[ProductName])</f>
        <v>Binders Model 4</v>
      </c>
      <c r="H372" t="str">
        <f>_xlfn.XLOOKUP(Orders_CLEAN[[#This Row],[ProductName]],Products[ProductName],Products[Category])</f>
        <v>Office Supplies</v>
      </c>
      <c r="I372" s="6">
        <f>_xlfn.XLOOKUP(Orders_CLEAN[[#This Row],[ProductID]],Products[ProductID],Products[Cost])</f>
        <v>723.8</v>
      </c>
      <c r="J372">
        <v>11</v>
      </c>
      <c r="K372" s="6">
        <v>1101.54</v>
      </c>
      <c r="L372" s="7">
        <v>0.1</v>
      </c>
      <c r="M372" t="s">
        <v>27</v>
      </c>
      <c r="N372" t="s">
        <v>31</v>
      </c>
      <c r="O372" t="str">
        <f>_xlfn.XLOOKUP(Orders_CLEAN[[#This Row],[Region]],Region_lookup[RegionCode],Region_lookup[RegionName])</f>
        <v>Gauteng</v>
      </c>
      <c r="P372" t="s">
        <v>43</v>
      </c>
      <c r="Q372" t="str">
        <f>_xlfn.XLOOKUP(Orders_CLEAN[[#This Row],[EmployeeID]],Employees[EmployeeID],Employees[EmployeeName])</f>
        <v>Thabo Dlamini</v>
      </c>
      <c r="R372" s="8">
        <f>Orders_CLEAN[[#This Row],[Quantity]]*Orders_CLEAN[[#This Row],[UnitPrice]]*(1-Orders_CLEAN[[#This Row],[Discount]])</f>
        <v>10905.245999999999</v>
      </c>
      <c r="S372" s="8">
        <f>Orders_CLEAN[[#This Row],[Cost]]*Orders_CLEAN[[#This Row],[Quantity]]</f>
        <v>7961.7999999999993</v>
      </c>
      <c r="T372" s="8">
        <f>Orders_CLEAN[[#This Row],[LineTotal]]-Orders_CLEAN[[#This Row],[LineCost]]</f>
        <v>2943.4459999999999</v>
      </c>
      <c r="U372" s="8" t="str">
        <f>IFERROR(IF(Orders_CLEAN[[#This Row],[Profit]]/Orders_CLEAN[[#This Row],[LineTotal]]&gt;0.3, "High", IF(Orders_CLEAN[[#This Row],[Profit]]/Orders_CLEAN[[#This Row],[LineTotal]]&gt;=0.15, "Medium", "Low")), "Quantity Error!")</f>
        <v>Medium</v>
      </c>
      <c r="V372" s="8" t="str">
        <f>IF(COUNTIF(Returns[OrderID], Orders_CLEAN[[#This Row],[OrderID]])&gt;0, "Yes", "No")</f>
        <v>No</v>
      </c>
      <c r="W372" s="19">
        <f>IF(Orders_CLEAN[[#This Row],[Returned]]="Yes",1,0)</f>
        <v>0</v>
      </c>
    </row>
    <row r="373" spans="1:23" x14ac:dyDescent="0.2">
      <c r="A373" t="s">
        <v>738</v>
      </c>
      <c r="B373" s="5">
        <v>45799</v>
      </c>
      <c r="C373" s="5" t="str">
        <f>IF(Orders_CLEAN[[#This Row],[Quantity]]="", "Quantity Error!", "Q"&amp;ROUNDUP(MONTH(Orders_CLEAN[[#This Row],[OrderDate]])/3,0))</f>
        <v>Q2</v>
      </c>
      <c r="D373" t="s">
        <v>574</v>
      </c>
      <c r="E373" t="str">
        <f>_xlfn.XLOOKUP(Orders_CLEAN[[#This Row],[CustomerID]],Customers[CustomerID],Customers[CustomerName])</f>
        <v>Lerato Mbatha</v>
      </c>
      <c r="F373" t="s">
        <v>181</v>
      </c>
      <c r="G373" t="str">
        <f>_xlfn.XLOOKUP(Orders_CLEAN[[#This Row],[ProductID]],Products[ProductID],Products[ProductName])</f>
        <v>Envelopes Model 1</v>
      </c>
      <c r="H373" t="str">
        <f>_xlfn.XLOOKUP(Orders_CLEAN[[#This Row],[ProductName]],Products[ProductName],Products[Category])</f>
        <v>Office Supplies</v>
      </c>
      <c r="I373" s="6">
        <f>_xlfn.XLOOKUP(Orders_CLEAN[[#This Row],[ProductID]],Products[ProductID],Products[Cost])</f>
        <v>76.66</v>
      </c>
      <c r="J373">
        <v>10</v>
      </c>
      <c r="K373" s="6">
        <v>117.32</v>
      </c>
      <c r="L373" s="7">
        <v>0.1</v>
      </c>
      <c r="M373" t="s">
        <v>36</v>
      </c>
      <c r="N373" t="s">
        <v>31</v>
      </c>
      <c r="O373" t="str">
        <f>_xlfn.XLOOKUP(Orders_CLEAN[[#This Row],[Region]],Region_lookup[RegionCode],Region_lookup[RegionName])</f>
        <v>Gauteng</v>
      </c>
      <c r="P373" t="s">
        <v>32</v>
      </c>
      <c r="Q373" t="str">
        <f>_xlfn.XLOOKUP(Orders_CLEAN[[#This Row],[EmployeeID]],Employees[EmployeeID],Employees[EmployeeName])</f>
        <v>Nomvula Mokoena</v>
      </c>
      <c r="R373" s="8">
        <f>Orders_CLEAN[[#This Row],[Quantity]]*Orders_CLEAN[[#This Row],[UnitPrice]]*(1-Orders_CLEAN[[#This Row],[Discount]])</f>
        <v>1055.8799999999999</v>
      </c>
      <c r="S373" s="8">
        <f>Orders_CLEAN[[#This Row],[Cost]]*Orders_CLEAN[[#This Row],[Quantity]]</f>
        <v>766.59999999999991</v>
      </c>
      <c r="T373" s="8">
        <f>Orders_CLEAN[[#This Row],[LineTotal]]-Orders_CLEAN[[#This Row],[LineCost]]</f>
        <v>289.27999999999997</v>
      </c>
      <c r="U373" s="8" t="str">
        <f>IFERROR(IF(Orders_CLEAN[[#This Row],[Profit]]/Orders_CLEAN[[#This Row],[LineTotal]]&gt;0.3, "High", IF(Orders_CLEAN[[#This Row],[Profit]]/Orders_CLEAN[[#This Row],[LineTotal]]&gt;=0.15, "Medium", "Low")), "Quantity Error!")</f>
        <v>Medium</v>
      </c>
      <c r="V373" s="8" t="str">
        <f>IF(COUNTIF(Returns[OrderID], Orders_CLEAN[[#This Row],[OrderID]])&gt;0, "Yes", "No")</f>
        <v>No</v>
      </c>
      <c r="W373" s="19">
        <f>IF(Orders_CLEAN[[#This Row],[Returned]]="Yes",1,0)</f>
        <v>0</v>
      </c>
    </row>
    <row r="374" spans="1:23" x14ac:dyDescent="0.2">
      <c r="A374" t="s">
        <v>739</v>
      </c>
      <c r="B374" s="5">
        <v>45325</v>
      </c>
      <c r="C374" s="5" t="str">
        <f>IF(Orders_CLEAN[[#This Row],[Quantity]]="", "Quantity Error!", "Q"&amp;ROUNDUP(MONTH(Orders_CLEAN[[#This Row],[OrderDate]])/3,0))</f>
        <v>Q1</v>
      </c>
      <c r="D374" t="s">
        <v>57</v>
      </c>
      <c r="E374" t="str">
        <f>_xlfn.XLOOKUP(Orders_CLEAN[[#This Row],[CustomerID]],Customers[CustomerID],Customers[CustomerName])</f>
        <v>Johan Van Der Merwe</v>
      </c>
      <c r="F374" t="s">
        <v>413</v>
      </c>
      <c r="G374" t="str">
        <f>_xlfn.XLOOKUP(Orders_CLEAN[[#This Row],[ProductID]],Products[ProductID],Products[ProductName])</f>
        <v>Monitors Model 4</v>
      </c>
      <c r="H374" t="str">
        <f>_xlfn.XLOOKUP(Orders_CLEAN[[#This Row],[ProductName]],Products[ProductName],Products[Category])</f>
        <v>Technology</v>
      </c>
      <c r="I374" s="6">
        <f>_xlfn.XLOOKUP(Orders_CLEAN[[#This Row],[ProductID]],Products[ProductID],Products[Cost])</f>
        <v>365.65</v>
      </c>
      <c r="J374">
        <v>3</v>
      </c>
      <c r="K374" s="6">
        <v>689.97</v>
      </c>
      <c r="L374" s="7">
        <v>0.2</v>
      </c>
      <c r="M374" t="s">
        <v>13</v>
      </c>
      <c r="N374" t="s">
        <v>47</v>
      </c>
      <c r="O374" t="str">
        <f>_xlfn.XLOOKUP(Orders_CLEAN[[#This Row],[Region]],Region_lookup[RegionCode],Region_lookup[RegionName])</f>
        <v>Eastern Cape</v>
      </c>
      <c r="P374" t="s">
        <v>75</v>
      </c>
      <c r="Q374" t="str">
        <f>_xlfn.XLOOKUP(Orders_CLEAN[[#This Row],[EmployeeID]],Employees[EmployeeID],Employees[EmployeeName])</f>
        <v>Francois Steyn</v>
      </c>
      <c r="R374" s="8">
        <f>Orders_CLEAN[[#This Row],[Quantity]]*Orders_CLEAN[[#This Row],[UnitPrice]]*(1-Orders_CLEAN[[#This Row],[Discount]])</f>
        <v>1655.9279999999999</v>
      </c>
      <c r="S374" s="8">
        <f>Orders_CLEAN[[#This Row],[Cost]]*Orders_CLEAN[[#This Row],[Quantity]]</f>
        <v>1096.9499999999998</v>
      </c>
      <c r="T374" s="8">
        <f>Orders_CLEAN[[#This Row],[LineTotal]]-Orders_CLEAN[[#This Row],[LineCost]]</f>
        <v>558.97800000000007</v>
      </c>
      <c r="U374" s="8" t="str">
        <f>IFERROR(IF(Orders_CLEAN[[#This Row],[Profit]]/Orders_CLEAN[[#This Row],[LineTotal]]&gt;0.3, "High", IF(Orders_CLEAN[[#This Row],[Profit]]/Orders_CLEAN[[#This Row],[LineTotal]]&gt;=0.15, "Medium", "Low")), "Quantity Error!")</f>
        <v>High</v>
      </c>
      <c r="V374" s="8" t="str">
        <f>IF(COUNTIF(Returns[OrderID], Orders_CLEAN[[#This Row],[OrderID]])&gt;0, "Yes", "No")</f>
        <v>No</v>
      </c>
      <c r="W374" s="19">
        <f>IF(Orders_CLEAN[[#This Row],[Returned]]="Yes",1,0)</f>
        <v>0</v>
      </c>
    </row>
    <row r="375" spans="1:23" x14ac:dyDescent="0.2">
      <c r="A375" t="s">
        <v>740</v>
      </c>
      <c r="B375" s="5">
        <v>45536</v>
      </c>
      <c r="C375" s="5" t="str">
        <f>IF(Orders_CLEAN[[#This Row],[Quantity]]="", "Quantity Error!", "Q"&amp;ROUNDUP(MONTH(Orders_CLEAN[[#This Row],[OrderDate]])/3,0))</f>
        <v>Q3</v>
      </c>
      <c r="D375" t="s">
        <v>141</v>
      </c>
      <c r="E375" t="str">
        <f>_xlfn.XLOOKUP(Orders_CLEAN[[#This Row],[CustomerID]],Customers[CustomerID],Customers[CustomerName])</f>
        <v>Anja Molefe</v>
      </c>
      <c r="F375" t="s">
        <v>61</v>
      </c>
      <c r="G375" t="str">
        <f>_xlfn.XLOOKUP(Orders_CLEAN[[#This Row],[ProductID]],Products[ProductID],Products[ProductName])</f>
        <v>Laptops Model 4</v>
      </c>
      <c r="H375" t="str">
        <f>_xlfn.XLOOKUP(Orders_CLEAN[[#This Row],[ProductName]],Products[ProductName],Products[Category])</f>
        <v>Technology</v>
      </c>
      <c r="I375" s="6">
        <f>_xlfn.XLOOKUP(Orders_CLEAN[[#This Row],[ProductID]],Products[ProductID],Products[Cost])</f>
        <v>329.6</v>
      </c>
      <c r="J375">
        <v>8</v>
      </c>
      <c r="K375" s="6">
        <v>455.77</v>
      </c>
      <c r="L375" s="7">
        <v>0.15</v>
      </c>
      <c r="M375" t="s">
        <v>36</v>
      </c>
      <c r="N375" t="s">
        <v>14</v>
      </c>
      <c r="O375" t="str">
        <f>_xlfn.XLOOKUP(Orders_CLEAN[[#This Row],[Region]],Region_lookup[RegionCode],Region_lookup[RegionName])</f>
        <v>Western Cape</v>
      </c>
      <c r="P375" t="s">
        <v>15</v>
      </c>
      <c r="Q375" t="str">
        <f>_xlfn.XLOOKUP(Orders_CLEAN[[#This Row],[EmployeeID]],Employees[EmployeeID],Employees[EmployeeName])</f>
        <v>Anja Fourie</v>
      </c>
      <c r="R375" s="8">
        <f>Orders_CLEAN[[#This Row],[Quantity]]*Orders_CLEAN[[#This Row],[UnitPrice]]*(1-Orders_CLEAN[[#This Row],[Discount]])</f>
        <v>3099.2359999999999</v>
      </c>
      <c r="S375" s="8">
        <f>Orders_CLEAN[[#This Row],[Cost]]*Orders_CLEAN[[#This Row],[Quantity]]</f>
        <v>2636.8</v>
      </c>
      <c r="T375" s="8">
        <f>Orders_CLEAN[[#This Row],[LineTotal]]-Orders_CLEAN[[#This Row],[LineCost]]</f>
        <v>462.43599999999969</v>
      </c>
      <c r="U375" s="8" t="str">
        <f>IFERROR(IF(Orders_CLEAN[[#This Row],[Profit]]/Orders_CLEAN[[#This Row],[LineTotal]]&gt;0.3, "High", IF(Orders_CLEAN[[#This Row],[Profit]]/Orders_CLEAN[[#This Row],[LineTotal]]&gt;=0.15, "Medium", "Low")), "Quantity Error!")</f>
        <v>Low</v>
      </c>
      <c r="V375" s="8" t="str">
        <f>IF(COUNTIF(Returns[OrderID], Orders_CLEAN[[#This Row],[OrderID]])&gt;0, "Yes", "No")</f>
        <v>No</v>
      </c>
      <c r="W375" s="19">
        <f>IF(Orders_CLEAN[[#This Row],[Returned]]="Yes",1,0)</f>
        <v>0</v>
      </c>
    </row>
    <row r="376" spans="1:23" x14ac:dyDescent="0.2">
      <c r="A376" t="s">
        <v>742</v>
      </c>
      <c r="B376" s="5">
        <v>45555</v>
      </c>
      <c r="C376" s="5" t="str">
        <f>IF(Orders_CLEAN[[#This Row],[Quantity]]="", "Quantity Error!", "Q"&amp;ROUNDUP(MONTH(Orders_CLEAN[[#This Row],[OrderDate]])/3,0))</f>
        <v>Q3</v>
      </c>
      <c r="D376" t="s">
        <v>113</v>
      </c>
      <c r="E376" t="str">
        <f>_xlfn.XLOOKUP(Orders_CLEAN[[#This Row],[CustomerID]],Customers[CustomerID],Customers[CustomerName])</f>
        <v>Johan Van Der Merwe</v>
      </c>
      <c r="F376" t="s">
        <v>158</v>
      </c>
      <c r="G376" t="str">
        <f>_xlfn.XLOOKUP(Orders_CLEAN[[#This Row],[ProductID]],Products[ProductID],Products[ProductName])</f>
        <v>Desks Model 1</v>
      </c>
      <c r="H376" t="str">
        <f>_xlfn.XLOOKUP(Orders_CLEAN[[#This Row],[ProductName]],Products[ProductName],Products[Category])</f>
        <v>Furniture</v>
      </c>
      <c r="I376" s="6">
        <f>_xlfn.XLOOKUP(Orders_CLEAN[[#This Row],[ProductID]],Products[ProductID],Products[Cost])</f>
        <v>731.22</v>
      </c>
      <c r="J376">
        <v>2</v>
      </c>
      <c r="K376" s="6">
        <v>1490.92</v>
      </c>
      <c r="L376" s="7">
        <v>0</v>
      </c>
      <c r="M376" t="s">
        <v>13</v>
      </c>
      <c r="N376" t="s">
        <v>14</v>
      </c>
      <c r="O376" t="str">
        <f>_xlfn.XLOOKUP(Orders_CLEAN[[#This Row],[Region]],Region_lookup[RegionCode],Region_lookup[RegionName])</f>
        <v>Western Cape</v>
      </c>
      <c r="P376" t="s">
        <v>93</v>
      </c>
      <c r="Q376" t="str">
        <f>_xlfn.XLOOKUP(Orders_CLEAN[[#This Row],[EmployeeID]],Employees[EmployeeID],Employees[EmployeeName])</f>
        <v>Anja Zulu</v>
      </c>
      <c r="R376" s="8">
        <f>Orders_CLEAN[[#This Row],[Quantity]]*Orders_CLEAN[[#This Row],[UnitPrice]]*(1-Orders_CLEAN[[#This Row],[Discount]])</f>
        <v>2981.84</v>
      </c>
      <c r="S376" s="8">
        <f>Orders_CLEAN[[#This Row],[Cost]]*Orders_CLEAN[[#This Row],[Quantity]]</f>
        <v>1462.44</v>
      </c>
      <c r="T376" s="8">
        <f>Orders_CLEAN[[#This Row],[LineTotal]]-Orders_CLEAN[[#This Row],[LineCost]]</f>
        <v>1519.4</v>
      </c>
      <c r="U376" s="8" t="str">
        <f>IFERROR(IF(Orders_CLEAN[[#This Row],[Profit]]/Orders_CLEAN[[#This Row],[LineTotal]]&gt;0.3, "High", IF(Orders_CLEAN[[#This Row],[Profit]]/Orders_CLEAN[[#This Row],[LineTotal]]&gt;=0.15, "Medium", "Low")), "Quantity Error!")</f>
        <v>High</v>
      </c>
      <c r="V376" s="8" t="str">
        <f>IF(COUNTIF(Returns[OrderID], Orders_CLEAN[[#This Row],[OrderID]])&gt;0, "Yes", "No")</f>
        <v>No</v>
      </c>
      <c r="W376" s="19">
        <f>IF(Orders_CLEAN[[#This Row],[Returned]]="Yes",1,0)</f>
        <v>0</v>
      </c>
    </row>
    <row r="377" spans="1:23" x14ac:dyDescent="0.2">
      <c r="A377" t="s">
        <v>744</v>
      </c>
      <c r="B377" s="5">
        <v>45799</v>
      </c>
      <c r="C377" s="5" t="str">
        <f>IF(Orders_CLEAN[[#This Row],[Quantity]]="", "Quantity Error!", "Q"&amp;ROUNDUP(MONTH(Orders_CLEAN[[#This Row],[OrderDate]])/3,0))</f>
        <v>Q2</v>
      </c>
      <c r="D377" t="s">
        <v>283</v>
      </c>
      <c r="E377" t="str">
        <f>_xlfn.XLOOKUP(Orders_CLEAN[[#This Row],[CustomerID]],Customers[CustomerID],Customers[CustomerName])</f>
        <v>Precious Botha</v>
      </c>
      <c r="F377" t="s">
        <v>30</v>
      </c>
      <c r="G377" t="str">
        <f>_xlfn.XLOOKUP(Orders_CLEAN[[#This Row],[ProductID]],Products[ProductID],Products[ProductName])</f>
        <v>Paper Model 4</v>
      </c>
      <c r="H377" t="str">
        <f>_xlfn.XLOOKUP(Orders_CLEAN[[#This Row],[ProductName]],Products[ProductName],Products[Category])</f>
        <v>Office Supplies</v>
      </c>
      <c r="I377" s="6">
        <f>_xlfn.XLOOKUP(Orders_CLEAN[[#This Row],[ProductID]],Products[ProductID],Products[Cost])</f>
        <v>528.29</v>
      </c>
      <c r="J377">
        <v>5</v>
      </c>
      <c r="K377" s="6">
        <v>798.12</v>
      </c>
      <c r="L377" s="7">
        <v>0</v>
      </c>
      <c r="M377" t="s">
        <v>13</v>
      </c>
      <c r="N377" t="s">
        <v>21</v>
      </c>
      <c r="O377" t="str">
        <f>_xlfn.XLOOKUP(Orders_CLEAN[[#This Row],[Region]],Region_lookup[RegionCode],Region_lookup[RegionName])</f>
        <v>KwaZulu-Natal</v>
      </c>
      <c r="P377" t="s">
        <v>170</v>
      </c>
      <c r="Q377" t="str">
        <f>_xlfn.XLOOKUP(Orders_CLEAN[[#This Row],[EmployeeID]],Employees[EmployeeID],Employees[EmployeeName])</f>
        <v>Nomvula Le Roux</v>
      </c>
      <c r="R377" s="8">
        <f>Orders_CLEAN[[#This Row],[Quantity]]*Orders_CLEAN[[#This Row],[UnitPrice]]*(1-Orders_CLEAN[[#This Row],[Discount]])</f>
        <v>3990.6</v>
      </c>
      <c r="S377" s="8">
        <f>Orders_CLEAN[[#This Row],[Cost]]*Orders_CLEAN[[#This Row],[Quantity]]</f>
        <v>2641.45</v>
      </c>
      <c r="T377" s="8">
        <f>Orders_CLEAN[[#This Row],[LineTotal]]-Orders_CLEAN[[#This Row],[LineCost]]</f>
        <v>1349.15</v>
      </c>
      <c r="U377" s="8" t="str">
        <f>IFERROR(IF(Orders_CLEAN[[#This Row],[Profit]]/Orders_CLEAN[[#This Row],[LineTotal]]&gt;0.3, "High", IF(Orders_CLEAN[[#This Row],[Profit]]/Orders_CLEAN[[#This Row],[LineTotal]]&gt;=0.15, "Medium", "Low")), "Quantity Error!")</f>
        <v>High</v>
      </c>
      <c r="V377" s="8" t="str">
        <f>IF(COUNTIF(Returns[OrderID], Orders_CLEAN[[#This Row],[OrderID]])&gt;0, "Yes", "No")</f>
        <v>Yes</v>
      </c>
      <c r="W377" s="19">
        <f>IF(Orders_CLEAN[[#This Row],[Returned]]="Yes",1,0)</f>
        <v>1</v>
      </c>
    </row>
    <row r="378" spans="1:23" x14ac:dyDescent="0.2">
      <c r="A378" t="s">
        <v>745</v>
      </c>
      <c r="B378" s="5">
        <v>45296</v>
      </c>
      <c r="C378" s="5" t="str">
        <f>IF(Orders_CLEAN[[#This Row],[Quantity]]="", "Quantity Error!", "Q"&amp;ROUNDUP(MONTH(Orders_CLEAN[[#This Row],[OrderDate]])/3,0))</f>
        <v>Q1</v>
      </c>
      <c r="D378" t="s">
        <v>68</v>
      </c>
      <c r="E378" t="str">
        <f>_xlfn.XLOOKUP(Orders_CLEAN[[#This Row],[CustomerID]],Customers[CustomerID],Customers[CustomerName])</f>
        <v>Kagiso Van Der Merwe</v>
      </c>
      <c r="F378" t="s">
        <v>41</v>
      </c>
      <c r="G378" t="str">
        <f>_xlfn.XLOOKUP(Orders_CLEAN[[#This Row],[ProductID]],Products[ProductID],Products[ProductName])</f>
        <v>Pens Model 3</v>
      </c>
      <c r="H378" t="str">
        <f>_xlfn.XLOOKUP(Orders_CLEAN[[#This Row],[ProductName]],Products[ProductName],Products[Category])</f>
        <v>Office Supplies</v>
      </c>
      <c r="I378" s="6">
        <f>_xlfn.XLOOKUP(Orders_CLEAN[[#This Row],[ProductID]],Products[ProductID],Products[Cost])</f>
        <v>498.61</v>
      </c>
      <c r="J378">
        <v>12</v>
      </c>
      <c r="K378" s="6">
        <v>944.31</v>
      </c>
      <c r="L378" s="7">
        <v>0</v>
      </c>
      <c r="M378" t="s">
        <v>36</v>
      </c>
      <c r="N378" t="s">
        <v>47</v>
      </c>
      <c r="O378" t="str">
        <f>_xlfn.XLOOKUP(Orders_CLEAN[[#This Row],[Region]],Region_lookup[RegionCode],Region_lookup[RegionName])</f>
        <v>Eastern Cape</v>
      </c>
      <c r="P378" t="s">
        <v>48</v>
      </c>
      <c r="Q378" t="str">
        <f>_xlfn.XLOOKUP(Orders_CLEAN[[#This Row],[EmployeeID]],Employees[EmployeeID],Employees[EmployeeName])</f>
        <v>Sipho Ndlovu</v>
      </c>
      <c r="R378" s="8">
        <f>Orders_CLEAN[[#This Row],[Quantity]]*Orders_CLEAN[[#This Row],[UnitPrice]]*(1-Orders_CLEAN[[#This Row],[Discount]])</f>
        <v>11331.72</v>
      </c>
      <c r="S378" s="8">
        <f>Orders_CLEAN[[#This Row],[Cost]]*Orders_CLEAN[[#This Row],[Quantity]]</f>
        <v>5983.32</v>
      </c>
      <c r="T378" s="8">
        <f>Orders_CLEAN[[#This Row],[LineTotal]]-Orders_CLEAN[[#This Row],[LineCost]]</f>
        <v>5348.4</v>
      </c>
      <c r="U378" s="8" t="str">
        <f>IFERROR(IF(Orders_CLEAN[[#This Row],[Profit]]/Orders_CLEAN[[#This Row],[LineTotal]]&gt;0.3, "High", IF(Orders_CLEAN[[#This Row],[Profit]]/Orders_CLEAN[[#This Row],[LineTotal]]&gt;=0.15, "Medium", "Low")), "Quantity Error!")</f>
        <v>High</v>
      </c>
      <c r="V378" s="8" t="str">
        <f>IF(COUNTIF(Returns[OrderID], Orders_CLEAN[[#This Row],[OrderID]])&gt;0, "Yes", "No")</f>
        <v>No</v>
      </c>
      <c r="W378" s="19">
        <f>IF(Orders_CLEAN[[#This Row],[Returned]]="Yes",1,0)</f>
        <v>0</v>
      </c>
    </row>
    <row r="379" spans="1:23" x14ac:dyDescent="0.2">
      <c r="A379" t="s">
        <v>747</v>
      </c>
      <c r="B379" s="5">
        <v>45685</v>
      </c>
      <c r="C379" s="5" t="str">
        <f>IF(Orders_CLEAN[[#This Row],[Quantity]]="", "Quantity Error!", "Q"&amp;ROUNDUP(MONTH(Orders_CLEAN[[#This Row],[OrderDate]])/3,0))</f>
        <v>Q1</v>
      </c>
      <c r="D379" t="s">
        <v>91</v>
      </c>
      <c r="E379" t="str">
        <f>_xlfn.XLOOKUP(Orders_CLEAN[[#This Row],[CustomerID]],Customers[CustomerID],Customers[CustomerName])</f>
        <v>Werner Joubert</v>
      </c>
      <c r="F379" t="s">
        <v>100</v>
      </c>
      <c r="G379" t="str">
        <f>_xlfn.XLOOKUP(Orders_CLEAN[[#This Row],[ProductID]],Products[ProductID],Products[ProductName])</f>
        <v>Printers Model 1</v>
      </c>
      <c r="H379" t="str">
        <f>_xlfn.XLOOKUP(Orders_CLEAN[[#This Row],[ProductName]],Products[ProductName],Products[Category])</f>
        <v>Technology</v>
      </c>
      <c r="I379" s="6">
        <f>_xlfn.XLOOKUP(Orders_CLEAN[[#This Row],[ProductID]],Products[ProductID],Products[Cost])</f>
        <v>595.79999999999995</v>
      </c>
      <c r="J379">
        <v>7</v>
      </c>
      <c r="K379" s="6">
        <v>1280.18</v>
      </c>
      <c r="L379" s="7">
        <v>0</v>
      </c>
      <c r="M379" t="s">
        <v>27</v>
      </c>
      <c r="N379" t="s">
        <v>14</v>
      </c>
      <c r="O379" t="str">
        <f>_xlfn.XLOOKUP(Orders_CLEAN[[#This Row],[Region]],Region_lookup[RegionCode],Region_lookup[RegionName])</f>
        <v>Western Cape</v>
      </c>
      <c r="P379" t="s">
        <v>15</v>
      </c>
      <c r="Q379" t="str">
        <f>_xlfn.XLOOKUP(Orders_CLEAN[[#This Row],[EmployeeID]],Employees[EmployeeID],Employees[EmployeeName])</f>
        <v>Anja Fourie</v>
      </c>
      <c r="R379" s="8">
        <f>Orders_CLEAN[[#This Row],[Quantity]]*Orders_CLEAN[[#This Row],[UnitPrice]]*(1-Orders_CLEAN[[#This Row],[Discount]])</f>
        <v>8961.26</v>
      </c>
      <c r="S379" s="8">
        <f>Orders_CLEAN[[#This Row],[Cost]]*Orders_CLEAN[[#This Row],[Quantity]]</f>
        <v>4170.5999999999995</v>
      </c>
      <c r="T379" s="8">
        <f>Orders_CLEAN[[#This Row],[LineTotal]]-Orders_CLEAN[[#This Row],[LineCost]]</f>
        <v>4790.6600000000008</v>
      </c>
      <c r="U379" s="8" t="str">
        <f>IFERROR(IF(Orders_CLEAN[[#This Row],[Profit]]/Orders_CLEAN[[#This Row],[LineTotal]]&gt;0.3, "High", IF(Orders_CLEAN[[#This Row],[Profit]]/Orders_CLEAN[[#This Row],[LineTotal]]&gt;=0.15, "Medium", "Low")), "Quantity Error!")</f>
        <v>High</v>
      </c>
      <c r="V379" s="8" t="str">
        <f>IF(COUNTIF(Returns[OrderID], Orders_CLEAN[[#This Row],[OrderID]])&gt;0, "Yes", "No")</f>
        <v>No</v>
      </c>
      <c r="W379" s="19">
        <f>IF(Orders_CLEAN[[#This Row],[Returned]]="Yes",1,0)</f>
        <v>0</v>
      </c>
    </row>
    <row r="380" spans="1:23" x14ac:dyDescent="0.2">
      <c r="A380" t="s">
        <v>749</v>
      </c>
      <c r="B380" s="5">
        <v>45644</v>
      </c>
      <c r="C380" s="5" t="str">
        <f>IF(Orders_CLEAN[[#This Row],[Quantity]]="", "Quantity Error!", "Q"&amp;ROUNDUP(MONTH(Orders_CLEAN[[#This Row],[OrderDate]])/3,0))</f>
        <v>Q4</v>
      </c>
      <c r="D380" t="s">
        <v>434</v>
      </c>
      <c r="E380" t="str">
        <f>_xlfn.XLOOKUP(Orders_CLEAN[[#This Row],[CustomerID]],Customers[CustomerID],Customers[CustomerName])</f>
        <v>Chantelle Khumalo</v>
      </c>
      <c r="F380" t="s">
        <v>41</v>
      </c>
      <c r="G380" t="str">
        <f>_xlfn.XLOOKUP(Orders_CLEAN[[#This Row],[ProductID]],Products[ProductID],Products[ProductName])</f>
        <v>Pens Model 3</v>
      </c>
      <c r="H380" t="str">
        <f>_xlfn.XLOOKUP(Orders_CLEAN[[#This Row],[ProductName]],Products[ProductName],Products[Category])</f>
        <v>Office Supplies</v>
      </c>
      <c r="I380" s="6">
        <f>_xlfn.XLOOKUP(Orders_CLEAN[[#This Row],[ProductID]],Products[ProductID],Products[Cost])</f>
        <v>498.61</v>
      </c>
      <c r="J380">
        <v>8</v>
      </c>
      <c r="K380" s="6">
        <v>944.31</v>
      </c>
      <c r="L380" s="7">
        <v>0</v>
      </c>
      <c r="M380" t="s">
        <v>13</v>
      </c>
      <c r="N380" t="s">
        <v>31</v>
      </c>
      <c r="O380" t="str">
        <f>_xlfn.XLOOKUP(Orders_CLEAN[[#This Row],[Region]],Region_lookup[RegionCode],Region_lookup[RegionName])</f>
        <v>Gauteng</v>
      </c>
      <c r="P380" t="s">
        <v>32</v>
      </c>
      <c r="Q380" t="str">
        <f>_xlfn.XLOOKUP(Orders_CLEAN[[#This Row],[EmployeeID]],Employees[EmployeeID],Employees[EmployeeName])</f>
        <v>Nomvula Mokoena</v>
      </c>
      <c r="R380" s="8">
        <f>Orders_CLEAN[[#This Row],[Quantity]]*Orders_CLEAN[[#This Row],[UnitPrice]]*(1-Orders_CLEAN[[#This Row],[Discount]])</f>
        <v>7554.48</v>
      </c>
      <c r="S380" s="8">
        <f>Orders_CLEAN[[#This Row],[Cost]]*Orders_CLEAN[[#This Row],[Quantity]]</f>
        <v>3988.88</v>
      </c>
      <c r="T380" s="8">
        <f>Orders_CLEAN[[#This Row],[LineTotal]]-Orders_CLEAN[[#This Row],[LineCost]]</f>
        <v>3565.5999999999995</v>
      </c>
      <c r="U380" s="8" t="str">
        <f>IFERROR(IF(Orders_CLEAN[[#This Row],[Profit]]/Orders_CLEAN[[#This Row],[LineTotal]]&gt;0.3, "High", IF(Orders_CLEAN[[#This Row],[Profit]]/Orders_CLEAN[[#This Row],[LineTotal]]&gt;=0.15, "Medium", "Low")), "Quantity Error!")</f>
        <v>High</v>
      </c>
      <c r="V380" s="8" t="str">
        <f>IF(COUNTIF(Returns[OrderID], Orders_CLEAN[[#This Row],[OrderID]])&gt;0, "Yes", "No")</f>
        <v>No</v>
      </c>
      <c r="W380" s="19">
        <f>IF(Orders_CLEAN[[#This Row],[Returned]]="Yes",1,0)</f>
        <v>0</v>
      </c>
    </row>
    <row r="381" spans="1:23" x14ac:dyDescent="0.2">
      <c r="A381" t="s">
        <v>750</v>
      </c>
      <c r="B381" s="5">
        <v>45340</v>
      </c>
      <c r="C381" s="5" t="str">
        <f>IF(Orders_CLEAN[[#This Row],[Quantity]]="", "Quantity Error!", "Q"&amp;ROUNDUP(MONTH(Orders_CLEAN[[#This Row],[OrderDate]])/3,0))</f>
        <v>Q1</v>
      </c>
      <c r="D381" t="s">
        <v>519</v>
      </c>
      <c r="E381" t="str">
        <f>_xlfn.XLOOKUP(Orders_CLEAN[[#This Row],[CustomerID]],Customers[CustomerID],Customers[CustomerName])</f>
        <v>Francois Van Der Merwe</v>
      </c>
      <c r="F381" t="s">
        <v>178</v>
      </c>
      <c r="G381" t="str">
        <f>_xlfn.XLOOKUP(Orders_CLEAN[[#This Row],[ProductID]],Products[ProductID],Products[ProductName])</f>
        <v>Chairs Model 2</v>
      </c>
      <c r="H381" t="str">
        <f>_xlfn.XLOOKUP(Orders_CLEAN[[#This Row],[ProductName]],Products[ProductName],Products[Category])</f>
        <v>Furniture</v>
      </c>
      <c r="I381" s="6">
        <f>_xlfn.XLOOKUP(Orders_CLEAN[[#This Row],[ProductID]],Products[ProductID],Products[Cost])</f>
        <v>116.9</v>
      </c>
      <c r="J381">
        <v>6</v>
      </c>
      <c r="K381" s="6">
        <v>253.46</v>
      </c>
      <c r="L381" s="7">
        <v>0</v>
      </c>
      <c r="M381" t="s">
        <v>27</v>
      </c>
      <c r="N381" t="s">
        <v>14</v>
      </c>
      <c r="O381" t="str">
        <f>_xlfn.XLOOKUP(Orders_CLEAN[[#This Row],[Region]],Region_lookup[RegionCode],Region_lookup[RegionName])</f>
        <v>Western Cape</v>
      </c>
      <c r="P381" t="s">
        <v>15</v>
      </c>
      <c r="Q381" t="str">
        <f>_xlfn.XLOOKUP(Orders_CLEAN[[#This Row],[EmployeeID]],Employees[EmployeeID],Employees[EmployeeName])</f>
        <v>Anja Fourie</v>
      </c>
      <c r="R381" s="8">
        <f>Orders_CLEAN[[#This Row],[Quantity]]*Orders_CLEAN[[#This Row],[UnitPrice]]*(1-Orders_CLEAN[[#This Row],[Discount]])</f>
        <v>1520.76</v>
      </c>
      <c r="S381" s="8">
        <f>Orders_CLEAN[[#This Row],[Cost]]*Orders_CLEAN[[#This Row],[Quantity]]</f>
        <v>701.40000000000009</v>
      </c>
      <c r="T381" s="8">
        <f>Orders_CLEAN[[#This Row],[LineTotal]]-Orders_CLEAN[[#This Row],[LineCost]]</f>
        <v>819.3599999999999</v>
      </c>
      <c r="U381" s="8" t="str">
        <f>IFERROR(IF(Orders_CLEAN[[#This Row],[Profit]]/Orders_CLEAN[[#This Row],[LineTotal]]&gt;0.3, "High", IF(Orders_CLEAN[[#This Row],[Profit]]/Orders_CLEAN[[#This Row],[LineTotal]]&gt;=0.15, "Medium", "Low")), "Quantity Error!")</f>
        <v>High</v>
      </c>
      <c r="V381" s="8" t="str">
        <f>IF(COUNTIF(Returns[OrderID], Orders_CLEAN[[#This Row],[OrderID]])&gt;0, "Yes", "No")</f>
        <v>No</v>
      </c>
      <c r="W381" s="19">
        <f>IF(Orders_CLEAN[[#This Row],[Returned]]="Yes",1,0)</f>
        <v>0</v>
      </c>
    </row>
    <row r="382" spans="1:23" x14ac:dyDescent="0.2">
      <c r="A382" t="s">
        <v>751</v>
      </c>
      <c r="B382" s="5">
        <v>45728</v>
      </c>
      <c r="C382" s="5" t="str">
        <f>IF(Orders_CLEAN[[#This Row],[Quantity]]="", "Quantity Error!", "Q"&amp;ROUNDUP(MONTH(Orders_CLEAN[[#This Row],[OrderDate]])/3,0))</f>
        <v>Q1</v>
      </c>
      <c r="D382" t="s">
        <v>371</v>
      </c>
      <c r="E382" t="str">
        <f>_xlfn.XLOOKUP(Orders_CLEAN[[#This Row],[CustomerID]],Customers[CustomerID],Customers[CustomerName])</f>
        <v>Nomsa Dlamini</v>
      </c>
      <c r="F382" t="s">
        <v>127</v>
      </c>
      <c r="G382" t="str">
        <f>_xlfn.XLOOKUP(Orders_CLEAN[[#This Row],[ProductID]],Products[ProductID],Products[ProductName])</f>
        <v>Staplers Model 3</v>
      </c>
      <c r="H382" t="str">
        <f>_xlfn.XLOOKUP(Orders_CLEAN[[#This Row],[ProductName]],Products[ProductName],Products[Category])</f>
        <v>Office Supplies</v>
      </c>
      <c r="I382" s="6">
        <f>_xlfn.XLOOKUP(Orders_CLEAN[[#This Row],[ProductID]],Products[ProductID],Products[Cost])</f>
        <v>250.6</v>
      </c>
      <c r="J382">
        <v>5</v>
      </c>
      <c r="K382" s="6">
        <v>418.2</v>
      </c>
      <c r="L382" s="7">
        <v>0</v>
      </c>
      <c r="M382" t="s">
        <v>36</v>
      </c>
      <c r="N382" t="s">
        <v>31</v>
      </c>
      <c r="O382" t="str">
        <f>_xlfn.XLOOKUP(Orders_CLEAN[[#This Row],[Region]],Region_lookup[RegionCode],Region_lookup[RegionName])</f>
        <v>Gauteng</v>
      </c>
      <c r="P382" t="s">
        <v>32</v>
      </c>
      <c r="Q382" t="str">
        <f>_xlfn.XLOOKUP(Orders_CLEAN[[#This Row],[EmployeeID]],Employees[EmployeeID],Employees[EmployeeName])</f>
        <v>Nomvula Mokoena</v>
      </c>
      <c r="R382" s="8">
        <f>Orders_CLEAN[[#This Row],[Quantity]]*Orders_CLEAN[[#This Row],[UnitPrice]]*(1-Orders_CLEAN[[#This Row],[Discount]])</f>
        <v>2091</v>
      </c>
      <c r="S382" s="8">
        <f>Orders_CLEAN[[#This Row],[Cost]]*Orders_CLEAN[[#This Row],[Quantity]]</f>
        <v>1253</v>
      </c>
      <c r="T382" s="8">
        <f>Orders_CLEAN[[#This Row],[LineTotal]]-Orders_CLEAN[[#This Row],[LineCost]]</f>
        <v>838</v>
      </c>
      <c r="U382" s="8" t="str">
        <f>IFERROR(IF(Orders_CLEAN[[#This Row],[Profit]]/Orders_CLEAN[[#This Row],[LineTotal]]&gt;0.3, "High", IF(Orders_CLEAN[[#This Row],[Profit]]/Orders_CLEAN[[#This Row],[LineTotal]]&gt;=0.15, "Medium", "Low")), "Quantity Error!")</f>
        <v>High</v>
      </c>
      <c r="V382" s="8" t="str">
        <f>IF(COUNTIF(Returns[OrderID], Orders_CLEAN[[#This Row],[OrderID]])&gt;0, "Yes", "No")</f>
        <v>No</v>
      </c>
      <c r="W382" s="19">
        <f>IF(Orders_CLEAN[[#This Row],[Returned]]="Yes",1,0)</f>
        <v>0</v>
      </c>
    </row>
    <row r="383" spans="1:23" x14ac:dyDescent="0.2">
      <c r="A383" t="s">
        <v>753</v>
      </c>
      <c r="B383" s="5">
        <v>45695</v>
      </c>
      <c r="C383" s="5" t="str">
        <f>IF(Orders_CLEAN[[#This Row],[Quantity]]="", "Quantity Error!", "Q"&amp;ROUNDUP(MONTH(Orders_CLEAN[[#This Row],[OrderDate]])/3,0))</f>
        <v>Q1</v>
      </c>
      <c r="D383" t="s">
        <v>448</v>
      </c>
      <c r="E383" t="str">
        <f>_xlfn.XLOOKUP(Orders_CLEAN[[#This Row],[CustomerID]],Customers[CustomerID],Customers[CustomerName])</f>
        <v>Werner Van Der Merwe</v>
      </c>
      <c r="F383" t="s">
        <v>46</v>
      </c>
      <c r="G383" t="str">
        <f>_xlfn.XLOOKUP(Orders_CLEAN[[#This Row],[ProductID]],Products[ProductID],Products[ProductName])</f>
        <v>Tables Model 4</v>
      </c>
      <c r="H383" t="str">
        <f>_xlfn.XLOOKUP(Orders_CLEAN[[#This Row],[ProductName]],Products[ProductName],Products[Category])</f>
        <v>Furniture</v>
      </c>
      <c r="I383" s="6">
        <f>_xlfn.XLOOKUP(Orders_CLEAN[[#This Row],[ProductID]],Products[ProductID],Products[Cost])</f>
        <v>707.97</v>
      </c>
      <c r="J383">
        <v>12</v>
      </c>
      <c r="K383" s="6">
        <v>1262.55</v>
      </c>
      <c r="L383" s="7">
        <v>0</v>
      </c>
      <c r="M383" t="s">
        <v>27</v>
      </c>
      <c r="N383" t="s">
        <v>47</v>
      </c>
      <c r="O383" t="str">
        <f>_xlfn.XLOOKUP(Orders_CLEAN[[#This Row],[Region]],Region_lookup[RegionCode],Region_lookup[RegionName])</f>
        <v>Eastern Cape</v>
      </c>
      <c r="P383" t="s">
        <v>48</v>
      </c>
      <c r="Q383" t="str">
        <f>_xlfn.XLOOKUP(Orders_CLEAN[[#This Row],[EmployeeID]],Employees[EmployeeID],Employees[EmployeeName])</f>
        <v>Sipho Ndlovu</v>
      </c>
      <c r="R383" s="8">
        <f>Orders_CLEAN[[#This Row],[Quantity]]*Orders_CLEAN[[#This Row],[UnitPrice]]*(1-Orders_CLEAN[[#This Row],[Discount]])</f>
        <v>15150.599999999999</v>
      </c>
      <c r="S383" s="8">
        <f>Orders_CLEAN[[#This Row],[Cost]]*Orders_CLEAN[[#This Row],[Quantity]]</f>
        <v>8495.64</v>
      </c>
      <c r="T383" s="8">
        <f>Orders_CLEAN[[#This Row],[LineTotal]]-Orders_CLEAN[[#This Row],[LineCost]]</f>
        <v>6654.9599999999991</v>
      </c>
      <c r="U383" s="8" t="str">
        <f>IFERROR(IF(Orders_CLEAN[[#This Row],[Profit]]/Orders_CLEAN[[#This Row],[LineTotal]]&gt;0.3, "High", IF(Orders_CLEAN[[#This Row],[Profit]]/Orders_CLEAN[[#This Row],[LineTotal]]&gt;=0.15, "Medium", "Low")), "Quantity Error!")</f>
        <v>High</v>
      </c>
      <c r="V383" s="8" t="str">
        <f>IF(COUNTIF(Returns[OrderID], Orders_CLEAN[[#This Row],[OrderID]])&gt;0, "Yes", "No")</f>
        <v>No</v>
      </c>
      <c r="W383" s="19">
        <f>IF(Orders_CLEAN[[#This Row],[Returned]]="Yes",1,0)</f>
        <v>0</v>
      </c>
    </row>
    <row r="384" spans="1:23" x14ac:dyDescent="0.2">
      <c r="A384" t="s">
        <v>755</v>
      </c>
      <c r="B384" s="5">
        <v>45709</v>
      </c>
      <c r="C384" s="5" t="str">
        <f>IF(Orders_CLEAN[[#This Row],[Quantity]]="", "Quantity Error!", "Q"&amp;ROUNDUP(MONTH(Orders_CLEAN[[#This Row],[OrderDate]])/3,0))</f>
        <v>Q1</v>
      </c>
      <c r="D384" t="s">
        <v>412</v>
      </c>
      <c r="E384" t="str">
        <f>_xlfn.XLOOKUP(Orders_CLEAN[[#This Row],[CustomerID]],Customers[CustomerID],Customers[CustomerName])</f>
        <v>Bongani Molefe</v>
      </c>
      <c r="F384" t="s">
        <v>158</v>
      </c>
      <c r="G384" t="str">
        <f>_xlfn.XLOOKUP(Orders_CLEAN[[#This Row],[ProductID]],Products[ProductID],Products[ProductName])</f>
        <v>Desks Model 1</v>
      </c>
      <c r="H384" t="str">
        <f>_xlfn.XLOOKUP(Orders_CLEAN[[#This Row],[ProductName]],Products[ProductName],Products[Category])</f>
        <v>Furniture</v>
      </c>
      <c r="I384" s="6">
        <f>_xlfn.XLOOKUP(Orders_CLEAN[[#This Row],[ProductID]],Products[ProductID],Products[Cost])</f>
        <v>731.22</v>
      </c>
      <c r="J384">
        <v>7</v>
      </c>
      <c r="K384" s="6">
        <v>1490.92</v>
      </c>
      <c r="L384" s="7">
        <v>0</v>
      </c>
      <c r="M384" t="s">
        <v>36</v>
      </c>
      <c r="N384" t="s">
        <v>31</v>
      </c>
      <c r="O384" t="str">
        <f>_xlfn.XLOOKUP(Orders_CLEAN[[#This Row],[Region]],Region_lookup[RegionCode],Region_lookup[RegionName])</f>
        <v>Gauteng</v>
      </c>
      <c r="P384" t="s">
        <v>52</v>
      </c>
      <c r="Q384" t="str">
        <f>_xlfn.XLOOKUP(Orders_CLEAN[[#This Row],[EmployeeID]],Employees[EmployeeID],Employees[EmployeeName])</f>
        <v>Precious Mbatha</v>
      </c>
      <c r="R384" s="8">
        <f>Orders_CLEAN[[#This Row],[Quantity]]*Orders_CLEAN[[#This Row],[UnitPrice]]*(1-Orders_CLEAN[[#This Row],[Discount]])</f>
        <v>10436.44</v>
      </c>
      <c r="S384" s="8">
        <f>Orders_CLEAN[[#This Row],[Cost]]*Orders_CLEAN[[#This Row],[Quantity]]</f>
        <v>5118.54</v>
      </c>
      <c r="T384" s="8">
        <f>Orders_CLEAN[[#This Row],[LineTotal]]-Orders_CLEAN[[#This Row],[LineCost]]</f>
        <v>5317.9000000000005</v>
      </c>
      <c r="U384" s="8" t="str">
        <f>IFERROR(IF(Orders_CLEAN[[#This Row],[Profit]]/Orders_CLEAN[[#This Row],[LineTotal]]&gt;0.3, "High", IF(Orders_CLEAN[[#This Row],[Profit]]/Orders_CLEAN[[#This Row],[LineTotal]]&gt;=0.15, "Medium", "Low")), "Quantity Error!")</f>
        <v>High</v>
      </c>
      <c r="V384" s="8" t="str">
        <f>IF(COUNTIF(Returns[OrderID], Orders_CLEAN[[#This Row],[OrderID]])&gt;0, "Yes", "No")</f>
        <v>No</v>
      </c>
      <c r="W384" s="19">
        <f>IF(Orders_CLEAN[[#This Row],[Returned]]="Yes",1,0)</f>
        <v>0</v>
      </c>
    </row>
    <row r="385" spans="1:23" x14ac:dyDescent="0.2">
      <c r="A385" t="s">
        <v>756</v>
      </c>
      <c r="B385" s="5">
        <v>45823</v>
      </c>
      <c r="C385" s="5" t="str">
        <f>IF(Orders_CLEAN[[#This Row],[Quantity]]="", "Quantity Error!", "Q"&amp;ROUNDUP(MONTH(Orders_CLEAN[[#This Row],[OrderDate]])/3,0))</f>
        <v>Q2</v>
      </c>
      <c r="D385" t="s">
        <v>165</v>
      </c>
      <c r="E385" t="str">
        <f>_xlfn.XLOOKUP(Orders_CLEAN[[#This Row],[CustomerID]],Customers[CustomerID],Customers[CustomerName])</f>
        <v>Nomsa Sithole</v>
      </c>
      <c r="F385" t="s">
        <v>158</v>
      </c>
      <c r="G385" t="str">
        <f>_xlfn.XLOOKUP(Orders_CLEAN[[#This Row],[ProductID]],Products[ProductID],Products[ProductName])</f>
        <v>Desks Model 1</v>
      </c>
      <c r="H385" t="str">
        <f>_xlfn.XLOOKUP(Orders_CLEAN[[#This Row],[ProductName]],Products[ProductName],Products[Category])</f>
        <v>Furniture</v>
      </c>
      <c r="I385" s="6">
        <f>_xlfn.XLOOKUP(Orders_CLEAN[[#This Row],[ProductID]],Products[ProductID],Products[Cost])</f>
        <v>731.22</v>
      </c>
      <c r="J385">
        <v>4</v>
      </c>
      <c r="K385" s="6">
        <v>1490.92</v>
      </c>
      <c r="L385" s="7">
        <v>0</v>
      </c>
      <c r="M385" t="s">
        <v>27</v>
      </c>
      <c r="N385" t="s">
        <v>21</v>
      </c>
      <c r="O385" t="str">
        <f>_xlfn.XLOOKUP(Orders_CLEAN[[#This Row],[Region]],Region_lookup[RegionCode],Region_lookup[RegionName])</f>
        <v>KwaZulu-Natal</v>
      </c>
      <c r="P385" t="s">
        <v>170</v>
      </c>
      <c r="Q385" t="str">
        <f>_xlfn.XLOOKUP(Orders_CLEAN[[#This Row],[EmployeeID]],Employees[EmployeeID],Employees[EmployeeName])</f>
        <v>Nomvula Le Roux</v>
      </c>
      <c r="R385" s="8">
        <f>Orders_CLEAN[[#This Row],[Quantity]]*Orders_CLEAN[[#This Row],[UnitPrice]]*(1-Orders_CLEAN[[#This Row],[Discount]])</f>
        <v>5963.68</v>
      </c>
      <c r="S385" s="8">
        <f>Orders_CLEAN[[#This Row],[Cost]]*Orders_CLEAN[[#This Row],[Quantity]]</f>
        <v>2924.88</v>
      </c>
      <c r="T385" s="8">
        <f>Orders_CLEAN[[#This Row],[LineTotal]]-Orders_CLEAN[[#This Row],[LineCost]]</f>
        <v>3038.8</v>
      </c>
      <c r="U385" s="8" t="str">
        <f>IFERROR(IF(Orders_CLEAN[[#This Row],[Profit]]/Orders_CLEAN[[#This Row],[LineTotal]]&gt;0.3, "High", IF(Orders_CLEAN[[#This Row],[Profit]]/Orders_CLEAN[[#This Row],[LineTotal]]&gt;=0.15, "Medium", "Low")), "Quantity Error!")</f>
        <v>High</v>
      </c>
      <c r="V385" s="8" t="str">
        <f>IF(COUNTIF(Returns[OrderID], Orders_CLEAN[[#This Row],[OrderID]])&gt;0, "Yes", "No")</f>
        <v>No</v>
      </c>
      <c r="W385" s="19">
        <f>IF(Orders_CLEAN[[#This Row],[Returned]]="Yes",1,0)</f>
        <v>0</v>
      </c>
    </row>
    <row r="386" spans="1:23" x14ac:dyDescent="0.2">
      <c r="A386" t="s">
        <v>757</v>
      </c>
      <c r="B386" s="5">
        <v>45500</v>
      </c>
      <c r="C386" s="5" t="str">
        <f>IF(Orders_CLEAN[[#This Row],[Quantity]]="", "Quantity Error!", "Q"&amp;ROUNDUP(MONTH(Orders_CLEAN[[#This Row],[OrderDate]])/3,0))</f>
        <v>Q3</v>
      </c>
      <c r="D386" t="s">
        <v>103</v>
      </c>
      <c r="E386" t="str">
        <f>_xlfn.XLOOKUP(Orders_CLEAN[[#This Row],[CustomerID]],Customers[CustomerID],Customers[CustomerName])</f>
        <v>Kagiso Khumalo</v>
      </c>
      <c r="F386" t="s">
        <v>537</v>
      </c>
      <c r="G386" t="str">
        <f>_xlfn.XLOOKUP(Orders_CLEAN[[#This Row],[ProductID]],Products[ProductID],Products[ProductName])</f>
        <v>Desks Model 4</v>
      </c>
      <c r="H386" t="str">
        <f>_xlfn.XLOOKUP(Orders_CLEAN[[#This Row],[ProductName]],Products[ProductName],Products[Category])</f>
        <v>Furniture</v>
      </c>
      <c r="I386" s="6">
        <f>_xlfn.XLOOKUP(Orders_CLEAN[[#This Row],[ProductID]],Products[ProductID],Products[Cost])</f>
        <v>598.51</v>
      </c>
      <c r="J386">
        <v>1</v>
      </c>
      <c r="K386" s="6">
        <v>940.73</v>
      </c>
      <c r="L386" s="7">
        <v>0</v>
      </c>
      <c r="M386" t="s">
        <v>27</v>
      </c>
      <c r="N386" t="s">
        <v>21</v>
      </c>
      <c r="O386" t="str">
        <f>_xlfn.XLOOKUP(Orders_CLEAN[[#This Row],[Region]],Region_lookup[RegionCode],Region_lookup[RegionName])</f>
        <v>KwaZulu-Natal</v>
      </c>
      <c r="P386" t="s">
        <v>170</v>
      </c>
      <c r="Q386" t="str">
        <f>_xlfn.XLOOKUP(Orders_CLEAN[[#This Row],[EmployeeID]],Employees[EmployeeID],Employees[EmployeeName])</f>
        <v>Nomvula Le Roux</v>
      </c>
      <c r="R386" s="8">
        <f>Orders_CLEAN[[#This Row],[Quantity]]*Orders_CLEAN[[#This Row],[UnitPrice]]*(1-Orders_CLEAN[[#This Row],[Discount]])</f>
        <v>940.73</v>
      </c>
      <c r="S386" s="8">
        <f>Orders_CLEAN[[#This Row],[Cost]]*Orders_CLEAN[[#This Row],[Quantity]]</f>
        <v>598.51</v>
      </c>
      <c r="T386" s="8">
        <f>Orders_CLEAN[[#This Row],[LineTotal]]-Orders_CLEAN[[#This Row],[LineCost]]</f>
        <v>342.22</v>
      </c>
      <c r="U386" s="8" t="str">
        <f>IFERROR(IF(Orders_CLEAN[[#This Row],[Profit]]/Orders_CLEAN[[#This Row],[LineTotal]]&gt;0.3, "High", IF(Orders_CLEAN[[#This Row],[Profit]]/Orders_CLEAN[[#This Row],[LineTotal]]&gt;=0.15, "Medium", "Low")), "Quantity Error!")</f>
        <v>High</v>
      </c>
      <c r="V386" s="8" t="str">
        <f>IF(COUNTIF(Returns[OrderID], Orders_CLEAN[[#This Row],[OrderID]])&gt;0, "Yes", "No")</f>
        <v>No</v>
      </c>
      <c r="W386" s="19">
        <f>IF(Orders_CLEAN[[#This Row],[Returned]]="Yes",1,0)</f>
        <v>0</v>
      </c>
    </row>
    <row r="387" spans="1:23" x14ac:dyDescent="0.2">
      <c r="A387" t="s">
        <v>758</v>
      </c>
      <c r="B387" s="5">
        <v>45354</v>
      </c>
      <c r="C387" s="5" t="str">
        <f>IF(Orders_CLEAN[[#This Row],[Quantity]]="", "Quantity Error!", "Q"&amp;ROUNDUP(MONTH(Orders_CLEAN[[#This Row],[OrderDate]])/3,0))</f>
        <v>Q1</v>
      </c>
      <c r="D387" t="s">
        <v>187</v>
      </c>
      <c r="E387" t="str">
        <f>_xlfn.XLOOKUP(Orders_CLEAN[[#This Row],[CustomerID]],Customers[CustomerID],Customers[CustomerName])</f>
        <v>Pieter Joubert</v>
      </c>
      <c r="F387" t="s">
        <v>181</v>
      </c>
      <c r="G387" t="str">
        <f>_xlfn.XLOOKUP(Orders_CLEAN[[#This Row],[ProductID]],Products[ProductID],Products[ProductName])</f>
        <v>Envelopes Model 1</v>
      </c>
      <c r="H387" t="str">
        <f>_xlfn.XLOOKUP(Orders_CLEAN[[#This Row],[ProductName]],Products[ProductName],Products[Category])</f>
        <v>Office Supplies</v>
      </c>
      <c r="I387" s="6">
        <f>_xlfn.XLOOKUP(Orders_CLEAN[[#This Row],[ProductID]],Products[ProductID],Products[Cost])</f>
        <v>76.66</v>
      </c>
      <c r="J387">
        <v>11</v>
      </c>
      <c r="K387" s="6">
        <v>117.32</v>
      </c>
      <c r="L387" s="7">
        <v>0</v>
      </c>
      <c r="M387" t="s">
        <v>13</v>
      </c>
      <c r="N387" t="s">
        <v>14</v>
      </c>
      <c r="O387" t="str">
        <f>_xlfn.XLOOKUP(Orders_CLEAN[[#This Row],[Region]],Region_lookup[RegionCode],Region_lookup[RegionName])</f>
        <v>Western Cape</v>
      </c>
      <c r="P387" t="s">
        <v>15</v>
      </c>
      <c r="Q387" t="str">
        <f>_xlfn.XLOOKUP(Orders_CLEAN[[#This Row],[EmployeeID]],Employees[EmployeeID],Employees[EmployeeName])</f>
        <v>Anja Fourie</v>
      </c>
      <c r="R387" s="8">
        <f>Orders_CLEAN[[#This Row],[Quantity]]*Orders_CLEAN[[#This Row],[UnitPrice]]*(1-Orders_CLEAN[[#This Row],[Discount]])</f>
        <v>1290.52</v>
      </c>
      <c r="S387" s="8">
        <f>Orders_CLEAN[[#This Row],[Cost]]*Orders_CLEAN[[#This Row],[Quantity]]</f>
        <v>843.26</v>
      </c>
      <c r="T387" s="8">
        <f>Orders_CLEAN[[#This Row],[LineTotal]]-Orders_CLEAN[[#This Row],[LineCost]]</f>
        <v>447.26</v>
      </c>
      <c r="U387" s="8" t="str">
        <f>IFERROR(IF(Orders_CLEAN[[#This Row],[Profit]]/Orders_CLEAN[[#This Row],[LineTotal]]&gt;0.3, "High", IF(Orders_CLEAN[[#This Row],[Profit]]/Orders_CLEAN[[#This Row],[LineTotal]]&gt;=0.15, "Medium", "Low")), "Quantity Error!")</f>
        <v>High</v>
      </c>
      <c r="V387" s="8" t="str">
        <f>IF(COUNTIF(Returns[OrderID], Orders_CLEAN[[#This Row],[OrderID]])&gt;0, "Yes", "No")</f>
        <v>No</v>
      </c>
      <c r="W387" s="19">
        <f>IF(Orders_CLEAN[[#This Row],[Returned]]="Yes",1,0)</f>
        <v>0</v>
      </c>
    </row>
    <row r="388" spans="1:23" x14ac:dyDescent="0.2">
      <c r="A388" t="s">
        <v>760</v>
      </c>
      <c r="B388" s="5">
        <v>45588</v>
      </c>
      <c r="C388" s="5" t="str">
        <f>IF(Orders_CLEAN[[#This Row],[Quantity]]="", "Quantity Error!", "Q"&amp;ROUNDUP(MONTH(Orders_CLEAN[[#This Row],[OrderDate]])/3,0))</f>
        <v>Q4</v>
      </c>
      <c r="D388" t="s">
        <v>103</v>
      </c>
      <c r="E388" t="str">
        <f>_xlfn.XLOOKUP(Orders_CLEAN[[#This Row],[CustomerID]],Customers[CustomerID],Customers[CustomerName])</f>
        <v>Kagiso Khumalo</v>
      </c>
      <c r="F388" t="s">
        <v>124</v>
      </c>
      <c r="G388" t="str">
        <f>_xlfn.XLOOKUP(Orders_CLEAN[[#This Row],[ProductID]],Products[ProductID],Products[ProductName])</f>
        <v>Binders Model 2</v>
      </c>
      <c r="H388" t="str">
        <f>_xlfn.XLOOKUP(Orders_CLEAN[[#This Row],[ProductName]],Products[ProductName],Products[Category])</f>
        <v>Office Supplies</v>
      </c>
      <c r="I388" s="6">
        <f>_xlfn.XLOOKUP(Orders_CLEAN[[#This Row],[ProductID]],Products[ProductID],Products[Cost])</f>
        <v>597.01</v>
      </c>
      <c r="J388">
        <v>9</v>
      </c>
      <c r="K388" s="6">
        <v>774.08</v>
      </c>
      <c r="L388" s="7">
        <v>0.1</v>
      </c>
      <c r="M388" t="s">
        <v>27</v>
      </c>
      <c r="N388" t="s">
        <v>21</v>
      </c>
      <c r="O388" t="str">
        <f>_xlfn.XLOOKUP(Orders_CLEAN[[#This Row],[Region]],Region_lookup[RegionCode],Region_lookup[RegionName])</f>
        <v>KwaZulu-Natal</v>
      </c>
      <c r="P388" t="s">
        <v>22</v>
      </c>
      <c r="Q388" t="str">
        <f>_xlfn.XLOOKUP(Orders_CLEAN[[#This Row],[EmployeeID]],Employees[EmployeeID],Employees[EmployeeName])</f>
        <v>Thabo Le Roux</v>
      </c>
      <c r="R388" s="8">
        <f>Orders_CLEAN[[#This Row],[Quantity]]*Orders_CLEAN[[#This Row],[UnitPrice]]*(1-Orders_CLEAN[[#This Row],[Discount]])</f>
        <v>6270.0480000000007</v>
      </c>
      <c r="S388" s="8">
        <f>Orders_CLEAN[[#This Row],[Cost]]*Orders_CLEAN[[#This Row],[Quantity]]</f>
        <v>5373.09</v>
      </c>
      <c r="T388" s="8">
        <f>Orders_CLEAN[[#This Row],[LineTotal]]-Orders_CLEAN[[#This Row],[LineCost]]</f>
        <v>896.95800000000054</v>
      </c>
      <c r="U388" s="8" t="str">
        <f>IFERROR(IF(Orders_CLEAN[[#This Row],[Profit]]/Orders_CLEAN[[#This Row],[LineTotal]]&gt;0.3, "High", IF(Orders_CLEAN[[#This Row],[Profit]]/Orders_CLEAN[[#This Row],[LineTotal]]&gt;=0.15, "Medium", "Low")), "Quantity Error!")</f>
        <v>Low</v>
      </c>
      <c r="V388" s="8" t="str">
        <f>IF(COUNTIF(Returns[OrderID], Orders_CLEAN[[#This Row],[OrderID]])&gt;0, "Yes", "No")</f>
        <v>No</v>
      </c>
      <c r="W388" s="19">
        <f>IF(Orders_CLEAN[[#This Row],[Returned]]="Yes",1,0)</f>
        <v>0</v>
      </c>
    </row>
    <row r="389" spans="1:23" x14ac:dyDescent="0.2">
      <c r="A389" t="s">
        <v>762</v>
      </c>
      <c r="B389" s="5">
        <v>45444</v>
      </c>
      <c r="C389" s="5" t="str">
        <f>IF(Orders_CLEAN[[#This Row],[Quantity]]="", "Quantity Error!", "Q"&amp;ROUNDUP(MONTH(Orders_CLEAN[[#This Row],[OrderDate]])/3,0))</f>
        <v>Q2</v>
      </c>
      <c r="D389" t="s">
        <v>412</v>
      </c>
      <c r="E389" t="str">
        <f>_xlfn.XLOOKUP(Orders_CLEAN[[#This Row],[CustomerID]],Customers[CustomerID],Customers[CustomerName])</f>
        <v>Bongani Molefe</v>
      </c>
      <c r="F389" t="s">
        <v>81</v>
      </c>
      <c r="G389" t="str">
        <f>_xlfn.XLOOKUP(Orders_CLEAN[[#This Row],[ProductID]],Products[ProductID],Products[ProductName])</f>
        <v>Envelopes Model 2</v>
      </c>
      <c r="H389" t="str">
        <f>_xlfn.XLOOKUP(Orders_CLEAN[[#This Row],[ProductName]],Products[ProductName],Products[Category])</f>
        <v>Office Supplies</v>
      </c>
      <c r="I389" s="6">
        <f>_xlfn.XLOOKUP(Orders_CLEAN[[#This Row],[ProductID]],Products[ProductID],Products[Cost])</f>
        <v>599.25</v>
      </c>
      <c r="J389">
        <v>4</v>
      </c>
      <c r="K389" s="6">
        <v>849.05</v>
      </c>
      <c r="L389" s="7">
        <v>0.2</v>
      </c>
      <c r="M389" t="s">
        <v>13</v>
      </c>
      <c r="N389" t="s">
        <v>31</v>
      </c>
      <c r="O389" t="str">
        <f>_xlfn.XLOOKUP(Orders_CLEAN[[#This Row],[Region]],Region_lookup[RegionCode],Region_lookup[RegionName])</f>
        <v>Gauteng</v>
      </c>
      <c r="P389" t="s">
        <v>52</v>
      </c>
      <c r="Q389" t="str">
        <f>_xlfn.XLOOKUP(Orders_CLEAN[[#This Row],[EmployeeID]],Employees[EmployeeID],Employees[EmployeeName])</f>
        <v>Precious Mbatha</v>
      </c>
      <c r="R389" s="8">
        <f>Orders_CLEAN[[#This Row],[Quantity]]*Orders_CLEAN[[#This Row],[UnitPrice]]*(1-Orders_CLEAN[[#This Row],[Discount]])</f>
        <v>2716.96</v>
      </c>
      <c r="S389" s="8">
        <f>Orders_CLEAN[[#This Row],[Cost]]*Orders_CLEAN[[#This Row],[Quantity]]</f>
        <v>2397</v>
      </c>
      <c r="T389" s="8">
        <f>Orders_CLEAN[[#This Row],[LineTotal]]-Orders_CLEAN[[#This Row],[LineCost]]</f>
        <v>319.96000000000004</v>
      </c>
      <c r="U389" s="8" t="str">
        <f>IFERROR(IF(Orders_CLEAN[[#This Row],[Profit]]/Orders_CLEAN[[#This Row],[LineTotal]]&gt;0.3, "High", IF(Orders_CLEAN[[#This Row],[Profit]]/Orders_CLEAN[[#This Row],[LineTotal]]&gt;=0.15, "Medium", "Low")), "Quantity Error!")</f>
        <v>Low</v>
      </c>
      <c r="V389" s="8" t="str">
        <f>IF(COUNTIF(Returns[OrderID], Orders_CLEAN[[#This Row],[OrderID]])&gt;0, "Yes", "No")</f>
        <v>No</v>
      </c>
      <c r="W389" s="19">
        <f>IF(Orders_CLEAN[[#This Row],[Returned]]="Yes",1,0)</f>
        <v>0</v>
      </c>
    </row>
    <row r="390" spans="1:23" x14ac:dyDescent="0.2">
      <c r="A390" t="s">
        <v>763</v>
      </c>
      <c r="B390" s="5">
        <v>45343</v>
      </c>
      <c r="C390" s="5" t="str">
        <f>IF(Orders_CLEAN[[#This Row],[Quantity]]="", "Quantity Error!", "Q"&amp;ROUNDUP(MONTH(Orders_CLEAN[[#This Row],[OrderDate]])/3,0))</f>
        <v>Q1</v>
      </c>
      <c r="D390" t="s">
        <v>184</v>
      </c>
      <c r="E390" t="str">
        <f>_xlfn.XLOOKUP(Orders_CLEAN[[#This Row],[CustomerID]],Customers[CustomerID],Customers[CustomerName])</f>
        <v>Deon Joubert</v>
      </c>
      <c r="F390" t="s">
        <v>41</v>
      </c>
      <c r="G390" t="str">
        <f>_xlfn.XLOOKUP(Orders_CLEAN[[#This Row],[ProductID]],Products[ProductID],Products[ProductName])</f>
        <v>Pens Model 3</v>
      </c>
      <c r="H390" t="str">
        <f>_xlfn.XLOOKUP(Orders_CLEAN[[#This Row],[ProductName]],Products[ProductName],Products[Category])</f>
        <v>Office Supplies</v>
      </c>
      <c r="I390" s="6">
        <f>_xlfn.XLOOKUP(Orders_CLEAN[[#This Row],[ProductID]],Products[ProductID],Products[Cost])</f>
        <v>498.61</v>
      </c>
      <c r="J390">
        <v>5</v>
      </c>
      <c r="K390" s="6">
        <v>944.31</v>
      </c>
      <c r="L390" s="7">
        <v>0</v>
      </c>
      <c r="M390" t="s">
        <v>13</v>
      </c>
      <c r="N390" t="s">
        <v>47</v>
      </c>
      <c r="O390" t="str">
        <f>_xlfn.XLOOKUP(Orders_CLEAN[[#This Row],[Region]],Region_lookup[RegionCode],Region_lookup[RegionName])</f>
        <v>Eastern Cape</v>
      </c>
      <c r="P390" t="s">
        <v>58</v>
      </c>
      <c r="Q390" t="str">
        <f>_xlfn.XLOOKUP(Orders_CLEAN[[#This Row],[EmployeeID]],Employees[EmployeeID],Employees[EmployeeName])</f>
        <v>Palesa Steyn</v>
      </c>
      <c r="R390" s="8">
        <f>Orders_CLEAN[[#This Row],[Quantity]]*Orders_CLEAN[[#This Row],[UnitPrice]]*(1-Orders_CLEAN[[#This Row],[Discount]])</f>
        <v>4721.5499999999993</v>
      </c>
      <c r="S390" s="8">
        <f>Orders_CLEAN[[#This Row],[Cost]]*Orders_CLEAN[[#This Row],[Quantity]]</f>
        <v>2493.0500000000002</v>
      </c>
      <c r="T390" s="8">
        <f>Orders_CLEAN[[#This Row],[LineTotal]]-Orders_CLEAN[[#This Row],[LineCost]]</f>
        <v>2228.4999999999991</v>
      </c>
      <c r="U390" s="8" t="str">
        <f>IFERROR(IF(Orders_CLEAN[[#This Row],[Profit]]/Orders_CLEAN[[#This Row],[LineTotal]]&gt;0.3, "High", IF(Orders_CLEAN[[#This Row],[Profit]]/Orders_CLEAN[[#This Row],[LineTotal]]&gt;=0.15, "Medium", "Low")), "Quantity Error!")</f>
        <v>High</v>
      </c>
      <c r="V390" s="8" t="str">
        <f>IF(COUNTIF(Returns[OrderID], Orders_CLEAN[[#This Row],[OrderID]])&gt;0, "Yes", "No")</f>
        <v>No</v>
      </c>
      <c r="W390" s="19">
        <f>IF(Orders_CLEAN[[#This Row],[Returned]]="Yes",1,0)</f>
        <v>0</v>
      </c>
    </row>
    <row r="391" spans="1:23" x14ac:dyDescent="0.2">
      <c r="A391" t="s">
        <v>764</v>
      </c>
      <c r="B391" s="5">
        <v>45336</v>
      </c>
      <c r="C391" s="5" t="str">
        <f>IF(Orders_CLEAN[[#This Row],[Quantity]]="", "Quantity Error!", "Q"&amp;ROUNDUP(MONTH(Orders_CLEAN[[#This Row],[OrderDate]])/3,0))</f>
        <v>Q1</v>
      </c>
      <c r="D391" t="s">
        <v>490</v>
      </c>
      <c r="E391" t="str">
        <f>_xlfn.XLOOKUP(Orders_CLEAN[[#This Row],[CustomerID]],Customers[CustomerID],Customers[CustomerName])</f>
        <v>Pieter Dlamini</v>
      </c>
      <c r="F391" t="s">
        <v>166</v>
      </c>
      <c r="G391" t="str">
        <f>_xlfn.XLOOKUP(Orders_CLEAN[[#This Row],[ProductID]],Products[ProductID],Products[ProductName])</f>
        <v>Monitors Model 2</v>
      </c>
      <c r="H391" t="str">
        <f>_xlfn.XLOOKUP(Orders_CLEAN[[#This Row],[ProductName]],Products[ProductName],Products[Category])</f>
        <v>Technology</v>
      </c>
      <c r="I391" s="6">
        <f>_xlfn.XLOOKUP(Orders_CLEAN[[#This Row],[ProductID]],Products[ProductID],Products[Cost])</f>
        <v>396.64</v>
      </c>
      <c r="J391">
        <v>1</v>
      </c>
      <c r="K391" s="6">
        <v>532.41999999999996</v>
      </c>
      <c r="L391" s="7">
        <v>0.15</v>
      </c>
      <c r="M391" t="s">
        <v>27</v>
      </c>
      <c r="N391" t="s">
        <v>47</v>
      </c>
      <c r="O391" t="str">
        <f>_xlfn.XLOOKUP(Orders_CLEAN[[#This Row],[Region]],Region_lookup[RegionCode],Region_lookup[RegionName])</f>
        <v>Eastern Cape</v>
      </c>
      <c r="P391" t="s">
        <v>75</v>
      </c>
      <c r="Q391" t="str">
        <f>_xlfn.XLOOKUP(Orders_CLEAN[[#This Row],[EmployeeID]],Employees[EmployeeID],Employees[EmployeeName])</f>
        <v>Francois Steyn</v>
      </c>
      <c r="R391" s="8">
        <f>Orders_CLEAN[[#This Row],[Quantity]]*Orders_CLEAN[[#This Row],[UnitPrice]]*(1-Orders_CLEAN[[#This Row],[Discount]])</f>
        <v>452.55699999999996</v>
      </c>
      <c r="S391" s="8">
        <f>Orders_CLEAN[[#This Row],[Cost]]*Orders_CLEAN[[#This Row],[Quantity]]</f>
        <v>396.64</v>
      </c>
      <c r="T391" s="8">
        <f>Orders_CLEAN[[#This Row],[LineTotal]]-Orders_CLEAN[[#This Row],[LineCost]]</f>
        <v>55.916999999999973</v>
      </c>
      <c r="U391" s="8" t="str">
        <f>IFERROR(IF(Orders_CLEAN[[#This Row],[Profit]]/Orders_CLEAN[[#This Row],[LineTotal]]&gt;0.3, "High", IF(Orders_CLEAN[[#This Row],[Profit]]/Orders_CLEAN[[#This Row],[LineTotal]]&gt;=0.15, "Medium", "Low")), "Quantity Error!")</f>
        <v>Low</v>
      </c>
      <c r="V391" s="8" t="str">
        <f>IF(COUNTIF(Returns[OrderID], Orders_CLEAN[[#This Row],[OrderID]])&gt;0, "Yes", "No")</f>
        <v>No</v>
      </c>
      <c r="W391" s="19">
        <f>IF(Orders_CLEAN[[#This Row],[Returned]]="Yes",1,0)</f>
        <v>0</v>
      </c>
    </row>
    <row r="392" spans="1:23" x14ac:dyDescent="0.2">
      <c r="A392" t="s">
        <v>765</v>
      </c>
      <c r="B392" s="5">
        <v>45373</v>
      </c>
      <c r="C392" s="5" t="str">
        <f>IF(Orders_CLEAN[[#This Row],[Quantity]]="", "Quantity Error!", "Q"&amp;ROUNDUP(MONTH(Orders_CLEAN[[#This Row],[OrderDate]])/3,0))</f>
        <v>Q1</v>
      </c>
      <c r="D392" t="s">
        <v>463</v>
      </c>
      <c r="E392" t="str">
        <f>_xlfn.XLOOKUP(Orders_CLEAN[[#This Row],[CustomerID]],Customers[CustomerID],Customers[CustomerName])</f>
        <v>Anja Van Der Merwe</v>
      </c>
      <c r="F392" t="s">
        <v>297</v>
      </c>
      <c r="G392" t="str">
        <f>_xlfn.XLOOKUP(Orders_CLEAN[[#This Row],[ProductID]],Products[ProductID],Products[ProductName])</f>
        <v>Laptops Model 2</v>
      </c>
      <c r="H392" t="str">
        <f>_xlfn.XLOOKUP(Orders_CLEAN[[#This Row],[ProductName]],Products[ProductName],Products[Category])</f>
        <v>Technology</v>
      </c>
      <c r="I392" s="6">
        <f>_xlfn.XLOOKUP(Orders_CLEAN[[#This Row],[ProductID]],Products[ProductID],Products[Cost])</f>
        <v>55.26</v>
      </c>
      <c r="J392">
        <v>3</v>
      </c>
      <c r="K392" s="6">
        <v>112.32</v>
      </c>
      <c r="L392" s="7">
        <v>0.15</v>
      </c>
      <c r="M392" t="s">
        <v>13</v>
      </c>
      <c r="N392" t="s">
        <v>21</v>
      </c>
      <c r="O392" t="str">
        <f>_xlfn.XLOOKUP(Orders_CLEAN[[#This Row],[Region]],Region_lookup[RegionCode],Region_lookup[RegionName])</f>
        <v>KwaZulu-Natal</v>
      </c>
      <c r="P392" t="s">
        <v>22</v>
      </c>
      <c r="Q392" t="str">
        <f>_xlfn.XLOOKUP(Orders_CLEAN[[#This Row],[EmployeeID]],Employees[EmployeeID],Employees[EmployeeName])</f>
        <v>Thabo Le Roux</v>
      </c>
      <c r="R392" s="8">
        <f>Orders_CLEAN[[#This Row],[Quantity]]*Orders_CLEAN[[#This Row],[UnitPrice]]*(1-Orders_CLEAN[[#This Row],[Discount]])</f>
        <v>286.416</v>
      </c>
      <c r="S392" s="8">
        <f>Orders_CLEAN[[#This Row],[Cost]]*Orders_CLEAN[[#This Row],[Quantity]]</f>
        <v>165.78</v>
      </c>
      <c r="T392" s="8">
        <f>Orders_CLEAN[[#This Row],[LineTotal]]-Orders_CLEAN[[#This Row],[LineCost]]</f>
        <v>120.636</v>
      </c>
      <c r="U392" s="8" t="str">
        <f>IFERROR(IF(Orders_CLEAN[[#This Row],[Profit]]/Orders_CLEAN[[#This Row],[LineTotal]]&gt;0.3, "High", IF(Orders_CLEAN[[#This Row],[Profit]]/Orders_CLEAN[[#This Row],[LineTotal]]&gt;=0.15, "Medium", "Low")), "Quantity Error!")</f>
        <v>High</v>
      </c>
      <c r="V392" s="8" t="str">
        <f>IF(COUNTIF(Returns[OrderID], Orders_CLEAN[[#This Row],[OrderID]])&gt;0, "Yes", "No")</f>
        <v>No</v>
      </c>
      <c r="W392" s="19">
        <f>IF(Orders_CLEAN[[#This Row],[Returned]]="Yes",1,0)</f>
        <v>0</v>
      </c>
    </row>
    <row r="393" spans="1:23" x14ac:dyDescent="0.2">
      <c r="A393" t="s">
        <v>767</v>
      </c>
      <c r="B393" s="5">
        <v>45630</v>
      </c>
      <c r="C393" s="5" t="str">
        <f>IF(Orders_CLEAN[[#This Row],[Quantity]]="", "Quantity Error!", "Q"&amp;ROUNDUP(MONTH(Orders_CLEAN[[#This Row],[OrderDate]])/3,0))</f>
        <v>Q4</v>
      </c>
      <c r="D393" t="s">
        <v>306</v>
      </c>
      <c r="E393" t="str">
        <f>_xlfn.XLOOKUP(Orders_CLEAN[[#This Row],[CustomerID]],Customers[CustomerID],Customers[CustomerName])</f>
        <v>Francois Mahlangu</v>
      </c>
      <c r="F393" t="s">
        <v>19</v>
      </c>
      <c r="G393" t="str">
        <f>_xlfn.XLOOKUP(Orders_CLEAN[[#This Row],[ProductID]],Products[ProductID],Products[ProductName])</f>
        <v>Accessories Model 4</v>
      </c>
      <c r="H393" t="str">
        <f>_xlfn.XLOOKUP(Orders_CLEAN[[#This Row],[ProductName]],Products[ProductName],Products[Category])</f>
        <v>Technology</v>
      </c>
      <c r="I393" s="6">
        <f>_xlfn.XLOOKUP(Orders_CLEAN[[#This Row],[ProductID]],Products[ProductID],Products[Cost])</f>
        <v>685.08</v>
      </c>
      <c r="J393">
        <v>12</v>
      </c>
      <c r="K393" s="6">
        <v>921.01</v>
      </c>
      <c r="L393" s="7">
        <v>0.15</v>
      </c>
      <c r="M393" t="s">
        <v>13</v>
      </c>
      <c r="N393" t="s">
        <v>14</v>
      </c>
      <c r="O393" t="str">
        <f>_xlfn.XLOOKUP(Orders_CLEAN[[#This Row],[Region]],Region_lookup[RegionCode],Region_lookup[RegionName])</f>
        <v>Western Cape</v>
      </c>
      <c r="P393" t="s">
        <v>93</v>
      </c>
      <c r="Q393" t="str">
        <f>_xlfn.XLOOKUP(Orders_CLEAN[[#This Row],[EmployeeID]],Employees[EmployeeID],Employees[EmployeeName])</f>
        <v>Anja Zulu</v>
      </c>
      <c r="R393" s="8">
        <f>Orders_CLEAN[[#This Row],[Quantity]]*Orders_CLEAN[[#This Row],[UnitPrice]]*(1-Orders_CLEAN[[#This Row],[Discount]])</f>
        <v>9394.3019999999997</v>
      </c>
      <c r="S393" s="8">
        <f>Orders_CLEAN[[#This Row],[Cost]]*Orders_CLEAN[[#This Row],[Quantity]]</f>
        <v>8220.9600000000009</v>
      </c>
      <c r="T393" s="8">
        <f>Orders_CLEAN[[#This Row],[LineTotal]]-Orders_CLEAN[[#This Row],[LineCost]]</f>
        <v>1173.3419999999987</v>
      </c>
      <c r="U393" s="8" t="str">
        <f>IFERROR(IF(Orders_CLEAN[[#This Row],[Profit]]/Orders_CLEAN[[#This Row],[LineTotal]]&gt;0.3, "High", IF(Orders_CLEAN[[#This Row],[Profit]]/Orders_CLEAN[[#This Row],[LineTotal]]&gt;=0.15, "Medium", "Low")), "Quantity Error!")</f>
        <v>Low</v>
      </c>
      <c r="V393" s="8" t="str">
        <f>IF(COUNTIF(Returns[OrderID], Orders_CLEAN[[#This Row],[OrderID]])&gt;0, "Yes", "No")</f>
        <v>No</v>
      </c>
      <c r="W393" s="19">
        <f>IF(Orders_CLEAN[[#This Row],[Returned]]="Yes",1,0)</f>
        <v>0</v>
      </c>
    </row>
    <row r="394" spans="1:23" x14ac:dyDescent="0.2">
      <c r="A394" t="s">
        <v>768</v>
      </c>
      <c r="B394" s="5">
        <v>45506</v>
      </c>
      <c r="C394" s="5" t="str">
        <f>IF(Orders_CLEAN[[#This Row],[Quantity]]="", "Quantity Error!", "Q"&amp;ROUNDUP(MONTH(Orders_CLEAN[[#This Row],[OrderDate]])/3,0))</f>
        <v>Q3</v>
      </c>
      <c r="D394" t="s">
        <v>493</v>
      </c>
      <c r="E394" t="str">
        <f>_xlfn.XLOOKUP(Orders_CLEAN[[#This Row],[CustomerID]],Customers[CustomerID],Customers[CustomerName])</f>
        <v>Sipho Le Roux</v>
      </c>
      <c r="F394" t="s">
        <v>114</v>
      </c>
      <c r="G394" t="str">
        <f>_xlfn.XLOOKUP(Orders_CLEAN[[#This Row],[ProductID]],Products[ProductID],Products[ProductName])</f>
        <v>Staplers Model 4</v>
      </c>
      <c r="H394" t="str">
        <f>_xlfn.XLOOKUP(Orders_CLEAN[[#This Row],[ProductName]],Products[ProductName],Products[Category])</f>
        <v>Office Supplies</v>
      </c>
      <c r="I394" s="6">
        <f>_xlfn.XLOOKUP(Orders_CLEAN[[#This Row],[ProductID]],Products[ProductID],Products[Cost])</f>
        <v>465.76</v>
      </c>
      <c r="J394">
        <v>1</v>
      </c>
      <c r="K394" s="6">
        <v>906.25</v>
      </c>
      <c r="L394" s="7">
        <v>0.05</v>
      </c>
      <c r="M394" t="s">
        <v>27</v>
      </c>
      <c r="N394" t="s">
        <v>47</v>
      </c>
      <c r="O394" t="str">
        <f>_xlfn.XLOOKUP(Orders_CLEAN[[#This Row],[Region]],Region_lookup[RegionCode],Region_lookup[RegionName])</f>
        <v>Eastern Cape</v>
      </c>
      <c r="P394" t="s">
        <v>75</v>
      </c>
      <c r="Q394" t="str">
        <f>_xlfn.XLOOKUP(Orders_CLEAN[[#This Row],[EmployeeID]],Employees[EmployeeID],Employees[EmployeeName])</f>
        <v>Francois Steyn</v>
      </c>
      <c r="R394" s="8">
        <f>Orders_CLEAN[[#This Row],[Quantity]]*Orders_CLEAN[[#This Row],[UnitPrice]]*(1-Orders_CLEAN[[#This Row],[Discount]])</f>
        <v>860.9375</v>
      </c>
      <c r="S394" s="8">
        <f>Orders_CLEAN[[#This Row],[Cost]]*Orders_CLEAN[[#This Row],[Quantity]]</f>
        <v>465.76</v>
      </c>
      <c r="T394" s="8">
        <f>Orders_CLEAN[[#This Row],[LineTotal]]-Orders_CLEAN[[#This Row],[LineCost]]</f>
        <v>395.17750000000001</v>
      </c>
      <c r="U394" s="8" t="str">
        <f>IFERROR(IF(Orders_CLEAN[[#This Row],[Profit]]/Orders_CLEAN[[#This Row],[LineTotal]]&gt;0.3, "High", IF(Orders_CLEAN[[#This Row],[Profit]]/Orders_CLEAN[[#This Row],[LineTotal]]&gt;=0.15, "Medium", "Low")), "Quantity Error!")</f>
        <v>High</v>
      </c>
      <c r="V394" s="8" t="str">
        <f>IF(COUNTIF(Returns[OrderID], Orders_CLEAN[[#This Row],[OrderID]])&gt;0, "Yes", "No")</f>
        <v>No</v>
      </c>
      <c r="W394" s="19">
        <f>IF(Orders_CLEAN[[#This Row],[Returned]]="Yes",1,0)</f>
        <v>0</v>
      </c>
    </row>
    <row r="395" spans="1:23" x14ac:dyDescent="0.2">
      <c r="A395" t="s">
        <v>770</v>
      </c>
      <c r="B395" s="5">
        <v>45749</v>
      </c>
      <c r="C395" s="5" t="str">
        <f>IF(Orders_CLEAN[[#This Row],[Quantity]]="", "Quantity Error!", "Q"&amp;ROUNDUP(MONTH(Orders_CLEAN[[#This Row],[OrderDate]])/3,0))</f>
        <v>Q2</v>
      </c>
      <c r="D395" t="s">
        <v>230</v>
      </c>
      <c r="E395" t="str">
        <f>_xlfn.XLOOKUP(Orders_CLEAN[[#This Row],[CustomerID]],Customers[CustomerID],Customers[CustomerName])</f>
        <v>Kagiso Fourie</v>
      </c>
      <c r="F395" t="s">
        <v>127</v>
      </c>
      <c r="G395" t="str">
        <f>_xlfn.XLOOKUP(Orders_CLEAN[[#This Row],[ProductID]],Products[ProductID],Products[ProductName])</f>
        <v>Staplers Model 3</v>
      </c>
      <c r="H395" t="str">
        <f>_xlfn.XLOOKUP(Orders_CLEAN[[#This Row],[ProductName]],Products[ProductName],Products[Category])</f>
        <v>Office Supplies</v>
      </c>
      <c r="I395" s="6">
        <f>_xlfn.XLOOKUP(Orders_CLEAN[[#This Row],[ProductID]],Products[ProductID],Products[Cost])</f>
        <v>250.6</v>
      </c>
      <c r="J395">
        <v>5</v>
      </c>
      <c r="K395" s="6">
        <v>418.2</v>
      </c>
      <c r="L395" s="7">
        <v>0</v>
      </c>
      <c r="M395" t="s">
        <v>13</v>
      </c>
      <c r="N395" t="s">
        <v>47</v>
      </c>
      <c r="O395" t="str">
        <f>_xlfn.XLOOKUP(Orders_CLEAN[[#This Row],[Region]],Region_lookup[RegionCode],Region_lookup[RegionName])</f>
        <v>Eastern Cape</v>
      </c>
      <c r="P395" t="s">
        <v>58</v>
      </c>
      <c r="Q395" t="str">
        <f>_xlfn.XLOOKUP(Orders_CLEAN[[#This Row],[EmployeeID]],Employees[EmployeeID],Employees[EmployeeName])</f>
        <v>Palesa Steyn</v>
      </c>
      <c r="R395" s="8">
        <f>Orders_CLEAN[[#This Row],[Quantity]]*Orders_CLEAN[[#This Row],[UnitPrice]]*(1-Orders_CLEAN[[#This Row],[Discount]])</f>
        <v>2091</v>
      </c>
      <c r="S395" s="8">
        <f>Orders_CLEAN[[#This Row],[Cost]]*Orders_CLEAN[[#This Row],[Quantity]]</f>
        <v>1253</v>
      </c>
      <c r="T395" s="8">
        <f>Orders_CLEAN[[#This Row],[LineTotal]]-Orders_CLEAN[[#This Row],[LineCost]]</f>
        <v>838</v>
      </c>
      <c r="U395" s="8" t="str">
        <f>IFERROR(IF(Orders_CLEAN[[#This Row],[Profit]]/Orders_CLEAN[[#This Row],[LineTotal]]&gt;0.3, "High", IF(Orders_CLEAN[[#This Row],[Profit]]/Orders_CLEAN[[#This Row],[LineTotal]]&gt;=0.15, "Medium", "Low")), "Quantity Error!")</f>
        <v>High</v>
      </c>
      <c r="V395" s="8" t="str">
        <f>IF(COUNTIF(Returns[OrderID], Orders_CLEAN[[#This Row],[OrderID]])&gt;0, "Yes", "No")</f>
        <v>No</v>
      </c>
      <c r="W395" s="19">
        <f>IF(Orders_CLEAN[[#This Row],[Returned]]="Yes",1,0)</f>
        <v>0</v>
      </c>
    </row>
    <row r="396" spans="1:23" x14ac:dyDescent="0.2">
      <c r="A396" t="s">
        <v>772</v>
      </c>
      <c r="B396" s="5">
        <v>45752</v>
      </c>
      <c r="C396" s="5" t="str">
        <f>IF(Orders_CLEAN[[#This Row],[Quantity]]="", "Quantity Error!", "Q"&amp;ROUNDUP(MONTH(Orders_CLEAN[[#This Row],[OrderDate]])/3,0))</f>
        <v>Q2</v>
      </c>
      <c r="D396" t="s">
        <v>240</v>
      </c>
      <c r="E396" t="str">
        <f>_xlfn.XLOOKUP(Orders_CLEAN[[#This Row],[CustomerID]],Customers[CustomerID],Customers[CustomerName])</f>
        <v>Riaan Molefe</v>
      </c>
      <c r="F396" t="s">
        <v>216</v>
      </c>
      <c r="G396" t="str">
        <f>_xlfn.XLOOKUP(Orders_CLEAN[[#This Row],[ProductID]],Products[ProductID],Products[ProductName])</f>
        <v>Pens Model 1</v>
      </c>
      <c r="H396" t="str">
        <f>_xlfn.XLOOKUP(Orders_CLEAN[[#This Row],[ProductName]],Products[ProductName],Products[Category])</f>
        <v>Office Supplies</v>
      </c>
      <c r="I396" s="6">
        <f>_xlfn.XLOOKUP(Orders_CLEAN[[#This Row],[ProductID]],Products[ProductID],Products[Cost])</f>
        <v>640.09</v>
      </c>
      <c r="J396">
        <v>11</v>
      </c>
      <c r="K396" s="6">
        <v>1169.26</v>
      </c>
      <c r="L396" s="7">
        <v>0.1</v>
      </c>
      <c r="M396" t="s">
        <v>36</v>
      </c>
      <c r="N396" t="s">
        <v>21</v>
      </c>
      <c r="O396" t="str">
        <f>_xlfn.XLOOKUP(Orders_CLEAN[[#This Row],[Region]],Region_lookup[RegionCode],Region_lookup[RegionName])</f>
        <v>KwaZulu-Natal</v>
      </c>
      <c r="P396" t="s">
        <v>97</v>
      </c>
      <c r="Q396" t="str">
        <f>_xlfn.XLOOKUP(Orders_CLEAN[[#This Row],[EmployeeID]],Employees[EmployeeID],Employees[EmployeeName])</f>
        <v>Bongani Sithole</v>
      </c>
      <c r="R396" s="8">
        <f>Orders_CLEAN[[#This Row],[Quantity]]*Orders_CLEAN[[#This Row],[UnitPrice]]*(1-Orders_CLEAN[[#This Row],[Discount]])</f>
        <v>11575.674000000001</v>
      </c>
      <c r="S396" s="8">
        <f>Orders_CLEAN[[#This Row],[Cost]]*Orders_CLEAN[[#This Row],[Quantity]]</f>
        <v>7040.9900000000007</v>
      </c>
      <c r="T396" s="8">
        <f>Orders_CLEAN[[#This Row],[LineTotal]]-Orders_CLEAN[[#This Row],[LineCost]]</f>
        <v>4534.6840000000002</v>
      </c>
      <c r="U396" s="8" t="str">
        <f>IFERROR(IF(Orders_CLEAN[[#This Row],[Profit]]/Orders_CLEAN[[#This Row],[LineTotal]]&gt;0.3, "High", IF(Orders_CLEAN[[#This Row],[Profit]]/Orders_CLEAN[[#This Row],[LineTotal]]&gt;=0.15, "Medium", "Low")), "Quantity Error!")</f>
        <v>High</v>
      </c>
      <c r="V396" s="8" t="str">
        <f>IF(COUNTIF(Returns[OrderID], Orders_CLEAN[[#This Row],[OrderID]])&gt;0, "Yes", "No")</f>
        <v>No</v>
      </c>
      <c r="W396" s="19">
        <f>IF(Orders_CLEAN[[#This Row],[Returned]]="Yes",1,0)</f>
        <v>0</v>
      </c>
    </row>
    <row r="397" spans="1:23" x14ac:dyDescent="0.2">
      <c r="A397" t="s">
        <v>773</v>
      </c>
      <c r="B397" s="5">
        <v>45470</v>
      </c>
      <c r="C397" s="5" t="str">
        <f>IF(Orders_CLEAN[[#This Row],[Quantity]]="", "Quantity Error!", "Q"&amp;ROUNDUP(MONTH(Orders_CLEAN[[#This Row],[OrderDate]])/3,0))</f>
        <v>Q2</v>
      </c>
      <c r="D397" t="s">
        <v>296</v>
      </c>
      <c r="E397" t="str">
        <f>_xlfn.XLOOKUP(Orders_CLEAN[[#This Row],[CustomerID]],Customers[CustomerID],Customers[CustomerName])</f>
        <v>Francois Le Roux</v>
      </c>
      <c r="F397" t="s">
        <v>166</v>
      </c>
      <c r="G397" t="str">
        <f>_xlfn.XLOOKUP(Orders_CLEAN[[#This Row],[ProductID]],Products[ProductID],Products[ProductName])</f>
        <v>Monitors Model 2</v>
      </c>
      <c r="H397" t="str">
        <f>_xlfn.XLOOKUP(Orders_CLEAN[[#This Row],[ProductName]],Products[ProductName],Products[Category])</f>
        <v>Technology</v>
      </c>
      <c r="I397" s="6">
        <f>_xlfn.XLOOKUP(Orders_CLEAN[[#This Row],[ProductID]],Products[ProductID],Products[Cost])</f>
        <v>396.64</v>
      </c>
      <c r="J397">
        <v>12</v>
      </c>
      <c r="K397" s="6">
        <v>532.41999999999996</v>
      </c>
      <c r="L397" s="7">
        <v>0.1</v>
      </c>
      <c r="M397" t="s">
        <v>13</v>
      </c>
      <c r="N397" t="s">
        <v>47</v>
      </c>
      <c r="O397" t="str">
        <f>_xlfn.XLOOKUP(Orders_CLEAN[[#This Row],[Region]],Region_lookup[RegionCode],Region_lookup[RegionName])</f>
        <v>Eastern Cape</v>
      </c>
      <c r="P397" t="s">
        <v>75</v>
      </c>
      <c r="Q397" t="str">
        <f>_xlfn.XLOOKUP(Orders_CLEAN[[#This Row],[EmployeeID]],Employees[EmployeeID],Employees[EmployeeName])</f>
        <v>Francois Steyn</v>
      </c>
      <c r="R397" s="8">
        <f>Orders_CLEAN[[#This Row],[Quantity]]*Orders_CLEAN[[#This Row],[UnitPrice]]*(1-Orders_CLEAN[[#This Row],[Discount]])</f>
        <v>5750.1359999999995</v>
      </c>
      <c r="S397" s="8">
        <f>Orders_CLEAN[[#This Row],[Cost]]*Orders_CLEAN[[#This Row],[Quantity]]</f>
        <v>4759.68</v>
      </c>
      <c r="T397" s="8">
        <f>Orders_CLEAN[[#This Row],[LineTotal]]-Orders_CLEAN[[#This Row],[LineCost]]</f>
        <v>990.45599999999922</v>
      </c>
      <c r="U397" s="8" t="str">
        <f>IFERROR(IF(Orders_CLEAN[[#This Row],[Profit]]/Orders_CLEAN[[#This Row],[LineTotal]]&gt;0.3, "High", IF(Orders_CLEAN[[#This Row],[Profit]]/Orders_CLEAN[[#This Row],[LineTotal]]&gt;=0.15, "Medium", "Low")), "Quantity Error!")</f>
        <v>Medium</v>
      </c>
      <c r="V397" s="8" t="str">
        <f>IF(COUNTIF(Returns[OrderID], Orders_CLEAN[[#This Row],[OrderID]])&gt;0, "Yes", "No")</f>
        <v>No</v>
      </c>
      <c r="W397" s="19">
        <f>IF(Orders_CLEAN[[#This Row],[Returned]]="Yes",1,0)</f>
        <v>0</v>
      </c>
    </row>
    <row r="398" spans="1:23" x14ac:dyDescent="0.2">
      <c r="A398" t="s">
        <v>774</v>
      </c>
      <c r="B398" s="5">
        <v>45488</v>
      </c>
      <c r="C398" s="5" t="str">
        <f>IF(Orders_CLEAN[[#This Row],[Quantity]]="", "Quantity Error!", "Q"&amp;ROUNDUP(MONTH(Orders_CLEAN[[#This Row],[OrderDate]])/3,0))</f>
        <v>Q3</v>
      </c>
      <c r="D398" t="s">
        <v>451</v>
      </c>
      <c r="E398" t="str">
        <f>_xlfn.XLOOKUP(Orders_CLEAN[[#This Row],[CustomerID]],Customers[CustomerID],Customers[CustomerName])</f>
        <v>Anja Dlamini</v>
      </c>
      <c r="F398" t="s">
        <v>216</v>
      </c>
      <c r="G398" t="str">
        <f>_xlfn.XLOOKUP(Orders_CLEAN[[#This Row],[ProductID]],Products[ProductID],Products[ProductName])</f>
        <v>Pens Model 1</v>
      </c>
      <c r="H398" t="str">
        <f>_xlfn.XLOOKUP(Orders_CLEAN[[#This Row],[ProductName]],Products[ProductName],Products[Category])</f>
        <v>Office Supplies</v>
      </c>
      <c r="I398" s="6">
        <f>_xlfn.XLOOKUP(Orders_CLEAN[[#This Row],[ProductID]],Products[ProductID],Products[Cost])</f>
        <v>640.09</v>
      </c>
      <c r="J398">
        <v>9</v>
      </c>
      <c r="K398" s="6">
        <v>1169.26</v>
      </c>
      <c r="L398" s="7">
        <v>0.05</v>
      </c>
      <c r="M398" t="s">
        <v>27</v>
      </c>
      <c r="N398" t="s">
        <v>31</v>
      </c>
      <c r="O398" t="str">
        <f>_xlfn.XLOOKUP(Orders_CLEAN[[#This Row],[Region]],Region_lookup[RegionCode],Region_lookup[RegionName])</f>
        <v>Gauteng</v>
      </c>
      <c r="P398" t="s">
        <v>32</v>
      </c>
      <c r="Q398" t="str">
        <f>_xlfn.XLOOKUP(Orders_CLEAN[[#This Row],[EmployeeID]],Employees[EmployeeID],Employees[EmployeeName])</f>
        <v>Nomvula Mokoena</v>
      </c>
      <c r="R398" s="8">
        <f>Orders_CLEAN[[#This Row],[Quantity]]*Orders_CLEAN[[#This Row],[UnitPrice]]*(1-Orders_CLEAN[[#This Row],[Discount]])</f>
        <v>9997.1729999999989</v>
      </c>
      <c r="S398" s="8">
        <f>Orders_CLEAN[[#This Row],[Cost]]*Orders_CLEAN[[#This Row],[Quantity]]</f>
        <v>5760.81</v>
      </c>
      <c r="T398" s="8">
        <f>Orders_CLEAN[[#This Row],[LineTotal]]-Orders_CLEAN[[#This Row],[LineCost]]</f>
        <v>4236.3629999999985</v>
      </c>
      <c r="U398" s="8" t="str">
        <f>IFERROR(IF(Orders_CLEAN[[#This Row],[Profit]]/Orders_CLEAN[[#This Row],[LineTotal]]&gt;0.3, "High", IF(Orders_CLEAN[[#This Row],[Profit]]/Orders_CLEAN[[#This Row],[LineTotal]]&gt;=0.15, "Medium", "Low")), "Quantity Error!")</f>
        <v>High</v>
      </c>
      <c r="V398" s="8" t="str">
        <f>IF(COUNTIF(Returns[OrderID], Orders_CLEAN[[#This Row],[OrderID]])&gt;0, "Yes", "No")</f>
        <v>No</v>
      </c>
      <c r="W398" s="19">
        <f>IF(Orders_CLEAN[[#This Row],[Returned]]="Yes",1,0)</f>
        <v>0</v>
      </c>
    </row>
    <row r="399" spans="1:23" x14ac:dyDescent="0.2">
      <c r="A399" t="s">
        <v>776</v>
      </c>
      <c r="B399" s="5">
        <v>45523</v>
      </c>
      <c r="C399" s="5" t="str">
        <f>IF(Orders_CLEAN[[#This Row],[Quantity]]="", "Quantity Error!", "Q"&amp;ROUNDUP(MONTH(Orders_CLEAN[[#This Row],[OrderDate]])/3,0))</f>
        <v>Q3</v>
      </c>
      <c r="D399" t="s">
        <v>419</v>
      </c>
      <c r="E399" t="str">
        <f>_xlfn.XLOOKUP(Orders_CLEAN[[#This Row],[CustomerID]],Customers[CustomerID],Customers[CustomerName])</f>
        <v>Aisha Khumalo</v>
      </c>
      <c r="F399" t="s">
        <v>41</v>
      </c>
      <c r="G399" t="str">
        <f>_xlfn.XLOOKUP(Orders_CLEAN[[#This Row],[ProductID]],Products[ProductID],Products[ProductName])</f>
        <v>Pens Model 3</v>
      </c>
      <c r="H399" t="str">
        <f>_xlfn.XLOOKUP(Orders_CLEAN[[#This Row],[ProductName]],Products[ProductName],Products[Category])</f>
        <v>Office Supplies</v>
      </c>
      <c r="I399" s="6">
        <f>_xlfn.XLOOKUP(Orders_CLEAN[[#This Row],[ProductID]],Products[ProductID],Products[Cost])</f>
        <v>498.61</v>
      </c>
      <c r="J399">
        <v>12</v>
      </c>
      <c r="K399" s="6">
        <v>944.31</v>
      </c>
      <c r="L399" s="7">
        <v>0.1</v>
      </c>
      <c r="M399" t="s">
        <v>27</v>
      </c>
      <c r="N399" t="s">
        <v>47</v>
      </c>
      <c r="O399" t="str">
        <f>_xlfn.XLOOKUP(Orders_CLEAN[[#This Row],[Region]],Region_lookup[RegionCode],Region_lookup[RegionName])</f>
        <v>Eastern Cape</v>
      </c>
      <c r="P399" t="s">
        <v>58</v>
      </c>
      <c r="Q399" t="str">
        <f>_xlfn.XLOOKUP(Orders_CLEAN[[#This Row],[EmployeeID]],Employees[EmployeeID],Employees[EmployeeName])</f>
        <v>Palesa Steyn</v>
      </c>
      <c r="R399" s="8">
        <f>Orders_CLEAN[[#This Row],[Quantity]]*Orders_CLEAN[[#This Row],[UnitPrice]]*(1-Orders_CLEAN[[#This Row],[Discount]])</f>
        <v>10198.547999999999</v>
      </c>
      <c r="S399" s="8">
        <f>Orders_CLEAN[[#This Row],[Cost]]*Orders_CLEAN[[#This Row],[Quantity]]</f>
        <v>5983.32</v>
      </c>
      <c r="T399" s="8">
        <f>Orders_CLEAN[[#This Row],[LineTotal]]-Orders_CLEAN[[#This Row],[LineCost]]</f>
        <v>4215.2279999999992</v>
      </c>
      <c r="U399" s="8" t="str">
        <f>IFERROR(IF(Orders_CLEAN[[#This Row],[Profit]]/Orders_CLEAN[[#This Row],[LineTotal]]&gt;0.3, "High", IF(Orders_CLEAN[[#This Row],[Profit]]/Orders_CLEAN[[#This Row],[LineTotal]]&gt;=0.15, "Medium", "Low")), "Quantity Error!")</f>
        <v>High</v>
      </c>
      <c r="V399" s="8" t="str">
        <f>IF(COUNTIF(Returns[OrderID], Orders_CLEAN[[#This Row],[OrderID]])&gt;0, "Yes", "No")</f>
        <v>No</v>
      </c>
      <c r="W399" s="19">
        <f>IF(Orders_CLEAN[[#This Row],[Returned]]="Yes",1,0)</f>
        <v>0</v>
      </c>
    </row>
    <row r="400" spans="1:23" x14ac:dyDescent="0.2">
      <c r="A400" t="s">
        <v>777</v>
      </c>
      <c r="B400" s="5">
        <v>45357</v>
      </c>
      <c r="C400" s="5" t="str">
        <f>IF(Orders_CLEAN[[#This Row],[Quantity]]="", "Quantity Error!", "Q"&amp;ROUNDUP(MONTH(Orders_CLEAN[[#This Row],[OrderDate]])/3,0))</f>
        <v>Q1</v>
      </c>
      <c r="D400" t="s">
        <v>87</v>
      </c>
      <c r="E400" t="str">
        <f>_xlfn.XLOOKUP(Orders_CLEAN[[#This Row],[CustomerID]],Customers[CustomerID],Customers[CustomerName])</f>
        <v>Lerato Botha</v>
      </c>
      <c r="F400" t="s">
        <v>199</v>
      </c>
      <c r="G400" t="str">
        <f>_xlfn.XLOOKUP(Orders_CLEAN[[#This Row],[ProductID]],Products[ProductID],Products[ProductName])</f>
        <v>Pens Model 2</v>
      </c>
      <c r="H400" t="str">
        <f>_xlfn.XLOOKUP(Orders_CLEAN[[#This Row],[ProductName]],Products[ProductName],Products[Category])</f>
        <v>Office Supplies</v>
      </c>
      <c r="I400" s="6">
        <f>_xlfn.XLOOKUP(Orders_CLEAN[[#This Row],[ProductID]],Products[ProductID],Products[Cost])</f>
        <v>285.10000000000002</v>
      </c>
      <c r="J400">
        <v>7</v>
      </c>
      <c r="K400" s="6">
        <v>528.79999999999995</v>
      </c>
      <c r="L400" s="7">
        <v>0.1</v>
      </c>
      <c r="M400" t="s">
        <v>36</v>
      </c>
      <c r="N400" t="s">
        <v>31</v>
      </c>
      <c r="O400" t="str">
        <f>_xlfn.XLOOKUP(Orders_CLEAN[[#This Row],[Region]],Region_lookup[RegionCode],Region_lookup[RegionName])</f>
        <v>Gauteng</v>
      </c>
      <c r="P400" t="s">
        <v>43</v>
      </c>
      <c r="Q400" t="str">
        <f>_xlfn.XLOOKUP(Orders_CLEAN[[#This Row],[EmployeeID]],Employees[EmployeeID],Employees[EmployeeName])</f>
        <v>Thabo Dlamini</v>
      </c>
      <c r="R400" s="8">
        <f>Orders_CLEAN[[#This Row],[Quantity]]*Orders_CLEAN[[#This Row],[UnitPrice]]*(1-Orders_CLEAN[[#This Row],[Discount]])</f>
        <v>3331.4399999999996</v>
      </c>
      <c r="S400" s="8">
        <f>Orders_CLEAN[[#This Row],[Cost]]*Orders_CLEAN[[#This Row],[Quantity]]</f>
        <v>1995.7000000000003</v>
      </c>
      <c r="T400" s="8">
        <f>Orders_CLEAN[[#This Row],[LineTotal]]-Orders_CLEAN[[#This Row],[LineCost]]</f>
        <v>1335.7399999999993</v>
      </c>
      <c r="U400" s="8" t="str">
        <f>IFERROR(IF(Orders_CLEAN[[#This Row],[Profit]]/Orders_CLEAN[[#This Row],[LineTotal]]&gt;0.3, "High", IF(Orders_CLEAN[[#This Row],[Profit]]/Orders_CLEAN[[#This Row],[LineTotal]]&gt;=0.15, "Medium", "Low")), "Quantity Error!")</f>
        <v>High</v>
      </c>
      <c r="V400" s="8" t="str">
        <f>IF(COUNTIF(Returns[OrderID], Orders_CLEAN[[#This Row],[OrderID]])&gt;0, "Yes", "No")</f>
        <v>No</v>
      </c>
      <c r="W400" s="19">
        <f>IF(Orders_CLEAN[[#This Row],[Returned]]="Yes",1,0)</f>
        <v>0</v>
      </c>
    </row>
    <row r="401" spans="1:23" x14ac:dyDescent="0.2">
      <c r="A401" t="s">
        <v>779</v>
      </c>
      <c r="B401" s="5">
        <v>45730</v>
      </c>
      <c r="C401" s="5" t="str">
        <f>IF(Orders_CLEAN[[#This Row],[Quantity]]="", "Quantity Error!", "Q"&amp;ROUNDUP(MONTH(Orders_CLEAN[[#This Row],[OrderDate]])/3,0))</f>
        <v>Q1</v>
      </c>
      <c r="D401" t="s">
        <v>519</v>
      </c>
      <c r="E401" t="str">
        <f>_xlfn.XLOOKUP(Orders_CLEAN[[#This Row],[CustomerID]],Customers[CustomerID],Customers[CustomerName])</f>
        <v>Francois Van Der Merwe</v>
      </c>
      <c r="F401" t="s">
        <v>61</v>
      </c>
      <c r="G401" t="str">
        <f>_xlfn.XLOOKUP(Orders_CLEAN[[#This Row],[ProductID]],Products[ProductID],Products[ProductName])</f>
        <v>Laptops Model 4</v>
      </c>
      <c r="H401" t="str">
        <f>_xlfn.XLOOKUP(Orders_CLEAN[[#This Row],[ProductName]],Products[ProductName],Products[Category])</f>
        <v>Technology</v>
      </c>
      <c r="I401" s="6">
        <f>_xlfn.XLOOKUP(Orders_CLEAN[[#This Row],[ProductID]],Products[ProductID],Products[Cost])</f>
        <v>329.6</v>
      </c>
      <c r="J401">
        <v>1</v>
      </c>
      <c r="K401" s="6">
        <v>455.77</v>
      </c>
      <c r="L401" s="7">
        <v>0</v>
      </c>
      <c r="M401" t="s">
        <v>62</v>
      </c>
      <c r="N401" t="s">
        <v>14</v>
      </c>
      <c r="O401" t="str">
        <f>_xlfn.XLOOKUP(Orders_CLEAN[[#This Row],[Region]],Region_lookup[RegionCode],Region_lookup[RegionName])</f>
        <v>Western Cape</v>
      </c>
      <c r="P401" t="s">
        <v>93</v>
      </c>
      <c r="Q401" t="str">
        <f>_xlfn.XLOOKUP(Orders_CLEAN[[#This Row],[EmployeeID]],Employees[EmployeeID],Employees[EmployeeName])</f>
        <v>Anja Zulu</v>
      </c>
      <c r="R401" s="8">
        <f>Orders_CLEAN[[#This Row],[Quantity]]*Orders_CLEAN[[#This Row],[UnitPrice]]*(1-Orders_CLEAN[[#This Row],[Discount]])</f>
        <v>455.77</v>
      </c>
      <c r="S401" s="8">
        <f>Orders_CLEAN[[#This Row],[Cost]]*Orders_CLEAN[[#This Row],[Quantity]]</f>
        <v>329.6</v>
      </c>
      <c r="T401" s="8">
        <f>Orders_CLEAN[[#This Row],[LineTotal]]-Orders_CLEAN[[#This Row],[LineCost]]</f>
        <v>126.16999999999996</v>
      </c>
      <c r="U401" s="8" t="str">
        <f>IFERROR(IF(Orders_CLEAN[[#This Row],[Profit]]/Orders_CLEAN[[#This Row],[LineTotal]]&gt;0.3, "High", IF(Orders_CLEAN[[#This Row],[Profit]]/Orders_CLEAN[[#This Row],[LineTotal]]&gt;=0.15, "Medium", "Low")), "Quantity Error!")</f>
        <v>Medium</v>
      </c>
      <c r="V401" s="8" t="str">
        <f>IF(COUNTIF(Returns[OrderID], Orders_CLEAN[[#This Row],[OrderID]])&gt;0, "Yes", "No")</f>
        <v>No</v>
      </c>
      <c r="W401" s="19">
        <f>IF(Orders_CLEAN[[#This Row],[Returned]]="Yes",1,0)</f>
        <v>0</v>
      </c>
    </row>
    <row r="402" spans="1:23" x14ac:dyDescent="0.2">
      <c r="A402" t="s">
        <v>780</v>
      </c>
      <c r="B402" s="5">
        <v>45530</v>
      </c>
      <c r="C402" s="5" t="str">
        <f>IF(Orders_CLEAN[[#This Row],[Quantity]]="", "Quantity Error!", "Q"&amp;ROUNDUP(MONTH(Orders_CLEAN[[#This Row],[OrderDate]])/3,0))</f>
        <v>Q3</v>
      </c>
      <c r="D402" t="s">
        <v>463</v>
      </c>
      <c r="E402" t="str">
        <f>_xlfn.XLOOKUP(Orders_CLEAN[[#This Row],[CustomerID]],Customers[CustomerID],Customers[CustomerName])</f>
        <v>Anja Van Der Merwe</v>
      </c>
      <c r="F402" t="s">
        <v>108</v>
      </c>
      <c r="G402" t="str">
        <f>_xlfn.XLOOKUP(Orders_CLEAN[[#This Row],[ProductID]],Products[ProductID],Products[ProductName])</f>
        <v>Staplers Model 2</v>
      </c>
      <c r="H402" t="str">
        <f>_xlfn.XLOOKUP(Orders_CLEAN[[#This Row],[ProductName]],Products[ProductName],Products[Category])</f>
        <v>Office Supplies</v>
      </c>
      <c r="I402" s="6">
        <f>_xlfn.XLOOKUP(Orders_CLEAN[[#This Row],[ProductID]],Products[ProductID],Products[Cost])</f>
        <v>723.21</v>
      </c>
      <c r="J402">
        <v>5</v>
      </c>
      <c r="K402" s="6">
        <v>1348.08</v>
      </c>
      <c r="L402" s="7">
        <v>0.2</v>
      </c>
      <c r="M402" t="s">
        <v>13</v>
      </c>
      <c r="N402" t="s">
        <v>21</v>
      </c>
      <c r="O402" t="str">
        <f>_xlfn.XLOOKUP(Orders_CLEAN[[#This Row],[Region]],Region_lookup[RegionCode],Region_lookup[RegionName])</f>
        <v>KwaZulu-Natal</v>
      </c>
      <c r="P402" t="s">
        <v>22</v>
      </c>
      <c r="Q402" t="str">
        <f>_xlfn.XLOOKUP(Orders_CLEAN[[#This Row],[EmployeeID]],Employees[EmployeeID],Employees[EmployeeName])</f>
        <v>Thabo Le Roux</v>
      </c>
      <c r="R402" s="8">
        <f>Orders_CLEAN[[#This Row],[Quantity]]*Orders_CLEAN[[#This Row],[UnitPrice]]*(1-Orders_CLEAN[[#This Row],[Discount]])</f>
        <v>5392.32</v>
      </c>
      <c r="S402" s="8">
        <f>Orders_CLEAN[[#This Row],[Cost]]*Orders_CLEAN[[#This Row],[Quantity]]</f>
        <v>3616.05</v>
      </c>
      <c r="T402" s="8">
        <f>Orders_CLEAN[[#This Row],[LineTotal]]-Orders_CLEAN[[#This Row],[LineCost]]</f>
        <v>1776.2699999999995</v>
      </c>
      <c r="U402" s="8" t="str">
        <f>IFERROR(IF(Orders_CLEAN[[#This Row],[Profit]]/Orders_CLEAN[[#This Row],[LineTotal]]&gt;0.3, "High", IF(Orders_CLEAN[[#This Row],[Profit]]/Orders_CLEAN[[#This Row],[LineTotal]]&gt;=0.15, "Medium", "Low")), "Quantity Error!")</f>
        <v>High</v>
      </c>
      <c r="V402" s="8" t="str">
        <f>IF(COUNTIF(Returns[OrderID], Orders_CLEAN[[#This Row],[OrderID]])&gt;0, "Yes", "No")</f>
        <v>No</v>
      </c>
      <c r="W402" s="19">
        <f>IF(Orders_CLEAN[[#This Row],[Returned]]="Yes",1,0)</f>
        <v>0</v>
      </c>
    </row>
    <row r="403" spans="1:23" x14ac:dyDescent="0.2">
      <c r="A403" t="s">
        <v>781</v>
      </c>
      <c r="B403" s="5">
        <v>45615</v>
      </c>
      <c r="C403" s="5" t="str">
        <f>IF(Orders_CLEAN[[#This Row],[Quantity]]="", "Quantity Error!", "Q"&amp;ROUNDUP(MONTH(Orders_CLEAN[[#This Row],[OrderDate]])/3,0))</f>
        <v>Q4</v>
      </c>
      <c r="D403" t="s">
        <v>254</v>
      </c>
      <c r="E403" t="str">
        <f>_xlfn.XLOOKUP(Orders_CLEAN[[#This Row],[CustomerID]],Customers[CustomerID],Customers[CustomerName])</f>
        <v>Werner Sithole</v>
      </c>
      <c r="F403" t="s">
        <v>148</v>
      </c>
      <c r="G403" t="str">
        <f>_xlfn.XLOOKUP(Orders_CLEAN[[#This Row],[ProductID]],Products[ProductID],Products[ProductName])</f>
        <v>Tables Model 3</v>
      </c>
      <c r="H403" t="str">
        <f>_xlfn.XLOOKUP(Orders_CLEAN[[#This Row],[ProductName]],Products[ProductName],Products[Category])</f>
        <v>Furniture</v>
      </c>
      <c r="I403" s="6">
        <f>_xlfn.XLOOKUP(Orders_CLEAN[[#This Row],[ProductID]],Products[ProductID],Products[Cost])</f>
        <v>190.89</v>
      </c>
      <c r="J403">
        <v>8</v>
      </c>
      <c r="K403" s="6">
        <v>243.15</v>
      </c>
      <c r="L403" s="7">
        <v>0</v>
      </c>
      <c r="M403" t="s">
        <v>27</v>
      </c>
      <c r="N403" t="s">
        <v>21</v>
      </c>
      <c r="O403" t="str">
        <f>_xlfn.XLOOKUP(Orders_CLEAN[[#This Row],[Region]],Region_lookup[RegionCode],Region_lookup[RegionName])</f>
        <v>KwaZulu-Natal</v>
      </c>
      <c r="P403" t="s">
        <v>97</v>
      </c>
      <c r="Q403" t="str">
        <f>_xlfn.XLOOKUP(Orders_CLEAN[[#This Row],[EmployeeID]],Employees[EmployeeID],Employees[EmployeeName])</f>
        <v>Bongani Sithole</v>
      </c>
      <c r="R403" s="8">
        <f>Orders_CLEAN[[#This Row],[Quantity]]*Orders_CLEAN[[#This Row],[UnitPrice]]*(1-Orders_CLEAN[[#This Row],[Discount]])</f>
        <v>1945.2</v>
      </c>
      <c r="S403" s="8">
        <f>Orders_CLEAN[[#This Row],[Cost]]*Orders_CLEAN[[#This Row],[Quantity]]</f>
        <v>1527.12</v>
      </c>
      <c r="T403" s="8">
        <f>Orders_CLEAN[[#This Row],[LineTotal]]-Orders_CLEAN[[#This Row],[LineCost]]</f>
        <v>418.08000000000015</v>
      </c>
      <c r="U403" s="8" t="str">
        <f>IFERROR(IF(Orders_CLEAN[[#This Row],[Profit]]/Orders_CLEAN[[#This Row],[LineTotal]]&gt;0.3, "High", IF(Orders_CLEAN[[#This Row],[Profit]]/Orders_CLEAN[[#This Row],[LineTotal]]&gt;=0.15, "Medium", "Low")), "Quantity Error!")</f>
        <v>Medium</v>
      </c>
      <c r="V403" s="8" t="str">
        <f>IF(COUNTIF(Returns[OrderID], Orders_CLEAN[[#This Row],[OrderID]])&gt;0, "Yes", "No")</f>
        <v>No</v>
      </c>
      <c r="W403" s="19">
        <f>IF(Orders_CLEAN[[#This Row],[Returned]]="Yes",1,0)</f>
        <v>0</v>
      </c>
    </row>
    <row r="404" spans="1:23" x14ac:dyDescent="0.2">
      <c r="A404" t="s">
        <v>782</v>
      </c>
      <c r="B404" s="5">
        <v>45401</v>
      </c>
      <c r="C404" s="5" t="str">
        <f>IF(Orders_CLEAN[[#This Row],[Quantity]]="", "Quantity Error!", "Q"&amp;ROUNDUP(MONTH(Orders_CLEAN[[#This Row],[OrderDate]])/3,0))</f>
        <v>Q2</v>
      </c>
      <c r="D404" t="s">
        <v>783</v>
      </c>
      <c r="E404" t="str">
        <f>_xlfn.XLOOKUP(Orders_CLEAN[[#This Row],[CustomerID]],Customers[CustomerID],Customers[CustomerName])</f>
        <v>Francois Mokoena</v>
      </c>
      <c r="F404" t="s">
        <v>365</v>
      </c>
      <c r="G404" t="str">
        <f>_xlfn.XLOOKUP(Orders_CLEAN[[#This Row],[ProductID]],Products[ProductID],Products[ProductName])</f>
        <v>Binders Model 4</v>
      </c>
      <c r="H404" t="str">
        <f>_xlfn.XLOOKUP(Orders_CLEAN[[#This Row],[ProductName]],Products[ProductName],Products[Category])</f>
        <v>Office Supplies</v>
      </c>
      <c r="I404" s="6">
        <f>_xlfn.XLOOKUP(Orders_CLEAN[[#This Row],[ProductID]],Products[ProductID],Products[Cost])</f>
        <v>723.8</v>
      </c>
      <c r="J404">
        <v>7</v>
      </c>
      <c r="K404" s="6">
        <v>1101.54</v>
      </c>
      <c r="L404" s="7">
        <v>0</v>
      </c>
      <c r="M404" t="s">
        <v>27</v>
      </c>
      <c r="N404" t="s">
        <v>21</v>
      </c>
      <c r="O404" t="str">
        <f>_xlfn.XLOOKUP(Orders_CLEAN[[#This Row],[Region]],Region_lookup[RegionCode],Region_lookup[RegionName])</f>
        <v>KwaZulu-Natal</v>
      </c>
      <c r="P404" t="s">
        <v>22</v>
      </c>
      <c r="Q404" t="str">
        <f>_xlfn.XLOOKUP(Orders_CLEAN[[#This Row],[EmployeeID]],Employees[EmployeeID],Employees[EmployeeName])</f>
        <v>Thabo Le Roux</v>
      </c>
      <c r="R404" s="8">
        <f>Orders_CLEAN[[#This Row],[Quantity]]*Orders_CLEAN[[#This Row],[UnitPrice]]*(1-Orders_CLEAN[[#This Row],[Discount]])</f>
        <v>7710.78</v>
      </c>
      <c r="S404" s="8">
        <f>Orders_CLEAN[[#This Row],[Cost]]*Orders_CLEAN[[#This Row],[Quantity]]</f>
        <v>5066.5999999999995</v>
      </c>
      <c r="T404" s="8">
        <f>Orders_CLEAN[[#This Row],[LineTotal]]-Orders_CLEAN[[#This Row],[LineCost]]</f>
        <v>2644.1800000000003</v>
      </c>
      <c r="U404" s="8" t="str">
        <f>IFERROR(IF(Orders_CLEAN[[#This Row],[Profit]]/Orders_CLEAN[[#This Row],[LineTotal]]&gt;0.3, "High", IF(Orders_CLEAN[[#This Row],[Profit]]/Orders_CLEAN[[#This Row],[LineTotal]]&gt;=0.15, "Medium", "Low")), "Quantity Error!")</f>
        <v>High</v>
      </c>
      <c r="V404" s="8" t="str">
        <f>IF(COUNTIF(Returns[OrderID], Orders_CLEAN[[#This Row],[OrderID]])&gt;0, "Yes", "No")</f>
        <v>No</v>
      </c>
      <c r="W404" s="19">
        <f>IF(Orders_CLEAN[[#This Row],[Returned]]="Yes",1,0)</f>
        <v>0</v>
      </c>
    </row>
    <row r="405" spans="1:23" x14ac:dyDescent="0.2">
      <c r="A405" t="s">
        <v>784</v>
      </c>
      <c r="B405" s="5">
        <v>45397</v>
      </c>
      <c r="C405" s="5" t="str">
        <f>IF(Orders_CLEAN[[#This Row],[Quantity]]="", "Quantity Error!", "Q"&amp;ROUNDUP(MONTH(Orders_CLEAN[[#This Row],[OrderDate]])/3,0))</f>
        <v>Q2</v>
      </c>
      <c r="D405" t="s">
        <v>321</v>
      </c>
      <c r="E405" t="str">
        <f>_xlfn.XLOOKUP(Orders_CLEAN[[#This Row],[CustomerID]],Customers[CustomerID],Customers[CustomerName])</f>
        <v>Nomvula Le Roux</v>
      </c>
      <c r="F405" t="s">
        <v>19</v>
      </c>
      <c r="G405" t="str">
        <f>_xlfn.XLOOKUP(Orders_CLEAN[[#This Row],[ProductID]],Products[ProductID],Products[ProductName])</f>
        <v>Accessories Model 4</v>
      </c>
      <c r="H405" t="str">
        <f>_xlfn.XLOOKUP(Orders_CLEAN[[#This Row],[ProductName]],Products[ProductName],Products[Category])</f>
        <v>Technology</v>
      </c>
      <c r="I405" s="6">
        <f>_xlfn.XLOOKUP(Orders_CLEAN[[#This Row],[ProductID]],Products[ProductID],Products[Cost])</f>
        <v>685.08</v>
      </c>
      <c r="J405">
        <v>7</v>
      </c>
      <c r="K405" s="6">
        <v>921.01</v>
      </c>
      <c r="L405" s="7">
        <v>0.15</v>
      </c>
      <c r="M405" t="s">
        <v>13</v>
      </c>
      <c r="N405" t="s">
        <v>21</v>
      </c>
      <c r="O405" t="str">
        <f>_xlfn.XLOOKUP(Orders_CLEAN[[#This Row],[Region]],Region_lookup[RegionCode],Region_lookup[RegionName])</f>
        <v>KwaZulu-Natal</v>
      </c>
      <c r="P405" t="s">
        <v>97</v>
      </c>
      <c r="Q405" t="str">
        <f>_xlfn.XLOOKUP(Orders_CLEAN[[#This Row],[EmployeeID]],Employees[EmployeeID],Employees[EmployeeName])</f>
        <v>Bongani Sithole</v>
      </c>
      <c r="R405" s="8">
        <f>Orders_CLEAN[[#This Row],[Quantity]]*Orders_CLEAN[[#This Row],[UnitPrice]]*(1-Orders_CLEAN[[#This Row],[Discount]])</f>
        <v>5480.0094999999992</v>
      </c>
      <c r="S405" s="8">
        <f>Orders_CLEAN[[#This Row],[Cost]]*Orders_CLEAN[[#This Row],[Quantity]]</f>
        <v>4795.5600000000004</v>
      </c>
      <c r="T405" s="8">
        <f>Orders_CLEAN[[#This Row],[LineTotal]]-Orders_CLEAN[[#This Row],[LineCost]]</f>
        <v>684.44949999999881</v>
      </c>
      <c r="U405" s="8" t="str">
        <f>IFERROR(IF(Orders_CLEAN[[#This Row],[Profit]]/Orders_CLEAN[[#This Row],[LineTotal]]&gt;0.3, "High", IF(Orders_CLEAN[[#This Row],[Profit]]/Orders_CLEAN[[#This Row],[LineTotal]]&gt;=0.15, "Medium", "Low")), "Quantity Error!")</f>
        <v>Low</v>
      </c>
      <c r="V405" s="8" t="str">
        <f>IF(COUNTIF(Returns[OrderID], Orders_CLEAN[[#This Row],[OrderID]])&gt;0, "Yes", "No")</f>
        <v>No</v>
      </c>
      <c r="W405" s="19">
        <f>IF(Orders_CLEAN[[#This Row],[Returned]]="Yes",1,0)</f>
        <v>0</v>
      </c>
    </row>
    <row r="406" spans="1:23" x14ac:dyDescent="0.2">
      <c r="A406" t="s">
        <v>785</v>
      </c>
      <c r="B406" s="5">
        <v>45701</v>
      </c>
      <c r="C406" s="5" t="str">
        <f>IF(Orders_CLEAN[[#This Row],[Quantity]]="", "Quantity Error!", "Q"&amp;ROUNDUP(MONTH(Orders_CLEAN[[#This Row],[OrderDate]])/3,0))</f>
        <v>Q1</v>
      </c>
      <c r="D406" t="s">
        <v>60</v>
      </c>
      <c r="E406" t="str">
        <f>_xlfn.XLOOKUP(Orders_CLEAN[[#This Row],[CustomerID]],Customers[CustomerID],Customers[CustomerName])</f>
        <v>Lerato Mbatha</v>
      </c>
      <c r="F406" t="s">
        <v>35</v>
      </c>
      <c r="G406" t="str">
        <f>_xlfn.XLOOKUP(Orders_CLEAN[[#This Row],[ProductID]],Products[ProductID],Products[ProductName])</f>
        <v>Accessories Model 1</v>
      </c>
      <c r="H406" t="str">
        <f>_xlfn.XLOOKUP(Orders_CLEAN[[#This Row],[ProductName]],Products[ProductName],Products[Category])</f>
        <v>Technology</v>
      </c>
      <c r="I406" s="6">
        <f>_xlfn.XLOOKUP(Orders_CLEAN[[#This Row],[ProductID]],Products[ProductID],Products[Cost])</f>
        <v>329.45</v>
      </c>
      <c r="J406">
        <v>1</v>
      </c>
      <c r="K406" s="6">
        <v>709.62</v>
      </c>
      <c r="L406" s="7">
        <v>0.15</v>
      </c>
      <c r="M406" t="s">
        <v>13</v>
      </c>
      <c r="N406" t="s">
        <v>31</v>
      </c>
      <c r="O406" t="str">
        <f>_xlfn.XLOOKUP(Orders_CLEAN[[#This Row],[Region]],Region_lookup[RegionCode],Region_lookup[RegionName])</f>
        <v>Gauteng</v>
      </c>
      <c r="P406" t="s">
        <v>43</v>
      </c>
      <c r="Q406" t="str">
        <f>_xlfn.XLOOKUP(Orders_CLEAN[[#This Row],[EmployeeID]],Employees[EmployeeID],Employees[EmployeeName])</f>
        <v>Thabo Dlamini</v>
      </c>
      <c r="R406" s="8">
        <f>Orders_CLEAN[[#This Row],[Quantity]]*Orders_CLEAN[[#This Row],[UnitPrice]]*(1-Orders_CLEAN[[#This Row],[Discount]])</f>
        <v>603.17700000000002</v>
      </c>
      <c r="S406" s="8">
        <f>Orders_CLEAN[[#This Row],[Cost]]*Orders_CLEAN[[#This Row],[Quantity]]</f>
        <v>329.45</v>
      </c>
      <c r="T406" s="8">
        <f>Orders_CLEAN[[#This Row],[LineTotal]]-Orders_CLEAN[[#This Row],[LineCost]]</f>
        <v>273.72700000000003</v>
      </c>
      <c r="U406" s="8" t="str">
        <f>IFERROR(IF(Orders_CLEAN[[#This Row],[Profit]]/Orders_CLEAN[[#This Row],[LineTotal]]&gt;0.3, "High", IF(Orders_CLEAN[[#This Row],[Profit]]/Orders_CLEAN[[#This Row],[LineTotal]]&gt;=0.15, "Medium", "Low")), "Quantity Error!")</f>
        <v>High</v>
      </c>
      <c r="V406" s="8" t="str">
        <f>IF(COUNTIF(Returns[OrderID], Orders_CLEAN[[#This Row],[OrderID]])&gt;0, "Yes", "No")</f>
        <v>No</v>
      </c>
      <c r="W406" s="19">
        <f>IF(Orders_CLEAN[[#This Row],[Returned]]="Yes",1,0)</f>
        <v>0</v>
      </c>
    </row>
    <row r="407" spans="1:23" x14ac:dyDescent="0.2">
      <c r="A407" t="s">
        <v>787</v>
      </c>
      <c r="B407" s="5">
        <v>45807</v>
      </c>
      <c r="C407" s="5" t="str">
        <f>IF(Orders_CLEAN[[#This Row],[Quantity]]="", "Quantity Error!", "Q"&amp;ROUNDUP(MONTH(Orders_CLEAN[[#This Row],[OrderDate]])/3,0))</f>
        <v>Q2</v>
      </c>
      <c r="D407" t="s">
        <v>18</v>
      </c>
      <c r="E407" t="str">
        <f>_xlfn.XLOOKUP(Orders_CLEAN[[#This Row],[CustomerID]],Customers[CustomerID],Customers[CustomerName])</f>
        <v>Precious Ndlovu</v>
      </c>
      <c r="F407" t="s">
        <v>96</v>
      </c>
      <c r="G407" t="str">
        <f>_xlfn.XLOOKUP(Orders_CLEAN[[#This Row],[ProductID]],Products[ProductID],Products[ProductName])</f>
        <v>Desks Model 2</v>
      </c>
      <c r="H407" t="str">
        <f>_xlfn.XLOOKUP(Orders_CLEAN[[#This Row],[ProductName]],Products[ProductName],Products[Category])</f>
        <v>Furniture</v>
      </c>
      <c r="I407" s="6">
        <f>_xlfn.XLOOKUP(Orders_CLEAN[[#This Row],[ProductID]],Products[ProductID],Products[Cost])</f>
        <v>209.29</v>
      </c>
      <c r="J407">
        <v>5</v>
      </c>
      <c r="K407" s="6">
        <v>425.58</v>
      </c>
      <c r="L407" s="7">
        <v>0.15</v>
      </c>
      <c r="M407" t="s">
        <v>36</v>
      </c>
      <c r="N407" t="s">
        <v>21</v>
      </c>
      <c r="O407" t="str">
        <f>_xlfn.XLOOKUP(Orders_CLEAN[[#This Row],[Region]],Region_lookup[RegionCode],Region_lookup[RegionName])</f>
        <v>KwaZulu-Natal</v>
      </c>
      <c r="P407" t="s">
        <v>22</v>
      </c>
      <c r="Q407" t="str">
        <f>_xlfn.XLOOKUP(Orders_CLEAN[[#This Row],[EmployeeID]],Employees[EmployeeID],Employees[EmployeeName])</f>
        <v>Thabo Le Roux</v>
      </c>
      <c r="R407" s="8">
        <f>Orders_CLEAN[[#This Row],[Quantity]]*Orders_CLEAN[[#This Row],[UnitPrice]]*(1-Orders_CLEAN[[#This Row],[Discount]])</f>
        <v>1808.7149999999999</v>
      </c>
      <c r="S407" s="8">
        <f>Orders_CLEAN[[#This Row],[Cost]]*Orders_CLEAN[[#This Row],[Quantity]]</f>
        <v>1046.45</v>
      </c>
      <c r="T407" s="8">
        <f>Orders_CLEAN[[#This Row],[LineTotal]]-Orders_CLEAN[[#This Row],[LineCost]]</f>
        <v>762.26499999999987</v>
      </c>
      <c r="U407" s="8" t="str">
        <f>IFERROR(IF(Orders_CLEAN[[#This Row],[Profit]]/Orders_CLEAN[[#This Row],[LineTotal]]&gt;0.3, "High", IF(Orders_CLEAN[[#This Row],[Profit]]/Orders_CLEAN[[#This Row],[LineTotal]]&gt;=0.15, "Medium", "Low")), "Quantity Error!")</f>
        <v>High</v>
      </c>
      <c r="V407" s="8" t="str">
        <f>IF(COUNTIF(Returns[OrderID], Orders_CLEAN[[#This Row],[OrderID]])&gt;0, "Yes", "No")</f>
        <v>No</v>
      </c>
      <c r="W407" s="19">
        <f>IF(Orders_CLEAN[[#This Row],[Returned]]="Yes",1,0)</f>
        <v>0</v>
      </c>
    </row>
    <row r="408" spans="1:23" x14ac:dyDescent="0.2">
      <c r="A408" t="s">
        <v>788</v>
      </c>
      <c r="B408" s="5">
        <v>45507</v>
      </c>
      <c r="C408" s="5" t="str">
        <f>IF(Orders_CLEAN[[#This Row],[Quantity]]="", "Quantity Error!", "Q"&amp;ROUNDUP(MONTH(Orders_CLEAN[[#This Row],[OrderDate]])/3,0))</f>
        <v>Q3</v>
      </c>
      <c r="D408" t="s">
        <v>451</v>
      </c>
      <c r="E408" t="str">
        <f>_xlfn.XLOOKUP(Orders_CLEAN[[#This Row],[CustomerID]],Customers[CustomerID],Customers[CustomerName])</f>
        <v>Anja Dlamini</v>
      </c>
      <c r="F408" t="s">
        <v>55</v>
      </c>
      <c r="G408" t="str">
        <f>_xlfn.XLOOKUP(Orders_CLEAN[[#This Row],[ProductID]],Products[ProductID],Products[ProductName])</f>
        <v>Paper Model 3</v>
      </c>
      <c r="H408" t="str">
        <f>_xlfn.XLOOKUP(Orders_CLEAN[[#This Row],[ProductName]],Products[ProductName],Products[Category])</f>
        <v>Office Supplies</v>
      </c>
      <c r="I408" s="6">
        <f>_xlfn.XLOOKUP(Orders_CLEAN[[#This Row],[ProductID]],Products[ProductID],Products[Cost])</f>
        <v>239.71</v>
      </c>
      <c r="J408">
        <v>7</v>
      </c>
      <c r="K408" s="6">
        <v>522.34</v>
      </c>
      <c r="L408" s="7">
        <v>0.1</v>
      </c>
      <c r="M408" t="s">
        <v>62</v>
      </c>
      <c r="N408" t="s">
        <v>31</v>
      </c>
      <c r="O408" t="str">
        <f>_xlfn.XLOOKUP(Orders_CLEAN[[#This Row],[Region]],Region_lookup[RegionCode],Region_lookup[RegionName])</f>
        <v>Gauteng</v>
      </c>
      <c r="P408" t="s">
        <v>52</v>
      </c>
      <c r="Q408" t="str">
        <f>_xlfn.XLOOKUP(Orders_CLEAN[[#This Row],[EmployeeID]],Employees[EmployeeID],Employees[EmployeeName])</f>
        <v>Precious Mbatha</v>
      </c>
      <c r="R408" s="8">
        <f>Orders_CLEAN[[#This Row],[Quantity]]*Orders_CLEAN[[#This Row],[UnitPrice]]*(1-Orders_CLEAN[[#This Row],[Discount]])</f>
        <v>3290.7420000000002</v>
      </c>
      <c r="S408" s="8">
        <f>Orders_CLEAN[[#This Row],[Cost]]*Orders_CLEAN[[#This Row],[Quantity]]</f>
        <v>1677.97</v>
      </c>
      <c r="T408" s="8">
        <f>Orders_CLEAN[[#This Row],[LineTotal]]-Orders_CLEAN[[#This Row],[LineCost]]</f>
        <v>1612.7720000000002</v>
      </c>
      <c r="U408" s="8" t="str">
        <f>IFERROR(IF(Orders_CLEAN[[#This Row],[Profit]]/Orders_CLEAN[[#This Row],[LineTotal]]&gt;0.3, "High", IF(Orders_CLEAN[[#This Row],[Profit]]/Orders_CLEAN[[#This Row],[LineTotal]]&gt;=0.15, "Medium", "Low")), "Quantity Error!")</f>
        <v>High</v>
      </c>
      <c r="V408" s="8" t="str">
        <f>IF(COUNTIF(Returns[OrderID], Orders_CLEAN[[#This Row],[OrderID]])&gt;0, "Yes", "No")</f>
        <v>No</v>
      </c>
      <c r="W408" s="19">
        <f>IF(Orders_CLEAN[[#This Row],[Returned]]="Yes",1,0)</f>
        <v>0</v>
      </c>
    </row>
    <row r="409" spans="1:23" x14ac:dyDescent="0.2">
      <c r="A409" t="s">
        <v>789</v>
      </c>
      <c r="B409" s="5">
        <v>45541</v>
      </c>
      <c r="C409" s="5" t="str">
        <f>IF(Orders_CLEAN[[#This Row],[Quantity]]="", "Quantity Error!", "Q"&amp;ROUNDUP(MONTH(Orders_CLEAN[[#This Row],[OrderDate]])/3,0))</f>
        <v>Q3</v>
      </c>
      <c r="D409" t="s">
        <v>713</v>
      </c>
      <c r="E409" t="str">
        <f>_xlfn.XLOOKUP(Orders_CLEAN[[#This Row],[CustomerID]],Customers[CustomerID],Customers[CustomerName])</f>
        <v>Bongani Le Roux</v>
      </c>
      <c r="F409" t="s">
        <v>166</v>
      </c>
      <c r="G409" t="str">
        <f>_xlfn.XLOOKUP(Orders_CLEAN[[#This Row],[ProductID]],Products[ProductID],Products[ProductName])</f>
        <v>Monitors Model 2</v>
      </c>
      <c r="H409" t="str">
        <f>_xlfn.XLOOKUP(Orders_CLEAN[[#This Row],[ProductName]],Products[ProductName],Products[Category])</f>
        <v>Technology</v>
      </c>
      <c r="I409" s="6">
        <f>_xlfn.XLOOKUP(Orders_CLEAN[[#This Row],[ProductID]],Products[ProductID],Products[Cost])</f>
        <v>396.64</v>
      </c>
      <c r="J409">
        <v>8</v>
      </c>
      <c r="K409" s="6">
        <v>532.41999999999996</v>
      </c>
      <c r="L409" s="7">
        <v>0</v>
      </c>
      <c r="M409" t="s">
        <v>13</v>
      </c>
      <c r="N409" t="s">
        <v>31</v>
      </c>
      <c r="O409" t="str">
        <f>_xlfn.XLOOKUP(Orders_CLEAN[[#This Row],[Region]],Region_lookup[RegionCode],Region_lookup[RegionName])</f>
        <v>Gauteng</v>
      </c>
      <c r="P409" t="s">
        <v>32</v>
      </c>
      <c r="Q409" t="str">
        <f>_xlfn.XLOOKUP(Orders_CLEAN[[#This Row],[EmployeeID]],Employees[EmployeeID],Employees[EmployeeName])</f>
        <v>Nomvula Mokoena</v>
      </c>
      <c r="R409" s="8">
        <f>Orders_CLEAN[[#This Row],[Quantity]]*Orders_CLEAN[[#This Row],[UnitPrice]]*(1-Orders_CLEAN[[#This Row],[Discount]])</f>
        <v>4259.3599999999997</v>
      </c>
      <c r="S409" s="8">
        <f>Orders_CLEAN[[#This Row],[Cost]]*Orders_CLEAN[[#This Row],[Quantity]]</f>
        <v>3173.12</v>
      </c>
      <c r="T409" s="8">
        <f>Orders_CLEAN[[#This Row],[LineTotal]]-Orders_CLEAN[[#This Row],[LineCost]]</f>
        <v>1086.2399999999998</v>
      </c>
      <c r="U409" s="8" t="str">
        <f>IFERROR(IF(Orders_CLEAN[[#This Row],[Profit]]/Orders_CLEAN[[#This Row],[LineTotal]]&gt;0.3, "High", IF(Orders_CLEAN[[#This Row],[Profit]]/Orders_CLEAN[[#This Row],[LineTotal]]&gt;=0.15, "Medium", "Low")), "Quantity Error!")</f>
        <v>Medium</v>
      </c>
      <c r="V409" s="8" t="str">
        <f>IF(COUNTIF(Returns[OrderID], Orders_CLEAN[[#This Row],[OrderID]])&gt;0, "Yes", "No")</f>
        <v>No</v>
      </c>
      <c r="W409" s="19">
        <f>IF(Orders_CLEAN[[#This Row],[Returned]]="Yes",1,0)</f>
        <v>0</v>
      </c>
    </row>
    <row r="410" spans="1:23" x14ac:dyDescent="0.2">
      <c r="A410" t="s">
        <v>790</v>
      </c>
      <c r="B410" s="5">
        <v>45345</v>
      </c>
      <c r="C410" s="5" t="str">
        <f>IF(Orders_CLEAN[[#This Row],[Quantity]]="", "Quantity Error!", "Q"&amp;ROUNDUP(MONTH(Orders_CLEAN[[#This Row],[OrderDate]])/3,0))</f>
        <v>Q1</v>
      </c>
      <c r="D410" t="s">
        <v>110</v>
      </c>
      <c r="E410" t="str">
        <f>_xlfn.XLOOKUP(Orders_CLEAN[[#This Row],[CustomerID]],Customers[CustomerID],Customers[CustomerName])</f>
        <v>Nomvula Khumalo</v>
      </c>
      <c r="F410" t="s">
        <v>181</v>
      </c>
      <c r="G410" t="str">
        <f>_xlfn.XLOOKUP(Orders_CLEAN[[#This Row],[ProductID]],Products[ProductID],Products[ProductName])</f>
        <v>Envelopes Model 1</v>
      </c>
      <c r="H410" t="str">
        <f>_xlfn.XLOOKUP(Orders_CLEAN[[#This Row],[ProductName]],Products[ProductName],Products[Category])</f>
        <v>Office Supplies</v>
      </c>
      <c r="I410" s="6">
        <f>_xlfn.XLOOKUP(Orders_CLEAN[[#This Row],[ProductID]],Products[ProductID],Products[Cost])</f>
        <v>76.66</v>
      </c>
      <c r="J410">
        <v>3</v>
      </c>
      <c r="K410" s="6">
        <v>117.32</v>
      </c>
      <c r="L410" s="7">
        <v>0.05</v>
      </c>
      <c r="M410" t="s">
        <v>13</v>
      </c>
      <c r="N410" t="s">
        <v>21</v>
      </c>
      <c r="O410" t="str">
        <f>_xlfn.XLOOKUP(Orders_CLEAN[[#This Row],[Region]],Region_lookup[RegionCode],Region_lookup[RegionName])</f>
        <v>KwaZulu-Natal</v>
      </c>
      <c r="P410" t="s">
        <v>170</v>
      </c>
      <c r="Q410" t="str">
        <f>_xlfn.XLOOKUP(Orders_CLEAN[[#This Row],[EmployeeID]],Employees[EmployeeID],Employees[EmployeeName])</f>
        <v>Nomvula Le Roux</v>
      </c>
      <c r="R410" s="8">
        <f>Orders_CLEAN[[#This Row],[Quantity]]*Orders_CLEAN[[#This Row],[UnitPrice]]*(1-Orders_CLEAN[[#This Row],[Discount]])</f>
        <v>334.36199999999997</v>
      </c>
      <c r="S410" s="8">
        <f>Orders_CLEAN[[#This Row],[Cost]]*Orders_CLEAN[[#This Row],[Quantity]]</f>
        <v>229.98</v>
      </c>
      <c r="T410" s="8">
        <f>Orders_CLEAN[[#This Row],[LineTotal]]-Orders_CLEAN[[#This Row],[LineCost]]</f>
        <v>104.38199999999998</v>
      </c>
      <c r="U410" s="8" t="str">
        <f>IFERROR(IF(Orders_CLEAN[[#This Row],[Profit]]/Orders_CLEAN[[#This Row],[LineTotal]]&gt;0.3, "High", IF(Orders_CLEAN[[#This Row],[Profit]]/Orders_CLEAN[[#This Row],[LineTotal]]&gt;=0.15, "Medium", "Low")), "Quantity Error!")</f>
        <v>High</v>
      </c>
      <c r="V410" s="8" t="str">
        <f>IF(COUNTIF(Returns[OrderID], Orders_CLEAN[[#This Row],[OrderID]])&gt;0, "Yes", "No")</f>
        <v>No</v>
      </c>
      <c r="W410" s="19">
        <f>IF(Orders_CLEAN[[#This Row],[Returned]]="Yes",1,0)</f>
        <v>0</v>
      </c>
    </row>
    <row r="411" spans="1:23" x14ac:dyDescent="0.2">
      <c r="A411" t="s">
        <v>791</v>
      </c>
      <c r="B411" s="5">
        <v>45598</v>
      </c>
      <c r="C411" s="5" t="str">
        <f>IF(Orders_CLEAN[[#This Row],[Quantity]]="", "Quantity Error!", "Q"&amp;ROUNDUP(MONTH(Orders_CLEAN[[#This Row],[OrderDate]])/3,0))</f>
        <v>Q4</v>
      </c>
      <c r="D411" t="s">
        <v>570</v>
      </c>
      <c r="E411" t="str">
        <f>_xlfn.XLOOKUP(Orders_CLEAN[[#This Row],[CustomerID]],Customers[CustomerID],Customers[CustomerName])</f>
        <v>Werner Joubert</v>
      </c>
      <c r="F411" t="s">
        <v>365</v>
      </c>
      <c r="G411" t="str">
        <f>_xlfn.XLOOKUP(Orders_CLEAN[[#This Row],[ProductID]],Products[ProductID],Products[ProductName])</f>
        <v>Binders Model 4</v>
      </c>
      <c r="H411" t="str">
        <f>_xlfn.XLOOKUP(Orders_CLEAN[[#This Row],[ProductName]],Products[ProductName],Products[Category])</f>
        <v>Office Supplies</v>
      </c>
      <c r="I411" s="6">
        <f>_xlfn.XLOOKUP(Orders_CLEAN[[#This Row],[ProductID]],Products[ProductID],Products[Cost])</f>
        <v>723.8</v>
      </c>
      <c r="J411">
        <v>8</v>
      </c>
      <c r="K411" s="6">
        <v>1101.54</v>
      </c>
      <c r="L411" s="7">
        <v>0</v>
      </c>
      <c r="M411" t="s">
        <v>36</v>
      </c>
      <c r="N411" t="s">
        <v>21</v>
      </c>
      <c r="O411" t="str">
        <f>_xlfn.XLOOKUP(Orders_CLEAN[[#This Row],[Region]],Region_lookup[RegionCode],Region_lookup[RegionName])</f>
        <v>KwaZulu-Natal</v>
      </c>
      <c r="P411" t="s">
        <v>22</v>
      </c>
      <c r="Q411" t="str">
        <f>_xlfn.XLOOKUP(Orders_CLEAN[[#This Row],[EmployeeID]],Employees[EmployeeID],Employees[EmployeeName])</f>
        <v>Thabo Le Roux</v>
      </c>
      <c r="R411" s="8">
        <f>Orders_CLEAN[[#This Row],[Quantity]]*Orders_CLEAN[[#This Row],[UnitPrice]]*(1-Orders_CLEAN[[#This Row],[Discount]])</f>
        <v>8812.32</v>
      </c>
      <c r="S411" s="8">
        <f>Orders_CLEAN[[#This Row],[Cost]]*Orders_CLEAN[[#This Row],[Quantity]]</f>
        <v>5790.4</v>
      </c>
      <c r="T411" s="8">
        <f>Orders_CLEAN[[#This Row],[LineTotal]]-Orders_CLEAN[[#This Row],[LineCost]]</f>
        <v>3021.92</v>
      </c>
      <c r="U411" s="8" t="str">
        <f>IFERROR(IF(Orders_CLEAN[[#This Row],[Profit]]/Orders_CLEAN[[#This Row],[LineTotal]]&gt;0.3, "High", IF(Orders_CLEAN[[#This Row],[Profit]]/Orders_CLEAN[[#This Row],[LineTotal]]&gt;=0.15, "Medium", "Low")), "Quantity Error!")</f>
        <v>High</v>
      </c>
      <c r="V411" s="8" t="str">
        <f>IF(COUNTIF(Returns[OrderID], Orders_CLEAN[[#This Row],[OrderID]])&gt;0, "Yes", "No")</f>
        <v>No</v>
      </c>
      <c r="W411" s="19">
        <f>IF(Orders_CLEAN[[#This Row],[Returned]]="Yes",1,0)</f>
        <v>0</v>
      </c>
    </row>
    <row r="412" spans="1:23" x14ac:dyDescent="0.2">
      <c r="A412" t="s">
        <v>792</v>
      </c>
      <c r="B412" s="5">
        <v>45501</v>
      </c>
      <c r="C412" s="5" t="str">
        <f>IF(Orders_CLEAN[[#This Row],[Quantity]]="", "Quantity Error!", "Q"&amp;ROUNDUP(MONTH(Orders_CLEAN[[#This Row],[OrderDate]])/3,0))</f>
        <v>Q3</v>
      </c>
      <c r="D412" t="s">
        <v>126</v>
      </c>
      <c r="E412" t="str">
        <f>_xlfn.XLOOKUP(Orders_CLEAN[[#This Row],[CustomerID]],Customers[CustomerID],Customers[CustomerName])</f>
        <v>Sipho Molefe</v>
      </c>
      <c r="F412" t="s">
        <v>151</v>
      </c>
      <c r="G412" t="str">
        <f>_xlfn.XLOOKUP(Orders_CLEAN[[#This Row],[ProductID]],Products[ProductID],Products[ProductName])</f>
        <v>Binders Model 3</v>
      </c>
      <c r="H412" t="str">
        <f>_xlfn.XLOOKUP(Orders_CLEAN[[#This Row],[ProductName]],Products[ProductName],Products[Category])</f>
        <v>Office Supplies</v>
      </c>
      <c r="I412" s="6">
        <f>_xlfn.XLOOKUP(Orders_CLEAN[[#This Row],[ProductID]],Products[ProductID],Products[Cost])</f>
        <v>487.09</v>
      </c>
      <c r="J412">
        <v>12</v>
      </c>
      <c r="K412" s="6">
        <v>838.72</v>
      </c>
      <c r="L412" s="7">
        <v>0</v>
      </c>
      <c r="M412" t="s">
        <v>27</v>
      </c>
      <c r="N412" t="s">
        <v>31</v>
      </c>
      <c r="O412" t="str">
        <f>_xlfn.XLOOKUP(Orders_CLEAN[[#This Row],[Region]],Region_lookup[RegionCode],Region_lookup[RegionName])</f>
        <v>Gauteng</v>
      </c>
      <c r="P412" t="s">
        <v>32</v>
      </c>
      <c r="Q412" t="str">
        <f>_xlfn.XLOOKUP(Orders_CLEAN[[#This Row],[EmployeeID]],Employees[EmployeeID],Employees[EmployeeName])</f>
        <v>Nomvula Mokoena</v>
      </c>
      <c r="R412" s="8">
        <f>Orders_CLEAN[[#This Row],[Quantity]]*Orders_CLEAN[[#This Row],[UnitPrice]]*(1-Orders_CLEAN[[#This Row],[Discount]])</f>
        <v>10064.64</v>
      </c>
      <c r="S412" s="8">
        <f>Orders_CLEAN[[#This Row],[Cost]]*Orders_CLEAN[[#This Row],[Quantity]]</f>
        <v>5845.08</v>
      </c>
      <c r="T412" s="8">
        <f>Orders_CLEAN[[#This Row],[LineTotal]]-Orders_CLEAN[[#This Row],[LineCost]]</f>
        <v>4219.5599999999995</v>
      </c>
      <c r="U412" s="8" t="str">
        <f>IFERROR(IF(Orders_CLEAN[[#This Row],[Profit]]/Orders_CLEAN[[#This Row],[LineTotal]]&gt;0.3, "High", IF(Orders_CLEAN[[#This Row],[Profit]]/Orders_CLEAN[[#This Row],[LineTotal]]&gt;=0.15, "Medium", "Low")), "Quantity Error!")</f>
        <v>High</v>
      </c>
      <c r="V412" s="8" t="str">
        <f>IF(COUNTIF(Returns[OrderID], Orders_CLEAN[[#This Row],[OrderID]])&gt;0, "Yes", "No")</f>
        <v>No</v>
      </c>
      <c r="W412" s="19">
        <f>IF(Orders_CLEAN[[#This Row],[Returned]]="Yes",1,0)</f>
        <v>0</v>
      </c>
    </row>
    <row r="413" spans="1:23" x14ac:dyDescent="0.2">
      <c r="A413" t="s">
        <v>793</v>
      </c>
      <c r="B413" s="5">
        <v>45638</v>
      </c>
      <c r="C413" s="5" t="str">
        <f>IF(Orders_CLEAN[[#This Row],[Quantity]]="", "Quantity Error!", "Q"&amp;ROUNDUP(MONTH(Orders_CLEAN[[#This Row],[OrderDate]])/3,0))</f>
        <v>Q4</v>
      </c>
      <c r="D413" t="s">
        <v>419</v>
      </c>
      <c r="E413" t="str">
        <f>_xlfn.XLOOKUP(Orders_CLEAN[[#This Row],[CustomerID]],Customers[CustomerID],Customers[CustomerName])</f>
        <v>Aisha Khumalo</v>
      </c>
      <c r="F413" t="s">
        <v>151</v>
      </c>
      <c r="G413" t="str">
        <f>_xlfn.XLOOKUP(Orders_CLEAN[[#This Row],[ProductID]],Products[ProductID],Products[ProductName])</f>
        <v>Binders Model 3</v>
      </c>
      <c r="H413" t="str">
        <f>_xlfn.XLOOKUP(Orders_CLEAN[[#This Row],[ProductName]],Products[ProductName],Products[Category])</f>
        <v>Office Supplies</v>
      </c>
      <c r="I413" s="6">
        <f>_xlfn.XLOOKUP(Orders_CLEAN[[#This Row],[ProductID]],Products[ProductID],Products[Cost])</f>
        <v>487.09</v>
      </c>
      <c r="J413">
        <v>12</v>
      </c>
      <c r="K413" s="6">
        <v>838.72</v>
      </c>
      <c r="L413" s="7">
        <v>0</v>
      </c>
      <c r="M413" t="s">
        <v>36</v>
      </c>
      <c r="N413" t="s">
        <v>47</v>
      </c>
      <c r="O413" t="str">
        <f>_xlfn.XLOOKUP(Orders_CLEAN[[#This Row],[Region]],Region_lookup[RegionCode],Region_lookup[RegionName])</f>
        <v>Eastern Cape</v>
      </c>
      <c r="P413" t="s">
        <v>48</v>
      </c>
      <c r="Q413" t="str">
        <f>_xlfn.XLOOKUP(Orders_CLEAN[[#This Row],[EmployeeID]],Employees[EmployeeID],Employees[EmployeeName])</f>
        <v>Sipho Ndlovu</v>
      </c>
      <c r="R413" s="8">
        <f>Orders_CLEAN[[#This Row],[Quantity]]*Orders_CLEAN[[#This Row],[UnitPrice]]*(1-Orders_CLEAN[[#This Row],[Discount]])</f>
        <v>10064.64</v>
      </c>
      <c r="S413" s="8">
        <f>Orders_CLEAN[[#This Row],[Cost]]*Orders_CLEAN[[#This Row],[Quantity]]</f>
        <v>5845.08</v>
      </c>
      <c r="T413" s="8">
        <f>Orders_CLEAN[[#This Row],[LineTotal]]-Orders_CLEAN[[#This Row],[LineCost]]</f>
        <v>4219.5599999999995</v>
      </c>
      <c r="U413" s="8" t="str">
        <f>IFERROR(IF(Orders_CLEAN[[#This Row],[Profit]]/Orders_CLEAN[[#This Row],[LineTotal]]&gt;0.3, "High", IF(Orders_CLEAN[[#This Row],[Profit]]/Orders_CLEAN[[#This Row],[LineTotal]]&gt;=0.15, "Medium", "Low")), "Quantity Error!")</f>
        <v>High</v>
      </c>
      <c r="V413" s="8" t="str">
        <f>IF(COUNTIF(Returns[OrderID], Orders_CLEAN[[#This Row],[OrderID]])&gt;0, "Yes", "No")</f>
        <v>No</v>
      </c>
      <c r="W413" s="19">
        <f>IF(Orders_CLEAN[[#This Row],[Returned]]="Yes",1,0)</f>
        <v>0</v>
      </c>
    </row>
    <row r="414" spans="1:23" x14ac:dyDescent="0.2">
      <c r="A414" t="s">
        <v>794</v>
      </c>
      <c r="B414" s="5">
        <v>45837</v>
      </c>
      <c r="C414" s="5" t="str">
        <f>IF(Orders_CLEAN[[#This Row],[Quantity]]="", "Quantity Error!", "Q"&amp;ROUNDUP(MONTH(Orders_CLEAN[[#This Row],[OrderDate]])/3,0))</f>
        <v>Q2</v>
      </c>
      <c r="D414" t="s">
        <v>64</v>
      </c>
      <c r="E414" t="str">
        <f>_xlfn.XLOOKUP(Orders_CLEAN[[#This Row],[CustomerID]],Customers[CustomerID],Customers[CustomerName])</f>
        <v>Bongani Van Der Merwe</v>
      </c>
      <c r="F414" t="s">
        <v>192</v>
      </c>
      <c r="G414" t="str">
        <f>_xlfn.XLOOKUP(Orders_CLEAN[[#This Row],[ProductID]],Products[ProductID],Products[ProductName])</f>
        <v>Laptops Model 1</v>
      </c>
      <c r="H414" t="str">
        <f>_xlfn.XLOOKUP(Orders_CLEAN[[#This Row],[ProductName]],Products[ProductName],Products[Category])</f>
        <v>Technology</v>
      </c>
      <c r="I414" s="6">
        <f>_xlfn.XLOOKUP(Orders_CLEAN[[#This Row],[ProductID]],Products[ProductID],Products[Cost])</f>
        <v>732.63</v>
      </c>
      <c r="J414">
        <v>11</v>
      </c>
      <c r="K414" s="6">
        <v>1069.8599999999999</v>
      </c>
      <c r="L414" s="7">
        <v>0.2</v>
      </c>
      <c r="M414" t="s">
        <v>27</v>
      </c>
      <c r="N414" t="s">
        <v>31</v>
      </c>
      <c r="O414" t="str">
        <f>_xlfn.XLOOKUP(Orders_CLEAN[[#This Row],[Region]],Region_lookup[RegionCode],Region_lookup[RegionName])</f>
        <v>Gauteng</v>
      </c>
      <c r="P414" t="s">
        <v>52</v>
      </c>
      <c r="Q414" t="str">
        <f>_xlfn.XLOOKUP(Orders_CLEAN[[#This Row],[EmployeeID]],Employees[EmployeeID],Employees[EmployeeName])</f>
        <v>Precious Mbatha</v>
      </c>
      <c r="R414" s="8">
        <f>Orders_CLEAN[[#This Row],[Quantity]]*Orders_CLEAN[[#This Row],[UnitPrice]]*(1-Orders_CLEAN[[#This Row],[Discount]])</f>
        <v>9414.768</v>
      </c>
      <c r="S414" s="8">
        <f>Orders_CLEAN[[#This Row],[Cost]]*Orders_CLEAN[[#This Row],[Quantity]]</f>
        <v>8058.93</v>
      </c>
      <c r="T414" s="8">
        <f>Orders_CLEAN[[#This Row],[LineTotal]]-Orders_CLEAN[[#This Row],[LineCost]]</f>
        <v>1355.8379999999997</v>
      </c>
      <c r="U414" s="8" t="str">
        <f>IFERROR(IF(Orders_CLEAN[[#This Row],[Profit]]/Orders_CLEAN[[#This Row],[LineTotal]]&gt;0.3, "High", IF(Orders_CLEAN[[#This Row],[Profit]]/Orders_CLEAN[[#This Row],[LineTotal]]&gt;=0.15, "Medium", "Low")), "Quantity Error!")</f>
        <v>Low</v>
      </c>
      <c r="V414" s="8" t="str">
        <f>IF(COUNTIF(Returns[OrderID], Orders_CLEAN[[#This Row],[OrderID]])&gt;0, "Yes", "No")</f>
        <v>No</v>
      </c>
      <c r="W414" s="19">
        <f>IF(Orders_CLEAN[[#This Row],[Returned]]="Yes",1,0)</f>
        <v>0</v>
      </c>
    </row>
    <row r="415" spans="1:23" x14ac:dyDescent="0.2">
      <c r="A415" t="s">
        <v>796</v>
      </c>
      <c r="B415" s="5">
        <v>45524</v>
      </c>
      <c r="C415" s="5" t="str">
        <f>IF(Orders_CLEAN[[#This Row],[Quantity]]="", "Quantity Error!", "Q"&amp;ROUNDUP(MONTH(Orders_CLEAN[[#This Row],[OrderDate]])/3,0))</f>
        <v>Q3</v>
      </c>
      <c r="D415" t="s">
        <v>11</v>
      </c>
      <c r="E415" t="str">
        <f>_xlfn.XLOOKUP(Orders_CLEAN[[#This Row],[CustomerID]],Customers[CustomerID],Customers[CustomerName])</f>
        <v>Werner Molefe</v>
      </c>
      <c r="F415" t="s">
        <v>537</v>
      </c>
      <c r="G415" t="str">
        <f>_xlfn.XLOOKUP(Orders_CLEAN[[#This Row],[ProductID]],Products[ProductID],Products[ProductName])</f>
        <v>Desks Model 4</v>
      </c>
      <c r="H415" t="str">
        <f>_xlfn.XLOOKUP(Orders_CLEAN[[#This Row],[ProductName]],Products[ProductName],Products[Category])</f>
        <v>Furniture</v>
      </c>
      <c r="I415" s="6">
        <f>_xlfn.XLOOKUP(Orders_CLEAN[[#This Row],[ProductID]],Products[ProductID],Products[Cost])</f>
        <v>598.51</v>
      </c>
      <c r="J415">
        <v>9</v>
      </c>
      <c r="K415" s="6">
        <v>940.73</v>
      </c>
      <c r="L415" s="7">
        <v>0.2</v>
      </c>
      <c r="M415" t="s">
        <v>27</v>
      </c>
      <c r="N415" t="s">
        <v>14</v>
      </c>
      <c r="O415" t="str">
        <f>_xlfn.XLOOKUP(Orders_CLEAN[[#This Row],[Region]],Region_lookup[RegionCode],Region_lookup[RegionName])</f>
        <v>Western Cape</v>
      </c>
      <c r="P415" t="s">
        <v>82</v>
      </c>
      <c r="Q415" t="str">
        <f>_xlfn.XLOOKUP(Orders_CLEAN[[#This Row],[EmployeeID]],Employees[EmployeeID],Employees[EmployeeName])</f>
        <v>Thabo Pretorius</v>
      </c>
      <c r="R415" s="8">
        <f>Orders_CLEAN[[#This Row],[Quantity]]*Orders_CLEAN[[#This Row],[UnitPrice]]*(1-Orders_CLEAN[[#This Row],[Discount]])</f>
        <v>6773.2560000000003</v>
      </c>
      <c r="S415" s="8">
        <f>Orders_CLEAN[[#This Row],[Cost]]*Orders_CLEAN[[#This Row],[Quantity]]</f>
        <v>5386.59</v>
      </c>
      <c r="T415" s="8">
        <f>Orders_CLEAN[[#This Row],[LineTotal]]-Orders_CLEAN[[#This Row],[LineCost]]</f>
        <v>1386.6660000000002</v>
      </c>
      <c r="U415" s="8" t="str">
        <f>IFERROR(IF(Orders_CLEAN[[#This Row],[Profit]]/Orders_CLEAN[[#This Row],[LineTotal]]&gt;0.3, "High", IF(Orders_CLEAN[[#This Row],[Profit]]/Orders_CLEAN[[#This Row],[LineTotal]]&gt;=0.15, "Medium", "Low")), "Quantity Error!")</f>
        <v>Medium</v>
      </c>
      <c r="V415" s="8" t="str">
        <f>IF(COUNTIF(Returns[OrderID], Orders_CLEAN[[#This Row],[OrderID]])&gt;0, "Yes", "No")</f>
        <v>No</v>
      </c>
      <c r="W415" s="19">
        <f>IF(Orders_CLEAN[[#This Row],[Returned]]="Yes",1,0)</f>
        <v>0</v>
      </c>
    </row>
    <row r="416" spans="1:23" x14ac:dyDescent="0.2">
      <c r="A416" t="s">
        <v>798</v>
      </c>
      <c r="B416" s="5">
        <v>45332</v>
      </c>
      <c r="C416" s="5" t="str">
        <f>IF(Orders_CLEAN[[#This Row],[Quantity]]="", "Quantity Error!", "Q"&amp;ROUNDUP(MONTH(Orders_CLEAN[[#This Row],[OrderDate]])/3,0))</f>
        <v>Q1</v>
      </c>
      <c r="D416" t="s">
        <v>448</v>
      </c>
      <c r="E416" t="str">
        <f>_xlfn.XLOOKUP(Orders_CLEAN[[#This Row],[CustomerID]],Customers[CustomerID],Customers[CustomerName])</f>
        <v>Werner Van Der Merwe</v>
      </c>
      <c r="F416" t="s">
        <v>65</v>
      </c>
      <c r="G416" t="str">
        <f>_xlfn.XLOOKUP(Orders_CLEAN[[#This Row],[ProductID]],Products[ProductID],Products[ProductName])</f>
        <v>Bookcases Model 2</v>
      </c>
      <c r="H416" t="str">
        <f>_xlfn.XLOOKUP(Orders_CLEAN[[#This Row],[ProductName]],Products[ProductName],Products[Category])</f>
        <v>Furniture</v>
      </c>
      <c r="I416" s="6">
        <f>_xlfn.XLOOKUP(Orders_CLEAN[[#This Row],[ProductID]],Products[ProductID],Products[Cost])</f>
        <v>633.59</v>
      </c>
      <c r="J416">
        <v>11</v>
      </c>
      <c r="K416" s="6">
        <v>800.37</v>
      </c>
      <c r="L416" s="7">
        <v>0</v>
      </c>
      <c r="M416" t="s">
        <v>62</v>
      </c>
      <c r="N416" t="s">
        <v>47</v>
      </c>
      <c r="O416" t="str">
        <f>_xlfn.XLOOKUP(Orders_CLEAN[[#This Row],[Region]],Region_lookup[RegionCode],Region_lookup[RegionName])</f>
        <v>Eastern Cape</v>
      </c>
      <c r="P416" t="s">
        <v>58</v>
      </c>
      <c r="Q416" t="str">
        <f>_xlfn.XLOOKUP(Orders_CLEAN[[#This Row],[EmployeeID]],Employees[EmployeeID],Employees[EmployeeName])</f>
        <v>Palesa Steyn</v>
      </c>
      <c r="R416" s="8">
        <f>Orders_CLEAN[[#This Row],[Quantity]]*Orders_CLEAN[[#This Row],[UnitPrice]]*(1-Orders_CLEAN[[#This Row],[Discount]])</f>
        <v>8804.07</v>
      </c>
      <c r="S416" s="8">
        <f>Orders_CLEAN[[#This Row],[Cost]]*Orders_CLEAN[[#This Row],[Quantity]]</f>
        <v>6969.4900000000007</v>
      </c>
      <c r="T416" s="8">
        <f>Orders_CLEAN[[#This Row],[LineTotal]]-Orders_CLEAN[[#This Row],[LineCost]]</f>
        <v>1834.579999999999</v>
      </c>
      <c r="U416" s="8" t="str">
        <f>IFERROR(IF(Orders_CLEAN[[#This Row],[Profit]]/Orders_CLEAN[[#This Row],[LineTotal]]&gt;0.3, "High", IF(Orders_CLEAN[[#This Row],[Profit]]/Orders_CLEAN[[#This Row],[LineTotal]]&gt;=0.15, "Medium", "Low")), "Quantity Error!")</f>
        <v>Medium</v>
      </c>
      <c r="V416" s="8" t="str">
        <f>IF(COUNTIF(Returns[OrderID], Orders_CLEAN[[#This Row],[OrderID]])&gt;0, "Yes", "No")</f>
        <v>No</v>
      </c>
      <c r="W416" s="19">
        <f>IF(Orders_CLEAN[[#This Row],[Returned]]="Yes",1,0)</f>
        <v>0</v>
      </c>
    </row>
    <row r="417" spans="1:23" x14ac:dyDescent="0.2">
      <c r="A417" t="s">
        <v>799</v>
      </c>
      <c r="B417" s="5">
        <v>45782</v>
      </c>
      <c r="C417" s="5" t="str">
        <f>IF(Orders_CLEAN[[#This Row],[Quantity]]="", "Quantity Error!", "Q"&amp;ROUNDUP(MONTH(Orders_CLEAN[[#This Row],[OrderDate]])/3,0))</f>
        <v>Q2</v>
      </c>
      <c r="D417" t="s">
        <v>240</v>
      </c>
      <c r="E417" t="str">
        <f>_xlfn.XLOOKUP(Orders_CLEAN[[#This Row],[CustomerID]],Customers[CustomerID],Customers[CustomerName])</f>
        <v>Riaan Molefe</v>
      </c>
      <c r="F417" t="s">
        <v>365</v>
      </c>
      <c r="G417" t="str">
        <f>_xlfn.XLOOKUP(Orders_CLEAN[[#This Row],[ProductID]],Products[ProductID],Products[ProductName])</f>
        <v>Binders Model 4</v>
      </c>
      <c r="H417" t="str">
        <f>_xlfn.XLOOKUP(Orders_CLEAN[[#This Row],[ProductName]],Products[ProductName],Products[Category])</f>
        <v>Office Supplies</v>
      </c>
      <c r="I417" s="6">
        <f>_xlfn.XLOOKUP(Orders_CLEAN[[#This Row],[ProductID]],Products[ProductID],Products[Cost])</f>
        <v>723.8</v>
      </c>
      <c r="J417">
        <v>7</v>
      </c>
      <c r="K417" s="6">
        <v>1101.54</v>
      </c>
      <c r="L417" s="7">
        <v>0.15</v>
      </c>
      <c r="M417" t="s">
        <v>27</v>
      </c>
      <c r="N417" t="s">
        <v>21</v>
      </c>
      <c r="O417" t="str">
        <f>_xlfn.XLOOKUP(Orders_CLEAN[[#This Row],[Region]],Region_lookup[RegionCode],Region_lookup[RegionName])</f>
        <v>KwaZulu-Natal</v>
      </c>
      <c r="P417" t="s">
        <v>97</v>
      </c>
      <c r="Q417" t="str">
        <f>_xlfn.XLOOKUP(Orders_CLEAN[[#This Row],[EmployeeID]],Employees[EmployeeID],Employees[EmployeeName])</f>
        <v>Bongani Sithole</v>
      </c>
      <c r="R417" s="8">
        <f>Orders_CLEAN[[#This Row],[Quantity]]*Orders_CLEAN[[#This Row],[UnitPrice]]*(1-Orders_CLEAN[[#This Row],[Discount]])</f>
        <v>6554.1629999999996</v>
      </c>
      <c r="S417" s="8">
        <f>Orders_CLEAN[[#This Row],[Cost]]*Orders_CLEAN[[#This Row],[Quantity]]</f>
        <v>5066.5999999999995</v>
      </c>
      <c r="T417" s="8">
        <f>Orders_CLEAN[[#This Row],[LineTotal]]-Orders_CLEAN[[#This Row],[LineCost]]</f>
        <v>1487.5630000000001</v>
      </c>
      <c r="U417" s="8" t="str">
        <f>IFERROR(IF(Orders_CLEAN[[#This Row],[Profit]]/Orders_CLEAN[[#This Row],[LineTotal]]&gt;0.3, "High", IF(Orders_CLEAN[[#This Row],[Profit]]/Orders_CLEAN[[#This Row],[LineTotal]]&gt;=0.15, "Medium", "Low")), "Quantity Error!")</f>
        <v>Medium</v>
      </c>
      <c r="V417" s="8" t="str">
        <f>IF(COUNTIF(Returns[OrderID], Orders_CLEAN[[#This Row],[OrderID]])&gt;0, "Yes", "No")</f>
        <v>No</v>
      </c>
      <c r="W417" s="19">
        <f>IF(Orders_CLEAN[[#This Row],[Returned]]="Yes",1,0)</f>
        <v>0</v>
      </c>
    </row>
    <row r="418" spans="1:23" x14ac:dyDescent="0.2">
      <c r="A418" t="s">
        <v>800</v>
      </c>
      <c r="B418" s="5">
        <v>45387</v>
      </c>
      <c r="C418" s="5" t="str">
        <f>IF(Orders_CLEAN[[#This Row],[Quantity]]="", "Quantity Error!", "Q"&amp;ROUNDUP(MONTH(Orders_CLEAN[[#This Row],[OrderDate]])/3,0))</f>
        <v>Q2</v>
      </c>
      <c r="D418" t="s">
        <v>448</v>
      </c>
      <c r="E418" t="str">
        <f>_xlfn.XLOOKUP(Orders_CLEAN[[#This Row],[CustomerID]],Customers[CustomerID],Customers[CustomerName])</f>
        <v>Werner Van Der Merwe</v>
      </c>
      <c r="F418" t="s">
        <v>158</v>
      </c>
      <c r="G418" t="str">
        <f>_xlfn.XLOOKUP(Orders_CLEAN[[#This Row],[ProductID]],Products[ProductID],Products[ProductName])</f>
        <v>Desks Model 1</v>
      </c>
      <c r="H418" t="str">
        <f>_xlfn.XLOOKUP(Orders_CLEAN[[#This Row],[ProductName]],Products[ProductName],Products[Category])</f>
        <v>Furniture</v>
      </c>
      <c r="I418" s="6">
        <f>_xlfn.XLOOKUP(Orders_CLEAN[[#This Row],[ProductID]],Products[ProductID],Products[Cost])</f>
        <v>731.22</v>
      </c>
      <c r="J418">
        <v>3</v>
      </c>
      <c r="K418" s="6">
        <v>1490.92</v>
      </c>
      <c r="L418" s="7">
        <v>0.2</v>
      </c>
      <c r="M418" t="s">
        <v>36</v>
      </c>
      <c r="N418" t="s">
        <v>47</v>
      </c>
      <c r="O418" t="str">
        <f>_xlfn.XLOOKUP(Orders_CLEAN[[#This Row],[Region]],Region_lookup[RegionCode],Region_lookup[RegionName])</f>
        <v>Eastern Cape</v>
      </c>
      <c r="P418" t="s">
        <v>75</v>
      </c>
      <c r="Q418" t="str">
        <f>_xlfn.XLOOKUP(Orders_CLEAN[[#This Row],[EmployeeID]],Employees[EmployeeID],Employees[EmployeeName])</f>
        <v>Francois Steyn</v>
      </c>
      <c r="R418" s="8">
        <f>Orders_CLEAN[[#This Row],[Quantity]]*Orders_CLEAN[[#This Row],[UnitPrice]]*(1-Orders_CLEAN[[#This Row],[Discount]])</f>
        <v>3578.2080000000005</v>
      </c>
      <c r="S418" s="8">
        <f>Orders_CLEAN[[#This Row],[Cost]]*Orders_CLEAN[[#This Row],[Quantity]]</f>
        <v>2193.66</v>
      </c>
      <c r="T418" s="8">
        <f>Orders_CLEAN[[#This Row],[LineTotal]]-Orders_CLEAN[[#This Row],[LineCost]]</f>
        <v>1384.5480000000007</v>
      </c>
      <c r="U418" s="8" t="str">
        <f>IFERROR(IF(Orders_CLEAN[[#This Row],[Profit]]/Orders_CLEAN[[#This Row],[LineTotal]]&gt;0.3, "High", IF(Orders_CLEAN[[#This Row],[Profit]]/Orders_CLEAN[[#This Row],[LineTotal]]&gt;=0.15, "Medium", "Low")), "Quantity Error!")</f>
        <v>High</v>
      </c>
      <c r="V418" s="8" t="str">
        <f>IF(COUNTIF(Returns[OrderID], Orders_CLEAN[[#This Row],[OrderID]])&gt;0, "Yes", "No")</f>
        <v>No</v>
      </c>
      <c r="W418" s="19">
        <f>IF(Orders_CLEAN[[#This Row],[Returned]]="Yes",1,0)</f>
        <v>0</v>
      </c>
    </row>
    <row r="419" spans="1:23" x14ac:dyDescent="0.2">
      <c r="A419" t="s">
        <v>801</v>
      </c>
      <c r="B419" s="5">
        <v>45711</v>
      </c>
      <c r="C419" s="5" t="str">
        <f>IF(Orders_CLEAN[[#This Row],[Quantity]]="", "Quantity Error!", "Q"&amp;ROUNDUP(MONTH(Orders_CLEAN[[#This Row],[OrderDate]])/3,0))</f>
        <v>Q1</v>
      </c>
      <c r="D419" t="s">
        <v>34</v>
      </c>
      <c r="E419" t="str">
        <f>_xlfn.XLOOKUP(Orders_CLEAN[[#This Row],[CustomerID]],Customers[CustomerID],Customers[CustomerName])</f>
        <v>Anja Mahlangu</v>
      </c>
      <c r="F419" t="s">
        <v>213</v>
      </c>
      <c r="G419" t="str">
        <f>_xlfn.XLOOKUP(Orders_CLEAN[[#This Row],[ProductID]],Products[ProductID],Products[ProductName])</f>
        <v>Pens Model 4</v>
      </c>
      <c r="H419" t="str">
        <f>_xlfn.XLOOKUP(Orders_CLEAN[[#This Row],[ProductName]],Products[ProductName],Products[Category])</f>
        <v>Office Supplies</v>
      </c>
      <c r="I419" s="6">
        <f>_xlfn.XLOOKUP(Orders_CLEAN[[#This Row],[ProductID]],Products[ProductID],Products[Cost])</f>
        <v>578.14</v>
      </c>
      <c r="J419">
        <v>5</v>
      </c>
      <c r="K419" s="6">
        <v>1084.72</v>
      </c>
      <c r="L419" s="7">
        <v>0</v>
      </c>
      <c r="M419" t="s">
        <v>27</v>
      </c>
      <c r="N419" t="s">
        <v>14</v>
      </c>
      <c r="O419" t="str">
        <f>_xlfn.XLOOKUP(Orders_CLEAN[[#This Row],[Region]],Region_lookup[RegionCode],Region_lookup[RegionName])</f>
        <v>Western Cape</v>
      </c>
      <c r="P419" t="s">
        <v>15</v>
      </c>
      <c r="Q419" t="str">
        <f>_xlfn.XLOOKUP(Orders_CLEAN[[#This Row],[EmployeeID]],Employees[EmployeeID],Employees[EmployeeName])</f>
        <v>Anja Fourie</v>
      </c>
      <c r="R419" s="8">
        <f>Orders_CLEAN[[#This Row],[Quantity]]*Orders_CLEAN[[#This Row],[UnitPrice]]*(1-Orders_CLEAN[[#This Row],[Discount]])</f>
        <v>5423.6</v>
      </c>
      <c r="S419" s="8">
        <f>Orders_CLEAN[[#This Row],[Cost]]*Orders_CLEAN[[#This Row],[Quantity]]</f>
        <v>2890.7</v>
      </c>
      <c r="T419" s="8">
        <f>Orders_CLEAN[[#This Row],[LineTotal]]-Orders_CLEAN[[#This Row],[LineCost]]</f>
        <v>2532.9000000000005</v>
      </c>
      <c r="U419" s="8" t="str">
        <f>IFERROR(IF(Orders_CLEAN[[#This Row],[Profit]]/Orders_CLEAN[[#This Row],[LineTotal]]&gt;0.3, "High", IF(Orders_CLEAN[[#This Row],[Profit]]/Orders_CLEAN[[#This Row],[LineTotal]]&gt;=0.15, "Medium", "Low")), "Quantity Error!")</f>
        <v>High</v>
      </c>
      <c r="V419" s="8" t="str">
        <f>IF(COUNTIF(Returns[OrderID], Orders_CLEAN[[#This Row],[OrderID]])&gt;0, "Yes", "No")</f>
        <v>No</v>
      </c>
      <c r="W419" s="19">
        <f>IF(Orders_CLEAN[[#This Row],[Returned]]="Yes",1,0)</f>
        <v>0</v>
      </c>
    </row>
    <row r="420" spans="1:23" x14ac:dyDescent="0.2">
      <c r="A420" t="s">
        <v>802</v>
      </c>
      <c r="B420" s="5">
        <v>45412</v>
      </c>
      <c r="C420" s="5" t="str">
        <f>IF(Orders_CLEAN[[#This Row],[Quantity]]="", "Quantity Error!", "Q"&amp;ROUNDUP(MONTH(Orders_CLEAN[[#This Row],[OrderDate]])/3,0))</f>
        <v>Q2</v>
      </c>
      <c r="D420" t="s">
        <v>288</v>
      </c>
      <c r="E420" t="str">
        <f>_xlfn.XLOOKUP(Orders_CLEAN[[#This Row],[CustomerID]],Customers[CustomerID],Customers[CustomerName])</f>
        <v>Francois Pretorius</v>
      </c>
      <c r="F420" t="s">
        <v>195</v>
      </c>
      <c r="G420" t="str">
        <f>_xlfn.XLOOKUP(Orders_CLEAN[[#This Row],[ProductID]],Products[ProductID],Products[ProductName])</f>
        <v>Printers Model 2</v>
      </c>
      <c r="H420" t="str">
        <f>_xlfn.XLOOKUP(Orders_CLEAN[[#This Row],[ProductName]],Products[ProductName],Products[Category])</f>
        <v>Technology</v>
      </c>
      <c r="I420" s="6">
        <f>_xlfn.XLOOKUP(Orders_CLEAN[[#This Row],[ProductID]],Products[ProductID],Products[Cost])</f>
        <v>338.21</v>
      </c>
      <c r="J420">
        <v>11</v>
      </c>
      <c r="K420" s="6">
        <v>661.25</v>
      </c>
      <c r="L420" s="7">
        <v>0</v>
      </c>
      <c r="M420" t="s">
        <v>36</v>
      </c>
      <c r="N420" t="s">
        <v>21</v>
      </c>
      <c r="O420" t="str">
        <f>_xlfn.XLOOKUP(Orders_CLEAN[[#This Row],[Region]],Region_lookup[RegionCode],Region_lookup[RegionName])</f>
        <v>KwaZulu-Natal</v>
      </c>
      <c r="P420" t="s">
        <v>22</v>
      </c>
      <c r="Q420" t="str">
        <f>_xlfn.XLOOKUP(Orders_CLEAN[[#This Row],[EmployeeID]],Employees[EmployeeID],Employees[EmployeeName])</f>
        <v>Thabo Le Roux</v>
      </c>
      <c r="R420" s="8">
        <f>Orders_CLEAN[[#This Row],[Quantity]]*Orders_CLEAN[[#This Row],[UnitPrice]]*(1-Orders_CLEAN[[#This Row],[Discount]])</f>
        <v>7273.75</v>
      </c>
      <c r="S420" s="8">
        <f>Orders_CLEAN[[#This Row],[Cost]]*Orders_CLEAN[[#This Row],[Quantity]]</f>
        <v>3720.31</v>
      </c>
      <c r="T420" s="8">
        <f>Orders_CLEAN[[#This Row],[LineTotal]]-Orders_CLEAN[[#This Row],[LineCost]]</f>
        <v>3553.44</v>
      </c>
      <c r="U420" s="8" t="str">
        <f>IFERROR(IF(Orders_CLEAN[[#This Row],[Profit]]/Orders_CLEAN[[#This Row],[LineTotal]]&gt;0.3, "High", IF(Orders_CLEAN[[#This Row],[Profit]]/Orders_CLEAN[[#This Row],[LineTotal]]&gt;=0.15, "Medium", "Low")), "Quantity Error!")</f>
        <v>High</v>
      </c>
      <c r="V420" s="8" t="str">
        <f>IF(COUNTIF(Returns[OrderID], Orders_CLEAN[[#This Row],[OrderID]])&gt;0, "Yes", "No")</f>
        <v>No</v>
      </c>
      <c r="W420" s="19">
        <f>IF(Orders_CLEAN[[#This Row],[Returned]]="Yes",1,0)</f>
        <v>0</v>
      </c>
    </row>
    <row r="421" spans="1:23" x14ac:dyDescent="0.2">
      <c r="A421" t="s">
        <v>803</v>
      </c>
      <c r="B421" s="5">
        <v>45385</v>
      </c>
      <c r="C421" s="5" t="str">
        <f>IF(Orders_CLEAN[[#This Row],[Quantity]]="", "Quantity Error!", "Q"&amp;ROUNDUP(MONTH(Orders_CLEAN[[#This Row],[OrderDate]])/3,0))</f>
        <v>Q2</v>
      </c>
      <c r="D421" t="s">
        <v>557</v>
      </c>
      <c r="E421" t="str">
        <f>_xlfn.XLOOKUP(Orders_CLEAN[[#This Row],[CustomerID]],Customers[CustomerID],Customers[CustomerName])</f>
        <v>Deon Venter</v>
      </c>
      <c r="F421" t="s">
        <v>46</v>
      </c>
      <c r="G421" t="str">
        <f>_xlfn.XLOOKUP(Orders_CLEAN[[#This Row],[ProductID]],Products[ProductID],Products[ProductName])</f>
        <v>Tables Model 4</v>
      </c>
      <c r="H421" t="str">
        <f>_xlfn.XLOOKUP(Orders_CLEAN[[#This Row],[ProductName]],Products[ProductName],Products[Category])</f>
        <v>Furniture</v>
      </c>
      <c r="I421" s="6">
        <f>_xlfn.XLOOKUP(Orders_CLEAN[[#This Row],[ProductID]],Products[ProductID],Products[Cost])</f>
        <v>707.97</v>
      </c>
      <c r="J421">
        <v>12</v>
      </c>
      <c r="K421" s="6">
        <v>1262.55</v>
      </c>
      <c r="L421" s="7">
        <v>0.2</v>
      </c>
      <c r="M421" t="s">
        <v>27</v>
      </c>
      <c r="N421" t="s">
        <v>14</v>
      </c>
      <c r="O421" t="str">
        <f>_xlfn.XLOOKUP(Orders_CLEAN[[#This Row],[Region]],Region_lookup[RegionCode],Region_lookup[RegionName])</f>
        <v>Western Cape</v>
      </c>
      <c r="P421" t="s">
        <v>93</v>
      </c>
      <c r="Q421" t="str">
        <f>_xlfn.XLOOKUP(Orders_CLEAN[[#This Row],[EmployeeID]],Employees[EmployeeID],Employees[EmployeeName])</f>
        <v>Anja Zulu</v>
      </c>
      <c r="R421" s="8">
        <f>Orders_CLEAN[[#This Row],[Quantity]]*Orders_CLEAN[[#This Row],[UnitPrice]]*(1-Orders_CLEAN[[#This Row],[Discount]])</f>
        <v>12120.48</v>
      </c>
      <c r="S421" s="8">
        <f>Orders_CLEAN[[#This Row],[Cost]]*Orders_CLEAN[[#This Row],[Quantity]]</f>
        <v>8495.64</v>
      </c>
      <c r="T421" s="8">
        <f>Orders_CLEAN[[#This Row],[LineTotal]]-Orders_CLEAN[[#This Row],[LineCost]]</f>
        <v>3624.84</v>
      </c>
      <c r="U421" s="8" t="str">
        <f>IFERROR(IF(Orders_CLEAN[[#This Row],[Profit]]/Orders_CLEAN[[#This Row],[LineTotal]]&gt;0.3, "High", IF(Orders_CLEAN[[#This Row],[Profit]]/Orders_CLEAN[[#This Row],[LineTotal]]&gt;=0.15, "Medium", "Low")), "Quantity Error!")</f>
        <v>Medium</v>
      </c>
      <c r="V421" s="8" t="str">
        <f>IF(COUNTIF(Returns[OrderID], Orders_CLEAN[[#This Row],[OrderID]])&gt;0, "Yes", "No")</f>
        <v>No</v>
      </c>
      <c r="W421" s="19">
        <f>IF(Orders_CLEAN[[#This Row],[Returned]]="Yes",1,0)</f>
        <v>0</v>
      </c>
    </row>
    <row r="422" spans="1:23" x14ac:dyDescent="0.2">
      <c r="A422" t="s">
        <v>805</v>
      </c>
      <c r="B422" s="5">
        <v>45718</v>
      </c>
      <c r="C422" s="5" t="str">
        <f>IF(Orders_CLEAN[[#This Row],[Quantity]]="", "Quantity Error!", "Q"&amp;ROUNDUP(MONTH(Orders_CLEAN[[#This Row],[OrderDate]])/3,0))</f>
        <v>Q1</v>
      </c>
      <c r="D422" t="s">
        <v>321</v>
      </c>
      <c r="E422" t="str">
        <f>_xlfn.XLOOKUP(Orders_CLEAN[[#This Row],[CustomerID]],Customers[CustomerID],Customers[CustomerName])</f>
        <v>Nomvula Le Roux</v>
      </c>
      <c r="F422" t="s">
        <v>73</v>
      </c>
      <c r="G422" t="str">
        <f>_xlfn.XLOOKUP(Orders_CLEAN[[#This Row],[ProductID]],Products[ProductID],Products[ProductName])</f>
        <v>Tables Model 1</v>
      </c>
      <c r="H422" t="str">
        <f>_xlfn.XLOOKUP(Orders_CLEAN[[#This Row],[ProductName]],Products[ProductName],Products[Category])</f>
        <v>Furniture</v>
      </c>
      <c r="I422" s="6">
        <f>_xlfn.XLOOKUP(Orders_CLEAN[[#This Row],[ProductID]],Products[ProductID],Products[Cost])</f>
        <v>469.73</v>
      </c>
      <c r="J422">
        <v>7</v>
      </c>
      <c r="K422" s="6">
        <v>954.16</v>
      </c>
      <c r="L422" s="7">
        <v>0</v>
      </c>
      <c r="M422" t="s">
        <v>13</v>
      </c>
      <c r="N422" t="s">
        <v>21</v>
      </c>
      <c r="O422" t="str">
        <f>_xlfn.XLOOKUP(Orders_CLEAN[[#This Row],[Region]],Region_lookup[RegionCode],Region_lookup[RegionName])</f>
        <v>KwaZulu-Natal</v>
      </c>
      <c r="P422" t="s">
        <v>170</v>
      </c>
      <c r="Q422" t="str">
        <f>_xlfn.XLOOKUP(Orders_CLEAN[[#This Row],[EmployeeID]],Employees[EmployeeID],Employees[EmployeeName])</f>
        <v>Nomvula Le Roux</v>
      </c>
      <c r="R422" s="8">
        <f>Orders_CLEAN[[#This Row],[Quantity]]*Orders_CLEAN[[#This Row],[UnitPrice]]*(1-Orders_CLEAN[[#This Row],[Discount]])</f>
        <v>6679.12</v>
      </c>
      <c r="S422" s="8">
        <f>Orders_CLEAN[[#This Row],[Cost]]*Orders_CLEAN[[#This Row],[Quantity]]</f>
        <v>3288.11</v>
      </c>
      <c r="T422" s="8">
        <f>Orders_CLEAN[[#This Row],[LineTotal]]-Orders_CLEAN[[#This Row],[LineCost]]</f>
        <v>3391.0099999999998</v>
      </c>
      <c r="U422" s="8" t="str">
        <f>IFERROR(IF(Orders_CLEAN[[#This Row],[Profit]]/Orders_CLEAN[[#This Row],[LineTotal]]&gt;0.3, "High", IF(Orders_CLEAN[[#This Row],[Profit]]/Orders_CLEAN[[#This Row],[LineTotal]]&gt;=0.15, "Medium", "Low")), "Quantity Error!")</f>
        <v>High</v>
      </c>
      <c r="V422" s="8" t="str">
        <f>IF(COUNTIF(Returns[OrderID], Orders_CLEAN[[#This Row],[OrderID]])&gt;0, "Yes", "No")</f>
        <v>No</v>
      </c>
      <c r="W422" s="19">
        <f>IF(Orders_CLEAN[[#This Row],[Returned]]="Yes",1,0)</f>
        <v>0</v>
      </c>
    </row>
    <row r="423" spans="1:23" x14ac:dyDescent="0.2">
      <c r="A423" t="s">
        <v>806</v>
      </c>
      <c r="B423" s="5">
        <v>45493</v>
      </c>
      <c r="C423" s="5" t="str">
        <f>IF(Orders_CLEAN[[#This Row],[Quantity]]="", "Quantity Error!", "Q"&amp;ROUNDUP(MONTH(Orders_CLEAN[[#This Row],[OrderDate]])/3,0))</f>
        <v>Q3</v>
      </c>
      <c r="D423" t="s">
        <v>54</v>
      </c>
      <c r="E423" t="str">
        <f>_xlfn.XLOOKUP(Orders_CLEAN[[#This Row],[CustomerID]],Customers[CustomerID],Customers[CustomerName])</f>
        <v>Precious Venter</v>
      </c>
      <c r="F423" t="s">
        <v>118</v>
      </c>
      <c r="G423" t="str">
        <f>_xlfn.XLOOKUP(Orders_CLEAN[[#This Row],[ProductID]],Products[ProductID],Products[ProductName])</f>
        <v>Paper Model 1</v>
      </c>
      <c r="H423" t="str">
        <f>_xlfn.XLOOKUP(Orders_CLEAN[[#This Row],[ProductName]],Products[ProductName],Products[Category])</f>
        <v>Office Supplies</v>
      </c>
      <c r="I423" s="6">
        <f>_xlfn.XLOOKUP(Orders_CLEAN[[#This Row],[ProductID]],Products[ProductID],Products[Cost])</f>
        <v>193.58</v>
      </c>
      <c r="J423">
        <v>7</v>
      </c>
      <c r="K423" s="6">
        <v>347.15</v>
      </c>
      <c r="L423" s="7">
        <v>0.15</v>
      </c>
      <c r="M423" t="s">
        <v>13</v>
      </c>
      <c r="N423" t="s">
        <v>21</v>
      </c>
      <c r="O423" t="str">
        <f>_xlfn.XLOOKUP(Orders_CLEAN[[#This Row],[Region]],Region_lookup[RegionCode],Region_lookup[RegionName])</f>
        <v>KwaZulu-Natal</v>
      </c>
      <c r="P423" t="s">
        <v>22</v>
      </c>
      <c r="Q423" t="str">
        <f>_xlfn.XLOOKUP(Orders_CLEAN[[#This Row],[EmployeeID]],Employees[EmployeeID],Employees[EmployeeName])</f>
        <v>Thabo Le Roux</v>
      </c>
      <c r="R423" s="8">
        <f>Orders_CLEAN[[#This Row],[Quantity]]*Orders_CLEAN[[#This Row],[UnitPrice]]*(1-Orders_CLEAN[[#This Row],[Discount]])</f>
        <v>2065.5424999999996</v>
      </c>
      <c r="S423" s="8">
        <f>Orders_CLEAN[[#This Row],[Cost]]*Orders_CLEAN[[#This Row],[Quantity]]</f>
        <v>1355.0600000000002</v>
      </c>
      <c r="T423" s="8">
        <f>Orders_CLEAN[[#This Row],[LineTotal]]-Orders_CLEAN[[#This Row],[LineCost]]</f>
        <v>710.48249999999939</v>
      </c>
      <c r="U423" s="8" t="str">
        <f>IFERROR(IF(Orders_CLEAN[[#This Row],[Profit]]/Orders_CLEAN[[#This Row],[LineTotal]]&gt;0.3, "High", IF(Orders_CLEAN[[#This Row],[Profit]]/Orders_CLEAN[[#This Row],[LineTotal]]&gt;=0.15, "Medium", "Low")), "Quantity Error!")</f>
        <v>High</v>
      </c>
      <c r="V423" s="8" t="str">
        <f>IF(COUNTIF(Returns[OrderID], Orders_CLEAN[[#This Row],[OrderID]])&gt;0, "Yes", "No")</f>
        <v>No</v>
      </c>
      <c r="W423" s="19">
        <f>IF(Orders_CLEAN[[#This Row],[Returned]]="Yes",1,0)</f>
        <v>0</v>
      </c>
    </row>
    <row r="424" spans="1:23" x14ac:dyDescent="0.2">
      <c r="A424" t="s">
        <v>807</v>
      </c>
      <c r="B424" s="5">
        <v>45791</v>
      </c>
      <c r="C424" s="5" t="str">
        <f>IF(Orders_CLEAN[[#This Row],[Quantity]]="", "Quantity Error!", "Q"&amp;ROUNDUP(MONTH(Orders_CLEAN[[#This Row],[OrderDate]])/3,0))</f>
        <v>Q2</v>
      </c>
      <c r="D424" t="s">
        <v>510</v>
      </c>
      <c r="E424" t="str">
        <f>_xlfn.XLOOKUP(Orders_CLEAN[[#This Row],[CustomerID]],Customers[CustomerID],Customers[CustomerName])</f>
        <v>Anja Sithole</v>
      </c>
      <c r="F424" t="s">
        <v>151</v>
      </c>
      <c r="G424" t="str">
        <f>_xlfn.XLOOKUP(Orders_CLEAN[[#This Row],[ProductID]],Products[ProductID],Products[ProductName])</f>
        <v>Binders Model 3</v>
      </c>
      <c r="H424" t="str">
        <f>_xlfn.XLOOKUP(Orders_CLEAN[[#This Row],[ProductName]],Products[ProductName],Products[Category])</f>
        <v>Office Supplies</v>
      </c>
      <c r="I424" s="6">
        <f>_xlfn.XLOOKUP(Orders_CLEAN[[#This Row],[ProductID]],Products[ProductID],Products[Cost])</f>
        <v>487.09</v>
      </c>
      <c r="J424">
        <v>12</v>
      </c>
      <c r="K424" s="6">
        <v>838.72</v>
      </c>
      <c r="L424" s="7">
        <v>0</v>
      </c>
      <c r="M424" t="s">
        <v>36</v>
      </c>
      <c r="N424" t="s">
        <v>47</v>
      </c>
      <c r="O424" t="str">
        <f>_xlfn.XLOOKUP(Orders_CLEAN[[#This Row],[Region]],Region_lookup[RegionCode],Region_lookup[RegionName])</f>
        <v>Eastern Cape</v>
      </c>
      <c r="P424" t="s">
        <v>58</v>
      </c>
      <c r="Q424" t="str">
        <f>_xlfn.XLOOKUP(Orders_CLEAN[[#This Row],[EmployeeID]],Employees[EmployeeID],Employees[EmployeeName])</f>
        <v>Palesa Steyn</v>
      </c>
      <c r="R424" s="8">
        <f>Orders_CLEAN[[#This Row],[Quantity]]*Orders_CLEAN[[#This Row],[UnitPrice]]*(1-Orders_CLEAN[[#This Row],[Discount]])</f>
        <v>10064.64</v>
      </c>
      <c r="S424" s="8">
        <f>Orders_CLEAN[[#This Row],[Cost]]*Orders_CLEAN[[#This Row],[Quantity]]</f>
        <v>5845.08</v>
      </c>
      <c r="T424" s="8">
        <f>Orders_CLEAN[[#This Row],[LineTotal]]-Orders_CLEAN[[#This Row],[LineCost]]</f>
        <v>4219.5599999999995</v>
      </c>
      <c r="U424" s="8" t="str">
        <f>IFERROR(IF(Orders_CLEAN[[#This Row],[Profit]]/Orders_CLEAN[[#This Row],[LineTotal]]&gt;0.3, "High", IF(Orders_CLEAN[[#This Row],[Profit]]/Orders_CLEAN[[#This Row],[LineTotal]]&gt;=0.15, "Medium", "Low")), "Quantity Error!")</f>
        <v>High</v>
      </c>
      <c r="V424" s="8" t="str">
        <f>IF(COUNTIF(Returns[OrderID], Orders_CLEAN[[#This Row],[OrderID]])&gt;0, "Yes", "No")</f>
        <v>No</v>
      </c>
      <c r="W424" s="19">
        <f>IF(Orders_CLEAN[[#This Row],[Returned]]="Yes",1,0)</f>
        <v>0</v>
      </c>
    </row>
    <row r="425" spans="1:23" x14ac:dyDescent="0.2">
      <c r="A425" t="s">
        <v>808</v>
      </c>
      <c r="B425" s="5">
        <v>45767</v>
      </c>
      <c r="C425" s="5" t="str">
        <f>IF(Orders_CLEAN[[#This Row],[Quantity]]="", "Quantity Error!", "Q"&amp;ROUNDUP(MONTH(Orders_CLEAN[[#This Row],[OrderDate]])/3,0))</f>
        <v>Q2</v>
      </c>
      <c r="D425" t="s">
        <v>428</v>
      </c>
      <c r="E425" t="str">
        <f>_xlfn.XLOOKUP(Orders_CLEAN[[#This Row],[CustomerID]],Customers[CustomerID],Customers[CustomerName])</f>
        <v>Chantelle Steyn</v>
      </c>
      <c r="F425" t="s">
        <v>51</v>
      </c>
      <c r="G425" t="str">
        <f>_xlfn.XLOOKUP(Orders_CLEAN[[#This Row],[ProductID]],Products[ProductID],Products[ProductName])</f>
        <v>Bookcases Model 4</v>
      </c>
      <c r="H425" t="str">
        <f>_xlfn.XLOOKUP(Orders_CLEAN[[#This Row],[ProductName]],Products[ProductName],Products[Category])</f>
        <v>Furniture</v>
      </c>
      <c r="I425" s="6">
        <f>_xlfn.XLOOKUP(Orders_CLEAN[[#This Row],[ProductID]],Products[ProductID],Products[Cost])</f>
        <v>539.9</v>
      </c>
      <c r="J425">
        <v>3</v>
      </c>
      <c r="K425" s="6">
        <v>1019.72</v>
      </c>
      <c r="L425" s="7">
        <v>0</v>
      </c>
      <c r="M425" t="s">
        <v>36</v>
      </c>
      <c r="N425" t="s">
        <v>14</v>
      </c>
      <c r="O425" t="str">
        <f>_xlfn.XLOOKUP(Orders_CLEAN[[#This Row],[Region]],Region_lookup[RegionCode],Region_lookup[RegionName])</f>
        <v>Western Cape</v>
      </c>
      <c r="P425" t="s">
        <v>82</v>
      </c>
      <c r="Q425" t="str">
        <f>_xlfn.XLOOKUP(Orders_CLEAN[[#This Row],[EmployeeID]],Employees[EmployeeID],Employees[EmployeeName])</f>
        <v>Thabo Pretorius</v>
      </c>
      <c r="R425" s="8">
        <f>Orders_CLEAN[[#This Row],[Quantity]]*Orders_CLEAN[[#This Row],[UnitPrice]]*(1-Orders_CLEAN[[#This Row],[Discount]])</f>
        <v>3059.16</v>
      </c>
      <c r="S425" s="8">
        <f>Orders_CLEAN[[#This Row],[Cost]]*Orders_CLEAN[[#This Row],[Quantity]]</f>
        <v>1619.6999999999998</v>
      </c>
      <c r="T425" s="8">
        <f>Orders_CLEAN[[#This Row],[LineTotal]]-Orders_CLEAN[[#This Row],[LineCost]]</f>
        <v>1439.46</v>
      </c>
      <c r="U425" s="8" t="str">
        <f>IFERROR(IF(Orders_CLEAN[[#This Row],[Profit]]/Orders_CLEAN[[#This Row],[LineTotal]]&gt;0.3, "High", IF(Orders_CLEAN[[#This Row],[Profit]]/Orders_CLEAN[[#This Row],[LineTotal]]&gt;=0.15, "Medium", "Low")), "Quantity Error!")</f>
        <v>High</v>
      </c>
      <c r="V425" s="8" t="str">
        <f>IF(COUNTIF(Returns[OrderID], Orders_CLEAN[[#This Row],[OrderID]])&gt;0, "Yes", "No")</f>
        <v>No</v>
      </c>
      <c r="W425" s="19">
        <f>IF(Orders_CLEAN[[#This Row],[Returned]]="Yes",1,0)</f>
        <v>0</v>
      </c>
    </row>
    <row r="426" spans="1:23" x14ac:dyDescent="0.2">
      <c r="A426" t="s">
        <v>810</v>
      </c>
      <c r="B426" s="5">
        <v>45440</v>
      </c>
      <c r="C426" s="5" t="str">
        <f>IF(Orders_CLEAN[[#This Row],[Quantity]]="", "Quantity Error!", "Q"&amp;ROUNDUP(MONTH(Orders_CLEAN[[#This Row],[OrderDate]])/3,0))</f>
        <v>Q2</v>
      </c>
      <c r="D426" t="s">
        <v>404</v>
      </c>
      <c r="E426" t="str">
        <f>_xlfn.XLOOKUP(Orders_CLEAN[[#This Row],[CustomerID]],Customers[CustomerID],Customers[CustomerName])</f>
        <v>Riaan Botha</v>
      </c>
      <c r="F426" t="s">
        <v>216</v>
      </c>
      <c r="G426" t="str">
        <f>_xlfn.XLOOKUP(Orders_CLEAN[[#This Row],[ProductID]],Products[ProductID],Products[ProductName])</f>
        <v>Pens Model 1</v>
      </c>
      <c r="H426" t="str">
        <f>_xlfn.XLOOKUP(Orders_CLEAN[[#This Row],[ProductName]],Products[ProductName],Products[Category])</f>
        <v>Office Supplies</v>
      </c>
      <c r="I426" s="6">
        <f>_xlfn.XLOOKUP(Orders_CLEAN[[#This Row],[ProductID]],Products[ProductID],Products[Cost])</f>
        <v>640.09</v>
      </c>
      <c r="J426">
        <v>2</v>
      </c>
      <c r="K426" s="6">
        <v>1169.26</v>
      </c>
      <c r="L426" s="7">
        <v>0.05</v>
      </c>
      <c r="M426" t="s">
        <v>13</v>
      </c>
      <c r="N426" t="s">
        <v>21</v>
      </c>
      <c r="O426" t="str">
        <f>_xlfn.XLOOKUP(Orders_CLEAN[[#This Row],[Region]],Region_lookup[RegionCode],Region_lookup[RegionName])</f>
        <v>KwaZulu-Natal</v>
      </c>
      <c r="P426" t="s">
        <v>97</v>
      </c>
      <c r="Q426" t="str">
        <f>_xlfn.XLOOKUP(Orders_CLEAN[[#This Row],[EmployeeID]],Employees[EmployeeID],Employees[EmployeeName])</f>
        <v>Bongani Sithole</v>
      </c>
      <c r="R426" s="8">
        <f>Orders_CLEAN[[#This Row],[Quantity]]*Orders_CLEAN[[#This Row],[UnitPrice]]*(1-Orders_CLEAN[[#This Row],[Discount]])</f>
        <v>2221.5940000000001</v>
      </c>
      <c r="S426" s="8">
        <f>Orders_CLEAN[[#This Row],[Cost]]*Orders_CLEAN[[#This Row],[Quantity]]</f>
        <v>1280.18</v>
      </c>
      <c r="T426" s="8">
        <f>Orders_CLEAN[[#This Row],[LineTotal]]-Orders_CLEAN[[#This Row],[LineCost]]</f>
        <v>941.41399999999999</v>
      </c>
      <c r="U426" s="8" t="str">
        <f>IFERROR(IF(Orders_CLEAN[[#This Row],[Profit]]/Orders_CLEAN[[#This Row],[LineTotal]]&gt;0.3, "High", IF(Orders_CLEAN[[#This Row],[Profit]]/Orders_CLEAN[[#This Row],[LineTotal]]&gt;=0.15, "Medium", "Low")), "Quantity Error!")</f>
        <v>High</v>
      </c>
      <c r="V426" s="8" t="str">
        <f>IF(COUNTIF(Returns[OrderID], Orders_CLEAN[[#This Row],[OrderID]])&gt;0, "Yes", "No")</f>
        <v>No</v>
      </c>
      <c r="W426" s="19">
        <f>IF(Orders_CLEAN[[#This Row],[Returned]]="Yes",1,0)</f>
        <v>0</v>
      </c>
    </row>
    <row r="427" spans="1:23" x14ac:dyDescent="0.2">
      <c r="A427" t="s">
        <v>811</v>
      </c>
      <c r="B427" s="5">
        <v>45553</v>
      </c>
      <c r="C427" s="5" t="str">
        <f>IF(Orders_CLEAN[[#This Row],[Quantity]]="", "Quantity Error!", "Q"&amp;ROUNDUP(MONTH(Orders_CLEAN[[#This Row],[OrderDate]])/3,0))</f>
        <v>Q3</v>
      </c>
      <c r="D427" t="s">
        <v>254</v>
      </c>
      <c r="E427" t="str">
        <f>_xlfn.XLOOKUP(Orders_CLEAN[[#This Row],[CustomerID]],Customers[CustomerID],Customers[CustomerName])</f>
        <v>Werner Sithole</v>
      </c>
      <c r="F427" t="s">
        <v>213</v>
      </c>
      <c r="G427" t="str">
        <f>_xlfn.XLOOKUP(Orders_CLEAN[[#This Row],[ProductID]],Products[ProductID],Products[ProductName])</f>
        <v>Pens Model 4</v>
      </c>
      <c r="H427" t="str">
        <f>_xlfn.XLOOKUP(Orders_CLEAN[[#This Row],[ProductName]],Products[ProductName],Products[Category])</f>
        <v>Office Supplies</v>
      </c>
      <c r="I427" s="6">
        <f>_xlfn.XLOOKUP(Orders_CLEAN[[#This Row],[ProductID]],Products[ProductID],Products[Cost])</f>
        <v>578.14</v>
      </c>
      <c r="J427">
        <v>8</v>
      </c>
      <c r="K427" s="6">
        <v>1084.72</v>
      </c>
      <c r="L427" s="7">
        <v>0.05</v>
      </c>
      <c r="M427" t="s">
        <v>36</v>
      </c>
      <c r="N427" t="s">
        <v>21</v>
      </c>
      <c r="O427" t="str">
        <f>_xlfn.XLOOKUP(Orders_CLEAN[[#This Row],[Region]],Region_lookup[RegionCode],Region_lookup[RegionName])</f>
        <v>KwaZulu-Natal</v>
      </c>
      <c r="P427" t="s">
        <v>170</v>
      </c>
      <c r="Q427" t="str">
        <f>_xlfn.XLOOKUP(Orders_CLEAN[[#This Row],[EmployeeID]],Employees[EmployeeID],Employees[EmployeeName])</f>
        <v>Nomvula Le Roux</v>
      </c>
      <c r="R427" s="8">
        <f>Orders_CLEAN[[#This Row],[Quantity]]*Orders_CLEAN[[#This Row],[UnitPrice]]*(1-Orders_CLEAN[[#This Row],[Discount]])</f>
        <v>8243.8719999999994</v>
      </c>
      <c r="S427" s="8">
        <f>Orders_CLEAN[[#This Row],[Cost]]*Orders_CLEAN[[#This Row],[Quantity]]</f>
        <v>4625.12</v>
      </c>
      <c r="T427" s="8">
        <f>Orders_CLEAN[[#This Row],[LineTotal]]-Orders_CLEAN[[#This Row],[LineCost]]</f>
        <v>3618.7519999999995</v>
      </c>
      <c r="U427" s="8" t="str">
        <f>IFERROR(IF(Orders_CLEAN[[#This Row],[Profit]]/Orders_CLEAN[[#This Row],[LineTotal]]&gt;0.3, "High", IF(Orders_CLEAN[[#This Row],[Profit]]/Orders_CLEAN[[#This Row],[LineTotal]]&gt;=0.15, "Medium", "Low")), "Quantity Error!")</f>
        <v>High</v>
      </c>
      <c r="V427" s="8" t="str">
        <f>IF(COUNTIF(Returns[OrderID], Orders_CLEAN[[#This Row],[OrderID]])&gt;0, "Yes", "No")</f>
        <v>No</v>
      </c>
      <c r="W427" s="19">
        <f>IF(Orders_CLEAN[[#This Row],[Returned]]="Yes",1,0)</f>
        <v>0</v>
      </c>
    </row>
    <row r="428" spans="1:23" x14ac:dyDescent="0.2">
      <c r="A428" t="s">
        <v>813</v>
      </c>
      <c r="B428" s="5">
        <v>45394</v>
      </c>
      <c r="C428" s="5" t="str">
        <f>IF(Orders_CLEAN[[#This Row],[Quantity]]="", "Quantity Error!", "Q"&amp;ROUNDUP(MONTH(Orders_CLEAN[[#This Row],[OrderDate]])/3,0))</f>
        <v>Q2</v>
      </c>
      <c r="D428" t="s">
        <v>57</v>
      </c>
      <c r="E428" t="str">
        <f>_xlfn.XLOOKUP(Orders_CLEAN[[#This Row],[CustomerID]],Customers[CustomerID],Customers[CustomerName])</f>
        <v>Johan Van Der Merwe</v>
      </c>
      <c r="F428" t="s">
        <v>92</v>
      </c>
      <c r="G428" t="str">
        <f>_xlfn.XLOOKUP(Orders_CLEAN[[#This Row],[ProductID]],Products[ProductID],Products[ProductName])</f>
        <v>Accessories Model 3</v>
      </c>
      <c r="H428" t="str">
        <f>_xlfn.XLOOKUP(Orders_CLEAN[[#This Row],[ProductName]],Products[ProductName],Products[Category])</f>
        <v>Technology</v>
      </c>
      <c r="I428" s="6">
        <f>_xlfn.XLOOKUP(Orders_CLEAN[[#This Row],[ProductID]],Products[ProductID],Products[Cost])</f>
        <v>357.49</v>
      </c>
      <c r="J428">
        <v>3</v>
      </c>
      <c r="K428" s="6">
        <v>769.69</v>
      </c>
      <c r="L428" s="7">
        <v>0</v>
      </c>
      <c r="M428" t="s">
        <v>27</v>
      </c>
      <c r="N428" t="s">
        <v>47</v>
      </c>
      <c r="O428" t="str">
        <f>_xlfn.XLOOKUP(Orders_CLEAN[[#This Row],[Region]],Region_lookup[RegionCode],Region_lookup[RegionName])</f>
        <v>Eastern Cape</v>
      </c>
      <c r="P428" t="s">
        <v>58</v>
      </c>
      <c r="Q428" t="str">
        <f>_xlfn.XLOOKUP(Orders_CLEAN[[#This Row],[EmployeeID]],Employees[EmployeeID],Employees[EmployeeName])</f>
        <v>Palesa Steyn</v>
      </c>
      <c r="R428" s="8">
        <f>Orders_CLEAN[[#This Row],[Quantity]]*Orders_CLEAN[[#This Row],[UnitPrice]]*(1-Orders_CLEAN[[#This Row],[Discount]])</f>
        <v>2309.0700000000002</v>
      </c>
      <c r="S428" s="8">
        <f>Orders_CLEAN[[#This Row],[Cost]]*Orders_CLEAN[[#This Row],[Quantity]]</f>
        <v>1072.47</v>
      </c>
      <c r="T428" s="8">
        <f>Orders_CLEAN[[#This Row],[LineTotal]]-Orders_CLEAN[[#This Row],[LineCost]]</f>
        <v>1236.6000000000001</v>
      </c>
      <c r="U428" s="8" t="str">
        <f>IFERROR(IF(Orders_CLEAN[[#This Row],[Profit]]/Orders_CLEAN[[#This Row],[LineTotal]]&gt;0.3, "High", IF(Orders_CLEAN[[#This Row],[Profit]]/Orders_CLEAN[[#This Row],[LineTotal]]&gt;=0.15, "Medium", "Low")), "Quantity Error!")</f>
        <v>High</v>
      </c>
      <c r="V428" s="8" t="str">
        <f>IF(COUNTIF(Returns[OrderID], Orders_CLEAN[[#This Row],[OrderID]])&gt;0, "Yes", "No")</f>
        <v>Yes</v>
      </c>
      <c r="W428" s="19">
        <f>IF(Orders_CLEAN[[#This Row],[Returned]]="Yes",1,0)</f>
        <v>1</v>
      </c>
    </row>
    <row r="429" spans="1:23" x14ac:dyDescent="0.2">
      <c r="A429" t="s">
        <v>814</v>
      </c>
      <c r="B429" s="5">
        <v>45601</v>
      </c>
      <c r="C429" s="5" t="str">
        <f>IF(Orders_CLEAN[[#This Row],[Quantity]]="", "Quantity Error!", "Q"&amp;ROUNDUP(MONTH(Orders_CLEAN[[#This Row],[OrderDate]])/3,0))</f>
        <v>Q4</v>
      </c>
      <c r="D429" t="s">
        <v>530</v>
      </c>
      <c r="E429" t="str">
        <f>_xlfn.XLOOKUP(Orders_CLEAN[[#This Row],[CustomerID]],Customers[CustomerID],Customers[CustomerName])</f>
        <v>Aisha Botha</v>
      </c>
      <c r="F429" t="s">
        <v>78</v>
      </c>
      <c r="G429" t="str">
        <f>_xlfn.XLOOKUP(Orders_CLEAN[[#This Row],[ProductID]],Products[ProductID],Products[ProductName])</f>
        <v>Desks Model 3</v>
      </c>
      <c r="H429" t="str">
        <f>_xlfn.XLOOKUP(Orders_CLEAN[[#This Row],[ProductName]],Products[ProductName],Products[Category])</f>
        <v>Furniture</v>
      </c>
      <c r="I429" s="6">
        <f>_xlfn.XLOOKUP(Orders_CLEAN[[#This Row],[ProductID]],Products[ProductID],Products[Cost])</f>
        <v>388.07</v>
      </c>
      <c r="J429">
        <v>4</v>
      </c>
      <c r="K429" s="6">
        <v>782.41</v>
      </c>
      <c r="L429" s="7">
        <v>0.1</v>
      </c>
      <c r="M429" t="s">
        <v>36</v>
      </c>
      <c r="N429" t="s">
        <v>21</v>
      </c>
      <c r="O429" t="str">
        <f>_xlfn.XLOOKUP(Orders_CLEAN[[#This Row],[Region]],Region_lookup[RegionCode],Region_lookup[RegionName])</f>
        <v>KwaZulu-Natal</v>
      </c>
      <c r="P429" t="s">
        <v>97</v>
      </c>
      <c r="Q429" t="str">
        <f>_xlfn.XLOOKUP(Orders_CLEAN[[#This Row],[EmployeeID]],Employees[EmployeeID],Employees[EmployeeName])</f>
        <v>Bongani Sithole</v>
      </c>
      <c r="R429" s="8">
        <f>Orders_CLEAN[[#This Row],[Quantity]]*Orders_CLEAN[[#This Row],[UnitPrice]]*(1-Orders_CLEAN[[#This Row],[Discount]])</f>
        <v>2816.6759999999999</v>
      </c>
      <c r="S429" s="8">
        <f>Orders_CLEAN[[#This Row],[Cost]]*Orders_CLEAN[[#This Row],[Quantity]]</f>
        <v>1552.28</v>
      </c>
      <c r="T429" s="8">
        <f>Orders_CLEAN[[#This Row],[LineTotal]]-Orders_CLEAN[[#This Row],[LineCost]]</f>
        <v>1264.396</v>
      </c>
      <c r="U429" s="8" t="str">
        <f>IFERROR(IF(Orders_CLEAN[[#This Row],[Profit]]/Orders_CLEAN[[#This Row],[LineTotal]]&gt;0.3, "High", IF(Orders_CLEAN[[#This Row],[Profit]]/Orders_CLEAN[[#This Row],[LineTotal]]&gt;=0.15, "Medium", "Low")), "Quantity Error!")</f>
        <v>High</v>
      </c>
      <c r="V429" s="8" t="str">
        <f>IF(COUNTIF(Returns[OrderID], Orders_CLEAN[[#This Row],[OrderID]])&gt;0, "Yes", "No")</f>
        <v>No</v>
      </c>
      <c r="W429" s="19">
        <f>IF(Orders_CLEAN[[#This Row],[Returned]]="Yes",1,0)</f>
        <v>0</v>
      </c>
    </row>
    <row r="430" spans="1:23" x14ac:dyDescent="0.2">
      <c r="A430" t="s">
        <v>815</v>
      </c>
      <c r="B430" s="5">
        <v>45781</v>
      </c>
      <c r="C430" s="5" t="str">
        <f>IF(Orders_CLEAN[[#This Row],[Quantity]]="", "Quantity Error!", "Q"&amp;ROUNDUP(MONTH(Orders_CLEAN[[#This Row],[OrderDate]])/3,0))</f>
        <v>Q2</v>
      </c>
      <c r="D430" t="s">
        <v>120</v>
      </c>
      <c r="E430" t="str">
        <f>_xlfn.XLOOKUP(Orders_CLEAN[[#This Row],[CustomerID]],Customers[CustomerID],Customers[CustomerName])</f>
        <v>Francois Sithole</v>
      </c>
      <c r="F430" t="s">
        <v>155</v>
      </c>
      <c r="G430" t="str">
        <f>_xlfn.XLOOKUP(Orders_CLEAN[[#This Row],[ProductID]],Products[ProductID],Products[ProductName])</f>
        <v>Monitors Model 1</v>
      </c>
      <c r="H430" t="str">
        <f>_xlfn.XLOOKUP(Orders_CLEAN[[#This Row],[ProductName]],Products[ProductName],Products[Category])</f>
        <v>Technology</v>
      </c>
      <c r="I430" s="6">
        <f>_xlfn.XLOOKUP(Orders_CLEAN[[#This Row],[ProductID]],Products[ProductID],Products[Cost])</f>
        <v>757.28</v>
      </c>
      <c r="J430">
        <v>11</v>
      </c>
      <c r="K430" s="6">
        <v>1165.56</v>
      </c>
      <c r="L430" s="7">
        <v>0.15</v>
      </c>
      <c r="M430" t="s">
        <v>27</v>
      </c>
      <c r="N430" t="s">
        <v>31</v>
      </c>
      <c r="O430" t="str">
        <f>_xlfn.XLOOKUP(Orders_CLEAN[[#This Row],[Region]],Region_lookup[RegionCode],Region_lookup[RegionName])</f>
        <v>Gauteng</v>
      </c>
      <c r="P430" t="s">
        <v>32</v>
      </c>
      <c r="Q430" t="str">
        <f>_xlfn.XLOOKUP(Orders_CLEAN[[#This Row],[EmployeeID]],Employees[EmployeeID],Employees[EmployeeName])</f>
        <v>Nomvula Mokoena</v>
      </c>
      <c r="R430" s="8">
        <f>Orders_CLEAN[[#This Row],[Quantity]]*Orders_CLEAN[[#This Row],[UnitPrice]]*(1-Orders_CLEAN[[#This Row],[Discount]])</f>
        <v>10897.985999999999</v>
      </c>
      <c r="S430" s="8">
        <f>Orders_CLEAN[[#This Row],[Cost]]*Orders_CLEAN[[#This Row],[Quantity]]</f>
        <v>8330.08</v>
      </c>
      <c r="T430" s="8">
        <f>Orders_CLEAN[[#This Row],[LineTotal]]-Orders_CLEAN[[#This Row],[LineCost]]</f>
        <v>2567.905999999999</v>
      </c>
      <c r="U430" s="8" t="str">
        <f>IFERROR(IF(Orders_CLEAN[[#This Row],[Profit]]/Orders_CLEAN[[#This Row],[LineTotal]]&gt;0.3, "High", IF(Orders_CLEAN[[#This Row],[Profit]]/Orders_CLEAN[[#This Row],[LineTotal]]&gt;=0.15, "Medium", "Low")), "Quantity Error!")</f>
        <v>Medium</v>
      </c>
      <c r="V430" s="8" t="str">
        <f>IF(COUNTIF(Returns[OrderID], Orders_CLEAN[[#This Row],[OrderID]])&gt;0, "Yes", "No")</f>
        <v>No</v>
      </c>
      <c r="W430" s="19">
        <f>IF(Orders_CLEAN[[#This Row],[Returned]]="Yes",1,0)</f>
        <v>0</v>
      </c>
    </row>
    <row r="431" spans="1:23" x14ac:dyDescent="0.2">
      <c r="A431" t="s">
        <v>817</v>
      </c>
      <c r="B431" s="5">
        <v>45472</v>
      </c>
      <c r="C431" s="5" t="str">
        <f>IF(Orders_CLEAN[[#This Row],[Quantity]]="", "Quantity Error!", "Q"&amp;ROUNDUP(MONTH(Orders_CLEAN[[#This Row],[OrderDate]])/3,0))</f>
        <v>Q2</v>
      </c>
      <c r="D431" t="s">
        <v>279</v>
      </c>
      <c r="E431" t="str">
        <f>_xlfn.XLOOKUP(Orders_CLEAN[[#This Row],[CustomerID]],Customers[CustomerID],Customers[CustomerName])</f>
        <v>Bongani Khumalo</v>
      </c>
      <c r="F431" t="s">
        <v>26</v>
      </c>
      <c r="G431" t="str">
        <f>_xlfn.XLOOKUP(Orders_CLEAN[[#This Row],[ProductID]],Products[ProductID],Products[ProductName])</f>
        <v>Bookcases Model 3</v>
      </c>
      <c r="H431" t="str">
        <f>_xlfn.XLOOKUP(Orders_CLEAN[[#This Row],[ProductName]],Products[ProductName],Products[Category])</f>
        <v>Furniture</v>
      </c>
      <c r="I431" s="6">
        <f>_xlfn.XLOOKUP(Orders_CLEAN[[#This Row],[ProductID]],Products[ProductID],Products[Cost])</f>
        <v>431.57</v>
      </c>
      <c r="J431">
        <v>3</v>
      </c>
      <c r="K431" s="6">
        <v>725.92</v>
      </c>
      <c r="L431" s="7">
        <v>0.15</v>
      </c>
      <c r="M431" t="s">
        <v>13</v>
      </c>
      <c r="N431" t="s">
        <v>47</v>
      </c>
      <c r="O431" t="str">
        <f>_xlfn.XLOOKUP(Orders_CLEAN[[#This Row],[Region]],Region_lookup[RegionCode],Region_lookup[RegionName])</f>
        <v>Eastern Cape</v>
      </c>
      <c r="P431" t="s">
        <v>75</v>
      </c>
      <c r="Q431" t="str">
        <f>_xlfn.XLOOKUP(Orders_CLEAN[[#This Row],[EmployeeID]],Employees[EmployeeID],Employees[EmployeeName])</f>
        <v>Francois Steyn</v>
      </c>
      <c r="R431" s="8">
        <f>Orders_CLEAN[[#This Row],[Quantity]]*Orders_CLEAN[[#This Row],[UnitPrice]]*(1-Orders_CLEAN[[#This Row],[Discount]])</f>
        <v>1851.0959999999998</v>
      </c>
      <c r="S431" s="8">
        <f>Orders_CLEAN[[#This Row],[Cost]]*Orders_CLEAN[[#This Row],[Quantity]]</f>
        <v>1294.71</v>
      </c>
      <c r="T431" s="8">
        <f>Orders_CLEAN[[#This Row],[LineTotal]]-Orders_CLEAN[[#This Row],[LineCost]]</f>
        <v>556.38599999999974</v>
      </c>
      <c r="U431" s="8" t="str">
        <f>IFERROR(IF(Orders_CLEAN[[#This Row],[Profit]]/Orders_CLEAN[[#This Row],[LineTotal]]&gt;0.3, "High", IF(Orders_CLEAN[[#This Row],[Profit]]/Orders_CLEAN[[#This Row],[LineTotal]]&gt;=0.15, "Medium", "Low")), "Quantity Error!")</f>
        <v>High</v>
      </c>
      <c r="V431" s="8" t="str">
        <f>IF(COUNTIF(Returns[OrderID], Orders_CLEAN[[#This Row],[OrderID]])&gt;0, "Yes", "No")</f>
        <v>No</v>
      </c>
      <c r="W431" s="19">
        <f>IF(Orders_CLEAN[[#This Row],[Returned]]="Yes",1,0)</f>
        <v>0</v>
      </c>
    </row>
    <row r="432" spans="1:23" x14ac:dyDescent="0.2">
      <c r="A432" t="s">
        <v>819</v>
      </c>
      <c r="B432" s="5">
        <v>45528</v>
      </c>
      <c r="C432" s="5" t="str">
        <f>IF(Orders_CLEAN[[#This Row],[Quantity]]="", "Quantity Error!", "Q"&amp;ROUNDUP(MONTH(Orders_CLEAN[[#This Row],[OrderDate]])/3,0))</f>
        <v>Q3</v>
      </c>
      <c r="D432" t="s">
        <v>191</v>
      </c>
      <c r="E432" t="str">
        <f>_xlfn.XLOOKUP(Orders_CLEAN[[#This Row],[CustomerID]],Customers[CustomerID],Customers[CustomerName])</f>
        <v>Pieter Steyn</v>
      </c>
      <c r="F432" t="s">
        <v>19</v>
      </c>
      <c r="G432" t="str">
        <f>_xlfn.XLOOKUP(Orders_CLEAN[[#This Row],[ProductID]],Products[ProductID],Products[ProductName])</f>
        <v>Accessories Model 4</v>
      </c>
      <c r="H432" t="str">
        <f>_xlfn.XLOOKUP(Orders_CLEAN[[#This Row],[ProductName]],Products[ProductName],Products[Category])</f>
        <v>Technology</v>
      </c>
      <c r="I432" s="6">
        <f>_xlfn.XLOOKUP(Orders_CLEAN[[#This Row],[ProductID]],Products[ProductID],Products[Cost])</f>
        <v>685.08</v>
      </c>
      <c r="J432">
        <v>1</v>
      </c>
      <c r="K432" s="6">
        <v>921.01</v>
      </c>
      <c r="L432" s="7">
        <v>0.15</v>
      </c>
      <c r="M432" t="s">
        <v>27</v>
      </c>
      <c r="N432" t="s">
        <v>47</v>
      </c>
      <c r="O432" t="str">
        <f>_xlfn.XLOOKUP(Orders_CLEAN[[#This Row],[Region]],Region_lookup[RegionCode],Region_lookup[RegionName])</f>
        <v>Eastern Cape</v>
      </c>
      <c r="P432" t="s">
        <v>58</v>
      </c>
      <c r="Q432" t="str">
        <f>_xlfn.XLOOKUP(Orders_CLEAN[[#This Row],[EmployeeID]],Employees[EmployeeID],Employees[EmployeeName])</f>
        <v>Palesa Steyn</v>
      </c>
      <c r="R432" s="8">
        <f>Orders_CLEAN[[#This Row],[Quantity]]*Orders_CLEAN[[#This Row],[UnitPrice]]*(1-Orders_CLEAN[[#This Row],[Discount]])</f>
        <v>782.85849999999994</v>
      </c>
      <c r="S432" s="8">
        <f>Orders_CLEAN[[#This Row],[Cost]]*Orders_CLEAN[[#This Row],[Quantity]]</f>
        <v>685.08</v>
      </c>
      <c r="T432" s="8">
        <f>Orders_CLEAN[[#This Row],[LineTotal]]-Orders_CLEAN[[#This Row],[LineCost]]</f>
        <v>97.778499999999894</v>
      </c>
      <c r="U432" s="8" t="str">
        <f>IFERROR(IF(Orders_CLEAN[[#This Row],[Profit]]/Orders_CLEAN[[#This Row],[LineTotal]]&gt;0.3, "High", IF(Orders_CLEAN[[#This Row],[Profit]]/Orders_CLEAN[[#This Row],[LineTotal]]&gt;=0.15, "Medium", "Low")), "Quantity Error!")</f>
        <v>Low</v>
      </c>
      <c r="V432" s="8" t="str">
        <f>IF(COUNTIF(Returns[OrderID], Orders_CLEAN[[#This Row],[OrderID]])&gt;0, "Yes", "No")</f>
        <v>Yes</v>
      </c>
      <c r="W432" s="19">
        <f>IF(Orders_CLEAN[[#This Row],[Returned]]="Yes",1,0)</f>
        <v>1</v>
      </c>
    </row>
    <row r="433" spans="1:23" x14ac:dyDescent="0.2">
      <c r="A433" t="s">
        <v>821</v>
      </c>
      <c r="B433" s="5">
        <v>45293</v>
      </c>
      <c r="C433" s="5" t="str">
        <f>IF(Orders_CLEAN[[#This Row],[Quantity]]="", "Quantity Error!", "Q"&amp;ROUNDUP(MONTH(Orders_CLEAN[[#This Row],[OrderDate]])/3,0))</f>
        <v>Q1</v>
      </c>
      <c r="D433" t="s">
        <v>323</v>
      </c>
      <c r="E433" t="str">
        <f>_xlfn.XLOOKUP(Orders_CLEAN[[#This Row],[CustomerID]],Customers[CustomerID],Customers[CustomerName])</f>
        <v>Nomsa Molefe</v>
      </c>
      <c r="F433" t="s">
        <v>144</v>
      </c>
      <c r="G433" t="str">
        <f>_xlfn.XLOOKUP(Orders_CLEAN[[#This Row],[ProductID]],Products[ProductID],Products[ProductName])</f>
        <v>Bookcases Model 1</v>
      </c>
      <c r="H433" t="str">
        <f>_xlfn.XLOOKUP(Orders_CLEAN[[#This Row],[ProductName]],Products[ProductName],Products[Category])</f>
        <v>Furniture</v>
      </c>
      <c r="I433" s="6">
        <f>_xlfn.XLOOKUP(Orders_CLEAN[[#This Row],[ProductID]],Products[ProductID],Products[Cost])</f>
        <v>644.65</v>
      </c>
      <c r="J433">
        <v>8</v>
      </c>
      <c r="K433" s="6">
        <v>1029.82</v>
      </c>
      <c r="L433" s="7">
        <v>0.15</v>
      </c>
      <c r="M433" t="s">
        <v>13</v>
      </c>
      <c r="N433" t="s">
        <v>14</v>
      </c>
      <c r="O433" t="str">
        <f>_xlfn.XLOOKUP(Orders_CLEAN[[#This Row],[Region]],Region_lookup[RegionCode],Region_lookup[RegionName])</f>
        <v>Western Cape</v>
      </c>
      <c r="P433" t="s">
        <v>93</v>
      </c>
      <c r="Q433" t="str">
        <f>_xlfn.XLOOKUP(Orders_CLEAN[[#This Row],[EmployeeID]],Employees[EmployeeID],Employees[EmployeeName])</f>
        <v>Anja Zulu</v>
      </c>
      <c r="R433" s="8">
        <f>Orders_CLEAN[[#This Row],[Quantity]]*Orders_CLEAN[[#This Row],[UnitPrice]]*(1-Orders_CLEAN[[#This Row],[Discount]])</f>
        <v>7002.7759999999989</v>
      </c>
      <c r="S433" s="8">
        <f>Orders_CLEAN[[#This Row],[Cost]]*Orders_CLEAN[[#This Row],[Quantity]]</f>
        <v>5157.2</v>
      </c>
      <c r="T433" s="8">
        <f>Orders_CLEAN[[#This Row],[LineTotal]]-Orders_CLEAN[[#This Row],[LineCost]]</f>
        <v>1845.5759999999991</v>
      </c>
      <c r="U433" s="8" t="str">
        <f>IFERROR(IF(Orders_CLEAN[[#This Row],[Profit]]/Orders_CLEAN[[#This Row],[LineTotal]]&gt;0.3, "High", IF(Orders_CLEAN[[#This Row],[Profit]]/Orders_CLEAN[[#This Row],[LineTotal]]&gt;=0.15, "Medium", "Low")), "Quantity Error!")</f>
        <v>Medium</v>
      </c>
      <c r="V433" s="8" t="str">
        <f>IF(COUNTIF(Returns[OrderID], Orders_CLEAN[[#This Row],[OrderID]])&gt;0, "Yes", "No")</f>
        <v>No</v>
      </c>
      <c r="W433" s="19">
        <f>IF(Orders_CLEAN[[#This Row],[Returned]]="Yes",1,0)</f>
        <v>0</v>
      </c>
    </row>
    <row r="434" spans="1:23" x14ac:dyDescent="0.2">
      <c r="A434" t="s">
        <v>822</v>
      </c>
      <c r="B434" s="5">
        <v>45618</v>
      </c>
      <c r="C434" s="5" t="str">
        <f>IF(Orders_CLEAN[[#This Row],[Quantity]]="", "Quantity Error!", "Q"&amp;ROUNDUP(MONTH(Orders_CLEAN[[#This Row],[OrderDate]])/3,0))</f>
        <v>Q4</v>
      </c>
      <c r="D434" t="s">
        <v>123</v>
      </c>
      <c r="E434" t="str">
        <f>_xlfn.XLOOKUP(Orders_CLEAN[[#This Row],[CustomerID]],Customers[CustomerID],Customers[CustomerName])</f>
        <v>Nomvula Steyn</v>
      </c>
      <c r="F434" t="s">
        <v>81</v>
      </c>
      <c r="G434" t="str">
        <f>_xlfn.XLOOKUP(Orders_CLEAN[[#This Row],[ProductID]],Products[ProductID],Products[ProductName])</f>
        <v>Envelopes Model 2</v>
      </c>
      <c r="H434" t="str">
        <f>_xlfn.XLOOKUP(Orders_CLEAN[[#This Row],[ProductName]],Products[ProductName],Products[Category])</f>
        <v>Office Supplies</v>
      </c>
      <c r="I434" s="6">
        <f>_xlfn.XLOOKUP(Orders_CLEAN[[#This Row],[ProductID]],Products[ProductID],Products[Cost])</f>
        <v>599.25</v>
      </c>
      <c r="J434">
        <v>3</v>
      </c>
      <c r="K434" s="6">
        <v>849.05</v>
      </c>
      <c r="L434" s="7">
        <v>0.15</v>
      </c>
      <c r="M434" t="s">
        <v>36</v>
      </c>
      <c r="N434" t="s">
        <v>31</v>
      </c>
      <c r="O434" t="str">
        <f>_xlfn.XLOOKUP(Orders_CLEAN[[#This Row],[Region]],Region_lookup[RegionCode],Region_lookup[RegionName])</f>
        <v>Gauteng</v>
      </c>
      <c r="P434" t="s">
        <v>43</v>
      </c>
      <c r="Q434" t="str">
        <f>_xlfn.XLOOKUP(Orders_CLEAN[[#This Row],[EmployeeID]],Employees[EmployeeID],Employees[EmployeeName])</f>
        <v>Thabo Dlamini</v>
      </c>
      <c r="R434" s="8">
        <f>Orders_CLEAN[[#This Row],[Quantity]]*Orders_CLEAN[[#This Row],[UnitPrice]]*(1-Orders_CLEAN[[#This Row],[Discount]])</f>
        <v>2165.0774999999994</v>
      </c>
      <c r="S434" s="8">
        <f>Orders_CLEAN[[#This Row],[Cost]]*Orders_CLEAN[[#This Row],[Quantity]]</f>
        <v>1797.75</v>
      </c>
      <c r="T434" s="8">
        <f>Orders_CLEAN[[#This Row],[LineTotal]]-Orders_CLEAN[[#This Row],[LineCost]]</f>
        <v>367.32749999999942</v>
      </c>
      <c r="U434" s="8" t="str">
        <f>IFERROR(IF(Orders_CLEAN[[#This Row],[Profit]]/Orders_CLEAN[[#This Row],[LineTotal]]&gt;0.3, "High", IF(Orders_CLEAN[[#This Row],[Profit]]/Orders_CLEAN[[#This Row],[LineTotal]]&gt;=0.15, "Medium", "Low")), "Quantity Error!")</f>
        <v>Medium</v>
      </c>
      <c r="V434" s="8" t="str">
        <f>IF(COUNTIF(Returns[OrderID], Orders_CLEAN[[#This Row],[OrderID]])&gt;0, "Yes", "No")</f>
        <v>No</v>
      </c>
      <c r="W434" s="19">
        <f>IF(Orders_CLEAN[[#This Row],[Returned]]="Yes",1,0)</f>
        <v>0</v>
      </c>
    </row>
    <row r="435" spans="1:23" x14ac:dyDescent="0.2">
      <c r="A435" t="s">
        <v>824</v>
      </c>
      <c r="B435" s="5">
        <v>45766</v>
      </c>
      <c r="C435" s="5" t="str">
        <f>IF(Orders_CLEAN[[#This Row],[Quantity]]="", "Quantity Error!", "Q"&amp;ROUNDUP(MONTH(Orders_CLEAN[[#This Row],[OrderDate]])/3,0))</f>
        <v>Q2</v>
      </c>
      <c r="D435" t="s">
        <v>434</v>
      </c>
      <c r="E435" t="str">
        <f>_xlfn.XLOOKUP(Orders_CLEAN[[#This Row],[CustomerID]],Customers[CustomerID],Customers[CustomerName])</f>
        <v>Chantelle Khumalo</v>
      </c>
      <c r="F435" t="s">
        <v>213</v>
      </c>
      <c r="G435" t="str">
        <f>_xlfn.XLOOKUP(Orders_CLEAN[[#This Row],[ProductID]],Products[ProductID],Products[ProductName])</f>
        <v>Pens Model 4</v>
      </c>
      <c r="H435" t="str">
        <f>_xlfn.XLOOKUP(Orders_CLEAN[[#This Row],[ProductName]],Products[ProductName],Products[Category])</f>
        <v>Office Supplies</v>
      </c>
      <c r="I435" s="6">
        <f>_xlfn.XLOOKUP(Orders_CLEAN[[#This Row],[ProductID]],Products[ProductID],Products[Cost])</f>
        <v>578.14</v>
      </c>
      <c r="J435">
        <v>11</v>
      </c>
      <c r="K435" s="6">
        <v>1084.72</v>
      </c>
      <c r="L435" s="7">
        <v>0.2</v>
      </c>
      <c r="M435" t="s">
        <v>62</v>
      </c>
      <c r="N435" t="s">
        <v>31</v>
      </c>
      <c r="O435" t="str">
        <f>_xlfn.XLOOKUP(Orders_CLEAN[[#This Row],[Region]],Region_lookup[RegionCode],Region_lookup[RegionName])</f>
        <v>Gauteng</v>
      </c>
      <c r="P435" t="s">
        <v>43</v>
      </c>
      <c r="Q435" t="str">
        <f>_xlfn.XLOOKUP(Orders_CLEAN[[#This Row],[EmployeeID]],Employees[EmployeeID],Employees[EmployeeName])</f>
        <v>Thabo Dlamini</v>
      </c>
      <c r="R435" s="8">
        <f>Orders_CLEAN[[#This Row],[Quantity]]*Orders_CLEAN[[#This Row],[UnitPrice]]*(1-Orders_CLEAN[[#This Row],[Discount]])</f>
        <v>9545.5360000000001</v>
      </c>
      <c r="S435" s="8">
        <f>Orders_CLEAN[[#This Row],[Cost]]*Orders_CLEAN[[#This Row],[Quantity]]</f>
        <v>6359.54</v>
      </c>
      <c r="T435" s="8">
        <f>Orders_CLEAN[[#This Row],[LineTotal]]-Orders_CLEAN[[#This Row],[LineCost]]</f>
        <v>3185.9960000000001</v>
      </c>
      <c r="U435" s="8" t="str">
        <f>IFERROR(IF(Orders_CLEAN[[#This Row],[Profit]]/Orders_CLEAN[[#This Row],[LineTotal]]&gt;0.3, "High", IF(Orders_CLEAN[[#This Row],[Profit]]/Orders_CLEAN[[#This Row],[LineTotal]]&gt;=0.15, "Medium", "Low")), "Quantity Error!")</f>
        <v>High</v>
      </c>
      <c r="V435" s="8" t="str">
        <f>IF(COUNTIF(Returns[OrderID], Orders_CLEAN[[#This Row],[OrderID]])&gt;0, "Yes", "No")</f>
        <v>No</v>
      </c>
      <c r="W435" s="19">
        <f>IF(Orders_CLEAN[[#This Row],[Returned]]="Yes",1,0)</f>
        <v>0</v>
      </c>
    </row>
    <row r="436" spans="1:23" x14ac:dyDescent="0.2">
      <c r="A436" t="s">
        <v>826</v>
      </c>
      <c r="B436" s="5">
        <v>45310</v>
      </c>
      <c r="C436" s="5" t="str">
        <f>IF(Orders_CLEAN[[#This Row],[Quantity]]="", "Quantity Error!", "Q"&amp;ROUNDUP(MONTH(Orders_CLEAN[[#This Row],[OrderDate]])/3,0))</f>
        <v>Q1</v>
      </c>
      <c r="D436" t="s">
        <v>87</v>
      </c>
      <c r="E436" t="str">
        <f>_xlfn.XLOOKUP(Orders_CLEAN[[#This Row],[CustomerID]],Customers[CustomerID],Customers[CustomerName])</f>
        <v>Lerato Botha</v>
      </c>
      <c r="F436" t="s">
        <v>19</v>
      </c>
      <c r="G436" t="str">
        <f>_xlfn.XLOOKUP(Orders_CLEAN[[#This Row],[ProductID]],Products[ProductID],Products[ProductName])</f>
        <v>Accessories Model 4</v>
      </c>
      <c r="H436" t="str">
        <f>_xlfn.XLOOKUP(Orders_CLEAN[[#This Row],[ProductName]],Products[ProductName],Products[Category])</f>
        <v>Technology</v>
      </c>
      <c r="I436" s="6">
        <f>_xlfn.XLOOKUP(Orders_CLEAN[[#This Row],[ProductID]],Products[ProductID],Products[Cost])</f>
        <v>685.08</v>
      </c>
      <c r="J436">
        <v>5</v>
      </c>
      <c r="K436" s="6">
        <v>921.01</v>
      </c>
      <c r="L436" s="7">
        <v>0</v>
      </c>
      <c r="M436" t="s">
        <v>27</v>
      </c>
      <c r="N436" t="s">
        <v>31</v>
      </c>
      <c r="O436" t="str">
        <f>_xlfn.XLOOKUP(Orders_CLEAN[[#This Row],[Region]],Region_lookup[RegionCode],Region_lookup[RegionName])</f>
        <v>Gauteng</v>
      </c>
      <c r="P436" t="s">
        <v>32</v>
      </c>
      <c r="Q436" t="str">
        <f>_xlfn.XLOOKUP(Orders_CLEAN[[#This Row],[EmployeeID]],Employees[EmployeeID],Employees[EmployeeName])</f>
        <v>Nomvula Mokoena</v>
      </c>
      <c r="R436" s="8">
        <f>Orders_CLEAN[[#This Row],[Quantity]]*Orders_CLEAN[[#This Row],[UnitPrice]]*(1-Orders_CLEAN[[#This Row],[Discount]])</f>
        <v>4605.05</v>
      </c>
      <c r="S436" s="8">
        <f>Orders_CLEAN[[#This Row],[Cost]]*Orders_CLEAN[[#This Row],[Quantity]]</f>
        <v>3425.4</v>
      </c>
      <c r="T436" s="8">
        <f>Orders_CLEAN[[#This Row],[LineTotal]]-Orders_CLEAN[[#This Row],[LineCost]]</f>
        <v>1179.6500000000001</v>
      </c>
      <c r="U436" s="8" t="str">
        <f>IFERROR(IF(Orders_CLEAN[[#This Row],[Profit]]/Orders_CLEAN[[#This Row],[LineTotal]]&gt;0.3, "High", IF(Orders_CLEAN[[#This Row],[Profit]]/Orders_CLEAN[[#This Row],[LineTotal]]&gt;=0.15, "Medium", "Low")), "Quantity Error!")</f>
        <v>Medium</v>
      </c>
      <c r="V436" s="8" t="str">
        <f>IF(COUNTIF(Returns[OrderID], Orders_CLEAN[[#This Row],[OrderID]])&gt;0, "Yes", "No")</f>
        <v>No</v>
      </c>
      <c r="W436" s="19">
        <f>IF(Orders_CLEAN[[#This Row],[Returned]]="Yes",1,0)</f>
        <v>0</v>
      </c>
    </row>
    <row r="437" spans="1:23" x14ac:dyDescent="0.2">
      <c r="A437" t="s">
        <v>827</v>
      </c>
      <c r="B437" s="5">
        <v>45482</v>
      </c>
      <c r="C437" s="5" t="str">
        <f>IF(Orders_CLEAN[[#This Row],[Quantity]]="", "Quantity Error!", "Q"&amp;ROUNDUP(MONTH(Orders_CLEAN[[#This Row],[OrderDate]])/3,0))</f>
        <v>Q3</v>
      </c>
      <c r="D437" t="s">
        <v>87</v>
      </c>
      <c r="E437" t="str">
        <f>_xlfn.XLOOKUP(Orders_CLEAN[[#This Row],[CustomerID]],Customers[CustomerID],Customers[CustomerName])</f>
        <v>Lerato Botha</v>
      </c>
      <c r="F437" t="s">
        <v>78</v>
      </c>
      <c r="G437" t="str">
        <f>_xlfn.XLOOKUP(Orders_CLEAN[[#This Row],[ProductID]],Products[ProductID],Products[ProductName])</f>
        <v>Desks Model 3</v>
      </c>
      <c r="H437" t="str">
        <f>_xlfn.XLOOKUP(Orders_CLEAN[[#This Row],[ProductName]],Products[ProductName],Products[Category])</f>
        <v>Furniture</v>
      </c>
      <c r="I437" s="6">
        <f>_xlfn.XLOOKUP(Orders_CLEAN[[#This Row],[ProductID]],Products[ProductID],Products[Cost])</f>
        <v>388.07</v>
      </c>
      <c r="J437">
        <v>7</v>
      </c>
      <c r="K437" s="6">
        <v>782.41</v>
      </c>
      <c r="L437" s="7">
        <v>0</v>
      </c>
      <c r="M437" t="s">
        <v>27</v>
      </c>
      <c r="N437" t="s">
        <v>31</v>
      </c>
      <c r="O437" t="str">
        <f>_xlfn.XLOOKUP(Orders_CLEAN[[#This Row],[Region]],Region_lookup[RegionCode],Region_lookup[RegionName])</f>
        <v>Gauteng</v>
      </c>
      <c r="P437" t="s">
        <v>52</v>
      </c>
      <c r="Q437" t="str">
        <f>_xlfn.XLOOKUP(Orders_CLEAN[[#This Row],[EmployeeID]],Employees[EmployeeID],Employees[EmployeeName])</f>
        <v>Precious Mbatha</v>
      </c>
      <c r="R437" s="8">
        <f>Orders_CLEAN[[#This Row],[Quantity]]*Orders_CLEAN[[#This Row],[UnitPrice]]*(1-Orders_CLEAN[[#This Row],[Discount]])</f>
        <v>5476.87</v>
      </c>
      <c r="S437" s="8">
        <f>Orders_CLEAN[[#This Row],[Cost]]*Orders_CLEAN[[#This Row],[Quantity]]</f>
        <v>2716.49</v>
      </c>
      <c r="T437" s="8">
        <f>Orders_CLEAN[[#This Row],[LineTotal]]-Orders_CLEAN[[#This Row],[LineCost]]</f>
        <v>2760.38</v>
      </c>
      <c r="U437" s="8" t="str">
        <f>IFERROR(IF(Orders_CLEAN[[#This Row],[Profit]]/Orders_CLEAN[[#This Row],[LineTotal]]&gt;0.3, "High", IF(Orders_CLEAN[[#This Row],[Profit]]/Orders_CLEAN[[#This Row],[LineTotal]]&gt;=0.15, "Medium", "Low")), "Quantity Error!")</f>
        <v>High</v>
      </c>
      <c r="V437" s="8" t="str">
        <f>IF(COUNTIF(Returns[OrderID], Orders_CLEAN[[#This Row],[OrderID]])&gt;0, "Yes", "No")</f>
        <v>No</v>
      </c>
      <c r="W437" s="19">
        <f>IF(Orders_CLEAN[[#This Row],[Returned]]="Yes",1,0)</f>
        <v>0</v>
      </c>
    </row>
    <row r="438" spans="1:23" x14ac:dyDescent="0.2">
      <c r="A438" t="s">
        <v>828</v>
      </c>
      <c r="B438" s="5">
        <v>45343</v>
      </c>
      <c r="C438" s="5" t="str">
        <f>IF(Orders_CLEAN[[#This Row],[Quantity]]="", "Quantity Error!", "Q"&amp;ROUNDUP(MONTH(Orders_CLEAN[[#This Row],[OrderDate]])/3,0))</f>
        <v>Q1</v>
      </c>
      <c r="D438" t="s">
        <v>362</v>
      </c>
      <c r="E438" t="str">
        <f>_xlfn.XLOOKUP(Orders_CLEAN[[#This Row],[CustomerID]],Customers[CustomerID],Customers[CustomerName])</f>
        <v>Palesa Venter</v>
      </c>
      <c r="F438" t="s">
        <v>46</v>
      </c>
      <c r="G438" t="str">
        <f>_xlfn.XLOOKUP(Orders_CLEAN[[#This Row],[ProductID]],Products[ProductID],Products[ProductName])</f>
        <v>Tables Model 4</v>
      </c>
      <c r="H438" t="str">
        <f>_xlfn.XLOOKUP(Orders_CLEAN[[#This Row],[ProductName]],Products[ProductName],Products[Category])</f>
        <v>Furniture</v>
      </c>
      <c r="I438" s="6">
        <f>_xlfn.XLOOKUP(Orders_CLEAN[[#This Row],[ProductID]],Products[ProductID],Products[Cost])</f>
        <v>707.97</v>
      </c>
      <c r="J438">
        <v>11</v>
      </c>
      <c r="K438" s="6">
        <v>1262.55</v>
      </c>
      <c r="L438" s="7">
        <v>0</v>
      </c>
      <c r="M438" t="s">
        <v>62</v>
      </c>
      <c r="N438" t="s">
        <v>21</v>
      </c>
      <c r="O438" t="str">
        <f>_xlfn.XLOOKUP(Orders_CLEAN[[#This Row],[Region]],Region_lookup[RegionCode],Region_lookup[RegionName])</f>
        <v>KwaZulu-Natal</v>
      </c>
      <c r="P438" t="s">
        <v>22</v>
      </c>
      <c r="Q438" t="str">
        <f>_xlfn.XLOOKUP(Orders_CLEAN[[#This Row],[EmployeeID]],Employees[EmployeeID],Employees[EmployeeName])</f>
        <v>Thabo Le Roux</v>
      </c>
      <c r="R438" s="8">
        <f>Orders_CLEAN[[#This Row],[Quantity]]*Orders_CLEAN[[#This Row],[UnitPrice]]*(1-Orders_CLEAN[[#This Row],[Discount]])</f>
        <v>13888.05</v>
      </c>
      <c r="S438" s="8">
        <f>Orders_CLEAN[[#This Row],[Cost]]*Orders_CLEAN[[#This Row],[Quantity]]</f>
        <v>7787.67</v>
      </c>
      <c r="T438" s="8">
        <f>Orders_CLEAN[[#This Row],[LineTotal]]-Orders_CLEAN[[#This Row],[LineCost]]</f>
        <v>6100.3799999999992</v>
      </c>
      <c r="U438" s="8" t="str">
        <f>IFERROR(IF(Orders_CLEAN[[#This Row],[Profit]]/Orders_CLEAN[[#This Row],[LineTotal]]&gt;0.3, "High", IF(Orders_CLEAN[[#This Row],[Profit]]/Orders_CLEAN[[#This Row],[LineTotal]]&gt;=0.15, "Medium", "Low")), "Quantity Error!")</f>
        <v>High</v>
      </c>
      <c r="V438" s="8" t="str">
        <f>IF(COUNTIF(Returns[OrderID], Orders_CLEAN[[#This Row],[OrderID]])&gt;0, "Yes", "No")</f>
        <v>No</v>
      </c>
      <c r="W438" s="19">
        <f>IF(Orders_CLEAN[[#This Row],[Returned]]="Yes",1,0)</f>
        <v>0</v>
      </c>
    </row>
    <row r="439" spans="1:23" x14ac:dyDescent="0.2">
      <c r="A439" t="s">
        <v>829</v>
      </c>
      <c r="B439" s="5">
        <v>45392</v>
      </c>
      <c r="C439" s="5" t="str">
        <f>IF(Orders_CLEAN[[#This Row],[Quantity]]="", "Quantity Error!", "Q"&amp;ROUNDUP(MONTH(Orders_CLEAN[[#This Row],[OrderDate]])/3,0))</f>
        <v>Q2</v>
      </c>
      <c r="D439" t="s">
        <v>194</v>
      </c>
      <c r="E439" t="str">
        <f>_xlfn.XLOOKUP(Orders_CLEAN[[#This Row],[CustomerID]],Customers[CustomerID],Customers[CustomerName])</f>
        <v>Elmarie Molefe</v>
      </c>
      <c r="F439" t="s">
        <v>297</v>
      </c>
      <c r="G439" t="str">
        <f>_xlfn.XLOOKUP(Orders_CLEAN[[#This Row],[ProductID]],Products[ProductID],Products[ProductName])</f>
        <v>Laptops Model 2</v>
      </c>
      <c r="H439" t="str">
        <f>_xlfn.XLOOKUP(Orders_CLEAN[[#This Row],[ProductName]],Products[ProductName],Products[Category])</f>
        <v>Technology</v>
      </c>
      <c r="I439" s="6">
        <f>_xlfn.XLOOKUP(Orders_CLEAN[[#This Row],[ProductID]],Products[ProductID],Products[Cost])</f>
        <v>55.26</v>
      </c>
      <c r="J439">
        <v>9</v>
      </c>
      <c r="K439" s="6">
        <v>112.32</v>
      </c>
      <c r="L439" s="7">
        <v>0</v>
      </c>
      <c r="M439" t="s">
        <v>27</v>
      </c>
      <c r="N439" t="s">
        <v>14</v>
      </c>
      <c r="O439" t="str">
        <f>_xlfn.XLOOKUP(Orders_CLEAN[[#This Row],[Region]],Region_lookup[RegionCode],Region_lookup[RegionName])</f>
        <v>Western Cape</v>
      </c>
      <c r="P439" t="s">
        <v>93</v>
      </c>
      <c r="Q439" t="str">
        <f>_xlfn.XLOOKUP(Orders_CLEAN[[#This Row],[EmployeeID]],Employees[EmployeeID],Employees[EmployeeName])</f>
        <v>Anja Zulu</v>
      </c>
      <c r="R439" s="8">
        <f>Orders_CLEAN[[#This Row],[Quantity]]*Orders_CLEAN[[#This Row],[UnitPrice]]*(1-Orders_CLEAN[[#This Row],[Discount]])</f>
        <v>1010.8799999999999</v>
      </c>
      <c r="S439" s="8">
        <f>Orders_CLEAN[[#This Row],[Cost]]*Orders_CLEAN[[#This Row],[Quantity]]</f>
        <v>497.34</v>
      </c>
      <c r="T439" s="8">
        <f>Orders_CLEAN[[#This Row],[LineTotal]]-Orders_CLEAN[[#This Row],[LineCost]]</f>
        <v>513.54</v>
      </c>
      <c r="U439" s="8" t="str">
        <f>IFERROR(IF(Orders_CLEAN[[#This Row],[Profit]]/Orders_CLEAN[[#This Row],[LineTotal]]&gt;0.3, "High", IF(Orders_CLEAN[[#This Row],[Profit]]/Orders_CLEAN[[#This Row],[LineTotal]]&gt;=0.15, "Medium", "Low")), "Quantity Error!")</f>
        <v>High</v>
      </c>
      <c r="V439" s="8" t="str">
        <f>IF(COUNTIF(Returns[OrderID], Orders_CLEAN[[#This Row],[OrderID]])&gt;0, "Yes", "No")</f>
        <v>No</v>
      </c>
      <c r="W439" s="19">
        <f>IF(Orders_CLEAN[[#This Row],[Returned]]="Yes",1,0)</f>
        <v>0</v>
      </c>
    </row>
    <row r="440" spans="1:23" x14ac:dyDescent="0.2">
      <c r="A440" t="s">
        <v>830</v>
      </c>
      <c r="B440" s="5">
        <v>45610</v>
      </c>
      <c r="C440" s="5" t="str">
        <f>IF(Orders_CLEAN[[#This Row],[Quantity]]="", "Quantity Error!", "Q"&amp;ROUNDUP(MONTH(Orders_CLEAN[[#This Row],[OrderDate]])/3,0))</f>
        <v>Q4</v>
      </c>
      <c r="D440" t="s">
        <v>261</v>
      </c>
      <c r="E440" t="str">
        <f>_xlfn.XLOOKUP(Orders_CLEAN[[#This Row],[CustomerID]],Customers[CustomerID],Customers[CustomerName])</f>
        <v>Palesa Molefe</v>
      </c>
      <c r="F440" t="s">
        <v>192</v>
      </c>
      <c r="G440" t="str">
        <f>_xlfn.XLOOKUP(Orders_CLEAN[[#This Row],[ProductID]],Products[ProductID],Products[ProductName])</f>
        <v>Laptops Model 1</v>
      </c>
      <c r="H440" t="str">
        <f>_xlfn.XLOOKUP(Orders_CLEAN[[#This Row],[ProductName]],Products[ProductName],Products[Category])</f>
        <v>Technology</v>
      </c>
      <c r="I440" s="6">
        <f>_xlfn.XLOOKUP(Orders_CLEAN[[#This Row],[ProductID]],Products[ProductID],Products[Cost])</f>
        <v>732.63</v>
      </c>
      <c r="J440">
        <v>6</v>
      </c>
      <c r="K440" s="6">
        <v>1069.8599999999999</v>
      </c>
      <c r="L440" s="7">
        <v>0</v>
      </c>
      <c r="M440" t="s">
        <v>13</v>
      </c>
      <c r="N440" t="s">
        <v>31</v>
      </c>
      <c r="O440" t="str">
        <f>_xlfn.XLOOKUP(Orders_CLEAN[[#This Row],[Region]],Region_lookup[RegionCode],Region_lookup[RegionName])</f>
        <v>Gauteng</v>
      </c>
      <c r="P440" t="s">
        <v>32</v>
      </c>
      <c r="Q440" t="str">
        <f>_xlfn.XLOOKUP(Orders_CLEAN[[#This Row],[EmployeeID]],Employees[EmployeeID],Employees[EmployeeName])</f>
        <v>Nomvula Mokoena</v>
      </c>
      <c r="R440" s="8">
        <f>Orders_CLEAN[[#This Row],[Quantity]]*Orders_CLEAN[[#This Row],[UnitPrice]]*(1-Orders_CLEAN[[#This Row],[Discount]])</f>
        <v>6419.16</v>
      </c>
      <c r="S440" s="8">
        <f>Orders_CLEAN[[#This Row],[Cost]]*Orders_CLEAN[[#This Row],[Quantity]]</f>
        <v>4395.78</v>
      </c>
      <c r="T440" s="8">
        <f>Orders_CLEAN[[#This Row],[LineTotal]]-Orders_CLEAN[[#This Row],[LineCost]]</f>
        <v>2023.38</v>
      </c>
      <c r="U440" s="8" t="str">
        <f>IFERROR(IF(Orders_CLEAN[[#This Row],[Profit]]/Orders_CLEAN[[#This Row],[LineTotal]]&gt;0.3, "High", IF(Orders_CLEAN[[#This Row],[Profit]]/Orders_CLEAN[[#This Row],[LineTotal]]&gt;=0.15, "Medium", "Low")), "Quantity Error!")</f>
        <v>High</v>
      </c>
      <c r="V440" s="8" t="str">
        <f>IF(COUNTIF(Returns[OrderID], Orders_CLEAN[[#This Row],[OrderID]])&gt;0, "Yes", "No")</f>
        <v>No</v>
      </c>
      <c r="W440" s="19">
        <f>IF(Orders_CLEAN[[#This Row],[Returned]]="Yes",1,0)</f>
        <v>0</v>
      </c>
    </row>
    <row r="441" spans="1:23" x14ac:dyDescent="0.2">
      <c r="A441" t="s">
        <v>832</v>
      </c>
      <c r="B441" s="5">
        <v>45652</v>
      </c>
      <c r="C441" s="5" t="str">
        <f>IF(Orders_CLEAN[[#This Row],[Quantity]]="", "Quantity Error!", "Q"&amp;ROUNDUP(MONTH(Orders_CLEAN[[#This Row],[OrderDate]])/3,0))</f>
        <v>Q4</v>
      </c>
      <c r="D441" t="s">
        <v>404</v>
      </c>
      <c r="E441" t="str">
        <f>_xlfn.XLOOKUP(Orders_CLEAN[[#This Row],[CustomerID]],Customers[CustomerID],Customers[CustomerName])</f>
        <v>Riaan Botha</v>
      </c>
      <c r="F441" t="s">
        <v>35</v>
      </c>
      <c r="G441" t="str">
        <f>_xlfn.XLOOKUP(Orders_CLEAN[[#This Row],[ProductID]],Products[ProductID],Products[ProductName])</f>
        <v>Accessories Model 1</v>
      </c>
      <c r="H441" t="str">
        <f>_xlfn.XLOOKUP(Orders_CLEAN[[#This Row],[ProductName]],Products[ProductName],Products[Category])</f>
        <v>Technology</v>
      </c>
      <c r="I441" s="6">
        <f>_xlfn.XLOOKUP(Orders_CLEAN[[#This Row],[ProductID]],Products[ProductID],Products[Cost])</f>
        <v>329.45</v>
      </c>
      <c r="J441">
        <v>8</v>
      </c>
      <c r="K441" s="6">
        <v>709.62</v>
      </c>
      <c r="L441" s="7">
        <v>0</v>
      </c>
      <c r="M441" t="s">
        <v>36</v>
      </c>
      <c r="N441" t="s">
        <v>21</v>
      </c>
      <c r="O441" t="str">
        <f>_xlfn.XLOOKUP(Orders_CLEAN[[#This Row],[Region]],Region_lookup[RegionCode],Region_lookup[RegionName])</f>
        <v>KwaZulu-Natal</v>
      </c>
      <c r="P441" t="s">
        <v>22</v>
      </c>
      <c r="Q441" t="str">
        <f>_xlfn.XLOOKUP(Orders_CLEAN[[#This Row],[EmployeeID]],Employees[EmployeeID],Employees[EmployeeName])</f>
        <v>Thabo Le Roux</v>
      </c>
      <c r="R441" s="8">
        <f>Orders_CLEAN[[#This Row],[Quantity]]*Orders_CLEAN[[#This Row],[UnitPrice]]*(1-Orders_CLEAN[[#This Row],[Discount]])</f>
        <v>5676.96</v>
      </c>
      <c r="S441" s="8">
        <f>Orders_CLEAN[[#This Row],[Cost]]*Orders_CLEAN[[#This Row],[Quantity]]</f>
        <v>2635.6</v>
      </c>
      <c r="T441" s="8">
        <f>Orders_CLEAN[[#This Row],[LineTotal]]-Orders_CLEAN[[#This Row],[LineCost]]</f>
        <v>3041.36</v>
      </c>
      <c r="U441" s="8" t="str">
        <f>IFERROR(IF(Orders_CLEAN[[#This Row],[Profit]]/Orders_CLEAN[[#This Row],[LineTotal]]&gt;0.3, "High", IF(Orders_CLEAN[[#This Row],[Profit]]/Orders_CLEAN[[#This Row],[LineTotal]]&gt;=0.15, "Medium", "Low")), "Quantity Error!")</f>
        <v>High</v>
      </c>
      <c r="V441" s="8" t="str">
        <f>IF(COUNTIF(Returns[OrderID], Orders_CLEAN[[#This Row],[OrderID]])&gt;0, "Yes", "No")</f>
        <v>No</v>
      </c>
      <c r="W441" s="19">
        <f>IF(Orders_CLEAN[[#This Row],[Returned]]="Yes",1,0)</f>
        <v>0</v>
      </c>
    </row>
    <row r="442" spans="1:23" x14ac:dyDescent="0.2">
      <c r="A442" t="s">
        <v>833</v>
      </c>
      <c r="B442" s="5">
        <v>45693</v>
      </c>
      <c r="C442" s="5" t="str">
        <f>IF(Orders_CLEAN[[#This Row],[Quantity]]="", "Quantity Error!", "Q"&amp;ROUNDUP(MONTH(Orders_CLEAN[[#This Row],[OrderDate]])/3,0))</f>
        <v>Q1</v>
      </c>
      <c r="D442" t="s">
        <v>336</v>
      </c>
      <c r="E442" t="str">
        <f>_xlfn.XLOOKUP(Orders_CLEAN[[#This Row],[CustomerID]],Customers[CustomerID],Customers[CustomerName])</f>
        <v>Sipho Steyn</v>
      </c>
      <c r="F442" t="s">
        <v>78</v>
      </c>
      <c r="G442" t="str">
        <f>_xlfn.XLOOKUP(Orders_CLEAN[[#This Row],[ProductID]],Products[ProductID],Products[ProductName])</f>
        <v>Desks Model 3</v>
      </c>
      <c r="H442" t="str">
        <f>_xlfn.XLOOKUP(Orders_CLEAN[[#This Row],[ProductName]],Products[ProductName],Products[Category])</f>
        <v>Furniture</v>
      </c>
      <c r="I442" s="6">
        <f>_xlfn.XLOOKUP(Orders_CLEAN[[#This Row],[ProductID]],Products[ProductID],Products[Cost])</f>
        <v>388.07</v>
      </c>
      <c r="J442">
        <v>4</v>
      </c>
      <c r="K442" s="6">
        <v>782.41</v>
      </c>
      <c r="L442" s="7">
        <v>0</v>
      </c>
      <c r="M442" t="s">
        <v>27</v>
      </c>
      <c r="N442" t="s">
        <v>21</v>
      </c>
      <c r="O442" t="str">
        <f>_xlfn.XLOOKUP(Orders_CLEAN[[#This Row],[Region]],Region_lookup[RegionCode],Region_lookup[RegionName])</f>
        <v>KwaZulu-Natal</v>
      </c>
      <c r="P442" t="s">
        <v>97</v>
      </c>
      <c r="Q442" t="str">
        <f>_xlfn.XLOOKUP(Orders_CLEAN[[#This Row],[EmployeeID]],Employees[EmployeeID],Employees[EmployeeName])</f>
        <v>Bongani Sithole</v>
      </c>
      <c r="R442" s="8">
        <f>Orders_CLEAN[[#This Row],[Quantity]]*Orders_CLEAN[[#This Row],[UnitPrice]]*(1-Orders_CLEAN[[#This Row],[Discount]])</f>
        <v>3129.64</v>
      </c>
      <c r="S442" s="8">
        <f>Orders_CLEAN[[#This Row],[Cost]]*Orders_CLEAN[[#This Row],[Quantity]]</f>
        <v>1552.28</v>
      </c>
      <c r="T442" s="8">
        <f>Orders_CLEAN[[#This Row],[LineTotal]]-Orders_CLEAN[[#This Row],[LineCost]]</f>
        <v>1577.36</v>
      </c>
      <c r="U442" s="8" t="str">
        <f>IFERROR(IF(Orders_CLEAN[[#This Row],[Profit]]/Orders_CLEAN[[#This Row],[LineTotal]]&gt;0.3, "High", IF(Orders_CLEAN[[#This Row],[Profit]]/Orders_CLEAN[[#This Row],[LineTotal]]&gt;=0.15, "Medium", "Low")), "Quantity Error!")</f>
        <v>High</v>
      </c>
      <c r="V442" s="8" t="str">
        <f>IF(COUNTIF(Returns[OrderID], Orders_CLEAN[[#This Row],[OrderID]])&gt;0, "Yes", "No")</f>
        <v>No</v>
      </c>
      <c r="W442" s="19">
        <f>IF(Orders_CLEAN[[#This Row],[Returned]]="Yes",1,0)</f>
        <v>0</v>
      </c>
    </row>
    <row r="443" spans="1:23" x14ac:dyDescent="0.2">
      <c r="A443" t="s">
        <v>834</v>
      </c>
      <c r="B443" s="5">
        <v>45678</v>
      </c>
      <c r="C443" s="5" t="str">
        <f>IF(Orders_CLEAN[[#This Row],[Quantity]]="", "Quantity Error!", "Q"&amp;ROUNDUP(MONTH(Orders_CLEAN[[#This Row],[OrderDate]])/3,0))</f>
        <v>Q1</v>
      </c>
      <c r="D443" t="s">
        <v>177</v>
      </c>
      <c r="E443" t="str">
        <f>_xlfn.XLOOKUP(Orders_CLEAN[[#This Row],[CustomerID]],Customers[CustomerID],Customers[CustomerName])</f>
        <v>Zanele Pretorius</v>
      </c>
      <c r="F443" t="s">
        <v>329</v>
      </c>
      <c r="G443" t="str">
        <f>_xlfn.XLOOKUP(Orders_CLEAN[[#This Row],[ProductID]],Products[ProductID],Products[ProductName])</f>
        <v>Chairs Model 3</v>
      </c>
      <c r="H443" t="str">
        <f>_xlfn.XLOOKUP(Orders_CLEAN[[#This Row],[ProductName]],Products[ProductName],Products[Category])</f>
        <v>Furniture</v>
      </c>
      <c r="I443" s="6">
        <f>_xlfn.XLOOKUP(Orders_CLEAN[[#This Row],[ProductID]],Products[ProductID],Products[Cost])</f>
        <v>688.81</v>
      </c>
      <c r="J443">
        <v>10</v>
      </c>
      <c r="K443" s="6">
        <v>1334.92</v>
      </c>
      <c r="L443" s="7">
        <v>0.15</v>
      </c>
      <c r="M443" t="s">
        <v>13</v>
      </c>
      <c r="N443" t="s">
        <v>14</v>
      </c>
      <c r="O443" t="str">
        <f>_xlfn.XLOOKUP(Orders_CLEAN[[#This Row],[Region]],Region_lookup[RegionCode],Region_lookup[RegionName])</f>
        <v>Western Cape</v>
      </c>
      <c r="P443" t="s">
        <v>15</v>
      </c>
      <c r="Q443" t="str">
        <f>_xlfn.XLOOKUP(Orders_CLEAN[[#This Row],[EmployeeID]],Employees[EmployeeID],Employees[EmployeeName])</f>
        <v>Anja Fourie</v>
      </c>
      <c r="R443" s="8">
        <f>Orders_CLEAN[[#This Row],[Quantity]]*Orders_CLEAN[[#This Row],[UnitPrice]]*(1-Orders_CLEAN[[#This Row],[Discount]])</f>
        <v>11346.82</v>
      </c>
      <c r="S443" s="8">
        <f>Orders_CLEAN[[#This Row],[Cost]]*Orders_CLEAN[[#This Row],[Quantity]]</f>
        <v>6888.0999999999995</v>
      </c>
      <c r="T443" s="8">
        <f>Orders_CLEAN[[#This Row],[LineTotal]]-Orders_CLEAN[[#This Row],[LineCost]]</f>
        <v>4458.72</v>
      </c>
      <c r="U443" s="8" t="str">
        <f>IFERROR(IF(Orders_CLEAN[[#This Row],[Profit]]/Orders_CLEAN[[#This Row],[LineTotal]]&gt;0.3, "High", IF(Orders_CLEAN[[#This Row],[Profit]]/Orders_CLEAN[[#This Row],[LineTotal]]&gt;=0.15, "Medium", "Low")), "Quantity Error!")</f>
        <v>High</v>
      </c>
      <c r="V443" s="8" t="str">
        <f>IF(COUNTIF(Returns[OrderID], Orders_CLEAN[[#This Row],[OrderID]])&gt;0, "Yes", "No")</f>
        <v>No</v>
      </c>
      <c r="W443" s="19">
        <f>IF(Orders_CLEAN[[#This Row],[Returned]]="Yes",1,0)</f>
        <v>0</v>
      </c>
    </row>
    <row r="444" spans="1:23" x14ac:dyDescent="0.2">
      <c r="A444" t="s">
        <v>835</v>
      </c>
      <c r="B444" s="5">
        <v>45413</v>
      </c>
      <c r="C444" s="5" t="str">
        <f>IF(Orders_CLEAN[[#This Row],[Quantity]]="", "Quantity Error!", "Q"&amp;ROUNDUP(MONTH(Orders_CLEAN[[#This Row],[OrderDate]])/3,0))</f>
        <v>Q2</v>
      </c>
      <c r="D444" t="s">
        <v>45</v>
      </c>
      <c r="E444" t="str">
        <f>_xlfn.XLOOKUP(Orders_CLEAN[[#This Row],[CustomerID]],Customers[CustomerID],Customers[CustomerName])</f>
        <v>Francois Botha</v>
      </c>
      <c r="F444" t="s">
        <v>108</v>
      </c>
      <c r="G444" t="str">
        <f>_xlfn.XLOOKUP(Orders_CLEAN[[#This Row],[ProductID]],Products[ProductID],Products[ProductName])</f>
        <v>Staplers Model 2</v>
      </c>
      <c r="H444" t="str">
        <f>_xlfn.XLOOKUP(Orders_CLEAN[[#This Row],[ProductName]],Products[ProductName],Products[Category])</f>
        <v>Office Supplies</v>
      </c>
      <c r="I444" s="6">
        <f>_xlfn.XLOOKUP(Orders_CLEAN[[#This Row],[ProductID]],Products[ProductID],Products[Cost])</f>
        <v>723.21</v>
      </c>
      <c r="J444">
        <v>1</v>
      </c>
      <c r="K444" s="6">
        <v>1348.08</v>
      </c>
      <c r="L444" s="7">
        <v>0</v>
      </c>
      <c r="M444" t="s">
        <v>36</v>
      </c>
      <c r="N444" t="s">
        <v>47</v>
      </c>
      <c r="O444" t="str">
        <f>_xlfn.XLOOKUP(Orders_CLEAN[[#This Row],[Region]],Region_lookup[RegionCode],Region_lookup[RegionName])</f>
        <v>Eastern Cape</v>
      </c>
      <c r="P444" t="s">
        <v>48</v>
      </c>
      <c r="Q444" t="str">
        <f>_xlfn.XLOOKUP(Orders_CLEAN[[#This Row],[EmployeeID]],Employees[EmployeeID],Employees[EmployeeName])</f>
        <v>Sipho Ndlovu</v>
      </c>
      <c r="R444" s="8">
        <f>Orders_CLEAN[[#This Row],[Quantity]]*Orders_CLEAN[[#This Row],[UnitPrice]]*(1-Orders_CLEAN[[#This Row],[Discount]])</f>
        <v>1348.08</v>
      </c>
      <c r="S444" s="8">
        <f>Orders_CLEAN[[#This Row],[Cost]]*Orders_CLEAN[[#This Row],[Quantity]]</f>
        <v>723.21</v>
      </c>
      <c r="T444" s="8">
        <f>Orders_CLEAN[[#This Row],[LineTotal]]-Orders_CLEAN[[#This Row],[LineCost]]</f>
        <v>624.86999999999989</v>
      </c>
      <c r="U444" s="8" t="str">
        <f>IFERROR(IF(Orders_CLEAN[[#This Row],[Profit]]/Orders_CLEAN[[#This Row],[LineTotal]]&gt;0.3, "High", IF(Orders_CLEAN[[#This Row],[Profit]]/Orders_CLEAN[[#This Row],[LineTotal]]&gt;=0.15, "Medium", "Low")), "Quantity Error!")</f>
        <v>High</v>
      </c>
      <c r="V444" s="8" t="str">
        <f>IF(COUNTIF(Returns[OrderID], Orders_CLEAN[[#This Row],[OrderID]])&gt;0, "Yes", "No")</f>
        <v>No</v>
      </c>
      <c r="W444" s="19">
        <f>IF(Orders_CLEAN[[#This Row],[Returned]]="Yes",1,0)</f>
        <v>0</v>
      </c>
    </row>
    <row r="445" spans="1:23" x14ac:dyDescent="0.2">
      <c r="A445" t="s">
        <v>836</v>
      </c>
      <c r="B445" s="5">
        <v>45611</v>
      </c>
      <c r="C445" s="5" t="str">
        <f>IF(Orders_CLEAN[[#This Row],[Quantity]]="", "Quantity Error!", "Q"&amp;ROUNDUP(MONTH(Orders_CLEAN[[#This Row],[OrderDate]])/3,0))</f>
        <v>Q4</v>
      </c>
      <c r="D445" t="s">
        <v>87</v>
      </c>
      <c r="E445" t="str">
        <f>_xlfn.XLOOKUP(Orders_CLEAN[[#This Row],[CustomerID]],Customers[CustomerID],Customers[CustomerName])</f>
        <v>Lerato Botha</v>
      </c>
      <c r="F445" t="s">
        <v>148</v>
      </c>
      <c r="G445" t="str">
        <f>_xlfn.XLOOKUP(Orders_CLEAN[[#This Row],[ProductID]],Products[ProductID],Products[ProductName])</f>
        <v>Tables Model 3</v>
      </c>
      <c r="H445" t="str">
        <f>_xlfn.XLOOKUP(Orders_CLEAN[[#This Row],[ProductName]],Products[ProductName],Products[Category])</f>
        <v>Furniture</v>
      </c>
      <c r="I445" s="6">
        <f>_xlfn.XLOOKUP(Orders_CLEAN[[#This Row],[ProductID]],Products[ProductID],Products[Cost])</f>
        <v>190.89</v>
      </c>
      <c r="J445">
        <v>3</v>
      </c>
      <c r="K445" s="6">
        <v>243.15</v>
      </c>
      <c r="L445" s="7">
        <v>0.15</v>
      </c>
      <c r="M445" t="s">
        <v>27</v>
      </c>
      <c r="N445" t="s">
        <v>31</v>
      </c>
      <c r="O445" t="str">
        <f>_xlfn.XLOOKUP(Orders_CLEAN[[#This Row],[Region]],Region_lookup[RegionCode],Region_lookup[RegionName])</f>
        <v>Gauteng</v>
      </c>
      <c r="P445" t="s">
        <v>52</v>
      </c>
      <c r="Q445" t="str">
        <f>_xlfn.XLOOKUP(Orders_CLEAN[[#This Row],[EmployeeID]],Employees[EmployeeID],Employees[EmployeeName])</f>
        <v>Precious Mbatha</v>
      </c>
      <c r="R445" s="8">
        <f>Orders_CLEAN[[#This Row],[Quantity]]*Orders_CLEAN[[#This Row],[UnitPrice]]*(1-Orders_CLEAN[[#This Row],[Discount]])</f>
        <v>620.03250000000003</v>
      </c>
      <c r="S445" s="8">
        <f>Orders_CLEAN[[#This Row],[Cost]]*Orders_CLEAN[[#This Row],[Quantity]]</f>
        <v>572.66999999999996</v>
      </c>
      <c r="T445" s="8">
        <f>Orders_CLEAN[[#This Row],[LineTotal]]-Orders_CLEAN[[#This Row],[LineCost]]</f>
        <v>47.362500000000068</v>
      </c>
      <c r="U445" s="8" t="str">
        <f>IFERROR(IF(Orders_CLEAN[[#This Row],[Profit]]/Orders_CLEAN[[#This Row],[LineTotal]]&gt;0.3, "High", IF(Orders_CLEAN[[#This Row],[Profit]]/Orders_CLEAN[[#This Row],[LineTotal]]&gt;=0.15, "Medium", "Low")), "Quantity Error!")</f>
        <v>Low</v>
      </c>
      <c r="V445" s="8" t="str">
        <f>IF(COUNTIF(Returns[OrderID], Orders_CLEAN[[#This Row],[OrderID]])&gt;0, "Yes", "No")</f>
        <v>No</v>
      </c>
      <c r="W445" s="19">
        <f>IF(Orders_CLEAN[[#This Row],[Returned]]="Yes",1,0)</f>
        <v>0</v>
      </c>
    </row>
    <row r="446" spans="1:23" x14ac:dyDescent="0.2">
      <c r="A446" t="s">
        <v>837</v>
      </c>
      <c r="B446" s="5">
        <v>45834</v>
      </c>
      <c r="C446" s="5" t="str">
        <f>IF(Orders_CLEAN[[#This Row],[Quantity]]="", "Quantity Error!", "Q"&amp;ROUNDUP(MONTH(Orders_CLEAN[[#This Row],[OrderDate]])/3,0))</f>
        <v>Q2</v>
      </c>
      <c r="D446" t="s">
        <v>783</v>
      </c>
      <c r="E446" t="str">
        <f>_xlfn.XLOOKUP(Orders_CLEAN[[#This Row],[CustomerID]],Customers[CustomerID],Customers[CustomerName])</f>
        <v>Francois Mokoena</v>
      </c>
      <c r="F446" t="s">
        <v>136</v>
      </c>
      <c r="G446" t="str">
        <f>_xlfn.XLOOKUP(Orders_CLEAN[[#This Row],[ProductID]],Products[ProductID],Products[ProductName])</f>
        <v>Chairs Model 4</v>
      </c>
      <c r="H446" t="str">
        <f>_xlfn.XLOOKUP(Orders_CLEAN[[#This Row],[ProductName]],Products[ProductName],Products[Category])</f>
        <v>Furniture</v>
      </c>
      <c r="I446" s="6">
        <f>_xlfn.XLOOKUP(Orders_CLEAN[[#This Row],[ProductID]],Products[ProductID],Products[Cost])</f>
        <v>784.05</v>
      </c>
      <c r="J446">
        <v>6</v>
      </c>
      <c r="K446" s="6">
        <v>1700.53</v>
      </c>
      <c r="L446" s="7">
        <v>0.1</v>
      </c>
      <c r="M446" t="s">
        <v>27</v>
      </c>
      <c r="N446" t="s">
        <v>21</v>
      </c>
      <c r="O446" t="str">
        <f>_xlfn.XLOOKUP(Orders_CLEAN[[#This Row],[Region]],Region_lookup[RegionCode],Region_lookup[RegionName])</f>
        <v>KwaZulu-Natal</v>
      </c>
      <c r="P446" t="s">
        <v>97</v>
      </c>
      <c r="Q446" t="str">
        <f>_xlfn.XLOOKUP(Orders_CLEAN[[#This Row],[EmployeeID]],Employees[EmployeeID],Employees[EmployeeName])</f>
        <v>Bongani Sithole</v>
      </c>
      <c r="R446" s="8">
        <f>Orders_CLEAN[[#This Row],[Quantity]]*Orders_CLEAN[[#This Row],[UnitPrice]]*(1-Orders_CLEAN[[#This Row],[Discount]])</f>
        <v>9182.862000000001</v>
      </c>
      <c r="S446" s="8">
        <f>Orders_CLEAN[[#This Row],[Cost]]*Orders_CLEAN[[#This Row],[Quantity]]</f>
        <v>4704.2999999999993</v>
      </c>
      <c r="T446" s="8">
        <f>Orders_CLEAN[[#This Row],[LineTotal]]-Orders_CLEAN[[#This Row],[LineCost]]</f>
        <v>4478.5620000000017</v>
      </c>
      <c r="U446" s="8" t="str">
        <f>IFERROR(IF(Orders_CLEAN[[#This Row],[Profit]]/Orders_CLEAN[[#This Row],[LineTotal]]&gt;0.3, "High", IF(Orders_CLEAN[[#This Row],[Profit]]/Orders_CLEAN[[#This Row],[LineTotal]]&gt;=0.15, "Medium", "Low")), "Quantity Error!")</f>
        <v>High</v>
      </c>
      <c r="V446" s="8" t="str">
        <f>IF(COUNTIF(Returns[OrderID], Orders_CLEAN[[#This Row],[OrderID]])&gt;0, "Yes", "No")</f>
        <v>No</v>
      </c>
      <c r="W446" s="19">
        <f>IF(Orders_CLEAN[[#This Row],[Returned]]="Yes",1,0)</f>
        <v>0</v>
      </c>
    </row>
    <row r="447" spans="1:23" x14ac:dyDescent="0.2">
      <c r="A447" t="s">
        <v>838</v>
      </c>
      <c r="B447" s="5">
        <v>45384</v>
      </c>
      <c r="C447" s="5" t="str">
        <f>IF(Orders_CLEAN[[#This Row],[Quantity]]="", "Quantity Error!", "Q"&amp;ROUNDUP(MONTH(Orders_CLEAN[[#This Row],[OrderDate]])/3,0))</f>
        <v>Q2</v>
      </c>
      <c r="D447" t="s">
        <v>103</v>
      </c>
      <c r="E447" t="str">
        <f>_xlfn.XLOOKUP(Orders_CLEAN[[#This Row],[CustomerID]],Customers[CustomerID],Customers[CustomerName])</f>
        <v>Kagiso Khumalo</v>
      </c>
      <c r="F447" t="s">
        <v>108</v>
      </c>
      <c r="G447" t="str">
        <f>_xlfn.XLOOKUP(Orders_CLEAN[[#This Row],[ProductID]],Products[ProductID],Products[ProductName])</f>
        <v>Staplers Model 2</v>
      </c>
      <c r="H447" t="str">
        <f>_xlfn.XLOOKUP(Orders_CLEAN[[#This Row],[ProductName]],Products[ProductName],Products[Category])</f>
        <v>Office Supplies</v>
      </c>
      <c r="I447" s="6">
        <f>_xlfn.XLOOKUP(Orders_CLEAN[[#This Row],[ProductID]],Products[ProductID],Products[Cost])</f>
        <v>723.21</v>
      </c>
      <c r="J447">
        <v>12</v>
      </c>
      <c r="K447" s="6">
        <v>1348.08</v>
      </c>
      <c r="L447" s="7">
        <v>0</v>
      </c>
      <c r="M447" t="s">
        <v>27</v>
      </c>
      <c r="N447" t="s">
        <v>21</v>
      </c>
      <c r="O447" t="str">
        <f>_xlfn.XLOOKUP(Orders_CLEAN[[#This Row],[Region]],Region_lookup[RegionCode],Region_lookup[RegionName])</f>
        <v>KwaZulu-Natal</v>
      </c>
      <c r="P447" t="s">
        <v>22</v>
      </c>
      <c r="Q447" t="str">
        <f>_xlfn.XLOOKUP(Orders_CLEAN[[#This Row],[EmployeeID]],Employees[EmployeeID],Employees[EmployeeName])</f>
        <v>Thabo Le Roux</v>
      </c>
      <c r="R447" s="8">
        <f>Orders_CLEAN[[#This Row],[Quantity]]*Orders_CLEAN[[#This Row],[UnitPrice]]*(1-Orders_CLEAN[[#This Row],[Discount]])</f>
        <v>16176.96</v>
      </c>
      <c r="S447" s="8">
        <f>Orders_CLEAN[[#This Row],[Cost]]*Orders_CLEAN[[#This Row],[Quantity]]</f>
        <v>8678.52</v>
      </c>
      <c r="T447" s="8">
        <f>Orders_CLEAN[[#This Row],[LineTotal]]-Orders_CLEAN[[#This Row],[LineCost]]</f>
        <v>7498.4399999999987</v>
      </c>
      <c r="U447" s="8" t="str">
        <f>IFERROR(IF(Orders_CLEAN[[#This Row],[Profit]]/Orders_CLEAN[[#This Row],[LineTotal]]&gt;0.3, "High", IF(Orders_CLEAN[[#This Row],[Profit]]/Orders_CLEAN[[#This Row],[LineTotal]]&gt;=0.15, "Medium", "Low")), "Quantity Error!")</f>
        <v>High</v>
      </c>
      <c r="V447" s="8" t="str">
        <f>IF(COUNTIF(Returns[OrderID], Orders_CLEAN[[#This Row],[OrderID]])&gt;0, "Yes", "No")</f>
        <v>No</v>
      </c>
      <c r="W447" s="19">
        <f>IF(Orders_CLEAN[[#This Row],[Returned]]="Yes",1,0)</f>
        <v>0</v>
      </c>
    </row>
    <row r="448" spans="1:23" x14ac:dyDescent="0.2">
      <c r="A448" t="s">
        <v>839</v>
      </c>
      <c r="B448" s="5">
        <v>45385</v>
      </c>
      <c r="C448" s="5" t="str">
        <f>IF(Orders_CLEAN[[#This Row],[Quantity]]="", "Quantity Error!", "Q"&amp;ROUNDUP(MONTH(Orders_CLEAN[[#This Row],[OrderDate]])/3,0))</f>
        <v>Q2</v>
      </c>
      <c r="D448" t="s">
        <v>451</v>
      </c>
      <c r="E448" t="str">
        <f>_xlfn.XLOOKUP(Orders_CLEAN[[#This Row],[CustomerID]],Customers[CustomerID],Customers[CustomerName])</f>
        <v>Anja Dlamini</v>
      </c>
      <c r="F448" t="s">
        <v>108</v>
      </c>
      <c r="G448" t="str">
        <f>_xlfn.XLOOKUP(Orders_CLEAN[[#This Row],[ProductID]],Products[ProductID],Products[ProductName])</f>
        <v>Staplers Model 2</v>
      </c>
      <c r="H448" t="str">
        <f>_xlfn.XLOOKUP(Orders_CLEAN[[#This Row],[ProductName]],Products[ProductName],Products[Category])</f>
        <v>Office Supplies</v>
      </c>
      <c r="I448" s="6">
        <f>_xlfn.XLOOKUP(Orders_CLEAN[[#This Row],[ProductID]],Products[ProductID],Products[Cost])</f>
        <v>723.21</v>
      </c>
      <c r="J448">
        <v>3</v>
      </c>
      <c r="K448" s="6">
        <v>1348.08</v>
      </c>
      <c r="L448" s="7">
        <v>0.1</v>
      </c>
      <c r="M448" t="s">
        <v>27</v>
      </c>
      <c r="N448" t="s">
        <v>31</v>
      </c>
      <c r="O448" t="str">
        <f>_xlfn.XLOOKUP(Orders_CLEAN[[#This Row],[Region]],Region_lookup[RegionCode],Region_lookup[RegionName])</f>
        <v>Gauteng</v>
      </c>
      <c r="P448" t="s">
        <v>32</v>
      </c>
      <c r="Q448" t="str">
        <f>_xlfn.XLOOKUP(Orders_CLEAN[[#This Row],[EmployeeID]],Employees[EmployeeID],Employees[EmployeeName])</f>
        <v>Nomvula Mokoena</v>
      </c>
      <c r="R448" s="8">
        <f>Orders_CLEAN[[#This Row],[Quantity]]*Orders_CLEAN[[#This Row],[UnitPrice]]*(1-Orders_CLEAN[[#This Row],[Discount]])</f>
        <v>3639.8159999999998</v>
      </c>
      <c r="S448" s="8">
        <f>Orders_CLEAN[[#This Row],[Cost]]*Orders_CLEAN[[#This Row],[Quantity]]</f>
        <v>2169.63</v>
      </c>
      <c r="T448" s="8">
        <f>Orders_CLEAN[[#This Row],[LineTotal]]-Orders_CLEAN[[#This Row],[LineCost]]</f>
        <v>1470.1859999999997</v>
      </c>
      <c r="U448" s="8" t="str">
        <f>IFERROR(IF(Orders_CLEAN[[#This Row],[Profit]]/Orders_CLEAN[[#This Row],[LineTotal]]&gt;0.3, "High", IF(Orders_CLEAN[[#This Row],[Profit]]/Orders_CLEAN[[#This Row],[LineTotal]]&gt;=0.15, "Medium", "Low")), "Quantity Error!")</f>
        <v>High</v>
      </c>
      <c r="V448" s="8" t="str">
        <f>IF(COUNTIF(Returns[OrderID], Orders_CLEAN[[#This Row],[OrderID]])&gt;0, "Yes", "No")</f>
        <v>No</v>
      </c>
      <c r="W448" s="19">
        <f>IF(Orders_CLEAN[[#This Row],[Returned]]="Yes",1,0)</f>
        <v>0</v>
      </c>
    </row>
    <row r="449" spans="1:23" x14ac:dyDescent="0.2">
      <c r="A449" t="s">
        <v>840</v>
      </c>
      <c r="B449" s="5">
        <v>45311</v>
      </c>
      <c r="C449" s="5" t="str">
        <f>IF(Orders_CLEAN[[#This Row],[Quantity]]="", "Quantity Error!", "Q"&amp;ROUNDUP(MONTH(Orders_CLEAN[[#This Row],[OrderDate]])/3,0))</f>
        <v>Q1</v>
      </c>
      <c r="D449" t="s">
        <v>313</v>
      </c>
      <c r="E449" t="str">
        <f>_xlfn.XLOOKUP(Orders_CLEAN[[#This Row],[CustomerID]],Customers[CustomerID],Customers[CustomerName])</f>
        <v>Johan Pretorius</v>
      </c>
      <c r="F449" t="s">
        <v>365</v>
      </c>
      <c r="G449" t="str">
        <f>_xlfn.XLOOKUP(Orders_CLEAN[[#This Row],[ProductID]],Products[ProductID],Products[ProductName])</f>
        <v>Binders Model 4</v>
      </c>
      <c r="H449" t="str">
        <f>_xlfn.XLOOKUP(Orders_CLEAN[[#This Row],[ProductName]],Products[ProductName],Products[Category])</f>
        <v>Office Supplies</v>
      </c>
      <c r="I449" s="6">
        <f>_xlfn.XLOOKUP(Orders_CLEAN[[#This Row],[ProductID]],Products[ProductID],Products[Cost])</f>
        <v>723.8</v>
      </c>
      <c r="J449">
        <v>8</v>
      </c>
      <c r="K449" s="6">
        <v>1101.54</v>
      </c>
      <c r="L449" s="7">
        <v>0</v>
      </c>
      <c r="M449" t="s">
        <v>27</v>
      </c>
      <c r="N449" t="s">
        <v>21</v>
      </c>
      <c r="O449" t="str">
        <f>_xlfn.XLOOKUP(Orders_CLEAN[[#This Row],[Region]],Region_lookup[RegionCode],Region_lookup[RegionName])</f>
        <v>KwaZulu-Natal</v>
      </c>
      <c r="P449" t="s">
        <v>170</v>
      </c>
      <c r="Q449" t="str">
        <f>_xlfn.XLOOKUP(Orders_CLEAN[[#This Row],[EmployeeID]],Employees[EmployeeID],Employees[EmployeeName])</f>
        <v>Nomvula Le Roux</v>
      </c>
      <c r="R449" s="8">
        <f>Orders_CLEAN[[#This Row],[Quantity]]*Orders_CLEAN[[#This Row],[UnitPrice]]*(1-Orders_CLEAN[[#This Row],[Discount]])</f>
        <v>8812.32</v>
      </c>
      <c r="S449" s="8">
        <f>Orders_CLEAN[[#This Row],[Cost]]*Orders_CLEAN[[#This Row],[Quantity]]</f>
        <v>5790.4</v>
      </c>
      <c r="T449" s="8">
        <f>Orders_CLEAN[[#This Row],[LineTotal]]-Orders_CLEAN[[#This Row],[LineCost]]</f>
        <v>3021.92</v>
      </c>
      <c r="U449" s="8" t="str">
        <f>IFERROR(IF(Orders_CLEAN[[#This Row],[Profit]]/Orders_CLEAN[[#This Row],[LineTotal]]&gt;0.3, "High", IF(Orders_CLEAN[[#This Row],[Profit]]/Orders_CLEAN[[#This Row],[LineTotal]]&gt;=0.15, "Medium", "Low")), "Quantity Error!")</f>
        <v>High</v>
      </c>
      <c r="V449" s="8" t="str">
        <f>IF(COUNTIF(Returns[OrderID], Orders_CLEAN[[#This Row],[OrderID]])&gt;0, "Yes", "No")</f>
        <v>No</v>
      </c>
      <c r="W449" s="19">
        <f>IF(Orders_CLEAN[[#This Row],[Returned]]="Yes",1,0)</f>
        <v>0</v>
      </c>
    </row>
    <row r="450" spans="1:23" x14ac:dyDescent="0.2">
      <c r="A450" t="s">
        <v>841</v>
      </c>
      <c r="B450" s="5">
        <v>45633</v>
      </c>
      <c r="C450" s="5" t="str">
        <f>IF(Orders_CLEAN[[#This Row],[Quantity]]="", "Quantity Error!", "Q"&amp;ROUNDUP(MONTH(Orders_CLEAN[[#This Row],[OrderDate]])/3,0))</f>
        <v>Q4</v>
      </c>
      <c r="D450" t="s">
        <v>328</v>
      </c>
      <c r="E450" t="str">
        <f>_xlfn.XLOOKUP(Orders_CLEAN[[#This Row],[CustomerID]],Customers[CustomerID],Customers[CustomerName])</f>
        <v>Nomsa Ndlovu</v>
      </c>
      <c r="F450" t="s">
        <v>19</v>
      </c>
      <c r="G450" t="str">
        <f>_xlfn.XLOOKUP(Orders_CLEAN[[#This Row],[ProductID]],Products[ProductID],Products[ProductName])</f>
        <v>Accessories Model 4</v>
      </c>
      <c r="H450" t="str">
        <f>_xlfn.XLOOKUP(Orders_CLEAN[[#This Row],[ProductName]],Products[ProductName],Products[Category])</f>
        <v>Technology</v>
      </c>
      <c r="I450" s="6">
        <f>_xlfn.XLOOKUP(Orders_CLEAN[[#This Row],[ProductID]],Products[ProductID],Products[Cost])</f>
        <v>685.08</v>
      </c>
      <c r="J450">
        <v>10</v>
      </c>
      <c r="K450" s="6">
        <v>921.01</v>
      </c>
      <c r="L450" s="7">
        <v>0.2</v>
      </c>
      <c r="M450" t="s">
        <v>36</v>
      </c>
      <c r="N450" t="s">
        <v>31</v>
      </c>
      <c r="O450" t="str">
        <f>_xlfn.XLOOKUP(Orders_CLEAN[[#This Row],[Region]],Region_lookup[RegionCode],Region_lookup[RegionName])</f>
        <v>Gauteng</v>
      </c>
      <c r="P450" t="s">
        <v>32</v>
      </c>
      <c r="Q450" t="str">
        <f>_xlfn.XLOOKUP(Orders_CLEAN[[#This Row],[EmployeeID]],Employees[EmployeeID],Employees[EmployeeName])</f>
        <v>Nomvula Mokoena</v>
      </c>
      <c r="R450" s="8">
        <f>Orders_CLEAN[[#This Row],[Quantity]]*Orders_CLEAN[[#This Row],[UnitPrice]]*(1-Orders_CLEAN[[#This Row],[Discount]])</f>
        <v>7368.0800000000008</v>
      </c>
      <c r="S450" s="8">
        <f>Orders_CLEAN[[#This Row],[Cost]]*Orders_CLEAN[[#This Row],[Quantity]]</f>
        <v>6850.8</v>
      </c>
      <c r="T450" s="8">
        <f>Orders_CLEAN[[#This Row],[LineTotal]]-Orders_CLEAN[[#This Row],[LineCost]]</f>
        <v>517.28000000000065</v>
      </c>
      <c r="U450" s="8" t="str">
        <f>IFERROR(IF(Orders_CLEAN[[#This Row],[Profit]]/Orders_CLEAN[[#This Row],[LineTotal]]&gt;0.3, "High", IF(Orders_CLEAN[[#This Row],[Profit]]/Orders_CLEAN[[#This Row],[LineTotal]]&gt;=0.15, "Medium", "Low")), "Quantity Error!")</f>
        <v>Low</v>
      </c>
      <c r="V450" s="8" t="str">
        <f>IF(COUNTIF(Returns[OrderID], Orders_CLEAN[[#This Row],[OrderID]])&gt;0, "Yes", "No")</f>
        <v>Yes</v>
      </c>
      <c r="W450" s="19">
        <f>IF(Orders_CLEAN[[#This Row],[Returned]]="Yes",1,0)</f>
        <v>1</v>
      </c>
    </row>
    <row r="451" spans="1:23" x14ac:dyDescent="0.2">
      <c r="A451" t="s">
        <v>842</v>
      </c>
      <c r="B451" s="5">
        <v>45608</v>
      </c>
      <c r="C451" s="5" t="str">
        <f>IF(Orders_CLEAN[[#This Row],[Quantity]]="", "Quantity Error!", "Q"&amp;ROUNDUP(MONTH(Orders_CLEAN[[#This Row],[OrderDate]])/3,0))</f>
        <v>Q4</v>
      </c>
      <c r="D451" t="s">
        <v>64</v>
      </c>
      <c r="E451" t="str">
        <f>_xlfn.XLOOKUP(Orders_CLEAN[[#This Row],[CustomerID]],Customers[CustomerID],Customers[CustomerName])</f>
        <v>Bongani Van Der Merwe</v>
      </c>
      <c r="F451" t="s">
        <v>142</v>
      </c>
      <c r="G451" t="str">
        <f>_xlfn.XLOOKUP(Orders_CLEAN[[#This Row],[ProductID]],Products[ProductID],Products[ProductName])</f>
        <v>Laptops Model 3</v>
      </c>
      <c r="H451" t="str">
        <f>_xlfn.XLOOKUP(Orders_CLEAN[[#This Row],[ProductName]],Products[ProductName],Products[Category])</f>
        <v>Technology</v>
      </c>
      <c r="I451" s="6">
        <f>_xlfn.XLOOKUP(Orders_CLEAN[[#This Row],[ProductID]],Products[ProductID],Products[Cost])</f>
        <v>727.96</v>
      </c>
      <c r="J451">
        <v>4</v>
      </c>
      <c r="K451" s="6">
        <v>1118.93</v>
      </c>
      <c r="L451" s="7">
        <v>0.1</v>
      </c>
      <c r="M451" t="s">
        <v>27</v>
      </c>
      <c r="N451" t="s">
        <v>31</v>
      </c>
      <c r="O451" t="str">
        <f>_xlfn.XLOOKUP(Orders_CLEAN[[#This Row],[Region]],Region_lookup[RegionCode],Region_lookup[RegionName])</f>
        <v>Gauteng</v>
      </c>
      <c r="P451" t="s">
        <v>32</v>
      </c>
      <c r="Q451" t="str">
        <f>_xlfn.XLOOKUP(Orders_CLEAN[[#This Row],[EmployeeID]],Employees[EmployeeID],Employees[EmployeeName])</f>
        <v>Nomvula Mokoena</v>
      </c>
      <c r="R451" s="8">
        <f>Orders_CLEAN[[#This Row],[Quantity]]*Orders_CLEAN[[#This Row],[UnitPrice]]*(1-Orders_CLEAN[[#This Row],[Discount]])</f>
        <v>4028.1480000000001</v>
      </c>
      <c r="S451" s="8">
        <f>Orders_CLEAN[[#This Row],[Cost]]*Orders_CLEAN[[#This Row],[Quantity]]</f>
        <v>2911.84</v>
      </c>
      <c r="T451" s="8">
        <f>Orders_CLEAN[[#This Row],[LineTotal]]-Orders_CLEAN[[#This Row],[LineCost]]</f>
        <v>1116.308</v>
      </c>
      <c r="U451" s="8" t="str">
        <f>IFERROR(IF(Orders_CLEAN[[#This Row],[Profit]]/Orders_CLEAN[[#This Row],[LineTotal]]&gt;0.3, "High", IF(Orders_CLEAN[[#This Row],[Profit]]/Orders_CLEAN[[#This Row],[LineTotal]]&gt;=0.15, "Medium", "Low")), "Quantity Error!")</f>
        <v>Medium</v>
      </c>
      <c r="V451" s="8" t="str">
        <f>IF(COUNTIF(Returns[OrderID], Orders_CLEAN[[#This Row],[OrderID]])&gt;0, "Yes", "No")</f>
        <v>No</v>
      </c>
      <c r="W451" s="19">
        <f>IF(Orders_CLEAN[[#This Row],[Returned]]="Yes",1,0)</f>
        <v>0</v>
      </c>
    </row>
    <row r="452" spans="1:23" x14ac:dyDescent="0.2">
      <c r="A452" t="s">
        <v>843</v>
      </c>
      <c r="B452" s="5">
        <v>45624</v>
      </c>
      <c r="C452" s="5" t="str">
        <f>IF(Orders_CLEAN[[#This Row],[Quantity]]="", "Quantity Error!", "Q"&amp;ROUNDUP(MONTH(Orders_CLEAN[[#This Row],[OrderDate]])/3,0))</f>
        <v>Q4</v>
      </c>
      <c r="D452" t="s">
        <v>644</v>
      </c>
      <c r="E452" t="str">
        <f>_xlfn.XLOOKUP(Orders_CLEAN[[#This Row],[CustomerID]],Customers[CustomerID],Customers[CustomerName])</f>
        <v>Nomvula Botha</v>
      </c>
      <c r="F452" t="s">
        <v>537</v>
      </c>
      <c r="G452" t="str">
        <f>_xlfn.XLOOKUP(Orders_CLEAN[[#This Row],[ProductID]],Products[ProductID],Products[ProductName])</f>
        <v>Desks Model 4</v>
      </c>
      <c r="H452" t="str">
        <f>_xlfn.XLOOKUP(Orders_CLEAN[[#This Row],[ProductName]],Products[ProductName],Products[Category])</f>
        <v>Furniture</v>
      </c>
      <c r="I452" s="6">
        <f>_xlfn.XLOOKUP(Orders_CLEAN[[#This Row],[ProductID]],Products[ProductID],Products[Cost])</f>
        <v>598.51</v>
      </c>
      <c r="J452">
        <v>10</v>
      </c>
      <c r="K452" s="6">
        <v>940.73</v>
      </c>
      <c r="L452" s="7">
        <v>0.1</v>
      </c>
      <c r="M452" t="s">
        <v>27</v>
      </c>
      <c r="N452" t="s">
        <v>14</v>
      </c>
      <c r="O452" t="str">
        <f>_xlfn.XLOOKUP(Orders_CLEAN[[#This Row],[Region]],Region_lookup[RegionCode],Region_lookup[RegionName])</f>
        <v>Western Cape</v>
      </c>
      <c r="P452" t="s">
        <v>93</v>
      </c>
      <c r="Q452" t="str">
        <f>_xlfn.XLOOKUP(Orders_CLEAN[[#This Row],[EmployeeID]],Employees[EmployeeID],Employees[EmployeeName])</f>
        <v>Anja Zulu</v>
      </c>
      <c r="R452" s="8">
        <f>Orders_CLEAN[[#This Row],[Quantity]]*Orders_CLEAN[[#This Row],[UnitPrice]]*(1-Orders_CLEAN[[#This Row],[Discount]])</f>
        <v>8466.57</v>
      </c>
      <c r="S452" s="8">
        <f>Orders_CLEAN[[#This Row],[Cost]]*Orders_CLEAN[[#This Row],[Quantity]]</f>
        <v>5985.1</v>
      </c>
      <c r="T452" s="8">
        <f>Orders_CLEAN[[#This Row],[LineTotal]]-Orders_CLEAN[[#This Row],[LineCost]]</f>
        <v>2481.4699999999993</v>
      </c>
      <c r="U452" s="8" t="str">
        <f>IFERROR(IF(Orders_CLEAN[[#This Row],[Profit]]/Orders_CLEAN[[#This Row],[LineTotal]]&gt;0.3, "High", IF(Orders_CLEAN[[#This Row],[Profit]]/Orders_CLEAN[[#This Row],[LineTotal]]&gt;=0.15, "Medium", "Low")), "Quantity Error!")</f>
        <v>Medium</v>
      </c>
      <c r="V452" s="8" t="str">
        <f>IF(COUNTIF(Returns[OrderID], Orders_CLEAN[[#This Row],[OrderID]])&gt;0, "Yes", "No")</f>
        <v>No</v>
      </c>
      <c r="W452" s="19">
        <f>IF(Orders_CLEAN[[#This Row],[Returned]]="Yes",1,0)</f>
        <v>0</v>
      </c>
    </row>
    <row r="453" spans="1:23" x14ac:dyDescent="0.2">
      <c r="A453" t="s">
        <v>844</v>
      </c>
      <c r="B453" s="5">
        <v>45559</v>
      </c>
      <c r="C453" s="5" t="str">
        <f>IF(Orders_CLEAN[[#This Row],[Quantity]]="", "Quantity Error!", "Q"&amp;ROUNDUP(MONTH(Orders_CLEAN[[#This Row],[OrderDate]])/3,0))</f>
        <v>Q3</v>
      </c>
      <c r="D453" t="s">
        <v>846</v>
      </c>
      <c r="E453" t="str">
        <f>_xlfn.XLOOKUP(Orders_CLEAN[[#This Row],[CustomerID]],Customers[CustomerID],Customers[CustomerName])</f>
        <v>Kagiso Nkosi</v>
      </c>
      <c r="F453" t="s">
        <v>192</v>
      </c>
      <c r="G453" t="str">
        <f>_xlfn.XLOOKUP(Orders_CLEAN[[#This Row],[ProductID]],Products[ProductID],Products[ProductName])</f>
        <v>Laptops Model 1</v>
      </c>
      <c r="H453" t="str">
        <f>_xlfn.XLOOKUP(Orders_CLEAN[[#This Row],[ProductName]],Products[ProductName],Products[Category])</f>
        <v>Technology</v>
      </c>
      <c r="I453" s="6">
        <f>_xlfn.XLOOKUP(Orders_CLEAN[[#This Row],[ProductID]],Products[ProductID],Products[Cost])</f>
        <v>732.63</v>
      </c>
      <c r="J453">
        <v>11</v>
      </c>
      <c r="K453" s="6">
        <v>1069.8599999999999</v>
      </c>
      <c r="L453" s="7">
        <v>0</v>
      </c>
      <c r="M453" t="s">
        <v>62</v>
      </c>
      <c r="N453" t="s">
        <v>14</v>
      </c>
      <c r="O453" t="str">
        <f>_xlfn.XLOOKUP(Orders_CLEAN[[#This Row],[Region]],Region_lookup[RegionCode],Region_lookup[RegionName])</f>
        <v>Western Cape</v>
      </c>
      <c r="P453" t="s">
        <v>15</v>
      </c>
      <c r="Q453" t="str">
        <f>_xlfn.XLOOKUP(Orders_CLEAN[[#This Row],[EmployeeID]],Employees[EmployeeID],Employees[EmployeeName])</f>
        <v>Anja Fourie</v>
      </c>
      <c r="R453" s="8">
        <f>Orders_CLEAN[[#This Row],[Quantity]]*Orders_CLEAN[[#This Row],[UnitPrice]]*(1-Orders_CLEAN[[#This Row],[Discount]])</f>
        <v>11768.46</v>
      </c>
      <c r="S453" s="8">
        <f>Orders_CLEAN[[#This Row],[Cost]]*Orders_CLEAN[[#This Row],[Quantity]]</f>
        <v>8058.93</v>
      </c>
      <c r="T453" s="8">
        <f>Orders_CLEAN[[#This Row],[LineTotal]]-Orders_CLEAN[[#This Row],[LineCost]]</f>
        <v>3709.5299999999988</v>
      </c>
      <c r="U453" s="8" t="str">
        <f>IFERROR(IF(Orders_CLEAN[[#This Row],[Profit]]/Orders_CLEAN[[#This Row],[LineTotal]]&gt;0.3, "High", IF(Orders_CLEAN[[#This Row],[Profit]]/Orders_CLEAN[[#This Row],[LineTotal]]&gt;=0.15, "Medium", "Low")), "Quantity Error!")</f>
        <v>High</v>
      </c>
      <c r="V453" s="8" t="str">
        <f>IF(COUNTIF(Returns[OrderID], Orders_CLEAN[[#This Row],[OrderID]])&gt;0, "Yes", "No")</f>
        <v>No</v>
      </c>
      <c r="W453" s="19">
        <f>IF(Orders_CLEAN[[#This Row],[Returned]]="Yes",1,0)</f>
        <v>0</v>
      </c>
    </row>
    <row r="454" spans="1:23" x14ac:dyDescent="0.2">
      <c r="A454" t="s">
        <v>847</v>
      </c>
      <c r="B454" s="5">
        <v>45322</v>
      </c>
      <c r="C454" s="5" t="str">
        <f>IF(Orders_CLEAN[[#This Row],[Quantity]]="", "Quantity Error!", "Q"&amp;ROUNDUP(MONTH(Orders_CLEAN[[#This Row],[OrderDate]])/3,0))</f>
        <v>Q1</v>
      </c>
      <c r="D454" t="s">
        <v>40</v>
      </c>
      <c r="E454" t="str">
        <f>_xlfn.XLOOKUP(Orders_CLEAN[[#This Row],[CustomerID]],Customers[CustomerID],Customers[CustomerName])</f>
        <v>Francois Coetzee</v>
      </c>
      <c r="F454" t="s">
        <v>155</v>
      </c>
      <c r="G454" t="str">
        <f>_xlfn.XLOOKUP(Orders_CLEAN[[#This Row],[ProductID]],Products[ProductID],Products[ProductName])</f>
        <v>Monitors Model 1</v>
      </c>
      <c r="H454" t="str">
        <f>_xlfn.XLOOKUP(Orders_CLEAN[[#This Row],[ProductName]],Products[ProductName],Products[Category])</f>
        <v>Technology</v>
      </c>
      <c r="I454" s="6">
        <f>_xlfn.XLOOKUP(Orders_CLEAN[[#This Row],[ProductID]],Products[ProductID],Products[Cost])</f>
        <v>757.28</v>
      </c>
      <c r="J454">
        <v>3</v>
      </c>
      <c r="K454" s="6">
        <v>1165.56</v>
      </c>
      <c r="L454" s="7">
        <v>0.05</v>
      </c>
      <c r="M454" t="s">
        <v>27</v>
      </c>
      <c r="N454" t="s">
        <v>31</v>
      </c>
      <c r="O454" t="str">
        <f>_xlfn.XLOOKUP(Orders_CLEAN[[#This Row],[Region]],Region_lookup[RegionCode],Region_lookup[RegionName])</f>
        <v>Gauteng</v>
      </c>
      <c r="P454" t="s">
        <v>32</v>
      </c>
      <c r="Q454" t="str">
        <f>_xlfn.XLOOKUP(Orders_CLEAN[[#This Row],[EmployeeID]],Employees[EmployeeID],Employees[EmployeeName])</f>
        <v>Nomvula Mokoena</v>
      </c>
      <c r="R454" s="8">
        <f>Orders_CLEAN[[#This Row],[Quantity]]*Orders_CLEAN[[#This Row],[UnitPrice]]*(1-Orders_CLEAN[[#This Row],[Discount]])</f>
        <v>3321.8459999999995</v>
      </c>
      <c r="S454" s="8">
        <f>Orders_CLEAN[[#This Row],[Cost]]*Orders_CLEAN[[#This Row],[Quantity]]</f>
        <v>2271.84</v>
      </c>
      <c r="T454" s="8">
        <f>Orders_CLEAN[[#This Row],[LineTotal]]-Orders_CLEAN[[#This Row],[LineCost]]</f>
        <v>1050.0059999999994</v>
      </c>
      <c r="U454" s="8" t="str">
        <f>IFERROR(IF(Orders_CLEAN[[#This Row],[Profit]]/Orders_CLEAN[[#This Row],[LineTotal]]&gt;0.3, "High", IF(Orders_CLEAN[[#This Row],[Profit]]/Orders_CLEAN[[#This Row],[LineTotal]]&gt;=0.15, "Medium", "Low")), "Quantity Error!")</f>
        <v>High</v>
      </c>
      <c r="V454" s="8" t="str">
        <f>IF(COUNTIF(Returns[OrderID], Orders_CLEAN[[#This Row],[OrderID]])&gt;0, "Yes", "No")</f>
        <v>No</v>
      </c>
      <c r="W454" s="19">
        <f>IF(Orders_CLEAN[[#This Row],[Returned]]="Yes",1,0)</f>
        <v>0</v>
      </c>
    </row>
    <row r="455" spans="1:23" x14ac:dyDescent="0.2">
      <c r="A455" t="s">
        <v>849</v>
      </c>
      <c r="B455" s="5">
        <v>45732</v>
      </c>
      <c r="C455" s="5" t="str">
        <f>IF(Orders_CLEAN[[#This Row],[Quantity]]="", "Quantity Error!", "Q"&amp;ROUNDUP(MONTH(Orders_CLEAN[[#This Row],[OrderDate]])/3,0))</f>
        <v>Q1</v>
      </c>
      <c r="D455" t="s">
        <v>519</v>
      </c>
      <c r="E455" t="str">
        <f>_xlfn.XLOOKUP(Orders_CLEAN[[#This Row],[CustomerID]],Customers[CustomerID],Customers[CustomerName])</f>
        <v>Francois Van Der Merwe</v>
      </c>
      <c r="F455" t="s">
        <v>192</v>
      </c>
      <c r="G455" t="str">
        <f>_xlfn.XLOOKUP(Orders_CLEAN[[#This Row],[ProductID]],Products[ProductID],Products[ProductName])</f>
        <v>Laptops Model 1</v>
      </c>
      <c r="H455" t="str">
        <f>_xlfn.XLOOKUP(Orders_CLEAN[[#This Row],[ProductName]],Products[ProductName],Products[Category])</f>
        <v>Technology</v>
      </c>
      <c r="I455" s="6">
        <f>_xlfn.XLOOKUP(Orders_CLEAN[[#This Row],[ProductID]],Products[ProductID],Products[Cost])</f>
        <v>732.63</v>
      </c>
      <c r="J455">
        <v>2</v>
      </c>
      <c r="K455" s="6">
        <v>1069.8599999999999</v>
      </c>
      <c r="L455" s="7">
        <v>0.15</v>
      </c>
      <c r="M455" t="s">
        <v>13</v>
      </c>
      <c r="N455" t="s">
        <v>14</v>
      </c>
      <c r="O455" t="str">
        <f>_xlfn.XLOOKUP(Orders_CLEAN[[#This Row],[Region]],Region_lookup[RegionCode],Region_lookup[RegionName])</f>
        <v>Western Cape</v>
      </c>
      <c r="P455" t="s">
        <v>15</v>
      </c>
      <c r="Q455" t="str">
        <f>_xlfn.XLOOKUP(Orders_CLEAN[[#This Row],[EmployeeID]],Employees[EmployeeID],Employees[EmployeeName])</f>
        <v>Anja Fourie</v>
      </c>
      <c r="R455" s="8">
        <f>Orders_CLEAN[[#This Row],[Quantity]]*Orders_CLEAN[[#This Row],[UnitPrice]]*(1-Orders_CLEAN[[#This Row],[Discount]])</f>
        <v>1818.7619999999997</v>
      </c>
      <c r="S455" s="8">
        <f>Orders_CLEAN[[#This Row],[Cost]]*Orders_CLEAN[[#This Row],[Quantity]]</f>
        <v>1465.26</v>
      </c>
      <c r="T455" s="8">
        <f>Orders_CLEAN[[#This Row],[LineTotal]]-Orders_CLEAN[[#This Row],[LineCost]]</f>
        <v>353.50199999999973</v>
      </c>
      <c r="U455" s="8" t="str">
        <f>IFERROR(IF(Orders_CLEAN[[#This Row],[Profit]]/Orders_CLEAN[[#This Row],[LineTotal]]&gt;0.3, "High", IF(Orders_CLEAN[[#This Row],[Profit]]/Orders_CLEAN[[#This Row],[LineTotal]]&gt;=0.15, "Medium", "Low")), "Quantity Error!")</f>
        <v>Medium</v>
      </c>
      <c r="V455" s="8" t="str">
        <f>IF(COUNTIF(Returns[OrderID], Orders_CLEAN[[#This Row],[OrderID]])&gt;0, "Yes", "No")</f>
        <v>No</v>
      </c>
      <c r="W455" s="19">
        <f>IF(Orders_CLEAN[[#This Row],[Returned]]="Yes",1,0)</f>
        <v>0</v>
      </c>
    </row>
    <row r="456" spans="1:23" x14ac:dyDescent="0.2">
      <c r="A456" t="s">
        <v>850</v>
      </c>
      <c r="B456" s="5">
        <v>45716</v>
      </c>
      <c r="C456" s="5" t="str">
        <f>IF(Orders_CLEAN[[#This Row],[Quantity]]="", "Quantity Error!", "Q"&amp;ROUNDUP(MONTH(Orders_CLEAN[[#This Row],[OrderDate]])/3,0))</f>
        <v>Q1</v>
      </c>
      <c r="D456" t="s">
        <v>77</v>
      </c>
      <c r="E456" t="str">
        <f>_xlfn.XLOOKUP(Orders_CLEAN[[#This Row],[CustomerID]],Customers[CustomerID],Customers[CustomerName])</f>
        <v>Zanele Dlamini</v>
      </c>
      <c r="F456" t="s">
        <v>136</v>
      </c>
      <c r="G456" t="str">
        <f>_xlfn.XLOOKUP(Orders_CLEAN[[#This Row],[ProductID]],Products[ProductID],Products[ProductName])</f>
        <v>Chairs Model 4</v>
      </c>
      <c r="H456" t="str">
        <f>_xlfn.XLOOKUP(Orders_CLEAN[[#This Row],[ProductName]],Products[ProductName],Products[Category])</f>
        <v>Furniture</v>
      </c>
      <c r="I456" s="6">
        <f>_xlfn.XLOOKUP(Orders_CLEAN[[#This Row],[ProductID]],Products[ProductID],Products[Cost])</f>
        <v>784.05</v>
      </c>
      <c r="J456">
        <v>8</v>
      </c>
      <c r="K456" s="6">
        <v>1700.53</v>
      </c>
      <c r="L456" s="7">
        <v>0</v>
      </c>
      <c r="M456" t="s">
        <v>36</v>
      </c>
      <c r="N456" t="s">
        <v>47</v>
      </c>
      <c r="O456" t="str">
        <f>_xlfn.XLOOKUP(Orders_CLEAN[[#This Row],[Region]],Region_lookup[RegionCode],Region_lookup[RegionName])</f>
        <v>Eastern Cape</v>
      </c>
      <c r="P456" t="s">
        <v>58</v>
      </c>
      <c r="Q456" t="str">
        <f>_xlfn.XLOOKUP(Orders_CLEAN[[#This Row],[EmployeeID]],Employees[EmployeeID],Employees[EmployeeName])</f>
        <v>Palesa Steyn</v>
      </c>
      <c r="R456" s="8">
        <f>Orders_CLEAN[[#This Row],[Quantity]]*Orders_CLEAN[[#This Row],[UnitPrice]]*(1-Orders_CLEAN[[#This Row],[Discount]])</f>
        <v>13604.24</v>
      </c>
      <c r="S456" s="8">
        <f>Orders_CLEAN[[#This Row],[Cost]]*Orders_CLEAN[[#This Row],[Quantity]]</f>
        <v>6272.4</v>
      </c>
      <c r="T456" s="8">
        <f>Orders_CLEAN[[#This Row],[LineTotal]]-Orders_CLEAN[[#This Row],[LineCost]]</f>
        <v>7331.84</v>
      </c>
      <c r="U456" s="8" t="str">
        <f>IFERROR(IF(Orders_CLEAN[[#This Row],[Profit]]/Orders_CLEAN[[#This Row],[LineTotal]]&gt;0.3, "High", IF(Orders_CLEAN[[#This Row],[Profit]]/Orders_CLEAN[[#This Row],[LineTotal]]&gt;=0.15, "Medium", "Low")), "Quantity Error!")</f>
        <v>High</v>
      </c>
      <c r="V456" s="8" t="str">
        <f>IF(COUNTIF(Returns[OrderID], Orders_CLEAN[[#This Row],[OrderID]])&gt;0, "Yes", "No")</f>
        <v>Yes</v>
      </c>
      <c r="W456" s="19">
        <f>IF(Orders_CLEAN[[#This Row],[Returned]]="Yes",1,0)</f>
        <v>1</v>
      </c>
    </row>
    <row r="457" spans="1:23" x14ac:dyDescent="0.2">
      <c r="A457" t="s">
        <v>851</v>
      </c>
      <c r="B457" s="5">
        <v>45539</v>
      </c>
      <c r="C457" s="5" t="str">
        <f>IF(Orders_CLEAN[[#This Row],[Quantity]]="", "Quantity Error!", "Q"&amp;ROUNDUP(MONTH(Orders_CLEAN[[#This Row],[OrderDate]])/3,0))</f>
        <v>Q3</v>
      </c>
      <c r="D457" t="s">
        <v>60</v>
      </c>
      <c r="E457" t="str">
        <f>_xlfn.XLOOKUP(Orders_CLEAN[[#This Row],[CustomerID]],Customers[CustomerID],Customers[CustomerName])</f>
        <v>Lerato Mbatha</v>
      </c>
      <c r="F457" t="s">
        <v>231</v>
      </c>
      <c r="G457" t="str">
        <f>_xlfn.XLOOKUP(Orders_CLEAN[[#This Row],[ProductID]],Products[ProductID],Products[ProductName])</f>
        <v>Accessories Model 2</v>
      </c>
      <c r="H457" t="str">
        <f>_xlfn.XLOOKUP(Orders_CLEAN[[#This Row],[ProductName]],Products[ProductName],Products[Category])</f>
        <v>Technology</v>
      </c>
      <c r="I457" s="6">
        <f>_xlfn.XLOOKUP(Orders_CLEAN[[#This Row],[ProductID]],Products[ProductID],Products[Cost])</f>
        <v>31.01</v>
      </c>
      <c r="J457">
        <v>9</v>
      </c>
      <c r="K457" s="6">
        <v>49.68</v>
      </c>
      <c r="L457" s="7">
        <v>0.1</v>
      </c>
      <c r="M457" t="s">
        <v>27</v>
      </c>
      <c r="N457" t="s">
        <v>31</v>
      </c>
      <c r="O457" t="str">
        <f>_xlfn.XLOOKUP(Orders_CLEAN[[#This Row],[Region]],Region_lookup[RegionCode],Region_lookup[RegionName])</f>
        <v>Gauteng</v>
      </c>
      <c r="P457" t="s">
        <v>52</v>
      </c>
      <c r="Q457" t="str">
        <f>_xlfn.XLOOKUP(Orders_CLEAN[[#This Row],[EmployeeID]],Employees[EmployeeID],Employees[EmployeeName])</f>
        <v>Precious Mbatha</v>
      </c>
      <c r="R457" s="8">
        <f>Orders_CLEAN[[#This Row],[Quantity]]*Orders_CLEAN[[#This Row],[UnitPrice]]*(1-Orders_CLEAN[[#This Row],[Discount]])</f>
        <v>402.40800000000002</v>
      </c>
      <c r="S457" s="8">
        <f>Orders_CLEAN[[#This Row],[Cost]]*Orders_CLEAN[[#This Row],[Quantity]]</f>
        <v>279.09000000000003</v>
      </c>
      <c r="T457" s="8">
        <f>Orders_CLEAN[[#This Row],[LineTotal]]-Orders_CLEAN[[#This Row],[LineCost]]</f>
        <v>123.31799999999998</v>
      </c>
      <c r="U457" s="8" t="str">
        <f>IFERROR(IF(Orders_CLEAN[[#This Row],[Profit]]/Orders_CLEAN[[#This Row],[LineTotal]]&gt;0.3, "High", IF(Orders_CLEAN[[#This Row],[Profit]]/Orders_CLEAN[[#This Row],[LineTotal]]&gt;=0.15, "Medium", "Low")), "Quantity Error!")</f>
        <v>High</v>
      </c>
      <c r="V457" s="8" t="str">
        <f>IF(COUNTIF(Returns[OrderID], Orders_CLEAN[[#This Row],[OrderID]])&gt;0, "Yes", "No")</f>
        <v>No</v>
      </c>
      <c r="W457" s="19">
        <f>IF(Orders_CLEAN[[#This Row],[Returned]]="Yes",1,0)</f>
        <v>0</v>
      </c>
    </row>
    <row r="458" spans="1:23" x14ac:dyDescent="0.2">
      <c r="A458" t="s">
        <v>852</v>
      </c>
      <c r="B458" s="5">
        <v>45730</v>
      </c>
      <c r="C458" s="5" t="str">
        <f>IF(Orders_CLEAN[[#This Row],[Quantity]]="", "Quantity Error!", "Q"&amp;ROUNDUP(MONTH(Orders_CLEAN[[#This Row],[OrderDate]])/3,0))</f>
        <v>Q1</v>
      </c>
      <c r="D458" t="s">
        <v>281</v>
      </c>
      <c r="E458" t="str">
        <f>_xlfn.XLOOKUP(Orders_CLEAN[[#This Row],[CustomerID]],Customers[CustomerID],Customers[CustomerName])</f>
        <v>Pieter Khumalo</v>
      </c>
      <c r="F458" t="s">
        <v>148</v>
      </c>
      <c r="G458" t="str">
        <f>_xlfn.XLOOKUP(Orders_CLEAN[[#This Row],[ProductID]],Products[ProductID],Products[ProductName])</f>
        <v>Tables Model 3</v>
      </c>
      <c r="H458" t="str">
        <f>_xlfn.XLOOKUP(Orders_CLEAN[[#This Row],[ProductName]],Products[ProductName],Products[Category])</f>
        <v>Furniture</v>
      </c>
      <c r="I458" s="6">
        <f>_xlfn.XLOOKUP(Orders_CLEAN[[#This Row],[ProductID]],Products[ProductID],Products[Cost])</f>
        <v>190.89</v>
      </c>
      <c r="J458">
        <v>2</v>
      </c>
      <c r="K458" s="6">
        <v>243.15</v>
      </c>
      <c r="L458" s="7">
        <v>0</v>
      </c>
      <c r="M458" t="s">
        <v>36</v>
      </c>
      <c r="N458" t="s">
        <v>47</v>
      </c>
      <c r="O458" t="str">
        <f>_xlfn.XLOOKUP(Orders_CLEAN[[#This Row],[Region]],Region_lookup[RegionCode],Region_lookup[RegionName])</f>
        <v>Eastern Cape</v>
      </c>
      <c r="P458" t="s">
        <v>75</v>
      </c>
      <c r="Q458" t="str">
        <f>_xlfn.XLOOKUP(Orders_CLEAN[[#This Row],[EmployeeID]],Employees[EmployeeID],Employees[EmployeeName])</f>
        <v>Francois Steyn</v>
      </c>
      <c r="R458" s="8">
        <f>Orders_CLEAN[[#This Row],[Quantity]]*Orders_CLEAN[[#This Row],[UnitPrice]]*(1-Orders_CLEAN[[#This Row],[Discount]])</f>
        <v>486.3</v>
      </c>
      <c r="S458" s="8">
        <f>Orders_CLEAN[[#This Row],[Cost]]*Orders_CLEAN[[#This Row],[Quantity]]</f>
        <v>381.78</v>
      </c>
      <c r="T458" s="8">
        <f>Orders_CLEAN[[#This Row],[LineTotal]]-Orders_CLEAN[[#This Row],[LineCost]]</f>
        <v>104.52000000000004</v>
      </c>
      <c r="U458" s="8" t="str">
        <f>IFERROR(IF(Orders_CLEAN[[#This Row],[Profit]]/Orders_CLEAN[[#This Row],[LineTotal]]&gt;0.3, "High", IF(Orders_CLEAN[[#This Row],[Profit]]/Orders_CLEAN[[#This Row],[LineTotal]]&gt;=0.15, "Medium", "Low")), "Quantity Error!")</f>
        <v>Medium</v>
      </c>
      <c r="V458" s="8" t="str">
        <f>IF(COUNTIF(Returns[OrderID], Orders_CLEAN[[#This Row],[OrderID]])&gt;0, "Yes", "No")</f>
        <v>No</v>
      </c>
      <c r="W458" s="19">
        <f>IF(Orders_CLEAN[[#This Row],[Returned]]="Yes",1,0)</f>
        <v>0</v>
      </c>
    </row>
    <row r="459" spans="1:23" x14ac:dyDescent="0.2">
      <c r="A459" t="s">
        <v>853</v>
      </c>
      <c r="B459" s="5">
        <v>45540</v>
      </c>
      <c r="C459" s="5" t="str">
        <f>IF(Orders_CLEAN[[#This Row],[Quantity]]="", "Quantity Error!", "Q"&amp;ROUNDUP(MONTH(Orders_CLEAN[[#This Row],[OrderDate]])/3,0))</f>
        <v>Q3</v>
      </c>
      <c r="D459" t="s">
        <v>530</v>
      </c>
      <c r="E459" t="str">
        <f>_xlfn.XLOOKUP(Orders_CLEAN[[#This Row],[CustomerID]],Customers[CustomerID],Customers[CustomerName])</f>
        <v>Aisha Botha</v>
      </c>
      <c r="F459" t="s">
        <v>417</v>
      </c>
      <c r="G459" t="str">
        <f>_xlfn.XLOOKUP(Orders_CLEAN[[#This Row],[ProductID]],Products[ProductID],Products[ProductName])</f>
        <v>Staplers Model 1</v>
      </c>
      <c r="H459" t="str">
        <f>_xlfn.XLOOKUP(Orders_CLEAN[[#This Row],[ProductName]],Products[ProductName],Products[Category])</f>
        <v>Office Supplies</v>
      </c>
      <c r="I459" s="6">
        <f>_xlfn.XLOOKUP(Orders_CLEAN[[#This Row],[ProductID]],Products[ProductID],Products[Cost])</f>
        <v>671.48</v>
      </c>
      <c r="J459">
        <v>8</v>
      </c>
      <c r="K459" s="6">
        <v>1240.1099999999999</v>
      </c>
      <c r="L459" s="7">
        <v>0.05</v>
      </c>
      <c r="M459" t="s">
        <v>36</v>
      </c>
      <c r="N459" t="s">
        <v>21</v>
      </c>
      <c r="O459" t="str">
        <f>_xlfn.XLOOKUP(Orders_CLEAN[[#This Row],[Region]],Region_lookup[RegionCode],Region_lookup[RegionName])</f>
        <v>KwaZulu-Natal</v>
      </c>
      <c r="P459" t="s">
        <v>97</v>
      </c>
      <c r="Q459" t="str">
        <f>_xlfn.XLOOKUP(Orders_CLEAN[[#This Row],[EmployeeID]],Employees[EmployeeID],Employees[EmployeeName])</f>
        <v>Bongani Sithole</v>
      </c>
      <c r="R459" s="8">
        <f>Orders_CLEAN[[#This Row],[Quantity]]*Orders_CLEAN[[#This Row],[UnitPrice]]*(1-Orders_CLEAN[[#This Row],[Discount]])</f>
        <v>9424.8359999999993</v>
      </c>
      <c r="S459" s="8">
        <f>Orders_CLEAN[[#This Row],[Cost]]*Orders_CLEAN[[#This Row],[Quantity]]</f>
        <v>5371.84</v>
      </c>
      <c r="T459" s="8">
        <f>Orders_CLEAN[[#This Row],[LineTotal]]-Orders_CLEAN[[#This Row],[LineCost]]</f>
        <v>4052.9959999999992</v>
      </c>
      <c r="U459" s="8" t="str">
        <f>IFERROR(IF(Orders_CLEAN[[#This Row],[Profit]]/Orders_CLEAN[[#This Row],[LineTotal]]&gt;0.3, "High", IF(Orders_CLEAN[[#This Row],[Profit]]/Orders_CLEAN[[#This Row],[LineTotal]]&gt;=0.15, "Medium", "Low")), "Quantity Error!")</f>
        <v>High</v>
      </c>
      <c r="V459" s="8" t="str">
        <f>IF(COUNTIF(Returns[OrderID], Orders_CLEAN[[#This Row],[OrderID]])&gt;0, "Yes", "No")</f>
        <v>No</v>
      </c>
      <c r="W459" s="19">
        <f>IF(Orders_CLEAN[[#This Row],[Returned]]="Yes",1,0)</f>
        <v>0</v>
      </c>
    </row>
    <row r="460" spans="1:23" x14ac:dyDescent="0.2">
      <c r="A460" t="s">
        <v>855</v>
      </c>
      <c r="B460" s="5">
        <v>45346</v>
      </c>
      <c r="C460" s="5" t="str">
        <f>IF(Orders_CLEAN[[#This Row],[Quantity]]="", "Quantity Error!", "Q"&amp;ROUNDUP(MONTH(Orders_CLEAN[[#This Row],[OrderDate]])/3,0))</f>
        <v>Q1</v>
      </c>
      <c r="D460" t="s">
        <v>99</v>
      </c>
      <c r="E460" t="str">
        <f>_xlfn.XLOOKUP(Orders_CLEAN[[#This Row],[CustomerID]],Customers[CustomerID],Customers[CustomerName])</f>
        <v>Kagiso Mahlangu</v>
      </c>
      <c r="F460" t="s">
        <v>69</v>
      </c>
      <c r="G460" t="str">
        <f>_xlfn.XLOOKUP(Orders_CLEAN[[#This Row],[ProductID]],Products[ProductID],Products[ProductName])</f>
        <v>Paper Model 2</v>
      </c>
      <c r="H460" t="str">
        <f>_xlfn.XLOOKUP(Orders_CLEAN[[#This Row],[ProductName]],Products[ProductName],Products[Category])</f>
        <v>Office Supplies</v>
      </c>
      <c r="I460" s="6">
        <f>_xlfn.XLOOKUP(Orders_CLEAN[[#This Row],[ProductID]],Products[ProductID],Products[Cost])</f>
        <v>461.98</v>
      </c>
      <c r="J460">
        <v>7</v>
      </c>
      <c r="K460" s="6">
        <v>1013.15</v>
      </c>
      <c r="L460" s="7">
        <v>0.1</v>
      </c>
      <c r="M460" t="s">
        <v>13</v>
      </c>
      <c r="N460" t="s">
        <v>47</v>
      </c>
      <c r="O460" t="str">
        <f>_xlfn.XLOOKUP(Orders_CLEAN[[#This Row],[Region]],Region_lookup[RegionCode],Region_lookup[RegionName])</f>
        <v>Eastern Cape</v>
      </c>
      <c r="P460" t="s">
        <v>75</v>
      </c>
      <c r="Q460" t="str">
        <f>_xlfn.XLOOKUP(Orders_CLEAN[[#This Row],[EmployeeID]],Employees[EmployeeID],Employees[EmployeeName])</f>
        <v>Francois Steyn</v>
      </c>
      <c r="R460" s="8">
        <f>Orders_CLEAN[[#This Row],[Quantity]]*Orders_CLEAN[[#This Row],[UnitPrice]]*(1-Orders_CLEAN[[#This Row],[Discount]])</f>
        <v>6382.8450000000003</v>
      </c>
      <c r="S460" s="8">
        <f>Orders_CLEAN[[#This Row],[Cost]]*Orders_CLEAN[[#This Row],[Quantity]]</f>
        <v>3233.86</v>
      </c>
      <c r="T460" s="8">
        <f>Orders_CLEAN[[#This Row],[LineTotal]]-Orders_CLEAN[[#This Row],[LineCost]]</f>
        <v>3148.9850000000001</v>
      </c>
      <c r="U460" s="8" t="str">
        <f>IFERROR(IF(Orders_CLEAN[[#This Row],[Profit]]/Orders_CLEAN[[#This Row],[LineTotal]]&gt;0.3, "High", IF(Orders_CLEAN[[#This Row],[Profit]]/Orders_CLEAN[[#This Row],[LineTotal]]&gt;=0.15, "Medium", "Low")), "Quantity Error!")</f>
        <v>High</v>
      </c>
      <c r="V460" s="8" t="str">
        <f>IF(COUNTIF(Returns[OrderID], Orders_CLEAN[[#This Row],[OrderID]])&gt;0, "Yes", "No")</f>
        <v>No</v>
      </c>
      <c r="W460" s="19">
        <f>IF(Orders_CLEAN[[#This Row],[Returned]]="Yes",1,0)</f>
        <v>0</v>
      </c>
    </row>
    <row r="461" spans="1:23" x14ac:dyDescent="0.2">
      <c r="A461" t="s">
        <v>856</v>
      </c>
      <c r="B461" s="5">
        <v>45734</v>
      </c>
      <c r="C461" s="5" t="str">
        <f>IF(Orders_CLEAN[[#This Row],[Quantity]]="", "Quantity Error!", "Q"&amp;ROUNDUP(MONTH(Orders_CLEAN[[#This Row],[OrderDate]])/3,0))</f>
        <v>Q1</v>
      </c>
      <c r="D461" t="s">
        <v>184</v>
      </c>
      <c r="E461" t="str">
        <f>_xlfn.XLOOKUP(Orders_CLEAN[[#This Row],[CustomerID]],Customers[CustomerID],Customers[CustomerName])</f>
        <v>Deon Joubert</v>
      </c>
      <c r="F461" t="s">
        <v>365</v>
      </c>
      <c r="G461" t="str">
        <f>_xlfn.XLOOKUP(Orders_CLEAN[[#This Row],[ProductID]],Products[ProductID],Products[ProductName])</f>
        <v>Binders Model 4</v>
      </c>
      <c r="H461" t="str">
        <f>_xlfn.XLOOKUP(Orders_CLEAN[[#This Row],[ProductName]],Products[ProductName],Products[Category])</f>
        <v>Office Supplies</v>
      </c>
      <c r="I461" s="6">
        <f>_xlfn.XLOOKUP(Orders_CLEAN[[#This Row],[ProductID]],Products[ProductID],Products[Cost])</f>
        <v>723.8</v>
      </c>
      <c r="J461">
        <v>8</v>
      </c>
      <c r="K461" s="6">
        <v>1101.54</v>
      </c>
      <c r="L461" s="7">
        <v>0</v>
      </c>
      <c r="M461" t="s">
        <v>27</v>
      </c>
      <c r="N461" t="s">
        <v>47</v>
      </c>
      <c r="O461" t="str">
        <f>_xlfn.XLOOKUP(Orders_CLEAN[[#This Row],[Region]],Region_lookup[RegionCode],Region_lookup[RegionName])</f>
        <v>Eastern Cape</v>
      </c>
      <c r="P461" t="s">
        <v>75</v>
      </c>
      <c r="Q461" t="str">
        <f>_xlfn.XLOOKUP(Orders_CLEAN[[#This Row],[EmployeeID]],Employees[EmployeeID],Employees[EmployeeName])</f>
        <v>Francois Steyn</v>
      </c>
      <c r="R461" s="8">
        <f>Orders_CLEAN[[#This Row],[Quantity]]*Orders_CLEAN[[#This Row],[UnitPrice]]*(1-Orders_CLEAN[[#This Row],[Discount]])</f>
        <v>8812.32</v>
      </c>
      <c r="S461" s="8">
        <f>Orders_CLEAN[[#This Row],[Cost]]*Orders_CLEAN[[#This Row],[Quantity]]</f>
        <v>5790.4</v>
      </c>
      <c r="T461" s="8">
        <f>Orders_CLEAN[[#This Row],[LineTotal]]-Orders_CLEAN[[#This Row],[LineCost]]</f>
        <v>3021.92</v>
      </c>
      <c r="U461" s="8" t="str">
        <f>IFERROR(IF(Orders_CLEAN[[#This Row],[Profit]]/Orders_CLEAN[[#This Row],[LineTotal]]&gt;0.3, "High", IF(Orders_CLEAN[[#This Row],[Profit]]/Orders_CLEAN[[#This Row],[LineTotal]]&gt;=0.15, "Medium", "Low")), "Quantity Error!")</f>
        <v>High</v>
      </c>
      <c r="V461" s="8" t="str">
        <f>IF(COUNTIF(Returns[OrderID], Orders_CLEAN[[#This Row],[OrderID]])&gt;0, "Yes", "No")</f>
        <v>No</v>
      </c>
      <c r="W461" s="19">
        <f>IF(Orders_CLEAN[[#This Row],[Returned]]="Yes",1,0)</f>
        <v>0</v>
      </c>
    </row>
    <row r="462" spans="1:23" x14ac:dyDescent="0.2">
      <c r="A462" t="s">
        <v>857</v>
      </c>
      <c r="B462" s="5">
        <v>45296</v>
      </c>
      <c r="C462" s="5" t="str">
        <f>IF(Orders_CLEAN[[#This Row],[Quantity]]="", "Quantity Error!", "Q"&amp;ROUNDUP(MONTH(Orders_CLEAN[[#This Row],[OrderDate]])/3,0))</f>
        <v>Q1</v>
      </c>
      <c r="D462" t="s">
        <v>169</v>
      </c>
      <c r="E462" t="str">
        <f>_xlfn.XLOOKUP(Orders_CLEAN[[#This Row],[CustomerID]],Customers[CustomerID],Customers[CustomerName])</f>
        <v>Sipho Sithole</v>
      </c>
      <c r="F462" t="s">
        <v>413</v>
      </c>
      <c r="G462" t="str">
        <f>_xlfn.XLOOKUP(Orders_CLEAN[[#This Row],[ProductID]],Products[ProductID],Products[ProductName])</f>
        <v>Monitors Model 4</v>
      </c>
      <c r="H462" t="str">
        <f>_xlfn.XLOOKUP(Orders_CLEAN[[#This Row],[ProductName]],Products[ProductName],Products[Category])</f>
        <v>Technology</v>
      </c>
      <c r="I462" s="6">
        <f>_xlfn.XLOOKUP(Orders_CLEAN[[#This Row],[ProductID]],Products[ProductID],Products[Cost])</f>
        <v>365.65</v>
      </c>
      <c r="J462">
        <v>5</v>
      </c>
      <c r="K462" s="6">
        <v>689.97</v>
      </c>
      <c r="L462" s="7">
        <v>0</v>
      </c>
      <c r="M462" t="s">
        <v>62</v>
      </c>
      <c r="N462" t="s">
        <v>21</v>
      </c>
      <c r="O462" t="str">
        <f>_xlfn.XLOOKUP(Orders_CLEAN[[#This Row],[Region]],Region_lookup[RegionCode],Region_lookup[RegionName])</f>
        <v>KwaZulu-Natal</v>
      </c>
      <c r="P462" t="s">
        <v>170</v>
      </c>
      <c r="Q462" t="str">
        <f>_xlfn.XLOOKUP(Orders_CLEAN[[#This Row],[EmployeeID]],Employees[EmployeeID],Employees[EmployeeName])</f>
        <v>Nomvula Le Roux</v>
      </c>
      <c r="R462" s="8">
        <f>Orders_CLEAN[[#This Row],[Quantity]]*Orders_CLEAN[[#This Row],[UnitPrice]]*(1-Orders_CLEAN[[#This Row],[Discount]])</f>
        <v>3449.8500000000004</v>
      </c>
      <c r="S462" s="8">
        <f>Orders_CLEAN[[#This Row],[Cost]]*Orders_CLEAN[[#This Row],[Quantity]]</f>
        <v>1828.25</v>
      </c>
      <c r="T462" s="8">
        <f>Orders_CLEAN[[#This Row],[LineTotal]]-Orders_CLEAN[[#This Row],[LineCost]]</f>
        <v>1621.6000000000004</v>
      </c>
      <c r="U462" s="8" t="str">
        <f>IFERROR(IF(Orders_CLEAN[[#This Row],[Profit]]/Orders_CLEAN[[#This Row],[LineTotal]]&gt;0.3, "High", IF(Orders_CLEAN[[#This Row],[Profit]]/Orders_CLEAN[[#This Row],[LineTotal]]&gt;=0.15, "Medium", "Low")), "Quantity Error!")</f>
        <v>High</v>
      </c>
      <c r="V462" s="8" t="str">
        <f>IF(COUNTIF(Returns[OrderID], Orders_CLEAN[[#This Row],[OrderID]])&gt;0, "Yes", "No")</f>
        <v>No</v>
      </c>
      <c r="W462" s="19">
        <f>IF(Orders_CLEAN[[#This Row],[Returned]]="Yes",1,0)</f>
        <v>0</v>
      </c>
    </row>
    <row r="463" spans="1:23" x14ac:dyDescent="0.2">
      <c r="A463" t="s">
        <v>858</v>
      </c>
      <c r="B463" s="5">
        <v>45597</v>
      </c>
      <c r="C463" s="5" t="str">
        <f>IF(Orders_CLEAN[[#This Row],[Quantity]]="", "Quantity Error!", "Q"&amp;ROUNDUP(MONTH(Orders_CLEAN[[#This Row],[OrderDate]])/3,0))</f>
        <v>Q4</v>
      </c>
      <c r="D463" t="s">
        <v>91</v>
      </c>
      <c r="E463" t="str">
        <f>_xlfn.XLOOKUP(Orders_CLEAN[[#This Row],[CustomerID]],Customers[CustomerID],Customers[CustomerName])</f>
        <v>Werner Joubert</v>
      </c>
      <c r="F463" t="s">
        <v>114</v>
      </c>
      <c r="G463" t="str">
        <f>_xlfn.XLOOKUP(Orders_CLEAN[[#This Row],[ProductID]],Products[ProductID],Products[ProductName])</f>
        <v>Staplers Model 4</v>
      </c>
      <c r="H463" t="str">
        <f>_xlfn.XLOOKUP(Orders_CLEAN[[#This Row],[ProductName]],Products[ProductName],Products[Category])</f>
        <v>Office Supplies</v>
      </c>
      <c r="I463" s="6">
        <f>_xlfn.XLOOKUP(Orders_CLEAN[[#This Row],[ProductID]],Products[ProductID],Products[Cost])</f>
        <v>465.76</v>
      </c>
      <c r="J463">
        <v>4</v>
      </c>
      <c r="K463" s="6">
        <v>906.25</v>
      </c>
      <c r="L463" s="7">
        <v>0</v>
      </c>
      <c r="M463" t="s">
        <v>36</v>
      </c>
      <c r="N463" t="s">
        <v>14</v>
      </c>
      <c r="O463" t="str">
        <f>_xlfn.XLOOKUP(Orders_CLEAN[[#This Row],[Region]],Region_lookup[RegionCode],Region_lookup[RegionName])</f>
        <v>Western Cape</v>
      </c>
      <c r="P463" t="s">
        <v>93</v>
      </c>
      <c r="Q463" t="str">
        <f>_xlfn.XLOOKUP(Orders_CLEAN[[#This Row],[EmployeeID]],Employees[EmployeeID],Employees[EmployeeName])</f>
        <v>Anja Zulu</v>
      </c>
      <c r="R463" s="8">
        <f>Orders_CLEAN[[#This Row],[Quantity]]*Orders_CLEAN[[#This Row],[UnitPrice]]*(1-Orders_CLEAN[[#This Row],[Discount]])</f>
        <v>3625</v>
      </c>
      <c r="S463" s="8">
        <f>Orders_CLEAN[[#This Row],[Cost]]*Orders_CLEAN[[#This Row],[Quantity]]</f>
        <v>1863.04</v>
      </c>
      <c r="T463" s="8">
        <f>Orders_CLEAN[[#This Row],[LineTotal]]-Orders_CLEAN[[#This Row],[LineCost]]</f>
        <v>1761.96</v>
      </c>
      <c r="U463" s="8" t="str">
        <f>IFERROR(IF(Orders_CLEAN[[#This Row],[Profit]]/Orders_CLEAN[[#This Row],[LineTotal]]&gt;0.3, "High", IF(Orders_CLEAN[[#This Row],[Profit]]/Orders_CLEAN[[#This Row],[LineTotal]]&gt;=0.15, "Medium", "Low")), "Quantity Error!")</f>
        <v>High</v>
      </c>
      <c r="V463" s="8" t="str">
        <f>IF(COUNTIF(Returns[OrderID], Orders_CLEAN[[#This Row],[OrderID]])&gt;0, "Yes", "No")</f>
        <v>No</v>
      </c>
      <c r="W463" s="19">
        <f>IF(Orders_CLEAN[[#This Row],[Returned]]="Yes",1,0)</f>
        <v>0</v>
      </c>
    </row>
    <row r="464" spans="1:23" x14ac:dyDescent="0.2">
      <c r="A464" t="s">
        <v>859</v>
      </c>
      <c r="B464" s="5">
        <v>45645</v>
      </c>
      <c r="C464" s="5" t="str">
        <f>IF(Orders_CLEAN[[#This Row],[Quantity]]="", "Quantity Error!", "Q"&amp;ROUNDUP(MONTH(Orders_CLEAN[[#This Row],[OrderDate]])/3,0))</f>
        <v>Q4</v>
      </c>
      <c r="D464" t="s">
        <v>392</v>
      </c>
      <c r="E464" t="str">
        <f>_xlfn.XLOOKUP(Orders_CLEAN[[#This Row],[CustomerID]],Customers[CustomerID],Customers[CustomerName])</f>
        <v>Johan Fourie</v>
      </c>
      <c r="F464" t="s">
        <v>41</v>
      </c>
      <c r="G464" t="str">
        <f>_xlfn.XLOOKUP(Orders_CLEAN[[#This Row],[ProductID]],Products[ProductID],Products[ProductName])</f>
        <v>Pens Model 3</v>
      </c>
      <c r="H464" t="str">
        <f>_xlfn.XLOOKUP(Orders_CLEAN[[#This Row],[ProductName]],Products[ProductName],Products[Category])</f>
        <v>Office Supplies</v>
      </c>
      <c r="I464" s="6">
        <f>_xlfn.XLOOKUP(Orders_CLEAN[[#This Row],[ProductID]],Products[ProductID],Products[Cost])</f>
        <v>498.61</v>
      </c>
      <c r="J464">
        <v>7</v>
      </c>
      <c r="K464" s="6">
        <v>944.31</v>
      </c>
      <c r="L464" s="7">
        <v>0</v>
      </c>
      <c r="M464" t="s">
        <v>13</v>
      </c>
      <c r="N464" t="s">
        <v>47</v>
      </c>
      <c r="O464" t="str">
        <f>_xlfn.XLOOKUP(Orders_CLEAN[[#This Row],[Region]],Region_lookup[RegionCode],Region_lookup[RegionName])</f>
        <v>Eastern Cape</v>
      </c>
      <c r="P464" t="s">
        <v>58</v>
      </c>
      <c r="Q464" t="str">
        <f>_xlfn.XLOOKUP(Orders_CLEAN[[#This Row],[EmployeeID]],Employees[EmployeeID],Employees[EmployeeName])</f>
        <v>Palesa Steyn</v>
      </c>
      <c r="R464" s="8">
        <f>Orders_CLEAN[[#This Row],[Quantity]]*Orders_CLEAN[[#This Row],[UnitPrice]]*(1-Orders_CLEAN[[#This Row],[Discount]])</f>
        <v>6610.17</v>
      </c>
      <c r="S464" s="8">
        <f>Orders_CLEAN[[#This Row],[Cost]]*Orders_CLEAN[[#This Row],[Quantity]]</f>
        <v>3490.27</v>
      </c>
      <c r="T464" s="8">
        <f>Orders_CLEAN[[#This Row],[LineTotal]]-Orders_CLEAN[[#This Row],[LineCost]]</f>
        <v>3119.9</v>
      </c>
      <c r="U464" s="8" t="str">
        <f>IFERROR(IF(Orders_CLEAN[[#This Row],[Profit]]/Orders_CLEAN[[#This Row],[LineTotal]]&gt;0.3, "High", IF(Orders_CLEAN[[#This Row],[Profit]]/Orders_CLEAN[[#This Row],[LineTotal]]&gt;=0.15, "Medium", "Low")), "Quantity Error!")</f>
        <v>High</v>
      </c>
      <c r="V464" s="8" t="str">
        <f>IF(COUNTIF(Returns[OrderID], Orders_CLEAN[[#This Row],[OrderID]])&gt;0, "Yes", "No")</f>
        <v>No</v>
      </c>
      <c r="W464" s="19">
        <f>IF(Orders_CLEAN[[#This Row],[Returned]]="Yes",1,0)</f>
        <v>0</v>
      </c>
    </row>
    <row r="465" spans="1:23" x14ac:dyDescent="0.2">
      <c r="A465" t="s">
        <v>860</v>
      </c>
      <c r="B465" s="5">
        <v>45829</v>
      </c>
      <c r="C465" s="5" t="str">
        <f>IF(Orders_CLEAN[[#This Row],[Quantity]]="", "Quantity Error!", "Q"&amp;ROUNDUP(MONTH(Orders_CLEAN[[#This Row],[OrderDate]])/3,0))</f>
        <v>Q2</v>
      </c>
      <c r="D465" t="s">
        <v>412</v>
      </c>
      <c r="E465" t="str">
        <f>_xlfn.XLOOKUP(Orders_CLEAN[[#This Row],[CustomerID]],Customers[CustomerID],Customers[CustomerName])</f>
        <v>Bongani Molefe</v>
      </c>
      <c r="F465" t="s">
        <v>181</v>
      </c>
      <c r="G465" t="str">
        <f>_xlfn.XLOOKUP(Orders_CLEAN[[#This Row],[ProductID]],Products[ProductID],Products[ProductName])</f>
        <v>Envelopes Model 1</v>
      </c>
      <c r="H465" t="str">
        <f>_xlfn.XLOOKUP(Orders_CLEAN[[#This Row],[ProductName]],Products[ProductName],Products[Category])</f>
        <v>Office Supplies</v>
      </c>
      <c r="I465" s="6">
        <f>_xlfn.XLOOKUP(Orders_CLEAN[[#This Row],[ProductID]],Products[ProductID],Products[Cost])</f>
        <v>76.66</v>
      </c>
      <c r="J465">
        <v>7</v>
      </c>
      <c r="K465" s="6">
        <v>117.32</v>
      </c>
      <c r="L465" s="7">
        <v>0</v>
      </c>
      <c r="M465" t="s">
        <v>27</v>
      </c>
      <c r="N465" t="s">
        <v>31</v>
      </c>
      <c r="O465" t="str">
        <f>_xlfn.XLOOKUP(Orders_CLEAN[[#This Row],[Region]],Region_lookup[RegionCode],Region_lookup[RegionName])</f>
        <v>Gauteng</v>
      </c>
      <c r="P465" t="s">
        <v>32</v>
      </c>
      <c r="Q465" t="str">
        <f>_xlfn.XLOOKUP(Orders_CLEAN[[#This Row],[EmployeeID]],Employees[EmployeeID],Employees[EmployeeName])</f>
        <v>Nomvula Mokoena</v>
      </c>
      <c r="R465" s="8">
        <f>Orders_CLEAN[[#This Row],[Quantity]]*Orders_CLEAN[[#This Row],[UnitPrice]]*(1-Orders_CLEAN[[#This Row],[Discount]])</f>
        <v>821.24</v>
      </c>
      <c r="S465" s="8">
        <f>Orders_CLEAN[[#This Row],[Cost]]*Orders_CLEAN[[#This Row],[Quantity]]</f>
        <v>536.62</v>
      </c>
      <c r="T465" s="8">
        <f>Orders_CLEAN[[#This Row],[LineTotal]]-Orders_CLEAN[[#This Row],[LineCost]]</f>
        <v>284.62</v>
      </c>
      <c r="U465" s="8" t="str">
        <f>IFERROR(IF(Orders_CLEAN[[#This Row],[Profit]]/Orders_CLEAN[[#This Row],[LineTotal]]&gt;0.3, "High", IF(Orders_CLEAN[[#This Row],[Profit]]/Orders_CLEAN[[#This Row],[LineTotal]]&gt;=0.15, "Medium", "Low")), "Quantity Error!")</f>
        <v>High</v>
      </c>
      <c r="V465" s="8" t="str">
        <f>IF(COUNTIF(Returns[OrderID], Orders_CLEAN[[#This Row],[OrderID]])&gt;0, "Yes", "No")</f>
        <v>No</v>
      </c>
      <c r="W465" s="19">
        <f>IF(Orders_CLEAN[[#This Row],[Returned]]="Yes",1,0)</f>
        <v>0</v>
      </c>
    </row>
    <row r="466" spans="1:23" x14ac:dyDescent="0.2">
      <c r="A466" t="s">
        <v>861</v>
      </c>
      <c r="B466" s="5">
        <v>45810</v>
      </c>
      <c r="C466" s="5" t="str">
        <f>IF(Orders_CLEAN[[#This Row],[Quantity]]="", "Quantity Error!", "Q"&amp;ROUNDUP(MONTH(Orders_CLEAN[[#This Row],[OrderDate]])/3,0))</f>
        <v>Q2</v>
      </c>
      <c r="D466" t="s">
        <v>723</v>
      </c>
      <c r="E466" t="str">
        <f>_xlfn.XLOOKUP(Orders_CLEAN[[#This Row],[CustomerID]],Customers[CustomerID],Customers[CustomerName])</f>
        <v>Palesa Molefe</v>
      </c>
      <c r="F466" t="s">
        <v>12</v>
      </c>
      <c r="G466" t="str">
        <f>_xlfn.XLOOKUP(Orders_CLEAN[[#This Row],[ProductID]],Products[ProductID],Products[ProductName])</f>
        <v>Printers Model 3</v>
      </c>
      <c r="H466" t="str">
        <f>_xlfn.XLOOKUP(Orders_CLEAN[[#This Row],[ProductName]],Products[ProductName],Products[Category])</f>
        <v>Technology</v>
      </c>
      <c r="I466" s="6">
        <f>_xlfn.XLOOKUP(Orders_CLEAN[[#This Row],[ProductID]],Products[ProductID],Products[Cost])</f>
        <v>127.85</v>
      </c>
      <c r="J466">
        <v>2</v>
      </c>
      <c r="K466" s="6">
        <v>210.2</v>
      </c>
      <c r="L466" s="7">
        <v>0</v>
      </c>
      <c r="M466" t="s">
        <v>36</v>
      </c>
      <c r="N466" t="s">
        <v>21</v>
      </c>
      <c r="O466" t="str">
        <f>_xlfn.XLOOKUP(Orders_CLEAN[[#This Row],[Region]],Region_lookup[RegionCode],Region_lookup[RegionName])</f>
        <v>KwaZulu-Natal</v>
      </c>
      <c r="P466" t="s">
        <v>97</v>
      </c>
      <c r="Q466" t="str">
        <f>_xlfn.XLOOKUP(Orders_CLEAN[[#This Row],[EmployeeID]],Employees[EmployeeID],Employees[EmployeeName])</f>
        <v>Bongani Sithole</v>
      </c>
      <c r="R466" s="8">
        <f>Orders_CLEAN[[#This Row],[Quantity]]*Orders_CLEAN[[#This Row],[UnitPrice]]*(1-Orders_CLEAN[[#This Row],[Discount]])</f>
        <v>420.4</v>
      </c>
      <c r="S466" s="8">
        <f>Orders_CLEAN[[#This Row],[Cost]]*Orders_CLEAN[[#This Row],[Quantity]]</f>
        <v>255.7</v>
      </c>
      <c r="T466" s="8">
        <f>Orders_CLEAN[[#This Row],[LineTotal]]-Orders_CLEAN[[#This Row],[LineCost]]</f>
        <v>164.7</v>
      </c>
      <c r="U466" s="8" t="str">
        <f>IFERROR(IF(Orders_CLEAN[[#This Row],[Profit]]/Orders_CLEAN[[#This Row],[LineTotal]]&gt;0.3, "High", IF(Orders_CLEAN[[#This Row],[Profit]]/Orders_CLEAN[[#This Row],[LineTotal]]&gt;=0.15, "Medium", "Low")), "Quantity Error!")</f>
        <v>High</v>
      </c>
      <c r="V466" s="8" t="str">
        <f>IF(COUNTIF(Returns[OrderID], Orders_CLEAN[[#This Row],[OrderID]])&gt;0, "Yes", "No")</f>
        <v>No</v>
      </c>
      <c r="W466" s="19">
        <f>IF(Orders_CLEAN[[#This Row],[Returned]]="Yes",1,0)</f>
        <v>0</v>
      </c>
    </row>
    <row r="467" spans="1:23" x14ac:dyDescent="0.2">
      <c r="A467" t="s">
        <v>863</v>
      </c>
      <c r="B467" s="5">
        <v>45736</v>
      </c>
      <c r="C467" s="5" t="str">
        <f>IF(Orders_CLEAN[[#This Row],[Quantity]]="", "Quantity Error!", "Q"&amp;ROUNDUP(MONTH(Orders_CLEAN[[#This Row],[OrderDate]])/3,0))</f>
        <v>Q1</v>
      </c>
      <c r="D467" t="s">
        <v>187</v>
      </c>
      <c r="E467" t="str">
        <f>_xlfn.XLOOKUP(Orders_CLEAN[[#This Row],[CustomerID]],Customers[CustomerID],Customers[CustomerName])</f>
        <v>Pieter Joubert</v>
      </c>
      <c r="F467" t="s">
        <v>30</v>
      </c>
      <c r="G467" t="str">
        <f>_xlfn.XLOOKUP(Orders_CLEAN[[#This Row],[ProductID]],Products[ProductID],Products[ProductName])</f>
        <v>Paper Model 4</v>
      </c>
      <c r="H467" t="str">
        <f>_xlfn.XLOOKUP(Orders_CLEAN[[#This Row],[ProductName]],Products[ProductName],Products[Category])</f>
        <v>Office Supplies</v>
      </c>
      <c r="I467" s="6">
        <f>_xlfn.XLOOKUP(Orders_CLEAN[[#This Row],[ProductID]],Products[ProductID],Products[Cost])</f>
        <v>528.29</v>
      </c>
      <c r="J467">
        <v>12</v>
      </c>
      <c r="K467" s="6">
        <v>798.12</v>
      </c>
      <c r="L467" s="7">
        <v>0.1</v>
      </c>
      <c r="M467" t="s">
        <v>27</v>
      </c>
      <c r="N467" t="s">
        <v>14</v>
      </c>
      <c r="O467" t="str">
        <f>_xlfn.XLOOKUP(Orders_CLEAN[[#This Row],[Region]],Region_lookup[RegionCode],Region_lookup[RegionName])</f>
        <v>Western Cape</v>
      </c>
      <c r="P467" t="s">
        <v>82</v>
      </c>
      <c r="Q467" t="str">
        <f>_xlfn.XLOOKUP(Orders_CLEAN[[#This Row],[EmployeeID]],Employees[EmployeeID],Employees[EmployeeName])</f>
        <v>Thabo Pretorius</v>
      </c>
      <c r="R467" s="8">
        <f>Orders_CLEAN[[#This Row],[Quantity]]*Orders_CLEAN[[#This Row],[UnitPrice]]*(1-Orders_CLEAN[[#This Row],[Discount]])</f>
        <v>8619.6959999999999</v>
      </c>
      <c r="S467" s="8">
        <f>Orders_CLEAN[[#This Row],[Cost]]*Orders_CLEAN[[#This Row],[Quantity]]</f>
        <v>6339.48</v>
      </c>
      <c r="T467" s="8">
        <f>Orders_CLEAN[[#This Row],[LineTotal]]-Orders_CLEAN[[#This Row],[LineCost]]</f>
        <v>2280.2160000000003</v>
      </c>
      <c r="U467" s="8" t="str">
        <f>IFERROR(IF(Orders_CLEAN[[#This Row],[Profit]]/Orders_CLEAN[[#This Row],[LineTotal]]&gt;0.3, "High", IF(Orders_CLEAN[[#This Row],[Profit]]/Orders_CLEAN[[#This Row],[LineTotal]]&gt;=0.15, "Medium", "Low")), "Quantity Error!")</f>
        <v>Medium</v>
      </c>
      <c r="V467" s="8" t="str">
        <f>IF(COUNTIF(Returns[OrderID], Orders_CLEAN[[#This Row],[OrderID]])&gt;0, "Yes", "No")</f>
        <v>No</v>
      </c>
      <c r="W467" s="19">
        <f>IF(Orders_CLEAN[[#This Row],[Returned]]="Yes",1,0)</f>
        <v>0</v>
      </c>
    </row>
    <row r="468" spans="1:23" x14ac:dyDescent="0.2">
      <c r="A468" t="s">
        <v>864</v>
      </c>
      <c r="B468" s="5">
        <v>45636</v>
      </c>
      <c r="C468" s="5" t="str">
        <f>IF(Orders_CLEAN[[#This Row],[Quantity]]="", "Quantity Error!", "Q"&amp;ROUNDUP(MONTH(Orders_CLEAN[[#This Row],[OrderDate]])/3,0))</f>
        <v>Q4</v>
      </c>
      <c r="D468" t="s">
        <v>18</v>
      </c>
      <c r="E468" t="str">
        <f>_xlfn.XLOOKUP(Orders_CLEAN[[#This Row],[CustomerID]],Customers[CustomerID],Customers[CustomerName])</f>
        <v>Precious Ndlovu</v>
      </c>
      <c r="F468" t="s">
        <v>158</v>
      </c>
      <c r="G468" t="str">
        <f>_xlfn.XLOOKUP(Orders_CLEAN[[#This Row],[ProductID]],Products[ProductID],Products[ProductName])</f>
        <v>Desks Model 1</v>
      </c>
      <c r="H468" t="str">
        <f>_xlfn.XLOOKUP(Orders_CLEAN[[#This Row],[ProductName]],Products[ProductName],Products[Category])</f>
        <v>Furniture</v>
      </c>
      <c r="I468" s="6">
        <f>_xlfn.XLOOKUP(Orders_CLEAN[[#This Row],[ProductID]],Products[ProductID],Products[Cost])</f>
        <v>731.22</v>
      </c>
      <c r="J468">
        <v>6</v>
      </c>
      <c r="K468" s="6">
        <v>1490.92</v>
      </c>
      <c r="L468" s="7">
        <v>0.05</v>
      </c>
      <c r="M468" t="s">
        <v>36</v>
      </c>
      <c r="N468" t="s">
        <v>21</v>
      </c>
      <c r="O468" t="str">
        <f>_xlfn.XLOOKUP(Orders_CLEAN[[#This Row],[Region]],Region_lookup[RegionCode],Region_lookup[RegionName])</f>
        <v>KwaZulu-Natal</v>
      </c>
      <c r="P468" t="s">
        <v>170</v>
      </c>
      <c r="Q468" t="str">
        <f>_xlfn.XLOOKUP(Orders_CLEAN[[#This Row],[EmployeeID]],Employees[EmployeeID],Employees[EmployeeName])</f>
        <v>Nomvula Le Roux</v>
      </c>
      <c r="R468" s="8">
        <f>Orders_CLEAN[[#This Row],[Quantity]]*Orders_CLEAN[[#This Row],[UnitPrice]]*(1-Orders_CLEAN[[#This Row],[Discount]])</f>
        <v>8498.2440000000006</v>
      </c>
      <c r="S468" s="8">
        <f>Orders_CLEAN[[#This Row],[Cost]]*Orders_CLEAN[[#This Row],[Quantity]]</f>
        <v>4387.32</v>
      </c>
      <c r="T468" s="8">
        <f>Orders_CLEAN[[#This Row],[LineTotal]]-Orders_CLEAN[[#This Row],[LineCost]]</f>
        <v>4110.9240000000009</v>
      </c>
      <c r="U468" s="8" t="str">
        <f>IFERROR(IF(Orders_CLEAN[[#This Row],[Profit]]/Orders_CLEAN[[#This Row],[LineTotal]]&gt;0.3, "High", IF(Orders_CLEAN[[#This Row],[Profit]]/Orders_CLEAN[[#This Row],[LineTotal]]&gt;=0.15, "Medium", "Low")), "Quantity Error!")</f>
        <v>High</v>
      </c>
      <c r="V468" s="8" t="str">
        <f>IF(COUNTIF(Returns[OrderID], Orders_CLEAN[[#This Row],[OrderID]])&gt;0, "Yes", "No")</f>
        <v>No</v>
      </c>
      <c r="W468" s="19">
        <f>IF(Orders_CLEAN[[#This Row],[Returned]]="Yes",1,0)</f>
        <v>0</v>
      </c>
    </row>
    <row r="469" spans="1:23" x14ac:dyDescent="0.2">
      <c r="A469" t="s">
        <v>866</v>
      </c>
      <c r="B469" s="5">
        <v>45609</v>
      </c>
      <c r="C469" s="5" t="str">
        <f>IF(Orders_CLEAN[[#This Row],[Quantity]]="", "Quantity Error!", "Q"&amp;ROUNDUP(MONTH(Orders_CLEAN[[#This Row],[OrderDate]])/3,0))</f>
        <v>Q4</v>
      </c>
      <c r="D469" t="s">
        <v>218</v>
      </c>
      <c r="E469" t="str">
        <f>_xlfn.XLOOKUP(Orders_CLEAN[[#This Row],[CustomerID]],Customers[CustomerID],Customers[CustomerName])</f>
        <v>Anja Mbatha</v>
      </c>
      <c r="F469" t="s">
        <v>127</v>
      </c>
      <c r="G469" t="str">
        <f>_xlfn.XLOOKUP(Orders_CLEAN[[#This Row],[ProductID]],Products[ProductID],Products[ProductName])</f>
        <v>Staplers Model 3</v>
      </c>
      <c r="H469" t="str">
        <f>_xlfn.XLOOKUP(Orders_CLEAN[[#This Row],[ProductName]],Products[ProductName],Products[Category])</f>
        <v>Office Supplies</v>
      </c>
      <c r="I469" s="6">
        <f>_xlfn.XLOOKUP(Orders_CLEAN[[#This Row],[ProductID]],Products[ProductID],Products[Cost])</f>
        <v>250.6</v>
      </c>
      <c r="J469">
        <v>10</v>
      </c>
      <c r="K469" s="6">
        <v>418.2</v>
      </c>
      <c r="L469" s="7">
        <v>0</v>
      </c>
      <c r="M469" t="s">
        <v>13</v>
      </c>
      <c r="N469" t="s">
        <v>31</v>
      </c>
      <c r="O469" t="str">
        <f>_xlfn.XLOOKUP(Orders_CLEAN[[#This Row],[Region]],Region_lookup[RegionCode],Region_lookup[RegionName])</f>
        <v>Gauteng</v>
      </c>
      <c r="P469" t="s">
        <v>52</v>
      </c>
      <c r="Q469" t="str">
        <f>_xlfn.XLOOKUP(Orders_CLEAN[[#This Row],[EmployeeID]],Employees[EmployeeID],Employees[EmployeeName])</f>
        <v>Precious Mbatha</v>
      </c>
      <c r="R469" s="8">
        <f>Orders_CLEAN[[#This Row],[Quantity]]*Orders_CLEAN[[#This Row],[UnitPrice]]*(1-Orders_CLEAN[[#This Row],[Discount]])</f>
        <v>4182</v>
      </c>
      <c r="S469" s="8">
        <f>Orders_CLEAN[[#This Row],[Cost]]*Orders_CLEAN[[#This Row],[Quantity]]</f>
        <v>2506</v>
      </c>
      <c r="T469" s="8">
        <f>Orders_CLEAN[[#This Row],[LineTotal]]-Orders_CLEAN[[#This Row],[LineCost]]</f>
        <v>1676</v>
      </c>
      <c r="U469" s="8" t="str">
        <f>IFERROR(IF(Orders_CLEAN[[#This Row],[Profit]]/Orders_CLEAN[[#This Row],[LineTotal]]&gt;0.3, "High", IF(Orders_CLEAN[[#This Row],[Profit]]/Orders_CLEAN[[#This Row],[LineTotal]]&gt;=0.15, "Medium", "Low")), "Quantity Error!")</f>
        <v>High</v>
      </c>
      <c r="V469" s="8" t="str">
        <f>IF(COUNTIF(Returns[OrderID], Orders_CLEAN[[#This Row],[OrderID]])&gt;0, "Yes", "No")</f>
        <v>No</v>
      </c>
      <c r="W469" s="19">
        <f>IF(Orders_CLEAN[[#This Row],[Returned]]="Yes",1,0)</f>
        <v>0</v>
      </c>
    </row>
    <row r="470" spans="1:23" x14ac:dyDescent="0.2">
      <c r="A470" t="s">
        <v>868</v>
      </c>
      <c r="B470" s="5">
        <v>45481</v>
      </c>
      <c r="C470" s="5" t="str">
        <f>IF(Orders_CLEAN[[#This Row],[Quantity]]="", "Quantity Error!", "Q"&amp;ROUNDUP(MONTH(Orders_CLEAN[[#This Row],[OrderDate]])/3,0))</f>
        <v>Q3</v>
      </c>
      <c r="D470" t="s">
        <v>165</v>
      </c>
      <c r="E470" t="str">
        <f>_xlfn.XLOOKUP(Orders_CLEAN[[#This Row],[CustomerID]],Customers[CustomerID],Customers[CustomerName])</f>
        <v>Nomsa Sithole</v>
      </c>
      <c r="F470" t="s">
        <v>108</v>
      </c>
      <c r="G470" t="str">
        <f>_xlfn.XLOOKUP(Orders_CLEAN[[#This Row],[ProductID]],Products[ProductID],Products[ProductName])</f>
        <v>Staplers Model 2</v>
      </c>
      <c r="H470" t="str">
        <f>_xlfn.XLOOKUP(Orders_CLEAN[[#This Row],[ProductName]],Products[ProductName],Products[Category])</f>
        <v>Office Supplies</v>
      </c>
      <c r="I470" s="6">
        <f>_xlfn.XLOOKUP(Orders_CLEAN[[#This Row],[ProductID]],Products[ProductID],Products[Cost])</f>
        <v>723.21</v>
      </c>
      <c r="J470">
        <v>3</v>
      </c>
      <c r="K470" s="6">
        <v>1348.08</v>
      </c>
      <c r="L470" s="7">
        <v>0</v>
      </c>
      <c r="M470" t="s">
        <v>27</v>
      </c>
      <c r="N470" t="s">
        <v>21</v>
      </c>
      <c r="O470" t="str">
        <f>_xlfn.XLOOKUP(Orders_CLEAN[[#This Row],[Region]],Region_lookup[RegionCode],Region_lookup[RegionName])</f>
        <v>KwaZulu-Natal</v>
      </c>
      <c r="P470" t="s">
        <v>170</v>
      </c>
      <c r="Q470" t="str">
        <f>_xlfn.XLOOKUP(Orders_CLEAN[[#This Row],[EmployeeID]],Employees[EmployeeID],Employees[EmployeeName])</f>
        <v>Nomvula Le Roux</v>
      </c>
      <c r="R470" s="8">
        <f>Orders_CLEAN[[#This Row],[Quantity]]*Orders_CLEAN[[#This Row],[UnitPrice]]*(1-Orders_CLEAN[[#This Row],[Discount]])</f>
        <v>4044.24</v>
      </c>
      <c r="S470" s="8">
        <f>Orders_CLEAN[[#This Row],[Cost]]*Orders_CLEAN[[#This Row],[Quantity]]</f>
        <v>2169.63</v>
      </c>
      <c r="T470" s="8">
        <f>Orders_CLEAN[[#This Row],[LineTotal]]-Orders_CLEAN[[#This Row],[LineCost]]</f>
        <v>1874.6099999999997</v>
      </c>
      <c r="U470" s="8" t="str">
        <f>IFERROR(IF(Orders_CLEAN[[#This Row],[Profit]]/Orders_CLEAN[[#This Row],[LineTotal]]&gt;0.3, "High", IF(Orders_CLEAN[[#This Row],[Profit]]/Orders_CLEAN[[#This Row],[LineTotal]]&gt;=0.15, "Medium", "Low")), "Quantity Error!")</f>
        <v>High</v>
      </c>
      <c r="V470" s="8" t="str">
        <f>IF(COUNTIF(Returns[OrderID], Orders_CLEAN[[#This Row],[OrderID]])&gt;0, "Yes", "No")</f>
        <v>No</v>
      </c>
      <c r="W470" s="19">
        <f>IF(Orders_CLEAN[[#This Row],[Returned]]="Yes",1,0)</f>
        <v>0</v>
      </c>
    </row>
    <row r="471" spans="1:23" x14ac:dyDescent="0.2">
      <c r="A471" t="s">
        <v>870</v>
      </c>
      <c r="B471" s="5">
        <v>45413</v>
      </c>
      <c r="C471" s="5" t="str">
        <f>IF(Orders_CLEAN[[#This Row],[Quantity]]="", "Quantity Error!", "Q"&amp;ROUNDUP(MONTH(Orders_CLEAN[[#This Row],[OrderDate]])/3,0))</f>
        <v>Q2</v>
      </c>
      <c r="D471" t="s">
        <v>567</v>
      </c>
      <c r="E471" t="str">
        <f>_xlfn.XLOOKUP(Orders_CLEAN[[#This Row],[CustomerID]],Customers[CustomerID],Customers[CustomerName])</f>
        <v>Johan Ndlovu</v>
      </c>
      <c r="F471" t="s">
        <v>114</v>
      </c>
      <c r="G471" t="str">
        <f>_xlfn.XLOOKUP(Orders_CLEAN[[#This Row],[ProductID]],Products[ProductID],Products[ProductName])</f>
        <v>Staplers Model 4</v>
      </c>
      <c r="H471" t="str">
        <f>_xlfn.XLOOKUP(Orders_CLEAN[[#This Row],[ProductName]],Products[ProductName],Products[Category])</f>
        <v>Office Supplies</v>
      </c>
      <c r="I471" s="6">
        <f>_xlfn.XLOOKUP(Orders_CLEAN[[#This Row],[ProductID]],Products[ProductID],Products[Cost])</f>
        <v>465.76</v>
      </c>
      <c r="J471">
        <v>5</v>
      </c>
      <c r="K471" s="6">
        <v>906.25</v>
      </c>
      <c r="L471" s="7">
        <v>0</v>
      </c>
      <c r="M471" t="s">
        <v>27</v>
      </c>
      <c r="N471" t="s">
        <v>14</v>
      </c>
      <c r="O471" t="str">
        <f>_xlfn.XLOOKUP(Orders_CLEAN[[#This Row],[Region]],Region_lookup[RegionCode],Region_lookup[RegionName])</f>
        <v>Western Cape</v>
      </c>
      <c r="P471" t="s">
        <v>93</v>
      </c>
      <c r="Q471" t="str">
        <f>_xlfn.XLOOKUP(Orders_CLEAN[[#This Row],[EmployeeID]],Employees[EmployeeID],Employees[EmployeeName])</f>
        <v>Anja Zulu</v>
      </c>
      <c r="R471" s="8">
        <f>Orders_CLEAN[[#This Row],[Quantity]]*Orders_CLEAN[[#This Row],[UnitPrice]]*(1-Orders_CLEAN[[#This Row],[Discount]])</f>
        <v>4531.25</v>
      </c>
      <c r="S471" s="8">
        <f>Orders_CLEAN[[#This Row],[Cost]]*Orders_CLEAN[[#This Row],[Quantity]]</f>
        <v>2328.8000000000002</v>
      </c>
      <c r="T471" s="8">
        <f>Orders_CLEAN[[#This Row],[LineTotal]]-Orders_CLEAN[[#This Row],[LineCost]]</f>
        <v>2202.4499999999998</v>
      </c>
      <c r="U471" s="8" t="str">
        <f>IFERROR(IF(Orders_CLEAN[[#This Row],[Profit]]/Orders_CLEAN[[#This Row],[LineTotal]]&gt;0.3, "High", IF(Orders_CLEAN[[#This Row],[Profit]]/Orders_CLEAN[[#This Row],[LineTotal]]&gt;=0.15, "Medium", "Low")), "Quantity Error!")</f>
        <v>High</v>
      </c>
      <c r="V471" s="8" t="str">
        <f>IF(COUNTIF(Returns[OrderID], Orders_CLEAN[[#This Row],[OrderID]])&gt;0, "Yes", "No")</f>
        <v>No</v>
      </c>
      <c r="W471" s="19">
        <f>IF(Orders_CLEAN[[#This Row],[Returned]]="Yes",1,0)</f>
        <v>0</v>
      </c>
    </row>
    <row r="472" spans="1:23" x14ac:dyDescent="0.2">
      <c r="A472" t="s">
        <v>871</v>
      </c>
      <c r="B472" s="5">
        <v>45832</v>
      </c>
      <c r="C472" s="5" t="str">
        <f>IF(Orders_CLEAN[[#This Row],[Quantity]]="", "Quantity Error!", "Q"&amp;ROUNDUP(MONTH(Orders_CLEAN[[#This Row],[OrderDate]])/3,0))</f>
        <v>Q2</v>
      </c>
      <c r="D472" t="s">
        <v>326</v>
      </c>
      <c r="E472" t="str">
        <f>_xlfn.XLOOKUP(Orders_CLEAN[[#This Row],[CustomerID]],Customers[CustomerID],Customers[CustomerName])</f>
        <v>Nomsa Molefe</v>
      </c>
      <c r="F472" t="s">
        <v>118</v>
      </c>
      <c r="G472" t="str">
        <f>_xlfn.XLOOKUP(Orders_CLEAN[[#This Row],[ProductID]],Products[ProductID],Products[ProductName])</f>
        <v>Paper Model 1</v>
      </c>
      <c r="H472" t="str">
        <f>_xlfn.XLOOKUP(Orders_CLEAN[[#This Row],[ProductName]],Products[ProductName],Products[Category])</f>
        <v>Office Supplies</v>
      </c>
      <c r="I472" s="6">
        <f>_xlfn.XLOOKUP(Orders_CLEAN[[#This Row],[ProductID]],Products[ProductID],Products[Cost])</f>
        <v>193.58</v>
      </c>
      <c r="J472">
        <v>10</v>
      </c>
      <c r="K472" s="6">
        <v>347.15</v>
      </c>
      <c r="L472" s="7">
        <v>0</v>
      </c>
      <c r="M472" t="s">
        <v>27</v>
      </c>
      <c r="N472" t="s">
        <v>21</v>
      </c>
      <c r="O472" t="str">
        <f>_xlfn.XLOOKUP(Orders_CLEAN[[#This Row],[Region]],Region_lookup[RegionCode],Region_lookup[RegionName])</f>
        <v>KwaZulu-Natal</v>
      </c>
      <c r="P472" t="s">
        <v>22</v>
      </c>
      <c r="Q472" t="str">
        <f>_xlfn.XLOOKUP(Orders_CLEAN[[#This Row],[EmployeeID]],Employees[EmployeeID],Employees[EmployeeName])</f>
        <v>Thabo Le Roux</v>
      </c>
      <c r="R472" s="8">
        <f>Orders_CLEAN[[#This Row],[Quantity]]*Orders_CLEAN[[#This Row],[UnitPrice]]*(1-Orders_CLEAN[[#This Row],[Discount]])</f>
        <v>3471.5</v>
      </c>
      <c r="S472" s="8">
        <f>Orders_CLEAN[[#This Row],[Cost]]*Orders_CLEAN[[#This Row],[Quantity]]</f>
        <v>1935.8000000000002</v>
      </c>
      <c r="T472" s="8">
        <f>Orders_CLEAN[[#This Row],[LineTotal]]-Orders_CLEAN[[#This Row],[LineCost]]</f>
        <v>1535.6999999999998</v>
      </c>
      <c r="U472" s="8" t="str">
        <f>IFERROR(IF(Orders_CLEAN[[#This Row],[Profit]]/Orders_CLEAN[[#This Row],[LineTotal]]&gt;0.3, "High", IF(Orders_CLEAN[[#This Row],[Profit]]/Orders_CLEAN[[#This Row],[LineTotal]]&gt;=0.15, "Medium", "Low")), "Quantity Error!")</f>
        <v>High</v>
      </c>
      <c r="V472" s="8" t="str">
        <f>IF(COUNTIF(Returns[OrderID], Orders_CLEAN[[#This Row],[OrderID]])&gt;0, "Yes", "No")</f>
        <v>No</v>
      </c>
      <c r="W472" s="19">
        <f>IF(Orders_CLEAN[[#This Row],[Returned]]="Yes",1,0)</f>
        <v>0</v>
      </c>
    </row>
    <row r="473" spans="1:23" x14ac:dyDescent="0.2">
      <c r="A473" t="s">
        <v>873</v>
      </c>
      <c r="B473" s="5">
        <v>45452</v>
      </c>
      <c r="C473" s="5" t="str">
        <f>IF(Orders_CLEAN[[#This Row],[Quantity]]="", "Quantity Error!", "Q"&amp;ROUNDUP(MONTH(Orders_CLEAN[[#This Row],[OrderDate]])/3,0))</f>
        <v>Q2</v>
      </c>
      <c r="D473" t="s">
        <v>57</v>
      </c>
      <c r="E473" t="str">
        <f>_xlfn.XLOOKUP(Orders_CLEAN[[#This Row],[CustomerID]],Customers[CustomerID],Customers[CustomerName])</f>
        <v>Johan Van Der Merwe</v>
      </c>
      <c r="F473" t="s">
        <v>124</v>
      </c>
      <c r="G473" t="str">
        <f>_xlfn.XLOOKUP(Orders_CLEAN[[#This Row],[ProductID]],Products[ProductID],Products[ProductName])</f>
        <v>Binders Model 2</v>
      </c>
      <c r="H473" t="str">
        <f>_xlfn.XLOOKUP(Orders_CLEAN[[#This Row],[ProductName]],Products[ProductName],Products[Category])</f>
        <v>Office Supplies</v>
      </c>
      <c r="I473" s="6">
        <f>_xlfn.XLOOKUP(Orders_CLEAN[[#This Row],[ProductID]],Products[ProductID],Products[Cost])</f>
        <v>597.01</v>
      </c>
      <c r="J473">
        <v>6</v>
      </c>
      <c r="K473" s="6">
        <v>774.08</v>
      </c>
      <c r="L473" s="7">
        <v>0.2</v>
      </c>
      <c r="M473" t="s">
        <v>27</v>
      </c>
      <c r="N473" t="s">
        <v>47</v>
      </c>
      <c r="O473" t="str">
        <f>_xlfn.XLOOKUP(Orders_CLEAN[[#This Row],[Region]],Region_lookup[RegionCode],Region_lookup[RegionName])</f>
        <v>Eastern Cape</v>
      </c>
      <c r="P473" t="s">
        <v>48</v>
      </c>
      <c r="Q473" t="str">
        <f>_xlfn.XLOOKUP(Orders_CLEAN[[#This Row],[EmployeeID]],Employees[EmployeeID],Employees[EmployeeName])</f>
        <v>Sipho Ndlovu</v>
      </c>
      <c r="R473" s="8">
        <f>Orders_CLEAN[[#This Row],[Quantity]]*Orders_CLEAN[[#This Row],[UnitPrice]]*(1-Orders_CLEAN[[#This Row],[Discount]])</f>
        <v>3715.5840000000007</v>
      </c>
      <c r="S473" s="8">
        <f>Orders_CLEAN[[#This Row],[Cost]]*Orders_CLEAN[[#This Row],[Quantity]]</f>
        <v>3582.06</v>
      </c>
      <c r="T473" s="8">
        <f>Orders_CLEAN[[#This Row],[LineTotal]]-Orders_CLEAN[[#This Row],[LineCost]]</f>
        <v>133.5240000000008</v>
      </c>
      <c r="U473" s="8" t="str">
        <f>IFERROR(IF(Orders_CLEAN[[#This Row],[Profit]]/Orders_CLEAN[[#This Row],[LineTotal]]&gt;0.3, "High", IF(Orders_CLEAN[[#This Row],[Profit]]/Orders_CLEAN[[#This Row],[LineTotal]]&gt;=0.15, "Medium", "Low")), "Quantity Error!")</f>
        <v>Low</v>
      </c>
      <c r="V473" s="8" t="str">
        <f>IF(COUNTIF(Returns[OrderID], Orders_CLEAN[[#This Row],[OrderID]])&gt;0, "Yes", "No")</f>
        <v>No</v>
      </c>
      <c r="W473" s="19">
        <f>IF(Orders_CLEAN[[#This Row],[Returned]]="Yes",1,0)</f>
        <v>0</v>
      </c>
    </row>
    <row r="474" spans="1:23" x14ac:dyDescent="0.2">
      <c r="A474" t="s">
        <v>874</v>
      </c>
      <c r="B474" s="5">
        <v>45415</v>
      </c>
      <c r="C474" s="5" t="str">
        <f>IF(Orders_CLEAN[[#This Row],[Quantity]]="", "Quantity Error!", "Q"&amp;ROUNDUP(MONTH(Orders_CLEAN[[#This Row],[OrderDate]])/3,0))</f>
        <v>Q2</v>
      </c>
      <c r="D474" t="s">
        <v>490</v>
      </c>
      <c r="E474" t="str">
        <f>_xlfn.XLOOKUP(Orders_CLEAN[[#This Row],[CustomerID]],Customers[CustomerID],Customers[CustomerName])</f>
        <v>Pieter Dlamini</v>
      </c>
      <c r="F474" t="s">
        <v>537</v>
      </c>
      <c r="G474" t="str">
        <f>_xlfn.XLOOKUP(Orders_CLEAN[[#This Row],[ProductID]],Products[ProductID],Products[ProductName])</f>
        <v>Desks Model 4</v>
      </c>
      <c r="H474" t="str">
        <f>_xlfn.XLOOKUP(Orders_CLEAN[[#This Row],[ProductName]],Products[ProductName],Products[Category])</f>
        <v>Furniture</v>
      </c>
      <c r="I474" s="6">
        <f>_xlfn.XLOOKUP(Orders_CLEAN[[#This Row],[ProductID]],Products[ProductID],Products[Cost])</f>
        <v>598.51</v>
      </c>
      <c r="J474">
        <v>2</v>
      </c>
      <c r="K474" s="6">
        <v>940.73</v>
      </c>
      <c r="L474" s="7">
        <v>0</v>
      </c>
      <c r="M474" t="s">
        <v>13</v>
      </c>
      <c r="N474" t="s">
        <v>47</v>
      </c>
      <c r="O474" t="str">
        <f>_xlfn.XLOOKUP(Orders_CLEAN[[#This Row],[Region]],Region_lookup[RegionCode],Region_lookup[RegionName])</f>
        <v>Eastern Cape</v>
      </c>
      <c r="P474" t="s">
        <v>58</v>
      </c>
      <c r="Q474" t="str">
        <f>_xlfn.XLOOKUP(Orders_CLEAN[[#This Row],[EmployeeID]],Employees[EmployeeID],Employees[EmployeeName])</f>
        <v>Palesa Steyn</v>
      </c>
      <c r="R474" s="8">
        <f>Orders_CLEAN[[#This Row],[Quantity]]*Orders_CLEAN[[#This Row],[UnitPrice]]*(1-Orders_CLEAN[[#This Row],[Discount]])</f>
        <v>1881.46</v>
      </c>
      <c r="S474" s="8">
        <f>Orders_CLEAN[[#This Row],[Cost]]*Orders_CLEAN[[#This Row],[Quantity]]</f>
        <v>1197.02</v>
      </c>
      <c r="T474" s="8">
        <f>Orders_CLEAN[[#This Row],[LineTotal]]-Orders_CLEAN[[#This Row],[LineCost]]</f>
        <v>684.44</v>
      </c>
      <c r="U474" s="8" t="str">
        <f>IFERROR(IF(Orders_CLEAN[[#This Row],[Profit]]/Orders_CLEAN[[#This Row],[LineTotal]]&gt;0.3, "High", IF(Orders_CLEAN[[#This Row],[Profit]]/Orders_CLEAN[[#This Row],[LineTotal]]&gt;=0.15, "Medium", "Low")), "Quantity Error!")</f>
        <v>High</v>
      </c>
      <c r="V474" s="8" t="str">
        <f>IF(COUNTIF(Returns[OrderID], Orders_CLEAN[[#This Row],[OrderID]])&gt;0, "Yes", "No")</f>
        <v>No</v>
      </c>
      <c r="W474" s="19">
        <f>IF(Orders_CLEAN[[#This Row],[Returned]]="Yes",1,0)</f>
        <v>0</v>
      </c>
    </row>
    <row r="475" spans="1:23" x14ac:dyDescent="0.2">
      <c r="A475" t="s">
        <v>876</v>
      </c>
      <c r="B475" s="5">
        <v>45376</v>
      </c>
      <c r="C475" s="5" t="str">
        <f>IF(Orders_CLEAN[[#This Row],[Quantity]]="", "Quantity Error!", "Q"&amp;ROUNDUP(MONTH(Orders_CLEAN[[#This Row],[OrderDate]])/3,0))</f>
        <v>Q1</v>
      </c>
      <c r="D475" t="s">
        <v>342</v>
      </c>
      <c r="E475" t="str">
        <f>_xlfn.XLOOKUP(Orders_CLEAN[[#This Row],[CustomerID]],Customers[CustomerID],Customers[CustomerName])</f>
        <v>Nomsa Sithole</v>
      </c>
      <c r="F475" t="s">
        <v>151</v>
      </c>
      <c r="G475" t="str">
        <f>_xlfn.XLOOKUP(Orders_CLEAN[[#This Row],[ProductID]],Products[ProductID],Products[ProductName])</f>
        <v>Binders Model 3</v>
      </c>
      <c r="H475" t="str">
        <f>_xlfn.XLOOKUP(Orders_CLEAN[[#This Row],[ProductName]],Products[ProductName],Products[Category])</f>
        <v>Office Supplies</v>
      </c>
      <c r="I475" s="6">
        <f>_xlfn.XLOOKUP(Orders_CLEAN[[#This Row],[ProductID]],Products[ProductID],Products[Cost])</f>
        <v>487.09</v>
      </c>
      <c r="J475">
        <v>6</v>
      </c>
      <c r="K475" s="6">
        <v>838.72</v>
      </c>
      <c r="L475" s="7">
        <v>0.15</v>
      </c>
      <c r="M475" t="s">
        <v>13</v>
      </c>
      <c r="N475" t="s">
        <v>21</v>
      </c>
      <c r="O475" t="str">
        <f>_xlfn.XLOOKUP(Orders_CLEAN[[#This Row],[Region]],Region_lookup[RegionCode],Region_lookup[RegionName])</f>
        <v>KwaZulu-Natal</v>
      </c>
      <c r="P475" t="s">
        <v>22</v>
      </c>
      <c r="Q475" t="str">
        <f>_xlfn.XLOOKUP(Orders_CLEAN[[#This Row],[EmployeeID]],Employees[EmployeeID],Employees[EmployeeName])</f>
        <v>Thabo Le Roux</v>
      </c>
      <c r="R475" s="8">
        <f>Orders_CLEAN[[#This Row],[Quantity]]*Orders_CLEAN[[#This Row],[UnitPrice]]*(1-Orders_CLEAN[[#This Row],[Discount]])</f>
        <v>4277.4719999999998</v>
      </c>
      <c r="S475" s="8">
        <f>Orders_CLEAN[[#This Row],[Cost]]*Orders_CLEAN[[#This Row],[Quantity]]</f>
        <v>2922.54</v>
      </c>
      <c r="T475" s="8">
        <f>Orders_CLEAN[[#This Row],[LineTotal]]-Orders_CLEAN[[#This Row],[LineCost]]</f>
        <v>1354.9319999999998</v>
      </c>
      <c r="U475" s="8" t="str">
        <f>IFERROR(IF(Orders_CLEAN[[#This Row],[Profit]]/Orders_CLEAN[[#This Row],[LineTotal]]&gt;0.3, "High", IF(Orders_CLEAN[[#This Row],[Profit]]/Orders_CLEAN[[#This Row],[LineTotal]]&gt;=0.15, "Medium", "Low")), "Quantity Error!")</f>
        <v>High</v>
      </c>
      <c r="V475" s="8" t="str">
        <f>IF(COUNTIF(Returns[OrderID], Orders_CLEAN[[#This Row],[OrderID]])&gt;0, "Yes", "No")</f>
        <v>No</v>
      </c>
      <c r="W475" s="19">
        <f>IF(Orders_CLEAN[[#This Row],[Returned]]="Yes",1,0)</f>
        <v>0</v>
      </c>
    </row>
    <row r="476" spans="1:23" x14ac:dyDescent="0.2">
      <c r="A476" t="s">
        <v>879</v>
      </c>
      <c r="B476" s="5">
        <v>45502</v>
      </c>
      <c r="C476" s="5" t="str">
        <f>IF(Orders_CLEAN[[#This Row],[Quantity]]="", "Quantity Error!", "Q"&amp;ROUNDUP(MONTH(Orders_CLEAN[[#This Row],[OrderDate]])/3,0))</f>
        <v>Q3</v>
      </c>
      <c r="D476" t="s">
        <v>204</v>
      </c>
      <c r="E476" t="str">
        <f>_xlfn.XLOOKUP(Orders_CLEAN[[#This Row],[CustomerID]],Customers[CustomerID],Customers[CustomerName])</f>
        <v>Elmarie Mbatha</v>
      </c>
      <c r="F476" t="s">
        <v>213</v>
      </c>
      <c r="G476" t="str">
        <f>_xlfn.XLOOKUP(Orders_CLEAN[[#This Row],[ProductID]],Products[ProductID],Products[ProductName])</f>
        <v>Pens Model 4</v>
      </c>
      <c r="H476" t="str">
        <f>_xlfn.XLOOKUP(Orders_CLEAN[[#This Row],[ProductName]],Products[ProductName],Products[Category])</f>
        <v>Office Supplies</v>
      </c>
      <c r="I476" s="6">
        <f>_xlfn.XLOOKUP(Orders_CLEAN[[#This Row],[ProductID]],Products[ProductID],Products[Cost])</f>
        <v>578.14</v>
      </c>
      <c r="J476">
        <v>2</v>
      </c>
      <c r="K476" s="6">
        <v>1084.72</v>
      </c>
      <c r="L476" s="7">
        <v>0.1</v>
      </c>
      <c r="M476" t="s">
        <v>27</v>
      </c>
      <c r="N476" t="s">
        <v>14</v>
      </c>
      <c r="O476" t="str">
        <f>_xlfn.XLOOKUP(Orders_CLEAN[[#This Row],[Region]],Region_lookup[RegionCode],Region_lookup[RegionName])</f>
        <v>Western Cape</v>
      </c>
      <c r="P476" t="s">
        <v>15</v>
      </c>
      <c r="Q476" t="str">
        <f>_xlfn.XLOOKUP(Orders_CLEAN[[#This Row],[EmployeeID]],Employees[EmployeeID],Employees[EmployeeName])</f>
        <v>Anja Fourie</v>
      </c>
      <c r="R476" s="8">
        <f>Orders_CLEAN[[#This Row],[Quantity]]*Orders_CLEAN[[#This Row],[UnitPrice]]*(1-Orders_CLEAN[[#This Row],[Discount]])</f>
        <v>1952.4960000000001</v>
      </c>
      <c r="S476" s="8">
        <f>Orders_CLEAN[[#This Row],[Cost]]*Orders_CLEAN[[#This Row],[Quantity]]</f>
        <v>1156.28</v>
      </c>
      <c r="T476" s="8">
        <f>Orders_CLEAN[[#This Row],[LineTotal]]-Orders_CLEAN[[#This Row],[LineCost]]</f>
        <v>796.21600000000012</v>
      </c>
      <c r="U476" s="8" t="str">
        <f>IFERROR(IF(Orders_CLEAN[[#This Row],[Profit]]/Orders_CLEAN[[#This Row],[LineTotal]]&gt;0.3, "High", IF(Orders_CLEAN[[#This Row],[Profit]]/Orders_CLEAN[[#This Row],[LineTotal]]&gt;=0.15, "Medium", "Low")), "Quantity Error!")</f>
        <v>High</v>
      </c>
      <c r="V476" s="8" t="str">
        <f>IF(COUNTIF(Returns[OrderID], Orders_CLEAN[[#This Row],[OrderID]])&gt;0, "Yes", "No")</f>
        <v>No</v>
      </c>
      <c r="W476" s="19">
        <f>IF(Orders_CLEAN[[#This Row],[Returned]]="Yes",1,0)</f>
        <v>0</v>
      </c>
    </row>
    <row r="477" spans="1:23" x14ac:dyDescent="0.2">
      <c r="A477" t="s">
        <v>880</v>
      </c>
      <c r="B477" s="5">
        <v>45657</v>
      </c>
      <c r="C477" s="5" t="str">
        <f>IF(Orders_CLEAN[[#This Row],[Quantity]]="", "Quantity Error!", "Q"&amp;ROUNDUP(MONTH(Orders_CLEAN[[#This Row],[OrderDate]])/3,0))</f>
        <v>Q4</v>
      </c>
      <c r="D477" t="s">
        <v>91</v>
      </c>
      <c r="E477" t="str">
        <f>_xlfn.XLOOKUP(Orders_CLEAN[[#This Row],[CustomerID]],Customers[CustomerID],Customers[CustomerName])</f>
        <v>Werner Joubert</v>
      </c>
      <c r="F477" t="s">
        <v>19</v>
      </c>
      <c r="G477" t="str">
        <f>_xlfn.XLOOKUP(Orders_CLEAN[[#This Row],[ProductID]],Products[ProductID],Products[ProductName])</f>
        <v>Accessories Model 4</v>
      </c>
      <c r="H477" t="str">
        <f>_xlfn.XLOOKUP(Orders_CLEAN[[#This Row],[ProductName]],Products[ProductName],Products[Category])</f>
        <v>Technology</v>
      </c>
      <c r="I477" s="6">
        <f>_xlfn.XLOOKUP(Orders_CLEAN[[#This Row],[ProductID]],Products[ProductID],Products[Cost])</f>
        <v>685.08</v>
      </c>
      <c r="J477">
        <v>11</v>
      </c>
      <c r="K477" s="6">
        <v>921.01</v>
      </c>
      <c r="L477" s="7">
        <v>0.2</v>
      </c>
      <c r="M477" t="s">
        <v>13</v>
      </c>
      <c r="N477" t="s">
        <v>14</v>
      </c>
      <c r="O477" t="str">
        <f>_xlfn.XLOOKUP(Orders_CLEAN[[#This Row],[Region]],Region_lookup[RegionCode],Region_lookup[RegionName])</f>
        <v>Western Cape</v>
      </c>
      <c r="P477" t="s">
        <v>82</v>
      </c>
      <c r="Q477" t="str">
        <f>_xlfn.XLOOKUP(Orders_CLEAN[[#This Row],[EmployeeID]],Employees[EmployeeID],Employees[EmployeeName])</f>
        <v>Thabo Pretorius</v>
      </c>
      <c r="R477" s="8">
        <f>Orders_CLEAN[[#This Row],[Quantity]]*Orders_CLEAN[[#This Row],[UnitPrice]]*(1-Orders_CLEAN[[#This Row],[Discount]])</f>
        <v>8104.8880000000008</v>
      </c>
      <c r="S477" s="8">
        <f>Orders_CLEAN[[#This Row],[Cost]]*Orders_CLEAN[[#This Row],[Quantity]]</f>
        <v>7535.88</v>
      </c>
      <c r="T477" s="8">
        <f>Orders_CLEAN[[#This Row],[LineTotal]]-Orders_CLEAN[[#This Row],[LineCost]]</f>
        <v>569.00800000000072</v>
      </c>
      <c r="U477" s="8" t="str">
        <f>IFERROR(IF(Orders_CLEAN[[#This Row],[Profit]]/Orders_CLEAN[[#This Row],[LineTotal]]&gt;0.3, "High", IF(Orders_CLEAN[[#This Row],[Profit]]/Orders_CLEAN[[#This Row],[LineTotal]]&gt;=0.15, "Medium", "Low")), "Quantity Error!")</f>
        <v>Low</v>
      </c>
      <c r="V477" s="8" t="str">
        <f>IF(COUNTIF(Returns[OrderID], Orders_CLEAN[[#This Row],[OrderID]])&gt;0, "Yes", "No")</f>
        <v>No</v>
      </c>
      <c r="W477" s="19">
        <f>IF(Orders_CLEAN[[#This Row],[Returned]]="Yes",1,0)</f>
        <v>0</v>
      </c>
    </row>
    <row r="478" spans="1:23" x14ac:dyDescent="0.2">
      <c r="A478" t="s">
        <v>882</v>
      </c>
      <c r="B478" s="5">
        <v>45781</v>
      </c>
      <c r="C478" s="5" t="str">
        <f>IF(Orders_CLEAN[[#This Row],[Quantity]]="", "Quantity Error!", "Q"&amp;ROUNDUP(MONTH(Orders_CLEAN[[#This Row],[OrderDate]])/3,0))</f>
        <v>Q2</v>
      </c>
      <c r="D478" t="s">
        <v>404</v>
      </c>
      <c r="E478" t="str">
        <f>_xlfn.XLOOKUP(Orders_CLEAN[[#This Row],[CustomerID]],Customers[CustomerID],Customers[CustomerName])</f>
        <v>Riaan Botha</v>
      </c>
      <c r="F478" t="s">
        <v>30</v>
      </c>
      <c r="G478" t="str">
        <f>_xlfn.XLOOKUP(Orders_CLEAN[[#This Row],[ProductID]],Products[ProductID],Products[ProductName])</f>
        <v>Paper Model 4</v>
      </c>
      <c r="H478" t="str">
        <f>_xlfn.XLOOKUP(Orders_CLEAN[[#This Row],[ProductName]],Products[ProductName],Products[Category])</f>
        <v>Office Supplies</v>
      </c>
      <c r="I478" s="6">
        <f>_xlfn.XLOOKUP(Orders_CLEAN[[#This Row],[ProductID]],Products[ProductID],Products[Cost])</f>
        <v>528.29</v>
      </c>
      <c r="J478">
        <v>11</v>
      </c>
      <c r="K478" s="6">
        <v>798.12</v>
      </c>
      <c r="L478" s="7">
        <v>0</v>
      </c>
      <c r="M478" t="s">
        <v>27</v>
      </c>
      <c r="N478" t="s">
        <v>21</v>
      </c>
      <c r="O478" t="str">
        <f>_xlfn.XLOOKUP(Orders_CLEAN[[#This Row],[Region]],Region_lookup[RegionCode],Region_lookup[RegionName])</f>
        <v>KwaZulu-Natal</v>
      </c>
      <c r="P478" t="s">
        <v>170</v>
      </c>
      <c r="Q478" t="str">
        <f>_xlfn.XLOOKUP(Orders_CLEAN[[#This Row],[EmployeeID]],Employees[EmployeeID],Employees[EmployeeName])</f>
        <v>Nomvula Le Roux</v>
      </c>
      <c r="R478" s="8">
        <f>Orders_CLEAN[[#This Row],[Quantity]]*Orders_CLEAN[[#This Row],[UnitPrice]]*(1-Orders_CLEAN[[#This Row],[Discount]])</f>
        <v>8779.32</v>
      </c>
      <c r="S478" s="8">
        <f>Orders_CLEAN[[#This Row],[Cost]]*Orders_CLEAN[[#This Row],[Quantity]]</f>
        <v>5811.19</v>
      </c>
      <c r="T478" s="8">
        <f>Orders_CLEAN[[#This Row],[LineTotal]]-Orders_CLEAN[[#This Row],[LineCost]]</f>
        <v>2968.13</v>
      </c>
      <c r="U478" s="8" t="str">
        <f>IFERROR(IF(Orders_CLEAN[[#This Row],[Profit]]/Orders_CLEAN[[#This Row],[LineTotal]]&gt;0.3, "High", IF(Orders_CLEAN[[#This Row],[Profit]]/Orders_CLEAN[[#This Row],[LineTotal]]&gt;=0.15, "Medium", "Low")), "Quantity Error!")</f>
        <v>High</v>
      </c>
      <c r="V478" s="8" t="str">
        <f>IF(COUNTIF(Returns[OrderID], Orders_CLEAN[[#This Row],[OrderID]])&gt;0, "Yes", "No")</f>
        <v>Yes</v>
      </c>
      <c r="W478" s="19">
        <f>IF(Orders_CLEAN[[#This Row],[Returned]]="Yes",1,0)</f>
        <v>1</v>
      </c>
    </row>
    <row r="479" spans="1:23" x14ac:dyDescent="0.2">
      <c r="A479" t="s">
        <v>884</v>
      </c>
      <c r="B479" s="5">
        <v>45683</v>
      </c>
      <c r="C479" s="5" t="str">
        <f>IF(Orders_CLEAN[[#This Row],[Quantity]]="", "Quantity Error!", "Q"&amp;ROUNDUP(MONTH(Orders_CLEAN[[#This Row],[OrderDate]])/3,0))</f>
        <v>Q1</v>
      </c>
      <c r="D479" t="s">
        <v>283</v>
      </c>
      <c r="E479" t="str">
        <f>_xlfn.XLOOKUP(Orders_CLEAN[[#This Row],[CustomerID]],Customers[CustomerID],Customers[CustomerName])</f>
        <v>Precious Botha</v>
      </c>
      <c r="F479" t="s">
        <v>142</v>
      </c>
      <c r="G479" t="str">
        <f>_xlfn.XLOOKUP(Orders_CLEAN[[#This Row],[ProductID]],Products[ProductID],Products[ProductName])</f>
        <v>Laptops Model 3</v>
      </c>
      <c r="H479" t="str">
        <f>_xlfn.XLOOKUP(Orders_CLEAN[[#This Row],[ProductName]],Products[ProductName],Products[Category])</f>
        <v>Technology</v>
      </c>
      <c r="I479" s="6">
        <f>_xlfn.XLOOKUP(Orders_CLEAN[[#This Row],[ProductID]],Products[ProductID],Products[Cost])</f>
        <v>727.96</v>
      </c>
      <c r="J479">
        <v>2</v>
      </c>
      <c r="K479" s="6">
        <v>1118.93</v>
      </c>
      <c r="L479" s="7">
        <v>0.05</v>
      </c>
      <c r="M479" t="s">
        <v>62</v>
      </c>
      <c r="N479" t="s">
        <v>21</v>
      </c>
      <c r="O479" t="str">
        <f>_xlfn.XLOOKUP(Orders_CLEAN[[#This Row],[Region]],Region_lookup[RegionCode],Region_lookup[RegionName])</f>
        <v>KwaZulu-Natal</v>
      </c>
      <c r="P479" t="s">
        <v>97</v>
      </c>
      <c r="Q479" t="str">
        <f>_xlfn.XLOOKUP(Orders_CLEAN[[#This Row],[EmployeeID]],Employees[EmployeeID],Employees[EmployeeName])</f>
        <v>Bongani Sithole</v>
      </c>
      <c r="R479" s="8">
        <f>Orders_CLEAN[[#This Row],[Quantity]]*Orders_CLEAN[[#This Row],[UnitPrice]]*(1-Orders_CLEAN[[#This Row],[Discount]])</f>
        <v>2125.9670000000001</v>
      </c>
      <c r="S479" s="8">
        <f>Orders_CLEAN[[#This Row],[Cost]]*Orders_CLEAN[[#This Row],[Quantity]]</f>
        <v>1455.92</v>
      </c>
      <c r="T479" s="8">
        <f>Orders_CLEAN[[#This Row],[LineTotal]]-Orders_CLEAN[[#This Row],[LineCost]]</f>
        <v>670.04700000000003</v>
      </c>
      <c r="U479" s="8" t="str">
        <f>IFERROR(IF(Orders_CLEAN[[#This Row],[Profit]]/Orders_CLEAN[[#This Row],[LineTotal]]&gt;0.3, "High", IF(Orders_CLEAN[[#This Row],[Profit]]/Orders_CLEAN[[#This Row],[LineTotal]]&gt;=0.15, "Medium", "Low")), "Quantity Error!")</f>
        <v>High</v>
      </c>
      <c r="V479" s="8" t="str">
        <f>IF(COUNTIF(Returns[OrderID], Orders_CLEAN[[#This Row],[OrderID]])&gt;0, "Yes", "No")</f>
        <v>No</v>
      </c>
      <c r="W479" s="19">
        <f>IF(Orders_CLEAN[[#This Row],[Returned]]="Yes",1,0)</f>
        <v>0</v>
      </c>
    </row>
    <row r="480" spans="1:23" x14ac:dyDescent="0.2">
      <c r="A480" t="s">
        <v>885</v>
      </c>
      <c r="B480" s="5">
        <v>45602</v>
      </c>
      <c r="C480" s="5" t="str">
        <f>IF(Orders_CLEAN[[#This Row],[Quantity]]="", "Quantity Error!", "Q"&amp;ROUNDUP(MONTH(Orders_CLEAN[[#This Row],[OrderDate]])/3,0))</f>
        <v>Q4</v>
      </c>
      <c r="D480" t="s">
        <v>165</v>
      </c>
      <c r="E480" t="str">
        <f>_xlfn.XLOOKUP(Orders_CLEAN[[#This Row],[CustomerID]],Customers[CustomerID],Customers[CustomerName])</f>
        <v>Nomsa Sithole</v>
      </c>
      <c r="F480" t="s">
        <v>69</v>
      </c>
      <c r="G480" t="str">
        <f>_xlfn.XLOOKUP(Orders_CLEAN[[#This Row],[ProductID]],Products[ProductID],Products[ProductName])</f>
        <v>Paper Model 2</v>
      </c>
      <c r="H480" t="str">
        <f>_xlfn.XLOOKUP(Orders_CLEAN[[#This Row],[ProductName]],Products[ProductName],Products[Category])</f>
        <v>Office Supplies</v>
      </c>
      <c r="I480" s="6">
        <f>_xlfn.XLOOKUP(Orders_CLEAN[[#This Row],[ProductID]],Products[ProductID],Products[Cost])</f>
        <v>461.98</v>
      </c>
      <c r="J480">
        <v>8</v>
      </c>
      <c r="K480" s="6">
        <v>1013.15</v>
      </c>
      <c r="L480" s="7">
        <v>0.15</v>
      </c>
      <c r="M480" t="s">
        <v>27</v>
      </c>
      <c r="N480" t="s">
        <v>21</v>
      </c>
      <c r="O480" t="str">
        <f>_xlfn.XLOOKUP(Orders_CLEAN[[#This Row],[Region]],Region_lookup[RegionCode],Region_lookup[RegionName])</f>
        <v>KwaZulu-Natal</v>
      </c>
      <c r="P480" t="s">
        <v>170</v>
      </c>
      <c r="Q480" t="str">
        <f>_xlfn.XLOOKUP(Orders_CLEAN[[#This Row],[EmployeeID]],Employees[EmployeeID],Employees[EmployeeName])</f>
        <v>Nomvula Le Roux</v>
      </c>
      <c r="R480" s="8">
        <f>Orders_CLEAN[[#This Row],[Quantity]]*Orders_CLEAN[[#This Row],[UnitPrice]]*(1-Orders_CLEAN[[#This Row],[Discount]])</f>
        <v>6889.42</v>
      </c>
      <c r="S480" s="8">
        <f>Orders_CLEAN[[#This Row],[Cost]]*Orders_CLEAN[[#This Row],[Quantity]]</f>
        <v>3695.84</v>
      </c>
      <c r="T480" s="8">
        <f>Orders_CLEAN[[#This Row],[LineTotal]]-Orders_CLEAN[[#This Row],[LineCost]]</f>
        <v>3193.58</v>
      </c>
      <c r="U480" s="8" t="str">
        <f>IFERROR(IF(Orders_CLEAN[[#This Row],[Profit]]/Orders_CLEAN[[#This Row],[LineTotal]]&gt;0.3, "High", IF(Orders_CLEAN[[#This Row],[Profit]]/Orders_CLEAN[[#This Row],[LineTotal]]&gt;=0.15, "Medium", "Low")), "Quantity Error!")</f>
        <v>High</v>
      </c>
      <c r="V480" s="8" t="str">
        <f>IF(COUNTIF(Returns[OrderID], Orders_CLEAN[[#This Row],[OrderID]])&gt;0, "Yes", "No")</f>
        <v>No</v>
      </c>
      <c r="W480" s="19">
        <f>IF(Orders_CLEAN[[#This Row],[Returned]]="Yes",1,0)</f>
        <v>0</v>
      </c>
    </row>
    <row r="481" spans="1:23" x14ac:dyDescent="0.2">
      <c r="A481" t="s">
        <v>887</v>
      </c>
      <c r="B481" s="5">
        <v>45759</v>
      </c>
      <c r="C481" s="5" t="str">
        <f>IF(Orders_CLEAN[[#This Row],[Quantity]]="", "Quantity Error!", "Q"&amp;ROUNDUP(MONTH(Orders_CLEAN[[#This Row],[OrderDate]])/3,0))</f>
        <v>Q2</v>
      </c>
      <c r="D481" t="s">
        <v>323</v>
      </c>
      <c r="E481" t="str">
        <f>_xlfn.XLOOKUP(Orders_CLEAN[[#This Row],[CustomerID]],Customers[CustomerID],Customers[CustomerName])</f>
        <v>Nomsa Molefe</v>
      </c>
      <c r="F481" t="s">
        <v>51</v>
      </c>
      <c r="G481" t="str">
        <f>_xlfn.XLOOKUP(Orders_CLEAN[[#This Row],[ProductID]],Products[ProductID],Products[ProductName])</f>
        <v>Bookcases Model 4</v>
      </c>
      <c r="H481" t="str">
        <f>_xlfn.XLOOKUP(Orders_CLEAN[[#This Row],[ProductName]],Products[ProductName],Products[Category])</f>
        <v>Furniture</v>
      </c>
      <c r="I481" s="6">
        <f>_xlfn.XLOOKUP(Orders_CLEAN[[#This Row],[ProductID]],Products[ProductID],Products[Cost])</f>
        <v>539.9</v>
      </c>
      <c r="J481">
        <v>12</v>
      </c>
      <c r="K481" s="6">
        <v>1019.72</v>
      </c>
      <c r="L481" s="7">
        <v>0.2</v>
      </c>
      <c r="M481" t="s">
        <v>27</v>
      </c>
      <c r="N481" t="s">
        <v>14</v>
      </c>
      <c r="O481" t="str">
        <f>_xlfn.XLOOKUP(Orders_CLEAN[[#This Row],[Region]],Region_lookup[RegionCode],Region_lookup[RegionName])</f>
        <v>Western Cape</v>
      </c>
      <c r="P481" t="s">
        <v>15</v>
      </c>
      <c r="Q481" t="str">
        <f>_xlfn.XLOOKUP(Orders_CLEAN[[#This Row],[EmployeeID]],Employees[EmployeeID],Employees[EmployeeName])</f>
        <v>Anja Fourie</v>
      </c>
      <c r="R481" s="8">
        <f>Orders_CLEAN[[#This Row],[Quantity]]*Orders_CLEAN[[#This Row],[UnitPrice]]*(1-Orders_CLEAN[[#This Row],[Discount]])</f>
        <v>9789.3119999999999</v>
      </c>
      <c r="S481" s="8">
        <f>Orders_CLEAN[[#This Row],[Cost]]*Orders_CLEAN[[#This Row],[Quantity]]</f>
        <v>6478.7999999999993</v>
      </c>
      <c r="T481" s="8">
        <f>Orders_CLEAN[[#This Row],[LineTotal]]-Orders_CLEAN[[#This Row],[LineCost]]</f>
        <v>3310.5120000000006</v>
      </c>
      <c r="U481" s="8" t="str">
        <f>IFERROR(IF(Orders_CLEAN[[#This Row],[Profit]]/Orders_CLEAN[[#This Row],[LineTotal]]&gt;0.3, "High", IF(Orders_CLEAN[[#This Row],[Profit]]/Orders_CLEAN[[#This Row],[LineTotal]]&gt;=0.15, "Medium", "Low")), "Quantity Error!")</f>
        <v>High</v>
      </c>
      <c r="V481" s="8" t="str">
        <f>IF(COUNTIF(Returns[OrderID], Orders_CLEAN[[#This Row],[OrderID]])&gt;0, "Yes", "No")</f>
        <v>Yes</v>
      </c>
      <c r="W481" s="19">
        <f>IF(Orders_CLEAN[[#This Row],[Returned]]="Yes",1,0)</f>
        <v>1</v>
      </c>
    </row>
    <row r="482" spans="1:23" x14ac:dyDescent="0.2">
      <c r="A482" t="s">
        <v>888</v>
      </c>
      <c r="B482" s="5">
        <v>45453</v>
      </c>
      <c r="C482" s="5" t="str">
        <f>IF(Orders_CLEAN[[#This Row],[Quantity]]="", "Quantity Error!", "Q"&amp;ROUNDUP(MONTH(Orders_CLEAN[[#This Row],[OrderDate]])/3,0))</f>
        <v>Q2</v>
      </c>
      <c r="D482" t="s">
        <v>323</v>
      </c>
      <c r="E482" t="str">
        <f>_xlfn.XLOOKUP(Orders_CLEAN[[#This Row],[CustomerID]],Customers[CustomerID],Customers[CustomerName])</f>
        <v>Nomsa Molefe</v>
      </c>
      <c r="F482" t="s">
        <v>139</v>
      </c>
      <c r="G482" t="str">
        <f>_xlfn.XLOOKUP(Orders_CLEAN[[#This Row],[ProductID]],Products[ProductID],Products[ProductName])</f>
        <v>Envelopes Model 3</v>
      </c>
      <c r="H482" t="str">
        <f>_xlfn.XLOOKUP(Orders_CLEAN[[#This Row],[ProductName]],Products[ProductName],Products[Category])</f>
        <v>Office Supplies</v>
      </c>
      <c r="I482" s="6">
        <f>_xlfn.XLOOKUP(Orders_CLEAN[[#This Row],[ProductID]],Products[ProductID],Products[Cost])</f>
        <v>110.07</v>
      </c>
      <c r="J482">
        <v>2</v>
      </c>
      <c r="K482" s="6">
        <v>193.99</v>
      </c>
      <c r="L482" s="7">
        <v>0</v>
      </c>
      <c r="M482" t="s">
        <v>27</v>
      </c>
      <c r="N482" t="s">
        <v>14</v>
      </c>
      <c r="O482" t="str">
        <f>_xlfn.XLOOKUP(Orders_CLEAN[[#This Row],[Region]],Region_lookup[RegionCode],Region_lookup[RegionName])</f>
        <v>Western Cape</v>
      </c>
      <c r="P482" t="s">
        <v>15</v>
      </c>
      <c r="Q482" t="str">
        <f>_xlfn.XLOOKUP(Orders_CLEAN[[#This Row],[EmployeeID]],Employees[EmployeeID],Employees[EmployeeName])</f>
        <v>Anja Fourie</v>
      </c>
      <c r="R482" s="8">
        <f>Orders_CLEAN[[#This Row],[Quantity]]*Orders_CLEAN[[#This Row],[UnitPrice]]*(1-Orders_CLEAN[[#This Row],[Discount]])</f>
        <v>387.98</v>
      </c>
      <c r="S482" s="8">
        <f>Orders_CLEAN[[#This Row],[Cost]]*Orders_CLEAN[[#This Row],[Quantity]]</f>
        <v>220.14</v>
      </c>
      <c r="T482" s="8">
        <f>Orders_CLEAN[[#This Row],[LineTotal]]-Orders_CLEAN[[#This Row],[LineCost]]</f>
        <v>167.84000000000003</v>
      </c>
      <c r="U482" s="8" t="str">
        <f>IFERROR(IF(Orders_CLEAN[[#This Row],[Profit]]/Orders_CLEAN[[#This Row],[LineTotal]]&gt;0.3, "High", IF(Orders_CLEAN[[#This Row],[Profit]]/Orders_CLEAN[[#This Row],[LineTotal]]&gt;=0.15, "Medium", "Low")), "Quantity Error!")</f>
        <v>High</v>
      </c>
      <c r="V482" s="8" t="str">
        <f>IF(COUNTIF(Returns[OrderID], Orders_CLEAN[[#This Row],[OrderID]])&gt;0, "Yes", "No")</f>
        <v>No</v>
      </c>
      <c r="W482" s="19">
        <f>IF(Orders_CLEAN[[#This Row],[Returned]]="Yes",1,0)</f>
        <v>0</v>
      </c>
    </row>
    <row r="483" spans="1:23" x14ac:dyDescent="0.2">
      <c r="A483" t="s">
        <v>889</v>
      </c>
      <c r="B483" s="5">
        <v>45481</v>
      </c>
      <c r="C483" s="5" t="str">
        <f>IF(Orders_CLEAN[[#This Row],[Quantity]]="", "Quantity Error!", "Q"&amp;ROUNDUP(MONTH(Orders_CLEAN[[#This Row],[OrderDate]])/3,0))</f>
        <v>Q3</v>
      </c>
      <c r="D483" t="s">
        <v>519</v>
      </c>
      <c r="E483" t="str">
        <f>_xlfn.XLOOKUP(Orders_CLEAN[[#This Row],[CustomerID]],Customers[CustomerID],Customers[CustomerName])</f>
        <v>Francois Van Der Merwe</v>
      </c>
      <c r="F483" t="s">
        <v>92</v>
      </c>
      <c r="G483" t="str">
        <f>_xlfn.XLOOKUP(Orders_CLEAN[[#This Row],[ProductID]],Products[ProductID],Products[ProductName])</f>
        <v>Accessories Model 3</v>
      </c>
      <c r="H483" t="str">
        <f>_xlfn.XLOOKUP(Orders_CLEAN[[#This Row],[ProductName]],Products[ProductName],Products[Category])</f>
        <v>Technology</v>
      </c>
      <c r="I483" s="6">
        <f>_xlfn.XLOOKUP(Orders_CLEAN[[#This Row],[ProductID]],Products[ProductID],Products[Cost])</f>
        <v>357.49</v>
      </c>
      <c r="J483">
        <v>5</v>
      </c>
      <c r="K483" s="6">
        <v>769.69</v>
      </c>
      <c r="L483" s="7">
        <v>0</v>
      </c>
      <c r="M483" t="s">
        <v>13</v>
      </c>
      <c r="N483" t="s">
        <v>14</v>
      </c>
      <c r="O483" t="str">
        <f>_xlfn.XLOOKUP(Orders_CLEAN[[#This Row],[Region]],Region_lookup[RegionCode],Region_lookup[RegionName])</f>
        <v>Western Cape</v>
      </c>
      <c r="P483" t="s">
        <v>15</v>
      </c>
      <c r="Q483" t="str">
        <f>_xlfn.XLOOKUP(Orders_CLEAN[[#This Row],[EmployeeID]],Employees[EmployeeID],Employees[EmployeeName])</f>
        <v>Anja Fourie</v>
      </c>
      <c r="R483" s="8">
        <f>Orders_CLEAN[[#This Row],[Quantity]]*Orders_CLEAN[[#This Row],[UnitPrice]]*(1-Orders_CLEAN[[#This Row],[Discount]])</f>
        <v>3848.4500000000003</v>
      </c>
      <c r="S483" s="8">
        <f>Orders_CLEAN[[#This Row],[Cost]]*Orders_CLEAN[[#This Row],[Quantity]]</f>
        <v>1787.45</v>
      </c>
      <c r="T483" s="8">
        <f>Orders_CLEAN[[#This Row],[LineTotal]]-Orders_CLEAN[[#This Row],[LineCost]]</f>
        <v>2061</v>
      </c>
      <c r="U483" s="8" t="str">
        <f>IFERROR(IF(Orders_CLEAN[[#This Row],[Profit]]/Orders_CLEAN[[#This Row],[LineTotal]]&gt;0.3, "High", IF(Orders_CLEAN[[#This Row],[Profit]]/Orders_CLEAN[[#This Row],[LineTotal]]&gt;=0.15, "Medium", "Low")), "Quantity Error!")</f>
        <v>High</v>
      </c>
      <c r="V483" s="8" t="str">
        <f>IF(COUNTIF(Returns[OrderID], Orders_CLEAN[[#This Row],[OrderID]])&gt;0, "Yes", "No")</f>
        <v>No</v>
      </c>
      <c r="W483" s="19">
        <f>IF(Orders_CLEAN[[#This Row],[Returned]]="Yes",1,0)</f>
        <v>0</v>
      </c>
    </row>
    <row r="484" spans="1:23" x14ac:dyDescent="0.2">
      <c r="A484" t="s">
        <v>890</v>
      </c>
      <c r="B484" s="5">
        <v>45617</v>
      </c>
      <c r="C484" s="5" t="str">
        <f>IF(Orders_CLEAN[[#This Row],[Quantity]]="", "Quantity Error!", "Q"&amp;ROUNDUP(MONTH(Orders_CLEAN[[#This Row],[OrderDate]])/3,0))</f>
        <v>Q4</v>
      </c>
      <c r="D484" t="s">
        <v>567</v>
      </c>
      <c r="E484" t="str">
        <f>_xlfn.XLOOKUP(Orders_CLEAN[[#This Row],[CustomerID]],Customers[CustomerID],Customers[CustomerName])</f>
        <v>Johan Ndlovu</v>
      </c>
      <c r="F484" t="s">
        <v>96</v>
      </c>
      <c r="G484" t="str">
        <f>_xlfn.XLOOKUP(Orders_CLEAN[[#This Row],[ProductID]],Products[ProductID],Products[ProductName])</f>
        <v>Desks Model 2</v>
      </c>
      <c r="H484" t="str">
        <f>_xlfn.XLOOKUP(Orders_CLEAN[[#This Row],[ProductName]],Products[ProductName],Products[Category])</f>
        <v>Furniture</v>
      </c>
      <c r="I484" s="6">
        <f>_xlfn.XLOOKUP(Orders_CLEAN[[#This Row],[ProductID]],Products[ProductID],Products[Cost])</f>
        <v>209.29</v>
      </c>
      <c r="J484">
        <v>11</v>
      </c>
      <c r="K484" s="6">
        <v>425.58</v>
      </c>
      <c r="L484" s="7">
        <v>0.05</v>
      </c>
      <c r="M484" t="s">
        <v>36</v>
      </c>
      <c r="N484" t="s">
        <v>14</v>
      </c>
      <c r="O484" t="str">
        <f>_xlfn.XLOOKUP(Orders_CLEAN[[#This Row],[Region]],Region_lookup[RegionCode],Region_lookup[RegionName])</f>
        <v>Western Cape</v>
      </c>
      <c r="P484" t="s">
        <v>15</v>
      </c>
      <c r="Q484" t="str">
        <f>_xlfn.XLOOKUP(Orders_CLEAN[[#This Row],[EmployeeID]],Employees[EmployeeID],Employees[EmployeeName])</f>
        <v>Anja Fourie</v>
      </c>
      <c r="R484" s="8">
        <f>Orders_CLEAN[[#This Row],[Quantity]]*Orders_CLEAN[[#This Row],[UnitPrice]]*(1-Orders_CLEAN[[#This Row],[Discount]])</f>
        <v>4447.3109999999997</v>
      </c>
      <c r="S484" s="8">
        <f>Orders_CLEAN[[#This Row],[Cost]]*Orders_CLEAN[[#This Row],[Quantity]]</f>
        <v>2302.19</v>
      </c>
      <c r="T484" s="8">
        <f>Orders_CLEAN[[#This Row],[LineTotal]]-Orders_CLEAN[[#This Row],[LineCost]]</f>
        <v>2145.1209999999996</v>
      </c>
      <c r="U484" s="8" t="str">
        <f>IFERROR(IF(Orders_CLEAN[[#This Row],[Profit]]/Orders_CLEAN[[#This Row],[LineTotal]]&gt;0.3, "High", IF(Orders_CLEAN[[#This Row],[Profit]]/Orders_CLEAN[[#This Row],[LineTotal]]&gt;=0.15, "Medium", "Low")), "Quantity Error!")</f>
        <v>High</v>
      </c>
      <c r="V484" s="8" t="str">
        <f>IF(COUNTIF(Returns[OrderID], Orders_CLEAN[[#This Row],[OrderID]])&gt;0, "Yes", "No")</f>
        <v>No</v>
      </c>
      <c r="W484" s="19">
        <f>IF(Orders_CLEAN[[#This Row],[Returned]]="Yes",1,0)</f>
        <v>0</v>
      </c>
    </row>
    <row r="485" spans="1:23" x14ac:dyDescent="0.2">
      <c r="A485" t="s">
        <v>891</v>
      </c>
      <c r="B485" s="5">
        <v>45707</v>
      </c>
      <c r="C485" s="5" t="str">
        <f>IF(Orders_CLEAN[[#This Row],[Quantity]]="", "Quantity Error!", "Q"&amp;ROUNDUP(MONTH(Orders_CLEAN[[#This Row],[OrderDate]])/3,0))</f>
        <v>Q1</v>
      </c>
      <c r="D485" t="s">
        <v>240</v>
      </c>
      <c r="E485" t="str">
        <f>_xlfn.XLOOKUP(Orders_CLEAN[[#This Row],[CustomerID]],Customers[CustomerID],Customers[CustomerName])</f>
        <v>Riaan Molefe</v>
      </c>
      <c r="F485" t="s">
        <v>158</v>
      </c>
      <c r="G485" t="str">
        <f>_xlfn.XLOOKUP(Orders_CLEAN[[#This Row],[ProductID]],Products[ProductID],Products[ProductName])</f>
        <v>Desks Model 1</v>
      </c>
      <c r="H485" t="str">
        <f>_xlfn.XLOOKUP(Orders_CLEAN[[#This Row],[ProductName]],Products[ProductName],Products[Category])</f>
        <v>Furniture</v>
      </c>
      <c r="I485" s="6">
        <f>_xlfn.XLOOKUP(Orders_CLEAN[[#This Row],[ProductID]],Products[ProductID],Products[Cost])</f>
        <v>731.22</v>
      </c>
      <c r="J485">
        <v>2</v>
      </c>
      <c r="K485" s="6">
        <v>1490.92</v>
      </c>
      <c r="L485" s="7">
        <v>0.1</v>
      </c>
      <c r="M485" t="s">
        <v>27</v>
      </c>
      <c r="N485" t="s">
        <v>21</v>
      </c>
      <c r="O485" t="str">
        <f>_xlfn.XLOOKUP(Orders_CLEAN[[#This Row],[Region]],Region_lookup[RegionCode],Region_lookup[RegionName])</f>
        <v>KwaZulu-Natal</v>
      </c>
      <c r="P485" t="s">
        <v>170</v>
      </c>
      <c r="Q485" t="str">
        <f>_xlfn.XLOOKUP(Orders_CLEAN[[#This Row],[EmployeeID]],Employees[EmployeeID],Employees[EmployeeName])</f>
        <v>Nomvula Le Roux</v>
      </c>
      <c r="R485" s="8">
        <f>Orders_CLEAN[[#This Row],[Quantity]]*Orders_CLEAN[[#This Row],[UnitPrice]]*(1-Orders_CLEAN[[#This Row],[Discount]])</f>
        <v>2683.6560000000004</v>
      </c>
      <c r="S485" s="8">
        <f>Orders_CLEAN[[#This Row],[Cost]]*Orders_CLEAN[[#This Row],[Quantity]]</f>
        <v>1462.44</v>
      </c>
      <c r="T485" s="8">
        <f>Orders_CLEAN[[#This Row],[LineTotal]]-Orders_CLEAN[[#This Row],[LineCost]]</f>
        <v>1221.2160000000003</v>
      </c>
      <c r="U485" s="8" t="str">
        <f>IFERROR(IF(Orders_CLEAN[[#This Row],[Profit]]/Orders_CLEAN[[#This Row],[LineTotal]]&gt;0.3, "High", IF(Orders_CLEAN[[#This Row],[Profit]]/Orders_CLEAN[[#This Row],[LineTotal]]&gt;=0.15, "Medium", "Low")), "Quantity Error!")</f>
        <v>High</v>
      </c>
      <c r="V485" s="8" t="str">
        <f>IF(COUNTIF(Returns[OrderID], Orders_CLEAN[[#This Row],[OrderID]])&gt;0, "Yes", "No")</f>
        <v>Yes</v>
      </c>
      <c r="W485" s="19">
        <f>IF(Orders_CLEAN[[#This Row],[Returned]]="Yes",1,0)</f>
        <v>1</v>
      </c>
    </row>
    <row r="486" spans="1:23" x14ac:dyDescent="0.2">
      <c r="A486" t="s">
        <v>892</v>
      </c>
      <c r="B486" s="5">
        <v>45715</v>
      </c>
      <c r="C486" s="5" t="str">
        <f>IF(Orders_CLEAN[[#This Row],[Quantity]]="", "Quantity Error!", "Q"&amp;ROUNDUP(MONTH(Orders_CLEAN[[#This Row],[OrderDate]])/3,0))</f>
        <v>Q1</v>
      </c>
      <c r="D486" t="s">
        <v>25</v>
      </c>
      <c r="E486" t="str">
        <f>_xlfn.XLOOKUP(Orders_CLEAN[[#This Row],[CustomerID]],Customers[CustomerID],Customers[CustomerName])</f>
        <v>Anja Pretorius</v>
      </c>
      <c r="F486" t="s">
        <v>537</v>
      </c>
      <c r="G486" t="str">
        <f>_xlfn.XLOOKUP(Orders_CLEAN[[#This Row],[ProductID]],Products[ProductID],Products[ProductName])</f>
        <v>Desks Model 4</v>
      </c>
      <c r="H486" t="str">
        <f>_xlfn.XLOOKUP(Orders_CLEAN[[#This Row],[ProductName]],Products[ProductName],Products[Category])</f>
        <v>Furniture</v>
      </c>
      <c r="I486" s="6">
        <f>_xlfn.XLOOKUP(Orders_CLEAN[[#This Row],[ProductID]],Products[ProductID],Products[Cost])</f>
        <v>598.51</v>
      </c>
      <c r="J486">
        <v>9</v>
      </c>
      <c r="K486" s="6">
        <v>940.73</v>
      </c>
      <c r="L486" s="7">
        <v>0.05</v>
      </c>
      <c r="M486" t="s">
        <v>27</v>
      </c>
      <c r="N486" t="s">
        <v>14</v>
      </c>
      <c r="O486" t="str">
        <f>_xlfn.XLOOKUP(Orders_CLEAN[[#This Row],[Region]],Region_lookup[RegionCode],Region_lookup[RegionName])</f>
        <v>Western Cape</v>
      </c>
      <c r="P486" t="s">
        <v>15</v>
      </c>
      <c r="Q486" t="str">
        <f>_xlfn.XLOOKUP(Orders_CLEAN[[#This Row],[EmployeeID]],Employees[EmployeeID],Employees[EmployeeName])</f>
        <v>Anja Fourie</v>
      </c>
      <c r="R486" s="8">
        <f>Orders_CLEAN[[#This Row],[Quantity]]*Orders_CLEAN[[#This Row],[UnitPrice]]*(1-Orders_CLEAN[[#This Row],[Discount]])</f>
        <v>8043.2414999999992</v>
      </c>
      <c r="S486" s="8">
        <f>Orders_CLEAN[[#This Row],[Cost]]*Orders_CLEAN[[#This Row],[Quantity]]</f>
        <v>5386.59</v>
      </c>
      <c r="T486" s="8">
        <f>Orders_CLEAN[[#This Row],[LineTotal]]-Orders_CLEAN[[#This Row],[LineCost]]</f>
        <v>2656.651499999999</v>
      </c>
      <c r="U486" s="8" t="str">
        <f>IFERROR(IF(Orders_CLEAN[[#This Row],[Profit]]/Orders_CLEAN[[#This Row],[LineTotal]]&gt;0.3, "High", IF(Orders_CLEAN[[#This Row],[Profit]]/Orders_CLEAN[[#This Row],[LineTotal]]&gt;=0.15, "Medium", "Low")), "Quantity Error!")</f>
        <v>High</v>
      </c>
      <c r="V486" s="8" t="str">
        <f>IF(COUNTIF(Returns[OrderID], Orders_CLEAN[[#This Row],[OrderID]])&gt;0, "Yes", "No")</f>
        <v>No</v>
      </c>
      <c r="W486" s="19">
        <f>IF(Orders_CLEAN[[#This Row],[Returned]]="Yes",1,0)</f>
        <v>0</v>
      </c>
    </row>
    <row r="487" spans="1:23" x14ac:dyDescent="0.2">
      <c r="A487" t="s">
        <v>893</v>
      </c>
      <c r="B487" s="5">
        <v>45381</v>
      </c>
      <c r="C487" s="5" t="str">
        <f>IF(Orders_CLEAN[[#This Row],[Quantity]]="", "Quantity Error!", "Q"&amp;ROUNDUP(MONTH(Orders_CLEAN[[#This Row],[OrderDate]])/3,0))</f>
        <v>Q1</v>
      </c>
      <c r="D487" t="s">
        <v>283</v>
      </c>
      <c r="E487" t="str">
        <f>_xlfn.XLOOKUP(Orders_CLEAN[[#This Row],[CustomerID]],Customers[CustomerID],Customers[CustomerName])</f>
        <v>Precious Botha</v>
      </c>
      <c r="F487" t="s">
        <v>213</v>
      </c>
      <c r="G487" t="str">
        <f>_xlfn.XLOOKUP(Orders_CLEAN[[#This Row],[ProductID]],Products[ProductID],Products[ProductName])</f>
        <v>Pens Model 4</v>
      </c>
      <c r="H487" t="str">
        <f>_xlfn.XLOOKUP(Orders_CLEAN[[#This Row],[ProductName]],Products[ProductName],Products[Category])</f>
        <v>Office Supplies</v>
      </c>
      <c r="I487" s="6">
        <f>_xlfn.XLOOKUP(Orders_CLEAN[[#This Row],[ProductID]],Products[ProductID],Products[Cost])</f>
        <v>578.14</v>
      </c>
      <c r="J487">
        <v>3</v>
      </c>
      <c r="K487" s="6">
        <v>1084.72</v>
      </c>
      <c r="L487" s="7">
        <v>0.2</v>
      </c>
      <c r="M487" t="s">
        <v>36</v>
      </c>
      <c r="N487" t="s">
        <v>21</v>
      </c>
      <c r="O487" t="str">
        <f>_xlfn.XLOOKUP(Orders_CLEAN[[#This Row],[Region]],Region_lookup[RegionCode],Region_lookup[RegionName])</f>
        <v>KwaZulu-Natal</v>
      </c>
      <c r="P487" t="s">
        <v>170</v>
      </c>
      <c r="Q487" t="str">
        <f>_xlfn.XLOOKUP(Orders_CLEAN[[#This Row],[EmployeeID]],Employees[EmployeeID],Employees[EmployeeName])</f>
        <v>Nomvula Le Roux</v>
      </c>
      <c r="R487" s="8">
        <f>Orders_CLEAN[[#This Row],[Quantity]]*Orders_CLEAN[[#This Row],[UnitPrice]]*(1-Orders_CLEAN[[#This Row],[Discount]])</f>
        <v>2603.328</v>
      </c>
      <c r="S487" s="8">
        <f>Orders_CLEAN[[#This Row],[Cost]]*Orders_CLEAN[[#This Row],[Quantity]]</f>
        <v>1734.42</v>
      </c>
      <c r="T487" s="8">
        <f>Orders_CLEAN[[#This Row],[LineTotal]]-Orders_CLEAN[[#This Row],[LineCost]]</f>
        <v>868.9079999999999</v>
      </c>
      <c r="U487" s="8" t="str">
        <f>IFERROR(IF(Orders_CLEAN[[#This Row],[Profit]]/Orders_CLEAN[[#This Row],[LineTotal]]&gt;0.3, "High", IF(Orders_CLEAN[[#This Row],[Profit]]/Orders_CLEAN[[#This Row],[LineTotal]]&gt;=0.15, "Medium", "Low")), "Quantity Error!")</f>
        <v>High</v>
      </c>
      <c r="V487" s="8" t="str">
        <f>IF(COUNTIF(Returns[OrderID], Orders_CLEAN[[#This Row],[OrderID]])&gt;0, "Yes", "No")</f>
        <v>No</v>
      </c>
      <c r="W487" s="19">
        <f>IF(Orders_CLEAN[[#This Row],[Returned]]="Yes",1,0)</f>
        <v>0</v>
      </c>
    </row>
    <row r="488" spans="1:23" x14ac:dyDescent="0.2">
      <c r="A488" t="s">
        <v>895</v>
      </c>
      <c r="B488" s="5">
        <v>45701</v>
      </c>
      <c r="C488" s="5" t="str">
        <f>IF(Orders_CLEAN[[#This Row],[Quantity]]="", "Quantity Error!", "Q"&amp;ROUNDUP(MONTH(Orders_CLEAN[[#This Row],[OrderDate]])/3,0))</f>
        <v>Q1</v>
      </c>
      <c r="D488" t="s">
        <v>230</v>
      </c>
      <c r="E488" t="str">
        <f>_xlfn.XLOOKUP(Orders_CLEAN[[#This Row],[CustomerID]],Customers[CustomerID],Customers[CustomerName])</f>
        <v>Kagiso Fourie</v>
      </c>
      <c r="F488" t="s">
        <v>41</v>
      </c>
      <c r="G488" t="str">
        <f>_xlfn.XLOOKUP(Orders_CLEAN[[#This Row],[ProductID]],Products[ProductID],Products[ProductName])</f>
        <v>Pens Model 3</v>
      </c>
      <c r="H488" t="str">
        <f>_xlfn.XLOOKUP(Orders_CLEAN[[#This Row],[ProductName]],Products[ProductName],Products[Category])</f>
        <v>Office Supplies</v>
      </c>
      <c r="I488" s="6">
        <f>_xlfn.XLOOKUP(Orders_CLEAN[[#This Row],[ProductID]],Products[ProductID],Products[Cost])</f>
        <v>498.61</v>
      </c>
      <c r="J488">
        <v>5</v>
      </c>
      <c r="K488" s="6">
        <v>944.31</v>
      </c>
      <c r="L488" s="7">
        <v>0</v>
      </c>
      <c r="M488" t="s">
        <v>13</v>
      </c>
      <c r="N488" t="s">
        <v>47</v>
      </c>
      <c r="O488" t="str">
        <f>_xlfn.XLOOKUP(Orders_CLEAN[[#This Row],[Region]],Region_lookup[RegionCode],Region_lookup[RegionName])</f>
        <v>Eastern Cape</v>
      </c>
      <c r="P488" t="s">
        <v>58</v>
      </c>
      <c r="Q488" t="str">
        <f>_xlfn.XLOOKUP(Orders_CLEAN[[#This Row],[EmployeeID]],Employees[EmployeeID],Employees[EmployeeName])</f>
        <v>Palesa Steyn</v>
      </c>
      <c r="R488" s="8">
        <f>Orders_CLEAN[[#This Row],[Quantity]]*Orders_CLEAN[[#This Row],[UnitPrice]]*(1-Orders_CLEAN[[#This Row],[Discount]])</f>
        <v>4721.5499999999993</v>
      </c>
      <c r="S488" s="8">
        <f>Orders_CLEAN[[#This Row],[Cost]]*Orders_CLEAN[[#This Row],[Quantity]]</f>
        <v>2493.0500000000002</v>
      </c>
      <c r="T488" s="8">
        <f>Orders_CLEAN[[#This Row],[LineTotal]]-Orders_CLEAN[[#This Row],[LineCost]]</f>
        <v>2228.4999999999991</v>
      </c>
      <c r="U488" s="8" t="str">
        <f>IFERROR(IF(Orders_CLEAN[[#This Row],[Profit]]/Orders_CLEAN[[#This Row],[LineTotal]]&gt;0.3, "High", IF(Orders_CLEAN[[#This Row],[Profit]]/Orders_CLEAN[[#This Row],[LineTotal]]&gt;=0.15, "Medium", "Low")), "Quantity Error!")</f>
        <v>High</v>
      </c>
      <c r="V488" s="8" t="str">
        <f>IF(COUNTIF(Returns[OrderID], Orders_CLEAN[[#This Row],[OrderID]])&gt;0, "Yes", "No")</f>
        <v>No</v>
      </c>
      <c r="W488" s="19">
        <f>IF(Orders_CLEAN[[#This Row],[Returned]]="Yes",1,0)</f>
        <v>0</v>
      </c>
    </row>
    <row r="489" spans="1:23" x14ac:dyDescent="0.2">
      <c r="A489" t="s">
        <v>896</v>
      </c>
      <c r="B489" s="5">
        <v>45715</v>
      </c>
      <c r="C489" s="5" t="str">
        <f>IF(Orders_CLEAN[[#This Row],[Quantity]]="", "Quantity Error!", "Q"&amp;ROUNDUP(MONTH(Orders_CLEAN[[#This Row],[OrderDate]])/3,0))</f>
        <v>Q1</v>
      </c>
      <c r="D489" t="s">
        <v>138</v>
      </c>
      <c r="E489" t="str">
        <f>_xlfn.XLOOKUP(Orders_CLEAN[[#This Row],[CustomerID]],Customers[CustomerID],Customers[CustomerName])</f>
        <v>Nomsa Coetzee</v>
      </c>
      <c r="F489" t="s">
        <v>88</v>
      </c>
      <c r="G489" t="str">
        <f>_xlfn.XLOOKUP(Orders_CLEAN[[#This Row],[ProductID]],Products[ProductID],Products[ProductName])</f>
        <v>Tables Model 2</v>
      </c>
      <c r="H489" t="str">
        <f>_xlfn.XLOOKUP(Orders_CLEAN[[#This Row],[ProductName]],Products[ProductName],Products[Category])</f>
        <v>Furniture</v>
      </c>
      <c r="I489" s="6">
        <f>_xlfn.XLOOKUP(Orders_CLEAN[[#This Row],[ProductID]],Products[ProductID],Products[Cost])</f>
        <v>752.53</v>
      </c>
      <c r="J489">
        <v>1</v>
      </c>
      <c r="K489" s="6">
        <v>1018.12</v>
      </c>
      <c r="L489" s="7">
        <v>0.2</v>
      </c>
      <c r="M489" t="s">
        <v>36</v>
      </c>
      <c r="N489" t="s">
        <v>21</v>
      </c>
      <c r="O489" t="str">
        <f>_xlfn.XLOOKUP(Orders_CLEAN[[#This Row],[Region]],Region_lookup[RegionCode],Region_lookup[RegionName])</f>
        <v>KwaZulu-Natal</v>
      </c>
      <c r="P489" t="s">
        <v>22</v>
      </c>
      <c r="Q489" t="str">
        <f>_xlfn.XLOOKUP(Orders_CLEAN[[#This Row],[EmployeeID]],Employees[EmployeeID],Employees[EmployeeName])</f>
        <v>Thabo Le Roux</v>
      </c>
      <c r="R489" s="8">
        <f>Orders_CLEAN[[#This Row],[Quantity]]*Orders_CLEAN[[#This Row],[UnitPrice]]*(1-Orders_CLEAN[[#This Row],[Discount]])</f>
        <v>814.49600000000009</v>
      </c>
      <c r="S489" s="8">
        <f>Orders_CLEAN[[#This Row],[Cost]]*Orders_CLEAN[[#This Row],[Quantity]]</f>
        <v>752.53</v>
      </c>
      <c r="T489" s="8">
        <f>Orders_CLEAN[[#This Row],[LineTotal]]-Orders_CLEAN[[#This Row],[LineCost]]</f>
        <v>61.966000000000122</v>
      </c>
      <c r="U489" s="8" t="str">
        <f>IFERROR(IF(Orders_CLEAN[[#This Row],[Profit]]/Orders_CLEAN[[#This Row],[LineTotal]]&gt;0.3, "High", IF(Orders_CLEAN[[#This Row],[Profit]]/Orders_CLEAN[[#This Row],[LineTotal]]&gt;=0.15, "Medium", "Low")), "Quantity Error!")</f>
        <v>Low</v>
      </c>
      <c r="V489" s="8" t="str">
        <f>IF(COUNTIF(Returns[OrderID], Orders_CLEAN[[#This Row],[OrderID]])&gt;0, "Yes", "No")</f>
        <v>Yes</v>
      </c>
      <c r="W489" s="19">
        <f>IF(Orders_CLEAN[[#This Row],[Returned]]="Yes",1,0)</f>
        <v>1</v>
      </c>
    </row>
    <row r="490" spans="1:23" x14ac:dyDescent="0.2">
      <c r="A490" t="s">
        <v>897</v>
      </c>
      <c r="B490" s="5">
        <v>45361</v>
      </c>
      <c r="C490" s="5" t="str">
        <f>IF(Orders_CLEAN[[#This Row],[Quantity]]="", "Quantity Error!", "Q"&amp;ROUNDUP(MONTH(Orders_CLEAN[[#This Row],[OrderDate]])/3,0))</f>
        <v>Q1</v>
      </c>
      <c r="D490" t="s">
        <v>261</v>
      </c>
      <c r="E490" t="str">
        <f>_xlfn.XLOOKUP(Orders_CLEAN[[#This Row],[CustomerID]],Customers[CustomerID],Customers[CustomerName])</f>
        <v>Palesa Molefe</v>
      </c>
      <c r="F490" t="s">
        <v>55</v>
      </c>
      <c r="G490" t="str">
        <f>_xlfn.XLOOKUP(Orders_CLEAN[[#This Row],[ProductID]],Products[ProductID],Products[ProductName])</f>
        <v>Paper Model 3</v>
      </c>
      <c r="H490" t="str">
        <f>_xlfn.XLOOKUP(Orders_CLEAN[[#This Row],[ProductName]],Products[ProductName],Products[Category])</f>
        <v>Office Supplies</v>
      </c>
      <c r="I490" s="6">
        <f>_xlfn.XLOOKUP(Orders_CLEAN[[#This Row],[ProductID]],Products[ProductID],Products[Cost])</f>
        <v>239.71</v>
      </c>
      <c r="J490">
        <v>6</v>
      </c>
      <c r="K490" s="6">
        <v>522.34</v>
      </c>
      <c r="L490" s="7">
        <v>0</v>
      </c>
      <c r="M490" t="s">
        <v>27</v>
      </c>
      <c r="N490" t="s">
        <v>31</v>
      </c>
      <c r="O490" t="str">
        <f>_xlfn.XLOOKUP(Orders_CLEAN[[#This Row],[Region]],Region_lookup[RegionCode],Region_lookup[RegionName])</f>
        <v>Gauteng</v>
      </c>
      <c r="P490" t="s">
        <v>43</v>
      </c>
      <c r="Q490" t="str">
        <f>_xlfn.XLOOKUP(Orders_CLEAN[[#This Row],[EmployeeID]],Employees[EmployeeID],Employees[EmployeeName])</f>
        <v>Thabo Dlamini</v>
      </c>
      <c r="R490" s="8">
        <f>Orders_CLEAN[[#This Row],[Quantity]]*Orders_CLEAN[[#This Row],[UnitPrice]]*(1-Orders_CLEAN[[#This Row],[Discount]])</f>
        <v>3134.04</v>
      </c>
      <c r="S490" s="8">
        <f>Orders_CLEAN[[#This Row],[Cost]]*Orders_CLEAN[[#This Row],[Quantity]]</f>
        <v>1438.26</v>
      </c>
      <c r="T490" s="8">
        <f>Orders_CLEAN[[#This Row],[LineTotal]]-Orders_CLEAN[[#This Row],[LineCost]]</f>
        <v>1695.78</v>
      </c>
      <c r="U490" s="8" t="str">
        <f>IFERROR(IF(Orders_CLEAN[[#This Row],[Profit]]/Orders_CLEAN[[#This Row],[LineTotal]]&gt;0.3, "High", IF(Orders_CLEAN[[#This Row],[Profit]]/Orders_CLEAN[[#This Row],[LineTotal]]&gt;=0.15, "Medium", "Low")), "Quantity Error!")</f>
        <v>High</v>
      </c>
      <c r="V490" s="8" t="str">
        <f>IF(COUNTIF(Returns[OrderID], Orders_CLEAN[[#This Row],[OrderID]])&gt;0, "Yes", "No")</f>
        <v>No</v>
      </c>
      <c r="W490" s="19">
        <f>IF(Orders_CLEAN[[#This Row],[Returned]]="Yes",1,0)</f>
        <v>0</v>
      </c>
    </row>
    <row r="491" spans="1:23" x14ac:dyDescent="0.2">
      <c r="A491" t="s">
        <v>898</v>
      </c>
      <c r="B491" s="5">
        <v>45495</v>
      </c>
      <c r="C491" s="5" t="str">
        <f>IF(Orders_CLEAN[[#This Row],[Quantity]]="", "Quantity Error!", "Q"&amp;ROUNDUP(MONTH(Orders_CLEAN[[#This Row],[OrderDate]])/3,0))</f>
        <v>Q3</v>
      </c>
      <c r="D491" t="s">
        <v>434</v>
      </c>
      <c r="E491" t="str">
        <f>_xlfn.XLOOKUP(Orders_CLEAN[[#This Row],[CustomerID]],Customers[CustomerID],Customers[CustomerName])</f>
        <v>Chantelle Khumalo</v>
      </c>
      <c r="F491" t="s">
        <v>139</v>
      </c>
      <c r="G491" t="str">
        <f>_xlfn.XLOOKUP(Orders_CLEAN[[#This Row],[ProductID]],Products[ProductID],Products[ProductName])</f>
        <v>Envelopes Model 3</v>
      </c>
      <c r="H491" t="str">
        <f>_xlfn.XLOOKUP(Orders_CLEAN[[#This Row],[ProductName]],Products[ProductName],Products[Category])</f>
        <v>Office Supplies</v>
      </c>
      <c r="I491" s="6">
        <f>_xlfn.XLOOKUP(Orders_CLEAN[[#This Row],[ProductID]],Products[ProductID],Products[Cost])</f>
        <v>110.07</v>
      </c>
      <c r="J491">
        <v>7</v>
      </c>
      <c r="K491" s="6">
        <v>193.99</v>
      </c>
      <c r="L491" s="7">
        <v>0</v>
      </c>
      <c r="M491" t="s">
        <v>27</v>
      </c>
      <c r="N491" t="s">
        <v>31</v>
      </c>
      <c r="O491" t="str">
        <f>_xlfn.XLOOKUP(Orders_CLEAN[[#This Row],[Region]],Region_lookup[RegionCode],Region_lookup[RegionName])</f>
        <v>Gauteng</v>
      </c>
      <c r="P491" t="s">
        <v>32</v>
      </c>
      <c r="Q491" t="str">
        <f>_xlfn.XLOOKUP(Orders_CLEAN[[#This Row],[EmployeeID]],Employees[EmployeeID],Employees[EmployeeName])</f>
        <v>Nomvula Mokoena</v>
      </c>
      <c r="R491" s="8">
        <f>Orders_CLEAN[[#This Row],[Quantity]]*Orders_CLEAN[[#This Row],[UnitPrice]]*(1-Orders_CLEAN[[#This Row],[Discount]])</f>
        <v>1357.93</v>
      </c>
      <c r="S491" s="8">
        <f>Orders_CLEAN[[#This Row],[Cost]]*Orders_CLEAN[[#This Row],[Quantity]]</f>
        <v>770.49</v>
      </c>
      <c r="T491" s="8">
        <f>Orders_CLEAN[[#This Row],[LineTotal]]-Orders_CLEAN[[#This Row],[LineCost]]</f>
        <v>587.44000000000005</v>
      </c>
      <c r="U491" s="8" t="str">
        <f>IFERROR(IF(Orders_CLEAN[[#This Row],[Profit]]/Orders_CLEAN[[#This Row],[LineTotal]]&gt;0.3, "High", IF(Orders_CLEAN[[#This Row],[Profit]]/Orders_CLEAN[[#This Row],[LineTotal]]&gt;=0.15, "Medium", "Low")), "Quantity Error!")</f>
        <v>High</v>
      </c>
      <c r="V491" s="8" t="str">
        <f>IF(COUNTIF(Returns[OrderID], Orders_CLEAN[[#This Row],[OrderID]])&gt;0, "Yes", "No")</f>
        <v>No</v>
      </c>
      <c r="W491" s="19">
        <f>IF(Orders_CLEAN[[#This Row],[Returned]]="Yes",1,0)</f>
        <v>0</v>
      </c>
    </row>
    <row r="492" spans="1:23" x14ac:dyDescent="0.2">
      <c r="A492" t="s">
        <v>899</v>
      </c>
      <c r="B492" s="5">
        <v>45751</v>
      </c>
      <c r="C492" s="5" t="str">
        <f>IF(Orders_CLEAN[[#This Row],[Quantity]]="", "Quantity Error!", "Q"&amp;ROUNDUP(MONTH(Orders_CLEAN[[#This Row],[OrderDate]])/3,0))</f>
        <v>Q2</v>
      </c>
      <c r="D492" t="s">
        <v>283</v>
      </c>
      <c r="E492" t="str">
        <f>_xlfn.XLOOKUP(Orders_CLEAN[[#This Row],[CustomerID]],Customers[CustomerID],Customers[CustomerName])</f>
        <v>Precious Botha</v>
      </c>
      <c r="F492" t="s">
        <v>104</v>
      </c>
      <c r="G492" t="str">
        <f>_xlfn.XLOOKUP(Orders_CLEAN[[#This Row],[ProductID]],Products[ProductID],Products[ProductName])</f>
        <v>Envelopes Model 4</v>
      </c>
      <c r="H492" t="str">
        <f>_xlfn.XLOOKUP(Orders_CLEAN[[#This Row],[ProductName]],Products[ProductName],Products[Category])</f>
        <v>Office Supplies</v>
      </c>
      <c r="I492" s="6">
        <f>_xlfn.XLOOKUP(Orders_CLEAN[[#This Row],[ProductID]],Products[ProductID],Products[Cost])</f>
        <v>777.33</v>
      </c>
      <c r="J492">
        <v>7</v>
      </c>
      <c r="K492" s="6">
        <v>1363.68</v>
      </c>
      <c r="L492" s="7">
        <v>0</v>
      </c>
      <c r="M492" t="s">
        <v>36</v>
      </c>
      <c r="N492" t="s">
        <v>21</v>
      </c>
      <c r="O492" t="str">
        <f>_xlfn.XLOOKUP(Orders_CLEAN[[#This Row],[Region]],Region_lookup[RegionCode],Region_lookup[RegionName])</f>
        <v>KwaZulu-Natal</v>
      </c>
      <c r="P492" t="s">
        <v>22</v>
      </c>
      <c r="Q492" t="str">
        <f>_xlfn.XLOOKUP(Orders_CLEAN[[#This Row],[EmployeeID]],Employees[EmployeeID],Employees[EmployeeName])</f>
        <v>Thabo Le Roux</v>
      </c>
      <c r="R492" s="8">
        <f>Orders_CLEAN[[#This Row],[Quantity]]*Orders_CLEAN[[#This Row],[UnitPrice]]*(1-Orders_CLEAN[[#This Row],[Discount]])</f>
        <v>9545.76</v>
      </c>
      <c r="S492" s="8">
        <f>Orders_CLEAN[[#This Row],[Cost]]*Orders_CLEAN[[#This Row],[Quantity]]</f>
        <v>5441.31</v>
      </c>
      <c r="T492" s="8">
        <f>Orders_CLEAN[[#This Row],[LineTotal]]-Orders_CLEAN[[#This Row],[LineCost]]</f>
        <v>4104.45</v>
      </c>
      <c r="U492" s="8" t="str">
        <f>IFERROR(IF(Orders_CLEAN[[#This Row],[Profit]]/Orders_CLEAN[[#This Row],[LineTotal]]&gt;0.3, "High", IF(Orders_CLEAN[[#This Row],[Profit]]/Orders_CLEAN[[#This Row],[LineTotal]]&gt;=0.15, "Medium", "Low")), "Quantity Error!")</f>
        <v>High</v>
      </c>
      <c r="V492" s="8" t="str">
        <f>IF(COUNTIF(Returns[OrderID], Orders_CLEAN[[#This Row],[OrderID]])&gt;0, "Yes", "No")</f>
        <v>No</v>
      </c>
      <c r="W492" s="19">
        <f>IF(Orders_CLEAN[[#This Row],[Returned]]="Yes",1,0)</f>
        <v>0</v>
      </c>
    </row>
    <row r="493" spans="1:23" x14ac:dyDescent="0.2">
      <c r="A493" t="s">
        <v>900</v>
      </c>
      <c r="B493" s="5">
        <v>45368</v>
      </c>
      <c r="C493" s="5" t="str">
        <f>IF(Orders_CLEAN[[#This Row],[Quantity]]="", "Quantity Error!", "Q"&amp;ROUNDUP(MONTH(Orders_CLEAN[[#This Row],[OrderDate]])/3,0))</f>
        <v>Q1</v>
      </c>
      <c r="D493" t="s">
        <v>11</v>
      </c>
      <c r="E493" t="str">
        <f>_xlfn.XLOOKUP(Orders_CLEAN[[#This Row],[CustomerID]],Customers[CustomerID],Customers[CustomerName])</f>
        <v>Werner Molefe</v>
      </c>
      <c r="F493" t="s">
        <v>114</v>
      </c>
      <c r="G493" t="str">
        <f>_xlfn.XLOOKUP(Orders_CLEAN[[#This Row],[ProductID]],Products[ProductID],Products[ProductName])</f>
        <v>Staplers Model 4</v>
      </c>
      <c r="H493" t="str">
        <f>_xlfn.XLOOKUP(Orders_CLEAN[[#This Row],[ProductName]],Products[ProductName],Products[Category])</f>
        <v>Office Supplies</v>
      </c>
      <c r="I493" s="6">
        <f>_xlfn.XLOOKUP(Orders_CLEAN[[#This Row],[ProductID]],Products[ProductID],Products[Cost])</f>
        <v>465.76</v>
      </c>
      <c r="J493">
        <v>3</v>
      </c>
      <c r="K493" s="6">
        <v>906.25</v>
      </c>
      <c r="L493" s="7">
        <v>0.1</v>
      </c>
      <c r="M493" t="s">
        <v>13</v>
      </c>
      <c r="N493" t="s">
        <v>14</v>
      </c>
      <c r="O493" t="str">
        <f>_xlfn.XLOOKUP(Orders_CLEAN[[#This Row],[Region]],Region_lookup[RegionCode],Region_lookup[RegionName])</f>
        <v>Western Cape</v>
      </c>
      <c r="P493" t="s">
        <v>15</v>
      </c>
      <c r="Q493" t="str">
        <f>_xlfn.XLOOKUP(Orders_CLEAN[[#This Row],[EmployeeID]],Employees[EmployeeID],Employees[EmployeeName])</f>
        <v>Anja Fourie</v>
      </c>
      <c r="R493" s="8">
        <f>Orders_CLEAN[[#This Row],[Quantity]]*Orders_CLEAN[[#This Row],[UnitPrice]]*(1-Orders_CLEAN[[#This Row],[Discount]])</f>
        <v>2446.875</v>
      </c>
      <c r="S493" s="8">
        <f>Orders_CLEAN[[#This Row],[Cost]]*Orders_CLEAN[[#This Row],[Quantity]]</f>
        <v>1397.28</v>
      </c>
      <c r="T493" s="8">
        <f>Orders_CLEAN[[#This Row],[LineTotal]]-Orders_CLEAN[[#This Row],[LineCost]]</f>
        <v>1049.595</v>
      </c>
      <c r="U493" s="8" t="str">
        <f>IFERROR(IF(Orders_CLEAN[[#This Row],[Profit]]/Orders_CLEAN[[#This Row],[LineTotal]]&gt;0.3, "High", IF(Orders_CLEAN[[#This Row],[Profit]]/Orders_CLEAN[[#This Row],[LineTotal]]&gt;=0.15, "Medium", "Low")), "Quantity Error!")</f>
        <v>High</v>
      </c>
      <c r="V493" s="8" t="str">
        <f>IF(COUNTIF(Returns[OrderID], Orders_CLEAN[[#This Row],[OrderID]])&gt;0, "Yes", "No")</f>
        <v>No</v>
      </c>
      <c r="W493" s="19">
        <f>IF(Orders_CLEAN[[#This Row],[Returned]]="Yes",1,0)</f>
        <v>0</v>
      </c>
    </row>
    <row r="494" spans="1:23" x14ac:dyDescent="0.2">
      <c r="A494" t="s">
        <v>902</v>
      </c>
      <c r="B494" s="5">
        <v>45784</v>
      </c>
      <c r="C494" s="5" t="str">
        <f>IF(Orders_CLEAN[[#This Row],[Quantity]]="", "Quantity Error!", "Q"&amp;ROUNDUP(MONTH(Orders_CLEAN[[#This Row],[OrderDate]])/3,0))</f>
        <v>Q2</v>
      </c>
      <c r="D494" t="s">
        <v>904</v>
      </c>
      <c r="E494" t="str">
        <f>_xlfn.XLOOKUP(Orders_CLEAN[[#This Row],[CustomerID]],Customers[CustomerID],Customers[CustomerName])</f>
        <v>Elmarie Pretorius</v>
      </c>
      <c r="F494" t="s">
        <v>35</v>
      </c>
      <c r="G494" t="str">
        <f>_xlfn.XLOOKUP(Orders_CLEAN[[#This Row],[ProductID]],Products[ProductID],Products[ProductName])</f>
        <v>Accessories Model 1</v>
      </c>
      <c r="H494" t="str">
        <f>_xlfn.XLOOKUP(Orders_CLEAN[[#This Row],[ProductName]],Products[ProductName],Products[Category])</f>
        <v>Technology</v>
      </c>
      <c r="I494" s="6">
        <f>_xlfn.XLOOKUP(Orders_CLEAN[[#This Row],[ProductID]],Products[ProductID],Products[Cost])</f>
        <v>329.45</v>
      </c>
      <c r="J494">
        <v>9</v>
      </c>
      <c r="K494" s="6">
        <v>709.62</v>
      </c>
      <c r="L494" s="7">
        <v>0.15</v>
      </c>
      <c r="M494" t="s">
        <v>13</v>
      </c>
      <c r="N494" t="s">
        <v>21</v>
      </c>
      <c r="O494" t="str">
        <f>_xlfn.XLOOKUP(Orders_CLEAN[[#This Row],[Region]],Region_lookup[RegionCode],Region_lookup[RegionName])</f>
        <v>KwaZulu-Natal</v>
      </c>
      <c r="P494" t="s">
        <v>97</v>
      </c>
      <c r="Q494" t="str">
        <f>_xlfn.XLOOKUP(Orders_CLEAN[[#This Row],[EmployeeID]],Employees[EmployeeID],Employees[EmployeeName])</f>
        <v>Bongani Sithole</v>
      </c>
      <c r="R494" s="8">
        <f>Orders_CLEAN[[#This Row],[Quantity]]*Orders_CLEAN[[#This Row],[UnitPrice]]*(1-Orders_CLEAN[[#This Row],[Discount]])</f>
        <v>5428.5929999999998</v>
      </c>
      <c r="S494" s="8">
        <f>Orders_CLEAN[[#This Row],[Cost]]*Orders_CLEAN[[#This Row],[Quantity]]</f>
        <v>2965.0499999999997</v>
      </c>
      <c r="T494" s="8">
        <f>Orders_CLEAN[[#This Row],[LineTotal]]-Orders_CLEAN[[#This Row],[LineCost]]</f>
        <v>2463.5430000000001</v>
      </c>
      <c r="U494" s="8" t="str">
        <f>IFERROR(IF(Orders_CLEAN[[#This Row],[Profit]]/Orders_CLEAN[[#This Row],[LineTotal]]&gt;0.3, "High", IF(Orders_CLEAN[[#This Row],[Profit]]/Orders_CLEAN[[#This Row],[LineTotal]]&gt;=0.15, "Medium", "Low")), "Quantity Error!")</f>
        <v>High</v>
      </c>
      <c r="V494" s="8" t="str">
        <f>IF(COUNTIF(Returns[OrderID], Orders_CLEAN[[#This Row],[OrderID]])&gt;0, "Yes", "No")</f>
        <v>No</v>
      </c>
      <c r="W494" s="19">
        <f>IF(Orders_CLEAN[[#This Row],[Returned]]="Yes",1,0)</f>
        <v>0</v>
      </c>
    </row>
    <row r="495" spans="1:23" x14ac:dyDescent="0.2">
      <c r="A495" t="s">
        <v>905</v>
      </c>
      <c r="B495" s="5">
        <v>45624</v>
      </c>
      <c r="C495" s="5" t="str">
        <f>IF(Orders_CLEAN[[#This Row],[Quantity]]="", "Quantity Error!", "Q"&amp;ROUNDUP(MONTH(Orders_CLEAN[[#This Row],[OrderDate]])/3,0))</f>
        <v>Q4</v>
      </c>
      <c r="D495" t="s">
        <v>60</v>
      </c>
      <c r="E495" t="str">
        <f>_xlfn.XLOOKUP(Orders_CLEAN[[#This Row],[CustomerID]],Customers[CustomerID],Customers[CustomerName])</f>
        <v>Lerato Mbatha</v>
      </c>
      <c r="F495" t="s">
        <v>51</v>
      </c>
      <c r="G495" t="str">
        <f>_xlfn.XLOOKUP(Orders_CLEAN[[#This Row],[ProductID]],Products[ProductID],Products[ProductName])</f>
        <v>Bookcases Model 4</v>
      </c>
      <c r="H495" t="str">
        <f>_xlfn.XLOOKUP(Orders_CLEAN[[#This Row],[ProductName]],Products[ProductName],Products[Category])</f>
        <v>Furniture</v>
      </c>
      <c r="I495" s="6">
        <f>_xlfn.XLOOKUP(Orders_CLEAN[[#This Row],[ProductID]],Products[ProductID],Products[Cost])</f>
        <v>539.9</v>
      </c>
      <c r="J495">
        <v>6</v>
      </c>
      <c r="K495" s="6">
        <v>1019.72</v>
      </c>
      <c r="L495" s="7">
        <v>0</v>
      </c>
      <c r="M495" t="s">
        <v>13</v>
      </c>
      <c r="N495" t="s">
        <v>31</v>
      </c>
      <c r="O495" t="str">
        <f>_xlfn.XLOOKUP(Orders_CLEAN[[#This Row],[Region]],Region_lookup[RegionCode],Region_lookup[RegionName])</f>
        <v>Gauteng</v>
      </c>
      <c r="P495" t="s">
        <v>32</v>
      </c>
      <c r="Q495" t="str">
        <f>_xlfn.XLOOKUP(Orders_CLEAN[[#This Row],[EmployeeID]],Employees[EmployeeID],Employees[EmployeeName])</f>
        <v>Nomvula Mokoena</v>
      </c>
      <c r="R495" s="8">
        <f>Orders_CLEAN[[#This Row],[Quantity]]*Orders_CLEAN[[#This Row],[UnitPrice]]*(1-Orders_CLEAN[[#This Row],[Discount]])</f>
        <v>6118.32</v>
      </c>
      <c r="S495" s="8">
        <f>Orders_CLEAN[[#This Row],[Cost]]*Orders_CLEAN[[#This Row],[Quantity]]</f>
        <v>3239.3999999999996</v>
      </c>
      <c r="T495" s="8">
        <f>Orders_CLEAN[[#This Row],[LineTotal]]-Orders_CLEAN[[#This Row],[LineCost]]</f>
        <v>2878.92</v>
      </c>
      <c r="U495" s="8" t="str">
        <f>IFERROR(IF(Orders_CLEAN[[#This Row],[Profit]]/Orders_CLEAN[[#This Row],[LineTotal]]&gt;0.3, "High", IF(Orders_CLEAN[[#This Row],[Profit]]/Orders_CLEAN[[#This Row],[LineTotal]]&gt;=0.15, "Medium", "Low")), "Quantity Error!")</f>
        <v>High</v>
      </c>
      <c r="V495" s="8" t="str">
        <f>IF(COUNTIF(Returns[OrderID], Orders_CLEAN[[#This Row],[OrderID]])&gt;0, "Yes", "No")</f>
        <v>No</v>
      </c>
      <c r="W495" s="19">
        <f>IF(Orders_CLEAN[[#This Row],[Returned]]="Yes",1,0)</f>
        <v>0</v>
      </c>
    </row>
    <row r="496" spans="1:23" x14ac:dyDescent="0.2">
      <c r="A496" t="s">
        <v>907</v>
      </c>
      <c r="B496" s="5">
        <v>45477</v>
      </c>
      <c r="C496" s="5" t="str">
        <f>IF(Orders_CLEAN[[#This Row],[Quantity]]="", "Quantity Error!", "Q"&amp;ROUNDUP(MONTH(Orders_CLEAN[[#This Row],[OrderDate]])/3,0))</f>
        <v>Q3</v>
      </c>
      <c r="D496" t="s">
        <v>478</v>
      </c>
      <c r="E496" t="str">
        <f>_xlfn.XLOOKUP(Orders_CLEAN[[#This Row],[CustomerID]],Customers[CustomerID],Customers[CustomerName])</f>
        <v>Nomvula Van Der Merwe</v>
      </c>
      <c r="F496" t="s">
        <v>158</v>
      </c>
      <c r="G496" t="str">
        <f>_xlfn.XLOOKUP(Orders_CLEAN[[#This Row],[ProductID]],Products[ProductID],Products[ProductName])</f>
        <v>Desks Model 1</v>
      </c>
      <c r="H496" t="str">
        <f>_xlfn.XLOOKUP(Orders_CLEAN[[#This Row],[ProductName]],Products[ProductName],Products[Category])</f>
        <v>Furniture</v>
      </c>
      <c r="I496" s="6">
        <f>_xlfn.XLOOKUP(Orders_CLEAN[[#This Row],[ProductID]],Products[ProductID],Products[Cost])</f>
        <v>731.22</v>
      </c>
      <c r="J496">
        <v>6</v>
      </c>
      <c r="K496" s="6">
        <v>1490.92</v>
      </c>
      <c r="L496" s="7">
        <v>0.2</v>
      </c>
      <c r="M496" t="s">
        <v>27</v>
      </c>
      <c r="N496" t="s">
        <v>31</v>
      </c>
      <c r="O496" t="str">
        <f>_xlfn.XLOOKUP(Orders_CLEAN[[#This Row],[Region]],Region_lookup[RegionCode],Region_lookup[RegionName])</f>
        <v>Gauteng</v>
      </c>
      <c r="P496" t="s">
        <v>43</v>
      </c>
      <c r="Q496" t="str">
        <f>_xlfn.XLOOKUP(Orders_CLEAN[[#This Row],[EmployeeID]],Employees[EmployeeID],Employees[EmployeeName])</f>
        <v>Thabo Dlamini</v>
      </c>
      <c r="R496" s="8">
        <f>Orders_CLEAN[[#This Row],[Quantity]]*Orders_CLEAN[[#This Row],[UnitPrice]]*(1-Orders_CLEAN[[#This Row],[Discount]])</f>
        <v>7156.4160000000011</v>
      </c>
      <c r="S496" s="8">
        <f>Orders_CLEAN[[#This Row],[Cost]]*Orders_CLEAN[[#This Row],[Quantity]]</f>
        <v>4387.32</v>
      </c>
      <c r="T496" s="8">
        <f>Orders_CLEAN[[#This Row],[LineTotal]]-Orders_CLEAN[[#This Row],[LineCost]]</f>
        <v>2769.0960000000014</v>
      </c>
      <c r="U496" s="8" t="str">
        <f>IFERROR(IF(Orders_CLEAN[[#This Row],[Profit]]/Orders_CLEAN[[#This Row],[LineTotal]]&gt;0.3, "High", IF(Orders_CLEAN[[#This Row],[Profit]]/Orders_CLEAN[[#This Row],[LineTotal]]&gt;=0.15, "Medium", "Low")), "Quantity Error!")</f>
        <v>High</v>
      </c>
      <c r="V496" s="8" t="str">
        <f>IF(COUNTIF(Returns[OrderID], Orders_CLEAN[[#This Row],[OrderID]])&gt;0, "Yes", "No")</f>
        <v>No</v>
      </c>
      <c r="W496" s="19">
        <f>IF(Orders_CLEAN[[#This Row],[Returned]]="Yes",1,0)</f>
        <v>0</v>
      </c>
    </row>
    <row r="497" spans="1:23" x14ac:dyDescent="0.2">
      <c r="A497" t="s">
        <v>909</v>
      </c>
      <c r="B497" s="5">
        <v>45465</v>
      </c>
      <c r="C497" s="5" t="str">
        <f>IF(Orders_CLEAN[[#This Row],[Quantity]]="", "Quantity Error!", "Q"&amp;ROUNDUP(MONTH(Orders_CLEAN[[#This Row],[OrderDate]])/3,0))</f>
        <v>Q2</v>
      </c>
      <c r="D497" t="s">
        <v>434</v>
      </c>
      <c r="E497" t="str">
        <f>_xlfn.XLOOKUP(Orders_CLEAN[[#This Row],[CustomerID]],Customers[CustomerID],Customers[CustomerName])</f>
        <v>Chantelle Khumalo</v>
      </c>
      <c r="F497" t="s">
        <v>329</v>
      </c>
      <c r="G497" t="str">
        <f>_xlfn.XLOOKUP(Orders_CLEAN[[#This Row],[ProductID]],Products[ProductID],Products[ProductName])</f>
        <v>Chairs Model 3</v>
      </c>
      <c r="H497" t="str">
        <f>_xlfn.XLOOKUP(Orders_CLEAN[[#This Row],[ProductName]],Products[ProductName],Products[Category])</f>
        <v>Furniture</v>
      </c>
      <c r="I497" s="6">
        <f>_xlfn.XLOOKUP(Orders_CLEAN[[#This Row],[ProductID]],Products[ProductID],Products[Cost])</f>
        <v>688.81</v>
      </c>
      <c r="J497">
        <v>1</v>
      </c>
      <c r="K497" s="6">
        <v>1334.92</v>
      </c>
      <c r="L497" s="7">
        <v>0.1</v>
      </c>
      <c r="M497" t="s">
        <v>62</v>
      </c>
      <c r="N497" t="s">
        <v>31</v>
      </c>
      <c r="O497" t="str">
        <f>_xlfn.XLOOKUP(Orders_CLEAN[[#This Row],[Region]],Region_lookup[RegionCode],Region_lookup[RegionName])</f>
        <v>Gauteng</v>
      </c>
      <c r="P497" t="s">
        <v>52</v>
      </c>
      <c r="Q497" t="str">
        <f>_xlfn.XLOOKUP(Orders_CLEAN[[#This Row],[EmployeeID]],Employees[EmployeeID],Employees[EmployeeName])</f>
        <v>Precious Mbatha</v>
      </c>
      <c r="R497" s="8">
        <f>Orders_CLEAN[[#This Row],[Quantity]]*Orders_CLEAN[[#This Row],[UnitPrice]]*(1-Orders_CLEAN[[#This Row],[Discount]])</f>
        <v>1201.4280000000001</v>
      </c>
      <c r="S497" s="8">
        <f>Orders_CLEAN[[#This Row],[Cost]]*Orders_CLEAN[[#This Row],[Quantity]]</f>
        <v>688.81</v>
      </c>
      <c r="T497" s="8">
        <f>Orders_CLEAN[[#This Row],[LineTotal]]-Orders_CLEAN[[#This Row],[LineCost]]</f>
        <v>512.61800000000017</v>
      </c>
      <c r="U497" s="8" t="str">
        <f>IFERROR(IF(Orders_CLEAN[[#This Row],[Profit]]/Orders_CLEAN[[#This Row],[LineTotal]]&gt;0.3, "High", IF(Orders_CLEAN[[#This Row],[Profit]]/Orders_CLEAN[[#This Row],[LineTotal]]&gt;=0.15, "Medium", "Low")), "Quantity Error!")</f>
        <v>High</v>
      </c>
      <c r="V497" s="8" t="str">
        <f>IF(COUNTIF(Returns[OrderID], Orders_CLEAN[[#This Row],[OrderID]])&gt;0, "Yes", "No")</f>
        <v>No</v>
      </c>
      <c r="W497" s="19">
        <f>IF(Orders_CLEAN[[#This Row],[Returned]]="Yes",1,0)</f>
        <v>0</v>
      </c>
    </row>
    <row r="498" spans="1:23" x14ac:dyDescent="0.2">
      <c r="A498" t="s">
        <v>911</v>
      </c>
      <c r="B498" s="5">
        <v>45550</v>
      </c>
      <c r="C498" s="5" t="str">
        <f>IF(Orders_CLEAN[[#This Row],[Quantity]]="", "Quantity Error!", "Q"&amp;ROUNDUP(MONTH(Orders_CLEAN[[#This Row],[OrderDate]])/3,0))</f>
        <v>Q3</v>
      </c>
      <c r="D498" t="s">
        <v>34</v>
      </c>
      <c r="E498" t="str">
        <f>_xlfn.XLOOKUP(Orders_CLEAN[[#This Row],[CustomerID]],Customers[CustomerID],Customers[CustomerName])</f>
        <v>Anja Mahlangu</v>
      </c>
      <c r="F498" t="s">
        <v>139</v>
      </c>
      <c r="G498" t="str">
        <f>_xlfn.XLOOKUP(Orders_CLEAN[[#This Row],[ProductID]],Products[ProductID],Products[ProductName])</f>
        <v>Envelopes Model 3</v>
      </c>
      <c r="H498" t="str">
        <f>_xlfn.XLOOKUP(Orders_CLEAN[[#This Row],[ProductName]],Products[ProductName],Products[Category])</f>
        <v>Office Supplies</v>
      </c>
      <c r="I498" s="6">
        <f>_xlfn.XLOOKUP(Orders_CLEAN[[#This Row],[ProductID]],Products[ProductID],Products[Cost])</f>
        <v>110.07</v>
      </c>
      <c r="J498">
        <v>3</v>
      </c>
      <c r="K498" s="6">
        <v>193.99</v>
      </c>
      <c r="L498" s="7">
        <v>0.1</v>
      </c>
      <c r="M498" t="s">
        <v>27</v>
      </c>
      <c r="N498" t="s">
        <v>14</v>
      </c>
      <c r="O498" t="str">
        <f>_xlfn.XLOOKUP(Orders_CLEAN[[#This Row],[Region]],Region_lookup[RegionCode],Region_lookup[RegionName])</f>
        <v>Western Cape</v>
      </c>
      <c r="P498" t="s">
        <v>93</v>
      </c>
      <c r="Q498" t="str">
        <f>_xlfn.XLOOKUP(Orders_CLEAN[[#This Row],[EmployeeID]],Employees[EmployeeID],Employees[EmployeeName])</f>
        <v>Anja Zulu</v>
      </c>
      <c r="R498" s="8">
        <f>Orders_CLEAN[[#This Row],[Quantity]]*Orders_CLEAN[[#This Row],[UnitPrice]]*(1-Orders_CLEAN[[#This Row],[Discount]])</f>
        <v>523.77300000000002</v>
      </c>
      <c r="S498" s="8">
        <f>Orders_CLEAN[[#This Row],[Cost]]*Orders_CLEAN[[#This Row],[Quantity]]</f>
        <v>330.21</v>
      </c>
      <c r="T498" s="8">
        <f>Orders_CLEAN[[#This Row],[LineTotal]]-Orders_CLEAN[[#This Row],[LineCost]]</f>
        <v>193.56300000000005</v>
      </c>
      <c r="U498" s="8" t="str">
        <f>IFERROR(IF(Orders_CLEAN[[#This Row],[Profit]]/Orders_CLEAN[[#This Row],[LineTotal]]&gt;0.3, "High", IF(Orders_CLEAN[[#This Row],[Profit]]/Orders_CLEAN[[#This Row],[LineTotal]]&gt;=0.15, "Medium", "Low")), "Quantity Error!")</f>
        <v>High</v>
      </c>
      <c r="V498" s="8" t="str">
        <f>IF(COUNTIF(Returns[OrderID], Orders_CLEAN[[#This Row],[OrderID]])&gt;0, "Yes", "No")</f>
        <v>No</v>
      </c>
      <c r="W498" s="19">
        <f>IF(Orders_CLEAN[[#This Row],[Returned]]="Yes",1,0)</f>
        <v>0</v>
      </c>
    </row>
    <row r="499" spans="1:23" x14ac:dyDescent="0.2">
      <c r="A499" t="s">
        <v>912</v>
      </c>
      <c r="B499" s="5">
        <v>45461</v>
      </c>
      <c r="C499" s="5" t="str">
        <f>IF(Orders_CLEAN[[#This Row],[Quantity]]="", "Quantity Error!", "Q"&amp;ROUNDUP(MONTH(Orders_CLEAN[[#This Row],[OrderDate]])/3,0))</f>
        <v>Q2</v>
      </c>
      <c r="D499" t="s">
        <v>218</v>
      </c>
      <c r="E499" t="str">
        <f>_xlfn.XLOOKUP(Orders_CLEAN[[#This Row],[CustomerID]],Customers[CustomerID],Customers[CustomerName])</f>
        <v>Anja Mbatha</v>
      </c>
      <c r="F499" t="s">
        <v>139</v>
      </c>
      <c r="G499" t="str">
        <f>_xlfn.XLOOKUP(Orders_CLEAN[[#This Row],[ProductID]],Products[ProductID],Products[ProductName])</f>
        <v>Envelopes Model 3</v>
      </c>
      <c r="H499" t="str">
        <f>_xlfn.XLOOKUP(Orders_CLEAN[[#This Row],[ProductName]],Products[ProductName],Products[Category])</f>
        <v>Office Supplies</v>
      </c>
      <c r="I499" s="6">
        <f>_xlfn.XLOOKUP(Orders_CLEAN[[#This Row],[ProductID]],Products[ProductID],Products[Cost])</f>
        <v>110.07</v>
      </c>
      <c r="J499">
        <v>12</v>
      </c>
      <c r="K499" s="6">
        <v>193.99</v>
      </c>
      <c r="L499" s="7">
        <v>0</v>
      </c>
      <c r="M499" t="s">
        <v>62</v>
      </c>
      <c r="N499" t="s">
        <v>31</v>
      </c>
      <c r="O499" t="str">
        <f>_xlfn.XLOOKUP(Orders_CLEAN[[#This Row],[Region]],Region_lookup[RegionCode],Region_lookup[RegionName])</f>
        <v>Gauteng</v>
      </c>
      <c r="P499" t="s">
        <v>32</v>
      </c>
      <c r="Q499" t="str">
        <f>_xlfn.XLOOKUP(Orders_CLEAN[[#This Row],[EmployeeID]],Employees[EmployeeID],Employees[EmployeeName])</f>
        <v>Nomvula Mokoena</v>
      </c>
      <c r="R499" s="8">
        <f>Orders_CLEAN[[#This Row],[Quantity]]*Orders_CLEAN[[#This Row],[UnitPrice]]*(1-Orders_CLEAN[[#This Row],[Discount]])</f>
        <v>2327.88</v>
      </c>
      <c r="S499" s="8">
        <f>Orders_CLEAN[[#This Row],[Cost]]*Orders_CLEAN[[#This Row],[Quantity]]</f>
        <v>1320.84</v>
      </c>
      <c r="T499" s="8">
        <f>Orders_CLEAN[[#This Row],[LineTotal]]-Orders_CLEAN[[#This Row],[LineCost]]</f>
        <v>1007.0400000000002</v>
      </c>
      <c r="U499" s="8" t="str">
        <f>IFERROR(IF(Orders_CLEAN[[#This Row],[Profit]]/Orders_CLEAN[[#This Row],[LineTotal]]&gt;0.3, "High", IF(Orders_CLEAN[[#This Row],[Profit]]/Orders_CLEAN[[#This Row],[LineTotal]]&gt;=0.15, "Medium", "Low")), "Quantity Error!")</f>
        <v>High</v>
      </c>
      <c r="V499" s="8" t="str">
        <f>IF(COUNTIF(Returns[OrderID], Orders_CLEAN[[#This Row],[OrderID]])&gt;0, "Yes", "No")</f>
        <v>No</v>
      </c>
      <c r="W499" s="19">
        <f>IF(Orders_CLEAN[[#This Row],[Returned]]="Yes",1,0)</f>
        <v>0</v>
      </c>
    </row>
    <row r="500" spans="1:23" x14ac:dyDescent="0.2">
      <c r="A500" t="s">
        <v>913</v>
      </c>
      <c r="B500" s="5">
        <v>45614</v>
      </c>
      <c r="C500" s="5" t="str">
        <f>IF(Orders_CLEAN[[#This Row],[Quantity]]="", "Quantity Error!", "Q"&amp;ROUNDUP(MONTH(Orders_CLEAN[[#This Row],[OrderDate]])/3,0))</f>
        <v>Q4</v>
      </c>
      <c r="D500" t="s">
        <v>285</v>
      </c>
      <c r="E500" t="str">
        <f>_xlfn.XLOOKUP(Orders_CLEAN[[#This Row],[CustomerID]],Customers[CustomerID],Customers[CustomerName])</f>
        <v>Francois Fourie</v>
      </c>
      <c r="F500" t="s">
        <v>26</v>
      </c>
      <c r="G500" t="str">
        <f>_xlfn.XLOOKUP(Orders_CLEAN[[#This Row],[ProductID]],Products[ProductID],Products[ProductName])</f>
        <v>Bookcases Model 3</v>
      </c>
      <c r="H500" t="str">
        <f>_xlfn.XLOOKUP(Orders_CLEAN[[#This Row],[ProductName]],Products[ProductName],Products[Category])</f>
        <v>Furniture</v>
      </c>
      <c r="I500" s="6">
        <f>_xlfn.XLOOKUP(Orders_CLEAN[[#This Row],[ProductID]],Products[ProductID],Products[Cost])</f>
        <v>431.57</v>
      </c>
      <c r="J500">
        <v>7</v>
      </c>
      <c r="K500" s="6">
        <v>725.92</v>
      </c>
      <c r="L500" s="7">
        <v>0.2</v>
      </c>
      <c r="M500" t="s">
        <v>27</v>
      </c>
      <c r="N500" t="s">
        <v>31</v>
      </c>
      <c r="O500" t="str">
        <f>_xlfn.XLOOKUP(Orders_CLEAN[[#This Row],[Region]],Region_lookup[RegionCode],Region_lookup[RegionName])</f>
        <v>Gauteng</v>
      </c>
      <c r="P500" t="s">
        <v>32</v>
      </c>
      <c r="Q500" t="str">
        <f>_xlfn.XLOOKUP(Orders_CLEAN[[#This Row],[EmployeeID]],Employees[EmployeeID],Employees[EmployeeName])</f>
        <v>Nomvula Mokoena</v>
      </c>
      <c r="R500" s="8">
        <f>Orders_CLEAN[[#This Row],[Quantity]]*Orders_CLEAN[[#This Row],[UnitPrice]]*(1-Orders_CLEAN[[#This Row],[Discount]])</f>
        <v>4065.152</v>
      </c>
      <c r="S500" s="8">
        <f>Orders_CLEAN[[#This Row],[Cost]]*Orders_CLEAN[[#This Row],[Quantity]]</f>
        <v>3020.99</v>
      </c>
      <c r="T500" s="8">
        <f>Orders_CLEAN[[#This Row],[LineTotal]]-Orders_CLEAN[[#This Row],[LineCost]]</f>
        <v>1044.1620000000003</v>
      </c>
      <c r="U500" s="8" t="str">
        <f>IFERROR(IF(Orders_CLEAN[[#This Row],[Profit]]/Orders_CLEAN[[#This Row],[LineTotal]]&gt;0.3, "High", IF(Orders_CLEAN[[#This Row],[Profit]]/Orders_CLEAN[[#This Row],[LineTotal]]&gt;=0.15, "Medium", "Low")), "Quantity Error!")</f>
        <v>Medium</v>
      </c>
      <c r="V500" s="8" t="str">
        <f>IF(COUNTIF(Returns[OrderID], Orders_CLEAN[[#This Row],[OrderID]])&gt;0, "Yes", "No")</f>
        <v>No</v>
      </c>
      <c r="W500" s="19">
        <f>IF(Orders_CLEAN[[#This Row],[Returned]]="Yes",1,0)</f>
        <v>0</v>
      </c>
    </row>
    <row r="501" spans="1:23" x14ac:dyDescent="0.2">
      <c r="A501" t="s">
        <v>915</v>
      </c>
      <c r="B501" s="5">
        <v>45440</v>
      </c>
      <c r="C501" s="5" t="str">
        <f>IF(Orders_CLEAN[[#This Row],[Quantity]]="", "Quantity Error!", "Q"&amp;ROUNDUP(MONTH(Orders_CLEAN[[#This Row],[OrderDate]])/3,0))</f>
        <v>Q2</v>
      </c>
      <c r="D501" t="s">
        <v>723</v>
      </c>
      <c r="E501" t="str">
        <f>_xlfn.XLOOKUP(Orders_CLEAN[[#This Row],[CustomerID]],Customers[CustomerID],Customers[CustomerName])</f>
        <v>Palesa Molefe</v>
      </c>
      <c r="F501" t="s">
        <v>73</v>
      </c>
      <c r="G501" t="str">
        <f>_xlfn.XLOOKUP(Orders_CLEAN[[#This Row],[ProductID]],Products[ProductID],Products[ProductName])</f>
        <v>Tables Model 1</v>
      </c>
      <c r="H501" t="str">
        <f>_xlfn.XLOOKUP(Orders_CLEAN[[#This Row],[ProductName]],Products[ProductName],Products[Category])</f>
        <v>Furniture</v>
      </c>
      <c r="I501" s="6">
        <f>_xlfn.XLOOKUP(Orders_CLEAN[[#This Row],[ProductID]],Products[ProductID],Products[Cost])</f>
        <v>469.73</v>
      </c>
      <c r="J501">
        <v>2</v>
      </c>
      <c r="K501" s="6">
        <v>954.16</v>
      </c>
      <c r="L501" s="7">
        <v>0</v>
      </c>
      <c r="M501" t="s">
        <v>62</v>
      </c>
      <c r="N501" t="s">
        <v>21</v>
      </c>
      <c r="O501" t="str">
        <f>_xlfn.XLOOKUP(Orders_CLEAN[[#This Row],[Region]],Region_lookup[RegionCode],Region_lookup[RegionName])</f>
        <v>KwaZulu-Natal</v>
      </c>
      <c r="P501" t="s">
        <v>97</v>
      </c>
      <c r="Q501" t="str">
        <f>_xlfn.XLOOKUP(Orders_CLEAN[[#This Row],[EmployeeID]],Employees[EmployeeID],Employees[EmployeeName])</f>
        <v>Bongani Sithole</v>
      </c>
      <c r="R501" s="8">
        <f>Orders_CLEAN[[#This Row],[Quantity]]*Orders_CLEAN[[#This Row],[UnitPrice]]*(1-Orders_CLEAN[[#This Row],[Discount]])</f>
        <v>1908.32</v>
      </c>
      <c r="S501" s="8">
        <f>Orders_CLEAN[[#This Row],[Cost]]*Orders_CLEAN[[#This Row],[Quantity]]</f>
        <v>939.46</v>
      </c>
      <c r="T501" s="8">
        <f>Orders_CLEAN[[#This Row],[LineTotal]]-Orders_CLEAN[[#This Row],[LineCost]]</f>
        <v>968.8599999999999</v>
      </c>
      <c r="U501" s="8" t="str">
        <f>IFERROR(IF(Orders_CLEAN[[#This Row],[Profit]]/Orders_CLEAN[[#This Row],[LineTotal]]&gt;0.3, "High", IF(Orders_CLEAN[[#This Row],[Profit]]/Orders_CLEAN[[#This Row],[LineTotal]]&gt;=0.15, "Medium", "Low")), "Quantity Error!")</f>
        <v>High</v>
      </c>
      <c r="V501" s="8" t="str">
        <f>IF(COUNTIF(Returns[OrderID], Orders_CLEAN[[#This Row],[OrderID]])&gt;0, "Yes", "No")</f>
        <v>No</v>
      </c>
      <c r="W501" s="19">
        <f>IF(Orders_CLEAN[[#This Row],[Returned]]="Yes",1,0)</f>
        <v>0</v>
      </c>
    </row>
    <row r="502" spans="1:23" x14ac:dyDescent="0.2">
      <c r="A502" t="s">
        <v>917</v>
      </c>
      <c r="B502" s="5">
        <v>45712</v>
      </c>
      <c r="C502" s="5" t="str">
        <f>IF(Orders_CLEAN[[#This Row],[Quantity]]="", "Quantity Error!", "Q"&amp;ROUNDUP(MONTH(Orders_CLEAN[[#This Row],[OrderDate]])/3,0))</f>
        <v>Q1</v>
      </c>
      <c r="D502" t="s">
        <v>279</v>
      </c>
      <c r="E502" t="str">
        <f>_xlfn.XLOOKUP(Orders_CLEAN[[#This Row],[CustomerID]],Customers[CustomerID],Customers[CustomerName])</f>
        <v>Bongani Khumalo</v>
      </c>
      <c r="F502" t="s">
        <v>166</v>
      </c>
      <c r="G502" t="str">
        <f>_xlfn.XLOOKUP(Orders_CLEAN[[#This Row],[ProductID]],Products[ProductID],Products[ProductName])</f>
        <v>Monitors Model 2</v>
      </c>
      <c r="H502" t="str">
        <f>_xlfn.XLOOKUP(Orders_CLEAN[[#This Row],[ProductName]],Products[ProductName],Products[Category])</f>
        <v>Technology</v>
      </c>
      <c r="I502" s="6">
        <f>_xlfn.XLOOKUP(Orders_CLEAN[[#This Row],[ProductID]],Products[ProductID],Products[Cost])</f>
        <v>396.64</v>
      </c>
      <c r="J502">
        <v>12</v>
      </c>
      <c r="K502" s="6">
        <v>532.41999999999996</v>
      </c>
      <c r="L502" s="7">
        <v>0</v>
      </c>
      <c r="M502" t="s">
        <v>27</v>
      </c>
      <c r="N502" t="s">
        <v>47</v>
      </c>
      <c r="O502" t="str">
        <f>_xlfn.XLOOKUP(Orders_CLEAN[[#This Row],[Region]],Region_lookup[RegionCode],Region_lookup[RegionName])</f>
        <v>Eastern Cape</v>
      </c>
      <c r="P502" t="s">
        <v>48</v>
      </c>
      <c r="Q502" t="str">
        <f>_xlfn.XLOOKUP(Orders_CLEAN[[#This Row],[EmployeeID]],Employees[EmployeeID],Employees[EmployeeName])</f>
        <v>Sipho Ndlovu</v>
      </c>
      <c r="R502" s="8">
        <f>Orders_CLEAN[[#This Row],[Quantity]]*Orders_CLEAN[[#This Row],[UnitPrice]]*(1-Orders_CLEAN[[#This Row],[Discount]])</f>
        <v>6389.0399999999991</v>
      </c>
      <c r="S502" s="8">
        <f>Orders_CLEAN[[#This Row],[Cost]]*Orders_CLEAN[[#This Row],[Quantity]]</f>
        <v>4759.68</v>
      </c>
      <c r="T502" s="8">
        <f>Orders_CLEAN[[#This Row],[LineTotal]]-Orders_CLEAN[[#This Row],[LineCost]]</f>
        <v>1629.3599999999988</v>
      </c>
      <c r="U502" s="8" t="str">
        <f>IFERROR(IF(Orders_CLEAN[[#This Row],[Profit]]/Orders_CLEAN[[#This Row],[LineTotal]]&gt;0.3, "High", IF(Orders_CLEAN[[#This Row],[Profit]]/Orders_CLEAN[[#This Row],[LineTotal]]&gt;=0.15, "Medium", "Low")), "Quantity Error!")</f>
        <v>Medium</v>
      </c>
      <c r="V502" s="8" t="str">
        <f>IF(COUNTIF(Returns[OrderID], Orders_CLEAN[[#This Row],[OrderID]])&gt;0, "Yes", "No")</f>
        <v>No</v>
      </c>
      <c r="W502" s="19">
        <f>IF(Orders_CLEAN[[#This Row],[Returned]]="Yes",1,0)</f>
        <v>0</v>
      </c>
    </row>
    <row r="503" spans="1:23" x14ac:dyDescent="0.2">
      <c r="A503" t="s">
        <v>918</v>
      </c>
      <c r="B503" s="5">
        <v>45332</v>
      </c>
      <c r="C503" s="5" t="str">
        <f>IF(Orders_CLEAN[[#This Row],[Quantity]]="", "Quantity Error!", "Q"&amp;ROUNDUP(MONTH(Orders_CLEAN[[#This Row],[OrderDate]])/3,0))</f>
        <v>Q1</v>
      </c>
      <c r="D503" t="s">
        <v>246</v>
      </c>
      <c r="E503" t="str">
        <f>_xlfn.XLOOKUP(Orders_CLEAN[[#This Row],[CustomerID]],Customers[CustomerID],Customers[CustomerName])</f>
        <v>Precious Steyn</v>
      </c>
      <c r="F503" t="s">
        <v>329</v>
      </c>
      <c r="G503" t="str">
        <f>_xlfn.XLOOKUP(Orders_CLEAN[[#This Row],[ProductID]],Products[ProductID],Products[ProductName])</f>
        <v>Chairs Model 3</v>
      </c>
      <c r="H503" t="str">
        <f>_xlfn.XLOOKUP(Orders_CLEAN[[#This Row],[ProductName]],Products[ProductName],Products[Category])</f>
        <v>Furniture</v>
      </c>
      <c r="I503" s="6">
        <f>_xlfn.XLOOKUP(Orders_CLEAN[[#This Row],[ProductID]],Products[ProductID],Products[Cost])</f>
        <v>688.81</v>
      </c>
      <c r="J503">
        <v>4</v>
      </c>
      <c r="K503" s="6">
        <v>1334.92</v>
      </c>
      <c r="L503" s="7">
        <v>0</v>
      </c>
      <c r="M503" t="s">
        <v>27</v>
      </c>
      <c r="N503" t="s">
        <v>47</v>
      </c>
      <c r="O503" t="str">
        <f>_xlfn.XLOOKUP(Orders_CLEAN[[#This Row],[Region]],Region_lookup[RegionCode],Region_lookup[RegionName])</f>
        <v>Eastern Cape</v>
      </c>
      <c r="P503" t="s">
        <v>58</v>
      </c>
      <c r="Q503" t="str">
        <f>_xlfn.XLOOKUP(Orders_CLEAN[[#This Row],[EmployeeID]],Employees[EmployeeID],Employees[EmployeeName])</f>
        <v>Palesa Steyn</v>
      </c>
      <c r="R503" s="8">
        <f>Orders_CLEAN[[#This Row],[Quantity]]*Orders_CLEAN[[#This Row],[UnitPrice]]*(1-Orders_CLEAN[[#This Row],[Discount]])</f>
        <v>5339.68</v>
      </c>
      <c r="S503" s="8">
        <f>Orders_CLEAN[[#This Row],[Cost]]*Orders_CLEAN[[#This Row],[Quantity]]</f>
        <v>2755.24</v>
      </c>
      <c r="T503" s="8">
        <f>Orders_CLEAN[[#This Row],[LineTotal]]-Orders_CLEAN[[#This Row],[LineCost]]</f>
        <v>2584.4400000000005</v>
      </c>
      <c r="U503" s="8" t="str">
        <f>IFERROR(IF(Orders_CLEAN[[#This Row],[Profit]]/Orders_CLEAN[[#This Row],[LineTotal]]&gt;0.3, "High", IF(Orders_CLEAN[[#This Row],[Profit]]/Orders_CLEAN[[#This Row],[LineTotal]]&gt;=0.15, "Medium", "Low")), "Quantity Error!")</f>
        <v>High</v>
      </c>
      <c r="V503" s="8" t="str">
        <f>IF(COUNTIF(Returns[OrderID], Orders_CLEAN[[#This Row],[OrderID]])&gt;0, "Yes", "No")</f>
        <v>No</v>
      </c>
      <c r="W503" s="19">
        <f>IF(Orders_CLEAN[[#This Row],[Returned]]="Yes",1,0)</f>
        <v>0</v>
      </c>
    </row>
    <row r="504" spans="1:23" x14ac:dyDescent="0.2">
      <c r="A504" t="s">
        <v>919</v>
      </c>
      <c r="B504" s="5">
        <v>45324</v>
      </c>
      <c r="C504" s="5" t="str">
        <f>IF(Orders_CLEAN[[#This Row],[Quantity]]="", "Quantity Error!", "Q"&amp;ROUNDUP(MONTH(Orders_CLEAN[[#This Row],[OrderDate]])/3,0))</f>
        <v>Q1</v>
      </c>
      <c r="D504" t="s">
        <v>428</v>
      </c>
      <c r="E504" t="str">
        <f>_xlfn.XLOOKUP(Orders_CLEAN[[#This Row],[CustomerID]],Customers[CustomerID],Customers[CustomerName])</f>
        <v>Chantelle Steyn</v>
      </c>
      <c r="F504" t="s">
        <v>65</v>
      </c>
      <c r="G504" t="str">
        <f>_xlfn.XLOOKUP(Orders_CLEAN[[#This Row],[ProductID]],Products[ProductID],Products[ProductName])</f>
        <v>Bookcases Model 2</v>
      </c>
      <c r="H504" t="str">
        <f>_xlfn.XLOOKUP(Orders_CLEAN[[#This Row],[ProductName]],Products[ProductName],Products[Category])</f>
        <v>Furniture</v>
      </c>
      <c r="I504" s="6">
        <f>_xlfn.XLOOKUP(Orders_CLEAN[[#This Row],[ProductID]],Products[ProductID],Products[Cost])</f>
        <v>633.59</v>
      </c>
      <c r="J504">
        <v>6</v>
      </c>
      <c r="K504" s="6">
        <v>800.37</v>
      </c>
      <c r="L504" s="7">
        <v>0</v>
      </c>
      <c r="M504" t="s">
        <v>13</v>
      </c>
      <c r="N504" t="s">
        <v>14</v>
      </c>
      <c r="O504" t="str">
        <f>_xlfn.XLOOKUP(Orders_CLEAN[[#This Row],[Region]],Region_lookup[RegionCode],Region_lookup[RegionName])</f>
        <v>Western Cape</v>
      </c>
      <c r="P504" t="s">
        <v>82</v>
      </c>
      <c r="Q504" t="str">
        <f>_xlfn.XLOOKUP(Orders_CLEAN[[#This Row],[EmployeeID]],Employees[EmployeeID],Employees[EmployeeName])</f>
        <v>Thabo Pretorius</v>
      </c>
      <c r="R504" s="8">
        <f>Orders_CLEAN[[#This Row],[Quantity]]*Orders_CLEAN[[#This Row],[UnitPrice]]*(1-Orders_CLEAN[[#This Row],[Discount]])</f>
        <v>4802.22</v>
      </c>
      <c r="S504" s="8">
        <f>Orders_CLEAN[[#This Row],[Cost]]*Orders_CLEAN[[#This Row],[Quantity]]</f>
        <v>3801.54</v>
      </c>
      <c r="T504" s="8">
        <f>Orders_CLEAN[[#This Row],[LineTotal]]-Orders_CLEAN[[#This Row],[LineCost]]</f>
        <v>1000.6800000000003</v>
      </c>
      <c r="U504" s="8" t="str">
        <f>IFERROR(IF(Orders_CLEAN[[#This Row],[Profit]]/Orders_CLEAN[[#This Row],[LineTotal]]&gt;0.3, "High", IF(Orders_CLEAN[[#This Row],[Profit]]/Orders_CLEAN[[#This Row],[LineTotal]]&gt;=0.15, "Medium", "Low")), "Quantity Error!")</f>
        <v>Medium</v>
      </c>
      <c r="V504" s="8" t="str">
        <f>IF(COUNTIF(Returns[OrderID], Orders_CLEAN[[#This Row],[OrderID]])&gt;0, "Yes", "No")</f>
        <v>Yes</v>
      </c>
      <c r="W504" s="19">
        <f>IF(Orders_CLEAN[[#This Row],[Returned]]="Yes",1,0)</f>
        <v>1</v>
      </c>
    </row>
    <row r="505" spans="1:23" x14ac:dyDescent="0.2">
      <c r="A505" t="s">
        <v>921</v>
      </c>
      <c r="B505" s="5">
        <v>45661</v>
      </c>
      <c r="C505" s="5" t="str">
        <f>IF(Orders_CLEAN[[#This Row],[Quantity]]="", "Quantity Error!", "Q"&amp;ROUNDUP(MONTH(Orders_CLEAN[[#This Row],[OrderDate]])/3,0))</f>
        <v>Q1</v>
      </c>
      <c r="D505" t="s">
        <v>57</v>
      </c>
      <c r="E505" t="str">
        <f>_xlfn.XLOOKUP(Orders_CLEAN[[#This Row],[CustomerID]],Customers[CustomerID],Customers[CustomerName])</f>
        <v>Johan Van Der Merwe</v>
      </c>
      <c r="F505" t="s">
        <v>92</v>
      </c>
      <c r="G505" t="str">
        <f>_xlfn.XLOOKUP(Orders_CLEAN[[#This Row],[ProductID]],Products[ProductID],Products[ProductName])</f>
        <v>Accessories Model 3</v>
      </c>
      <c r="H505" t="str">
        <f>_xlfn.XLOOKUP(Orders_CLEAN[[#This Row],[ProductName]],Products[ProductName],Products[Category])</f>
        <v>Technology</v>
      </c>
      <c r="I505" s="6">
        <f>_xlfn.XLOOKUP(Orders_CLEAN[[#This Row],[ProductID]],Products[ProductID],Products[Cost])</f>
        <v>357.49</v>
      </c>
      <c r="J505">
        <v>6</v>
      </c>
      <c r="K505" s="6">
        <v>769.69</v>
      </c>
      <c r="L505" s="7">
        <v>0.1</v>
      </c>
      <c r="M505" t="s">
        <v>36</v>
      </c>
      <c r="N505" t="s">
        <v>47</v>
      </c>
      <c r="O505" t="str">
        <f>_xlfn.XLOOKUP(Orders_CLEAN[[#This Row],[Region]],Region_lookup[RegionCode],Region_lookup[RegionName])</f>
        <v>Eastern Cape</v>
      </c>
      <c r="P505" t="s">
        <v>75</v>
      </c>
      <c r="Q505" t="str">
        <f>_xlfn.XLOOKUP(Orders_CLEAN[[#This Row],[EmployeeID]],Employees[EmployeeID],Employees[EmployeeName])</f>
        <v>Francois Steyn</v>
      </c>
      <c r="R505" s="8">
        <f>Orders_CLEAN[[#This Row],[Quantity]]*Orders_CLEAN[[#This Row],[UnitPrice]]*(1-Orders_CLEAN[[#This Row],[Discount]])</f>
        <v>4156.326</v>
      </c>
      <c r="S505" s="8">
        <f>Orders_CLEAN[[#This Row],[Cost]]*Orders_CLEAN[[#This Row],[Quantity]]</f>
        <v>2144.94</v>
      </c>
      <c r="T505" s="8">
        <f>Orders_CLEAN[[#This Row],[LineTotal]]-Orders_CLEAN[[#This Row],[LineCost]]</f>
        <v>2011.386</v>
      </c>
      <c r="U505" s="8" t="str">
        <f>IFERROR(IF(Orders_CLEAN[[#This Row],[Profit]]/Orders_CLEAN[[#This Row],[LineTotal]]&gt;0.3, "High", IF(Orders_CLEAN[[#This Row],[Profit]]/Orders_CLEAN[[#This Row],[LineTotal]]&gt;=0.15, "Medium", "Low")), "Quantity Error!")</f>
        <v>High</v>
      </c>
      <c r="V505" s="8" t="str">
        <f>IF(COUNTIF(Returns[OrderID], Orders_CLEAN[[#This Row],[OrderID]])&gt;0, "Yes", "No")</f>
        <v>No</v>
      </c>
      <c r="W505" s="19">
        <f>IF(Orders_CLEAN[[#This Row],[Returned]]="Yes",1,0)</f>
        <v>0</v>
      </c>
    </row>
    <row r="506" spans="1:23" x14ac:dyDescent="0.2">
      <c r="A506" t="s">
        <v>922</v>
      </c>
      <c r="B506" s="5">
        <v>45520</v>
      </c>
      <c r="C506" s="5" t="str">
        <f>IF(Orders_CLEAN[[#This Row],[Quantity]]="", "Quantity Error!", "Q"&amp;ROUNDUP(MONTH(Orders_CLEAN[[#This Row],[OrderDate]])/3,0))</f>
        <v>Q3</v>
      </c>
      <c r="D506" t="s">
        <v>11</v>
      </c>
      <c r="E506" t="str">
        <f>_xlfn.XLOOKUP(Orders_CLEAN[[#This Row],[CustomerID]],Customers[CustomerID],Customers[CustomerName])</f>
        <v>Werner Molefe</v>
      </c>
      <c r="F506" t="s">
        <v>269</v>
      </c>
      <c r="G506" t="str">
        <f>_xlfn.XLOOKUP(Orders_CLEAN[[#This Row],[ProductID]],Products[ProductID],Products[ProductName])</f>
        <v>Binders Model 1</v>
      </c>
      <c r="H506" t="str">
        <f>_xlfn.XLOOKUP(Orders_CLEAN[[#This Row],[ProductName]],Products[ProductName],Products[Category])</f>
        <v>Office Supplies</v>
      </c>
      <c r="I506" s="6">
        <f>_xlfn.XLOOKUP(Orders_CLEAN[[#This Row],[ProductID]],Products[ProductID],Products[Cost])</f>
        <v>454.91</v>
      </c>
      <c r="J506">
        <v>1</v>
      </c>
      <c r="K506" s="6">
        <v>865.02</v>
      </c>
      <c r="L506" s="7">
        <v>0</v>
      </c>
      <c r="M506" t="s">
        <v>27</v>
      </c>
      <c r="N506" t="s">
        <v>14</v>
      </c>
      <c r="O506" t="str">
        <f>_xlfn.XLOOKUP(Orders_CLEAN[[#This Row],[Region]],Region_lookup[RegionCode],Region_lookup[RegionName])</f>
        <v>Western Cape</v>
      </c>
      <c r="P506" t="s">
        <v>82</v>
      </c>
      <c r="Q506" t="str">
        <f>_xlfn.XLOOKUP(Orders_CLEAN[[#This Row],[EmployeeID]],Employees[EmployeeID],Employees[EmployeeName])</f>
        <v>Thabo Pretorius</v>
      </c>
      <c r="R506" s="8">
        <f>Orders_CLEAN[[#This Row],[Quantity]]*Orders_CLEAN[[#This Row],[UnitPrice]]*(1-Orders_CLEAN[[#This Row],[Discount]])</f>
        <v>865.02</v>
      </c>
      <c r="S506" s="8">
        <f>Orders_CLEAN[[#This Row],[Cost]]*Orders_CLEAN[[#This Row],[Quantity]]</f>
        <v>454.91</v>
      </c>
      <c r="T506" s="8">
        <f>Orders_CLEAN[[#This Row],[LineTotal]]-Orders_CLEAN[[#This Row],[LineCost]]</f>
        <v>410.10999999999996</v>
      </c>
      <c r="U506" s="8" t="str">
        <f>IFERROR(IF(Orders_CLEAN[[#This Row],[Profit]]/Orders_CLEAN[[#This Row],[LineTotal]]&gt;0.3, "High", IF(Orders_CLEAN[[#This Row],[Profit]]/Orders_CLEAN[[#This Row],[LineTotal]]&gt;=0.15, "Medium", "Low")), "Quantity Error!")</f>
        <v>High</v>
      </c>
      <c r="V506" s="8" t="str">
        <f>IF(COUNTIF(Returns[OrderID], Orders_CLEAN[[#This Row],[OrderID]])&gt;0, "Yes", "No")</f>
        <v>No</v>
      </c>
      <c r="W506" s="19">
        <f>IF(Orders_CLEAN[[#This Row],[Returned]]="Yes",1,0)</f>
        <v>0</v>
      </c>
    </row>
    <row r="507" spans="1:23" x14ac:dyDescent="0.2">
      <c r="A507" t="s">
        <v>923</v>
      </c>
      <c r="B507" s="5">
        <v>45321</v>
      </c>
      <c r="C507" s="5" t="str">
        <f>IF(Orders_CLEAN[[#This Row],[Quantity]]="", "Quantity Error!", "Q"&amp;ROUNDUP(MONTH(Orders_CLEAN[[#This Row],[OrderDate]])/3,0))</f>
        <v>Q1</v>
      </c>
      <c r="D507" t="s">
        <v>321</v>
      </c>
      <c r="E507" t="str">
        <f>_xlfn.XLOOKUP(Orders_CLEAN[[#This Row],[CustomerID]],Customers[CustomerID],Customers[CustomerName])</f>
        <v>Nomvula Le Roux</v>
      </c>
      <c r="F507" t="s">
        <v>114</v>
      </c>
      <c r="G507" t="str">
        <f>_xlfn.XLOOKUP(Orders_CLEAN[[#This Row],[ProductID]],Products[ProductID],Products[ProductName])</f>
        <v>Staplers Model 4</v>
      </c>
      <c r="H507" t="str">
        <f>_xlfn.XLOOKUP(Orders_CLEAN[[#This Row],[ProductName]],Products[ProductName],Products[Category])</f>
        <v>Office Supplies</v>
      </c>
      <c r="I507" s="6">
        <f>_xlfn.XLOOKUP(Orders_CLEAN[[#This Row],[ProductID]],Products[ProductID],Products[Cost])</f>
        <v>465.76</v>
      </c>
      <c r="J507">
        <v>3</v>
      </c>
      <c r="K507" s="6">
        <v>906.25</v>
      </c>
      <c r="L507" s="7">
        <v>0.05</v>
      </c>
      <c r="M507" t="s">
        <v>27</v>
      </c>
      <c r="N507" t="s">
        <v>21</v>
      </c>
      <c r="O507" t="str">
        <f>_xlfn.XLOOKUP(Orders_CLEAN[[#This Row],[Region]],Region_lookup[RegionCode],Region_lookup[RegionName])</f>
        <v>KwaZulu-Natal</v>
      </c>
      <c r="P507" t="s">
        <v>170</v>
      </c>
      <c r="Q507" t="str">
        <f>_xlfn.XLOOKUP(Orders_CLEAN[[#This Row],[EmployeeID]],Employees[EmployeeID],Employees[EmployeeName])</f>
        <v>Nomvula Le Roux</v>
      </c>
      <c r="R507" s="8">
        <f>Orders_CLEAN[[#This Row],[Quantity]]*Orders_CLEAN[[#This Row],[UnitPrice]]*(1-Orders_CLEAN[[#This Row],[Discount]])</f>
        <v>2582.8125</v>
      </c>
      <c r="S507" s="8">
        <f>Orders_CLEAN[[#This Row],[Cost]]*Orders_CLEAN[[#This Row],[Quantity]]</f>
        <v>1397.28</v>
      </c>
      <c r="T507" s="8">
        <f>Orders_CLEAN[[#This Row],[LineTotal]]-Orders_CLEAN[[#This Row],[LineCost]]</f>
        <v>1185.5325</v>
      </c>
      <c r="U507" s="8" t="str">
        <f>IFERROR(IF(Orders_CLEAN[[#This Row],[Profit]]/Orders_CLEAN[[#This Row],[LineTotal]]&gt;0.3, "High", IF(Orders_CLEAN[[#This Row],[Profit]]/Orders_CLEAN[[#This Row],[LineTotal]]&gt;=0.15, "Medium", "Low")), "Quantity Error!")</f>
        <v>High</v>
      </c>
      <c r="V507" s="8" t="str">
        <f>IF(COUNTIF(Returns[OrderID], Orders_CLEAN[[#This Row],[OrderID]])&gt;0, "Yes", "No")</f>
        <v>No</v>
      </c>
      <c r="W507" s="19">
        <f>IF(Orders_CLEAN[[#This Row],[Returned]]="Yes",1,0)</f>
        <v>0</v>
      </c>
    </row>
    <row r="508" spans="1:23" x14ac:dyDescent="0.2">
      <c r="A508" t="s">
        <v>925</v>
      </c>
      <c r="B508" s="5">
        <v>45365</v>
      </c>
      <c r="C508" s="5" t="str">
        <f>IF(Orders_CLEAN[[#This Row],[Quantity]]="", "Quantity Error!", "Q"&amp;ROUNDUP(MONTH(Orders_CLEAN[[#This Row],[OrderDate]])/3,0))</f>
        <v>Q1</v>
      </c>
      <c r="D508" t="s">
        <v>313</v>
      </c>
      <c r="E508" t="str">
        <f>_xlfn.XLOOKUP(Orders_CLEAN[[#This Row],[CustomerID]],Customers[CustomerID],Customers[CustomerName])</f>
        <v>Johan Pretorius</v>
      </c>
      <c r="F508" t="s">
        <v>174</v>
      </c>
      <c r="G508" t="str">
        <f>_xlfn.XLOOKUP(Orders_CLEAN[[#This Row],[ProductID]],Products[ProductID],Products[ProductName])</f>
        <v>Printers Model 4</v>
      </c>
      <c r="H508" t="str">
        <f>_xlfn.XLOOKUP(Orders_CLEAN[[#This Row],[ProductName]],Products[ProductName],Products[Category])</f>
        <v>Technology</v>
      </c>
      <c r="I508" s="6">
        <f>_xlfn.XLOOKUP(Orders_CLEAN[[#This Row],[ProductID]],Products[ProductID],Products[Cost])</f>
        <v>83.72</v>
      </c>
      <c r="J508">
        <v>12</v>
      </c>
      <c r="K508" s="6">
        <v>143.57</v>
      </c>
      <c r="L508" s="7">
        <v>0.15</v>
      </c>
      <c r="M508" t="s">
        <v>27</v>
      </c>
      <c r="N508" t="s">
        <v>21</v>
      </c>
      <c r="O508" t="str">
        <f>_xlfn.XLOOKUP(Orders_CLEAN[[#This Row],[Region]],Region_lookup[RegionCode],Region_lookup[RegionName])</f>
        <v>KwaZulu-Natal</v>
      </c>
      <c r="P508" t="s">
        <v>22</v>
      </c>
      <c r="Q508" t="str">
        <f>_xlfn.XLOOKUP(Orders_CLEAN[[#This Row],[EmployeeID]],Employees[EmployeeID],Employees[EmployeeName])</f>
        <v>Thabo Le Roux</v>
      </c>
      <c r="R508" s="8">
        <f>Orders_CLEAN[[#This Row],[Quantity]]*Orders_CLEAN[[#This Row],[UnitPrice]]*(1-Orders_CLEAN[[#This Row],[Discount]])</f>
        <v>1464.414</v>
      </c>
      <c r="S508" s="8">
        <f>Orders_CLEAN[[#This Row],[Cost]]*Orders_CLEAN[[#This Row],[Quantity]]</f>
        <v>1004.64</v>
      </c>
      <c r="T508" s="8">
        <f>Orders_CLEAN[[#This Row],[LineTotal]]-Orders_CLEAN[[#This Row],[LineCost]]</f>
        <v>459.774</v>
      </c>
      <c r="U508" s="8" t="str">
        <f>IFERROR(IF(Orders_CLEAN[[#This Row],[Profit]]/Orders_CLEAN[[#This Row],[LineTotal]]&gt;0.3, "High", IF(Orders_CLEAN[[#This Row],[Profit]]/Orders_CLEAN[[#This Row],[LineTotal]]&gt;=0.15, "Medium", "Low")), "Quantity Error!")</f>
        <v>High</v>
      </c>
      <c r="V508" s="8" t="str">
        <f>IF(COUNTIF(Returns[OrderID], Orders_CLEAN[[#This Row],[OrderID]])&gt;0, "Yes", "No")</f>
        <v>No</v>
      </c>
      <c r="W508" s="19">
        <f>IF(Orders_CLEAN[[#This Row],[Returned]]="Yes",1,0)</f>
        <v>0</v>
      </c>
    </row>
    <row r="509" spans="1:23" x14ac:dyDescent="0.2">
      <c r="A509" t="s">
        <v>926</v>
      </c>
      <c r="B509" s="5">
        <v>45698</v>
      </c>
      <c r="C509" s="5" t="str">
        <f>IF(Orders_CLEAN[[#This Row],[Quantity]]="", "Quantity Error!", "Q"&amp;ROUNDUP(MONTH(Orders_CLEAN[[#This Row],[OrderDate]])/3,0))</f>
        <v>Q1</v>
      </c>
      <c r="D509" t="s">
        <v>428</v>
      </c>
      <c r="E509" t="str">
        <f>_xlfn.XLOOKUP(Orders_CLEAN[[#This Row],[CustomerID]],Customers[CustomerID],Customers[CustomerName])</f>
        <v>Chantelle Steyn</v>
      </c>
      <c r="F509" t="s">
        <v>192</v>
      </c>
      <c r="G509" t="str">
        <f>_xlfn.XLOOKUP(Orders_CLEAN[[#This Row],[ProductID]],Products[ProductID],Products[ProductName])</f>
        <v>Laptops Model 1</v>
      </c>
      <c r="H509" t="str">
        <f>_xlfn.XLOOKUP(Orders_CLEAN[[#This Row],[ProductName]],Products[ProductName],Products[Category])</f>
        <v>Technology</v>
      </c>
      <c r="I509" s="6">
        <f>_xlfn.XLOOKUP(Orders_CLEAN[[#This Row],[ProductID]],Products[ProductID],Products[Cost])</f>
        <v>732.63</v>
      </c>
      <c r="J509">
        <v>5</v>
      </c>
      <c r="K509" s="6">
        <v>1069.8599999999999</v>
      </c>
      <c r="L509" s="7">
        <v>0.2</v>
      </c>
      <c r="M509" t="s">
        <v>27</v>
      </c>
      <c r="N509" t="s">
        <v>14</v>
      </c>
      <c r="O509" t="str">
        <f>_xlfn.XLOOKUP(Orders_CLEAN[[#This Row],[Region]],Region_lookup[RegionCode],Region_lookup[RegionName])</f>
        <v>Western Cape</v>
      </c>
      <c r="P509" t="s">
        <v>93</v>
      </c>
      <c r="Q509" t="str">
        <f>_xlfn.XLOOKUP(Orders_CLEAN[[#This Row],[EmployeeID]],Employees[EmployeeID],Employees[EmployeeName])</f>
        <v>Anja Zulu</v>
      </c>
      <c r="R509" s="8">
        <f>Orders_CLEAN[[#This Row],[Quantity]]*Orders_CLEAN[[#This Row],[UnitPrice]]*(1-Orders_CLEAN[[#This Row],[Discount]])</f>
        <v>4279.4399999999996</v>
      </c>
      <c r="S509" s="8">
        <f>Orders_CLEAN[[#This Row],[Cost]]*Orders_CLEAN[[#This Row],[Quantity]]</f>
        <v>3663.15</v>
      </c>
      <c r="T509" s="8">
        <f>Orders_CLEAN[[#This Row],[LineTotal]]-Orders_CLEAN[[#This Row],[LineCost]]</f>
        <v>616.28999999999951</v>
      </c>
      <c r="U509" s="8" t="str">
        <f>IFERROR(IF(Orders_CLEAN[[#This Row],[Profit]]/Orders_CLEAN[[#This Row],[LineTotal]]&gt;0.3, "High", IF(Orders_CLEAN[[#This Row],[Profit]]/Orders_CLEAN[[#This Row],[LineTotal]]&gt;=0.15, "Medium", "Low")), "Quantity Error!")</f>
        <v>Low</v>
      </c>
      <c r="V509" s="8" t="str">
        <f>IF(COUNTIF(Returns[OrderID], Orders_CLEAN[[#This Row],[OrderID]])&gt;0, "Yes", "No")</f>
        <v>No</v>
      </c>
      <c r="W509" s="19">
        <f>IF(Orders_CLEAN[[#This Row],[Returned]]="Yes",1,0)</f>
        <v>0</v>
      </c>
    </row>
    <row r="510" spans="1:23" x14ac:dyDescent="0.2">
      <c r="A510" t="s">
        <v>927</v>
      </c>
      <c r="B510" s="5">
        <v>45455</v>
      </c>
      <c r="C510" s="5" t="str">
        <f>IF(Orders_CLEAN[[#This Row],[Quantity]]="", "Quantity Error!", "Q"&amp;ROUNDUP(MONTH(Orders_CLEAN[[#This Row],[OrderDate]])/3,0))</f>
        <v>Q2</v>
      </c>
      <c r="D510" t="s">
        <v>138</v>
      </c>
      <c r="E510" t="str">
        <f>_xlfn.XLOOKUP(Orders_CLEAN[[#This Row],[CustomerID]],Customers[CustomerID],Customers[CustomerName])</f>
        <v>Nomsa Coetzee</v>
      </c>
      <c r="F510" t="s">
        <v>12</v>
      </c>
      <c r="G510" t="str">
        <f>_xlfn.XLOOKUP(Orders_CLEAN[[#This Row],[ProductID]],Products[ProductID],Products[ProductName])</f>
        <v>Printers Model 3</v>
      </c>
      <c r="H510" t="str">
        <f>_xlfn.XLOOKUP(Orders_CLEAN[[#This Row],[ProductName]],Products[ProductName],Products[Category])</f>
        <v>Technology</v>
      </c>
      <c r="I510" s="6">
        <f>_xlfn.XLOOKUP(Orders_CLEAN[[#This Row],[ProductID]],Products[ProductID],Products[Cost])</f>
        <v>127.85</v>
      </c>
      <c r="J510">
        <v>2</v>
      </c>
      <c r="K510" s="6">
        <v>210.2</v>
      </c>
      <c r="L510" s="7">
        <v>0</v>
      </c>
      <c r="M510" t="s">
        <v>27</v>
      </c>
      <c r="N510" t="s">
        <v>21</v>
      </c>
      <c r="O510" t="str">
        <f>_xlfn.XLOOKUP(Orders_CLEAN[[#This Row],[Region]],Region_lookup[RegionCode],Region_lookup[RegionName])</f>
        <v>KwaZulu-Natal</v>
      </c>
      <c r="P510" t="s">
        <v>97</v>
      </c>
      <c r="Q510" t="str">
        <f>_xlfn.XLOOKUP(Orders_CLEAN[[#This Row],[EmployeeID]],Employees[EmployeeID],Employees[EmployeeName])</f>
        <v>Bongani Sithole</v>
      </c>
      <c r="R510" s="8">
        <f>Orders_CLEAN[[#This Row],[Quantity]]*Orders_CLEAN[[#This Row],[UnitPrice]]*(1-Orders_CLEAN[[#This Row],[Discount]])</f>
        <v>420.4</v>
      </c>
      <c r="S510" s="8">
        <f>Orders_CLEAN[[#This Row],[Cost]]*Orders_CLEAN[[#This Row],[Quantity]]</f>
        <v>255.7</v>
      </c>
      <c r="T510" s="8">
        <f>Orders_CLEAN[[#This Row],[LineTotal]]-Orders_CLEAN[[#This Row],[LineCost]]</f>
        <v>164.7</v>
      </c>
      <c r="U510" s="8" t="str">
        <f>IFERROR(IF(Orders_CLEAN[[#This Row],[Profit]]/Orders_CLEAN[[#This Row],[LineTotal]]&gt;0.3, "High", IF(Orders_CLEAN[[#This Row],[Profit]]/Orders_CLEAN[[#This Row],[LineTotal]]&gt;=0.15, "Medium", "Low")), "Quantity Error!")</f>
        <v>High</v>
      </c>
      <c r="V510" s="8" t="str">
        <f>IF(COUNTIF(Returns[OrderID], Orders_CLEAN[[#This Row],[OrderID]])&gt;0, "Yes", "No")</f>
        <v>No</v>
      </c>
      <c r="W510" s="19">
        <f>IF(Orders_CLEAN[[#This Row],[Returned]]="Yes",1,0)</f>
        <v>0</v>
      </c>
    </row>
    <row r="511" spans="1:23" x14ac:dyDescent="0.2">
      <c r="A511" t="s">
        <v>928</v>
      </c>
      <c r="B511" s="5">
        <v>45413</v>
      </c>
      <c r="C511" s="5" t="str">
        <f>IF(Orders_CLEAN[[#This Row],[Quantity]]="", "Quantity Error!", "Q"&amp;ROUNDUP(MONTH(Orders_CLEAN[[#This Row],[OrderDate]])/3,0))</f>
        <v>Q2</v>
      </c>
      <c r="D511" t="s">
        <v>493</v>
      </c>
      <c r="E511" t="str">
        <f>_xlfn.XLOOKUP(Orders_CLEAN[[#This Row],[CustomerID]],Customers[CustomerID],Customers[CustomerName])</f>
        <v>Sipho Le Roux</v>
      </c>
      <c r="F511" t="s">
        <v>181</v>
      </c>
      <c r="G511" t="str">
        <f>_xlfn.XLOOKUP(Orders_CLEAN[[#This Row],[ProductID]],Products[ProductID],Products[ProductName])</f>
        <v>Envelopes Model 1</v>
      </c>
      <c r="H511" t="str">
        <f>_xlfn.XLOOKUP(Orders_CLEAN[[#This Row],[ProductName]],Products[ProductName],Products[Category])</f>
        <v>Office Supplies</v>
      </c>
      <c r="I511" s="6">
        <f>_xlfn.XLOOKUP(Orders_CLEAN[[#This Row],[ProductID]],Products[ProductID],Products[Cost])</f>
        <v>76.66</v>
      </c>
      <c r="J511">
        <v>1</v>
      </c>
      <c r="K511" s="6">
        <v>117.32</v>
      </c>
      <c r="L511" s="7">
        <v>0.2</v>
      </c>
      <c r="M511" t="s">
        <v>27</v>
      </c>
      <c r="N511" t="s">
        <v>47</v>
      </c>
      <c r="O511" t="str">
        <f>_xlfn.XLOOKUP(Orders_CLEAN[[#This Row],[Region]],Region_lookup[RegionCode],Region_lookup[RegionName])</f>
        <v>Eastern Cape</v>
      </c>
      <c r="P511" t="s">
        <v>58</v>
      </c>
      <c r="Q511" t="str">
        <f>_xlfn.XLOOKUP(Orders_CLEAN[[#This Row],[EmployeeID]],Employees[EmployeeID],Employees[EmployeeName])</f>
        <v>Palesa Steyn</v>
      </c>
      <c r="R511" s="8">
        <f>Orders_CLEAN[[#This Row],[Quantity]]*Orders_CLEAN[[#This Row],[UnitPrice]]*(1-Orders_CLEAN[[#This Row],[Discount]])</f>
        <v>93.855999999999995</v>
      </c>
      <c r="S511" s="8">
        <f>Orders_CLEAN[[#This Row],[Cost]]*Orders_CLEAN[[#This Row],[Quantity]]</f>
        <v>76.66</v>
      </c>
      <c r="T511" s="8">
        <f>Orders_CLEAN[[#This Row],[LineTotal]]-Orders_CLEAN[[#This Row],[LineCost]]</f>
        <v>17.195999999999998</v>
      </c>
      <c r="U511" s="8" t="str">
        <f>IFERROR(IF(Orders_CLEAN[[#This Row],[Profit]]/Orders_CLEAN[[#This Row],[LineTotal]]&gt;0.3, "High", IF(Orders_CLEAN[[#This Row],[Profit]]/Orders_CLEAN[[#This Row],[LineTotal]]&gt;=0.15, "Medium", "Low")), "Quantity Error!")</f>
        <v>Medium</v>
      </c>
      <c r="V511" s="8" t="str">
        <f>IF(COUNTIF(Returns[OrderID], Orders_CLEAN[[#This Row],[OrderID]])&gt;0, "Yes", "No")</f>
        <v>No</v>
      </c>
      <c r="W511" s="19">
        <f>IF(Orders_CLEAN[[#This Row],[Returned]]="Yes",1,0)</f>
        <v>0</v>
      </c>
    </row>
    <row r="512" spans="1:23" x14ac:dyDescent="0.2">
      <c r="A512" t="s">
        <v>929</v>
      </c>
      <c r="B512" s="5">
        <v>45653</v>
      </c>
      <c r="C512" s="5" t="str">
        <f>IF(Orders_CLEAN[[#This Row],[Quantity]]="", "Quantity Error!", "Q"&amp;ROUNDUP(MONTH(Orders_CLEAN[[#This Row],[OrderDate]])/3,0))</f>
        <v>Q4</v>
      </c>
      <c r="D512" t="s">
        <v>371</v>
      </c>
      <c r="E512" t="str">
        <f>_xlfn.XLOOKUP(Orders_CLEAN[[#This Row],[CustomerID]],Customers[CustomerID],Customers[CustomerName])</f>
        <v>Nomsa Dlamini</v>
      </c>
      <c r="F512" t="s">
        <v>88</v>
      </c>
      <c r="G512" t="str">
        <f>_xlfn.XLOOKUP(Orders_CLEAN[[#This Row],[ProductID]],Products[ProductID],Products[ProductName])</f>
        <v>Tables Model 2</v>
      </c>
      <c r="H512" t="str">
        <f>_xlfn.XLOOKUP(Orders_CLEAN[[#This Row],[ProductName]],Products[ProductName],Products[Category])</f>
        <v>Furniture</v>
      </c>
      <c r="I512" s="6">
        <f>_xlfn.XLOOKUP(Orders_CLEAN[[#This Row],[ProductID]],Products[ProductID],Products[Cost])</f>
        <v>752.53</v>
      </c>
      <c r="J512">
        <v>6</v>
      </c>
      <c r="K512" s="6">
        <v>1018.12</v>
      </c>
      <c r="L512" s="7">
        <v>0.05</v>
      </c>
      <c r="M512" t="s">
        <v>13</v>
      </c>
      <c r="N512" t="s">
        <v>31</v>
      </c>
      <c r="O512" t="str">
        <f>_xlfn.XLOOKUP(Orders_CLEAN[[#This Row],[Region]],Region_lookup[RegionCode],Region_lookup[RegionName])</f>
        <v>Gauteng</v>
      </c>
      <c r="P512" t="s">
        <v>43</v>
      </c>
      <c r="Q512" t="str">
        <f>_xlfn.XLOOKUP(Orders_CLEAN[[#This Row],[EmployeeID]],Employees[EmployeeID],Employees[EmployeeName])</f>
        <v>Thabo Dlamini</v>
      </c>
      <c r="R512" s="8">
        <f>Orders_CLEAN[[#This Row],[Quantity]]*Orders_CLEAN[[#This Row],[UnitPrice]]*(1-Orders_CLEAN[[#This Row],[Discount]])</f>
        <v>5803.2839999999997</v>
      </c>
      <c r="S512" s="8">
        <f>Orders_CLEAN[[#This Row],[Cost]]*Orders_CLEAN[[#This Row],[Quantity]]</f>
        <v>4515.18</v>
      </c>
      <c r="T512" s="8">
        <f>Orders_CLEAN[[#This Row],[LineTotal]]-Orders_CLEAN[[#This Row],[LineCost]]</f>
        <v>1288.1039999999994</v>
      </c>
      <c r="U512" s="8" t="str">
        <f>IFERROR(IF(Orders_CLEAN[[#This Row],[Profit]]/Orders_CLEAN[[#This Row],[LineTotal]]&gt;0.3, "High", IF(Orders_CLEAN[[#This Row],[Profit]]/Orders_CLEAN[[#This Row],[LineTotal]]&gt;=0.15, "Medium", "Low")), "Quantity Error!")</f>
        <v>Medium</v>
      </c>
      <c r="V512" s="8" t="str">
        <f>IF(COUNTIF(Returns[OrderID], Orders_CLEAN[[#This Row],[OrderID]])&gt;0, "Yes", "No")</f>
        <v>No</v>
      </c>
      <c r="W512" s="19">
        <f>IF(Orders_CLEAN[[#This Row],[Returned]]="Yes",1,0)</f>
        <v>0</v>
      </c>
    </row>
    <row r="513" spans="1:23" x14ac:dyDescent="0.2">
      <c r="A513" t="s">
        <v>931</v>
      </c>
      <c r="B513" s="5">
        <v>45683</v>
      </c>
      <c r="C513" s="5" t="str">
        <f>IF(Orders_CLEAN[[#This Row],[Quantity]]="", "Quantity Error!", "Q"&amp;ROUNDUP(MONTH(Orders_CLEAN[[#This Row],[OrderDate]])/3,0))</f>
        <v>Q1</v>
      </c>
      <c r="D513" t="s">
        <v>120</v>
      </c>
      <c r="E513" t="str">
        <f>_xlfn.XLOOKUP(Orders_CLEAN[[#This Row],[CustomerID]],Customers[CustomerID],Customers[CustomerName])</f>
        <v>Francois Sithole</v>
      </c>
      <c r="F513" t="s">
        <v>297</v>
      </c>
      <c r="G513" t="str">
        <f>_xlfn.XLOOKUP(Orders_CLEAN[[#This Row],[ProductID]],Products[ProductID],Products[ProductName])</f>
        <v>Laptops Model 2</v>
      </c>
      <c r="H513" t="str">
        <f>_xlfn.XLOOKUP(Orders_CLEAN[[#This Row],[ProductName]],Products[ProductName],Products[Category])</f>
        <v>Technology</v>
      </c>
      <c r="I513" s="6">
        <f>_xlfn.XLOOKUP(Orders_CLEAN[[#This Row],[ProductID]],Products[ProductID],Products[Cost])</f>
        <v>55.26</v>
      </c>
      <c r="J513">
        <v>1</v>
      </c>
      <c r="K513" s="6">
        <v>112.32</v>
      </c>
      <c r="L513" s="7">
        <v>0.15</v>
      </c>
      <c r="M513" t="s">
        <v>13</v>
      </c>
      <c r="N513" t="s">
        <v>31</v>
      </c>
      <c r="O513" t="str">
        <f>_xlfn.XLOOKUP(Orders_CLEAN[[#This Row],[Region]],Region_lookup[RegionCode],Region_lookup[RegionName])</f>
        <v>Gauteng</v>
      </c>
      <c r="P513" t="s">
        <v>32</v>
      </c>
      <c r="Q513" t="str">
        <f>_xlfn.XLOOKUP(Orders_CLEAN[[#This Row],[EmployeeID]],Employees[EmployeeID],Employees[EmployeeName])</f>
        <v>Nomvula Mokoena</v>
      </c>
      <c r="R513" s="8">
        <f>Orders_CLEAN[[#This Row],[Quantity]]*Orders_CLEAN[[#This Row],[UnitPrice]]*(1-Orders_CLEAN[[#This Row],[Discount]])</f>
        <v>95.471999999999994</v>
      </c>
      <c r="S513" s="8">
        <f>Orders_CLEAN[[#This Row],[Cost]]*Orders_CLEAN[[#This Row],[Quantity]]</f>
        <v>55.26</v>
      </c>
      <c r="T513" s="8">
        <f>Orders_CLEAN[[#This Row],[LineTotal]]-Orders_CLEAN[[#This Row],[LineCost]]</f>
        <v>40.211999999999996</v>
      </c>
      <c r="U513" s="8" t="str">
        <f>IFERROR(IF(Orders_CLEAN[[#This Row],[Profit]]/Orders_CLEAN[[#This Row],[LineTotal]]&gt;0.3, "High", IF(Orders_CLEAN[[#This Row],[Profit]]/Orders_CLEAN[[#This Row],[LineTotal]]&gt;=0.15, "Medium", "Low")), "Quantity Error!")</f>
        <v>High</v>
      </c>
      <c r="V513" s="8" t="str">
        <f>IF(COUNTIF(Returns[OrderID], Orders_CLEAN[[#This Row],[OrderID]])&gt;0, "Yes", "No")</f>
        <v>No</v>
      </c>
      <c r="W513" s="19">
        <f>IF(Orders_CLEAN[[#This Row],[Returned]]="Yes",1,0)</f>
        <v>0</v>
      </c>
    </row>
    <row r="514" spans="1:23" x14ac:dyDescent="0.2">
      <c r="A514" t="s">
        <v>932</v>
      </c>
      <c r="B514" s="5">
        <v>45759</v>
      </c>
      <c r="C514" s="5" t="str">
        <f>IF(Orders_CLEAN[[#This Row],[Quantity]]="", "Quantity Error!", "Q"&amp;ROUNDUP(MONTH(Orders_CLEAN[[#This Row],[OrderDate]])/3,0))</f>
        <v>Q2</v>
      </c>
      <c r="D514" t="s">
        <v>355</v>
      </c>
      <c r="E514" t="str">
        <f>_xlfn.XLOOKUP(Orders_CLEAN[[#This Row],[CustomerID]],Customers[CustomerID],Customers[CustomerName])</f>
        <v>Pieter Joubert</v>
      </c>
      <c r="F514" t="s">
        <v>85</v>
      </c>
      <c r="G514" t="str">
        <f>_xlfn.XLOOKUP(Orders_CLEAN[[#This Row],[ProductID]],Products[ProductID],Products[ProductName])</f>
        <v>Monitors Model 3</v>
      </c>
      <c r="H514" t="str">
        <f>_xlfn.XLOOKUP(Orders_CLEAN[[#This Row],[ProductName]],Products[ProductName],Products[Category])</f>
        <v>Technology</v>
      </c>
      <c r="I514" s="6">
        <f>_xlfn.XLOOKUP(Orders_CLEAN[[#This Row],[ProductID]],Products[ProductID],Products[Cost])</f>
        <v>710.37</v>
      </c>
      <c r="J514">
        <v>6</v>
      </c>
      <c r="K514" s="6">
        <v>979.52</v>
      </c>
      <c r="L514" s="7">
        <v>0.2</v>
      </c>
      <c r="M514" t="s">
        <v>36</v>
      </c>
      <c r="N514" t="s">
        <v>14</v>
      </c>
      <c r="O514" t="str">
        <f>_xlfn.XLOOKUP(Orders_CLEAN[[#This Row],[Region]],Region_lookup[RegionCode],Region_lookup[RegionName])</f>
        <v>Western Cape</v>
      </c>
      <c r="P514" t="s">
        <v>93</v>
      </c>
      <c r="Q514" t="str">
        <f>_xlfn.XLOOKUP(Orders_CLEAN[[#This Row],[EmployeeID]],Employees[EmployeeID],Employees[EmployeeName])</f>
        <v>Anja Zulu</v>
      </c>
      <c r="R514" s="8">
        <f>Orders_CLEAN[[#This Row],[Quantity]]*Orders_CLEAN[[#This Row],[UnitPrice]]*(1-Orders_CLEAN[[#This Row],[Discount]])</f>
        <v>4701.6959999999999</v>
      </c>
      <c r="S514" s="8">
        <f>Orders_CLEAN[[#This Row],[Cost]]*Orders_CLEAN[[#This Row],[Quantity]]</f>
        <v>4262.22</v>
      </c>
      <c r="T514" s="8">
        <f>Orders_CLEAN[[#This Row],[LineTotal]]-Orders_CLEAN[[#This Row],[LineCost]]</f>
        <v>439.47599999999966</v>
      </c>
      <c r="U514" s="8" t="str">
        <f>IFERROR(IF(Orders_CLEAN[[#This Row],[Profit]]/Orders_CLEAN[[#This Row],[LineTotal]]&gt;0.3, "High", IF(Orders_CLEAN[[#This Row],[Profit]]/Orders_CLEAN[[#This Row],[LineTotal]]&gt;=0.15, "Medium", "Low")), "Quantity Error!")</f>
        <v>Low</v>
      </c>
      <c r="V514" s="8" t="str">
        <f>IF(COUNTIF(Returns[OrderID], Orders_CLEAN[[#This Row],[OrderID]])&gt;0, "Yes", "No")</f>
        <v>No</v>
      </c>
      <c r="W514" s="19">
        <f>IF(Orders_CLEAN[[#This Row],[Returned]]="Yes",1,0)</f>
        <v>0</v>
      </c>
    </row>
    <row r="515" spans="1:23" x14ac:dyDescent="0.2">
      <c r="A515" t="s">
        <v>933</v>
      </c>
      <c r="B515" s="5">
        <v>45387</v>
      </c>
      <c r="C515" s="5" t="str">
        <f>IF(Orders_CLEAN[[#This Row],[Quantity]]="", "Quantity Error!", "Q"&amp;ROUNDUP(MONTH(Orders_CLEAN[[#This Row],[OrderDate]])/3,0))</f>
        <v>Q2</v>
      </c>
      <c r="D515" t="s">
        <v>351</v>
      </c>
      <c r="E515" t="str">
        <f>_xlfn.XLOOKUP(Orders_CLEAN[[#This Row],[CustomerID]],Customers[CustomerID],Customers[CustomerName])</f>
        <v>Riaan Joubert</v>
      </c>
      <c r="F515" t="s">
        <v>69</v>
      </c>
      <c r="G515" t="str">
        <f>_xlfn.XLOOKUP(Orders_CLEAN[[#This Row],[ProductID]],Products[ProductID],Products[ProductName])</f>
        <v>Paper Model 2</v>
      </c>
      <c r="H515" t="str">
        <f>_xlfn.XLOOKUP(Orders_CLEAN[[#This Row],[ProductName]],Products[ProductName],Products[Category])</f>
        <v>Office Supplies</v>
      </c>
      <c r="I515" s="6">
        <f>_xlfn.XLOOKUP(Orders_CLEAN[[#This Row],[ProductID]],Products[ProductID],Products[Cost])</f>
        <v>461.98</v>
      </c>
      <c r="J515">
        <v>5</v>
      </c>
      <c r="K515" s="6">
        <v>1013.15</v>
      </c>
      <c r="L515" s="7">
        <v>0</v>
      </c>
      <c r="M515" t="s">
        <v>62</v>
      </c>
      <c r="N515" t="s">
        <v>14</v>
      </c>
      <c r="O515" t="str">
        <f>_xlfn.XLOOKUP(Orders_CLEAN[[#This Row],[Region]],Region_lookup[RegionCode],Region_lookup[RegionName])</f>
        <v>Western Cape</v>
      </c>
      <c r="P515" t="s">
        <v>15</v>
      </c>
      <c r="Q515" t="str">
        <f>_xlfn.XLOOKUP(Orders_CLEAN[[#This Row],[EmployeeID]],Employees[EmployeeID],Employees[EmployeeName])</f>
        <v>Anja Fourie</v>
      </c>
      <c r="R515" s="8">
        <f>Orders_CLEAN[[#This Row],[Quantity]]*Orders_CLEAN[[#This Row],[UnitPrice]]*(1-Orders_CLEAN[[#This Row],[Discount]])</f>
        <v>5065.75</v>
      </c>
      <c r="S515" s="8">
        <f>Orders_CLEAN[[#This Row],[Cost]]*Orders_CLEAN[[#This Row],[Quantity]]</f>
        <v>2309.9</v>
      </c>
      <c r="T515" s="8">
        <f>Orders_CLEAN[[#This Row],[LineTotal]]-Orders_CLEAN[[#This Row],[LineCost]]</f>
        <v>2755.85</v>
      </c>
      <c r="U515" s="8" t="str">
        <f>IFERROR(IF(Orders_CLEAN[[#This Row],[Profit]]/Orders_CLEAN[[#This Row],[LineTotal]]&gt;0.3, "High", IF(Orders_CLEAN[[#This Row],[Profit]]/Orders_CLEAN[[#This Row],[LineTotal]]&gt;=0.15, "Medium", "Low")), "Quantity Error!")</f>
        <v>High</v>
      </c>
      <c r="V515" s="8" t="str">
        <f>IF(COUNTIF(Returns[OrderID], Orders_CLEAN[[#This Row],[OrderID]])&gt;0, "Yes", "No")</f>
        <v>No</v>
      </c>
      <c r="W515" s="19">
        <f>IF(Orders_CLEAN[[#This Row],[Returned]]="Yes",1,0)</f>
        <v>0</v>
      </c>
    </row>
    <row r="516" spans="1:23" x14ac:dyDescent="0.2">
      <c r="A516" t="s">
        <v>934</v>
      </c>
      <c r="B516" s="5">
        <v>45639</v>
      </c>
      <c r="C516" s="5" t="str">
        <f>IF(Orders_CLEAN[[#This Row],[Quantity]]="", "Quantity Error!", "Q"&amp;ROUNDUP(MONTH(Orders_CLEAN[[#This Row],[OrderDate]])/3,0))</f>
        <v>Q4</v>
      </c>
      <c r="D516" t="s">
        <v>321</v>
      </c>
      <c r="E516" t="str">
        <f>_xlfn.XLOOKUP(Orders_CLEAN[[#This Row],[CustomerID]],Customers[CustomerID],Customers[CustomerName])</f>
        <v>Nomvula Le Roux</v>
      </c>
      <c r="F516" t="s">
        <v>30</v>
      </c>
      <c r="G516" t="str">
        <f>_xlfn.XLOOKUP(Orders_CLEAN[[#This Row],[ProductID]],Products[ProductID],Products[ProductName])</f>
        <v>Paper Model 4</v>
      </c>
      <c r="H516" t="str">
        <f>_xlfn.XLOOKUP(Orders_CLEAN[[#This Row],[ProductName]],Products[ProductName],Products[Category])</f>
        <v>Office Supplies</v>
      </c>
      <c r="I516" s="6">
        <f>_xlfn.XLOOKUP(Orders_CLEAN[[#This Row],[ProductID]],Products[ProductID],Products[Cost])</f>
        <v>528.29</v>
      </c>
      <c r="J516">
        <v>5</v>
      </c>
      <c r="K516" s="6">
        <v>798.12</v>
      </c>
      <c r="L516" s="7">
        <v>0</v>
      </c>
      <c r="M516" t="s">
        <v>62</v>
      </c>
      <c r="N516" t="s">
        <v>21</v>
      </c>
      <c r="O516" t="str">
        <f>_xlfn.XLOOKUP(Orders_CLEAN[[#This Row],[Region]],Region_lookup[RegionCode],Region_lookup[RegionName])</f>
        <v>KwaZulu-Natal</v>
      </c>
      <c r="P516" t="s">
        <v>170</v>
      </c>
      <c r="Q516" t="str">
        <f>_xlfn.XLOOKUP(Orders_CLEAN[[#This Row],[EmployeeID]],Employees[EmployeeID],Employees[EmployeeName])</f>
        <v>Nomvula Le Roux</v>
      </c>
      <c r="R516" s="8">
        <f>Orders_CLEAN[[#This Row],[Quantity]]*Orders_CLEAN[[#This Row],[UnitPrice]]*(1-Orders_CLEAN[[#This Row],[Discount]])</f>
        <v>3990.6</v>
      </c>
      <c r="S516" s="8">
        <f>Orders_CLEAN[[#This Row],[Cost]]*Orders_CLEAN[[#This Row],[Quantity]]</f>
        <v>2641.45</v>
      </c>
      <c r="T516" s="8">
        <f>Orders_CLEAN[[#This Row],[LineTotal]]-Orders_CLEAN[[#This Row],[LineCost]]</f>
        <v>1349.15</v>
      </c>
      <c r="U516" s="8" t="str">
        <f>IFERROR(IF(Orders_CLEAN[[#This Row],[Profit]]/Orders_CLEAN[[#This Row],[LineTotal]]&gt;0.3, "High", IF(Orders_CLEAN[[#This Row],[Profit]]/Orders_CLEAN[[#This Row],[LineTotal]]&gt;=0.15, "Medium", "Low")), "Quantity Error!")</f>
        <v>High</v>
      </c>
      <c r="V516" s="8" t="str">
        <f>IF(COUNTIF(Returns[OrderID], Orders_CLEAN[[#This Row],[OrderID]])&gt;0, "Yes", "No")</f>
        <v>No</v>
      </c>
      <c r="W516" s="19">
        <f>IF(Orders_CLEAN[[#This Row],[Returned]]="Yes",1,0)</f>
        <v>0</v>
      </c>
    </row>
    <row r="517" spans="1:23" x14ac:dyDescent="0.2">
      <c r="A517" t="s">
        <v>935</v>
      </c>
      <c r="B517" s="5">
        <v>45356</v>
      </c>
      <c r="C517" s="5" t="str">
        <f>IF(Orders_CLEAN[[#This Row],[Quantity]]="", "Quantity Error!", "Q"&amp;ROUNDUP(MONTH(Orders_CLEAN[[#This Row],[OrderDate]])/3,0))</f>
        <v>Q1</v>
      </c>
      <c r="D517" t="s">
        <v>204</v>
      </c>
      <c r="E517" t="str">
        <f>_xlfn.XLOOKUP(Orders_CLEAN[[#This Row],[CustomerID]],Customers[CustomerID],Customers[CustomerName])</f>
        <v>Elmarie Mbatha</v>
      </c>
      <c r="F517" t="s">
        <v>19</v>
      </c>
      <c r="G517" t="str">
        <f>_xlfn.XLOOKUP(Orders_CLEAN[[#This Row],[ProductID]],Products[ProductID],Products[ProductName])</f>
        <v>Accessories Model 4</v>
      </c>
      <c r="H517" t="str">
        <f>_xlfn.XLOOKUP(Orders_CLEAN[[#This Row],[ProductName]],Products[ProductName],Products[Category])</f>
        <v>Technology</v>
      </c>
      <c r="I517" s="6">
        <f>_xlfn.XLOOKUP(Orders_CLEAN[[#This Row],[ProductID]],Products[ProductID],Products[Cost])</f>
        <v>685.08</v>
      </c>
      <c r="J517">
        <v>3</v>
      </c>
      <c r="K517" s="6">
        <v>921.01</v>
      </c>
      <c r="L517" s="7">
        <v>0</v>
      </c>
      <c r="M517" t="s">
        <v>13</v>
      </c>
      <c r="N517" t="s">
        <v>14</v>
      </c>
      <c r="O517" t="str">
        <f>_xlfn.XLOOKUP(Orders_CLEAN[[#This Row],[Region]],Region_lookup[RegionCode],Region_lookup[RegionName])</f>
        <v>Western Cape</v>
      </c>
      <c r="P517" t="s">
        <v>15</v>
      </c>
      <c r="Q517" t="str">
        <f>_xlfn.XLOOKUP(Orders_CLEAN[[#This Row],[EmployeeID]],Employees[EmployeeID],Employees[EmployeeName])</f>
        <v>Anja Fourie</v>
      </c>
      <c r="R517" s="8">
        <f>Orders_CLEAN[[#This Row],[Quantity]]*Orders_CLEAN[[#This Row],[UnitPrice]]*(1-Orders_CLEAN[[#This Row],[Discount]])</f>
        <v>2763.0299999999997</v>
      </c>
      <c r="S517" s="8">
        <f>Orders_CLEAN[[#This Row],[Cost]]*Orders_CLEAN[[#This Row],[Quantity]]</f>
        <v>2055.2400000000002</v>
      </c>
      <c r="T517" s="8">
        <f>Orders_CLEAN[[#This Row],[LineTotal]]-Orders_CLEAN[[#This Row],[LineCost]]</f>
        <v>707.78999999999951</v>
      </c>
      <c r="U517" s="8" t="str">
        <f>IFERROR(IF(Orders_CLEAN[[#This Row],[Profit]]/Orders_CLEAN[[#This Row],[LineTotal]]&gt;0.3, "High", IF(Orders_CLEAN[[#This Row],[Profit]]/Orders_CLEAN[[#This Row],[LineTotal]]&gt;=0.15, "Medium", "Low")), "Quantity Error!")</f>
        <v>Medium</v>
      </c>
      <c r="V517" s="8" t="str">
        <f>IF(COUNTIF(Returns[OrderID], Orders_CLEAN[[#This Row],[OrderID]])&gt;0, "Yes", "No")</f>
        <v>No</v>
      </c>
      <c r="W517" s="19">
        <f>IF(Orders_CLEAN[[#This Row],[Returned]]="Yes",1,0)</f>
        <v>0</v>
      </c>
    </row>
    <row r="518" spans="1:23" x14ac:dyDescent="0.2">
      <c r="A518" t="s">
        <v>936</v>
      </c>
      <c r="B518" s="5">
        <v>45723</v>
      </c>
      <c r="C518" s="5" t="str">
        <f>IF(Orders_CLEAN[[#This Row],[Quantity]]="", "Quantity Error!", "Q"&amp;ROUNDUP(MONTH(Orders_CLEAN[[#This Row],[OrderDate]])/3,0))</f>
        <v>Q1</v>
      </c>
      <c r="D518" t="s">
        <v>117</v>
      </c>
      <c r="E518" t="str">
        <f>_xlfn.XLOOKUP(Orders_CLEAN[[#This Row],[CustomerID]],Customers[CustomerID],Customers[CustomerName])</f>
        <v>Precious Dlamini</v>
      </c>
      <c r="F518" t="s">
        <v>181</v>
      </c>
      <c r="G518" t="str">
        <f>_xlfn.XLOOKUP(Orders_CLEAN[[#This Row],[ProductID]],Products[ProductID],Products[ProductName])</f>
        <v>Envelopes Model 1</v>
      </c>
      <c r="H518" t="str">
        <f>_xlfn.XLOOKUP(Orders_CLEAN[[#This Row],[ProductName]],Products[ProductName],Products[Category])</f>
        <v>Office Supplies</v>
      </c>
      <c r="I518" s="6">
        <f>_xlfn.XLOOKUP(Orders_CLEAN[[#This Row],[ProductID]],Products[ProductID],Products[Cost])</f>
        <v>76.66</v>
      </c>
      <c r="J518">
        <v>3</v>
      </c>
      <c r="K518" s="6">
        <v>117.32</v>
      </c>
      <c r="L518" s="7">
        <v>0</v>
      </c>
      <c r="M518" t="s">
        <v>36</v>
      </c>
      <c r="N518" t="s">
        <v>47</v>
      </c>
      <c r="O518" t="str">
        <f>_xlfn.XLOOKUP(Orders_CLEAN[[#This Row],[Region]],Region_lookup[RegionCode],Region_lookup[RegionName])</f>
        <v>Eastern Cape</v>
      </c>
      <c r="P518" t="s">
        <v>75</v>
      </c>
      <c r="Q518" t="str">
        <f>_xlfn.XLOOKUP(Orders_CLEAN[[#This Row],[EmployeeID]],Employees[EmployeeID],Employees[EmployeeName])</f>
        <v>Francois Steyn</v>
      </c>
      <c r="R518" s="8">
        <f>Orders_CLEAN[[#This Row],[Quantity]]*Orders_CLEAN[[#This Row],[UnitPrice]]*(1-Orders_CLEAN[[#This Row],[Discount]])</f>
        <v>351.96</v>
      </c>
      <c r="S518" s="8">
        <f>Orders_CLEAN[[#This Row],[Cost]]*Orders_CLEAN[[#This Row],[Quantity]]</f>
        <v>229.98</v>
      </c>
      <c r="T518" s="8">
        <f>Orders_CLEAN[[#This Row],[LineTotal]]-Orders_CLEAN[[#This Row],[LineCost]]</f>
        <v>121.97999999999999</v>
      </c>
      <c r="U518" s="8" t="str">
        <f>IFERROR(IF(Orders_CLEAN[[#This Row],[Profit]]/Orders_CLEAN[[#This Row],[LineTotal]]&gt;0.3, "High", IF(Orders_CLEAN[[#This Row],[Profit]]/Orders_CLEAN[[#This Row],[LineTotal]]&gt;=0.15, "Medium", "Low")), "Quantity Error!")</f>
        <v>High</v>
      </c>
      <c r="V518" s="8" t="str">
        <f>IF(COUNTIF(Returns[OrderID], Orders_CLEAN[[#This Row],[OrderID]])&gt;0, "Yes", "No")</f>
        <v>No</v>
      </c>
      <c r="W518" s="19">
        <f>IF(Orders_CLEAN[[#This Row],[Returned]]="Yes",1,0)</f>
        <v>0</v>
      </c>
    </row>
    <row r="519" spans="1:23" x14ac:dyDescent="0.2">
      <c r="A519" t="s">
        <v>938</v>
      </c>
      <c r="B519" s="5">
        <v>45519</v>
      </c>
      <c r="C519" s="5" t="str">
        <f>IF(Orders_CLEAN[[#This Row],[Quantity]]="", "Quantity Error!", "Q"&amp;ROUNDUP(MONTH(Orders_CLEAN[[#This Row],[OrderDate]])/3,0))</f>
        <v>Q3</v>
      </c>
      <c r="D519" t="s">
        <v>285</v>
      </c>
      <c r="E519" t="str">
        <f>_xlfn.XLOOKUP(Orders_CLEAN[[#This Row],[CustomerID]],Customers[CustomerID],Customers[CustomerName])</f>
        <v>Francois Fourie</v>
      </c>
      <c r="F519" t="s">
        <v>297</v>
      </c>
      <c r="G519" t="str">
        <f>_xlfn.XLOOKUP(Orders_CLEAN[[#This Row],[ProductID]],Products[ProductID],Products[ProductName])</f>
        <v>Laptops Model 2</v>
      </c>
      <c r="H519" t="str">
        <f>_xlfn.XLOOKUP(Orders_CLEAN[[#This Row],[ProductName]],Products[ProductName],Products[Category])</f>
        <v>Technology</v>
      </c>
      <c r="I519" s="6">
        <f>_xlfn.XLOOKUP(Orders_CLEAN[[#This Row],[ProductID]],Products[ProductID],Products[Cost])</f>
        <v>55.26</v>
      </c>
      <c r="J519">
        <v>5</v>
      </c>
      <c r="K519" s="6">
        <v>112.32</v>
      </c>
      <c r="L519" s="7">
        <v>0</v>
      </c>
      <c r="M519" t="s">
        <v>27</v>
      </c>
      <c r="N519" t="s">
        <v>31</v>
      </c>
      <c r="O519" t="str">
        <f>_xlfn.XLOOKUP(Orders_CLEAN[[#This Row],[Region]],Region_lookup[RegionCode],Region_lookup[RegionName])</f>
        <v>Gauteng</v>
      </c>
      <c r="P519" t="s">
        <v>52</v>
      </c>
      <c r="Q519" t="str">
        <f>_xlfn.XLOOKUP(Orders_CLEAN[[#This Row],[EmployeeID]],Employees[EmployeeID],Employees[EmployeeName])</f>
        <v>Precious Mbatha</v>
      </c>
      <c r="R519" s="8">
        <f>Orders_CLEAN[[#This Row],[Quantity]]*Orders_CLEAN[[#This Row],[UnitPrice]]*(1-Orders_CLEAN[[#This Row],[Discount]])</f>
        <v>561.59999999999991</v>
      </c>
      <c r="S519" s="8">
        <f>Orders_CLEAN[[#This Row],[Cost]]*Orders_CLEAN[[#This Row],[Quantity]]</f>
        <v>276.3</v>
      </c>
      <c r="T519" s="8">
        <f>Orders_CLEAN[[#This Row],[LineTotal]]-Orders_CLEAN[[#This Row],[LineCost]]</f>
        <v>285.2999999999999</v>
      </c>
      <c r="U519" s="8" t="str">
        <f>IFERROR(IF(Orders_CLEAN[[#This Row],[Profit]]/Orders_CLEAN[[#This Row],[LineTotal]]&gt;0.3, "High", IF(Orders_CLEAN[[#This Row],[Profit]]/Orders_CLEAN[[#This Row],[LineTotal]]&gt;=0.15, "Medium", "Low")), "Quantity Error!")</f>
        <v>High</v>
      </c>
      <c r="V519" s="8" t="str">
        <f>IF(COUNTIF(Returns[OrderID], Orders_CLEAN[[#This Row],[OrderID]])&gt;0, "Yes", "No")</f>
        <v>No</v>
      </c>
      <c r="W519" s="19">
        <f>IF(Orders_CLEAN[[#This Row],[Returned]]="Yes",1,0)</f>
        <v>0</v>
      </c>
    </row>
    <row r="520" spans="1:23" x14ac:dyDescent="0.2">
      <c r="A520" t="s">
        <v>939</v>
      </c>
      <c r="B520" s="5">
        <v>45837</v>
      </c>
      <c r="C520" s="5" t="str">
        <f>IF(Orders_CLEAN[[#This Row],[Quantity]]="", "Quantity Error!", "Q"&amp;ROUNDUP(MONTH(Orders_CLEAN[[#This Row],[OrderDate]])/3,0))</f>
        <v>Q2</v>
      </c>
      <c r="D520" t="s">
        <v>246</v>
      </c>
      <c r="E520" t="str">
        <f>_xlfn.XLOOKUP(Orders_CLEAN[[#This Row],[CustomerID]],Customers[CustomerID],Customers[CustomerName])</f>
        <v>Precious Steyn</v>
      </c>
      <c r="F520" t="s">
        <v>413</v>
      </c>
      <c r="G520" t="str">
        <f>_xlfn.XLOOKUP(Orders_CLEAN[[#This Row],[ProductID]],Products[ProductID],Products[ProductName])</f>
        <v>Monitors Model 4</v>
      </c>
      <c r="H520" t="str">
        <f>_xlfn.XLOOKUP(Orders_CLEAN[[#This Row],[ProductName]],Products[ProductName],Products[Category])</f>
        <v>Technology</v>
      </c>
      <c r="I520" s="6">
        <f>_xlfn.XLOOKUP(Orders_CLEAN[[#This Row],[ProductID]],Products[ProductID],Products[Cost])</f>
        <v>365.65</v>
      </c>
      <c r="J520">
        <v>8</v>
      </c>
      <c r="K520" s="6">
        <v>689.97</v>
      </c>
      <c r="L520" s="7">
        <v>0.15</v>
      </c>
      <c r="M520" t="s">
        <v>62</v>
      </c>
      <c r="N520" t="s">
        <v>47</v>
      </c>
      <c r="O520" t="str">
        <f>_xlfn.XLOOKUP(Orders_CLEAN[[#This Row],[Region]],Region_lookup[RegionCode],Region_lookup[RegionName])</f>
        <v>Eastern Cape</v>
      </c>
      <c r="P520" t="s">
        <v>75</v>
      </c>
      <c r="Q520" t="str">
        <f>_xlfn.XLOOKUP(Orders_CLEAN[[#This Row],[EmployeeID]],Employees[EmployeeID],Employees[EmployeeName])</f>
        <v>Francois Steyn</v>
      </c>
      <c r="R520" s="8">
        <f>Orders_CLEAN[[#This Row],[Quantity]]*Orders_CLEAN[[#This Row],[UnitPrice]]*(1-Orders_CLEAN[[#This Row],[Discount]])</f>
        <v>4691.7960000000003</v>
      </c>
      <c r="S520" s="8">
        <f>Orders_CLEAN[[#This Row],[Cost]]*Orders_CLEAN[[#This Row],[Quantity]]</f>
        <v>2925.2</v>
      </c>
      <c r="T520" s="8">
        <f>Orders_CLEAN[[#This Row],[LineTotal]]-Orders_CLEAN[[#This Row],[LineCost]]</f>
        <v>1766.5960000000005</v>
      </c>
      <c r="U520" s="8" t="str">
        <f>IFERROR(IF(Orders_CLEAN[[#This Row],[Profit]]/Orders_CLEAN[[#This Row],[LineTotal]]&gt;0.3, "High", IF(Orders_CLEAN[[#This Row],[Profit]]/Orders_CLEAN[[#This Row],[LineTotal]]&gt;=0.15, "Medium", "Low")), "Quantity Error!")</f>
        <v>High</v>
      </c>
      <c r="V520" s="8" t="str">
        <f>IF(COUNTIF(Returns[OrderID], Orders_CLEAN[[#This Row],[OrderID]])&gt;0, "Yes", "No")</f>
        <v>No</v>
      </c>
      <c r="W520" s="19">
        <f>IF(Orders_CLEAN[[#This Row],[Returned]]="Yes",1,0)</f>
        <v>0</v>
      </c>
    </row>
    <row r="521" spans="1:23" x14ac:dyDescent="0.2">
      <c r="A521" t="s">
        <v>941</v>
      </c>
      <c r="B521" s="5">
        <v>45830</v>
      </c>
      <c r="C521" s="5" t="str">
        <f>IF(Orders_CLEAN[[#This Row],[Quantity]]="", "Quantity Error!", "Q"&amp;ROUNDUP(MONTH(Orders_CLEAN[[#This Row],[OrderDate]])/3,0))</f>
        <v>Q2</v>
      </c>
      <c r="D521" t="s">
        <v>317</v>
      </c>
      <c r="E521" t="str">
        <f>_xlfn.XLOOKUP(Orders_CLEAN[[#This Row],[CustomerID]],Customers[CustomerID],Customers[CustomerName])</f>
        <v>Deon Dlamini</v>
      </c>
      <c r="F521" t="s">
        <v>108</v>
      </c>
      <c r="G521" t="str">
        <f>_xlfn.XLOOKUP(Orders_CLEAN[[#This Row],[ProductID]],Products[ProductID],Products[ProductName])</f>
        <v>Staplers Model 2</v>
      </c>
      <c r="H521" t="str">
        <f>_xlfn.XLOOKUP(Orders_CLEAN[[#This Row],[ProductName]],Products[ProductName],Products[Category])</f>
        <v>Office Supplies</v>
      </c>
      <c r="I521" s="6">
        <f>_xlfn.XLOOKUP(Orders_CLEAN[[#This Row],[ProductID]],Products[ProductID],Products[Cost])</f>
        <v>723.21</v>
      </c>
      <c r="J521">
        <v>12</v>
      </c>
      <c r="K521" s="6">
        <v>1348.08</v>
      </c>
      <c r="L521" s="7">
        <v>0</v>
      </c>
      <c r="M521" t="s">
        <v>62</v>
      </c>
      <c r="N521" t="s">
        <v>31</v>
      </c>
      <c r="O521" t="str">
        <f>_xlfn.XLOOKUP(Orders_CLEAN[[#This Row],[Region]],Region_lookup[RegionCode],Region_lookup[RegionName])</f>
        <v>Gauteng</v>
      </c>
      <c r="P521" t="s">
        <v>52</v>
      </c>
      <c r="Q521" t="str">
        <f>_xlfn.XLOOKUP(Orders_CLEAN[[#This Row],[EmployeeID]],Employees[EmployeeID],Employees[EmployeeName])</f>
        <v>Precious Mbatha</v>
      </c>
      <c r="R521" s="8">
        <f>Orders_CLEAN[[#This Row],[Quantity]]*Orders_CLEAN[[#This Row],[UnitPrice]]*(1-Orders_CLEAN[[#This Row],[Discount]])</f>
        <v>16176.96</v>
      </c>
      <c r="S521" s="8">
        <f>Orders_CLEAN[[#This Row],[Cost]]*Orders_CLEAN[[#This Row],[Quantity]]</f>
        <v>8678.52</v>
      </c>
      <c r="T521" s="8">
        <f>Orders_CLEAN[[#This Row],[LineTotal]]-Orders_CLEAN[[#This Row],[LineCost]]</f>
        <v>7498.4399999999987</v>
      </c>
      <c r="U521" s="8" t="str">
        <f>IFERROR(IF(Orders_CLEAN[[#This Row],[Profit]]/Orders_CLEAN[[#This Row],[LineTotal]]&gt;0.3, "High", IF(Orders_CLEAN[[#This Row],[Profit]]/Orders_CLEAN[[#This Row],[LineTotal]]&gt;=0.15, "Medium", "Low")), "Quantity Error!")</f>
        <v>High</v>
      </c>
      <c r="V521" s="8" t="str">
        <f>IF(COUNTIF(Returns[OrderID], Orders_CLEAN[[#This Row],[OrderID]])&gt;0, "Yes", "No")</f>
        <v>No</v>
      </c>
      <c r="W521" s="19">
        <f>IF(Orders_CLEAN[[#This Row],[Returned]]="Yes",1,0)</f>
        <v>0</v>
      </c>
    </row>
    <row r="522" spans="1:23" x14ac:dyDescent="0.2">
      <c r="A522" t="s">
        <v>942</v>
      </c>
      <c r="B522" s="5">
        <v>45334</v>
      </c>
      <c r="C522" s="5" t="str">
        <f>IF(Orders_CLEAN[[#This Row],[Quantity]]="", "Quantity Error!", "Q"&amp;ROUNDUP(MONTH(Orders_CLEAN[[#This Row],[OrderDate]])/3,0))</f>
        <v>Q1</v>
      </c>
      <c r="D522" t="s">
        <v>263</v>
      </c>
      <c r="E522" t="str">
        <f>_xlfn.XLOOKUP(Orders_CLEAN[[#This Row],[CustomerID]],Customers[CustomerID],Customers[CustomerName])</f>
        <v>Kagiso Coetzee</v>
      </c>
      <c r="F522" t="s">
        <v>104</v>
      </c>
      <c r="G522" t="str">
        <f>_xlfn.XLOOKUP(Orders_CLEAN[[#This Row],[ProductID]],Products[ProductID],Products[ProductName])</f>
        <v>Envelopes Model 4</v>
      </c>
      <c r="H522" t="str">
        <f>_xlfn.XLOOKUP(Orders_CLEAN[[#This Row],[ProductName]],Products[ProductName],Products[Category])</f>
        <v>Office Supplies</v>
      </c>
      <c r="I522" s="6">
        <f>_xlfn.XLOOKUP(Orders_CLEAN[[#This Row],[ProductID]],Products[ProductID],Products[Cost])</f>
        <v>777.33</v>
      </c>
      <c r="J522">
        <v>10</v>
      </c>
      <c r="K522" s="6">
        <v>1363.68</v>
      </c>
      <c r="L522" s="7">
        <v>0.1</v>
      </c>
      <c r="M522" t="s">
        <v>13</v>
      </c>
      <c r="N522" t="s">
        <v>14</v>
      </c>
      <c r="O522" t="str">
        <f>_xlfn.XLOOKUP(Orders_CLEAN[[#This Row],[Region]],Region_lookup[RegionCode],Region_lookup[RegionName])</f>
        <v>Western Cape</v>
      </c>
      <c r="P522" t="s">
        <v>15</v>
      </c>
      <c r="Q522" t="str">
        <f>_xlfn.XLOOKUP(Orders_CLEAN[[#This Row],[EmployeeID]],Employees[EmployeeID],Employees[EmployeeName])</f>
        <v>Anja Fourie</v>
      </c>
      <c r="R522" s="8">
        <f>Orders_CLEAN[[#This Row],[Quantity]]*Orders_CLEAN[[#This Row],[UnitPrice]]*(1-Orders_CLEAN[[#This Row],[Discount]])</f>
        <v>12273.12</v>
      </c>
      <c r="S522" s="8">
        <f>Orders_CLEAN[[#This Row],[Cost]]*Orders_CLEAN[[#This Row],[Quantity]]</f>
        <v>7773.3</v>
      </c>
      <c r="T522" s="8">
        <f>Orders_CLEAN[[#This Row],[LineTotal]]-Orders_CLEAN[[#This Row],[LineCost]]</f>
        <v>4499.8200000000006</v>
      </c>
      <c r="U522" s="8" t="str">
        <f>IFERROR(IF(Orders_CLEAN[[#This Row],[Profit]]/Orders_CLEAN[[#This Row],[LineTotal]]&gt;0.3, "High", IF(Orders_CLEAN[[#This Row],[Profit]]/Orders_CLEAN[[#This Row],[LineTotal]]&gt;=0.15, "Medium", "Low")), "Quantity Error!")</f>
        <v>High</v>
      </c>
      <c r="V522" s="8" t="str">
        <f>IF(COUNTIF(Returns[OrderID], Orders_CLEAN[[#This Row],[OrderID]])&gt;0, "Yes", "No")</f>
        <v>No</v>
      </c>
      <c r="W522" s="19">
        <f>IF(Orders_CLEAN[[#This Row],[Returned]]="Yes",1,0)</f>
        <v>0</v>
      </c>
    </row>
    <row r="523" spans="1:23" x14ac:dyDescent="0.2">
      <c r="A523" t="s">
        <v>944</v>
      </c>
      <c r="B523" s="5">
        <v>45834</v>
      </c>
      <c r="C523" s="5" t="str">
        <f>IF(Orders_CLEAN[[#This Row],[Quantity]]="", "Quantity Error!", "Q"&amp;ROUNDUP(MONTH(Orders_CLEAN[[#This Row],[OrderDate]])/3,0))</f>
        <v>Q2</v>
      </c>
      <c r="D523" t="s">
        <v>404</v>
      </c>
      <c r="E523" t="str">
        <f>_xlfn.XLOOKUP(Orders_CLEAN[[#This Row],[CustomerID]],Customers[CustomerID],Customers[CustomerName])</f>
        <v>Riaan Botha</v>
      </c>
      <c r="F523" t="s">
        <v>46</v>
      </c>
      <c r="G523" t="str">
        <f>_xlfn.XLOOKUP(Orders_CLEAN[[#This Row],[ProductID]],Products[ProductID],Products[ProductName])</f>
        <v>Tables Model 4</v>
      </c>
      <c r="H523" t="str">
        <f>_xlfn.XLOOKUP(Orders_CLEAN[[#This Row],[ProductName]],Products[ProductName],Products[Category])</f>
        <v>Furniture</v>
      </c>
      <c r="I523" s="6">
        <f>_xlfn.XLOOKUP(Orders_CLEAN[[#This Row],[ProductID]],Products[ProductID],Products[Cost])</f>
        <v>707.97</v>
      </c>
      <c r="J523">
        <v>3</v>
      </c>
      <c r="K523" s="6">
        <v>1262.55</v>
      </c>
      <c r="L523" s="7">
        <v>0.15</v>
      </c>
      <c r="M523" t="s">
        <v>27</v>
      </c>
      <c r="N523" t="s">
        <v>21</v>
      </c>
      <c r="O523" t="str">
        <f>_xlfn.XLOOKUP(Orders_CLEAN[[#This Row],[Region]],Region_lookup[RegionCode],Region_lookup[RegionName])</f>
        <v>KwaZulu-Natal</v>
      </c>
      <c r="P523" t="s">
        <v>97</v>
      </c>
      <c r="Q523" t="str">
        <f>_xlfn.XLOOKUP(Orders_CLEAN[[#This Row],[EmployeeID]],Employees[EmployeeID],Employees[EmployeeName])</f>
        <v>Bongani Sithole</v>
      </c>
      <c r="R523" s="8">
        <f>Orders_CLEAN[[#This Row],[Quantity]]*Orders_CLEAN[[#This Row],[UnitPrice]]*(1-Orders_CLEAN[[#This Row],[Discount]])</f>
        <v>3219.5024999999996</v>
      </c>
      <c r="S523" s="8">
        <f>Orders_CLEAN[[#This Row],[Cost]]*Orders_CLEAN[[#This Row],[Quantity]]</f>
        <v>2123.91</v>
      </c>
      <c r="T523" s="8">
        <f>Orders_CLEAN[[#This Row],[LineTotal]]-Orders_CLEAN[[#This Row],[LineCost]]</f>
        <v>1095.5924999999997</v>
      </c>
      <c r="U523" s="8" t="str">
        <f>IFERROR(IF(Orders_CLEAN[[#This Row],[Profit]]/Orders_CLEAN[[#This Row],[LineTotal]]&gt;0.3, "High", IF(Orders_CLEAN[[#This Row],[Profit]]/Orders_CLEAN[[#This Row],[LineTotal]]&gt;=0.15, "Medium", "Low")), "Quantity Error!")</f>
        <v>High</v>
      </c>
      <c r="V523" s="8" t="str">
        <f>IF(COUNTIF(Returns[OrderID], Orders_CLEAN[[#This Row],[OrderID]])&gt;0, "Yes", "No")</f>
        <v>No</v>
      </c>
      <c r="W523" s="19">
        <f>IF(Orders_CLEAN[[#This Row],[Returned]]="Yes",1,0)</f>
        <v>0</v>
      </c>
    </row>
    <row r="524" spans="1:23" x14ac:dyDescent="0.2">
      <c r="A524" t="s">
        <v>945</v>
      </c>
      <c r="B524" s="5">
        <v>45410</v>
      </c>
      <c r="C524" s="5" t="str">
        <f>IF(Orders_CLEAN[[#This Row],[Quantity]]="", "Quantity Error!", "Q"&amp;ROUNDUP(MONTH(Orders_CLEAN[[#This Row],[OrderDate]])/3,0))</f>
        <v>Q2</v>
      </c>
      <c r="D524" t="s">
        <v>458</v>
      </c>
      <c r="E524" t="str">
        <f>_xlfn.XLOOKUP(Orders_CLEAN[[#This Row],[CustomerID]],Customers[CustomerID],Customers[CustomerName])</f>
        <v>Pieter Nkosi</v>
      </c>
      <c r="F524" t="s">
        <v>127</v>
      </c>
      <c r="G524" t="str">
        <f>_xlfn.XLOOKUP(Orders_CLEAN[[#This Row],[ProductID]],Products[ProductID],Products[ProductName])</f>
        <v>Staplers Model 3</v>
      </c>
      <c r="H524" t="str">
        <f>_xlfn.XLOOKUP(Orders_CLEAN[[#This Row],[ProductName]],Products[ProductName],Products[Category])</f>
        <v>Office Supplies</v>
      </c>
      <c r="I524" s="6">
        <f>_xlfn.XLOOKUP(Orders_CLEAN[[#This Row],[ProductID]],Products[ProductID],Products[Cost])</f>
        <v>250.6</v>
      </c>
      <c r="J524">
        <v>11</v>
      </c>
      <c r="K524" s="6">
        <v>418.2</v>
      </c>
      <c r="L524" s="7">
        <v>0</v>
      </c>
      <c r="M524" t="s">
        <v>27</v>
      </c>
      <c r="N524" t="s">
        <v>31</v>
      </c>
      <c r="O524" t="str">
        <f>_xlfn.XLOOKUP(Orders_CLEAN[[#This Row],[Region]],Region_lookup[RegionCode],Region_lookup[RegionName])</f>
        <v>Gauteng</v>
      </c>
      <c r="P524" t="s">
        <v>43</v>
      </c>
      <c r="Q524" t="str">
        <f>_xlfn.XLOOKUP(Orders_CLEAN[[#This Row],[EmployeeID]],Employees[EmployeeID],Employees[EmployeeName])</f>
        <v>Thabo Dlamini</v>
      </c>
      <c r="R524" s="8">
        <f>Orders_CLEAN[[#This Row],[Quantity]]*Orders_CLEAN[[#This Row],[UnitPrice]]*(1-Orders_CLEAN[[#This Row],[Discount]])</f>
        <v>4600.2</v>
      </c>
      <c r="S524" s="8">
        <f>Orders_CLEAN[[#This Row],[Cost]]*Orders_CLEAN[[#This Row],[Quantity]]</f>
        <v>2756.6</v>
      </c>
      <c r="T524" s="8">
        <f>Orders_CLEAN[[#This Row],[LineTotal]]-Orders_CLEAN[[#This Row],[LineCost]]</f>
        <v>1843.6</v>
      </c>
      <c r="U524" s="8" t="str">
        <f>IFERROR(IF(Orders_CLEAN[[#This Row],[Profit]]/Orders_CLEAN[[#This Row],[LineTotal]]&gt;0.3, "High", IF(Orders_CLEAN[[#This Row],[Profit]]/Orders_CLEAN[[#This Row],[LineTotal]]&gt;=0.15, "Medium", "Low")), "Quantity Error!")</f>
        <v>High</v>
      </c>
      <c r="V524" s="8" t="str">
        <f>IF(COUNTIF(Returns[OrderID], Orders_CLEAN[[#This Row],[OrderID]])&gt;0, "Yes", "No")</f>
        <v>No</v>
      </c>
      <c r="W524" s="19">
        <f>IF(Orders_CLEAN[[#This Row],[Returned]]="Yes",1,0)</f>
        <v>0</v>
      </c>
    </row>
    <row r="525" spans="1:23" x14ac:dyDescent="0.2">
      <c r="A525" t="s">
        <v>946</v>
      </c>
      <c r="B525" s="5">
        <v>45672</v>
      </c>
      <c r="C525" s="5" t="str">
        <f>IF(Orders_CLEAN[[#This Row],[Quantity]]="", "Quantity Error!", "Q"&amp;ROUNDUP(MONTH(Orders_CLEAN[[#This Row],[OrderDate]])/3,0))</f>
        <v>Q1</v>
      </c>
      <c r="D525" t="s">
        <v>557</v>
      </c>
      <c r="E525" t="str">
        <f>_xlfn.XLOOKUP(Orders_CLEAN[[#This Row],[CustomerID]],Customers[CustomerID],Customers[CustomerName])</f>
        <v>Deon Venter</v>
      </c>
      <c r="F525" t="s">
        <v>41</v>
      </c>
      <c r="G525" t="str">
        <f>_xlfn.XLOOKUP(Orders_CLEAN[[#This Row],[ProductID]],Products[ProductID],Products[ProductName])</f>
        <v>Pens Model 3</v>
      </c>
      <c r="H525" t="str">
        <f>_xlfn.XLOOKUP(Orders_CLEAN[[#This Row],[ProductName]],Products[ProductName],Products[Category])</f>
        <v>Office Supplies</v>
      </c>
      <c r="I525" s="6">
        <f>_xlfn.XLOOKUP(Orders_CLEAN[[#This Row],[ProductID]],Products[ProductID],Products[Cost])</f>
        <v>498.61</v>
      </c>
      <c r="J525">
        <v>12</v>
      </c>
      <c r="K525" s="6">
        <v>944.31</v>
      </c>
      <c r="L525" s="7">
        <v>0.1</v>
      </c>
      <c r="M525" t="s">
        <v>36</v>
      </c>
      <c r="N525" t="s">
        <v>14</v>
      </c>
      <c r="O525" t="str">
        <f>_xlfn.XLOOKUP(Orders_CLEAN[[#This Row],[Region]],Region_lookup[RegionCode],Region_lookup[RegionName])</f>
        <v>Western Cape</v>
      </c>
      <c r="P525" t="s">
        <v>93</v>
      </c>
      <c r="Q525" t="str">
        <f>_xlfn.XLOOKUP(Orders_CLEAN[[#This Row],[EmployeeID]],Employees[EmployeeID],Employees[EmployeeName])</f>
        <v>Anja Zulu</v>
      </c>
      <c r="R525" s="8">
        <f>Orders_CLEAN[[#This Row],[Quantity]]*Orders_CLEAN[[#This Row],[UnitPrice]]*(1-Orders_CLEAN[[#This Row],[Discount]])</f>
        <v>10198.547999999999</v>
      </c>
      <c r="S525" s="8">
        <f>Orders_CLEAN[[#This Row],[Cost]]*Orders_CLEAN[[#This Row],[Quantity]]</f>
        <v>5983.32</v>
      </c>
      <c r="T525" s="8">
        <f>Orders_CLEAN[[#This Row],[LineTotal]]-Orders_CLEAN[[#This Row],[LineCost]]</f>
        <v>4215.2279999999992</v>
      </c>
      <c r="U525" s="8" t="str">
        <f>IFERROR(IF(Orders_CLEAN[[#This Row],[Profit]]/Orders_CLEAN[[#This Row],[LineTotal]]&gt;0.3, "High", IF(Orders_CLEAN[[#This Row],[Profit]]/Orders_CLEAN[[#This Row],[LineTotal]]&gt;=0.15, "Medium", "Low")), "Quantity Error!")</f>
        <v>High</v>
      </c>
      <c r="V525" s="8" t="str">
        <f>IF(COUNTIF(Returns[OrderID], Orders_CLEAN[[#This Row],[OrderID]])&gt;0, "Yes", "No")</f>
        <v>No</v>
      </c>
      <c r="W525" s="19">
        <f>IF(Orders_CLEAN[[#This Row],[Returned]]="Yes",1,0)</f>
        <v>0</v>
      </c>
    </row>
    <row r="526" spans="1:23" x14ac:dyDescent="0.2">
      <c r="A526" t="s">
        <v>947</v>
      </c>
      <c r="B526" s="5">
        <v>45595</v>
      </c>
      <c r="C526" s="5" t="str">
        <f>IF(Orders_CLEAN[[#This Row],[Quantity]]="", "Quantity Error!", "Q"&amp;ROUNDUP(MONTH(Orders_CLEAN[[#This Row],[OrderDate]])/3,0))</f>
        <v>Q4</v>
      </c>
      <c r="D526" t="s">
        <v>84</v>
      </c>
      <c r="E526" t="str">
        <f>_xlfn.XLOOKUP(Orders_CLEAN[[#This Row],[CustomerID]],Customers[CustomerID],Customers[CustomerName])</f>
        <v>Francois Khumalo</v>
      </c>
      <c r="F526" t="s">
        <v>136</v>
      </c>
      <c r="G526" t="str">
        <f>_xlfn.XLOOKUP(Orders_CLEAN[[#This Row],[ProductID]],Products[ProductID],Products[ProductName])</f>
        <v>Chairs Model 4</v>
      </c>
      <c r="H526" t="str">
        <f>_xlfn.XLOOKUP(Orders_CLEAN[[#This Row],[ProductName]],Products[ProductName],Products[Category])</f>
        <v>Furniture</v>
      </c>
      <c r="I526" s="6">
        <f>_xlfn.XLOOKUP(Orders_CLEAN[[#This Row],[ProductID]],Products[ProductID],Products[Cost])</f>
        <v>784.05</v>
      </c>
      <c r="J526">
        <v>1</v>
      </c>
      <c r="K526" s="6">
        <v>1700.53</v>
      </c>
      <c r="L526" s="7">
        <v>0.1</v>
      </c>
      <c r="M526" t="s">
        <v>36</v>
      </c>
      <c r="N526" t="s">
        <v>31</v>
      </c>
      <c r="O526" t="str">
        <f>_xlfn.XLOOKUP(Orders_CLEAN[[#This Row],[Region]],Region_lookup[RegionCode],Region_lookup[RegionName])</f>
        <v>Gauteng</v>
      </c>
      <c r="P526" t="s">
        <v>43</v>
      </c>
      <c r="Q526" t="str">
        <f>_xlfn.XLOOKUP(Orders_CLEAN[[#This Row],[EmployeeID]],Employees[EmployeeID],Employees[EmployeeName])</f>
        <v>Thabo Dlamini</v>
      </c>
      <c r="R526" s="8">
        <f>Orders_CLEAN[[#This Row],[Quantity]]*Orders_CLEAN[[#This Row],[UnitPrice]]*(1-Orders_CLEAN[[#This Row],[Discount]])</f>
        <v>1530.4770000000001</v>
      </c>
      <c r="S526" s="8">
        <f>Orders_CLEAN[[#This Row],[Cost]]*Orders_CLEAN[[#This Row],[Quantity]]</f>
        <v>784.05</v>
      </c>
      <c r="T526" s="8">
        <f>Orders_CLEAN[[#This Row],[LineTotal]]-Orders_CLEAN[[#This Row],[LineCost]]</f>
        <v>746.42700000000013</v>
      </c>
      <c r="U526" s="8" t="str">
        <f>IFERROR(IF(Orders_CLEAN[[#This Row],[Profit]]/Orders_CLEAN[[#This Row],[LineTotal]]&gt;0.3, "High", IF(Orders_CLEAN[[#This Row],[Profit]]/Orders_CLEAN[[#This Row],[LineTotal]]&gt;=0.15, "Medium", "Low")), "Quantity Error!")</f>
        <v>High</v>
      </c>
      <c r="V526" s="8" t="str">
        <f>IF(COUNTIF(Returns[OrderID], Orders_CLEAN[[#This Row],[OrderID]])&gt;0, "Yes", "No")</f>
        <v>No</v>
      </c>
      <c r="W526" s="19">
        <f>IF(Orders_CLEAN[[#This Row],[Returned]]="Yes",1,0)</f>
        <v>0</v>
      </c>
    </row>
    <row r="527" spans="1:23" x14ac:dyDescent="0.2">
      <c r="A527" t="s">
        <v>948</v>
      </c>
      <c r="B527" s="5">
        <v>45792</v>
      </c>
      <c r="C527" s="5" t="str">
        <f>IF(Orders_CLEAN[[#This Row],[Quantity]]="", "Quantity Error!", "Q"&amp;ROUNDUP(MONTH(Orders_CLEAN[[#This Row],[OrderDate]])/3,0))</f>
        <v>Q2</v>
      </c>
      <c r="D527" t="s">
        <v>77</v>
      </c>
      <c r="E527" t="str">
        <f>_xlfn.XLOOKUP(Orders_CLEAN[[#This Row],[CustomerID]],Customers[CustomerID],Customers[CustomerName])</f>
        <v>Zanele Dlamini</v>
      </c>
      <c r="F527" t="s">
        <v>81</v>
      </c>
      <c r="G527" t="str">
        <f>_xlfn.XLOOKUP(Orders_CLEAN[[#This Row],[ProductID]],Products[ProductID],Products[ProductName])</f>
        <v>Envelopes Model 2</v>
      </c>
      <c r="H527" t="str">
        <f>_xlfn.XLOOKUP(Orders_CLEAN[[#This Row],[ProductName]],Products[ProductName],Products[Category])</f>
        <v>Office Supplies</v>
      </c>
      <c r="I527" s="6">
        <f>_xlfn.XLOOKUP(Orders_CLEAN[[#This Row],[ProductID]],Products[ProductID],Products[Cost])</f>
        <v>599.25</v>
      </c>
      <c r="J527">
        <v>3</v>
      </c>
      <c r="K527" s="6">
        <v>849.05</v>
      </c>
      <c r="L527" s="7">
        <v>0.05</v>
      </c>
      <c r="M527" t="s">
        <v>13</v>
      </c>
      <c r="N527" t="s">
        <v>47</v>
      </c>
      <c r="O527" t="str">
        <f>_xlfn.XLOOKUP(Orders_CLEAN[[#This Row],[Region]],Region_lookup[RegionCode],Region_lookup[RegionName])</f>
        <v>Eastern Cape</v>
      </c>
      <c r="P527" t="s">
        <v>58</v>
      </c>
      <c r="Q527" t="str">
        <f>_xlfn.XLOOKUP(Orders_CLEAN[[#This Row],[EmployeeID]],Employees[EmployeeID],Employees[EmployeeName])</f>
        <v>Palesa Steyn</v>
      </c>
      <c r="R527" s="8">
        <f>Orders_CLEAN[[#This Row],[Quantity]]*Orders_CLEAN[[#This Row],[UnitPrice]]*(1-Orders_CLEAN[[#This Row],[Discount]])</f>
        <v>2419.7924999999996</v>
      </c>
      <c r="S527" s="8">
        <f>Orders_CLEAN[[#This Row],[Cost]]*Orders_CLEAN[[#This Row],[Quantity]]</f>
        <v>1797.75</v>
      </c>
      <c r="T527" s="8">
        <f>Orders_CLEAN[[#This Row],[LineTotal]]-Orders_CLEAN[[#This Row],[LineCost]]</f>
        <v>622.04249999999956</v>
      </c>
      <c r="U527" s="8" t="str">
        <f>IFERROR(IF(Orders_CLEAN[[#This Row],[Profit]]/Orders_CLEAN[[#This Row],[LineTotal]]&gt;0.3, "High", IF(Orders_CLEAN[[#This Row],[Profit]]/Orders_CLEAN[[#This Row],[LineTotal]]&gt;=0.15, "Medium", "Low")), "Quantity Error!")</f>
        <v>Medium</v>
      </c>
      <c r="V527" s="8" t="str">
        <f>IF(COUNTIF(Returns[OrderID], Orders_CLEAN[[#This Row],[OrderID]])&gt;0, "Yes", "No")</f>
        <v>No</v>
      </c>
      <c r="W527" s="19">
        <f>IF(Orders_CLEAN[[#This Row],[Returned]]="Yes",1,0)</f>
        <v>0</v>
      </c>
    </row>
    <row r="528" spans="1:23" x14ac:dyDescent="0.2">
      <c r="A528" t="s">
        <v>949</v>
      </c>
      <c r="B528" s="5">
        <v>45512</v>
      </c>
      <c r="C528" s="5" t="str">
        <f>IF(Orders_CLEAN[[#This Row],[Quantity]]="", "Quantity Error!", "Q"&amp;ROUNDUP(MONTH(Orders_CLEAN[[#This Row],[OrderDate]])/3,0))</f>
        <v>Q3</v>
      </c>
      <c r="D528" t="s">
        <v>77</v>
      </c>
      <c r="E528" t="str">
        <f>_xlfn.XLOOKUP(Orders_CLEAN[[#This Row],[CustomerID]],Customers[CustomerID],Customers[CustomerName])</f>
        <v>Zanele Dlamini</v>
      </c>
      <c r="F528" t="s">
        <v>192</v>
      </c>
      <c r="G528" t="str">
        <f>_xlfn.XLOOKUP(Orders_CLEAN[[#This Row],[ProductID]],Products[ProductID],Products[ProductName])</f>
        <v>Laptops Model 1</v>
      </c>
      <c r="H528" t="str">
        <f>_xlfn.XLOOKUP(Orders_CLEAN[[#This Row],[ProductName]],Products[ProductName],Products[Category])</f>
        <v>Technology</v>
      </c>
      <c r="I528" s="6">
        <f>_xlfn.XLOOKUP(Orders_CLEAN[[#This Row],[ProductID]],Products[ProductID],Products[Cost])</f>
        <v>732.63</v>
      </c>
      <c r="J528">
        <v>4</v>
      </c>
      <c r="K528" s="6">
        <v>1069.8599999999999</v>
      </c>
      <c r="L528" s="7">
        <v>0</v>
      </c>
      <c r="M528" t="s">
        <v>36</v>
      </c>
      <c r="N528" t="s">
        <v>47</v>
      </c>
      <c r="O528" t="str">
        <f>_xlfn.XLOOKUP(Orders_CLEAN[[#This Row],[Region]],Region_lookup[RegionCode],Region_lookup[RegionName])</f>
        <v>Eastern Cape</v>
      </c>
      <c r="P528" t="s">
        <v>58</v>
      </c>
      <c r="Q528" t="str">
        <f>_xlfn.XLOOKUP(Orders_CLEAN[[#This Row],[EmployeeID]],Employees[EmployeeID],Employees[EmployeeName])</f>
        <v>Palesa Steyn</v>
      </c>
      <c r="R528" s="8">
        <f>Orders_CLEAN[[#This Row],[Quantity]]*Orders_CLEAN[[#This Row],[UnitPrice]]*(1-Orders_CLEAN[[#This Row],[Discount]])</f>
        <v>4279.4399999999996</v>
      </c>
      <c r="S528" s="8">
        <f>Orders_CLEAN[[#This Row],[Cost]]*Orders_CLEAN[[#This Row],[Quantity]]</f>
        <v>2930.52</v>
      </c>
      <c r="T528" s="8">
        <f>Orders_CLEAN[[#This Row],[LineTotal]]-Orders_CLEAN[[#This Row],[LineCost]]</f>
        <v>1348.9199999999996</v>
      </c>
      <c r="U528" s="8" t="str">
        <f>IFERROR(IF(Orders_CLEAN[[#This Row],[Profit]]/Orders_CLEAN[[#This Row],[LineTotal]]&gt;0.3, "High", IF(Orders_CLEAN[[#This Row],[Profit]]/Orders_CLEAN[[#This Row],[LineTotal]]&gt;=0.15, "Medium", "Low")), "Quantity Error!")</f>
        <v>High</v>
      </c>
      <c r="V528" s="8" t="str">
        <f>IF(COUNTIF(Returns[OrderID], Orders_CLEAN[[#This Row],[OrderID]])&gt;0, "Yes", "No")</f>
        <v>No</v>
      </c>
      <c r="W528" s="19">
        <f>IF(Orders_CLEAN[[#This Row],[Returned]]="Yes",1,0)</f>
        <v>0</v>
      </c>
    </row>
    <row r="529" spans="1:23" x14ac:dyDescent="0.2">
      <c r="A529" t="s">
        <v>950</v>
      </c>
      <c r="B529" s="5">
        <v>45332</v>
      </c>
      <c r="C529" s="5" t="str">
        <f>IF(Orders_CLEAN[[#This Row],[Quantity]]="", "Quantity Error!", "Q"&amp;ROUNDUP(MONTH(Orders_CLEAN[[#This Row],[OrderDate]])/3,0))</f>
        <v>Q1</v>
      </c>
      <c r="D529" t="s">
        <v>45</v>
      </c>
      <c r="E529" t="str">
        <f>_xlfn.XLOOKUP(Orders_CLEAN[[#This Row],[CustomerID]],Customers[CustomerID],Customers[CustomerName])</f>
        <v>Francois Botha</v>
      </c>
      <c r="F529" t="s">
        <v>181</v>
      </c>
      <c r="G529" t="str">
        <f>_xlfn.XLOOKUP(Orders_CLEAN[[#This Row],[ProductID]],Products[ProductID],Products[ProductName])</f>
        <v>Envelopes Model 1</v>
      </c>
      <c r="H529" t="str">
        <f>_xlfn.XLOOKUP(Orders_CLEAN[[#This Row],[ProductName]],Products[ProductName],Products[Category])</f>
        <v>Office Supplies</v>
      </c>
      <c r="I529" s="6">
        <f>_xlfn.XLOOKUP(Orders_CLEAN[[#This Row],[ProductID]],Products[ProductID],Products[Cost])</f>
        <v>76.66</v>
      </c>
      <c r="J529">
        <v>1</v>
      </c>
      <c r="K529" s="6">
        <v>117.32</v>
      </c>
      <c r="L529" s="7">
        <v>0.2</v>
      </c>
      <c r="M529" t="s">
        <v>13</v>
      </c>
      <c r="N529" t="s">
        <v>47</v>
      </c>
      <c r="O529" t="str">
        <f>_xlfn.XLOOKUP(Orders_CLEAN[[#This Row],[Region]],Region_lookup[RegionCode],Region_lookup[RegionName])</f>
        <v>Eastern Cape</v>
      </c>
      <c r="P529" t="s">
        <v>58</v>
      </c>
      <c r="Q529" t="str">
        <f>_xlfn.XLOOKUP(Orders_CLEAN[[#This Row],[EmployeeID]],Employees[EmployeeID],Employees[EmployeeName])</f>
        <v>Palesa Steyn</v>
      </c>
      <c r="R529" s="8">
        <f>Orders_CLEAN[[#This Row],[Quantity]]*Orders_CLEAN[[#This Row],[UnitPrice]]*(1-Orders_CLEAN[[#This Row],[Discount]])</f>
        <v>93.855999999999995</v>
      </c>
      <c r="S529" s="8">
        <f>Orders_CLEAN[[#This Row],[Cost]]*Orders_CLEAN[[#This Row],[Quantity]]</f>
        <v>76.66</v>
      </c>
      <c r="T529" s="8">
        <f>Orders_CLEAN[[#This Row],[LineTotal]]-Orders_CLEAN[[#This Row],[LineCost]]</f>
        <v>17.195999999999998</v>
      </c>
      <c r="U529" s="8" t="str">
        <f>IFERROR(IF(Orders_CLEAN[[#This Row],[Profit]]/Orders_CLEAN[[#This Row],[LineTotal]]&gt;0.3, "High", IF(Orders_CLEAN[[#This Row],[Profit]]/Orders_CLEAN[[#This Row],[LineTotal]]&gt;=0.15, "Medium", "Low")), "Quantity Error!")</f>
        <v>Medium</v>
      </c>
      <c r="V529" s="8" t="str">
        <f>IF(COUNTIF(Returns[OrderID], Orders_CLEAN[[#This Row],[OrderID]])&gt;0, "Yes", "No")</f>
        <v>No</v>
      </c>
      <c r="W529" s="19">
        <f>IF(Orders_CLEAN[[#This Row],[Returned]]="Yes",1,0)</f>
        <v>0</v>
      </c>
    </row>
    <row r="530" spans="1:23" x14ac:dyDescent="0.2">
      <c r="A530" t="s">
        <v>951</v>
      </c>
      <c r="B530" s="5">
        <v>45338</v>
      </c>
      <c r="C530" s="5" t="str">
        <f>IF(Orders_CLEAN[[#This Row],[Quantity]]="", "Quantity Error!", "Q"&amp;ROUNDUP(MONTH(Orders_CLEAN[[#This Row],[OrderDate]])/3,0))</f>
        <v>Q1</v>
      </c>
      <c r="D530" t="s">
        <v>783</v>
      </c>
      <c r="E530" t="str">
        <f>_xlfn.XLOOKUP(Orders_CLEAN[[#This Row],[CustomerID]],Customers[CustomerID],Customers[CustomerName])</f>
        <v>Francois Mokoena</v>
      </c>
      <c r="F530" t="s">
        <v>35</v>
      </c>
      <c r="G530" t="str">
        <f>_xlfn.XLOOKUP(Orders_CLEAN[[#This Row],[ProductID]],Products[ProductID],Products[ProductName])</f>
        <v>Accessories Model 1</v>
      </c>
      <c r="H530" t="str">
        <f>_xlfn.XLOOKUP(Orders_CLEAN[[#This Row],[ProductName]],Products[ProductName],Products[Category])</f>
        <v>Technology</v>
      </c>
      <c r="I530" s="6">
        <f>_xlfn.XLOOKUP(Orders_CLEAN[[#This Row],[ProductID]],Products[ProductID],Products[Cost])</f>
        <v>329.45</v>
      </c>
      <c r="J530">
        <v>12</v>
      </c>
      <c r="K530" s="6">
        <v>709.62</v>
      </c>
      <c r="L530" s="7">
        <v>0.05</v>
      </c>
      <c r="M530" t="s">
        <v>13</v>
      </c>
      <c r="N530" t="s">
        <v>21</v>
      </c>
      <c r="O530" t="str">
        <f>_xlfn.XLOOKUP(Orders_CLEAN[[#This Row],[Region]],Region_lookup[RegionCode],Region_lookup[RegionName])</f>
        <v>KwaZulu-Natal</v>
      </c>
      <c r="P530" t="s">
        <v>170</v>
      </c>
      <c r="Q530" t="str">
        <f>_xlfn.XLOOKUP(Orders_CLEAN[[#This Row],[EmployeeID]],Employees[EmployeeID],Employees[EmployeeName])</f>
        <v>Nomvula Le Roux</v>
      </c>
      <c r="R530" s="8">
        <f>Orders_CLEAN[[#This Row],[Quantity]]*Orders_CLEAN[[#This Row],[UnitPrice]]*(1-Orders_CLEAN[[#This Row],[Discount]])</f>
        <v>8089.6679999999997</v>
      </c>
      <c r="S530" s="8">
        <f>Orders_CLEAN[[#This Row],[Cost]]*Orders_CLEAN[[#This Row],[Quantity]]</f>
        <v>3953.3999999999996</v>
      </c>
      <c r="T530" s="8">
        <f>Orders_CLEAN[[#This Row],[LineTotal]]-Orders_CLEAN[[#This Row],[LineCost]]</f>
        <v>4136.268</v>
      </c>
      <c r="U530" s="8" t="str">
        <f>IFERROR(IF(Orders_CLEAN[[#This Row],[Profit]]/Orders_CLEAN[[#This Row],[LineTotal]]&gt;0.3, "High", IF(Orders_CLEAN[[#This Row],[Profit]]/Orders_CLEAN[[#This Row],[LineTotal]]&gt;=0.15, "Medium", "Low")), "Quantity Error!")</f>
        <v>High</v>
      </c>
      <c r="V530" s="8" t="str">
        <f>IF(COUNTIF(Returns[OrderID], Orders_CLEAN[[#This Row],[OrderID]])&gt;0, "Yes", "No")</f>
        <v>No</v>
      </c>
      <c r="W530" s="19">
        <f>IF(Orders_CLEAN[[#This Row],[Returned]]="Yes",1,0)</f>
        <v>0</v>
      </c>
    </row>
    <row r="531" spans="1:23" x14ac:dyDescent="0.2">
      <c r="A531" t="s">
        <v>952</v>
      </c>
      <c r="B531" s="5">
        <v>45643</v>
      </c>
      <c r="C531" s="5" t="str">
        <f>IF(Orders_CLEAN[[#This Row],[Quantity]]="", "Quantity Error!", "Q"&amp;ROUNDUP(MONTH(Orders_CLEAN[[#This Row],[OrderDate]])/3,0))</f>
        <v>Q4</v>
      </c>
      <c r="D531" t="s">
        <v>230</v>
      </c>
      <c r="E531" t="str">
        <f>_xlfn.XLOOKUP(Orders_CLEAN[[#This Row],[CustomerID]],Customers[CustomerID],Customers[CustomerName])</f>
        <v>Kagiso Fourie</v>
      </c>
      <c r="F531" t="s">
        <v>216</v>
      </c>
      <c r="G531" t="str">
        <f>_xlfn.XLOOKUP(Orders_CLEAN[[#This Row],[ProductID]],Products[ProductID],Products[ProductName])</f>
        <v>Pens Model 1</v>
      </c>
      <c r="H531" t="str">
        <f>_xlfn.XLOOKUP(Orders_CLEAN[[#This Row],[ProductName]],Products[ProductName],Products[Category])</f>
        <v>Office Supplies</v>
      </c>
      <c r="I531" s="6">
        <f>_xlfn.XLOOKUP(Orders_CLEAN[[#This Row],[ProductID]],Products[ProductID],Products[Cost])</f>
        <v>640.09</v>
      </c>
      <c r="J531">
        <v>11</v>
      </c>
      <c r="K531" s="6">
        <v>1169.26</v>
      </c>
      <c r="L531" s="7">
        <v>0.15</v>
      </c>
      <c r="M531" t="s">
        <v>13</v>
      </c>
      <c r="N531" t="s">
        <v>47</v>
      </c>
      <c r="O531" t="str">
        <f>_xlfn.XLOOKUP(Orders_CLEAN[[#This Row],[Region]],Region_lookup[RegionCode],Region_lookup[RegionName])</f>
        <v>Eastern Cape</v>
      </c>
      <c r="P531" t="s">
        <v>48</v>
      </c>
      <c r="Q531" t="str">
        <f>_xlfn.XLOOKUP(Orders_CLEAN[[#This Row],[EmployeeID]],Employees[EmployeeID],Employees[EmployeeName])</f>
        <v>Sipho Ndlovu</v>
      </c>
      <c r="R531" s="8">
        <f>Orders_CLEAN[[#This Row],[Quantity]]*Orders_CLEAN[[#This Row],[UnitPrice]]*(1-Orders_CLEAN[[#This Row],[Discount]])</f>
        <v>10932.581</v>
      </c>
      <c r="S531" s="8">
        <f>Orders_CLEAN[[#This Row],[Cost]]*Orders_CLEAN[[#This Row],[Quantity]]</f>
        <v>7040.9900000000007</v>
      </c>
      <c r="T531" s="8">
        <f>Orders_CLEAN[[#This Row],[LineTotal]]-Orders_CLEAN[[#This Row],[LineCost]]</f>
        <v>3891.5909999999994</v>
      </c>
      <c r="U531" s="8" t="str">
        <f>IFERROR(IF(Orders_CLEAN[[#This Row],[Profit]]/Orders_CLEAN[[#This Row],[LineTotal]]&gt;0.3, "High", IF(Orders_CLEAN[[#This Row],[Profit]]/Orders_CLEAN[[#This Row],[LineTotal]]&gt;=0.15, "Medium", "Low")), "Quantity Error!")</f>
        <v>High</v>
      </c>
      <c r="V531" s="8" t="str">
        <f>IF(COUNTIF(Returns[OrderID], Orders_CLEAN[[#This Row],[OrderID]])&gt;0, "Yes", "No")</f>
        <v>No</v>
      </c>
      <c r="W531" s="19">
        <f>IF(Orders_CLEAN[[#This Row],[Returned]]="Yes",1,0)</f>
        <v>0</v>
      </c>
    </row>
    <row r="532" spans="1:23" x14ac:dyDescent="0.2">
      <c r="A532" t="s">
        <v>954</v>
      </c>
      <c r="B532" s="5">
        <v>45379</v>
      </c>
      <c r="C532" s="5" t="str">
        <f>IF(Orders_CLEAN[[#This Row],[Quantity]]="", "Quantity Error!", "Q"&amp;ROUNDUP(MONTH(Orders_CLEAN[[#This Row],[OrderDate]])/3,0))</f>
        <v>Q1</v>
      </c>
      <c r="D532" t="s">
        <v>204</v>
      </c>
      <c r="E532" t="str">
        <f>_xlfn.XLOOKUP(Orders_CLEAN[[#This Row],[CustomerID]],Customers[CustomerID],Customers[CustomerName])</f>
        <v>Elmarie Mbatha</v>
      </c>
      <c r="F532" t="s">
        <v>192</v>
      </c>
      <c r="G532" t="str">
        <f>_xlfn.XLOOKUP(Orders_CLEAN[[#This Row],[ProductID]],Products[ProductID],Products[ProductName])</f>
        <v>Laptops Model 1</v>
      </c>
      <c r="H532" t="str">
        <f>_xlfn.XLOOKUP(Orders_CLEAN[[#This Row],[ProductName]],Products[ProductName],Products[Category])</f>
        <v>Technology</v>
      </c>
      <c r="I532" s="6">
        <f>_xlfn.XLOOKUP(Orders_CLEAN[[#This Row],[ProductID]],Products[ProductID],Products[Cost])</f>
        <v>732.63</v>
      </c>
      <c r="J532">
        <v>7</v>
      </c>
      <c r="K532" s="6">
        <v>1069.8599999999999</v>
      </c>
      <c r="L532" s="7">
        <v>0</v>
      </c>
      <c r="M532" t="s">
        <v>13</v>
      </c>
      <c r="N532" t="s">
        <v>14</v>
      </c>
      <c r="O532" t="str">
        <f>_xlfn.XLOOKUP(Orders_CLEAN[[#This Row],[Region]],Region_lookup[RegionCode],Region_lookup[RegionName])</f>
        <v>Western Cape</v>
      </c>
      <c r="P532" t="s">
        <v>15</v>
      </c>
      <c r="Q532" t="str">
        <f>_xlfn.XLOOKUP(Orders_CLEAN[[#This Row],[EmployeeID]],Employees[EmployeeID],Employees[EmployeeName])</f>
        <v>Anja Fourie</v>
      </c>
      <c r="R532" s="8">
        <f>Orders_CLEAN[[#This Row],[Quantity]]*Orders_CLEAN[[#This Row],[UnitPrice]]*(1-Orders_CLEAN[[#This Row],[Discount]])</f>
        <v>7489.0199999999995</v>
      </c>
      <c r="S532" s="8">
        <f>Orders_CLEAN[[#This Row],[Cost]]*Orders_CLEAN[[#This Row],[Quantity]]</f>
        <v>5128.41</v>
      </c>
      <c r="T532" s="8">
        <f>Orders_CLEAN[[#This Row],[LineTotal]]-Orders_CLEAN[[#This Row],[LineCost]]</f>
        <v>2360.6099999999997</v>
      </c>
      <c r="U532" s="8" t="str">
        <f>IFERROR(IF(Orders_CLEAN[[#This Row],[Profit]]/Orders_CLEAN[[#This Row],[LineTotal]]&gt;0.3, "High", IF(Orders_CLEAN[[#This Row],[Profit]]/Orders_CLEAN[[#This Row],[LineTotal]]&gt;=0.15, "Medium", "Low")), "Quantity Error!")</f>
        <v>High</v>
      </c>
      <c r="V532" s="8" t="str">
        <f>IF(COUNTIF(Returns[OrderID], Orders_CLEAN[[#This Row],[OrderID]])&gt;0, "Yes", "No")</f>
        <v>No</v>
      </c>
      <c r="W532" s="19">
        <f>IF(Orders_CLEAN[[#This Row],[Returned]]="Yes",1,0)</f>
        <v>0</v>
      </c>
    </row>
    <row r="533" spans="1:23" x14ac:dyDescent="0.2">
      <c r="A533" t="s">
        <v>955</v>
      </c>
      <c r="B533" s="5">
        <v>45809</v>
      </c>
      <c r="C533" s="5" t="str">
        <f>IF(Orders_CLEAN[[#This Row],[Quantity]]="", "Quantity Error!", "Q"&amp;ROUNDUP(MONTH(Orders_CLEAN[[#This Row],[OrderDate]])/3,0))</f>
        <v>Q2</v>
      </c>
      <c r="D533" t="s">
        <v>57</v>
      </c>
      <c r="E533" t="str">
        <f>_xlfn.XLOOKUP(Orders_CLEAN[[#This Row],[CustomerID]],Customers[CustomerID],Customers[CustomerName])</f>
        <v>Johan Van Der Merwe</v>
      </c>
      <c r="F533" t="s">
        <v>148</v>
      </c>
      <c r="G533" t="str">
        <f>_xlfn.XLOOKUP(Orders_CLEAN[[#This Row],[ProductID]],Products[ProductID],Products[ProductName])</f>
        <v>Tables Model 3</v>
      </c>
      <c r="H533" t="str">
        <f>_xlfn.XLOOKUP(Orders_CLEAN[[#This Row],[ProductName]],Products[ProductName],Products[Category])</f>
        <v>Furniture</v>
      </c>
      <c r="I533" s="6">
        <f>_xlfn.XLOOKUP(Orders_CLEAN[[#This Row],[ProductID]],Products[ProductID],Products[Cost])</f>
        <v>190.89</v>
      </c>
      <c r="J533">
        <v>7</v>
      </c>
      <c r="K533" s="6">
        <v>243.15</v>
      </c>
      <c r="L533" s="7">
        <v>0</v>
      </c>
      <c r="M533" t="s">
        <v>62</v>
      </c>
      <c r="N533" t="s">
        <v>47</v>
      </c>
      <c r="O533" t="str">
        <f>_xlfn.XLOOKUP(Orders_CLEAN[[#This Row],[Region]],Region_lookup[RegionCode],Region_lookup[RegionName])</f>
        <v>Eastern Cape</v>
      </c>
      <c r="P533" t="s">
        <v>48</v>
      </c>
      <c r="Q533" t="str">
        <f>_xlfn.XLOOKUP(Orders_CLEAN[[#This Row],[EmployeeID]],Employees[EmployeeID],Employees[EmployeeName])</f>
        <v>Sipho Ndlovu</v>
      </c>
      <c r="R533" s="8">
        <f>Orders_CLEAN[[#This Row],[Quantity]]*Orders_CLEAN[[#This Row],[UnitPrice]]*(1-Orders_CLEAN[[#This Row],[Discount]])</f>
        <v>1702.05</v>
      </c>
      <c r="S533" s="8">
        <f>Orders_CLEAN[[#This Row],[Cost]]*Orders_CLEAN[[#This Row],[Quantity]]</f>
        <v>1336.23</v>
      </c>
      <c r="T533" s="8">
        <f>Orders_CLEAN[[#This Row],[LineTotal]]-Orders_CLEAN[[#This Row],[LineCost]]</f>
        <v>365.81999999999994</v>
      </c>
      <c r="U533" s="8" t="str">
        <f>IFERROR(IF(Orders_CLEAN[[#This Row],[Profit]]/Orders_CLEAN[[#This Row],[LineTotal]]&gt;0.3, "High", IF(Orders_CLEAN[[#This Row],[Profit]]/Orders_CLEAN[[#This Row],[LineTotal]]&gt;=0.15, "Medium", "Low")), "Quantity Error!")</f>
        <v>Medium</v>
      </c>
      <c r="V533" s="8" t="str">
        <f>IF(COUNTIF(Returns[OrderID], Orders_CLEAN[[#This Row],[OrderID]])&gt;0, "Yes", "No")</f>
        <v>No</v>
      </c>
      <c r="W533" s="19">
        <f>IF(Orders_CLEAN[[#This Row],[Returned]]="Yes",1,0)</f>
        <v>0</v>
      </c>
    </row>
    <row r="534" spans="1:23" x14ac:dyDescent="0.2">
      <c r="A534" t="s">
        <v>957</v>
      </c>
      <c r="B534" s="5">
        <v>45351</v>
      </c>
      <c r="C534" s="5" t="str">
        <f>IF(Orders_CLEAN[[#This Row],[Quantity]]="", "Quantity Error!", "Q"&amp;ROUNDUP(MONTH(Orders_CLEAN[[#This Row],[OrderDate]])/3,0))</f>
        <v>Q1</v>
      </c>
      <c r="D534" t="s">
        <v>353</v>
      </c>
      <c r="E534" t="str">
        <f>_xlfn.XLOOKUP(Orders_CLEAN[[#This Row],[CustomerID]],Customers[CustomerID],Customers[CustomerName])</f>
        <v>Sipho Joubert</v>
      </c>
      <c r="F534" t="s">
        <v>61</v>
      </c>
      <c r="G534" t="str">
        <f>_xlfn.XLOOKUP(Orders_CLEAN[[#This Row],[ProductID]],Products[ProductID],Products[ProductName])</f>
        <v>Laptops Model 4</v>
      </c>
      <c r="H534" t="str">
        <f>_xlfn.XLOOKUP(Orders_CLEAN[[#This Row],[ProductName]],Products[ProductName],Products[Category])</f>
        <v>Technology</v>
      </c>
      <c r="I534" s="6">
        <f>_xlfn.XLOOKUP(Orders_CLEAN[[#This Row],[ProductID]],Products[ProductID],Products[Cost])</f>
        <v>329.6</v>
      </c>
      <c r="J534">
        <v>1</v>
      </c>
      <c r="K534" s="6">
        <v>455.77</v>
      </c>
      <c r="L534" s="7">
        <v>0.15</v>
      </c>
      <c r="M534" t="s">
        <v>27</v>
      </c>
      <c r="N534" t="s">
        <v>21</v>
      </c>
      <c r="O534" t="str">
        <f>_xlfn.XLOOKUP(Orders_CLEAN[[#This Row],[Region]],Region_lookup[RegionCode],Region_lookup[RegionName])</f>
        <v>KwaZulu-Natal</v>
      </c>
      <c r="P534" t="s">
        <v>97</v>
      </c>
      <c r="Q534" t="str">
        <f>_xlfn.XLOOKUP(Orders_CLEAN[[#This Row],[EmployeeID]],Employees[EmployeeID],Employees[EmployeeName])</f>
        <v>Bongani Sithole</v>
      </c>
      <c r="R534" s="8">
        <f>Orders_CLEAN[[#This Row],[Quantity]]*Orders_CLEAN[[#This Row],[UnitPrice]]*(1-Orders_CLEAN[[#This Row],[Discount]])</f>
        <v>387.40449999999998</v>
      </c>
      <c r="S534" s="8">
        <f>Orders_CLEAN[[#This Row],[Cost]]*Orders_CLEAN[[#This Row],[Quantity]]</f>
        <v>329.6</v>
      </c>
      <c r="T534" s="8">
        <f>Orders_CLEAN[[#This Row],[LineTotal]]-Orders_CLEAN[[#This Row],[LineCost]]</f>
        <v>57.804499999999962</v>
      </c>
      <c r="U534" s="8" t="str">
        <f>IFERROR(IF(Orders_CLEAN[[#This Row],[Profit]]/Orders_CLEAN[[#This Row],[LineTotal]]&gt;0.3, "High", IF(Orders_CLEAN[[#This Row],[Profit]]/Orders_CLEAN[[#This Row],[LineTotal]]&gt;=0.15, "Medium", "Low")), "Quantity Error!")</f>
        <v>Low</v>
      </c>
      <c r="V534" s="8" t="str">
        <f>IF(COUNTIF(Returns[OrderID], Orders_CLEAN[[#This Row],[OrderID]])&gt;0, "Yes", "No")</f>
        <v>No</v>
      </c>
      <c r="W534" s="19">
        <f>IF(Orders_CLEAN[[#This Row],[Returned]]="Yes",1,0)</f>
        <v>0</v>
      </c>
    </row>
    <row r="535" spans="1:23" x14ac:dyDescent="0.2">
      <c r="A535" t="s">
        <v>959</v>
      </c>
      <c r="B535" s="5">
        <v>45339</v>
      </c>
      <c r="C535" s="5" t="str">
        <f>IF(Orders_CLEAN[[#This Row],[Quantity]]="", "Quantity Error!", "Q"&amp;ROUNDUP(MONTH(Orders_CLEAN[[#This Row],[OrderDate]])/3,0))</f>
        <v>Q1</v>
      </c>
      <c r="D535" t="s">
        <v>123</v>
      </c>
      <c r="E535" t="str">
        <f>_xlfn.XLOOKUP(Orders_CLEAN[[#This Row],[CustomerID]],Customers[CustomerID],Customers[CustomerName])</f>
        <v>Nomvula Steyn</v>
      </c>
      <c r="F535" t="s">
        <v>26</v>
      </c>
      <c r="G535" t="str">
        <f>_xlfn.XLOOKUP(Orders_CLEAN[[#This Row],[ProductID]],Products[ProductID],Products[ProductName])</f>
        <v>Bookcases Model 3</v>
      </c>
      <c r="H535" t="str">
        <f>_xlfn.XLOOKUP(Orders_CLEAN[[#This Row],[ProductName]],Products[ProductName],Products[Category])</f>
        <v>Furniture</v>
      </c>
      <c r="I535" s="6">
        <f>_xlfn.XLOOKUP(Orders_CLEAN[[#This Row],[ProductID]],Products[ProductID],Products[Cost])</f>
        <v>431.57</v>
      </c>
      <c r="J535">
        <v>1</v>
      </c>
      <c r="K535" s="6">
        <v>725.92</v>
      </c>
      <c r="L535" s="7">
        <v>0</v>
      </c>
      <c r="M535" t="s">
        <v>27</v>
      </c>
      <c r="N535" t="s">
        <v>31</v>
      </c>
      <c r="O535" t="str">
        <f>_xlfn.XLOOKUP(Orders_CLEAN[[#This Row],[Region]],Region_lookup[RegionCode],Region_lookup[RegionName])</f>
        <v>Gauteng</v>
      </c>
      <c r="P535" t="s">
        <v>32</v>
      </c>
      <c r="Q535" t="str">
        <f>_xlfn.XLOOKUP(Orders_CLEAN[[#This Row],[EmployeeID]],Employees[EmployeeID],Employees[EmployeeName])</f>
        <v>Nomvula Mokoena</v>
      </c>
      <c r="R535" s="8">
        <f>Orders_CLEAN[[#This Row],[Quantity]]*Orders_CLEAN[[#This Row],[UnitPrice]]*(1-Orders_CLEAN[[#This Row],[Discount]])</f>
        <v>725.92</v>
      </c>
      <c r="S535" s="8">
        <f>Orders_CLEAN[[#This Row],[Cost]]*Orders_CLEAN[[#This Row],[Quantity]]</f>
        <v>431.57</v>
      </c>
      <c r="T535" s="8">
        <f>Orders_CLEAN[[#This Row],[LineTotal]]-Orders_CLEAN[[#This Row],[LineCost]]</f>
        <v>294.34999999999997</v>
      </c>
      <c r="U535" s="8" t="str">
        <f>IFERROR(IF(Orders_CLEAN[[#This Row],[Profit]]/Orders_CLEAN[[#This Row],[LineTotal]]&gt;0.3, "High", IF(Orders_CLEAN[[#This Row],[Profit]]/Orders_CLEAN[[#This Row],[LineTotal]]&gt;=0.15, "Medium", "Low")), "Quantity Error!")</f>
        <v>High</v>
      </c>
      <c r="V535" s="8" t="str">
        <f>IF(COUNTIF(Returns[OrderID], Orders_CLEAN[[#This Row],[OrderID]])&gt;0, "Yes", "No")</f>
        <v>No</v>
      </c>
      <c r="W535" s="19">
        <f>IF(Orders_CLEAN[[#This Row],[Returned]]="Yes",1,0)</f>
        <v>0</v>
      </c>
    </row>
    <row r="536" spans="1:23" x14ac:dyDescent="0.2">
      <c r="A536" t="s">
        <v>960</v>
      </c>
      <c r="B536" s="5">
        <v>45517</v>
      </c>
      <c r="C536" s="5" t="str">
        <f>IF(Orders_CLEAN[[#This Row],[Quantity]]="", "Quantity Error!", "Q"&amp;ROUNDUP(MONTH(Orders_CLEAN[[#This Row],[OrderDate]])/3,0))</f>
        <v>Q3</v>
      </c>
      <c r="D536" t="s">
        <v>371</v>
      </c>
      <c r="E536" t="str">
        <f>_xlfn.XLOOKUP(Orders_CLEAN[[#This Row],[CustomerID]],Customers[CustomerID],Customers[CustomerName])</f>
        <v>Nomsa Dlamini</v>
      </c>
      <c r="F536" t="s">
        <v>108</v>
      </c>
      <c r="G536" t="str">
        <f>_xlfn.XLOOKUP(Orders_CLEAN[[#This Row],[ProductID]],Products[ProductID],Products[ProductName])</f>
        <v>Staplers Model 2</v>
      </c>
      <c r="H536" t="str">
        <f>_xlfn.XLOOKUP(Orders_CLEAN[[#This Row],[ProductName]],Products[ProductName],Products[Category])</f>
        <v>Office Supplies</v>
      </c>
      <c r="I536" s="6">
        <f>_xlfn.XLOOKUP(Orders_CLEAN[[#This Row],[ProductID]],Products[ProductID],Products[Cost])</f>
        <v>723.21</v>
      </c>
      <c r="J536">
        <v>10</v>
      </c>
      <c r="K536" s="6">
        <v>1348.08</v>
      </c>
      <c r="L536" s="7">
        <v>0</v>
      </c>
      <c r="M536" t="s">
        <v>62</v>
      </c>
      <c r="N536" t="s">
        <v>31</v>
      </c>
      <c r="O536" t="str">
        <f>_xlfn.XLOOKUP(Orders_CLEAN[[#This Row],[Region]],Region_lookup[RegionCode],Region_lookup[RegionName])</f>
        <v>Gauteng</v>
      </c>
      <c r="P536" t="s">
        <v>43</v>
      </c>
      <c r="Q536" t="str">
        <f>_xlfn.XLOOKUP(Orders_CLEAN[[#This Row],[EmployeeID]],Employees[EmployeeID],Employees[EmployeeName])</f>
        <v>Thabo Dlamini</v>
      </c>
      <c r="R536" s="8">
        <f>Orders_CLEAN[[#This Row],[Quantity]]*Orders_CLEAN[[#This Row],[UnitPrice]]*(1-Orders_CLEAN[[#This Row],[Discount]])</f>
        <v>13480.8</v>
      </c>
      <c r="S536" s="8">
        <f>Orders_CLEAN[[#This Row],[Cost]]*Orders_CLEAN[[#This Row],[Quantity]]</f>
        <v>7232.1</v>
      </c>
      <c r="T536" s="8">
        <f>Orders_CLEAN[[#This Row],[LineTotal]]-Orders_CLEAN[[#This Row],[LineCost]]</f>
        <v>6248.6999999999989</v>
      </c>
      <c r="U536" s="8" t="str">
        <f>IFERROR(IF(Orders_CLEAN[[#This Row],[Profit]]/Orders_CLEAN[[#This Row],[LineTotal]]&gt;0.3, "High", IF(Orders_CLEAN[[#This Row],[Profit]]/Orders_CLEAN[[#This Row],[LineTotal]]&gt;=0.15, "Medium", "Low")), "Quantity Error!")</f>
        <v>High</v>
      </c>
      <c r="V536" s="8" t="str">
        <f>IF(COUNTIF(Returns[OrderID], Orders_CLEAN[[#This Row],[OrderID]])&gt;0, "Yes", "No")</f>
        <v>No</v>
      </c>
      <c r="W536" s="19">
        <f>IF(Orders_CLEAN[[#This Row],[Returned]]="Yes",1,0)</f>
        <v>0</v>
      </c>
    </row>
    <row r="537" spans="1:23" x14ac:dyDescent="0.2">
      <c r="A537" t="s">
        <v>961</v>
      </c>
      <c r="B537" s="5">
        <v>45826</v>
      </c>
      <c r="C537" s="5" t="str">
        <f>IF(Orders_CLEAN[[#This Row],[Quantity]]="", "Quantity Error!", "Q"&amp;ROUNDUP(MONTH(Orders_CLEAN[[#This Row],[OrderDate]])/3,0))</f>
        <v>Q2</v>
      </c>
      <c r="D537" t="s">
        <v>240</v>
      </c>
      <c r="E537" t="str">
        <f>_xlfn.XLOOKUP(Orders_CLEAN[[#This Row],[CustomerID]],Customers[CustomerID],Customers[CustomerName])</f>
        <v>Riaan Molefe</v>
      </c>
      <c r="F537" t="s">
        <v>65</v>
      </c>
      <c r="G537" t="str">
        <f>_xlfn.XLOOKUP(Orders_CLEAN[[#This Row],[ProductID]],Products[ProductID],Products[ProductName])</f>
        <v>Bookcases Model 2</v>
      </c>
      <c r="H537" t="str">
        <f>_xlfn.XLOOKUP(Orders_CLEAN[[#This Row],[ProductName]],Products[ProductName],Products[Category])</f>
        <v>Furniture</v>
      </c>
      <c r="I537" s="6">
        <f>_xlfn.XLOOKUP(Orders_CLEAN[[#This Row],[ProductID]],Products[ProductID],Products[Cost])</f>
        <v>633.59</v>
      </c>
      <c r="J537">
        <v>5</v>
      </c>
      <c r="K537" s="6">
        <v>800.37</v>
      </c>
      <c r="L537" s="7">
        <v>0</v>
      </c>
      <c r="M537" t="s">
        <v>27</v>
      </c>
      <c r="N537" t="s">
        <v>21</v>
      </c>
      <c r="O537" t="str">
        <f>_xlfn.XLOOKUP(Orders_CLEAN[[#This Row],[Region]],Region_lookup[RegionCode],Region_lookup[RegionName])</f>
        <v>KwaZulu-Natal</v>
      </c>
      <c r="P537" t="s">
        <v>170</v>
      </c>
      <c r="Q537" t="str">
        <f>_xlfn.XLOOKUP(Orders_CLEAN[[#This Row],[EmployeeID]],Employees[EmployeeID],Employees[EmployeeName])</f>
        <v>Nomvula Le Roux</v>
      </c>
      <c r="R537" s="8">
        <f>Orders_CLEAN[[#This Row],[Quantity]]*Orders_CLEAN[[#This Row],[UnitPrice]]*(1-Orders_CLEAN[[#This Row],[Discount]])</f>
        <v>4001.85</v>
      </c>
      <c r="S537" s="8">
        <f>Orders_CLEAN[[#This Row],[Cost]]*Orders_CLEAN[[#This Row],[Quantity]]</f>
        <v>3167.9500000000003</v>
      </c>
      <c r="T537" s="8">
        <f>Orders_CLEAN[[#This Row],[LineTotal]]-Orders_CLEAN[[#This Row],[LineCost]]</f>
        <v>833.89999999999964</v>
      </c>
      <c r="U537" s="8" t="str">
        <f>IFERROR(IF(Orders_CLEAN[[#This Row],[Profit]]/Orders_CLEAN[[#This Row],[LineTotal]]&gt;0.3, "High", IF(Orders_CLEAN[[#This Row],[Profit]]/Orders_CLEAN[[#This Row],[LineTotal]]&gt;=0.15, "Medium", "Low")), "Quantity Error!")</f>
        <v>Medium</v>
      </c>
      <c r="V537" s="8" t="str">
        <f>IF(COUNTIF(Returns[OrderID], Orders_CLEAN[[#This Row],[OrderID]])&gt;0, "Yes", "No")</f>
        <v>Yes</v>
      </c>
      <c r="W537" s="19">
        <f>IF(Orders_CLEAN[[#This Row],[Returned]]="Yes",1,0)</f>
        <v>1</v>
      </c>
    </row>
    <row r="538" spans="1:23" x14ac:dyDescent="0.2">
      <c r="A538" t="s">
        <v>962</v>
      </c>
      <c r="B538" s="5">
        <v>45779</v>
      </c>
      <c r="C538" s="5" t="str">
        <f>IF(Orders_CLEAN[[#This Row],[Quantity]]="", "Quantity Error!", "Q"&amp;ROUNDUP(MONTH(Orders_CLEAN[[#This Row],[OrderDate]])/3,0))</f>
        <v>Q2</v>
      </c>
      <c r="D538" t="s">
        <v>126</v>
      </c>
      <c r="E538" t="str">
        <f>_xlfn.XLOOKUP(Orders_CLEAN[[#This Row],[CustomerID]],Customers[CustomerID],Customers[CustomerName])</f>
        <v>Sipho Molefe</v>
      </c>
      <c r="F538" t="s">
        <v>417</v>
      </c>
      <c r="G538" t="str">
        <f>_xlfn.XLOOKUP(Orders_CLEAN[[#This Row],[ProductID]],Products[ProductID],Products[ProductName])</f>
        <v>Staplers Model 1</v>
      </c>
      <c r="H538" t="str">
        <f>_xlfn.XLOOKUP(Orders_CLEAN[[#This Row],[ProductName]],Products[ProductName],Products[Category])</f>
        <v>Office Supplies</v>
      </c>
      <c r="I538" s="6">
        <f>_xlfn.XLOOKUP(Orders_CLEAN[[#This Row],[ProductID]],Products[ProductID],Products[Cost])</f>
        <v>671.48</v>
      </c>
      <c r="J538">
        <v>12</v>
      </c>
      <c r="K538" s="6">
        <v>1240.1099999999999</v>
      </c>
      <c r="L538" s="7">
        <v>0.15</v>
      </c>
      <c r="M538" t="s">
        <v>27</v>
      </c>
      <c r="N538" t="s">
        <v>31</v>
      </c>
      <c r="O538" t="str">
        <f>_xlfn.XLOOKUP(Orders_CLEAN[[#This Row],[Region]],Region_lookup[RegionCode],Region_lookup[RegionName])</f>
        <v>Gauteng</v>
      </c>
      <c r="P538" t="s">
        <v>52</v>
      </c>
      <c r="Q538" t="str">
        <f>_xlfn.XLOOKUP(Orders_CLEAN[[#This Row],[EmployeeID]],Employees[EmployeeID],Employees[EmployeeName])</f>
        <v>Precious Mbatha</v>
      </c>
      <c r="R538" s="8">
        <f>Orders_CLEAN[[#This Row],[Quantity]]*Orders_CLEAN[[#This Row],[UnitPrice]]*(1-Orders_CLEAN[[#This Row],[Discount]])</f>
        <v>12649.121999999999</v>
      </c>
      <c r="S538" s="8">
        <f>Orders_CLEAN[[#This Row],[Cost]]*Orders_CLEAN[[#This Row],[Quantity]]</f>
        <v>8057.76</v>
      </c>
      <c r="T538" s="8">
        <f>Orders_CLEAN[[#This Row],[LineTotal]]-Orders_CLEAN[[#This Row],[LineCost]]</f>
        <v>4591.3619999999992</v>
      </c>
      <c r="U538" s="8" t="str">
        <f>IFERROR(IF(Orders_CLEAN[[#This Row],[Profit]]/Orders_CLEAN[[#This Row],[LineTotal]]&gt;0.3, "High", IF(Orders_CLEAN[[#This Row],[Profit]]/Orders_CLEAN[[#This Row],[LineTotal]]&gt;=0.15, "Medium", "Low")), "Quantity Error!")</f>
        <v>High</v>
      </c>
      <c r="V538" s="8" t="str">
        <f>IF(COUNTIF(Returns[OrderID], Orders_CLEAN[[#This Row],[OrderID]])&gt;0, "Yes", "No")</f>
        <v>No</v>
      </c>
      <c r="W538" s="19">
        <f>IF(Orders_CLEAN[[#This Row],[Returned]]="Yes",1,0)</f>
        <v>0</v>
      </c>
    </row>
    <row r="539" spans="1:23" x14ac:dyDescent="0.2">
      <c r="A539" t="s">
        <v>964</v>
      </c>
      <c r="B539" s="5">
        <v>45450</v>
      </c>
      <c r="C539" s="5" t="str">
        <f>IF(Orders_CLEAN[[#This Row],[Quantity]]="", "Quantity Error!", "Q"&amp;ROUNDUP(MONTH(Orders_CLEAN[[#This Row],[OrderDate]])/3,0))</f>
        <v>Q2</v>
      </c>
      <c r="D539" t="s">
        <v>126</v>
      </c>
      <c r="E539" t="str">
        <f>_xlfn.XLOOKUP(Orders_CLEAN[[#This Row],[CustomerID]],Customers[CustomerID],Customers[CustomerName])</f>
        <v>Sipho Molefe</v>
      </c>
      <c r="F539" t="s">
        <v>537</v>
      </c>
      <c r="G539" t="str">
        <f>_xlfn.XLOOKUP(Orders_CLEAN[[#This Row],[ProductID]],Products[ProductID],Products[ProductName])</f>
        <v>Desks Model 4</v>
      </c>
      <c r="H539" t="str">
        <f>_xlfn.XLOOKUP(Orders_CLEAN[[#This Row],[ProductName]],Products[ProductName],Products[Category])</f>
        <v>Furniture</v>
      </c>
      <c r="I539" s="6">
        <f>_xlfn.XLOOKUP(Orders_CLEAN[[#This Row],[ProductID]],Products[ProductID],Products[Cost])</f>
        <v>598.51</v>
      </c>
      <c r="J539">
        <v>7</v>
      </c>
      <c r="K539" s="6">
        <v>940.73</v>
      </c>
      <c r="L539" s="7">
        <v>0.2</v>
      </c>
      <c r="M539" t="s">
        <v>27</v>
      </c>
      <c r="N539" t="s">
        <v>31</v>
      </c>
      <c r="O539" t="str">
        <f>_xlfn.XLOOKUP(Orders_CLEAN[[#This Row],[Region]],Region_lookup[RegionCode],Region_lookup[RegionName])</f>
        <v>Gauteng</v>
      </c>
      <c r="P539" t="s">
        <v>43</v>
      </c>
      <c r="Q539" t="str">
        <f>_xlfn.XLOOKUP(Orders_CLEAN[[#This Row],[EmployeeID]],Employees[EmployeeID],Employees[EmployeeName])</f>
        <v>Thabo Dlamini</v>
      </c>
      <c r="R539" s="8">
        <f>Orders_CLEAN[[#This Row],[Quantity]]*Orders_CLEAN[[#This Row],[UnitPrice]]*(1-Orders_CLEAN[[#This Row],[Discount]])</f>
        <v>5268.0880000000006</v>
      </c>
      <c r="S539" s="8">
        <f>Orders_CLEAN[[#This Row],[Cost]]*Orders_CLEAN[[#This Row],[Quantity]]</f>
        <v>4189.57</v>
      </c>
      <c r="T539" s="8">
        <f>Orders_CLEAN[[#This Row],[LineTotal]]-Orders_CLEAN[[#This Row],[LineCost]]</f>
        <v>1078.5180000000009</v>
      </c>
      <c r="U539" s="8" t="str">
        <f>IFERROR(IF(Orders_CLEAN[[#This Row],[Profit]]/Orders_CLEAN[[#This Row],[LineTotal]]&gt;0.3, "High", IF(Orders_CLEAN[[#This Row],[Profit]]/Orders_CLEAN[[#This Row],[LineTotal]]&gt;=0.15, "Medium", "Low")), "Quantity Error!")</f>
        <v>Medium</v>
      </c>
      <c r="V539" s="8" t="str">
        <f>IF(COUNTIF(Returns[OrderID], Orders_CLEAN[[#This Row],[OrderID]])&gt;0, "Yes", "No")</f>
        <v>No</v>
      </c>
      <c r="W539" s="19">
        <f>IF(Orders_CLEAN[[#This Row],[Returned]]="Yes",1,0)</f>
        <v>0</v>
      </c>
    </row>
    <row r="540" spans="1:23" x14ac:dyDescent="0.2">
      <c r="A540" t="s">
        <v>966</v>
      </c>
      <c r="B540" s="5">
        <v>45544</v>
      </c>
      <c r="C540" s="5" t="str">
        <f>IF(Orders_CLEAN[[#This Row],[Quantity]]="", "Quantity Error!", "Q"&amp;ROUNDUP(MONTH(Orders_CLEAN[[#This Row],[OrderDate]])/3,0))</f>
        <v>Q3</v>
      </c>
      <c r="D540" t="s">
        <v>351</v>
      </c>
      <c r="E540" t="str">
        <f>_xlfn.XLOOKUP(Orders_CLEAN[[#This Row],[CustomerID]],Customers[CustomerID],Customers[CustomerName])</f>
        <v>Riaan Joubert</v>
      </c>
      <c r="F540" t="s">
        <v>139</v>
      </c>
      <c r="G540" t="str">
        <f>_xlfn.XLOOKUP(Orders_CLEAN[[#This Row],[ProductID]],Products[ProductID],Products[ProductName])</f>
        <v>Envelopes Model 3</v>
      </c>
      <c r="H540" t="str">
        <f>_xlfn.XLOOKUP(Orders_CLEAN[[#This Row],[ProductName]],Products[ProductName],Products[Category])</f>
        <v>Office Supplies</v>
      </c>
      <c r="I540" s="6">
        <f>_xlfn.XLOOKUP(Orders_CLEAN[[#This Row],[ProductID]],Products[ProductID],Products[Cost])</f>
        <v>110.07</v>
      </c>
      <c r="J540">
        <v>11</v>
      </c>
      <c r="K540" s="6">
        <v>193.99</v>
      </c>
      <c r="L540" s="7">
        <v>0</v>
      </c>
      <c r="M540" t="s">
        <v>13</v>
      </c>
      <c r="N540" t="s">
        <v>14</v>
      </c>
      <c r="O540" t="str">
        <f>_xlfn.XLOOKUP(Orders_CLEAN[[#This Row],[Region]],Region_lookup[RegionCode],Region_lookup[RegionName])</f>
        <v>Western Cape</v>
      </c>
      <c r="P540" t="s">
        <v>15</v>
      </c>
      <c r="Q540" t="str">
        <f>_xlfn.XLOOKUP(Orders_CLEAN[[#This Row],[EmployeeID]],Employees[EmployeeID],Employees[EmployeeName])</f>
        <v>Anja Fourie</v>
      </c>
      <c r="R540" s="8">
        <f>Orders_CLEAN[[#This Row],[Quantity]]*Orders_CLEAN[[#This Row],[UnitPrice]]*(1-Orders_CLEAN[[#This Row],[Discount]])</f>
        <v>2133.8900000000003</v>
      </c>
      <c r="S540" s="8">
        <f>Orders_CLEAN[[#This Row],[Cost]]*Orders_CLEAN[[#This Row],[Quantity]]</f>
        <v>1210.77</v>
      </c>
      <c r="T540" s="8">
        <f>Orders_CLEAN[[#This Row],[LineTotal]]-Orders_CLEAN[[#This Row],[LineCost]]</f>
        <v>923.12000000000035</v>
      </c>
      <c r="U540" s="8" t="str">
        <f>IFERROR(IF(Orders_CLEAN[[#This Row],[Profit]]/Orders_CLEAN[[#This Row],[LineTotal]]&gt;0.3, "High", IF(Orders_CLEAN[[#This Row],[Profit]]/Orders_CLEAN[[#This Row],[LineTotal]]&gt;=0.15, "Medium", "Low")), "Quantity Error!")</f>
        <v>High</v>
      </c>
      <c r="V540" s="8" t="str">
        <f>IF(COUNTIF(Returns[OrderID], Orders_CLEAN[[#This Row],[OrderID]])&gt;0, "Yes", "No")</f>
        <v>No</v>
      </c>
      <c r="W540" s="19">
        <f>IF(Orders_CLEAN[[#This Row],[Returned]]="Yes",1,0)</f>
        <v>0</v>
      </c>
    </row>
    <row r="541" spans="1:23" x14ac:dyDescent="0.2">
      <c r="A541" t="s">
        <v>968</v>
      </c>
      <c r="B541" s="5">
        <v>45635</v>
      </c>
      <c r="C541" s="5" t="str">
        <f>IF(Orders_CLEAN[[#This Row],[Quantity]]="", "Quantity Error!", "Q"&amp;ROUNDUP(MONTH(Orders_CLEAN[[#This Row],[OrderDate]])/3,0))</f>
        <v>Q4</v>
      </c>
      <c r="D541" t="s">
        <v>103</v>
      </c>
      <c r="E541" t="str">
        <f>_xlfn.XLOOKUP(Orders_CLEAN[[#This Row],[CustomerID]],Customers[CustomerID],Customers[CustomerName])</f>
        <v>Kagiso Khumalo</v>
      </c>
      <c r="F541" t="s">
        <v>144</v>
      </c>
      <c r="G541" t="str">
        <f>_xlfn.XLOOKUP(Orders_CLEAN[[#This Row],[ProductID]],Products[ProductID],Products[ProductName])</f>
        <v>Bookcases Model 1</v>
      </c>
      <c r="H541" t="str">
        <f>_xlfn.XLOOKUP(Orders_CLEAN[[#This Row],[ProductName]],Products[ProductName],Products[Category])</f>
        <v>Furniture</v>
      </c>
      <c r="I541" s="6">
        <f>_xlfn.XLOOKUP(Orders_CLEAN[[#This Row],[ProductID]],Products[ProductID],Products[Cost])</f>
        <v>644.65</v>
      </c>
      <c r="J541">
        <v>6</v>
      </c>
      <c r="K541" s="6">
        <v>1029.82</v>
      </c>
      <c r="L541" s="7">
        <v>0.05</v>
      </c>
      <c r="M541" t="s">
        <v>27</v>
      </c>
      <c r="N541" t="s">
        <v>21</v>
      </c>
      <c r="O541" t="str">
        <f>_xlfn.XLOOKUP(Orders_CLEAN[[#This Row],[Region]],Region_lookup[RegionCode],Region_lookup[RegionName])</f>
        <v>KwaZulu-Natal</v>
      </c>
      <c r="P541" t="s">
        <v>22</v>
      </c>
      <c r="Q541" t="str">
        <f>_xlfn.XLOOKUP(Orders_CLEAN[[#This Row],[EmployeeID]],Employees[EmployeeID],Employees[EmployeeName])</f>
        <v>Thabo Le Roux</v>
      </c>
      <c r="R541" s="8">
        <f>Orders_CLEAN[[#This Row],[Quantity]]*Orders_CLEAN[[#This Row],[UnitPrice]]*(1-Orders_CLEAN[[#This Row],[Discount]])</f>
        <v>5869.9740000000002</v>
      </c>
      <c r="S541" s="8">
        <f>Orders_CLEAN[[#This Row],[Cost]]*Orders_CLEAN[[#This Row],[Quantity]]</f>
        <v>3867.8999999999996</v>
      </c>
      <c r="T541" s="8">
        <f>Orders_CLEAN[[#This Row],[LineTotal]]-Orders_CLEAN[[#This Row],[LineCost]]</f>
        <v>2002.0740000000005</v>
      </c>
      <c r="U541" s="8" t="str">
        <f>IFERROR(IF(Orders_CLEAN[[#This Row],[Profit]]/Orders_CLEAN[[#This Row],[LineTotal]]&gt;0.3, "High", IF(Orders_CLEAN[[#This Row],[Profit]]/Orders_CLEAN[[#This Row],[LineTotal]]&gt;=0.15, "Medium", "Low")), "Quantity Error!")</f>
        <v>High</v>
      </c>
      <c r="V541" s="8" t="str">
        <f>IF(COUNTIF(Returns[OrderID], Orders_CLEAN[[#This Row],[OrderID]])&gt;0, "Yes", "No")</f>
        <v>No</v>
      </c>
      <c r="W541" s="19">
        <f>IF(Orders_CLEAN[[#This Row],[Returned]]="Yes",1,0)</f>
        <v>0</v>
      </c>
    </row>
    <row r="542" spans="1:23" x14ac:dyDescent="0.2">
      <c r="A542" t="s">
        <v>969</v>
      </c>
      <c r="B542" s="5">
        <v>45333</v>
      </c>
      <c r="C542" s="5" t="str">
        <f>IF(Orders_CLEAN[[#This Row],[Quantity]]="", "Quantity Error!", "Q"&amp;ROUNDUP(MONTH(Orders_CLEAN[[#This Row],[OrderDate]])/3,0))</f>
        <v>Q1</v>
      </c>
      <c r="D542" t="s">
        <v>342</v>
      </c>
      <c r="E542" t="str">
        <f>_xlfn.XLOOKUP(Orders_CLEAN[[#This Row],[CustomerID]],Customers[CustomerID],Customers[CustomerName])</f>
        <v>Nomsa Sithole</v>
      </c>
      <c r="F542" t="s">
        <v>181</v>
      </c>
      <c r="G542" t="str">
        <f>_xlfn.XLOOKUP(Orders_CLEAN[[#This Row],[ProductID]],Products[ProductID],Products[ProductName])</f>
        <v>Envelopes Model 1</v>
      </c>
      <c r="H542" t="str">
        <f>_xlfn.XLOOKUP(Orders_CLEAN[[#This Row],[ProductName]],Products[ProductName],Products[Category])</f>
        <v>Office Supplies</v>
      </c>
      <c r="I542" s="6">
        <f>_xlfn.XLOOKUP(Orders_CLEAN[[#This Row],[ProductID]],Products[ProductID],Products[Cost])</f>
        <v>76.66</v>
      </c>
      <c r="J542">
        <v>2</v>
      </c>
      <c r="K542" s="6">
        <v>117.32</v>
      </c>
      <c r="L542" s="7">
        <v>0</v>
      </c>
      <c r="M542" t="s">
        <v>36</v>
      </c>
      <c r="N542" t="s">
        <v>21</v>
      </c>
      <c r="O542" t="str">
        <f>_xlfn.XLOOKUP(Orders_CLEAN[[#This Row],[Region]],Region_lookup[RegionCode],Region_lookup[RegionName])</f>
        <v>KwaZulu-Natal</v>
      </c>
      <c r="P542" t="s">
        <v>22</v>
      </c>
      <c r="Q542" t="str">
        <f>_xlfn.XLOOKUP(Orders_CLEAN[[#This Row],[EmployeeID]],Employees[EmployeeID],Employees[EmployeeName])</f>
        <v>Thabo Le Roux</v>
      </c>
      <c r="R542" s="8">
        <f>Orders_CLEAN[[#This Row],[Quantity]]*Orders_CLEAN[[#This Row],[UnitPrice]]*(1-Orders_CLEAN[[#This Row],[Discount]])</f>
        <v>234.64</v>
      </c>
      <c r="S542" s="8">
        <f>Orders_CLEAN[[#This Row],[Cost]]*Orders_CLEAN[[#This Row],[Quantity]]</f>
        <v>153.32</v>
      </c>
      <c r="T542" s="8">
        <f>Orders_CLEAN[[#This Row],[LineTotal]]-Orders_CLEAN[[#This Row],[LineCost]]</f>
        <v>81.319999999999993</v>
      </c>
      <c r="U542" s="8" t="str">
        <f>IFERROR(IF(Orders_CLEAN[[#This Row],[Profit]]/Orders_CLEAN[[#This Row],[LineTotal]]&gt;0.3, "High", IF(Orders_CLEAN[[#This Row],[Profit]]/Orders_CLEAN[[#This Row],[LineTotal]]&gt;=0.15, "Medium", "Low")), "Quantity Error!")</f>
        <v>High</v>
      </c>
      <c r="V542" s="8" t="str">
        <f>IF(COUNTIF(Returns[OrderID], Orders_CLEAN[[#This Row],[OrderID]])&gt;0, "Yes", "No")</f>
        <v>No</v>
      </c>
      <c r="W542" s="19">
        <f>IF(Orders_CLEAN[[#This Row],[Returned]]="Yes",1,0)</f>
        <v>0</v>
      </c>
    </row>
    <row r="543" spans="1:23" x14ac:dyDescent="0.2">
      <c r="A543" t="s">
        <v>970</v>
      </c>
      <c r="B543" s="5">
        <v>45625</v>
      </c>
      <c r="C543" s="5" t="str">
        <f>IF(Orders_CLEAN[[#This Row],[Quantity]]="", "Quantity Error!", "Q"&amp;ROUNDUP(MONTH(Orders_CLEAN[[#This Row],[OrderDate]])/3,0))</f>
        <v>Q4</v>
      </c>
      <c r="D543" t="s">
        <v>546</v>
      </c>
      <c r="E543" t="str">
        <f>_xlfn.XLOOKUP(Orders_CLEAN[[#This Row],[CustomerID]],Customers[CustomerID],Customers[CustomerName])</f>
        <v>Precious Fourie</v>
      </c>
      <c r="F543" t="s">
        <v>142</v>
      </c>
      <c r="G543" t="str">
        <f>_xlfn.XLOOKUP(Orders_CLEAN[[#This Row],[ProductID]],Products[ProductID],Products[ProductName])</f>
        <v>Laptops Model 3</v>
      </c>
      <c r="H543" t="str">
        <f>_xlfn.XLOOKUP(Orders_CLEAN[[#This Row],[ProductName]],Products[ProductName],Products[Category])</f>
        <v>Technology</v>
      </c>
      <c r="I543" s="6">
        <f>_xlfn.XLOOKUP(Orders_CLEAN[[#This Row],[ProductID]],Products[ProductID],Products[Cost])</f>
        <v>727.96</v>
      </c>
      <c r="J543">
        <v>9</v>
      </c>
      <c r="K543" s="6">
        <v>1118.93</v>
      </c>
      <c r="L543" s="7">
        <v>0</v>
      </c>
      <c r="M543" t="s">
        <v>27</v>
      </c>
      <c r="N543" t="s">
        <v>21</v>
      </c>
      <c r="O543" t="str">
        <f>_xlfn.XLOOKUP(Orders_CLEAN[[#This Row],[Region]],Region_lookup[RegionCode],Region_lookup[RegionName])</f>
        <v>KwaZulu-Natal</v>
      </c>
      <c r="P543" t="s">
        <v>22</v>
      </c>
      <c r="Q543" t="str">
        <f>_xlfn.XLOOKUP(Orders_CLEAN[[#This Row],[EmployeeID]],Employees[EmployeeID],Employees[EmployeeName])</f>
        <v>Thabo Le Roux</v>
      </c>
      <c r="R543" s="8">
        <f>Orders_CLEAN[[#This Row],[Quantity]]*Orders_CLEAN[[#This Row],[UnitPrice]]*(1-Orders_CLEAN[[#This Row],[Discount]])</f>
        <v>10070.370000000001</v>
      </c>
      <c r="S543" s="8">
        <f>Orders_CLEAN[[#This Row],[Cost]]*Orders_CLEAN[[#This Row],[Quantity]]</f>
        <v>6551.64</v>
      </c>
      <c r="T543" s="8">
        <f>Orders_CLEAN[[#This Row],[LineTotal]]-Orders_CLEAN[[#This Row],[LineCost]]</f>
        <v>3518.7300000000005</v>
      </c>
      <c r="U543" s="8" t="str">
        <f>IFERROR(IF(Orders_CLEAN[[#This Row],[Profit]]/Orders_CLEAN[[#This Row],[LineTotal]]&gt;0.3, "High", IF(Orders_CLEAN[[#This Row],[Profit]]/Orders_CLEAN[[#This Row],[LineTotal]]&gt;=0.15, "Medium", "Low")), "Quantity Error!")</f>
        <v>High</v>
      </c>
      <c r="V543" s="8" t="str">
        <f>IF(COUNTIF(Returns[OrderID], Orders_CLEAN[[#This Row],[OrderID]])&gt;0, "Yes", "No")</f>
        <v>No</v>
      </c>
      <c r="W543" s="19">
        <f>IF(Orders_CLEAN[[#This Row],[Returned]]="Yes",1,0)</f>
        <v>0</v>
      </c>
    </row>
    <row r="544" spans="1:23" x14ac:dyDescent="0.2">
      <c r="A544" t="s">
        <v>972</v>
      </c>
      <c r="B544" s="5">
        <v>45619</v>
      </c>
      <c r="C544" s="5" t="str">
        <f>IF(Orders_CLEAN[[#This Row],[Quantity]]="", "Quantity Error!", "Q"&amp;ROUNDUP(MONTH(Orders_CLEAN[[#This Row],[OrderDate]])/3,0))</f>
        <v>Q4</v>
      </c>
      <c r="D544" t="s">
        <v>198</v>
      </c>
      <c r="E544" t="str">
        <f>_xlfn.XLOOKUP(Orders_CLEAN[[#This Row],[CustomerID]],Customers[CustomerID],Customers[CustomerName])</f>
        <v>Nomsa Mahlangu</v>
      </c>
      <c r="F544" t="s">
        <v>136</v>
      </c>
      <c r="G544" t="str">
        <f>_xlfn.XLOOKUP(Orders_CLEAN[[#This Row],[ProductID]],Products[ProductID],Products[ProductName])</f>
        <v>Chairs Model 4</v>
      </c>
      <c r="H544" t="str">
        <f>_xlfn.XLOOKUP(Orders_CLEAN[[#This Row],[ProductName]],Products[ProductName],Products[Category])</f>
        <v>Furniture</v>
      </c>
      <c r="I544" s="6">
        <f>_xlfn.XLOOKUP(Orders_CLEAN[[#This Row],[ProductID]],Products[ProductID],Products[Cost])</f>
        <v>784.05</v>
      </c>
      <c r="J544">
        <v>4</v>
      </c>
      <c r="K544" s="6">
        <v>1700.53</v>
      </c>
      <c r="L544" s="7">
        <v>0</v>
      </c>
      <c r="M544" t="s">
        <v>62</v>
      </c>
      <c r="N544" t="s">
        <v>47</v>
      </c>
      <c r="O544" t="str">
        <f>_xlfn.XLOOKUP(Orders_CLEAN[[#This Row],[Region]],Region_lookup[RegionCode],Region_lookup[RegionName])</f>
        <v>Eastern Cape</v>
      </c>
      <c r="P544" t="s">
        <v>75</v>
      </c>
      <c r="Q544" t="str">
        <f>_xlfn.XLOOKUP(Orders_CLEAN[[#This Row],[EmployeeID]],Employees[EmployeeID],Employees[EmployeeName])</f>
        <v>Francois Steyn</v>
      </c>
      <c r="R544" s="8">
        <f>Orders_CLEAN[[#This Row],[Quantity]]*Orders_CLEAN[[#This Row],[UnitPrice]]*(1-Orders_CLEAN[[#This Row],[Discount]])</f>
        <v>6802.12</v>
      </c>
      <c r="S544" s="8">
        <f>Orders_CLEAN[[#This Row],[Cost]]*Orders_CLEAN[[#This Row],[Quantity]]</f>
        <v>3136.2</v>
      </c>
      <c r="T544" s="8">
        <f>Orders_CLEAN[[#This Row],[LineTotal]]-Orders_CLEAN[[#This Row],[LineCost]]</f>
        <v>3665.92</v>
      </c>
      <c r="U544" s="8" t="str">
        <f>IFERROR(IF(Orders_CLEAN[[#This Row],[Profit]]/Orders_CLEAN[[#This Row],[LineTotal]]&gt;0.3, "High", IF(Orders_CLEAN[[#This Row],[Profit]]/Orders_CLEAN[[#This Row],[LineTotal]]&gt;=0.15, "Medium", "Low")), "Quantity Error!")</f>
        <v>High</v>
      </c>
      <c r="V544" s="8" t="str">
        <f>IF(COUNTIF(Returns[OrderID], Orders_CLEAN[[#This Row],[OrderID]])&gt;0, "Yes", "No")</f>
        <v>No</v>
      </c>
      <c r="W544" s="19">
        <f>IF(Orders_CLEAN[[#This Row],[Returned]]="Yes",1,0)</f>
        <v>0</v>
      </c>
    </row>
    <row r="545" spans="1:23" x14ac:dyDescent="0.2">
      <c r="A545" t="s">
        <v>973</v>
      </c>
      <c r="B545" s="5">
        <v>45521</v>
      </c>
      <c r="C545" s="5" t="str">
        <f>IF(Orders_CLEAN[[#This Row],[Quantity]]="", "Quantity Error!", "Q"&amp;ROUNDUP(MONTH(Orders_CLEAN[[#This Row],[OrderDate]])/3,0))</f>
        <v>Q3</v>
      </c>
      <c r="D545" t="s">
        <v>570</v>
      </c>
      <c r="E545" t="str">
        <f>_xlfn.XLOOKUP(Orders_CLEAN[[#This Row],[CustomerID]],Customers[CustomerID],Customers[CustomerName])</f>
        <v>Werner Joubert</v>
      </c>
      <c r="F545" t="s">
        <v>174</v>
      </c>
      <c r="G545" t="str">
        <f>_xlfn.XLOOKUP(Orders_CLEAN[[#This Row],[ProductID]],Products[ProductID],Products[ProductName])</f>
        <v>Printers Model 4</v>
      </c>
      <c r="H545" t="str">
        <f>_xlfn.XLOOKUP(Orders_CLEAN[[#This Row],[ProductName]],Products[ProductName],Products[Category])</f>
        <v>Technology</v>
      </c>
      <c r="I545" s="6">
        <f>_xlfn.XLOOKUP(Orders_CLEAN[[#This Row],[ProductID]],Products[ProductID],Products[Cost])</f>
        <v>83.72</v>
      </c>
      <c r="J545">
        <v>11</v>
      </c>
      <c r="K545" s="6">
        <v>143.57</v>
      </c>
      <c r="L545" s="7">
        <v>0.2</v>
      </c>
      <c r="M545" t="s">
        <v>27</v>
      </c>
      <c r="N545" t="s">
        <v>21</v>
      </c>
      <c r="O545" t="str">
        <f>_xlfn.XLOOKUP(Orders_CLEAN[[#This Row],[Region]],Region_lookup[RegionCode],Region_lookup[RegionName])</f>
        <v>KwaZulu-Natal</v>
      </c>
      <c r="P545" t="s">
        <v>97</v>
      </c>
      <c r="Q545" t="str">
        <f>_xlfn.XLOOKUP(Orders_CLEAN[[#This Row],[EmployeeID]],Employees[EmployeeID],Employees[EmployeeName])</f>
        <v>Bongani Sithole</v>
      </c>
      <c r="R545" s="8">
        <f>Orders_CLEAN[[#This Row],[Quantity]]*Orders_CLEAN[[#This Row],[UnitPrice]]*(1-Orders_CLEAN[[#This Row],[Discount]])</f>
        <v>1263.4160000000002</v>
      </c>
      <c r="S545" s="8">
        <f>Orders_CLEAN[[#This Row],[Cost]]*Orders_CLEAN[[#This Row],[Quantity]]</f>
        <v>920.92</v>
      </c>
      <c r="T545" s="8">
        <f>Orders_CLEAN[[#This Row],[LineTotal]]-Orders_CLEAN[[#This Row],[LineCost]]</f>
        <v>342.49600000000021</v>
      </c>
      <c r="U545" s="8" t="str">
        <f>IFERROR(IF(Orders_CLEAN[[#This Row],[Profit]]/Orders_CLEAN[[#This Row],[LineTotal]]&gt;0.3, "High", IF(Orders_CLEAN[[#This Row],[Profit]]/Orders_CLEAN[[#This Row],[LineTotal]]&gt;=0.15, "Medium", "Low")), "Quantity Error!")</f>
        <v>Medium</v>
      </c>
      <c r="V545" s="8" t="str">
        <f>IF(COUNTIF(Returns[OrderID], Orders_CLEAN[[#This Row],[OrderID]])&gt;0, "Yes", "No")</f>
        <v>No</v>
      </c>
      <c r="W545" s="19">
        <f>IF(Orders_CLEAN[[#This Row],[Returned]]="Yes",1,0)</f>
        <v>0</v>
      </c>
    </row>
    <row r="546" spans="1:23" x14ac:dyDescent="0.2">
      <c r="A546" t="s">
        <v>974</v>
      </c>
      <c r="B546" s="5">
        <v>45484</v>
      </c>
      <c r="C546" s="5" t="str">
        <f>IF(Orders_CLEAN[[#This Row],[Quantity]]="", "Quantity Error!", "Q"&amp;ROUNDUP(MONTH(Orders_CLEAN[[#This Row],[OrderDate]])/3,0))</f>
        <v>Q3</v>
      </c>
      <c r="D546" t="s">
        <v>975</v>
      </c>
      <c r="E546" t="str">
        <f>_xlfn.XLOOKUP(Orders_CLEAN[[#This Row],[CustomerID]],Customers[CustomerID],Customers[CustomerName])</f>
        <v>Chantelle Kruger</v>
      </c>
      <c r="F546" t="s">
        <v>51</v>
      </c>
      <c r="G546" t="str">
        <f>_xlfn.XLOOKUP(Orders_CLEAN[[#This Row],[ProductID]],Products[ProductID],Products[ProductName])</f>
        <v>Bookcases Model 4</v>
      </c>
      <c r="H546" t="str">
        <f>_xlfn.XLOOKUP(Orders_CLEAN[[#This Row],[ProductName]],Products[ProductName],Products[Category])</f>
        <v>Furniture</v>
      </c>
      <c r="I546" s="6">
        <f>_xlfn.XLOOKUP(Orders_CLEAN[[#This Row],[ProductID]],Products[ProductID],Products[Cost])</f>
        <v>539.9</v>
      </c>
      <c r="J546">
        <v>3</v>
      </c>
      <c r="K546" s="6">
        <v>1019.72</v>
      </c>
      <c r="L546" s="7">
        <v>0.2</v>
      </c>
      <c r="M546" t="s">
        <v>13</v>
      </c>
      <c r="N546" t="s">
        <v>21</v>
      </c>
      <c r="O546" t="str">
        <f>_xlfn.XLOOKUP(Orders_CLEAN[[#This Row],[Region]],Region_lookup[RegionCode],Region_lookup[RegionName])</f>
        <v>KwaZulu-Natal</v>
      </c>
      <c r="P546" t="s">
        <v>22</v>
      </c>
      <c r="Q546" t="str">
        <f>_xlfn.XLOOKUP(Orders_CLEAN[[#This Row],[EmployeeID]],Employees[EmployeeID],Employees[EmployeeName])</f>
        <v>Thabo Le Roux</v>
      </c>
      <c r="R546" s="8">
        <f>Orders_CLEAN[[#This Row],[Quantity]]*Orders_CLEAN[[#This Row],[UnitPrice]]*(1-Orders_CLEAN[[#This Row],[Discount]])</f>
        <v>2447.328</v>
      </c>
      <c r="S546" s="8">
        <f>Orders_CLEAN[[#This Row],[Cost]]*Orders_CLEAN[[#This Row],[Quantity]]</f>
        <v>1619.6999999999998</v>
      </c>
      <c r="T546" s="8">
        <f>Orders_CLEAN[[#This Row],[LineTotal]]-Orders_CLEAN[[#This Row],[LineCost]]</f>
        <v>827.62800000000016</v>
      </c>
      <c r="U546" s="8" t="str">
        <f>IFERROR(IF(Orders_CLEAN[[#This Row],[Profit]]/Orders_CLEAN[[#This Row],[LineTotal]]&gt;0.3, "High", IF(Orders_CLEAN[[#This Row],[Profit]]/Orders_CLEAN[[#This Row],[LineTotal]]&gt;=0.15, "Medium", "Low")), "Quantity Error!")</f>
        <v>High</v>
      </c>
      <c r="V546" s="8" t="str">
        <f>IF(COUNTIF(Returns[OrderID], Orders_CLEAN[[#This Row],[OrderID]])&gt;0, "Yes", "No")</f>
        <v>Yes</v>
      </c>
      <c r="W546" s="19">
        <f>IF(Orders_CLEAN[[#This Row],[Returned]]="Yes",1,0)</f>
        <v>1</v>
      </c>
    </row>
    <row r="547" spans="1:23" x14ac:dyDescent="0.2">
      <c r="A547" t="s">
        <v>976</v>
      </c>
      <c r="B547" s="5">
        <v>45318</v>
      </c>
      <c r="C547" s="5" t="str">
        <f>IF(Orders_CLEAN[[#This Row],[Quantity]]="", "Quantity Error!", "Q"&amp;ROUNDUP(MONTH(Orders_CLEAN[[#This Row],[OrderDate]])/3,0))</f>
        <v>Q1</v>
      </c>
      <c r="D547" t="s">
        <v>11</v>
      </c>
      <c r="E547" t="str">
        <f>_xlfn.XLOOKUP(Orders_CLEAN[[#This Row],[CustomerID]],Customers[CustomerID],Customers[CustomerName])</f>
        <v>Werner Molefe</v>
      </c>
      <c r="F547" t="s">
        <v>81</v>
      </c>
      <c r="G547" t="str">
        <f>_xlfn.XLOOKUP(Orders_CLEAN[[#This Row],[ProductID]],Products[ProductID],Products[ProductName])</f>
        <v>Envelopes Model 2</v>
      </c>
      <c r="H547" t="str">
        <f>_xlfn.XLOOKUP(Orders_CLEAN[[#This Row],[ProductName]],Products[ProductName],Products[Category])</f>
        <v>Office Supplies</v>
      </c>
      <c r="I547" s="6">
        <f>_xlfn.XLOOKUP(Orders_CLEAN[[#This Row],[ProductID]],Products[ProductID],Products[Cost])</f>
        <v>599.25</v>
      </c>
      <c r="J547">
        <v>6</v>
      </c>
      <c r="K547" s="6">
        <v>849.05</v>
      </c>
      <c r="L547" s="7">
        <v>0.1</v>
      </c>
      <c r="M547" t="s">
        <v>27</v>
      </c>
      <c r="N547" t="s">
        <v>14</v>
      </c>
      <c r="O547" t="str">
        <f>_xlfn.XLOOKUP(Orders_CLEAN[[#This Row],[Region]],Region_lookup[RegionCode],Region_lookup[RegionName])</f>
        <v>Western Cape</v>
      </c>
      <c r="P547" t="s">
        <v>15</v>
      </c>
      <c r="Q547" t="str">
        <f>_xlfn.XLOOKUP(Orders_CLEAN[[#This Row],[EmployeeID]],Employees[EmployeeID],Employees[EmployeeName])</f>
        <v>Anja Fourie</v>
      </c>
      <c r="R547" s="8">
        <f>Orders_CLEAN[[#This Row],[Quantity]]*Orders_CLEAN[[#This Row],[UnitPrice]]*(1-Orders_CLEAN[[#This Row],[Discount]])</f>
        <v>4584.87</v>
      </c>
      <c r="S547" s="8">
        <f>Orders_CLEAN[[#This Row],[Cost]]*Orders_CLEAN[[#This Row],[Quantity]]</f>
        <v>3595.5</v>
      </c>
      <c r="T547" s="8">
        <f>Orders_CLEAN[[#This Row],[LineTotal]]-Orders_CLEAN[[#This Row],[LineCost]]</f>
        <v>989.36999999999989</v>
      </c>
      <c r="U547" s="8" t="str">
        <f>IFERROR(IF(Orders_CLEAN[[#This Row],[Profit]]/Orders_CLEAN[[#This Row],[LineTotal]]&gt;0.3, "High", IF(Orders_CLEAN[[#This Row],[Profit]]/Orders_CLEAN[[#This Row],[LineTotal]]&gt;=0.15, "Medium", "Low")), "Quantity Error!")</f>
        <v>Medium</v>
      </c>
      <c r="V547" s="8" t="str">
        <f>IF(COUNTIF(Returns[OrderID], Orders_CLEAN[[#This Row],[OrderID]])&gt;0, "Yes", "No")</f>
        <v>No</v>
      </c>
      <c r="W547" s="19">
        <f>IF(Orders_CLEAN[[#This Row],[Returned]]="Yes",1,0)</f>
        <v>0</v>
      </c>
    </row>
    <row r="548" spans="1:23" x14ac:dyDescent="0.2">
      <c r="A548" t="s">
        <v>977</v>
      </c>
      <c r="B548" s="5">
        <v>45790</v>
      </c>
      <c r="C548" s="5" t="str">
        <f>IF(Orders_CLEAN[[#This Row],[Quantity]]="", "Quantity Error!", "Q"&amp;ROUNDUP(MONTH(Orders_CLEAN[[#This Row],[OrderDate]])/3,0))</f>
        <v>Q2</v>
      </c>
      <c r="D548" t="s">
        <v>120</v>
      </c>
      <c r="E548" t="str">
        <f>_xlfn.XLOOKUP(Orders_CLEAN[[#This Row],[CustomerID]],Customers[CustomerID],Customers[CustomerName])</f>
        <v>Francois Sithole</v>
      </c>
      <c r="F548" t="s">
        <v>81</v>
      </c>
      <c r="G548" t="str">
        <f>_xlfn.XLOOKUP(Orders_CLEAN[[#This Row],[ProductID]],Products[ProductID],Products[ProductName])</f>
        <v>Envelopes Model 2</v>
      </c>
      <c r="H548" t="str">
        <f>_xlfn.XLOOKUP(Orders_CLEAN[[#This Row],[ProductName]],Products[ProductName],Products[Category])</f>
        <v>Office Supplies</v>
      </c>
      <c r="I548" s="6">
        <f>_xlfn.XLOOKUP(Orders_CLEAN[[#This Row],[ProductID]],Products[ProductID],Products[Cost])</f>
        <v>599.25</v>
      </c>
      <c r="J548">
        <v>5</v>
      </c>
      <c r="K548" s="6">
        <v>849.05</v>
      </c>
      <c r="L548" s="7">
        <v>0.15</v>
      </c>
      <c r="M548" t="s">
        <v>27</v>
      </c>
      <c r="N548" t="s">
        <v>31</v>
      </c>
      <c r="O548" t="str">
        <f>_xlfn.XLOOKUP(Orders_CLEAN[[#This Row],[Region]],Region_lookup[RegionCode],Region_lookup[RegionName])</f>
        <v>Gauteng</v>
      </c>
      <c r="P548" t="s">
        <v>43</v>
      </c>
      <c r="Q548" t="str">
        <f>_xlfn.XLOOKUP(Orders_CLEAN[[#This Row],[EmployeeID]],Employees[EmployeeID],Employees[EmployeeName])</f>
        <v>Thabo Dlamini</v>
      </c>
      <c r="R548" s="8">
        <f>Orders_CLEAN[[#This Row],[Quantity]]*Orders_CLEAN[[#This Row],[UnitPrice]]*(1-Orders_CLEAN[[#This Row],[Discount]])</f>
        <v>3608.4625000000001</v>
      </c>
      <c r="S548" s="8">
        <f>Orders_CLEAN[[#This Row],[Cost]]*Orders_CLEAN[[#This Row],[Quantity]]</f>
        <v>2996.25</v>
      </c>
      <c r="T548" s="8">
        <f>Orders_CLEAN[[#This Row],[LineTotal]]-Orders_CLEAN[[#This Row],[LineCost]]</f>
        <v>612.21250000000009</v>
      </c>
      <c r="U548" s="8" t="str">
        <f>IFERROR(IF(Orders_CLEAN[[#This Row],[Profit]]/Orders_CLEAN[[#This Row],[LineTotal]]&gt;0.3, "High", IF(Orders_CLEAN[[#This Row],[Profit]]/Orders_CLEAN[[#This Row],[LineTotal]]&gt;=0.15, "Medium", "Low")), "Quantity Error!")</f>
        <v>Medium</v>
      </c>
      <c r="V548" s="8" t="str">
        <f>IF(COUNTIF(Returns[OrderID], Orders_CLEAN[[#This Row],[OrderID]])&gt;0, "Yes", "No")</f>
        <v>No</v>
      </c>
      <c r="W548" s="19">
        <f>IF(Orders_CLEAN[[#This Row],[Returned]]="Yes",1,0)</f>
        <v>0</v>
      </c>
    </row>
    <row r="549" spans="1:23" x14ac:dyDescent="0.2">
      <c r="A549" t="s">
        <v>978</v>
      </c>
      <c r="B549" s="5">
        <v>45829</v>
      </c>
      <c r="C549" s="5" t="str">
        <f>IF(Orders_CLEAN[[#This Row],[Quantity]]="", "Quantity Error!", "Q"&amp;ROUNDUP(MONTH(Orders_CLEAN[[#This Row],[OrderDate]])/3,0))</f>
        <v>Q2</v>
      </c>
      <c r="D549" t="s">
        <v>557</v>
      </c>
      <c r="E549" t="str">
        <f>_xlfn.XLOOKUP(Orders_CLEAN[[#This Row],[CustomerID]],Customers[CustomerID],Customers[CustomerName])</f>
        <v>Deon Venter</v>
      </c>
      <c r="F549" t="s">
        <v>12</v>
      </c>
      <c r="G549" t="str">
        <f>_xlfn.XLOOKUP(Orders_CLEAN[[#This Row],[ProductID]],Products[ProductID],Products[ProductName])</f>
        <v>Printers Model 3</v>
      </c>
      <c r="H549" t="str">
        <f>_xlfn.XLOOKUP(Orders_CLEAN[[#This Row],[ProductName]],Products[ProductName],Products[Category])</f>
        <v>Technology</v>
      </c>
      <c r="I549" s="6">
        <f>_xlfn.XLOOKUP(Orders_CLEAN[[#This Row],[ProductID]],Products[ProductID],Products[Cost])</f>
        <v>127.85</v>
      </c>
      <c r="J549">
        <v>8</v>
      </c>
      <c r="K549" s="6">
        <v>210.2</v>
      </c>
      <c r="L549" s="7">
        <v>0.15</v>
      </c>
      <c r="M549" t="s">
        <v>27</v>
      </c>
      <c r="N549" t="s">
        <v>14</v>
      </c>
      <c r="O549" t="str">
        <f>_xlfn.XLOOKUP(Orders_CLEAN[[#This Row],[Region]],Region_lookup[RegionCode],Region_lookup[RegionName])</f>
        <v>Western Cape</v>
      </c>
      <c r="P549" t="s">
        <v>93</v>
      </c>
      <c r="Q549" t="str">
        <f>_xlfn.XLOOKUP(Orders_CLEAN[[#This Row],[EmployeeID]],Employees[EmployeeID],Employees[EmployeeName])</f>
        <v>Anja Zulu</v>
      </c>
      <c r="R549" s="8">
        <f>Orders_CLEAN[[#This Row],[Quantity]]*Orders_CLEAN[[#This Row],[UnitPrice]]*(1-Orders_CLEAN[[#This Row],[Discount]])</f>
        <v>1429.36</v>
      </c>
      <c r="S549" s="8">
        <f>Orders_CLEAN[[#This Row],[Cost]]*Orders_CLEAN[[#This Row],[Quantity]]</f>
        <v>1022.8</v>
      </c>
      <c r="T549" s="8">
        <f>Orders_CLEAN[[#This Row],[LineTotal]]-Orders_CLEAN[[#This Row],[LineCost]]</f>
        <v>406.55999999999995</v>
      </c>
      <c r="U549" s="8" t="str">
        <f>IFERROR(IF(Orders_CLEAN[[#This Row],[Profit]]/Orders_CLEAN[[#This Row],[LineTotal]]&gt;0.3, "High", IF(Orders_CLEAN[[#This Row],[Profit]]/Orders_CLEAN[[#This Row],[LineTotal]]&gt;=0.15, "Medium", "Low")), "Quantity Error!")</f>
        <v>Medium</v>
      </c>
      <c r="V549" s="8" t="str">
        <f>IF(COUNTIF(Returns[OrderID], Orders_CLEAN[[#This Row],[OrderID]])&gt;0, "Yes", "No")</f>
        <v>No</v>
      </c>
      <c r="W549" s="19">
        <f>IF(Orders_CLEAN[[#This Row],[Returned]]="Yes",1,0)</f>
        <v>0</v>
      </c>
    </row>
    <row r="550" spans="1:23" x14ac:dyDescent="0.2">
      <c r="A550" t="s">
        <v>979</v>
      </c>
      <c r="B550" s="5">
        <v>45424</v>
      </c>
      <c r="C550" s="5" t="str">
        <f>IF(Orders_CLEAN[[#This Row],[Quantity]]="", "Quantity Error!", "Q"&amp;ROUNDUP(MONTH(Orders_CLEAN[[#This Row],[OrderDate]])/3,0))</f>
        <v>Q2</v>
      </c>
      <c r="D550" t="s">
        <v>351</v>
      </c>
      <c r="E550" t="str">
        <f>_xlfn.XLOOKUP(Orders_CLEAN[[#This Row],[CustomerID]],Customers[CustomerID],Customers[CustomerName])</f>
        <v>Riaan Joubert</v>
      </c>
      <c r="F550" t="s">
        <v>61</v>
      </c>
      <c r="G550" t="str">
        <f>_xlfn.XLOOKUP(Orders_CLEAN[[#This Row],[ProductID]],Products[ProductID],Products[ProductName])</f>
        <v>Laptops Model 4</v>
      </c>
      <c r="H550" t="str">
        <f>_xlfn.XLOOKUP(Orders_CLEAN[[#This Row],[ProductName]],Products[ProductName],Products[Category])</f>
        <v>Technology</v>
      </c>
      <c r="I550" s="6">
        <f>_xlfn.XLOOKUP(Orders_CLEAN[[#This Row],[ProductID]],Products[ProductID],Products[Cost])</f>
        <v>329.6</v>
      </c>
      <c r="J550">
        <v>10</v>
      </c>
      <c r="K550" s="6">
        <v>455.77</v>
      </c>
      <c r="L550" s="7">
        <v>0.1</v>
      </c>
      <c r="M550" t="s">
        <v>27</v>
      </c>
      <c r="N550" t="s">
        <v>14</v>
      </c>
      <c r="O550" t="str">
        <f>_xlfn.XLOOKUP(Orders_CLEAN[[#This Row],[Region]],Region_lookup[RegionCode],Region_lookup[RegionName])</f>
        <v>Western Cape</v>
      </c>
      <c r="P550" t="s">
        <v>93</v>
      </c>
      <c r="Q550" t="str">
        <f>_xlfn.XLOOKUP(Orders_CLEAN[[#This Row],[EmployeeID]],Employees[EmployeeID],Employees[EmployeeName])</f>
        <v>Anja Zulu</v>
      </c>
      <c r="R550" s="8">
        <f>Orders_CLEAN[[#This Row],[Quantity]]*Orders_CLEAN[[#This Row],[UnitPrice]]*(1-Orders_CLEAN[[#This Row],[Discount]])</f>
        <v>4101.93</v>
      </c>
      <c r="S550" s="8">
        <f>Orders_CLEAN[[#This Row],[Cost]]*Orders_CLEAN[[#This Row],[Quantity]]</f>
        <v>3296</v>
      </c>
      <c r="T550" s="8">
        <f>Orders_CLEAN[[#This Row],[LineTotal]]-Orders_CLEAN[[#This Row],[LineCost]]</f>
        <v>805.93000000000029</v>
      </c>
      <c r="U550" s="8" t="str">
        <f>IFERROR(IF(Orders_CLEAN[[#This Row],[Profit]]/Orders_CLEAN[[#This Row],[LineTotal]]&gt;0.3, "High", IF(Orders_CLEAN[[#This Row],[Profit]]/Orders_CLEAN[[#This Row],[LineTotal]]&gt;=0.15, "Medium", "Low")), "Quantity Error!")</f>
        <v>Medium</v>
      </c>
      <c r="V550" s="8" t="str">
        <f>IF(COUNTIF(Returns[OrderID], Orders_CLEAN[[#This Row],[OrderID]])&gt;0, "Yes", "No")</f>
        <v>No</v>
      </c>
      <c r="W550" s="19">
        <f>IF(Orders_CLEAN[[#This Row],[Returned]]="Yes",1,0)</f>
        <v>0</v>
      </c>
    </row>
    <row r="551" spans="1:23" x14ac:dyDescent="0.2">
      <c r="A551" t="s">
        <v>980</v>
      </c>
      <c r="B551" s="5">
        <v>45632</v>
      </c>
      <c r="C551" s="5" t="str">
        <f>IF(Orders_CLEAN[[#This Row],[Quantity]]="", "Quantity Error!", "Q"&amp;ROUNDUP(MONTH(Orders_CLEAN[[#This Row],[OrderDate]])/3,0))</f>
        <v>Q4</v>
      </c>
      <c r="D551" t="s">
        <v>396</v>
      </c>
      <c r="E551" t="str">
        <f>_xlfn.XLOOKUP(Orders_CLEAN[[#This Row],[CustomerID]],Customers[CustomerID],Customers[CustomerName])</f>
        <v>Aisha Sithole</v>
      </c>
      <c r="F551" t="s">
        <v>151</v>
      </c>
      <c r="G551" t="str">
        <f>_xlfn.XLOOKUP(Orders_CLEAN[[#This Row],[ProductID]],Products[ProductID],Products[ProductName])</f>
        <v>Binders Model 3</v>
      </c>
      <c r="H551" t="str">
        <f>_xlfn.XLOOKUP(Orders_CLEAN[[#This Row],[ProductName]],Products[ProductName],Products[Category])</f>
        <v>Office Supplies</v>
      </c>
      <c r="I551" s="6">
        <f>_xlfn.XLOOKUP(Orders_CLEAN[[#This Row],[ProductID]],Products[ProductID],Products[Cost])</f>
        <v>487.09</v>
      </c>
      <c r="J551">
        <v>12</v>
      </c>
      <c r="K551" s="6">
        <v>838.72</v>
      </c>
      <c r="L551" s="7">
        <v>0</v>
      </c>
      <c r="M551" t="s">
        <v>13</v>
      </c>
      <c r="N551" t="s">
        <v>14</v>
      </c>
      <c r="O551" t="str">
        <f>_xlfn.XLOOKUP(Orders_CLEAN[[#This Row],[Region]],Region_lookup[RegionCode],Region_lookup[RegionName])</f>
        <v>Western Cape</v>
      </c>
      <c r="P551" t="s">
        <v>93</v>
      </c>
      <c r="Q551" t="str">
        <f>_xlfn.XLOOKUP(Orders_CLEAN[[#This Row],[EmployeeID]],Employees[EmployeeID],Employees[EmployeeName])</f>
        <v>Anja Zulu</v>
      </c>
      <c r="R551" s="8">
        <f>Orders_CLEAN[[#This Row],[Quantity]]*Orders_CLEAN[[#This Row],[UnitPrice]]*(1-Orders_CLEAN[[#This Row],[Discount]])</f>
        <v>10064.64</v>
      </c>
      <c r="S551" s="8">
        <f>Orders_CLEAN[[#This Row],[Cost]]*Orders_CLEAN[[#This Row],[Quantity]]</f>
        <v>5845.08</v>
      </c>
      <c r="T551" s="8">
        <f>Orders_CLEAN[[#This Row],[LineTotal]]-Orders_CLEAN[[#This Row],[LineCost]]</f>
        <v>4219.5599999999995</v>
      </c>
      <c r="U551" s="8" t="str">
        <f>IFERROR(IF(Orders_CLEAN[[#This Row],[Profit]]/Orders_CLEAN[[#This Row],[LineTotal]]&gt;0.3, "High", IF(Orders_CLEAN[[#This Row],[Profit]]/Orders_CLEAN[[#This Row],[LineTotal]]&gt;=0.15, "Medium", "Low")), "Quantity Error!")</f>
        <v>High</v>
      </c>
      <c r="V551" s="8" t="str">
        <f>IF(COUNTIF(Returns[OrderID], Orders_CLEAN[[#This Row],[OrderID]])&gt;0, "Yes", "No")</f>
        <v>No</v>
      </c>
      <c r="W551" s="19">
        <f>IF(Orders_CLEAN[[#This Row],[Returned]]="Yes",1,0)</f>
        <v>0</v>
      </c>
    </row>
    <row r="552" spans="1:23" x14ac:dyDescent="0.2">
      <c r="A552" t="s">
        <v>982</v>
      </c>
      <c r="B552" s="5">
        <v>45569</v>
      </c>
      <c r="C552" s="5" t="str">
        <f>IF(Orders_CLEAN[[#This Row],[Quantity]]="", "Quantity Error!", "Q"&amp;ROUNDUP(MONTH(Orders_CLEAN[[#This Row],[OrderDate]])/3,0))</f>
        <v>Q4</v>
      </c>
      <c r="D552" t="s">
        <v>191</v>
      </c>
      <c r="E552" t="str">
        <f>_xlfn.XLOOKUP(Orders_CLEAN[[#This Row],[CustomerID]],Customers[CustomerID],Customers[CustomerName])</f>
        <v>Pieter Steyn</v>
      </c>
      <c r="F552" t="s">
        <v>142</v>
      </c>
      <c r="G552" t="str">
        <f>_xlfn.XLOOKUP(Orders_CLEAN[[#This Row],[ProductID]],Products[ProductID],Products[ProductName])</f>
        <v>Laptops Model 3</v>
      </c>
      <c r="H552" t="str">
        <f>_xlfn.XLOOKUP(Orders_CLEAN[[#This Row],[ProductName]],Products[ProductName],Products[Category])</f>
        <v>Technology</v>
      </c>
      <c r="I552" s="6">
        <f>_xlfn.XLOOKUP(Orders_CLEAN[[#This Row],[ProductID]],Products[ProductID],Products[Cost])</f>
        <v>727.96</v>
      </c>
      <c r="J552">
        <v>7</v>
      </c>
      <c r="K552" s="6">
        <v>1118.93</v>
      </c>
      <c r="L552" s="7">
        <v>0</v>
      </c>
      <c r="M552" t="s">
        <v>36</v>
      </c>
      <c r="N552" t="s">
        <v>47</v>
      </c>
      <c r="O552" t="str">
        <f>_xlfn.XLOOKUP(Orders_CLEAN[[#This Row],[Region]],Region_lookup[RegionCode],Region_lookup[RegionName])</f>
        <v>Eastern Cape</v>
      </c>
      <c r="P552" t="s">
        <v>48</v>
      </c>
      <c r="Q552" t="str">
        <f>_xlfn.XLOOKUP(Orders_CLEAN[[#This Row],[EmployeeID]],Employees[EmployeeID],Employees[EmployeeName])</f>
        <v>Sipho Ndlovu</v>
      </c>
      <c r="R552" s="8">
        <f>Orders_CLEAN[[#This Row],[Quantity]]*Orders_CLEAN[[#This Row],[UnitPrice]]*(1-Orders_CLEAN[[#This Row],[Discount]])</f>
        <v>7832.51</v>
      </c>
      <c r="S552" s="8">
        <f>Orders_CLEAN[[#This Row],[Cost]]*Orders_CLEAN[[#This Row],[Quantity]]</f>
        <v>5095.72</v>
      </c>
      <c r="T552" s="8">
        <f>Orders_CLEAN[[#This Row],[LineTotal]]-Orders_CLEAN[[#This Row],[LineCost]]</f>
        <v>2736.79</v>
      </c>
      <c r="U552" s="8" t="str">
        <f>IFERROR(IF(Orders_CLEAN[[#This Row],[Profit]]/Orders_CLEAN[[#This Row],[LineTotal]]&gt;0.3, "High", IF(Orders_CLEAN[[#This Row],[Profit]]/Orders_CLEAN[[#This Row],[LineTotal]]&gt;=0.15, "Medium", "Low")), "Quantity Error!")</f>
        <v>High</v>
      </c>
      <c r="V552" s="8" t="str">
        <f>IF(COUNTIF(Returns[OrderID], Orders_CLEAN[[#This Row],[OrderID]])&gt;0, "Yes", "No")</f>
        <v>No</v>
      </c>
      <c r="W552" s="19">
        <f>IF(Orders_CLEAN[[#This Row],[Returned]]="Yes",1,0)</f>
        <v>0</v>
      </c>
    </row>
    <row r="553" spans="1:23" x14ac:dyDescent="0.2">
      <c r="A553" t="s">
        <v>984</v>
      </c>
      <c r="B553" s="5">
        <v>45724</v>
      </c>
      <c r="C553" s="5" t="str">
        <f>IF(Orders_CLEAN[[#This Row],[Quantity]]="", "Quantity Error!", "Q"&amp;ROUNDUP(MONTH(Orders_CLEAN[[#This Row],[OrderDate]])/3,0))</f>
        <v>Q1</v>
      </c>
      <c r="D553" t="s">
        <v>616</v>
      </c>
      <c r="E553" t="str">
        <f>_xlfn.XLOOKUP(Orders_CLEAN[[#This Row],[CustomerID]],Customers[CustomerID],Customers[CustomerName])</f>
        <v>Elmarie Fourie</v>
      </c>
      <c r="F553" t="s">
        <v>96</v>
      </c>
      <c r="G553" t="str">
        <f>_xlfn.XLOOKUP(Orders_CLEAN[[#This Row],[ProductID]],Products[ProductID],Products[ProductName])</f>
        <v>Desks Model 2</v>
      </c>
      <c r="H553" t="str">
        <f>_xlfn.XLOOKUP(Orders_CLEAN[[#This Row],[ProductName]],Products[ProductName],Products[Category])</f>
        <v>Furniture</v>
      </c>
      <c r="I553" s="6">
        <f>_xlfn.XLOOKUP(Orders_CLEAN[[#This Row],[ProductID]],Products[ProductID],Products[Cost])</f>
        <v>209.29</v>
      </c>
      <c r="J553">
        <v>2</v>
      </c>
      <c r="K553" s="6">
        <v>425.58</v>
      </c>
      <c r="L553" s="7">
        <v>0.2</v>
      </c>
      <c r="M553" t="s">
        <v>36</v>
      </c>
      <c r="N553" t="s">
        <v>14</v>
      </c>
      <c r="O553" t="str">
        <f>_xlfn.XLOOKUP(Orders_CLEAN[[#This Row],[Region]],Region_lookup[RegionCode],Region_lookup[RegionName])</f>
        <v>Western Cape</v>
      </c>
      <c r="P553" t="s">
        <v>82</v>
      </c>
      <c r="Q553" t="str">
        <f>_xlfn.XLOOKUP(Orders_CLEAN[[#This Row],[EmployeeID]],Employees[EmployeeID],Employees[EmployeeName])</f>
        <v>Thabo Pretorius</v>
      </c>
      <c r="R553" s="8">
        <f>Orders_CLEAN[[#This Row],[Quantity]]*Orders_CLEAN[[#This Row],[UnitPrice]]*(1-Orders_CLEAN[[#This Row],[Discount]])</f>
        <v>680.928</v>
      </c>
      <c r="S553" s="8">
        <f>Orders_CLEAN[[#This Row],[Cost]]*Orders_CLEAN[[#This Row],[Quantity]]</f>
        <v>418.58</v>
      </c>
      <c r="T553" s="8">
        <f>Orders_CLEAN[[#This Row],[LineTotal]]-Orders_CLEAN[[#This Row],[LineCost]]</f>
        <v>262.34800000000001</v>
      </c>
      <c r="U553" s="8" t="str">
        <f>IFERROR(IF(Orders_CLEAN[[#This Row],[Profit]]/Orders_CLEAN[[#This Row],[LineTotal]]&gt;0.3, "High", IF(Orders_CLEAN[[#This Row],[Profit]]/Orders_CLEAN[[#This Row],[LineTotal]]&gt;=0.15, "Medium", "Low")), "Quantity Error!")</f>
        <v>High</v>
      </c>
      <c r="V553" s="8" t="str">
        <f>IF(COUNTIF(Returns[OrderID], Orders_CLEAN[[#This Row],[OrderID]])&gt;0, "Yes", "No")</f>
        <v>No</v>
      </c>
      <c r="W553" s="19">
        <f>IF(Orders_CLEAN[[#This Row],[Returned]]="Yes",1,0)</f>
        <v>0</v>
      </c>
    </row>
    <row r="554" spans="1:23" x14ac:dyDescent="0.2">
      <c r="A554" t="s">
        <v>985</v>
      </c>
      <c r="B554" s="5">
        <v>45405</v>
      </c>
      <c r="C554" s="5" t="str">
        <f>IF(Orders_CLEAN[[#This Row],[Quantity]]="", "Quantity Error!", "Q"&amp;ROUNDUP(MONTH(Orders_CLEAN[[#This Row],[OrderDate]])/3,0))</f>
        <v>Q2</v>
      </c>
      <c r="D554" t="s">
        <v>463</v>
      </c>
      <c r="E554" t="str">
        <f>_xlfn.XLOOKUP(Orders_CLEAN[[#This Row],[CustomerID]],Customers[CustomerID],Customers[CustomerName])</f>
        <v>Anja Van Der Merwe</v>
      </c>
      <c r="F554" t="s">
        <v>65</v>
      </c>
      <c r="G554" t="str">
        <f>_xlfn.XLOOKUP(Orders_CLEAN[[#This Row],[ProductID]],Products[ProductID],Products[ProductName])</f>
        <v>Bookcases Model 2</v>
      </c>
      <c r="H554" t="str">
        <f>_xlfn.XLOOKUP(Orders_CLEAN[[#This Row],[ProductName]],Products[ProductName],Products[Category])</f>
        <v>Furniture</v>
      </c>
      <c r="I554" s="6">
        <f>_xlfn.XLOOKUP(Orders_CLEAN[[#This Row],[ProductID]],Products[ProductID],Products[Cost])</f>
        <v>633.59</v>
      </c>
      <c r="J554">
        <v>6</v>
      </c>
      <c r="K554" s="6">
        <v>800.37</v>
      </c>
      <c r="L554" s="7">
        <v>0.1</v>
      </c>
      <c r="M554" t="s">
        <v>27</v>
      </c>
      <c r="N554" t="s">
        <v>21</v>
      </c>
      <c r="O554" t="str">
        <f>_xlfn.XLOOKUP(Orders_CLEAN[[#This Row],[Region]],Region_lookup[RegionCode],Region_lookup[RegionName])</f>
        <v>KwaZulu-Natal</v>
      </c>
      <c r="P554" t="s">
        <v>97</v>
      </c>
      <c r="Q554" t="str">
        <f>_xlfn.XLOOKUP(Orders_CLEAN[[#This Row],[EmployeeID]],Employees[EmployeeID],Employees[EmployeeName])</f>
        <v>Bongani Sithole</v>
      </c>
      <c r="R554" s="8">
        <f>Orders_CLEAN[[#This Row],[Quantity]]*Orders_CLEAN[[#This Row],[UnitPrice]]*(1-Orders_CLEAN[[#This Row],[Discount]])</f>
        <v>4321.9980000000005</v>
      </c>
      <c r="S554" s="8">
        <f>Orders_CLEAN[[#This Row],[Cost]]*Orders_CLEAN[[#This Row],[Quantity]]</f>
        <v>3801.54</v>
      </c>
      <c r="T554" s="8">
        <f>Orders_CLEAN[[#This Row],[LineTotal]]-Orders_CLEAN[[#This Row],[LineCost]]</f>
        <v>520.45800000000054</v>
      </c>
      <c r="U554" s="8" t="str">
        <f>IFERROR(IF(Orders_CLEAN[[#This Row],[Profit]]/Orders_CLEAN[[#This Row],[LineTotal]]&gt;0.3, "High", IF(Orders_CLEAN[[#This Row],[Profit]]/Orders_CLEAN[[#This Row],[LineTotal]]&gt;=0.15, "Medium", "Low")), "Quantity Error!")</f>
        <v>Low</v>
      </c>
      <c r="V554" s="8" t="str">
        <f>IF(COUNTIF(Returns[OrderID], Orders_CLEAN[[#This Row],[OrderID]])&gt;0, "Yes", "No")</f>
        <v>No</v>
      </c>
      <c r="W554" s="19">
        <f>IF(Orders_CLEAN[[#This Row],[Returned]]="Yes",1,0)</f>
        <v>0</v>
      </c>
    </row>
    <row r="555" spans="1:23" x14ac:dyDescent="0.2">
      <c r="A555" t="s">
        <v>986</v>
      </c>
      <c r="B555" s="5">
        <v>45478</v>
      </c>
      <c r="C555" s="5" t="str">
        <f>IF(Orders_CLEAN[[#This Row],[Quantity]]="", "Quantity Error!", "Q"&amp;ROUNDUP(MONTH(Orders_CLEAN[[#This Row],[OrderDate]])/3,0))</f>
        <v>Q3</v>
      </c>
      <c r="D555" t="s">
        <v>451</v>
      </c>
      <c r="E555" t="str">
        <f>_xlfn.XLOOKUP(Orders_CLEAN[[#This Row],[CustomerID]],Customers[CustomerID],Customers[CustomerName])</f>
        <v>Anja Dlamini</v>
      </c>
      <c r="F555" t="s">
        <v>92</v>
      </c>
      <c r="G555" t="str">
        <f>_xlfn.XLOOKUP(Orders_CLEAN[[#This Row],[ProductID]],Products[ProductID],Products[ProductName])</f>
        <v>Accessories Model 3</v>
      </c>
      <c r="H555" t="str">
        <f>_xlfn.XLOOKUP(Orders_CLEAN[[#This Row],[ProductName]],Products[ProductName],Products[Category])</f>
        <v>Technology</v>
      </c>
      <c r="I555" s="6">
        <f>_xlfn.XLOOKUP(Orders_CLEAN[[#This Row],[ProductID]],Products[ProductID],Products[Cost])</f>
        <v>357.49</v>
      </c>
      <c r="J555">
        <v>10</v>
      </c>
      <c r="K555" s="6">
        <v>769.69</v>
      </c>
      <c r="L555" s="7">
        <v>0.15</v>
      </c>
      <c r="M555" t="s">
        <v>36</v>
      </c>
      <c r="N555" t="s">
        <v>31</v>
      </c>
      <c r="O555" t="str">
        <f>_xlfn.XLOOKUP(Orders_CLEAN[[#This Row],[Region]],Region_lookup[RegionCode],Region_lookup[RegionName])</f>
        <v>Gauteng</v>
      </c>
      <c r="P555" t="s">
        <v>52</v>
      </c>
      <c r="Q555" t="str">
        <f>_xlfn.XLOOKUP(Orders_CLEAN[[#This Row],[EmployeeID]],Employees[EmployeeID],Employees[EmployeeName])</f>
        <v>Precious Mbatha</v>
      </c>
      <c r="R555" s="8">
        <f>Orders_CLEAN[[#This Row],[Quantity]]*Orders_CLEAN[[#This Row],[UnitPrice]]*(1-Orders_CLEAN[[#This Row],[Discount]])</f>
        <v>6542.3650000000007</v>
      </c>
      <c r="S555" s="8">
        <f>Orders_CLEAN[[#This Row],[Cost]]*Orders_CLEAN[[#This Row],[Quantity]]</f>
        <v>3574.9</v>
      </c>
      <c r="T555" s="8">
        <f>Orders_CLEAN[[#This Row],[LineTotal]]-Orders_CLEAN[[#This Row],[LineCost]]</f>
        <v>2967.4650000000006</v>
      </c>
      <c r="U555" s="8" t="str">
        <f>IFERROR(IF(Orders_CLEAN[[#This Row],[Profit]]/Orders_CLEAN[[#This Row],[LineTotal]]&gt;0.3, "High", IF(Orders_CLEAN[[#This Row],[Profit]]/Orders_CLEAN[[#This Row],[LineTotal]]&gt;=0.15, "Medium", "Low")), "Quantity Error!")</f>
        <v>High</v>
      </c>
      <c r="V555" s="8" t="str">
        <f>IF(COUNTIF(Returns[OrderID], Orders_CLEAN[[#This Row],[OrderID]])&gt;0, "Yes", "No")</f>
        <v>No</v>
      </c>
      <c r="W555" s="19">
        <f>IF(Orders_CLEAN[[#This Row],[Returned]]="Yes",1,0)</f>
        <v>0</v>
      </c>
    </row>
    <row r="556" spans="1:23" x14ac:dyDescent="0.2">
      <c r="A556" t="s">
        <v>987</v>
      </c>
      <c r="B556" s="5">
        <v>45412</v>
      </c>
      <c r="C556" s="5" t="str">
        <f>IF(Orders_CLEAN[[#This Row],[Quantity]]="", "Quantity Error!", "Q"&amp;ROUNDUP(MONTH(Orders_CLEAN[[#This Row],[OrderDate]])/3,0))</f>
        <v>Q2</v>
      </c>
      <c r="D556" t="s">
        <v>975</v>
      </c>
      <c r="E556" t="str">
        <f>_xlfn.XLOOKUP(Orders_CLEAN[[#This Row],[CustomerID]],Customers[CustomerID],Customers[CustomerName])</f>
        <v>Chantelle Kruger</v>
      </c>
      <c r="F556" t="s">
        <v>151</v>
      </c>
      <c r="G556" t="str">
        <f>_xlfn.XLOOKUP(Orders_CLEAN[[#This Row],[ProductID]],Products[ProductID],Products[ProductName])</f>
        <v>Binders Model 3</v>
      </c>
      <c r="H556" t="str">
        <f>_xlfn.XLOOKUP(Orders_CLEAN[[#This Row],[ProductName]],Products[ProductName],Products[Category])</f>
        <v>Office Supplies</v>
      </c>
      <c r="I556" s="6">
        <f>_xlfn.XLOOKUP(Orders_CLEAN[[#This Row],[ProductID]],Products[ProductID],Products[Cost])</f>
        <v>487.09</v>
      </c>
      <c r="J556">
        <v>5</v>
      </c>
      <c r="K556" s="6">
        <v>838.72</v>
      </c>
      <c r="L556" s="7">
        <v>0</v>
      </c>
      <c r="M556" t="s">
        <v>13</v>
      </c>
      <c r="N556" t="s">
        <v>21</v>
      </c>
      <c r="O556" t="str">
        <f>_xlfn.XLOOKUP(Orders_CLEAN[[#This Row],[Region]],Region_lookup[RegionCode],Region_lookup[RegionName])</f>
        <v>KwaZulu-Natal</v>
      </c>
      <c r="P556" t="s">
        <v>97</v>
      </c>
      <c r="Q556" t="str">
        <f>_xlfn.XLOOKUP(Orders_CLEAN[[#This Row],[EmployeeID]],Employees[EmployeeID],Employees[EmployeeName])</f>
        <v>Bongani Sithole</v>
      </c>
      <c r="R556" s="8">
        <f>Orders_CLEAN[[#This Row],[Quantity]]*Orders_CLEAN[[#This Row],[UnitPrice]]*(1-Orders_CLEAN[[#This Row],[Discount]])</f>
        <v>4193.6000000000004</v>
      </c>
      <c r="S556" s="8">
        <f>Orders_CLEAN[[#This Row],[Cost]]*Orders_CLEAN[[#This Row],[Quantity]]</f>
        <v>2435.4499999999998</v>
      </c>
      <c r="T556" s="8">
        <f>Orders_CLEAN[[#This Row],[LineTotal]]-Orders_CLEAN[[#This Row],[LineCost]]</f>
        <v>1758.1500000000005</v>
      </c>
      <c r="U556" s="8" t="str">
        <f>IFERROR(IF(Orders_CLEAN[[#This Row],[Profit]]/Orders_CLEAN[[#This Row],[LineTotal]]&gt;0.3, "High", IF(Orders_CLEAN[[#This Row],[Profit]]/Orders_CLEAN[[#This Row],[LineTotal]]&gt;=0.15, "Medium", "Low")), "Quantity Error!")</f>
        <v>High</v>
      </c>
      <c r="V556" s="8" t="str">
        <f>IF(COUNTIF(Returns[OrderID], Orders_CLEAN[[#This Row],[OrderID]])&gt;0, "Yes", "No")</f>
        <v>No</v>
      </c>
      <c r="W556" s="19">
        <f>IF(Orders_CLEAN[[#This Row],[Returned]]="Yes",1,0)</f>
        <v>0</v>
      </c>
    </row>
    <row r="557" spans="1:23" x14ac:dyDescent="0.2">
      <c r="A557" t="s">
        <v>989</v>
      </c>
      <c r="B557" s="5">
        <v>45796</v>
      </c>
      <c r="C557" s="5" t="str">
        <f>IF(Orders_CLEAN[[#This Row],[Quantity]]="", "Quantity Error!", "Q"&amp;ROUNDUP(MONTH(Orders_CLEAN[[#This Row],[OrderDate]])/3,0))</f>
        <v>Q2</v>
      </c>
      <c r="D557" t="s">
        <v>45</v>
      </c>
      <c r="E557" t="str">
        <f>_xlfn.XLOOKUP(Orders_CLEAN[[#This Row],[CustomerID]],Customers[CustomerID],Customers[CustomerName])</f>
        <v>Francois Botha</v>
      </c>
      <c r="F557" t="s">
        <v>136</v>
      </c>
      <c r="G557" t="str">
        <f>_xlfn.XLOOKUP(Orders_CLEAN[[#This Row],[ProductID]],Products[ProductID],Products[ProductName])</f>
        <v>Chairs Model 4</v>
      </c>
      <c r="H557" t="str">
        <f>_xlfn.XLOOKUP(Orders_CLEAN[[#This Row],[ProductName]],Products[ProductName],Products[Category])</f>
        <v>Furniture</v>
      </c>
      <c r="I557" s="6">
        <f>_xlfn.XLOOKUP(Orders_CLEAN[[#This Row],[ProductID]],Products[ProductID],Products[Cost])</f>
        <v>784.05</v>
      </c>
      <c r="J557">
        <v>4</v>
      </c>
      <c r="K557" s="6">
        <v>1700.53</v>
      </c>
      <c r="L557" s="7">
        <v>0.15</v>
      </c>
      <c r="M557" t="s">
        <v>62</v>
      </c>
      <c r="N557" t="s">
        <v>47</v>
      </c>
      <c r="O557" t="str">
        <f>_xlfn.XLOOKUP(Orders_CLEAN[[#This Row],[Region]],Region_lookup[RegionCode],Region_lookup[RegionName])</f>
        <v>Eastern Cape</v>
      </c>
      <c r="P557" t="s">
        <v>58</v>
      </c>
      <c r="Q557" t="str">
        <f>_xlfn.XLOOKUP(Orders_CLEAN[[#This Row],[EmployeeID]],Employees[EmployeeID],Employees[EmployeeName])</f>
        <v>Palesa Steyn</v>
      </c>
      <c r="R557" s="8">
        <f>Orders_CLEAN[[#This Row],[Quantity]]*Orders_CLEAN[[#This Row],[UnitPrice]]*(1-Orders_CLEAN[[#This Row],[Discount]])</f>
        <v>5781.8019999999997</v>
      </c>
      <c r="S557" s="8">
        <f>Orders_CLEAN[[#This Row],[Cost]]*Orders_CLEAN[[#This Row],[Quantity]]</f>
        <v>3136.2</v>
      </c>
      <c r="T557" s="8">
        <f>Orders_CLEAN[[#This Row],[LineTotal]]-Orders_CLEAN[[#This Row],[LineCost]]</f>
        <v>2645.6019999999999</v>
      </c>
      <c r="U557" s="8" t="str">
        <f>IFERROR(IF(Orders_CLEAN[[#This Row],[Profit]]/Orders_CLEAN[[#This Row],[LineTotal]]&gt;0.3, "High", IF(Orders_CLEAN[[#This Row],[Profit]]/Orders_CLEAN[[#This Row],[LineTotal]]&gt;=0.15, "Medium", "Low")), "Quantity Error!")</f>
        <v>High</v>
      </c>
      <c r="V557" s="8" t="str">
        <f>IF(COUNTIF(Returns[OrderID], Orders_CLEAN[[#This Row],[OrderID]])&gt;0, "Yes", "No")</f>
        <v>No</v>
      </c>
      <c r="W557" s="19">
        <f>IF(Orders_CLEAN[[#This Row],[Returned]]="Yes",1,0)</f>
        <v>0</v>
      </c>
    </row>
    <row r="558" spans="1:23" x14ac:dyDescent="0.2">
      <c r="A558" t="s">
        <v>991</v>
      </c>
      <c r="B558" s="5">
        <v>45464</v>
      </c>
      <c r="C558" s="5" t="str">
        <f>IF(Orders_CLEAN[[#This Row],[Quantity]]="", "Quantity Error!", "Q"&amp;ROUNDUP(MONTH(Orders_CLEAN[[#This Row],[OrderDate]])/3,0))</f>
        <v>Q2</v>
      </c>
      <c r="D558" t="s">
        <v>616</v>
      </c>
      <c r="E558" t="str">
        <f>_xlfn.XLOOKUP(Orders_CLEAN[[#This Row],[CustomerID]],Customers[CustomerID],Customers[CustomerName])</f>
        <v>Elmarie Fourie</v>
      </c>
      <c r="F558" t="s">
        <v>417</v>
      </c>
      <c r="G558" t="str">
        <f>_xlfn.XLOOKUP(Orders_CLEAN[[#This Row],[ProductID]],Products[ProductID],Products[ProductName])</f>
        <v>Staplers Model 1</v>
      </c>
      <c r="H558" t="str">
        <f>_xlfn.XLOOKUP(Orders_CLEAN[[#This Row],[ProductName]],Products[ProductName],Products[Category])</f>
        <v>Office Supplies</v>
      </c>
      <c r="I558" s="6">
        <f>_xlfn.XLOOKUP(Orders_CLEAN[[#This Row],[ProductID]],Products[ProductID],Products[Cost])</f>
        <v>671.48</v>
      </c>
      <c r="J558">
        <v>10</v>
      </c>
      <c r="K558" s="6">
        <v>1240.1099999999999</v>
      </c>
      <c r="L558" s="7">
        <v>0.05</v>
      </c>
      <c r="M558" t="s">
        <v>13</v>
      </c>
      <c r="N558" t="s">
        <v>14</v>
      </c>
      <c r="O558" t="str">
        <f>_xlfn.XLOOKUP(Orders_CLEAN[[#This Row],[Region]],Region_lookup[RegionCode],Region_lookup[RegionName])</f>
        <v>Western Cape</v>
      </c>
      <c r="P558" t="s">
        <v>15</v>
      </c>
      <c r="Q558" t="str">
        <f>_xlfn.XLOOKUP(Orders_CLEAN[[#This Row],[EmployeeID]],Employees[EmployeeID],Employees[EmployeeName])</f>
        <v>Anja Fourie</v>
      </c>
      <c r="R558" s="8">
        <f>Orders_CLEAN[[#This Row],[Quantity]]*Orders_CLEAN[[#This Row],[UnitPrice]]*(1-Orders_CLEAN[[#This Row],[Discount]])</f>
        <v>11781.044999999998</v>
      </c>
      <c r="S558" s="8">
        <f>Orders_CLEAN[[#This Row],[Cost]]*Orders_CLEAN[[#This Row],[Quantity]]</f>
        <v>6714.8</v>
      </c>
      <c r="T558" s="8">
        <f>Orders_CLEAN[[#This Row],[LineTotal]]-Orders_CLEAN[[#This Row],[LineCost]]</f>
        <v>5066.2449999999981</v>
      </c>
      <c r="U558" s="8" t="str">
        <f>IFERROR(IF(Orders_CLEAN[[#This Row],[Profit]]/Orders_CLEAN[[#This Row],[LineTotal]]&gt;0.3, "High", IF(Orders_CLEAN[[#This Row],[Profit]]/Orders_CLEAN[[#This Row],[LineTotal]]&gt;=0.15, "Medium", "Low")), "Quantity Error!")</f>
        <v>High</v>
      </c>
      <c r="V558" s="8" t="str">
        <f>IF(COUNTIF(Returns[OrderID], Orders_CLEAN[[#This Row],[OrderID]])&gt;0, "Yes", "No")</f>
        <v>No</v>
      </c>
      <c r="W558" s="19">
        <f>IF(Orders_CLEAN[[#This Row],[Returned]]="Yes",1,0)</f>
        <v>0</v>
      </c>
    </row>
    <row r="559" spans="1:23" x14ac:dyDescent="0.2">
      <c r="A559" t="s">
        <v>993</v>
      </c>
      <c r="B559" s="5">
        <v>45750</v>
      </c>
      <c r="C559" s="5" t="str">
        <f>IF(Orders_CLEAN[[#This Row],[Quantity]]="", "Quantity Error!", "Q"&amp;ROUNDUP(MONTH(Orders_CLEAN[[#This Row],[OrderDate]])/3,0))</f>
        <v>Q2</v>
      </c>
      <c r="D559" t="s">
        <v>994</v>
      </c>
      <c r="E559" t="str">
        <f>_xlfn.XLOOKUP(Orders_CLEAN[[#This Row],[CustomerID]],Customers[CustomerID],Customers[CustomerName])</f>
        <v>Kagiso Van Der Merwe</v>
      </c>
      <c r="F559" t="s">
        <v>88</v>
      </c>
      <c r="G559" t="str">
        <f>_xlfn.XLOOKUP(Orders_CLEAN[[#This Row],[ProductID]],Products[ProductID],Products[ProductName])</f>
        <v>Tables Model 2</v>
      </c>
      <c r="H559" t="str">
        <f>_xlfn.XLOOKUP(Orders_CLEAN[[#This Row],[ProductName]],Products[ProductName],Products[Category])</f>
        <v>Furniture</v>
      </c>
      <c r="I559" s="6">
        <f>_xlfn.XLOOKUP(Orders_CLEAN[[#This Row],[ProductID]],Products[ProductID],Products[Cost])</f>
        <v>752.53</v>
      </c>
      <c r="J559">
        <v>3</v>
      </c>
      <c r="K559" s="6">
        <v>1018.12</v>
      </c>
      <c r="L559" s="7">
        <v>0</v>
      </c>
      <c r="M559" t="s">
        <v>27</v>
      </c>
      <c r="N559" t="s">
        <v>14</v>
      </c>
      <c r="O559" t="str">
        <f>_xlfn.XLOOKUP(Orders_CLEAN[[#This Row],[Region]],Region_lookup[RegionCode],Region_lookup[RegionName])</f>
        <v>Western Cape</v>
      </c>
      <c r="P559" t="s">
        <v>93</v>
      </c>
      <c r="Q559" t="str">
        <f>_xlfn.XLOOKUP(Orders_CLEAN[[#This Row],[EmployeeID]],Employees[EmployeeID],Employees[EmployeeName])</f>
        <v>Anja Zulu</v>
      </c>
      <c r="R559" s="8">
        <f>Orders_CLEAN[[#This Row],[Quantity]]*Orders_CLEAN[[#This Row],[UnitPrice]]*(1-Orders_CLEAN[[#This Row],[Discount]])</f>
        <v>3054.36</v>
      </c>
      <c r="S559" s="8">
        <f>Orders_CLEAN[[#This Row],[Cost]]*Orders_CLEAN[[#This Row],[Quantity]]</f>
        <v>2257.59</v>
      </c>
      <c r="T559" s="8">
        <f>Orders_CLEAN[[#This Row],[LineTotal]]-Orders_CLEAN[[#This Row],[LineCost]]</f>
        <v>796.77</v>
      </c>
      <c r="U559" s="8" t="str">
        <f>IFERROR(IF(Orders_CLEAN[[#This Row],[Profit]]/Orders_CLEAN[[#This Row],[LineTotal]]&gt;0.3, "High", IF(Orders_CLEAN[[#This Row],[Profit]]/Orders_CLEAN[[#This Row],[LineTotal]]&gt;=0.15, "Medium", "Low")), "Quantity Error!")</f>
        <v>Medium</v>
      </c>
      <c r="V559" s="8" t="str">
        <f>IF(COUNTIF(Returns[OrderID], Orders_CLEAN[[#This Row],[OrderID]])&gt;0, "Yes", "No")</f>
        <v>No</v>
      </c>
      <c r="W559" s="19">
        <f>IF(Orders_CLEAN[[#This Row],[Returned]]="Yes",1,0)</f>
        <v>0</v>
      </c>
    </row>
    <row r="560" spans="1:23" x14ac:dyDescent="0.2">
      <c r="A560" t="s">
        <v>995</v>
      </c>
      <c r="B560" s="5">
        <v>45472</v>
      </c>
      <c r="C560" s="5" t="str">
        <f>IF(Orders_CLEAN[[#This Row],[Quantity]]="", "Quantity Error!", "Q"&amp;ROUNDUP(MONTH(Orders_CLEAN[[#This Row],[OrderDate]])/3,0))</f>
        <v>Q2</v>
      </c>
      <c r="D560" t="s">
        <v>574</v>
      </c>
      <c r="E560" t="str">
        <f>_xlfn.XLOOKUP(Orders_CLEAN[[#This Row],[CustomerID]],Customers[CustomerID],Customers[CustomerName])</f>
        <v>Lerato Mbatha</v>
      </c>
      <c r="F560" t="s">
        <v>85</v>
      </c>
      <c r="G560" t="str">
        <f>_xlfn.XLOOKUP(Orders_CLEAN[[#This Row],[ProductID]],Products[ProductID],Products[ProductName])</f>
        <v>Monitors Model 3</v>
      </c>
      <c r="H560" t="str">
        <f>_xlfn.XLOOKUP(Orders_CLEAN[[#This Row],[ProductName]],Products[ProductName],Products[Category])</f>
        <v>Technology</v>
      </c>
      <c r="I560" s="6">
        <f>_xlfn.XLOOKUP(Orders_CLEAN[[#This Row],[ProductID]],Products[ProductID],Products[Cost])</f>
        <v>710.37</v>
      </c>
      <c r="J560">
        <v>7</v>
      </c>
      <c r="K560" s="6">
        <v>979.52</v>
      </c>
      <c r="L560" s="7">
        <v>0.1</v>
      </c>
      <c r="M560" t="s">
        <v>27</v>
      </c>
      <c r="N560" t="s">
        <v>31</v>
      </c>
      <c r="O560" t="str">
        <f>_xlfn.XLOOKUP(Orders_CLEAN[[#This Row],[Region]],Region_lookup[RegionCode],Region_lookup[RegionName])</f>
        <v>Gauteng</v>
      </c>
      <c r="P560" t="s">
        <v>43</v>
      </c>
      <c r="Q560" t="str">
        <f>_xlfn.XLOOKUP(Orders_CLEAN[[#This Row],[EmployeeID]],Employees[EmployeeID],Employees[EmployeeName])</f>
        <v>Thabo Dlamini</v>
      </c>
      <c r="R560" s="8">
        <f>Orders_CLEAN[[#This Row],[Quantity]]*Orders_CLEAN[[#This Row],[UnitPrice]]*(1-Orders_CLEAN[[#This Row],[Discount]])</f>
        <v>6170.9759999999997</v>
      </c>
      <c r="S560" s="8">
        <f>Orders_CLEAN[[#This Row],[Cost]]*Orders_CLEAN[[#This Row],[Quantity]]</f>
        <v>4972.59</v>
      </c>
      <c r="T560" s="8">
        <f>Orders_CLEAN[[#This Row],[LineTotal]]-Orders_CLEAN[[#This Row],[LineCost]]</f>
        <v>1198.3859999999995</v>
      </c>
      <c r="U560" s="8" t="str">
        <f>IFERROR(IF(Orders_CLEAN[[#This Row],[Profit]]/Orders_CLEAN[[#This Row],[LineTotal]]&gt;0.3, "High", IF(Orders_CLEAN[[#This Row],[Profit]]/Orders_CLEAN[[#This Row],[LineTotal]]&gt;=0.15, "Medium", "Low")), "Quantity Error!")</f>
        <v>Medium</v>
      </c>
      <c r="V560" s="8" t="str">
        <f>IF(COUNTIF(Returns[OrderID], Orders_CLEAN[[#This Row],[OrderID]])&gt;0, "Yes", "No")</f>
        <v>No</v>
      </c>
      <c r="W560" s="19">
        <f>IF(Orders_CLEAN[[#This Row],[Returned]]="Yes",1,0)</f>
        <v>0</v>
      </c>
    </row>
    <row r="561" spans="1:23" x14ac:dyDescent="0.2">
      <c r="A561" t="s">
        <v>997</v>
      </c>
      <c r="B561" s="5">
        <v>45747</v>
      </c>
      <c r="C561" s="5" t="str">
        <f>IF(Orders_CLEAN[[#This Row],[Quantity]]="", "Quantity Error!", "Q"&amp;ROUNDUP(MONTH(Orders_CLEAN[[#This Row],[OrderDate]])/3,0))</f>
        <v>Q1</v>
      </c>
      <c r="D561" t="s">
        <v>246</v>
      </c>
      <c r="E561" t="str">
        <f>_xlfn.XLOOKUP(Orders_CLEAN[[#This Row],[CustomerID]],Customers[CustomerID],Customers[CustomerName])</f>
        <v>Precious Steyn</v>
      </c>
      <c r="F561" t="s">
        <v>142</v>
      </c>
      <c r="G561" t="str">
        <f>_xlfn.XLOOKUP(Orders_CLEAN[[#This Row],[ProductID]],Products[ProductID],Products[ProductName])</f>
        <v>Laptops Model 3</v>
      </c>
      <c r="H561" t="str">
        <f>_xlfn.XLOOKUP(Orders_CLEAN[[#This Row],[ProductName]],Products[ProductName],Products[Category])</f>
        <v>Technology</v>
      </c>
      <c r="I561" s="6">
        <f>_xlfn.XLOOKUP(Orders_CLEAN[[#This Row],[ProductID]],Products[ProductID],Products[Cost])</f>
        <v>727.96</v>
      </c>
      <c r="J561">
        <v>5</v>
      </c>
      <c r="K561" s="6">
        <v>1118.93</v>
      </c>
      <c r="L561" s="7">
        <v>0.15</v>
      </c>
      <c r="M561" t="s">
        <v>27</v>
      </c>
      <c r="N561" t="s">
        <v>47</v>
      </c>
      <c r="O561" t="str">
        <f>_xlfn.XLOOKUP(Orders_CLEAN[[#This Row],[Region]],Region_lookup[RegionCode],Region_lookup[RegionName])</f>
        <v>Eastern Cape</v>
      </c>
      <c r="P561" t="s">
        <v>58</v>
      </c>
      <c r="Q561" t="str">
        <f>_xlfn.XLOOKUP(Orders_CLEAN[[#This Row],[EmployeeID]],Employees[EmployeeID],Employees[EmployeeName])</f>
        <v>Palesa Steyn</v>
      </c>
      <c r="R561" s="8">
        <f>Orders_CLEAN[[#This Row],[Quantity]]*Orders_CLEAN[[#This Row],[UnitPrice]]*(1-Orders_CLEAN[[#This Row],[Discount]])</f>
        <v>4755.4525000000003</v>
      </c>
      <c r="S561" s="8">
        <f>Orders_CLEAN[[#This Row],[Cost]]*Orders_CLEAN[[#This Row],[Quantity]]</f>
        <v>3639.8</v>
      </c>
      <c r="T561" s="8">
        <f>Orders_CLEAN[[#This Row],[LineTotal]]-Orders_CLEAN[[#This Row],[LineCost]]</f>
        <v>1115.6525000000001</v>
      </c>
      <c r="U561" s="8" t="str">
        <f>IFERROR(IF(Orders_CLEAN[[#This Row],[Profit]]/Orders_CLEAN[[#This Row],[LineTotal]]&gt;0.3, "High", IF(Orders_CLEAN[[#This Row],[Profit]]/Orders_CLEAN[[#This Row],[LineTotal]]&gt;=0.15, "Medium", "Low")), "Quantity Error!")</f>
        <v>Medium</v>
      </c>
      <c r="V561" s="8" t="str">
        <f>IF(COUNTIF(Returns[OrderID], Orders_CLEAN[[#This Row],[OrderID]])&gt;0, "Yes", "No")</f>
        <v>No</v>
      </c>
      <c r="W561" s="19">
        <f>IF(Orders_CLEAN[[#This Row],[Returned]]="Yes",1,0)</f>
        <v>0</v>
      </c>
    </row>
    <row r="562" spans="1:23" x14ac:dyDescent="0.2">
      <c r="A562" t="s">
        <v>998</v>
      </c>
      <c r="B562" s="5">
        <v>45307</v>
      </c>
      <c r="C562" s="5" t="str">
        <f>IF(Orders_CLEAN[[#This Row],[Quantity]]="", "Quantity Error!", "Q"&amp;ROUNDUP(MONTH(Orders_CLEAN[[#This Row],[OrderDate]])/3,0))</f>
        <v>Q1</v>
      </c>
      <c r="D562" t="s">
        <v>87</v>
      </c>
      <c r="E562" t="str">
        <f>_xlfn.XLOOKUP(Orders_CLEAN[[#This Row],[CustomerID]],Customers[CustomerID],Customers[CustomerName])</f>
        <v>Lerato Botha</v>
      </c>
      <c r="F562" t="s">
        <v>329</v>
      </c>
      <c r="G562" t="str">
        <f>_xlfn.XLOOKUP(Orders_CLEAN[[#This Row],[ProductID]],Products[ProductID],Products[ProductName])</f>
        <v>Chairs Model 3</v>
      </c>
      <c r="H562" t="str">
        <f>_xlfn.XLOOKUP(Orders_CLEAN[[#This Row],[ProductName]],Products[ProductName],Products[Category])</f>
        <v>Furniture</v>
      </c>
      <c r="I562" s="6">
        <f>_xlfn.XLOOKUP(Orders_CLEAN[[#This Row],[ProductID]],Products[ProductID],Products[Cost])</f>
        <v>688.81</v>
      </c>
      <c r="J562">
        <v>1</v>
      </c>
      <c r="K562" s="6">
        <v>1334.92</v>
      </c>
      <c r="L562" s="7">
        <v>0</v>
      </c>
      <c r="M562" t="s">
        <v>27</v>
      </c>
      <c r="N562" t="s">
        <v>31</v>
      </c>
      <c r="O562" t="str">
        <f>_xlfn.XLOOKUP(Orders_CLEAN[[#This Row],[Region]],Region_lookup[RegionCode],Region_lookup[RegionName])</f>
        <v>Gauteng</v>
      </c>
      <c r="P562" t="s">
        <v>32</v>
      </c>
      <c r="Q562" t="str">
        <f>_xlfn.XLOOKUP(Orders_CLEAN[[#This Row],[EmployeeID]],Employees[EmployeeID],Employees[EmployeeName])</f>
        <v>Nomvula Mokoena</v>
      </c>
      <c r="R562" s="8">
        <f>Orders_CLEAN[[#This Row],[Quantity]]*Orders_CLEAN[[#This Row],[UnitPrice]]*(1-Orders_CLEAN[[#This Row],[Discount]])</f>
        <v>1334.92</v>
      </c>
      <c r="S562" s="8">
        <f>Orders_CLEAN[[#This Row],[Cost]]*Orders_CLEAN[[#This Row],[Quantity]]</f>
        <v>688.81</v>
      </c>
      <c r="T562" s="8">
        <f>Orders_CLEAN[[#This Row],[LineTotal]]-Orders_CLEAN[[#This Row],[LineCost]]</f>
        <v>646.11000000000013</v>
      </c>
      <c r="U562" s="8" t="str">
        <f>IFERROR(IF(Orders_CLEAN[[#This Row],[Profit]]/Orders_CLEAN[[#This Row],[LineTotal]]&gt;0.3, "High", IF(Orders_CLEAN[[#This Row],[Profit]]/Orders_CLEAN[[#This Row],[LineTotal]]&gt;=0.15, "Medium", "Low")), "Quantity Error!")</f>
        <v>High</v>
      </c>
      <c r="V562" s="8" t="str">
        <f>IF(COUNTIF(Returns[OrderID], Orders_CLEAN[[#This Row],[OrderID]])&gt;0, "Yes", "No")</f>
        <v>No</v>
      </c>
      <c r="W562" s="19">
        <f>IF(Orders_CLEAN[[#This Row],[Returned]]="Yes",1,0)</f>
        <v>0</v>
      </c>
    </row>
    <row r="563" spans="1:23" x14ac:dyDescent="0.2">
      <c r="A563" t="s">
        <v>1000</v>
      </c>
      <c r="B563" s="5">
        <v>45510</v>
      </c>
      <c r="C563" s="5" t="str">
        <f>IF(Orders_CLEAN[[#This Row],[Quantity]]="", "Quantity Error!", "Q"&amp;ROUNDUP(MONTH(Orders_CLEAN[[#This Row],[OrderDate]])/3,0))</f>
        <v>Q3</v>
      </c>
      <c r="D563" t="s">
        <v>91</v>
      </c>
      <c r="E563" t="str">
        <f>_xlfn.XLOOKUP(Orders_CLEAN[[#This Row],[CustomerID]],Customers[CustomerID],Customers[CustomerName])</f>
        <v>Werner Joubert</v>
      </c>
      <c r="F563" t="s">
        <v>19</v>
      </c>
      <c r="G563" t="str">
        <f>_xlfn.XLOOKUP(Orders_CLEAN[[#This Row],[ProductID]],Products[ProductID],Products[ProductName])</f>
        <v>Accessories Model 4</v>
      </c>
      <c r="H563" t="str">
        <f>_xlfn.XLOOKUP(Orders_CLEAN[[#This Row],[ProductName]],Products[ProductName],Products[Category])</f>
        <v>Technology</v>
      </c>
      <c r="I563" s="6">
        <f>_xlfn.XLOOKUP(Orders_CLEAN[[#This Row],[ProductID]],Products[ProductID],Products[Cost])</f>
        <v>685.08</v>
      </c>
      <c r="J563">
        <v>7</v>
      </c>
      <c r="K563" s="6">
        <v>921.01</v>
      </c>
      <c r="L563" s="7">
        <v>0</v>
      </c>
      <c r="M563" t="s">
        <v>27</v>
      </c>
      <c r="N563" t="s">
        <v>14</v>
      </c>
      <c r="O563" t="str">
        <f>_xlfn.XLOOKUP(Orders_CLEAN[[#This Row],[Region]],Region_lookup[RegionCode],Region_lookup[RegionName])</f>
        <v>Western Cape</v>
      </c>
      <c r="P563" t="s">
        <v>15</v>
      </c>
      <c r="Q563" t="str">
        <f>_xlfn.XLOOKUP(Orders_CLEAN[[#This Row],[EmployeeID]],Employees[EmployeeID],Employees[EmployeeName])</f>
        <v>Anja Fourie</v>
      </c>
      <c r="R563" s="8">
        <f>Orders_CLEAN[[#This Row],[Quantity]]*Orders_CLEAN[[#This Row],[UnitPrice]]*(1-Orders_CLEAN[[#This Row],[Discount]])</f>
        <v>6447.07</v>
      </c>
      <c r="S563" s="8">
        <f>Orders_CLEAN[[#This Row],[Cost]]*Orders_CLEAN[[#This Row],[Quantity]]</f>
        <v>4795.5600000000004</v>
      </c>
      <c r="T563" s="8">
        <f>Orders_CLEAN[[#This Row],[LineTotal]]-Orders_CLEAN[[#This Row],[LineCost]]</f>
        <v>1651.5099999999993</v>
      </c>
      <c r="U563" s="8" t="str">
        <f>IFERROR(IF(Orders_CLEAN[[#This Row],[Profit]]/Orders_CLEAN[[#This Row],[LineTotal]]&gt;0.3, "High", IF(Orders_CLEAN[[#This Row],[Profit]]/Orders_CLEAN[[#This Row],[LineTotal]]&gt;=0.15, "Medium", "Low")), "Quantity Error!")</f>
        <v>Medium</v>
      </c>
      <c r="V563" s="8" t="str">
        <f>IF(COUNTIF(Returns[OrderID], Orders_CLEAN[[#This Row],[OrderID]])&gt;0, "Yes", "No")</f>
        <v>No</v>
      </c>
      <c r="W563" s="19">
        <f>IF(Orders_CLEAN[[#This Row],[Returned]]="Yes",1,0)</f>
        <v>0</v>
      </c>
    </row>
    <row r="564" spans="1:23" x14ac:dyDescent="0.2">
      <c r="A564" t="s">
        <v>1001</v>
      </c>
      <c r="B564" s="5">
        <v>45480</v>
      </c>
      <c r="C564" s="5" t="str">
        <f>IF(Orders_CLEAN[[#This Row],[Quantity]]="", "Quantity Error!", "Q"&amp;ROUNDUP(MONTH(Orders_CLEAN[[#This Row],[OrderDate]])/3,0))</f>
        <v>Q3</v>
      </c>
      <c r="D564" t="s">
        <v>288</v>
      </c>
      <c r="E564" t="str">
        <f>_xlfn.XLOOKUP(Orders_CLEAN[[#This Row],[CustomerID]],Customers[CustomerID],Customers[CustomerName])</f>
        <v>Francois Pretorius</v>
      </c>
      <c r="F564" t="s">
        <v>192</v>
      </c>
      <c r="G564" t="str">
        <f>_xlfn.XLOOKUP(Orders_CLEAN[[#This Row],[ProductID]],Products[ProductID],Products[ProductName])</f>
        <v>Laptops Model 1</v>
      </c>
      <c r="H564" t="str">
        <f>_xlfn.XLOOKUP(Orders_CLEAN[[#This Row],[ProductName]],Products[ProductName],Products[Category])</f>
        <v>Technology</v>
      </c>
      <c r="I564" s="6">
        <f>_xlfn.XLOOKUP(Orders_CLEAN[[#This Row],[ProductID]],Products[ProductID],Products[Cost])</f>
        <v>732.63</v>
      </c>
      <c r="J564">
        <v>11</v>
      </c>
      <c r="K564" s="6">
        <v>1069.8599999999999</v>
      </c>
      <c r="L564" s="7">
        <v>0</v>
      </c>
      <c r="M564" t="s">
        <v>62</v>
      </c>
      <c r="N564" t="s">
        <v>21</v>
      </c>
      <c r="O564" t="str">
        <f>_xlfn.XLOOKUP(Orders_CLEAN[[#This Row],[Region]],Region_lookup[RegionCode],Region_lookup[RegionName])</f>
        <v>KwaZulu-Natal</v>
      </c>
      <c r="P564" t="s">
        <v>170</v>
      </c>
      <c r="Q564" t="str">
        <f>_xlfn.XLOOKUP(Orders_CLEAN[[#This Row],[EmployeeID]],Employees[EmployeeID],Employees[EmployeeName])</f>
        <v>Nomvula Le Roux</v>
      </c>
      <c r="R564" s="8">
        <f>Orders_CLEAN[[#This Row],[Quantity]]*Orders_CLEAN[[#This Row],[UnitPrice]]*(1-Orders_CLEAN[[#This Row],[Discount]])</f>
        <v>11768.46</v>
      </c>
      <c r="S564" s="8">
        <f>Orders_CLEAN[[#This Row],[Cost]]*Orders_CLEAN[[#This Row],[Quantity]]</f>
        <v>8058.93</v>
      </c>
      <c r="T564" s="8">
        <f>Orders_CLEAN[[#This Row],[LineTotal]]-Orders_CLEAN[[#This Row],[LineCost]]</f>
        <v>3709.5299999999988</v>
      </c>
      <c r="U564" s="8" t="str">
        <f>IFERROR(IF(Orders_CLEAN[[#This Row],[Profit]]/Orders_CLEAN[[#This Row],[LineTotal]]&gt;0.3, "High", IF(Orders_CLEAN[[#This Row],[Profit]]/Orders_CLEAN[[#This Row],[LineTotal]]&gt;=0.15, "Medium", "Low")), "Quantity Error!")</f>
        <v>High</v>
      </c>
      <c r="V564" s="8" t="str">
        <f>IF(COUNTIF(Returns[OrderID], Orders_CLEAN[[#This Row],[OrderID]])&gt;0, "Yes", "No")</f>
        <v>No</v>
      </c>
      <c r="W564" s="19">
        <f>IF(Orders_CLEAN[[#This Row],[Returned]]="Yes",1,0)</f>
        <v>0</v>
      </c>
    </row>
    <row r="565" spans="1:23" x14ac:dyDescent="0.2">
      <c r="A565" t="s">
        <v>1002</v>
      </c>
      <c r="B565" s="5">
        <v>45640</v>
      </c>
      <c r="C565" s="5" t="str">
        <f>IF(Orders_CLEAN[[#This Row],[Quantity]]="", "Quantity Error!", "Q"&amp;ROUNDUP(MONTH(Orders_CLEAN[[#This Row],[OrderDate]])/3,0))</f>
        <v>Q4</v>
      </c>
      <c r="D565" t="s">
        <v>428</v>
      </c>
      <c r="E565" t="str">
        <f>_xlfn.XLOOKUP(Orders_CLEAN[[#This Row],[CustomerID]],Customers[CustomerID],Customers[CustomerName])</f>
        <v>Chantelle Steyn</v>
      </c>
      <c r="F565" t="s">
        <v>151</v>
      </c>
      <c r="G565" t="str">
        <f>_xlfn.XLOOKUP(Orders_CLEAN[[#This Row],[ProductID]],Products[ProductID],Products[ProductName])</f>
        <v>Binders Model 3</v>
      </c>
      <c r="H565" t="str">
        <f>_xlfn.XLOOKUP(Orders_CLEAN[[#This Row],[ProductName]],Products[ProductName],Products[Category])</f>
        <v>Office Supplies</v>
      </c>
      <c r="I565" s="6">
        <f>_xlfn.XLOOKUP(Orders_CLEAN[[#This Row],[ProductID]],Products[ProductID],Products[Cost])</f>
        <v>487.09</v>
      </c>
      <c r="J565">
        <v>7</v>
      </c>
      <c r="K565" s="6">
        <v>838.72</v>
      </c>
      <c r="L565" s="7">
        <v>0.05</v>
      </c>
      <c r="M565" t="s">
        <v>62</v>
      </c>
      <c r="N565" t="s">
        <v>14</v>
      </c>
      <c r="O565" t="str">
        <f>_xlfn.XLOOKUP(Orders_CLEAN[[#This Row],[Region]],Region_lookup[RegionCode],Region_lookup[RegionName])</f>
        <v>Western Cape</v>
      </c>
      <c r="P565" t="s">
        <v>82</v>
      </c>
      <c r="Q565" t="str">
        <f>_xlfn.XLOOKUP(Orders_CLEAN[[#This Row],[EmployeeID]],Employees[EmployeeID],Employees[EmployeeName])</f>
        <v>Thabo Pretorius</v>
      </c>
      <c r="R565" s="8">
        <f>Orders_CLEAN[[#This Row],[Quantity]]*Orders_CLEAN[[#This Row],[UnitPrice]]*(1-Orders_CLEAN[[#This Row],[Discount]])</f>
        <v>5577.4879999999994</v>
      </c>
      <c r="S565" s="8">
        <f>Orders_CLEAN[[#This Row],[Cost]]*Orders_CLEAN[[#This Row],[Quantity]]</f>
        <v>3409.6299999999997</v>
      </c>
      <c r="T565" s="8">
        <f>Orders_CLEAN[[#This Row],[LineTotal]]-Orders_CLEAN[[#This Row],[LineCost]]</f>
        <v>2167.8579999999997</v>
      </c>
      <c r="U565" s="8" t="str">
        <f>IFERROR(IF(Orders_CLEAN[[#This Row],[Profit]]/Orders_CLEAN[[#This Row],[LineTotal]]&gt;0.3, "High", IF(Orders_CLEAN[[#This Row],[Profit]]/Orders_CLEAN[[#This Row],[LineTotal]]&gt;=0.15, "Medium", "Low")), "Quantity Error!")</f>
        <v>High</v>
      </c>
      <c r="V565" s="8" t="str">
        <f>IF(COUNTIF(Returns[OrderID], Orders_CLEAN[[#This Row],[OrderID]])&gt;0, "Yes", "No")</f>
        <v>No</v>
      </c>
      <c r="W565" s="19">
        <f>IF(Orders_CLEAN[[#This Row],[Returned]]="Yes",1,0)</f>
        <v>0</v>
      </c>
    </row>
    <row r="566" spans="1:23" x14ac:dyDescent="0.2">
      <c r="A566" t="s">
        <v>1003</v>
      </c>
      <c r="B566" s="5">
        <v>45835</v>
      </c>
      <c r="C566" s="5" t="str">
        <f>IF(Orders_CLEAN[[#This Row],[Quantity]]="", "Quantity Error!", "Q"&amp;ROUNDUP(MONTH(Orders_CLEAN[[#This Row],[OrderDate]])/3,0))</f>
        <v>Q2</v>
      </c>
      <c r="D566" t="s">
        <v>388</v>
      </c>
      <c r="E566" t="str">
        <f>_xlfn.XLOOKUP(Orders_CLEAN[[#This Row],[CustomerID]],Customers[CustomerID],Customers[CustomerName])</f>
        <v>Francois Mahlangu</v>
      </c>
      <c r="F566" t="s">
        <v>19</v>
      </c>
      <c r="G566" t="str">
        <f>_xlfn.XLOOKUP(Orders_CLEAN[[#This Row],[ProductID]],Products[ProductID],Products[ProductName])</f>
        <v>Accessories Model 4</v>
      </c>
      <c r="H566" t="str">
        <f>_xlfn.XLOOKUP(Orders_CLEAN[[#This Row],[ProductName]],Products[ProductName],Products[Category])</f>
        <v>Technology</v>
      </c>
      <c r="I566" s="6">
        <f>_xlfn.XLOOKUP(Orders_CLEAN[[#This Row],[ProductID]],Products[ProductID],Products[Cost])</f>
        <v>685.08</v>
      </c>
      <c r="J566">
        <v>3</v>
      </c>
      <c r="K566" s="6">
        <v>921.01</v>
      </c>
      <c r="L566" s="7">
        <v>0</v>
      </c>
      <c r="M566" t="s">
        <v>62</v>
      </c>
      <c r="N566" t="s">
        <v>31</v>
      </c>
      <c r="O566" t="str">
        <f>_xlfn.XLOOKUP(Orders_CLEAN[[#This Row],[Region]],Region_lookup[RegionCode],Region_lookup[RegionName])</f>
        <v>Gauteng</v>
      </c>
      <c r="P566" t="s">
        <v>43</v>
      </c>
      <c r="Q566" t="str">
        <f>_xlfn.XLOOKUP(Orders_CLEAN[[#This Row],[EmployeeID]],Employees[EmployeeID],Employees[EmployeeName])</f>
        <v>Thabo Dlamini</v>
      </c>
      <c r="R566" s="8">
        <f>Orders_CLEAN[[#This Row],[Quantity]]*Orders_CLEAN[[#This Row],[UnitPrice]]*(1-Orders_CLEAN[[#This Row],[Discount]])</f>
        <v>2763.0299999999997</v>
      </c>
      <c r="S566" s="8">
        <f>Orders_CLEAN[[#This Row],[Cost]]*Orders_CLEAN[[#This Row],[Quantity]]</f>
        <v>2055.2400000000002</v>
      </c>
      <c r="T566" s="8">
        <f>Orders_CLEAN[[#This Row],[LineTotal]]-Orders_CLEAN[[#This Row],[LineCost]]</f>
        <v>707.78999999999951</v>
      </c>
      <c r="U566" s="8" t="str">
        <f>IFERROR(IF(Orders_CLEAN[[#This Row],[Profit]]/Orders_CLEAN[[#This Row],[LineTotal]]&gt;0.3, "High", IF(Orders_CLEAN[[#This Row],[Profit]]/Orders_CLEAN[[#This Row],[LineTotal]]&gt;=0.15, "Medium", "Low")), "Quantity Error!")</f>
        <v>Medium</v>
      </c>
      <c r="V566" s="8" t="str">
        <f>IF(COUNTIF(Returns[OrderID], Orders_CLEAN[[#This Row],[OrderID]])&gt;0, "Yes", "No")</f>
        <v>No</v>
      </c>
      <c r="W566" s="19">
        <f>IF(Orders_CLEAN[[#This Row],[Returned]]="Yes",1,0)</f>
        <v>0</v>
      </c>
    </row>
    <row r="567" spans="1:23" x14ac:dyDescent="0.2">
      <c r="A567" t="s">
        <v>1005</v>
      </c>
      <c r="B567" s="5">
        <v>45724</v>
      </c>
      <c r="C567" s="5" t="str">
        <f>IF(Orders_CLEAN[[#This Row],[Quantity]]="", "Quantity Error!", "Q"&amp;ROUNDUP(MONTH(Orders_CLEAN[[#This Row],[OrderDate]])/3,0))</f>
        <v>Q1</v>
      </c>
      <c r="D567" t="s">
        <v>165</v>
      </c>
      <c r="E567" t="str">
        <f>_xlfn.XLOOKUP(Orders_CLEAN[[#This Row],[CustomerID]],Customers[CustomerID],Customers[CustomerName])</f>
        <v>Nomsa Sithole</v>
      </c>
      <c r="F567" t="s">
        <v>158</v>
      </c>
      <c r="G567" t="str">
        <f>_xlfn.XLOOKUP(Orders_CLEAN[[#This Row],[ProductID]],Products[ProductID],Products[ProductName])</f>
        <v>Desks Model 1</v>
      </c>
      <c r="H567" t="str">
        <f>_xlfn.XLOOKUP(Orders_CLEAN[[#This Row],[ProductName]],Products[ProductName],Products[Category])</f>
        <v>Furniture</v>
      </c>
      <c r="I567" s="6">
        <f>_xlfn.XLOOKUP(Orders_CLEAN[[#This Row],[ProductID]],Products[ProductID],Products[Cost])</f>
        <v>731.22</v>
      </c>
      <c r="J567">
        <v>11</v>
      </c>
      <c r="K567" s="6">
        <v>1490.92</v>
      </c>
      <c r="L567" s="7">
        <v>0</v>
      </c>
      <c r="M567" t="s">
        <v>13</v>
      </c>
      <c r="N567" t="s">
        <v>21</v>
      </c>
      <c r="O567" t="str">
        <f>_xlfn.XLOOKUP(Orders_CLEAN[[#This Row],[Region]],Region_lookup[RegionCode],Region_lookup[RegionName])</f>
        <v>KwaZulu-Natal</v>
      </c>
      <c r="P567" t="s">
        <v>97</v>
      </c>
      <c r="Q567" t="str">
        <f>_xlfn.XLOOKUP(Orders_CLEAN[[#This Row],[EmployeeID]],Employees[EmployeeID],Employees[EmployeeName])</f>
        <v>Bongani Sithole</v>
      </c>
      <c r="R567" s="8">
        <f>Orders_CLEAN[[#This Row],[Quantity]]*Orders_CLEAN[[#This Row],[UnitPrice]]*(1-Orders_CLEAN[[#This Row],[Discount]])</f>
        <v>16400.120000000003</v>
      </c>
      <c r="S567" s="8">
        <f>Orders_CLEAN[[#This Row],[Cost]]*Orders_CLEAN[[#This Row],[Quantity]]</f>
        <v>8043.42</v>
      </c>
      <c r="T567" s="8">
        <f>Orders_CLEAN[[#This Row],[LineTotal]]-Orders_CLEAN[[#This Row],[LineCost]]</f>
        <v>8356.7000000000025</v>
      </c>
      <c r="U567" s="8" t="str">
        <f>IFERROR(IF(Orders_CLEAN[[#This Row],[Profit]]/Orders_CLEAN[[#This Row],[LineTotal]]&gt;0.3, "High", IF(Orders_CLEAN[[#This Row],[Profit]]/Orders_CLEAN[[#This Row],[LineTotal]]&gt;=0.15, "Medium", "Low")), "Quantity Error!")</f>
        <v>High</v>
      </c>
      <c r="V567" s="8" t="str">
        <f>IF(COUNTIF(Returns[OrderID], Orders_CLEAN[[#This Row],[OrderID]])&gt;0, "Yes", "No")</f>
        <v>No</v>
      </c>
      <c r="W567" s="19">
        <f>IF(Orders_CLEAN[[#This Row],[Returned]]="Yes",1,0)</f>
        <v>0</v>
      </c>
    </row>
    <row r="568" spans="1:23" x14ac:dyDescent="0.2">
      <c r="A568" t="s">
        <v>1008</v>
      </c>
      <c r="B568" s="5">
        <v>45824</v>
      </c>
      <c r="C568" s="5" t="str">
        <f>IF(Orders_CLEAN[[#This Row],[Quantity]]="", "Quantity Error!", "Q"&amp;ROUNDUP(MONTH(Orders_CLEAN[[#This Row],[OrderDate]])/3,0))</f>
        <v>Q2</v>
      </c>
      <c r="D568" t="s">
        <v>458</v>
      </c>
      <c r="E568" t="str">
        <f>_xlfn.XLOOKUP(Orders_CLEAN[[#This Row],[CustomerID]],Customers[CustomerID],Customers[CustomerName])</f>
        <v>Pieter Nkosi</v>
      </c>
      <c r="F568" t="s">
        <v>92</v>
      </c>
      <c r="G568" t="str">
        <f>_xlfn.XLOOKUP(Orders_CLEAN[[#This Row],[ProductID]],Products[ProductID],Products[ProductName])</f>
        <v>Accessories Model 3</v>
      </c>
      <c r="H568" t="str">
        <f>_xlfn.XLOOKUP(Orders_CLEAN[[#This Row],[ProductName]],Products[ProductName],Products[Category])</f>
        <v>Technology</v>
      </c>
      <c r="I568" s="6">
        <f>_xlfn.XLOOKUP(Orders_CLEAN[[#This Row],[ProductID]],Products[ProductID],Products[Cost])</f>
        <v>357.49</v>
      </c>
      <c r="J568">
        <v>11</v>
      </c>
      <c r="K568" s="6">
        <v>769.69</v>
      </c>
      <c r="L568" s="7">
        <v>0.1</v>
      </c>
      <c r="M568" t="s">
        <v>13</v>
      </c>
      <c r="N568" t="s">
        <v>31</v>
      </c>
      <c r="O568" t="str">
        <f>_xlfn.XLOOKUP(Orders_CLEAN[[#This Row],[Region]],Region_lookup[RegionCode],Region_lookup[RegionName])</f>
        <v>Gauteng</v>
      </c>
      <c r="P568" t="s">
        <v>32</v>
      </c>
      <c r="Q568" t="str">
        <f>_xlfn.XLOOKUP(Orders_CLEAN[[#This Row],[EmployeeID]],Employees[EmployeeID],Employees[EmployeeName])</f>
        <v>Nomvula Mokoena</v>
      </c>
      <c r="R568" s="8">
        <f>Orders_CLEAN[[#This Row],[Quantity]]*Orders_CLEAN[[#This Row],[UnitPrice]]*(1-Orders_CLEAN[[#This Row],[Discount]])</f>
        <v>7619.9310000000005</v>
      </c>
      <c r="S568" s="8">
        <f>Orders_CLEAN[[#This Row],[Cost]]*Orders_CLEAN[[#This Row],[Quantity]]</f>
        <v>3932.3900000000003</v>
      </c>
      <c r="T568" s="8">
        <f>Orders_CLEAN[[#This Row],[LineTotal]]-Orders_CLEAN[[#This Row],[LineCost]]</f>
        <v>3687.5410000000002</v>
      </c>
      <c r="U568" s="8" t="str">
        <f>IFERROR(IF(Orders_CLEAN[[#This Row],[Profit]]/Orders_CLEAN[[#This Row],[LineTotal]]&gt;0.3, "High", IF(Orders_CLEAN[[#This Row],[Profit]]/Orders_CLEAN[[#This Row],[LineTotal]]&gt;=0.15, "Medium", "Low")), "Quantity Error!")</f>
        <v>High</v>
      </c>
      <c r="V568" s="8" t="str">
        <f>IF(COUNTIF(Returns[OrderID], Orders_CLEAN[[#This Row],[OrderID]])&gt;0, "Yes", "No")</f>
        <v>No</v>
      </c>
      <c r="W568" s="19">
        <f>IF(Orders_CLEAN[[#This Row],[Returned]]="Yes",1,0)</f>
        <v>0</v>
      </c>
    </row>
    <row r="569" spans="1:23" x14ac:dyDescent="0.2">
      <c r="A569" t="s">
        <v>1009</v>
      </c>
      <c r="B569" s="5">
        <v>45563</v>
      </c>
      <c r="C569" s="5" t="str">
        <f>IF(Orders_CLEAN[[#This Row],[Quantity]]="", "Quantity Error!", "Q"&amp;ROUNDUP(MONTH(Orders_CLEAN[[#This Row],[OrderDate]])/3,0))</f>
        <v>Q3</v>
      </c>
      <c r="D569" t="s">
        <v>40</v>
      </c>
      <c r="E569" t="str">
        <f>_xlfn.XLOOKUP(Orders_CLEAN[[#This Row],[CustomerID]],Customers[CustomerID],Customers[CustomerName])</f>
        <v>Francois Coetzee</v>
      </c>
      <c r="F569" t="s">
        <v>213</v>
      </c>
      <c r="G569" t="str">
        <f>_xlfn.XLOOKUP(Orders_CLEAN[[#This Row],[ProductID]],Products[ProductID],Products[ProductName])</f>
        <v>Pens Model 4</v>
      </c>
      <c r="H569" t="str">
        <f>_xlfn.XLOOKUP(Orders_CLEAN[[#This Row],[ProductName]],Products[ProductName],Products[Category])</f>
        <v>Office Supplies</v>
      </c>
      <c r="I569" s="6">
        <f>_xlfn.XLOOKUP(Orders_CLEAN[[#This Row],[ProductID]],Products[ProductID],Products[Cost])</f>
        <v>578.14</v>
      </c>
      <c r="J569">
        <v>7</v>
      </c>
      <c r="K569" s="6">
        <v>1084.72</v>
      </c>
      <c r="L569" s="7">
        <v>0.15</v>
      </c>
      <c r="M569" t="s">
        <v>62</v>
      </c>
      <c r="N569" t="s">
        <v>31</v>
      </c>
      <c r="O569" t="str">
        <f>_xlfn.XLOOKUP(Orders_CLEAN[[#This Row],[Region]],Region_lookup[RegionCode],Region_lookup[RegionName])</f>
        <v>Gauteng</v>
      </c>
      <c r="P569" t="s">
        <v>43</v>
      </c>
      <c r="Q569" t="str">
        <f>_xlfn.XLOOKUP(Orders_CLEAN[[#This Row],[EmployeeID]],Employees[EmployeeID],Employees[EmployeeName])</f>
        <v>Thabo Dlamini</v>
      </c>
      <c r="R569" s="8">
        <f>Orders_CLEAN[[#This Row],[Quantity]]*Orders_CLEAN[[#This Row],[UnitPrice]]*(1-Orders_CLEAN[[#This Row],[Discount]])</f>
        <v>6454.0839999999998</v>
      </c>
      <c r="S569" s="8">
        <f>Orders_CLEAN[[#This Row],[Cost]]*Orders_CLEAN[[#This Row],[Quantity]]</f>
        <v>4046.98</v>
      </c>
      <c r="T569" s="8">
        <f>Orders_CLEAN[[#This Row],[LineTotal]]-Orders_CLEAN[[#This Row],[LineCost]]</f>
        <v>2407.1039999999998</v>
      </c>
      <c r="U569" s="8" t="str">
        <f>IFERROR(IF(Orders_CLEAN[[#This Row],[Profit]]/Orders_CLEAN[[#This Row],[LineTotal]]&gt;0.3, "High", IF(Orders_CLEAN[[#This Row],[Profit]]/Orders_CLEAN[[#This Row],[LineTotal]]&gt;=0.15, "Medium", "Low")), "Quantity Error!")</f>
        <v>High</v>
      </c>
      <c r="V569" s="8" t="str">
        <f>IF(COUNTIF(Returns[OrderID], Orders_CLEAN[[#This Row],[OrderID]])&gt;0, "Yes", "No")</f>
        <v>No</v>
      </c>
      <c r="W569" s="19">
        <f>IF(Orders_CLEAN[[#This Row],[Returned]]="Yes",1,0)</f>
        <v>0</v>
      </c>
    </row>
    <row r="570" spans="1:23" x14ac:dyDescent="0.2">
      <c r="A570" t="s">
        <v>1010</v>
      </c>
      <c r="B570" s="5">
        <v>45684</v>
      </c>
      <c r="C570" s="5" t="str">
        <f>IF(Orders_CLEAN[[#This Row],[Quantity]]="", "Quantity Error!", "Q"&amp;ROUNDUP(MONTH(Orders_CLEAN[[#This Row],[OrderDate]])/3,0))</f>
        <v>Q1</v>
      </c>
      <c r="D570" t="s">
        <v>478</v>
      </c>
      <c r="E570" t="str">
        <f>_xlfn.XLOOKUP(Orders_CLEAN[[#This Row],[CustomerID]],Customers[CustomerID],Customers[CustomerName])</f>
        <v>Nomvula Van Der Merwe</v>
      </c>
      <c r="F570" t="s">
        <v>142</v>
      </c>
      <c r="G570" t="str">
        <f>_xlfn.XLOOKUP(Orders_CLEAN[[#This Row],[ProductID]],Products[ProductID],Products[ProductName])</f>
        <v>Laptops Model 3</v>
      </c>
      <c r="H570" t="str">
        <f>_xlfn.XLOOKUP(Orders_CLEAN[[#This Row],[ProductName]],Products[ProductName],Products[Category])</f>
        <v>Technology</v>
      </c>
      <c r="I570" s="6">
        <f>_xlfn.XLOOKUP(Orders_CLEAN[[#This Row],[ProductID]],Products[ProductID],Products[Cost])</f>
        <v>727.96</v>
      </c>
      <c r="J570">
        <v>4</v>
      </c>
      <c r="K570" s="6">
        <v>1118.93</v>
      </c>
      <c r="L570" s="7">
        <v>0.1</v>
      </c>
      <c r="M570" t="s">
        <v>27</v>
      </c>
      <c r="N570" t="s">
        <v>31</v>
      </c>
      <c r="O570" t="str">
        <f>_xlfn.XLOOKUP(Orders_CLEAN[[#This Row],[Region]],Region_lookup[RegionCode],Region_lookup[RegionName])</f>
        <v>Gauteng</v>
      </c>
      <c r="P570" t="s">
        <v>43</v>
      </c>
      <c r="Q570" t="str">
        <f>_xlfn.XLOOKUP(Orders_CLEAN[[#This Row],[EmployeeID]],Employees[EmployeeID],Employees[EmployeeName])</f>
        <v>Thabo Dlamini</v>
      </c>
      <c r="R570" s="8">
        <f>Orders_CLEAN[[#This Row],[Quantity]]*Orders_CLEAN[[#This Row],[UnitPrice]]*(1-Orders_CLEAN[[#This Row],[Discount]])</f>
        <v>4028.1480000000001</v>
      </c>
      <c r="S570" s="8">
        <f>Orders_CLEAN[[#This Row],[Cost]]*Orders_CLEAN[[#This Row],[Quantity]]</f>
        <v>2911.84</v>
      </c>
      <c r="T570" s="8">
        <f>Orders_CLEAN[[#This Row],[LineTotal]]-Orders_CLEAN[[#This Row],[LineCost]]</f>
        <v>1116.308</v>
      </c>
      <c r="U570" s="8" t="str">
        <f>IFERROR(IF(Orders_CLEAN[[#This Row],[Profit]]/Orders_CLEAN[[#This Row],[LineTotal]]&gt;0.3, "High", IF(Orders_CLEAN[[#This Row],[Profit]]/Orders_CLEAN[[#This Row],[LineTotal]]&gt;=0.15, "Medium", "Low")), "Quantity Error!")</f>
        <v>Medium</v>
      </c>
      <c r="V570" s="8" t="str">
        <f>IF(COUNTIF(Returns[OrderID], Orders_CLEAN[[#This Row],[OrderID]])&gt;0, "Yes", "No")</f>
        <v>No</v>
      </c>
      <c r="W570" s="19">
        <f>IF(Orders_CLEAN[[#This Row],[Returned]]="Yes",1,0)</f>
        <v>0</v>
      </c>
    </row>
    <row r="571" spans="1:23" x14ac:dyDescent="0.2">
      <c r="A571" t="s">
        <v>1011</v>
      </c>
      <c r="B571" s="5">
        <v>45695</v>
      </c>
      <c r="C571" s="5" t="str">
        <f>IF(Orders_CLEAN[[#This Row],[Quantity]]="", "Quantity Error!", "Q"&amp;ROUNDUP(MONTH(Orders_CLEAN[[#This Row],[OrderDate]])/3,0))</f>
        <v>Q1</v>
      </c>
      <c r="D571" t="s">
        <v>210</v>
      </c>
      <c r="E571" t="str">
        <f>_xlfn.XLOOKUP(Orders_CLEAN[[#This Row],[CustomerID]],Customers[CustomerID],Customers[CustomerName])</f>
        <v>Riaan Kruger</v>
      </c>
      <c r="F571" t="s">
        <v>329</v>
      </c>
      <c r="G571" t="str">
        <f>_xlfn.XLOOKUP(Orders_CLEAN[[#This Row],[ProductID]],Products[ProductID],Products[ProductName])</f>
        <v>Chairs Model 3</v>
      </c>
      <c r="H571" t="str">
        <f>_xlfn.XLOOKUP(Orders_CLEAN[[#This Row],[ProductName]],Products[ProductName],Products[Category])</f>
        <v>Furniture</v>
      </c>
      <c r="I571" s="6">
        <f>_xlfn.XLOOKUP(Orders_CLEAN[[#This Row],[ProductID]],Products[ProductID],Products[Cost])</f>
        <v>688.81</v>
      </c>
      <c r="J571">
        <v>6</v>
      </c>
      <c r="K571" s="6">
        <v>1334.92</v>
      </c>
      <c r="L571" s="7">
        <v>0.1</v>
      </c>
      <c r="M571" t="s">
        <v>27</v>
      </c>
      <c r="N571" t="s">
        <v>31</v>
      </c>
      <c r="O571" t="str">
        <f>_xlfn.XLOOKUP(Orders_CLEAN[[#This Row],[Region]],Region_lookup[RegionCode],Region_lookup[RegionName])</f>
        <v>Gauteng</v>
      </c>
      <c r="P571" t="s">
        <v>32</v>
      </c>
      <c r="Q571" t="str">
        <f>_xlfn.XLOOKUP(Orders_CLEAN[[#This Row],[EmployeeID]],Employees[EmployeeID],Employees[EmployeeName])</f>
        <v>Nomvula Mokoena</v>
      </c>
      <c r="R571" s="8">
        <f>Orders_CLEAN[[#This Row],[Quantity]]*Orders_CLEAN[[#This Row],[UnitPrice]]*(1-Orders_CLEAN[[#This Row],[Discount]])</f>
        <v>7208.5680000000002</v>
      </c>
      <c r="S571" s="8">
        <f>Orders_CLEAN[[#This Row],[Cost]]*Orders_CLEAN[[#This Row],[Quantity]]</f>
        <v>4132.8599999999997</v>
      </c>
      <c r="T571" s="8">
        <f>Orders_CLEAN[[#This Row],[LineTotal]]-Orders_CLEAN[[#This Row],[LineCost]]</f>
        <v>3075.7080000000005</v>
      </c>
      <c r="U571" s="8" t="str">
        <f>IFERROR(IF(Orders_CLEAN[[#This Row],[Profit]]/Orders_CLEAN[[#This Row],[LineTotal]]&gt;0.3, "High", IF(Orders_CLEAN[[#This Row],[Profit]]/Orders_CLEAN[[#This Row],[LineTotal]]&gt;=0.15, "Medium", "Low")), "Quantity Error!")</f>
        <v>High</v>
      </c>
      <c r="V571" s="8" t="str">
        <f>IF(COUNTIF(Returns[OrderID], Orders_CLEAN[[#This Row],[OrderID]])&gt;0, "Yes", "No")</f>
        <v>No</v>
      </c>
      <c r="W571" s="19">
        <f>IF(Orders_CLEAN[[#This Row],[Returned]]="Yes",1,0)</f>
        <v>0</v>
      </c>
    </row>
    <row r="572" spans="1:23" x14ac:dyDescent="0.2">
      <c r="A572" t="s">
        <v>1012</v>
      </c>
      <c r="B572" s="5">
        <v>45706</v>
      </c>
      <c r="C572" s="5" t="str">
        <f>IF(Orders_CLEAN[[#This Row],[Quantity]]="", "Quantity Error!", "Q"&amp;ROUNDUP(MONTH(Orders_CLEAN[[#This Row],[OrderDate]])/3,0))</f>
        <v>Q1</v>
      </c>
      <c r="D572" t="s">
        <v>126</v>
      </c>
      <c r="E572" t="str">
        <f>_xlfn.XLOOKUP(Orders_CLEAN[[#This Row],[CustomerID]],Customers[CustomerID],Customers[CustomerName])</f>
        <v>Sipho Molefe</v>
      </c>
      <c r="F572" t="s">
        <v>329</v>
      </c>
      <c r="G572" t="str">
        <f>_xlfn.XLOOKUP(Orders_CLEAN[[#This Row],[ProductID]],Products[ProductID],Products[ProductName])</f>
        <v>Chairs Model 3</v>
      </c>
      <c r="H572" t="str">
        <f>_xlfn.XLOOKUP(Orders_CLEAN[[#This Row],[ProductName]],Products[ProductName],Products[Category])</f>
        <v>Furniture</v>
      </c>
      <c r="I572" s="6">
        <f>_xlfn.XLOOKUP(Orders_CLEAN[[#This Row],[ProductID]],Products[ProductID],Products[Cost])</f>
        <v>688.81</v>
      </c>
      <c r="J572">
        <v>2</v>
      </c>
      <c r="K572" s="6">
        <v>1334.92</v>
      </c>
      <c r="L572" s="7">
        <v>0</v>
      </c>
      <c r="M572" t="s">
        <v>62</v>
      </c>
      <c r="N572" t="s">
        <v>31</v>
      </c>
      <c r="O572" t="str">
        <f>_xlfn.XLOOKUP(Orders_CLEAN[[#This Row],[Region]],Region_lookup[RegionCode],Region_lookup[RegionName])</f>
        <v>Gauteng</v>
      </c>
      <c r="P572" t="s">
        <v>52</v>
      </c>
      <c r="Q572" t="str">
        <f>_xlfn.XLOOKUP(Orders_CLEAN[[#This Row],[EmployeeID]],Employees[EmployeeID],Employees[EmployeeName])</f>
        <v>Precious Mbatha</v>
      </c>
      <c r="R572" s="8">
        <f>Orders_CLEAN[[#This Row],[Quantity]]*Orders_CLEAN[[#This Row],[UnitPrice]]*(1-Orders_CLEAN[[#This Row],[Discount]])</f>
        <v>2669.84</v>
      </c>
      <c r="S572" s="8">
        <f>Orders_CLEAN[[#This Row],[Cost]]*Orders_CLEAN[[#This Row],[Quantity]]</f>
        <v>1377.62</v>
      </c>
      <c r="T572" s="8">
        <f>Orders_CLEAN[[#This Row],[LineTotal]]-Orders_CLEAN[[#This Row],[LineCost]]</f>
        <v>1292.2200000000003</v>
      </c>
      <c r="U572" s="8" t="str">
        <f>IFERROR(IF(Orders_CLEAN[[#This Row],[Profit]]/Orders_CLEAN[[#This Row],[LineTotal]]&gt;0.3, "High", IF(Orders_CLEAN[[#This Row],[Profit]]/Orders_CLEAN[[#This Row],[LineTotal]]&gt;=0.15, "Medium", "Low")), "Quantity Error!")</f>
        <v>High</v>
      </c>
      <c r="V572" s="8" t="str">
        <f>IF(COUNTIF(Returns[OrderID], Orders_CLEAN[[#This Row],[OrderID]])&gt;0, "Yes", "No")</f>
        <v>No</v>
      </c>
      <c r="W572" s="19">
        <f>IF(Orders_CLEAN[[#This Row],[Returned]]="Yes",1,0)</f>
        <v>0</v>
      </c>
    </row>
    <row r="573" spans="1:23" x14ac:dyDescent="0.2">
      <c r="A573" t="s">
        <v>1013</v>
      </c>
      <c r="B573" s="5">
        <v>45647</v>
      </c>
      <c r="C573" s="5" t="str">
        <f>IF(Orders_CLEAN[[#This Row],[Quantity]]="", "Quantity Error!", "Q"&amp;ROUNDUP(MONTH(Orders_CLEAN[[#This Row],[OrderDate]])/3,0))</f>
        <v>Q4</v>
      </c>
      <c r="D573" t="s">
        <v>77</v>
      </c>
      <c r="E573" t="str">
        <f>_xlfn.XLOOKUP(Orders_CLEAN[[#This Row],[CustomerID]],Customers[CustomerID],Customers[CustomerName])</f>
        <v>Zanele Dlamini</v>
      </c>
      <c r="F573" t="s">
        <v>181</v>
      </c>
      <c r="G573" t="str">
        <f>_xlfn.XLOOKUP(Orders_CLEAN[[#This Row],[ProductID]],Products[ProductID],Products[ProductName])</f>
        <v>Envelopes Model 1</v>
      </c>
      <c r="H573" t="str">
        <f>_xlfn.XLOOKUP(Orders_CLEAN[[#This Row],[ProductName]],Products[ProductName],Products[Category])</f>
        <v>Office Supplies</v>
      </c>
      <c r="I573" s="6">
        <f>_xlfn.XLOOKUP(Orders_CLEAN[[#This Row],[ProductID]],Products[ProductID],Products[Cost])</f>
        <v>76.66</v>
      </c>
      <c r="J573">
        <v>2</v>
      </c>
      <c r="K573" s="6">
        <v>117.32</v>
      </c>
      <c r="L573" s="7">
        <v>0.2</v>
      </c>
      <c r="M573" t="s">
        <v>13</v>
      </c>
      <c r="N573" t="s">
        <v>47</v>
      </c>
      <c r="O573" t="str">
        <f>_xlfn.XLOOKUP(Orders_CLEAN[[#This Row],[Region]],Region_lookup[RegionCode],Region_lookup[RegionName])</f>
        <v>Eastern Cape</v>
      </c>
      <c r="P573" t="s">
        <v>58</v>
      </c>
      <c r="Q573" t="str">
        <f>_xlfn.XLOOKUP(Orders_CLEAN[[#This Row],[EmployeeID]],Employees[EmployeeID],Employees[EmployeeName])</f>
        <v>Palesa Steyn</v>
      </c>
      <c r="R573" s="8">
        <f>Orders_CLEAN[[#This Row],[Quantity]]*Orders_CLEAN[[#This Row],[UnitPrice]]*(1-Orders_CLEAN[[#This Row],[Discount]])</f>
        <v>187.71199999999999</v>
      </c>
      <c r="S573" s="8">
        <f>Orders_CLEAN[[#This Row],[Cost]]*Orders_CLEAN[[#This Row],[Quantity]]</f>
        <v>153.32</v>
      </c>
      <c r="T573" s="8">
        <f>Orders_CLEAN[[#This Row],[LineTotal]]-Orders_CLEAN[[#This Row],[LineCost]]</f>
        <v>34.391999999999996</v>
      </c>
      <c r="U573" s="8" t="str">
        <f>IFERROR(IF(Orders_CLEAN[[#This Row],[Profit]]/Orders_CLEAN[[#This Row],[LineTotal]]&gt;0.3, "High", IF(Orders_CLEAN[[#This Row],[Profit]]/Orders_CLEAN[[#This Row],[LineTotal]]&gt;=0.15, "Medium", "Low")), "Quantity Error!")</f>
        <v>Medium</v>
      </c>
      <c r="V573" s="8" t="str">
        <f>IF(COUNTIF(Returns[OrderID], Orders_CLEAN[[#This Row],[OrderID]])&gt;0, "Yes", "No")</f>
        <v>No</v>
      </c>
      <c r="W573" s="19">
        <f>IF(Orders_CLEAN[[#This Row],[Returned]]="Yes",1,0)</f>
        <v>0</v>
      </c>
    </row>
    <row r="574" spans="1:23" x14ac:dyDescent="0.2">
      <c r="A574" t="s">
        <v>1014</v>
      </c>
      <c r="B574" s="5">
        <v>45399</v>
      </c>
      <c r="C574" s="5" t="str">
        <f>IF(Orders_CLEAN[[#This Row],[Quantity]]="", "Quantity Error!", "Q"&amp;ROUNDUP(MONTH(Orders_CLEAN[[#This Row],[OrderDate]])/3,0))</f>
        <v>Q2</v>
      </c>
      <c r="D574" t="s">
        <v>306</v>
      </c>
      <c r="E574" t="str">
        <f>_xlfn.XLOOKUP(Orders_CLEAN[[#This Row],[CustomerID]],Customers[CustomerID],Customers[CustomerName])</f>
        <v>Francois Mahlangu</v>
      </c>
      <c r="F574" t="s">
        <v>178</v>
      </c>
      <c r="G574" t="str">
        <f>_xlfn.XLOOKUP(Orders_CLEAN[[#This Row],[ProductID]],Products[ProductID],Products[ProductName])</f>
        <v>Chairs Model 2</v>
      </c>
      <c r="H574" t="str">
        <f>_xlfn.XLOOKUP(Orders_CLEAN[[#This Row],[ProductName]],Products[ProductName],Products[Category])</f>
        <v>Furniture</v>
      </c>
      <c r="I574" s="6">
        <f>_xlfn.XLOOKUP(Orders_CLEAN[[#This Row],[ProductID]],Products[ProductID],Products[Cost])</f>
        <v>116.9</v>
      </c>
      <c r="J574">
        <v>4</v>
      </c>
      <c r="K574" s="6">
        <v>253.46</v>
      </c>
      <c r="L574" s="7">
        <v>0.05</v>
      </c>
      <c r="M574" t="s">
        <v>27</v>
      </c>
      <c r="N574" t="s">
        <v>14</v>
      </c>
      <c r="O574" t="str">
        <f>_xlfn.XLOOKUP(Orders_CLEAN[[#This Row],[Region]],Region_lookup[RegionCode],Region_lookup[RegionName])</f>
        <v>Western Cape</v>
      </c>
      <c r="P574" t="s">
        <v>93</v>
      </c>
      <c r="Q574" t="str">
        <f>_xlfn.XLOOKUP(Orders_CLEAN[[#This Row],[EmployeeID]],Employees[EmployeeID],Employees[EmployeeName])</f>
        <v>Anja Zulu</v>
      </c>
      <c r="R574" s="8">
        <f>Orders_CLEAN[[#This Row],[Quantity]]*Orders_CLEAN[[#This Row],[UnitPrice]]*(1-Orders_CLEAN[[#This Row],[Discount]])</f>
        <v>963.14800000000002</v>
      </c>
      <c r="S574" s="8">
        <f>Orders_CLEAN[[#This Row],[Cost]]*Orders_CLEAN[[#This Row],[Quantity]]</f>
        <v>467.6</v>
      </c>
      <c r="T574" s="8">
        <f>Orders_CLEAN[[#This Row],[LineTotal]]-Orders_CLEAN[[#This Row],[LineCost]]</f>
        <v>495.548</v>
      </c>
      <c r="U574" s="8" t="str">
        <f>IFERROR(IF(Orders_CLEAN[[#This Row],[Profit]]/Orders_CLEAN[[#This Row],[LineTotal]]&gt;0.3, "High", IF(Orders_CLEAN[[#This Row],[Profit]]/Orders_CLEAN[[#This Row],[LineTotal]]&gt;=0.15, "Medium", "Low")), "Quantity Error!")</f>
        <v>High</v>
      </c>
      <c r="V574" s="8" t="str">
        <f>IF(COUNTIF(Returns[OrderID], Orders_CLEAN[[#This Row],[OrderID]])&gt;0, "Yes", "No")</f>
        <v>No</v>
      </c>
      <c r="W574" s="19">
        <f>IF(Orders_CLEAN[[#This Row],[Returned]]="Yes",1,0)</f>
        <v>0</v>
      </c>
    </row>
    <row r="575" spans="1:23" x14ac:dyDescent="0.2">
      <c r="A575" t="s">
        <v>1015</v>
      </c>
      <c r="B575" s="5">
        <v>45320</v>
      </c>
      <c r="C575" s="5" t="str">
        <f>IF(Orders_CLEAN[[#This Row],[Quantity]]="", "Quantity Error!", "Q"&amp;ROUNDUP(MONTH(Orders_CLEAN[[#This Row],[OrderDate]])/3,0))</f>
        <v>Q1</v>
      </c>
      <c r="D575" t="s">
        <v>428</v>
      </c>
      <c r="E575" t="str">
        <f>_xlfn.XLOOKUP(Orders_CLEAN[[#This Row],[CustomerID]],Customers[CustomerID],Customers[CustomerName])</f>
        <v>Chantelle Steyn</v>
      </c>
      <c r="F575" t="s">
        <v>162</v>
      </c>
      <c r="G575" t="str">
        <f>_xlfn.XLOOKUP(Orders_CLEAN[[#This Row],[ProductID]],Products[ProductID],Products[ProductName])</f>
        <v>Chairs Model 1</v>
      </c>
      <c r="H575" t="str">
        <f>_xlfn.XLOOKUP(Orders_CLEAN[[#This Row],[ProductName]],Products[ProductName],Products[Category])</f>
        <v>Furniture</v>
      </c>
      <c r="I575" s="6">
        <f>_xlfn.XLOOKUP(Orders_CLEAN[[#This Row],[ProductID]],Products[ProductID],Products[Cost])</f>
        <v>96.56</v>
      </c>
      <c r="J575">
        <v>2</v>
      </c>
      <c r="K575" s="6">
        <v>209.03</v>
      </c>
      <c r="L575" s="7">
        <v>0.15</v>
      </c>
      <c r="M575" t="s">
        <v>27</v>
      </c>
      <c r="N575" t="s">
        <v>14</v>
      </c>
      <c r="O575" t="str">
        <f>_xlfn.XLOOKUP(Orders_CLEAN[[#This Row],[Region]],Region_lookup[RegionCode],Region_lookup[RegionName])</f>
        <v>Western Cape</v>
      </c>
      <c r="P575" t="s">
        <v>15</v>
      </c>
      <c r="Q575" t="str">
        <f>_xlfn.XLOOKUP(Orders_CLEAN[[#This Row],[EmployeeID]],Employees[EmployeeID],Employees[EmployeeName])</f>
        <v>Anja Fourie</v>
      </c>
      <c r="R575" s="8">
        <f>Orders_CLEAN[[#This Row],[Quantity]]*Orders_CLEAN[[#This Row],[UnitPrice]]*(1-Orders_CLEAN[[#This Row],[Discount]])</f>
        <v>355.351</v>
      </c>
      <c r="S575" s="8">
        <f>Orders_CLEAN[[#This Row],[Cost]]*Orders_CLEAN[[#This Row],[Quantity]]</f>
        <v>193.12</v>
      </c>
      <c r="T575" s="8">
        <f>Orders_CLEAN[[#This Row],[LineTotal]]-Orders_CLEAN[[#This Row],[LineCost]]</f>
        <v>162.23099999999999</v>
      </c>
      <c r="U575" s="8" t="str">
        <f>IFERROR(IF(Orders_CLEAN[[#This Row],[Profit]]/Orders_CLEAN[[#This Row],[LineTotal]]&gt;0.3, "High", IF(Orders_CLEAN[[#This Row],[Profit]]/Orders_CLEAN[[#This Row],[LineTotal]]&gt;=0.15, "Medium", "Low")), "Quantity Error!")</f>
        <v>High</v>
      </c>
      <c r="V575" s="8" t="str">
        <f>IF(COUNTIF(Returns[OrderID], Orders_CLEAN[[#This Row],[OrderID]])&gt;0, "Yes", "No")</f>
        <v>No</v>
      </c>
      <c r="W575" s="19">
        <f>IF(Orders_CLEAN[[#This Row],[Returned]]="Yes",1,0)</f>
        <v>0</v>
      </c>
    </row>
    <row r="576" spans="1:23" x14ac:dyDescent="0.2">
      <c r="A576" t="s">
        <v>1016</v>
      </c>
      <c r="B576" s="5">
        <v>45564</v>
      </c>
      <c r="C576" s="5" t="str">
        <f>IF(Orders_CLEAN[[#This Row],[Quantity]]="", "Quantity Error!", "Q"&amp;ROUNDUP(MONTH(Orders_CLEAN[[#This Row],[OrderDate]])/3,0))</f>
        <v>Q3</v>
      </c>
      <c r="D576" t="s">
        <v>60</v>
      </c>
      <c r="E576" t="str">
        <f>_xlfn.XLOOKUP(Orders_CLEAN[[#This Row],[CustomerID]],Customers[CustomerID],Customers[CustomerName])</f>
        <v>Lerato Mbatha</v>
      </c>
      <c r="F576" t="s">
        <v>192</v>
      </c>
      <c r="G576" t="str">
        <f>_xlfn.XLOOKUP(Orders_CLEAN[[#This Row],[ProductID]],Products[ProductID],Products[ProductName])</f>
        <v>Laptops Model 1</v>
      </c>
      <c r="H576" t="str">
        <f>_xlfn.XLOOKUP(Orders_CLEAN[[#This Row],[ProductName]],Products[ProductName],Products[Category])</f>
        <v>Technology</v>
      </c>
      <c r="I576" s="6">
        <f>_xlfn.XLOOKUP(Orders_CLEAN[[#This Row],[ProductID]],Products[ProductID],Products[Cost])</f>
        <v>732.63</v>
      </c>
      <c r="J576">
        <v>9</v>
      </c>
      <c r="K576" s="6">
        <v>1069.8599999999999</v>
      </c>
      <c r="L576" s="7">
        <v>0.05</v>
      </c>
      <c r="M576" t="s">
        <v>36</v>
      </c>
      <c r="N576" t="s">
        <v>31</v>
      </c>
      <c r="O576" t="str">
        <f>_xlfn.XLOOKUP(Orders_CLEAN[[#This Row],[Region]],Region_lookup[RegionCode],Region_lookup[RegionName])</f>
        <v>Gauteng</v>
      </c>
      <c r="P576" t="s">
        <v>32</v>
      </c>
      <c r="Q576" t="str">
        <f>_xlfn.XLOOKUP(Orders_CLEAN[[#This Row],[EmployeeID]],Employees[EmployeeID],Employees[EmployeeName])</f>
        <v>Nomvula Mokoena</v>
      </c>
      <c r="R576" s="8">
        <f>Orders_CLEAN[[#This Row],[Quantity]]*Orders_CLEAN[[#This Row],[UnitPrice]]*(1-Orders_CLEAN[[#This Row],[Discount]])</f>
        <v>9147.3029999999999</v>
      </c>
      <c r="S576" s="8">
        <f>Orders_CLEAN[[#This Row],[Cost]]*Orders_CLEAN[[#This Row],[Quantity]]</f>
        <v>6593.67</v>
      </c>
      <c r="T576" s="8">
        <f>Orders_CLEAN[[#This Row],[LineTotal]]-Orders_CLEAN[[#This Row],[LineCost]]</f>
        <v>2553.6329999999998</v>
      </c>
      <c r="U576" s="8" t="str">
        <f>IFERROR(IF(Orders_CLEAN[[#This Row],[Profit]]/Orders_CLEAN[[#This Row],[LineTotal]]&gt;0.3, "High", IF(Orders_CLEAN[[#This Row],[Profit]]/Orders_CLEAN[[#This Row],[LineTotal]]&gt;=0.15, "Medium", "Low")), "Quantity Error!")</f>
        <v>Medium</v>
      </c>
      <c r="V576" s="8" t="str">
        <f>IF(COUNTIF(Returns[OrderID], Orders_CLEAN[[#This Row],[OrderID]])&gt;0, "Yes", "No")</f>
        <v>No</v>
      </c>
      <c r="W576" s="19">
        <f>IF(Orders_CLEAN[[#This Row],[Returned]]="Yes",1,0)</f>
        <v>0</v>
      </c>
    </row>
    <row r="577" spans="1:23" x14ac:dyDescent="0.2">
      <c r="A577" t="s">
        <v>1017</v>
      </c>
      <c r="B577" s="5">
        <v>45458</v>
      </c>
      <c r="C577" s="5" t="str">
        <f>IF(Orders_CLEAN[[#This Row],[Quantity]]="", "Quantity Error!", "Q"&amp;ROUNDUP(MONTH(Orders_CLEAN[[#This Row],[OrderDate]])/3,0))</f>
        <v>Q2</v>
      </c>
      <c r="D577" t="s">
        <v>240</v>
      </c>
      <c r="E577" t="str">
        <f>_xlfn.XLOOKUP(Orders_CLEAN[[#This Row],[CustomerID]],Customers[CustomerID],Customers[CustomerName])</f>
        <v>Riaan Molefe</v>
      </c>
      <c r="F577" t="s">
        <v>96</v>
      </c>
      <c r="G577" t="str">
        <f>_xlfn.XLOOKUP(Orders_CLEAN[[#This Row],[ProductID]],Products[ProductID],Products[ProductName])</f>
        <v>Desks Model 2</v>
      </c>
      <c r="H577" t="str">
        <f>_xlfn.XLOOKUP(Orders_CLEAN[[#This Row],[ProductName]],Products[ProductName],Products[Category])</f>
        <v>Furniture</v>
      </c>
      <c r="I577" s="6">
        <f>_xlfn.XLOOKUP(Orders_CLEAN[[#This Row],[ProductID]],Products[ProductID],Products[Cost])</f>
        <v>209.29</v>
      </c>
      <c r="J577">
        <v>12</v>
      </c>
      <c r="K577" s="6">
        <v>425.58</v>
      </c>
      <c r="L577" s="7">
        <v>0.05</v>
      </c>
      <c r="M577" t="s">
        <v>62</v>
      </c>
      <c r="N577" t="s">
        <v>21</v>
      </c>
      <c r="O577" t="str">
        <f>_xlfn.XLOOKUP(Orders_CLEAN[[#This Row],[Region]],Region_lookup[RegionCode],Region_lookup[RegionName])</f>
        <v>KwaZulu-Natal</v>
      </c>
      <c r="P577" t="s">
        <v>97</v>
      </c>
      <c r="Q577" t="str">
        <f>_xlfn.XLOOKUP(Orders_CLEAN[[#This Row],[EmployeeID]],Employees[EmployeeID],Employees[EmployeeName])</f>
        <v>Bongani Sithole</v>
      </c>
      <c r="R577" s="8">
        <f>Orders_CLEAN[[#This Row],[Quantity]]*Orders_CLEAN[[#This Row],[UnitPrice]]*(1-Orders_CLEAN[[#This Row],[Discount]])</f>
        <v>4851.6120000000001</v>
      </c>
      <c r="S577" s="8">
        <f>Orders_CLEAN[[#This Row],[Cost]]*Orders_CLEAN[[#This Row],[Quantity]]</f>
        <v>2511.48</v>
      </c>
      <c r="T577" s="8">
        <f>Orders_CLEAN[[#This Row],[LineTotal]]-Orders_CLEAN[[#This Row],[LineCost]]</f>
        <v>2340.1320000000001</v>
      </c>
      <c r="U577" s="8" t="str">
        <f>IFERROR(IF(Orders_CLEAN[[#This Row],[Profit]]/Orders_CLEAN[[#This Row],[LineTotal]]&gt;0.3, "High", IF(Orders_CLEAN[[#This Row],[Profit]]/Orders_CLEAN[[#This Row],[LineTotal]]&gt;=0.15, "Medium", "Low")), "Quantity Error!")</f>
        <v>High</v>
      </c>
      <c r="V577" s="8" t="str">
        <f>IF(COUNTIF(Returns[OrderID], Orders_CLEAN[[#This Row],[OrderID]])&gt;0, "Yes", "No")</f>
        <v>No</v>
      </c>
      <c r="W577" s="19">
        <f>IF(Orders_CLEAN[[#This Row],[Returned]]="Yes",1,0)</f>
        <v>0</v>
      </c>
    </row>
    <row r="578" spans="1:23" x14ac:dyDescent="0.2">
      <c r="A578" t="s">
        <v>1019</v>
      </c>
      <c r="B578" s="5">
        <v>45551</v>
      </c>
      <c r="C578" s="5" t="str">
        <f>IF(Orders_CLEAN[[#This Row],[Quantity]]="", "Quantity Error!", "Q"&amp;ROUNDUP(MONTH(Orders_CLEAN[[#This Row],[OrderDate]])/3,0))</f>
        <v>Q3</v>
      </c>
      <c r="D578" t="s">
        <v>616</v>
      </c>
      <c r="E578" t="str">
        <f>_xlfn.XLOOKUP(Orders_CLEAN[[#This Row],[CustomerID]],Customers[CustomerID],Customers[CustomerName])</f>
        <v>Elmarie Fourie</v>
      </c>
      <c r="F578" t="s">
        <v>151</v>
      </c>
      <c r="G578" t="str">
        <f>_xlfn.XLOOKUP(Orders_CLEAN[[#This Row],[ProductID]],Products[ProductID],Products[ProductName])</f>
        <v>Binders Model 3</v>
      </c>
      <c r="H578" t="str">
        <f>_xlfn.XLOOKUP(Orders_CLEAN[[#This Row],[ProductName]],Products[ProductName],Products[Category])</f>
        <v>Office Supplies</v>
      </c>
      <c r="I578" s="6">
        <f>_xlfn.XLOOKUP(Orders_CLEAN[[#This Row],[ProductID]],Products[ProductID],Products[Cost])</f>
        <v>487.09</v>
      </c>
      <c r="J578">
        <v>6</v>
      </c>
      <c r="K578" s="6">
        <v>838.72</v>
      </c>
      <c r="L578" s="7">
        <v>0</v>
      </c>
      <c r="M578" t="s">
        <v>27</v>
      </c>
      <c r="N578" t="s">
        <v>14</v>
      </c>
      <c r="O578" t="str">
        <f>_xlfn.XLOOKUP(Orders_CLEAN[[#This Row],[Region]],Region_lookup[RegionCode],Region_lookup[RegionName])</f>
        <v>Western Cape</v>
      </c>
      <c r="P578" t="s">
        <v>93</v>
      </c>
      <c r="Q578" t="str">
        <f>_xlfn.XLOOKUP(Orders_CLEAN[[#This Row],[EmployeeID]],Employees[EmployeeID],Employees[EmployeeName])</f>
        <v>Anja Zulu</v>
      </c>
      <c r="R578" s="8">
        <f>Orders_CLEAN[[#This Row],[Quantity]]*Orders_CLEAN[[#This Row],[UnitPrice]]*(1-Orders_CLEAN[[#This Row],[Discount]])</f>
        <v>5032.32</v>
      </c>
      <c r="S578" s="8">
        <f>Orders_CLEAN[[#This Row],[Cost]]*Orders_CLEAN[[#This Row],[Quantity]]</f>
        <v>2922.54</v>
      </c>
      <c r="T578" s="8">
        <f>Orders_CLEAN[[#This Row],[LineTotal]]-Orders_CLEAN[[#This Row],[LineCost]]</f>
        <v>2109.7799999999997</v>
      </c>
      <c r="U578" s="8" t="str">
        <f>IFERROR(IF(Orders_CLEAN[[#This Row],[Profit]]/Orders_CLEAN[[#This Row],[LineTotal]]&gt;0.3, "High", IF(Orders_CLEAN[[#This Row],[Profit]]/Orders_CLEAN[[#This Row],[LineTotal]]&gt;=0.15, "Medium", "Low")), "Quantity Error!")</f>
        <v>High</v>
      </c>
      <c r="V578" s="8" t="str">
        <f>IF(COUNTIF(Returns[OrderID], Orders_CLEAN[[#This Row],[OrderID]])&gt;0, "Yes", "No")</f>
        <v>No</v>
      </c>
      <c r="W578" s="19">
        <f>IF(Orders_CLEAN[[#This Row],[Returned]]="Yes",1,0)</f>
        <v>0</v>
      </c>
    </row>
    <row r="579" spans="1:23" x14ac:dyDescent="0.2">
      <c r="A579" t="s">
        <v>1020</v>
      </c>
      <c r="B579" s="5">
        <v>45811</v>
      </c>
      <c r="C579" s="5" t="str">
        <f>IF(Orders_CLEAN[[#This Row],[Quantity]]="", "Quantity Error!", "Q"&amp;ROUNDUP(MONTH(Orders_CLEAN[[#This Row],[OrderDate]])/3,0))</f>
        <v>Q2</v>
      </c>
      <c r="D579" t="s">
        <v>279</v>
      </c>
      <c r="E579" t="str">
        <f>_xlfn.XLOOKUP(Orders_CLEAN[[#This Row],[CustomerID]],Customers[CustomerID],Customers[CustomerName])</f>
        <v>Bongani Khumalo</v>
      </c>
      <c r="F579" t="s">
        <v>69</v>
      </c>
      <c r="G579" t="str">
        <f>_xlfn.XLOOKUP(Orders_CLEAN[[#This Row],[ProductID]],Products[ProductID],Products[ProductName])</f>
        <v>Paper Model 2</v>
      </c>
      <c r="H579" t="str">
        <f>_xlfn.XLOOKUP(Orders_CLEAN[[#This Row],[ProductName]],Products[ProductName],Products[Category])</f>
        <v>Office Supplies</v>
      </c>
      <c r="I579" s="6">
        <f>_xlfn.XLOOKUP(Orders_CLEAN[[#This Row],[ProductID]],Products[ProductID],Products[Cost])</f>
        <v>461.98</v>
      </c>
      <c r="J579">
        <v>1</v>
      </c>
      <c r="K579" s="6">
        <v>1013.15</v>
      </c>
      <c r="L579" s="7">
        <v>0.2</v>
      </c>
      <c r="M579" t="s">
        <v>27</v>
      </c>
      <c r="N579" t="s">
        <v>47</v>
      </c>
      <c r="O579" t="str">
        <f>_xlfn.XLOOKUP(Orders_CLEAN[[#This Row],[Region]],Region_lookup[RegionCode],Region_lookup[RegionName])</f>
        <v>Eastern Cape</v>
      </c>
      <c r="P579" t="s">
        <v>48</v>
      </c>
      <c r="Q579" t="str">
        <f>_xlfn.XLOOKUP(Orders_CLEAN[[#This Row],[EmployeeID]],Employees[EmployeeID],Employees[EmployeeName])</f>
        <v>Sipho Ndlovu</v>
      </c>
      <c r="R579" s="8">
        <f>Orders_CLEAN[[#This Row],[Quantity]]*Orders_CLEAN[[#This Row],[UnitPrice]]*(1-Orders_CLEAN[[#This Row],[Discount]])</f>
        <v>810.52</v>
      </c>
      <c r="S579" s="8">
        <f>Orders_CLEAN[[#This Row],[Cost]]*Orders_CLEAN[[#This Row],[Quantity]]</f>
        <v>461.98</v>
      </c>
      <c r="T579" s="8">
        <f>Orders_CLEAN[[#This Row],[LineTotal]]-Orders_CLEAN[[#This Row],[LineCost]]</f>
        <v>348.53999999999996</v>
      </c>
      <c r="U579" s="8" t="str">
        <f>IFERROR(IF(Orders_CLEAN[[#This Row],[Profit]]/Orders_CLEAN[[#This Row],[LineTotal]]&gt;0.3, "High", IF(Orders_CLEAN[[#This Row],[Profit]]/Orders_CLEAN[[#This Row],[LineTotal]]&gt;=0.15, "Medium", "Low")), "Quantity Error!")</f>
        <v>High</v>
      </c>
      <c r="V579" s="8" t="str">
        <f>IF(COUNTIF(Returns[OrderID], Orders_CLEAN[[#This Row],[OrderID]])&gt;0, "Yes", "No")</f>
        <v>No</v>
      </c>
      <c r="W579" s="19">
        <f>IF(Orders_CLEAN[[#This Row],[Returned]]="Yes",1,0)</f>
        <v>0</v>
      </c>
    </row>
    <row r="580" spans="1:23" x14ac:dyDescent="0.2">
      <c r="A580" t="s">
        <v>1021</v>
      </c>
      <c r="B580" s="5">
        <v>45653</v>
      </c>
      <c r="C580" s="5" t="str">
        <f>IF(Orders_CLEAN[[#This Row],[Quantity]]="", "Quantity Error!", "Q"&amp;ROUNDUP(MONTH(Orders_CLEAN[[#This Row],[OrderDate]])/3,0))</f>
        <v>Q4</v>
      </c>
      <c r="D580" t="s">
        <v>424</v>
      </c>
      <c r="E580" t="str">
        <f>_xlfn.XLOOKUP(Orders_CLEAN[[#This Row],[CustomerID]],Customers[CustomerID],Customers[CustomerName])</f>
        <v>Lerato Khumalo</v>
      </c>
      <c r="F580" t="s">
        <v>199</v>
      </c>
      <c r="G580" t="str">
        <f>_xlfn.XLOOKUP(Orders_CLEAN[[#This Row],[ProductID]],Products[ProductID],Products[ProductName])</f>
        <v>Pens Model 2</v>
      </c>
      <c r="H580" t="str">
        <f>_xlfn.XLOOKUP(Orders_CLEAN[[#This Row],[ProductName]],Products[ProductName],Products[Category])</f>
        <v>Office Supplies</v>
      </c>
      <c r="I580" s="6">
        <f>_xlfn.XLOOKUP(Orders_CLEAN[[#This Row],[ProductID]],Products[ProductID],Products[Cost])</f>
        <v>285.10000000000002</v>
      </c>
      <c r="J580">
        <v>10</v>
      </c>
      <c r="K580" s="6">
        <v>528.79999999999995</v>
      </c>
      <c r="L580" s="7">
        <v>0</v>
      </c>
      <c r="M580" t="s">
        <v>36</v>
      </c>
      <c r="N580" t="s">
        <v>14</v>
      </c>
      <c r="O580" t="str">
        <f>_xlfn.XLOOKUP(Orders_CLEAN[[#This Row],[Region]],Region_lookup[RegionCode],Region_lookup[RegionName])</f>
        <v>Western Cape</v>
      </c>
      <c r="P580" t="s">
        <v>15</v>
      </c>
      <c r="Q580" t="str">
        <f>_xlfn.XLOOKUP(Orders_CLEAN[[#This Row],[EmployeeID]],Employees[EmployeeID],Employees[EmployeeName])</f>
        <v>Anja Fourie</v>
      </c>
      <c r="R580" s="8">
        <f>Orders_CLEAN[[#This Row],[Quantity]]*Orders_CLEAN[[#This Row],[UnitPrice]]*(1-Orders_CLEAN[[#This Row],[Discount]])</f>
        <v>5288</v>
      </c>
      <c r="S580" s="8">
        <f>Orders_CLEAN[[#This Row],[Cost]]*Orders_CLEAN[[#This Row],[Quantity]]</f>
        <v>2851</v>
      </c>
      <c r="T580" s="8">
        <f>Orders_CLEAN[[#This Row],[LineTotal]]-Orders_CLEAN[[#This Row],[LineCost]]</f>
        <v>2437</v>
      </c>
      <c r="U580" s="8" t="str">
        <f>IFERROR(IF(Orders_CLEAN[[#This Row],[Profit]]/Orders_CLEAN[[#This Row],[LineTotal]]&gt;0.3, "High", IF(Orders_CLEAN[[#This Row],[Profit]]/Orders_CLEAN[[#This Row],[LineTotal]]&gt;=0.15, "Medium", "Low")), "Quantity Error!")</f>
        <v>High</v>
      </c>
      <c r="V580" s="8" t="str">
        <f>IF(COUNTIF(Returns[OrderID], Orders_CLEAN[[#This Row],[OrderID]])&gt;0, "Yes", "No")</f>
        <v>No</v>
      </c>
      <c r="W580" s="19">
        <f>IF(Orders_CLEAN[[#This Row],[Returned]]="Yes",1,0)</f>
        <v>0</v>
      </c>
    </row>
    <row r="581" spans="1:23" x14ac:dyDescent="0.2">
      <c r="A581" t="s">
        <v>1023</v>
      </c>
      <c r="B581" s="5">
        <v>45546</v>
      </c>
      <c r="C581" s="5" t="str">
        <f>IF(Orders_CLEAN[[#This Row],[Quantity]]="", "Quantity Error!", "Q"&amp;ROUNDUP(MONTH(Orders_CLEAN[[#This Row],[OrderDate]])/3,0))</f>
        <v>Q3</v>
      </c>
      <c r="D581" t="s">
        <v>644</v>
      </c>
      <c r="E581" t="str">
        <f>_xlfn.XLOOKUP(Orders_CLEAN[[#This Row],[CustomerID]],Customers[CustomerID],Customers[CustomerName])</f>
        <v>Nomvula Botha</v>
      </c>
      <c r="F581" t="s">
        <v>12</v>
      </c>
      <c r="G581" t="str">
        <f>_xlfn.XLOOKUP(Orders_CLEAN[[#This Row],[ProductID]],Products[ProductID],Products[ProductName])</f>
        <v>Printers Model 3</v>
      </c>
      <c r="H581" t="str">
        <f>_xlfn.XLOOKUP(Orders_CLEAN[[#This Row],[ProductName]],Products[ProductName],Products[Category])</f>
        <v>Technology</v>
      </c>
      <c r="I581" s="6">
        <f>_xlfn.XLOOKUP(Orders_CLEAN[[#This Row],[ProductID]],Products[ProductID],Products[Cost])</f>
        <v>127.85</v>
      </c>
      <c r="J581">
        <v>10</v>
      </c>
      <c r="K581" s="6">
        <v>210.2</v>
      </c>
      <c r="L581" s="7">
        <v>0.2</v>
      </c>
      <c r="M581" t="s">
        <v>27</v>
      </c>
      <c r="N581" t="s">
        <v>14</v>
      </c>
      <c r="O581" t="str">
        <f>_xlfn.XLOOKUP(Orders_CLEAN[[#This Row],[Region]],Region_lookup[RegionCode],Region_lookup[RegionName])</f>
        <v>Western Cape</v>
      </c>
      <c r="P581" t="s">
        <v>15</v>
      </c>
      <c r="Q581" t="str">
        <f>_xlfn.XLOOKUP(Orders_CLEAN[[#This Row],[EmployeeID]],Employees[EmployeeID],Employees[EmployeeName])</f>
        <v>Anja Fourie</v>
      </c>
      <c r="R581" s="8">
        <f>Orders_CLEAN[[#This Row],[Quantity]]*Orders_CLEAN[[#This Row],[UnitPrice]]*(1-Orders_CLEAN[[#This Row],[Discount]])</f>
        <v>1681.6000000000001</v>
      </c>
      <c r="S581" s="8">
        <f>Orders_CLEAN[[#This Row],[Cost]]*Orders_CLEAN[[#This Row],[Quantity]]</f>
        <v>1278.5</v>
      </c>
      <c r="T581" s="8">
        <f>Orders_CLEAN[[#This Row],[LineTotal]]-Orders_CLEAN[[#This Row],[LineCost]]</f>
        <v>403.10000000000014</v>
      </c>
      <c r="U581" s="8" t="str">
        <f>IFERROR(IF(Orders_CLEAN[[#This Row],[Profit]]/Orders_CLEAN[[#This Row],[LineTotal]]&gt;0.3, "High", IF(Orders_CLEAN[[#This Row],[Profit]]/Orders_CLEAN[[#This Row],[LineTotal]]&gt;=0.15, "Medium", "Low")), "Quantity Error!")</f>
        <v>Medium</v>
      </c>
      <c r="V581" s="8" t="str">
        <f>IF(COUNTIF(Returns[OrderID], Orders_CLEAN[[#This Row],[OrderID]])&gt;0, "Yes", "No")</f>
        <v>No</v>
      </c>
      <c r="W581" s="19">
        <f>IF(Orders_CLEAN[[#This Row],[Returned]]="Yes",1,0)</f>
        <v>0</v>
      </c>
    </row>
    <row r="582" spans="1:23" x14ac:dyDescent="0.2">
      <c r="A582" t="s">
        <v>1024</v>
      </c>
      <c r="B582" s="5">
        <v>45297</v>
      </c>
      <c r="C582" s="5" t="str">
        <f>IF(Orders_CLEAN[[#This Row],[Quantity]]="", "Quantity Error!", "Q"&amp;ROUNDUP(MONTH(Orders_CLEAN[[#This Row],[OrderDate]])/3,0))</f>
        <v>Q1</v>
      </c>
      <c r="D582" t="s">
        <v>589</v>
      </c>
      <c r="E582" t="str">
        <f>_xlfn.XLOOKUP(Orders_CLEAN[[#This Row],[CustomerID]],Customers[CustomerID],Customers[CustomerName])</f>
        <v>Chantelle Mahlangu</v>
      </c>
      <c r="F582" t="s">
        <v>81</v>
      </c>
      <c r="G582" t="str">
        <f>_xlfn.XLOOKUP(Orders_CLEAN[[#This Row],[ProductID]],Products[ProductID],Products[ProductName])</f>
        <v>Envelopes Model 2</v>
      </c>
      <c r="H582" t="str">
        <f>_xlfn.XLOOKUP(Orders_CLEAN[[#This Row],[ProductName]],Products[ProductName],Products[Category])</f>
        <v>Office Supplies</v>
      </c>
      <c r="I582" s="6">
        <f>_xlfn.XLOOKUP(Orders_CLEAN[[#This Row],[ProductID]],Products[ProductID],Products[Cost])</f>
        <v>599.25</v>
      </c>
      <c r="J582">
        <v>6</v>
      </c>
      <c r="K582" s="6">
        <v>849.05</v>
      </c>
      <c r="L582" s="7">
        <v>0</v>
      </c>
      <c r="M582" t="s">
        <v>27</v>
      </c>
      <c r="N582" t="s">
        <v>21</v>
      </c>
      <c r="O582" t="str">
        <f>_xlfn.XLOOKUP(Orders_CLEAN[[#This Row],[Region]],Region_lookup[RegionCode],Region_lookup[RegionName])</f>
        <v>KwaZulu-Natal</v>
      </c>
      <c r="P582" t="s">
        <v>97</v>
      </c>
      <c r="Q582" t="str">
        <f>_xlfn.XLOOKUP(Orders_CLEAN[[#This Row],[EmployeeID]],Employees[EmployeeID],Employees[EmployeeName])</f>
        <v>Bongani Sithole</v>
      </c>
      <c r="R582" s="8">
        <f>Orders_CLEAN[[#This Row],[Quantity]]*Orders_CLEAN[[#This Row],[UnitPrice]]*(1-Orders_CLEAN[[#This Row],[Discount]])</f>
        <v>5094.2999999999993</v>
      </c>
      <c r="S582" s="8">
        <f>Orders_CLEAN[[#This Row],[Cost]]*Orders_CLEAN[[#This Row],[Quantity]]</f>
        <v>3595.5</v>
      </c>
      <c r="T582" s="8">
        <f>Orders_CLEAN[[#This Row],[LineTotal]]-Orders_CLEAN[[#This Row],[LineCost]]</f>
        <v>1498.7999999999993</v>
      </c>
      <c r="U582" s="8" t="str">
        <f>IFERROR(IF(Orders_CLEAN[[#This Row],[Profit]]/Orders_CLEAN[[#This Row],[LineTotal]]&gt;0.3, "High", IF(Orders_CLEAN[[#This Row],[Profit]]/Orders_CLEAN[[#This Row],[LineTotal]]&gt;=0.15, "Medium", "Low")), "Quantity Error!")</f>
        <v>Medium</v>
      </c>
      <c r="V582" s="8" t="str">
        <f>IF(COUNTIF(Returns[OrderID], Orders_CLEAN[[#This Row],[OrderID]])&gt;0, "Yes", "No")</f>
        <v>No</v>
      </c>
      <c r="W582" s="19">
        <f>IF(Orders_CLEAN[[#This Row],[Returned]]="Yes",1,0)</f>
        <v>0</v>
      </c>
    </row>
    <row r="583" spans="1:23" x14ac:dyDescent="0.2">
      <c r="A583" t="s">
        <v>1026</v>
      </c>
      <c r="B583" s="5">
        <v>45789</v>
      </c>
      <c r="C583" s="5" t="str">
        <f>IF(Orders_CLEAN[[#This Row],[Quantity]]="", "Quantity Error!", "Q"&amp;ROUNDUP(MONTH(Orders_CLEAN[[#This Row],[OrderDate]])/3,0))</f>
        <v>Q2</v>
      </c>
      <c r="D583" t="s">
        <v>451</v>
      </c>
      <c r="E583" t="str">
        <f>_xlfn.XLOOKUP(Orders_CLEAN[[#This Row],[CustomerID]],Customers[CustomerID],Customers[CustomerName])</f>
        <v>Anja Dlamini</v>
      </c>
      <c r="F583" t="s">
        <v>104</v>
      </c>
      <c r="G583" t="str">
        <f>_xlfn.XLOOKUP(Orders_CLEAN[[#This Row],[ProductID]],Products[ProductID],Products[ProductName])</f>
        <v>Envelopes Model 4</v>
      </c>
      <c r="H583" t="str">
        <f>_xlfn.XLOOKUP(Orders_CLEAN[[#This Row],[ProductName]],Products[ProductName],Products[Category])</f>
        <v>Office Supplies</v>
      </c>
      <c r="I583" s="6">
        <f>_xlfn.XLOOKUP(Orders_CLEAN[[#This Row],[ProductID]],Products[ProductID],Products[Cost])</f>
        <v>777.33</v>
      </c>
      <c r="J583">
        <v>7</v>
      </c>
      <c r="K583" s="6">
        <v>1363.68</v>
      </c>
      <c r="L583" s="7">
        <v>0.1</v>
      </c>
      <c r="M583" t="s">
        <v>27</v>
      </c>
      <c r="N583" t="s">
        <v>31</v>
      </c>
      <c r="O583" t="str">
        <f>_xlfn.XLOOKUP(Orders_CLEAN[[#This Row],[Region]],Region_lookup[RegionCode],Region_lookup[RegionName])</f>
        <v>Gauteng</v>
      </c>
      <c r="P583" t="s">
        <v>52</v>
      </c>
      <c r="Q583" t="str">
        <f>_xlfn.XLOOKUP(Orders_CLEAN[[#This Row],[EmployeeID]],Employees[EmployeeID],Employees[EmployeeName])</f>
        <v>Precious Mbatha</v>
      </c>
      <c r="R583" s="8">
        <f>Orders_CLEAN[[#This Row],[Quantity]]*Orders_CLEAN[[#This Row],[UnitPrice]]*(1-Orders_CLEAN[[#This Row],[Discount]])</f>
        <v>8591.1840000000011</v>
      </c>
      <c r="S583" s="8">
        <f>Orders_CLEAN[[#This Row],[Cost]]*Orders_CLEAN[[#This Row],[Quantity]]</f>
        <v>5441.31</v>
      </c>
      <c r="T583" s="8">
        <f>Orders_CLEAN[[#This Row],[LineTotal]]-Orders_CLEAN[[#This Row],[LineCost]]</f>
        <v>3149.8740000000007</v>
      </c>
      <c r="U583" s="8" t="str">
        <f>IFERROR(IF(Orders_CLEAN[[#This Row],[Profit]]/Orders_CLEAN[[#This Row],[LineTotal]]&gt;0.3, "High", IF(Orders_CLEAN[[#This Row],[Profit]]/Orders_CLEAN[[#This Row],[LineTotal]]&gt;=0.15, "Medium", "Low")), "Quantity Error!")</f>
        <v>High</v>
      </c>
      <c r="V583" s="8" t="str">
        <f>IF(COUNTIF(Returns[OrderID], Orders_CLEAN[[#This Row],[OrderID]])&gt;0, "Yes", "No")</f>
        <v>No</v>
      </c>
      <c r="W583" s="19">
        <f>IF(Orders_CLEAN[[#This Row],[Returned]]="Yes",1,0)</f>
        <v>0</v>
      </c>
    </row>
    <row r="584" spans="1:23" x14ac:dyDescent="0.2">
      <c r="A584" t="s">
        <v>1027</v>
      </c>
      <c r="B584" s="5">
        <v>45624</v>
      </c>
      <c r="C584" s="5" t="str">
        <f>IF(Orders_CLEAN[[#This Row],[Quantity]]="", "Quantity Error!", "Q"&amp;ROUNDUP(MONTH(Orders_CLEAN[[#This Row],[OrderDate]])/3,0))</f>
        <v>Q4</v>
      </c>
      <c r="D584" t="s">
        <v>451</v>
      </c>
      <c r="E584" t="str">
        <f>_xlfn.XLOOKUP(Orders_CLEAN[[#This Row],[CustomerID]],Customers[CustomerID],Customers[CustomerName])</f>
        <v>Anja Dlamini</v>
      </c>
      <c r="F584" t="s">
        <v>144</v>
      </c>
      <c r="G584" t="str">
        <f>_xlfn.XLOOKUP(Orders_CLEAN[[#This Row],[ProductID]],Products[ProductID],Products[ProductName])</f>
        <v>Bookcases Model 1</v>
      </c>
      <c r="H584" t="str">
        <f>_xlfn.XLOOKUP(Orders_CLEAN[[#This Row],[ProductName]],Products[ProductName],Products[Category])</f>
        <v>Furniture</v>
      </c>
      <c r="I584" s="6">
        <f>_xlfn.XLOOKUP(Orders_CLEAN[[#This Row],[ProductID]],Products[ProductID],Products[Cost])</f>
        <v>644.65</v>
      </c>
      <c r="J584">
        <v>11</v>
      </c>
      <c r="K584" s="6">
        <v>1029.82</v>
      </c>
      <c r="L584" s="7">
        <v>0</v>
      </c>
      <c r="M584" t="s">
        <v>13</v>
      </c>
      <c r="N584" t="s">
        <v>31</v>
      </c>
      <c r="O584" t="str">
        <f>_xlfn.XLOOKUP(Orders_CLEAN[[#This Row],[Region]],Region_lookup[RegionCode],Region_lookup[RegionName])</f>
        <v>Gauteng</v>
      </c>
      <c r="P584" t="s">
        <v>43</v>
      </c>
      <c r="Q584" t="str">
        <f>_xlfn.XLOOKUP(Orders_CLEAN[[#This Row],[EmployeeID]],Employees[EmployeeID],Employees[EmployeeName])</f>
        <v>Thabo Dlamini</v>
      </c>
      <c r="R584" s="8">
        <f>Orders_CLEAN[[#This Row],[Quantity]]*Orders_CLEAN[[#This Row],[UnitPrice]]*(1-Orders_CLEAN[[#This Row],[Discount]])</f>
        <v>11328.019999999999</v>
      </c>
      <c r="S584" s="8">
        <f>Orders_CLEAN[[#This Row],[Cost]]*Orders_CLEAN[[#This Row],[Quantity]]</f>
        <v>7091.15</v>
      </c>
      <c r="T584" s="8">
        <f>Orders_CLEAN[[#This Row],[LineTotal]]-Orders_CLEAN[[#This Row],[LineCost]]</f>
        <v>4236.869999999999</v>
      </c>
      <c r="U584" s="8" t="str">
        <f>IFERROR(IF(Orders_CLEAN[[#This Row],[Profit]]/Orders_CLEAN[[#This Row],[LineTotal]]&gt;0.3, "High", IF(Orders_CLEAN[[#This Row],[Profit]]/Orders_CLEAN[[#This Row],[LineTotal]]&gt;=0.15, "Medium", "Low")), "Quantity Error!")</f>
        <v>High</v>
      </c>
      <c r="V584" s="8" t="str">
        <f>IF(COUNTIF(Returns[OrderID], Orders_CLEAN[[#This Row],[OrderID]])&gt;0, "Yes", "No")</f>
        <v>No</v>
      </c>
      <c r="W584" s="19">
        <f>IF(Orders_CLEAN[[#This Row],[Returned]]="Yes",1,0)</f>
        <v>0</v>
      </c>
    </row>
    <row r="585" spans="1:23" x14ac:dyDescent="0.2">
      <c r="A585" t="s">
        <v>1028</v>
      </c>
      <c r="B585" s="5">
        <v>45761</v>
      </c>
      <c r="C585" s="5" t="str">
        <f>IF(Orders_CLEAN[[#This Row],[Quantity]]="", "Quantity Error!", "Q"&amp;ROUNDUP(MONTH(Orders_CLEAN[[#This Row],[OrderDate]])/3,0))</f>
        <v>Q2</v>
      </c>
      <c r="D585" t="s">
        <v>567</v>
      </c>
      <c r="E585" t="str">
        <f>_xlfn.XLOOKUP(Orders_CLEAN[[#This Row],[CustomerID]],Customers[CustomerID],Customers[CustomerName])</f>
        <v>Johan Ndlovu</v>
      </c>
      <c r="F585" t="s">
        <v>65</v>
      </c>
      <c r="G585" t="str">
        <f>_xlfn.XLOOKUP(Orders_CLEAN[[#This Row],[ProductID]],Products[ProductID],Products[ProductName])</f>
        <v>Bookcases Model 2</v>
      </c>
      <c r="H585" t="str">
        <f>_xlfn.XLOOKUP(Orders_CLEAN[[#This Row],[ProductName]],Products[ProductName],Products[Category])</f>
        <v>Furniture</v>
      </c>
      <c r="I585" s="6">
        <f>_xlfn.XLOOKUP(Orders_CLEAN[[#This Row],[ProductID]],Products[ProductID],Products[Cost])</f>
        <v>633.59</v>
      </c>
      <c r="J585">
        <v>5</v>
      </c>
      <c r="K585" s="6">
        <v>800.37</v>
      </c>
      <c r="L585" s="7">
        <v>0</v>
      </c>
      <c r="M585" t="s">
        <v>27</v>
      </c>
      <c r="N585" t="s">
        <v>14</v>
      </c>
      <c r="O585" t="str">
        <f>_xlfn.XLOOKUP(Orders_CLEAN[[#This Row],[Region]],Region_lookup[RegionCode],Region_lookup[RegionName])</f>
        <v>Western Cape</v>
      </c>
      <c r="P585" t="s">
        <v>82</v>
      </c>
      <c r="Q585" t="str">
        <f>_xlfn.XLOOKUP(Orders_CLEAN[[#This Row],[EmployeeID]],Employees[EmployeeID],Employees[EmployeeName])</f>
        <v>Thabo Pretorius</v>
      </c>
      <c r="R585" s="8">
        <f>Orders_CLEAN[[#This Row],[Quantity]]*Orders_CLEAN[[#This Row],[UnitPrice]]*(1-Orders_CLEAN[[#This Row],[Discount]])</f>
        <v>4001.85</v>
      </c>
      <c r="S585" s="8">
        <f>Orders_CLEAN[[#This Row],[Cost]]*Orders_CLEAN[[#This Row],[Quantity]]</f>
        <v>3167.9500000000003</v>
      </c>
      <c r="T585" s="8">
        <f>Orders_CLEAN[[#This Row],[LineTotal]]-Orders_CLEAN[[#This Row],[LineCost]]</f>
        <v>833.89999999999964</v>
      </c>
      <c r="U585" s="8" t="str">
        <f>IFERROR(IF(Orders_CLEAN[[#This Row],[Profit]]/Orders_CLEAN[[#This Row],[LineTotal]]&gt;0.3, "High", IF(Orders_CLEAN[[#This Row],[Profit]]/Orders_CLEAN[[#This Row],[LineTotal]]&gt;=0.15, "Medium", "Low")), "Quantity Error!")</f>
        <v>Medium</v>
      </c>
      <c r="V585" s="8" t="str">
        <f>IF(COUNTIF(Returns[OrderID], Orders_CLEAN[[#This Row],[OrderID]])&gt;0, "Yes", "No")</f>
        <v>No</v>
      </c>
      <c r="W585" s="19">
        <f>IF(Orders_CLEAN[[#This Row],[Returned]]="Yes",1,0)</f>
        <v>0</v>
      </c>
    </row>
    <row r="586" spans="1:23" x14ac:dyDescent="0.2">
      <c r="A586" t="s">
        <v>1030</v>
      </c>
      <c r="B586" s="5">
        <v>45472</v>
      </c>
      <c r="C586" s="5" t="str">
        <f>IF(Orders_CLEAN[[#This Row],[Quantity]]="", "Quantity Error!", "Q"&amp;ROUNDUP(MONTH(Orders_CLEAN[[#This Row],[OrderDate]])/3,0))</f>
        <v>Q2</v>
      </c>
      <c r="D586" t="s">
        <v>283</v>
      </c>
      <c r="E586" t="str">
        <f>_xlfn.XLOOKUP(Orders_CLEAN[[#This Row],[CustomerID]],Customers[CustomerID],Customers[CustomerName])</f>
        <v>Precious Botha</v>
      </c>
      <c r="F586" t="s">
        <v>55</v>
      </c>
      <c r="G586" t="str">
        <f>_xlfn.XLOOKUP(Orders_CLEAN[[#This Row],[ProductID]],Products[ProductID],Products[ProductName])</f>
        <v>Paper Model 3</v>
      </c>
      <c r="H586" t="str">
        <f>_xlfn.XLOOKUP(Orders_CLEAN[[#This Row],[ProductName]],Products[ProductName],Products[Category])</f>
        <v>Office Supplies</v>
      </c>
      <c r="I586" s="6">
        <f>_xlfn.XLOOKUP(Orders_CLEAN[[#This Row],[ProductID]],Products[ProductID],Products[Cost])</f>
        <v>239.71</v>
      </c>
      <c r="J586">
        <v>12</v>
      </c>
      <c r="K586" s="6">
        <v>522.34</v>
      </c>
      <c r="L586" s="7">
        <v>0</v>
      </c>
      <c r="M586" t="s">
        <v>62</v>
      </c>
      <c r="N586" t="s">
        <v>21</v>
      </c>
      <c r="O586" t="str">
        <f>_xlfn.XLOOKUP(Orders_CLEAN[[#This Row],[Region]],Region_lookup[RegionCode],Region_lookup[RegionName])</f>
        <v>KwaZulu-Natal</v>
      </c>
      <c r="P586" t="s">
        <v>97</v>
      </c>
      <c r="Q586" t="str">
        <f>_xlfn.XLOOKUP(Orders_CLEAN[[#This Row],[EmployeeID]],Employees[EmployeeID],Employees[EmployeeName])</f>
        <v>Bongani Sithole</v>
      </c>
      <c r="R586" s="8">
        <f>Orders_CLEAN[[#This Row],[Quantity]]*Orders_CLEAN[[#This Row],[UnitPrice]]*(1-Orders_CLEAN[[#This Row],[Discount]])</f>
        <v>6268.08</v>
      </c>
      <c r="S586" s="8">
        <f>Orders_CLEAN[[#This Row],[Cost]]*Orders_CLEAN[[#This Row],[Quantity]]</f>
        <v>2876.52</v>
      </c>
      <c r="T586" s="8">
        <f>Orders_CLEAN[[#This Row],[LineTotal]]-Orders_CLEAN[[#This Row],[LineCost]]</f>
        <v>3391.56</v>
      </c>
      <c r="U586" s="8" t="str">
        <f>IFERROR(IF(Orders_CLEAN[[#This Row],[Profit]]/Orders_CLEAN[[#This Row],[LineTotal]]&gt;0.3, "High", IF(Orders_CLEAN[[#This Row],[Profit]]/Orders_CLEAN[[#This Row],[LineTotal]]&gt;=0.15, "Medium", "Low")), "Quantity Error!")</f>
        <v>High</v>
      </c>
      <c r="V586" s="8" t="str">
        <f>IF(COUNTIF(Returns[OrderID], Orders_CLEAN[[#This Row],[OrderID]])&gt;0, "Yes", "No")</f>
        <v>No</v>
      </c>
      <c r="W586" s="19">
        <f>IF(Orders_CLEAN[[#This Row],[Returned]]="Yes",1,0)</f>
        <v>0</v>
      </c>
    </row>
    <row r="587" spans="1:23" x14ac:dyDescent="0.2">
      <c r="A587" t="s">
        <v>1031</v>
      </c>
      <c r="B587" s="5">
        <v>45688</v>
      </c>
      <c r="C587" s="5" t="str">
        <f>IF(Orders_CLEAN[[#This Row],[Quantity]]="", "Quantity Error!", "Q"&amp;ROUNDUP(MONTH(Orders_CLEAN[[#This Row],[OrderDate]])/3,0))</f>
        <v>Q1</v>
      </c>
      <c r="D587" t="s">
        <v>84</v>
      </c>
      <c r="E587" t="str">
        <f>_xlfn.XLOOKUP(Orders_CLEAN[[#This Row],[CustomerID]],Customers[CustomerID],Customers[CustomerName])</f>
        <v>Francois Khumalo</v>
      </c>
      <c r="F587" t="s">
        <v>139</v>
      </c>
      <c r="G587" t="str">
        <f>_xlfn.XLOOKUP(Orders_CLEAN[[#This Row],[ProductID]],Products[ProductID],Products[ProductName])</f>
        <v>Envelopes Model 3</v>
      </c>
      <c r="H587" t="str">
        <f>_xlfn.XLOOKUP(Orders_CLEAN[[#This Row],[ProductName]],Products[ProductName],Products[Category])</f>
        <v>Office Supplies</v>
      </c>
      <c r="I587" s="6">
        <f>_xlfn.XLOOKUP(Orders_CLEAN[[#This Row],[ProductID]],Products[ProductID],Products[Cost])</f>
        <v>110.07</v>
      </c>
      <c r="J587">
        <v>7</v>
      </c>
      <c r="K587" s="6">
        <v>193.99</v>
      </c>
      <c r="L587" s="7">
        <v>0.1</v>
      </c>
      <c r="M587" t="s">
        <v>27</v>
      </c>
      <c r="N587" t="s">
        <v>31</v>
      </c>
      <c r="O587" t="str">
        <f>_xlfn.XLOOKUP(Orders_CLEAN[[#This Row],[Region]],Region_lookup[RegionCode],Region_lookup[RegionName])</f>
        <v>Gauteng</v>
      </c>
      <c r="P587" t="s">
        <v>52</v>
      </c>
      <c r="Q587" t="str">
        <f>_xlfn.XLOOKUP(Orders_CLEAN[[#This Row],[EmployeeID]],Employees[EmployeeID],Employees[EmployeeName])</f>
        <v>Precious Mbatha</v>
      </c>
      <c r="R587" s="8">
        <f>Orders_CLEAN[[#This Row],[Quantity]]*Orders_CLEAN[[#This Row],[UnitPrice]]*(1-Orders_CLEAN[[#This Row],[Discount]])</f>
        <v>1222.1370000000002</v>
      </c>
      <c r="S587" s="8">
        <f>Orders_CLEAN[[#This Row],[Cost]]*Orders_CLEAN[[#This Row],[Quantity]]</f>
        <v>770.49</v>
      </c>
      <c r="T587" s="8">
        <f>Orders_CLEAN[[#This Row],[LineTotal]]-Orders_CLEAN[[#This Row],[LineCost]]</f>
        <v>451.64700000000016</v>
      </c>
      <c r="U587" s="8" t="str">
        <f>IFERROR(IF(Orders_CLEAN[[#This Row],[Profit]]/Orders_CLEAN[[#This Row],[LineTotal]]&gt;0.3, "High", IF(Orders_CLEAN[[#This Row],[Profit]]/Orders_CLEAN[[#This Row],[LineTotal]]&gt;=0.15, "Medium", "Low")), "Quantity Error!")</f>
        <v>High</v>
      </c>
      <c r="V587" s="8" t="str">
        <f>IF(COUNTIF(Returns[OrderID], Orders_CLEAN[[#This Row],[OrderID]])&gt;0, "Yes", "No")</f>
        <v>No</v>
      </c>
      <c r="W587" s="19">
        <f>IF(Orders_CLEAN[[#This Row],[Returned]]="Yes",1,0)</f>
        <v>0</v>
      </c>
    </row>
    <row r="588" spans="1:23" x14ac:dyDescent="0.2">
      <c r="A588" t="s">
        <v>1032</v>
      </c>
      <c r="B588" s="5">
        <v>45682</v>
      </c>
      <c r="C588" s="5" t="str">
        <f>IF(Orders_CLEAN[[#This Row],[Quantity]]="", "Quantity Error!", "Q"&amp;ROUNDUP(MONTH(Orders_CLEAN[[#This Row],[OrderDate]])/3,0))</f>
        <v>Q1</v>
      </c>
      <c r="D588" t="s">
        <v>126</v>
      </c>
      <c r="E588" t="str">
        <f>_xlfn.XLOOKUP(Orders_CLEAN[[#This Row],[CustomerID]],Customers[CustomerID],Customers[CustomerName])</f>
        <v>Sipho Molefe</v>
      </c>
      <c r="F588" t="s">
        <v>162</v>
      </c>
      <c r="G588" t="str">
        <f>_xlfn.XLOOKUP(Orders_CLEAN[[#This Row],[ProductID]],Products[ProductID],Products[ProductName])</f>
        <v>Chairs Model 1</v>
      </c>
      <c r="H588" t="str">
        <f>_xlfn.XLOOKUP(Orders_CLEAN[[#This Row],[ProductName]],Products[ProductName],Products[Category])</f>
        <v>Furniture</v>
      </c>
      <c r="I588" s="6">
        <f>_xlfn.XLOOKUP(Orders_CLEAN[[#This Row],[ProductID]],Products[ProductID],Products[Cost])</f>
        <v>96.56</v>
      </c>
      <c r="J588">
        <v>11</v>
      </c>
      <c r="K588" s="6">
        <v>209.03</v>
      </c>
      <c r="L588" s="7">
        <v>0.15</v>
      </c>
      <c r="M588" t="s">
        <v>13</v>
      </c>
      <c r="N588" t="s">
        <v>31</v>
      </c>
      <c r="O588" t="str">
        <f>_xlfn.XLOOKUP(Orders_CLEAN[[#This Row],[Region]],Region_lookup[RegionCode],Region_lookup[RegionName])</f>
        <v>Gauteng</v>
      </c>
      <c r="P588" t="s">
        <v>52</v>
      </c>
      <c r="Q588" t="str">
        <f>_xlfn.XLOOKUP(Orders_CLEAN[[#This Row],[EmployeeID]],Employees[EmployeeID],Employees[EmployeeName])</f>
        <v>Precious Mbatha</v>
      </c>
      <c r="R588" s="8">
        <f>Orders_CLEAN[[#This Row],[Quantity]]*Orders_CLEAN[[#This Row],[UnitPrice]]*(1-Orders_CLEAN[[#This Row],[Discount]])</f>
        <v>1954.4304999999999</v>
      </c>
      <c r="S588" s="8">
        <f>Orders_CLEAN[[#This Row],[Cost]]*Orders_CLEAN[[#This Row],[Quantity]]</f>
        <v>1062.1600000000001</v>
      </c>
      <c r="T588" s="8">
        <f>Orders_CLEAN[[#This Row],[LineTotal]]-Orders_CLEAN[[#This Row],[LineCost]]</f>
        <v>892.27049999999986</v>
      </c>
      <c r="U588" s="8" t="str">
        <f>IFERROR(IF(Orders_CLEAN[[#This Row],[Profit]]/Orders_CLEAN[[#This Row],[LineTotal]]&gt;0.3, "High", IF(Orders_CLEAN[[#This Row],[Profit]]/Orders_CLEAN[[#This Row],[LineTotal]]&gt;=0.15, "Medium", "Low")), "Quantity Error!")</f>
        <v>High</v>
      </c>
      <c r="V588" s="8" t="str">
        <f>IF(COUNTIF(Returns[OrderID], Orders_CLEAN[[#This Row],[OrderID]])&gt;0, "Yes", "No")</f>
        <v>No</v>
      </c>
      <c r="W588" s="19">
        <f>IF(Orders_CLEAN[[#This Row],[Returned]]="Yes",1,0)</f>
        <v>0</v>
      </c>
    </row>
    <row r="589" spans="1:23" x14ac:dyDescent="0.2">
      <c r="A589" t="s">
        <v>1034</v>
      </c>
      <c r="B589" s="5">
        <v>45688</v>
      </c>
      <c r="C589" s="5" t="str">
        <f>IF(Orders_CLEAN[[#This Row],[Quantity]]="", "Quantity Error!", "Q"&amp;ROUNDUP(MONTH(Orders_CLEAN[[#This Row],[OrderDate]])/3,0))</f>
        <v>Q1</v>
      </c>
      <c r="D589" t="s">
        <v>493</v>
      </c>
      <c r="E589" t="str">
        <f>_xlfn.XLOOKUP(Orders_CLEAN[[#This Row],[CustomerID]],Customers[CustomerID],Customers[CustomerName])</f>
        <v>Sipho Le Roux</v>
      </c>
      <c r="F589" t="s">
        <v>139</v>
      </c>
      <c r="G589" t="str">
        <f>_xlfn.XLOOKUP(Orders_CLEAN[[#This Row],[ProductID]],Products[ProductID],Products[ProductName])</f>
        <v>Envelopes Model 3</v>
      </c>
      <c r="H589" t="str">
        <f>_xlfn.XLOOKUP(Orders_CLEAN[[#This Row],[ProductName]],Products[ProductName],Products[Category])</f>
        <v>Office Supplies</v>
      </c>
      <c r="I589" s="6">
        <f>_xlfn.XLOOKUP(Orders_CLEAN[[#This Row],[ProductID]],Products[ProductID],Products[Cost])</f>
        <v>110.07</v>
      </c>
      <c r="J589">
        <v>11</v>
      </c>
      <c r="K589" s="6">
        <v>193.99</v>
      </c>
      <c r="L589" s="7">
        <v>0.2</v>
      </c>
      <c r="M589" t="s">
        <v>13</v>
      </c>
      <c r="N589" t="s">
        <v>47</v>
      </c>
      <c r="O589" t="str">
        <f>_xlfn.XLOOKUP(Orders_CLEAN[[#This Row],[Region]],Region_lookup[RegionCode],Region_lookup[RegionName])</f>
        <v>Eastern Cape</v>
      </c>
      <c r="P589" t="s">
        <v>75</v>
      </c>
      <c r="Q589" t="str">
        <f>_xlfn.XLOOKUP(Orders_CLEAN[[#This Row],[EmployeeID]],Employees[EmployeeID],Employees[EmployeeName])</f>
        <v>Francois Steyn</v>
      </c>
      <c r="R589" s="8">
        <f>Orders_CLEAN[[#This Row],[Quantity]]*Orders_CLEAN[[#This Row],[UnitPrice]]*(1-Orders_CLEAN[[#This Row],[Discount]])</f>
        <v>1707.1120000000003</v>
      </c>
      <c r="S589" s="8">
        <f>Orders_CLEAN[[#This Row],[Cost]]*Orders_CLEAN[[#This Row],[Quantity]]</f>
        <v>1210.77</v>
      </c>
      <c r="T589" s="8">
        <f>Orders_CLEAN[[#This Row],[LineTotal]]-Orders_CLEAN[[#This Row],[LineCost]]</f>
        <v>496.34200000000033</v>
      </c>
      <c r="U589" s="8" t="str">
        <f>IFERROR(IF(Orders_CLEAN[[#This Row],[Profit]]/Orders_CLEAN[[#This Row],[LineTotal]]&gt;0.3, "High", IF(Orders_CLEAN[[#This Row],[Profit]]/Orders_CLEAN[[#This Row],[LineTotal]]&gt;=0.15, "Medium", "Low")), "Quantity Error!")</f>
        <v>Medium</v>
      </c>
      <c r="V589" s="8" t="str">
        <f>IF(COUNTIF(Returns[OrderID], Orders_CLEAN[[#This Row],[OrderID]])&gt;0, "Yes", "No")</f>
        <v>No</v>
      </c>
      <c r="W589" s="19">
        <f>IF(Orders_CLEAN[[#This Row],[Returned]]="Yes",1,0)</f>
        <v>0</v>
      </c>
    </row>
    <row r="590" spans="1:23" x14ac:dyDescent="0.2">
      <c r="A590" t="s">
        <v>1035</v>
      </c>
      <c r="B590" s="5">
        <v>45412</v>
      </c>
      <c r="C590" s="5" t="str">
        <f>IF(Orders_CLEAN[[#This Row],[Quantity]]="", "Quantity Error!", "Q"&amp;ROUNDUP(MONTH(Orders_CLEAN[[#This Row],[OrderDate]])/3,0))</f>
        <v>Q2</v>
      </c>
      <c r="D590" t="s">
        <v>353</v>
      </c>
      <c r="E590" t="str">
        <f>_xlfn.XLOOKUP(Orders_CLEAN[[#This Row],[CustomerID]],Customers[CustomerID],Customers[CustomerName])</f>
        <v>Sipho Joubert</v>
      </c>
      <c r="F590" t="s">
        <v>174</v>
      </c>
      <c r="G590" t="str">
        <f>_xlfn.XLOOKUP(Orders_CLEAN[[#This Row],[ProductID]],Products[ProductID],Products[ProductName])</f>
        <v>Printers Model 4</v>
      </c>
      <c r="H590" t="str">
        <f>_xlfn.XLOOKUP(Orders_CLEAN[[#This Row],[ProductName]],Products[ProductName],Products[Category])</f>
        <v>Technology</v>
      </c>
      <c r="I590" s="6">
        <f>_xlfn.XLOOKUP(Orders_CLEAN[[#This Row],[ProductID]],Products[ProductID],Products[Cost])</f>
        <v>83.72</v>
      </c>
      <c r="J590">
        <v>12</v>
      </c>
      <c r="K590" s="6">
        <v>143.57</v>
      </c>
      <c r="L590" s="7">
        <v>0.15</v>
      </c>
      <c r="M590" t="s">
        <v>36</v>
      </c>
      <c r="N590" t="s">
        <v>21</v>
      </c>
      <c r="O590" t="str">
        <f>_xlfn.XLOOKUP(Orders_CLEAN[[#This Row],[Region]],Region_lookup[RegionCode],Region_lookup[RegionName])</f>
        <v>KwaZulu-Natal</v>
      </c>
      <c r="P590" t="s">
        <v>170</v>
      </c>
      <c r="Q590" t="str">
        <f>_xlfn.XLOOKUP(Orders_CLEAN[[#This Row],[EmployeeID]],Employees[EmployeeID],Employees[EmployeeName])</f>
        <v>Nomvula Le Roux</v>
      </c>
      <c r="R590" s="8">
        <f>Orders_CLEAN[[#This Row],[Quantity]]*Orders_CLEAN[[#This Row],[UnitPrice]]*(1-Orders_CLEAN[[#This Row],[Discount]])</f>
        <v>1464.414</v>
      </c>
      <c r="S590" s="8">
        <f>Orders_CLEAN[[#This Row],[Cost]]*Orders_CLEAN[[#This Row],[Quantity]]</f>
        <v>1004.64</v>
      </c>
      <c r="T590" s="8">
        <f>Orders_CLEAN[[#This Row],[LineTotal]]-Orders_CLEAN[[#This Row],[LineCost]]</f>
        <v>459.774</v>
      </c>
      <c r="U590" s="8" t="str">
        <f>IFERROR(IF(Orders_CLEAN[[#This Row],[Profit]]/Orders_CLEAN[[#This Row],[LineTotal]]&gt;0.3, "High", IF(Orders_CLEAN[[#This Row],[Profit]]/Orders_CLEAN[[#This Row],[LineTotal]]&gt;=0.15, "Medium", "Low")), "Quantity Error!")</f>
        <v>High</v>
      </c>
      <c r="V590" s="8" t="str">
        <f>IF(COUNTIF(Returns[OrderID], Orders_CLEAN[[#This Row],[OrderID]])&gt;0, "Yes", "No")</f>
        <v>No</v>
      </c>
      <c r="W590" s="19">
        <f>IF(Orders_CLEAN[[#This Row],[Returned]]="Yes",1,0)</f>
        <v>0</v>
      </c>
    </row>
    <row r="591" spans="1:23" x14ac:dyDescent="0.2">
      <c r="A591" t="s">
        <v>1036</v>
      </c>
      <c r="B591" s="5">
        <v>45627</v>
      </c>
      <c r="C591" s="5" t="str">
        <f>IF(Orders_CLEAN[[#This Row],[Quantity]]="", "Quantity Error!", "Q"&amp;ROUNDUP(MONTH(Orders_CLEAN[[#This Row],[OrderDate]])/3,0))</f>
        <v>Q4</v>
      </c>
      <c r="D591" t="s">
        <v>310</v>
      </c>
      <c r="E591" t="str">
        <f>_xlfn.XLOOKUP(Orders_CLEAN[[#This Row],[CustomerID]],Customers[CustomerID],Customers[CustomerName])</f>
        <v>Riaan Khumalo</v>
      </c>
      <c r="F591" t="s">
        <v>231</v>
      </c>
      <c r="G591" t="str">
        <f>_xlfn.XLOOKUP(Orders_CLEAN[[#This Row],[ProductID]],Products[ProductID],Products[ProductName])</f>
        <v>Accessories Model 2</v>
      </c>
      <c r="H591" t="str">
        <f>_xlfn.XLOOKUP(Orders_CLEAN[[#This Row],[ProductName]],Products[ProductName],Products[Category])</f>
        <v>Technology</v>
      </c>
      <c r="I591" s="6">
        <f>_xlfn.XLOOKUP(Orders_CLEAN[[#This Row],[ProductID]],Products[ProductID],Products[Cost])</f>
        <v>31.01</v>
      </c>
      <c r="J591">
        <v>8</v>
      </c>
      <c r="K591" s="6">
        <v>49.68</v>
      </c>
      <c r="L591" s="7">
        <v>0.15</v>
      </c>
      <c r="M591" t="s">
        <v>27</v>
      </c>
      <c r="N591" t="s">
        <v>14</v>
      </c>
      <c r="O591" t="str">
        <f>_xlfn.XLOOKUP(Orders_CLEAN[[#This Row],[Region]],Region_lookup[RegionCode],Region_lookup[RegionName])</f>
        <v>Western Cape</v>
      </c>
      <c r="P591" t="s">
        <v>93</v>
      </c>
      <c r="Q591" t="str">
        <f>_xlfn.XLOOKUP(Orders_CLEAN[[#This Row],[EmployeeID]],Employees[EmployeeID],Employees[EmployeeName])</f>
        <v>Anja Zulu</v>
      </c>
      <c r="R591" s="8">
        <f>Orders_CLEAN[[#This Row],[Quantity]]*Orders_CLEAN[[#This Row],[UnitPrice]]*(1-Orders_CLEAN[[#This Row],[Discount]])</f>
        <v>337.82400000000001</v>
      </c>
      <c r="S591" s="8">
        <f>Orders_CLEAN[[#This Row],[Cost]]*Orders_CLEAN[[#This Row],[Quantity]]</f>
        <v>248.08</v>
      </c>
      <c r="T591" s="8">
        <f>Orders_CLEAN[[#This Row],[LineTotal]]-Orders_CLEAN[[#This Row],[LineCost]]</f>
        <v>89.744</v>
      </c>
      <c r="U591" s="8" t="str">
        <f>IFERROR(IF(Orders_CLEAN[[#This Row],[Profit]]/Orders_CLEAN[[#This Row],[LineTotal]]&gt;0.3, "High", IF(Orders_CLEAN[[#This Row],[Profit]]/Orders_CLEAN[[#This Row],[LineTotal]]&gt;=0.15, "Medium", "Low")), "Quantity Error!")</f>
        <v>Medium</v>
      </c>
      <c r="V591" s="8" t="str">
        <f>IF(COUNTIF(Returns[OrderID], Orders_CLEAN[[#This Row],[OrderID]])&gt;0, "Yes", "No")</f>
        <v>No</v>
      </c>
      <c r="W591" s="19">
        <f>IF(Orders_CLEAN[[#This Row],[Returned]]="Yes",1,0)</f>
        <v>0</v>
      </c>
    </row>
    <row r="592" spans="1:23" x14ac:dyDescent="0.2">
      <c r="A592" t="s">
        <v>1038</v>
      </c>
      <c r="B592" s="5">
        <v>45418</v>
      </c>
      <c r="C592" s="5" t="str">
        <f>IF(Orders_CLEAN[[#This Row],[Quantity]]="", "Quantity Error!", "Q"&amp;ROUNDUP(MONTH(Orders_CLEAN[[#This Row],[OrderDate]])/3,0))</f>
        <v>Q2</v>
      </c>
      <c r="D592" t="s">
        <v>177</v>
      </c>
      <c r="E592" t="str">
        <f>_xlfn.XLOOKUP(Orders_CLEAN[[#This Row],[CustomerID]],Customers[CustomerID],Customers[CustomerName])</f>
        <v>Zanele Pretorius</v>
      </c>
      <c r="F592" t="s">
        <v>195</v>
      </c>
      <c r="G592" t="str">
        <f>_xlfn.XLOOKUP(Orders_CLEAN[[#This Row],[ProductID]],Products[ProductID],Products[ProductName])</f>
        <v>Printers Model 2</v>
      </c>
      <c r="H592" t="str">
        <f>_xlfn.XLOOKUP(Orders_CLEAN[[#This Row],[ProductName]],Products[ProductName],Products[Category])</f>
        <v>Technology</v>
      </c>
      <c r="I592" s="6">
        <f>_xlfn.XLOOKUP(Orders_CLEAN[[#This Row],[ProductID]],Products[ProductID],Products[Cost])</f>
        <v>338.21</v>
      </c>
      <c r="J592">
        <v>2</v>
      </c>
      <c r="K592" s="6">
        <v>661.25</v>
      </c>
      <c r="L592" s="7">
        <v>0</v>
      </c>
      <c r="M592" t="s">
        <v>27</v>
      </c>
      <c r="N592" t="s">
        <v>14</v>
      </c>
      <c r="O592" t="str">
        <f>_xlfn.XLOOKUP(Orders_CLEAN[[#This Row],[Region]],Region_lookup[RegionCode],Region_lookup[RegionName])</f>
        <v>Western Cape</v>
      </c>
      <c r="P592" t="s">
        <v>15</v>
      </c>
      <c r="Q592" t="str">
        <f>_xlfn.XLOOKUP(Orders_CLEAN[[#This Row],[EmployeeID]],Employees[EmployeeID],Employees[EmployeeName])</f>
        <v>Anja Fourie</v>
      </c>
      <c r="R592" s="8">
        <f>Orders_CLEAN[[#This Row],[Quantity]]*Orders_CLEAN[[#This Row],[UnitPrice]]*(1-Orders_CLEAN[[#This Row],[Discount]])</f>
        <v>1322.5</v>
      </c>
      <c r="S592" s="8">
        <f>Orders_CLEAN[[#This Row],[Cost]]*Orders_CLEAN[[#This Row],[Quantity]]</f>
        <v>676.42</v>
      </c>
      <c r="T592" s="8">
        <f>Orders_CLEAN[[#This Row],[LineTotal]]-Orders_CLEAN[[#This Row],[LineCost]]</f>
        <v>646.08000000000004</v>
      </c>
      <c r="U592" s="8" t="str">
        <f>IFERROR(IF(Orders_CLEAN[[#This Row],[Profit]]/Orders_CLEAN[[#This Row],[LineTotal]]&gt;0.3, "High", IF(Orders_CLEAN[[#This Row],[Profit]]/Orders_CLEAN[[#This Row],[LineTotal]]&gt;=0.15, "Medium", "Low")), "Quantity Error!")</f>
        <v>High</v>
      </c>
      <c r="V592" s="8" t="str">
        <f>IF(COUNTIF(Returns[OrderID], Orders_CLEAN[[#This Row],[OrderID]])&gt;0, "Yes", "No")</f>
        <v>No</v>
      </c>
      <c r="W592" s="19">
        <f>IF(Orders_CLEAN[[#This Row],[Returned]]="Yes",1,0)</f>
        <v>0</v>
      </c>
    </row>
    <row r="593" spans="1:23" x14ac:dyDescent="0.2">
      <c r="A593" t="s">
        <v>1040</v>
      </c>
      <c r="B593" s="5">
        <v>45331</v>
      </c>
      <c r="C593" s="5" t="str">
        <f>IF(Orders_CLEAN[[#This Row],[Quantity]]="", "Quantity Error!", "Q"&amp;ROUNDUP(MONTH(Orders_CLEAN[[#This Row],[OrderDate]])/3,0))</f>
        <v>Q1</v>
      </c>
      <c r="D593" t="s">
        <v>310</v>
      </c>
      <c r="E593" t="str">
        <f>_xlfn.XLOOKUP(Orders_CLEAN[[#This Row],[CustomerID]],Customers[CustomerID],Customers[CustomerName])</f>
        <v>Riaan Khumalo</v>
      </c>
      <c r="F593" t="s">
        <v>26</v>
      </c>
      <c r="G593" t="str">
        <f>_xlfn.XLOOKUP(Orders_CLEAN[[#This Row],[ProductID]],Products[ProductID],Products[ProductName])</f>
        <v>Bookcases Model 3</v>
      </c>
      <c r="H593" t="str">
        <f>_xlfn.XLOOKUP(Orders_CLEAN[[#This Row],[ProductName]],Products[ProductName],Products[Category])</f>
        <v>Furniture</v>
      </c>
      <c r="I593" s="6">
        <f>_xlfn.XLOOKUP(Orders_CLEAN[[#This Row],[ProductID]],Products[ProductID],Products[Cost])</f>
        <v>431.57</v>
      </c>
      <c r="J593">
        <v>1</v>
      </c>
      <c r="K593" s="6">
        <v>725.92</v>
      </c>
      <c r="L593" s="7">
        <v>0.05</v>
      </c>
      <c r="M593" t="s">
        <v>62</v>
      </c>
      <c r="N593" t="s">
        <v>14</v>
      </c>
      <c r="O593" t="str">
        <f>_xlfn.XLOOKUP(Orders_CLEAN[[#This Row],[Region]],Region_lookup[RegionCode],Region_lookup[RegionName])</f>
        <v>Western Cape</v>
      </c>
      <c r="P593" t="s">
        <v>82</v>
      </c>
      <c r="Q593" t="str">
        <f>_xlfn.XLOOKUP(Orders_CLEAN[[#This Row],[EmployeeID]],Employees[EmployeeID],Employees[EmployeeName])</f>
        <v>Thabo Pretorius</v>
      </c>
      <c r="R593" s="8">
        <f>Orders_CLEAN[[#This Row],[Quantity]]*Orders_CLEAN[[#This Row],[UnitPrice]]*(1-Orders_CLEAN[[#This Row],[Discount]])</f>
        <v>689.62399999999991</v>
      </c>
      <c r="S593" s="8">
        <f>Orders_CLEAN[[#This Row],[Cost]]*Orders_CLEAN[[#This Row],[Quantity]]</f>
        <v>431.57</v>
      </c>
      <c r="T593" s="8">
        <f>Orders_CLEAN[[#This Row],[LineTotal]]-Orders_CLEAN[[#This Row],[LineCost]]</f>
        <v>258.05399999999992</v>
      </c>
      <c r="U593" s="8" t="str">
        <f>IFERROR(IF(Orders_CLEAN[[#This Row],[Profit]]/Orders_CLEAN[[#This Row],[LineTotal]]&gt;0.3, "High", IF(Orders_CLEAN[[#This Row],[Profit]]/Orders_CLEAN[[#This Row],[LineTotal]]&gt;=0.15, "Medium", "Low")), "Quantity Error!")</f>
        <v>High</v>
      </c>
      <c r="V593" s="8" t="str">
        <f>IF(COUNTIF(Returns[OrderID], Orders_CLEAN[[#This Row],[OrderID]])&gt;0, "Yes", "No")</f>
        <v>No</v>
      </c>
      <c r="W593" s="19">
        <f>IF(Orders_CLEAN[[#This Row],[Returned]]="Yes",1,0)</f>
        <v>0</v>
      </c>
    </row>
    <row r="594" spans="1:23" x14ac:dyDescent="0.2">
      <c r="A594" t="s">
        <v>1041</v>
      </c>
      <c r="B594" s="5">
        <v>45788</v>
      </c>
      <c r="C594" s="5" t="str">
        <f>IF(Orders_CLEAN[[#This Row],[Quantity]]="", "Quantity Error!", "Q"&amp;ROUNDUP(MONTH(Orders_CLEAN[[#This Row],[OrderDate]])/3,0))</f>
        <v>Q2</v>
      </c>
      <c r="D594" t="s">
        <v>451</v>
      </c>
      <c r="E594" t="str">
        <f>_xlfn.XLOOKUP(Orders_CLEAN[[#This Row],[CustomerID]],Customers[CustomerID],Customers[CustomerName])</f>
        <v>Anja Dlamini</v>
      </c>
      <c r="F594" t="s">
        <v>73</v>
      </c>
      <c r="G594" t="str">
        <f>_xlfn.XLOOKUP(Orders_CLEAN[[#This Row],[ProductID]],Products[ProductID],Products[ProductName])</f>
        <v>Tables Model 1</v>
      </c>
      <c r="H594" t="str">
        <f>_xlfn.XLOOKUP(Orders_CLEAN[[#This Row],[ProductName]],Products[ProductName],Products[Category])</f>
        <v>Furniture</v>
      </c>
      <c r="I594" s="6">
        <f>_xlfn.XLOOKUP(Orders_CLEAN[[#This Row],[ProductID]],Products[ProductID],Products[Cost])</f>
        <v>469.73</v>
      </c>
      <c r="J594">
        <v>12</v>
      </c>
      <c r="K594" s="6">
        <v>954.16</v>
      </c>
      <c r="L594" s="7">
        <v>0.05</v>
      </c>
      <c r="M594" t="s">
        <v>27</v>
      </c>
      <c r="N594" t="s">
        <v>31</v>
      </c>
      <c r="O594" t="str">
        <f>_xlfn.XLOOKUP(Orders_CLEAN[[#This Row],[Region]],Region_lookup[RegionCode],Region_lookup[RegionName])</f>
        <v>Gauteng</v>
      </c>
      <c r="P594" t="s">
        <v>32</v>
      </c>
      <c r="Q594" t="str">
        <f>_xlfn.XLOOKUP(Orders_CLEAN[[#This Row],[EmployeeID]],Employees[EmployeeID],Employees[EmployeeName])</f>
        <v>Nomvula Mokoena</v>
      </c>
      <c r="R594" s="8">
        <f>Orders_CLEAN[[#This Row],[Quantity]]*Orders_CLEAN[[#This Row],[UnitPrice]]*(1-Orders_CLEAN[[#This Row],[Discount]])</f>
        <v>10877.423999999999</v>
      </c>
      <c r="S594" s="8">
        <f>Orders_CLEAN[[#This Row],[Cost]]*Orders_CLEAN[[#This Row],[Quantity]]</f>
        <v>5636.76</v>
      </c>
      <c r="T594" s="8">
        <f>Orders_CLEAN[[#This Row],[LineTotal]]-Orders_CLEAN[[#This Row],[LineCost]]</f>
        <v>5240.6639999999989</v>
      </c>
      <c r="U594" s="8" t="str">
        <f>IFERROR(IF(Orders_CLEAN[[#This Row],[Profit]]/Orders_CLEAN[[#This Row],[LineTotal]]&gt;0.3, "High", IF(Orders_CLEAN[[#This Row],[Profit]]/Orders_CLEAN[[#This Row],[LineTotal]]&gt;=0.15, "Medium", "Low")), "Quantity Error!")</f>
        <v>High</v>
      </c>
      <c r="V594" s="8" t="str">
        <f>IF(COUNTIF(Returns[OrderID], Orders_CLEAN[[#This Row],[OrderID]])&gt;0, "Yes", "No")</f>
        <v>No</v>
      </c>
      <c r="W594" s="19">
        <f>IF(Orders_CLEAN[[#This Row],[Returned]]="Yes",1,0)</f>
        <v>0</v>
      </c>
    </row>
    <row r="595" spans="1:23" x14ac:dyDescent="0.2">
      <c r="A595" t="s">
        <v>1042</v>
      </c>
      <c r="B595" s="5">
        <v>45656</v>
      </c>
      <c r="C595" s="5" t="str">
        <f>IF(Orders_CLEAN[[#This Row],[Quantity]]="", "Quantity Error!", "Q"&amp;ROUNDUP(MONTH(Orders_CLEAN[[#This Row],[OrderDate]])/3,0))</f>
        <v>Q4</v>
      </c>
      <c r="D595" t="s">
        <v>126</v>
      </c>
      <c r="E595" t="str">
        <f>_xlfn.XLOOKUP(Orders_CLEAN[[#This Row],[CustomerID]],Customers[CustomerID],Customers[CustomerName])</f>
        <v>Sipho Molefe</v>
      </c>
      <c r="F595" t="s">
        <v>148</v>
      </c>
      <c r="G595" t="str">
        <f>_xlfn.XLOOKUP(Orders_CLEAN[[#This Row],[ProductID]],Products[ProductID],Products[ProductName])</f>
        <v>Tables Model 3</v>
      </c>
      <c r="H595" t="str">
        <f>_xlfn.XLOOKUP(Orders_CLEAN[[#This Row],[ProductName]],Products[ProductName],Products[Category])</f>
        <v>Furniture</v>
      </c>
      <c r="I595" s="6">
        <f>_xlfn.XLOOKUP(Orders_CLEAN[[#This Row],[ProductID]],Products[ProductID],Products[Cost])</f>
        <v>190.89</v>
      </c>
      <c r="J595">
        <v>1</v>
      </c>
      <c r="K595" s="6">
        <v>243.15</v>
      </c>
      <c r="L595" s="7">
        <v>0.2</v>
      </c>
      <c r="M595" t="s">
        <v>62</v>
      </c>
      <c r="N595" t="s">
        <v>31</v>
      </c>
      <c r="O595" t="str">
        <f>_xlfn.XLOOKUP(Orders_CLEAN[[#This Row],[Region]],Region_lookup[RegionCode],Region_lookup[RegionName])</f>
        <v>Gauteng</v>
      </c>
      <c r="P595" t="s">
        <v>32</v>
      </c>
      <c r="Q595" t="str">
        <f>_xlfn.XLOOKUP(Orders_CLEAN[[#This Row],[EmployeeID]],Employees[EmployeeID],Employees[EmployeeName])</f>
        <v>Nomvula Mokoena</v>
      </c>
      <c r="R595" s="8">
        <f>Orders_CLEAN[[#This Row],[Quantity]]*Orders_CLEAN[[#This Row],[UnitPrice]]*(1-Orders_CLEAN[[#This Row],[Discount]])</f>
        <v>194.52</v>
      </c>
      <c r="S595" s="8">
        <f>Orders_CLEAN[[#This Row],[Cost]]*Orders_CLEAN[[#This Row],[Quantity]]</f>
        <v>190.89</v>
      </c>
      <c r="T595" s="8">
        <f>Orders_CLEAN[[#This Row],[LineTotal]]-Orders_CLEAN[[#This Row],[LineCost]]</f>
        <v>3.6300000000000239</v>
      </c>
      <c r="U595" s="8" t="str">
        <f>IFERROR(IF(Orders_CLEAN[[#This Row],[Profit]]/Orders_CLEAN[[#This Row],[LineTotal]]&gt;0.3, "High", IF(Orders_CLEAN[[#This Row],[Profit]]/Orders_CLEAN[[#This Row],[LineTotal]]&gt;=0.15, "Medium", "Low")), "Quantity Error!")</f>
        <v>Low</v>
      </c>
      <c r="V595" s="8" t="str">
        <f>IF(COUNTIF(Returns[OrderID], Orders_CLEAN[[#This Row],[OrderID]])&gt;0, "Yes", "No")</f>
        <v>No</v>
      </c>
      <c r="W595" s="19">
        <f>IF(Orders_CLEAN[[#This Row],[Returned]]="Yes",1,0)</f>
        <v>0</v>
      </c>
    </row>
    <row r="596" spans="1:23" x14ac:dyDescent="0.2">
      <c r="A596" t="s">
        <v>1044</v>
      </c>
      <c r="B596" s="5">
        <v>45336</v>
      </c>
      <c r="C596" s="5" t="str">
        <f>IF(Orders_CLEAN[[#This Row],[Quantity]]="", "Quantity Error!", "Q"&amp;ROUNDUP(MONTH(Orders_CLEAN[[#This Row],[OrderDate]])/3,0))</f>
        <v>Q1</v>
      </c>
      <c r="D596" t="s">
        <v>519</v>
      </c>
      <c r="E596" t="str">
        <f>_xlfn.XLOOKUP(Orders_CLEAN[[#This Row],[CustomerID]],Customers[CustomerID],Customers[CustomerName])</f>
        <v>Francois Van Der Merwe</v>
      </c>
      <c r="F596" t="s">
        <v>148</v>
      </c>
      <c r="G596" t="str">
        <f>_xlfn.XLOOKUP(Orders_CLEAN[[#This Row],[ProductID]],Products[ProductID],Products[ProductName])</f>
        <v>Tables Model 3</v>
      </c>
      <c r="H596" t="str">
        <f>_xlfn.XLOOKUP(Orders_CLEAN[[#This Row],[ProductName]],Products[ProductName],Products[Category])</f>
        <v>Furniture</v>
      </c>
      <c r="I596" s="6">
        <f>_xlfn.XLOOKUP(Orders_CLEAN[[#This Row],[ProductID]],Products[ProductID],Products[Cost])</f>
        <v>190.89</v>
      </c>
      <c r="J596">
        <v>10</v>
      </c>
      <c r="K596" s="6">
        <v>243.15</v>
      </c>
      <c r="L596" s="7">
        <v>0</v>
      </c>
      <c r="M596" t="s">
        <v>13</v>
      </c>
      <c r="N596" t="s">
        <v>14</v>
      </c>
      <c r="O596" t="str">
        <f>_xlfn.XLOOKUP(Orders_CLEAN[[#This Row],[Region]],Region_lookup[RegionCode],Region_lookup[RegionName])</f>
        <v>Western Cape</v>
      </c>
      <c r="P596" t="s">
        <v>93</v>
      </c>
      <c r="Q596" t="str">
        <f>_xlfn.XLOOKUP(Orders_CLEAN[[#This Row],[EmployeeID]],Employees[EmployeeID],Employees[EmployeeName])</f>
        <v>Anja Zulu</v>
      </c>
      <c r="R596" s="8">
        <f>Orders_CLEAN[[#This Row],[Quantity]]*Orders_CLEAN[[#This Row],[UnitPrice]]*(1-Orders_CLEAN[[#This Row],[Discount]])</f>
        <v>2431.5</v>
      </c>
      <c r="S596" s="8">
        <f>Orders_CLEAN[[#This Row],[Cost]]*Orders_CLEAN[[#This Row],[Quantity]]</f>
        <v>1908.8999999999999</v>
      </c>
      <c r="T596" s="8">
        <f>Orders_CLEAN[[#This Row],[LineTotal]]-Orders_CLEAN[[#This Row],[LineCost]]</f>
        <v>522.60000000000014</v>
      </c>
      <c r="U596" s="8" t="str">
        <f>IFERROR(IF(Orders_CLEAN[[#This Row],[Profit]]/Orders_CLEAN[[#This Row],[LineTotal]]&gt;0.3, "High", IF(Orders_CLEAN[[#This Row],[Profit]]/Orders_CLEAN[[#This Row],[LineTotal]]&gt;=0.15, "Medium", "Low")), "Quantity Error!")</f>
        <v>Medium</v>
      </c>
      <c r="V596" s="8" t="str">
        <f>IF(COUNTIF(Returns[OrderID], Orders_CLEAN[[#This Row],[OrderID]])&gt;0, "Yes", "No")</f>
        <v>No</v>
      </c>
      <c r="W596" s="19">
        <f>IF(Orders_CLEAN[[#This Row],[Returned]]="Yes",1,0)</f>
        <v>0</v>
      </c>
    </row>
    <row r="597" spans="1:23" x14ac:dyDescent="0.2">
      <c r="A597" t="s">
        <v>1045</v>
      </c>
      <c r="B597" s="5">
        <v>45513</v>
      </c>
      <c r="C597" s="5" t="str">
        <f>IF(Orders_CLEAN[[#This Row],[Quantity]]="", "Quantity Error!", "Q"&amp;ROUNDUP(MONTH(Orders_CLEAN[[#This Row],[OrderDate]])/3,0))</f>
        <v>Q3</v>
      </c>
      <c r="D597" t="s">
        <v>147</v>
      </c>
      <c r="E597" t="str">
        <f>_xlfn.XLOOKUP(Orders_CLEAN[[#This Row],[CustomerID]],Customers[CustomerID],Customers[CustomerName])</f>
        <v>Anja Botha</v>
      </c>
      <c r="F597" t="s">
        <v>35</v>
      </c>
      <c r="G597" t="str">
        <f>_xlfn.XLOOKUP(Orders_CLEAN[[#This Row],[ProductID]],Products[ProductID],Products[ProductName])</f>
        <v>Accessories Model 1</v>
      </c>
      <c r="H597" t="str">
        <f>_xlfn.XLOOKUP(Orders_CLEAN[[#This Row],[ProductName]],Products[ProductName],Products[Category])</f>
        <v>Technology</v>
      </c>
      <c r="I597" s="6">
        <f>_xlfn.XLOOKUP(Orders_CLEAN[[#This Row],[ProductID]],Products[ProductID],Products[Cost])</f>
        <v>329.45</v>
      </c>
      <c r="J597">
        <v>1</v>
      </c>
      <c r="K597" s="6">
        <v>709.62</v>
      </c>
      <c r="L597" s="7">
        <v>0</v>
      </c>
      <c r="M597" t="s">
        <v>13</v>
      </c>
      <c r="N597" t="s">
        <v>31</v>
      </c>
      <c r="O597" t="str">
        <f>_xlfn.XLOOKUP(Orders_CLEAN[[#This Row],[Region]],Region_lookup[RegionCode],Region_lookup[RegionName])</f>
        <v>Gauteng</v>
      </c>
      <c r="P597" t="s">
        <v>52</v>
      </c>
      <c r="Q597" t="str">
        <f>_xlfn.XLOOKUP(Orders_CLEAN[[#This Row],[EmployeeID]],Employees[EmployeeID],Employees[EmployeeName])</f>
        <v>Precious Mbatha</v>
      </c>
      <c r="R597" s="8">
        <f>Orders_CLEAN[[#This Row],[Quantity]]*Orders_CLEAN[[#This Row],[UnitPrice]]*(1-Orders_CLEAN[[#This Row],[Discount]])</f>
        <v>709.62</v>
      </c>
      <c r="S597" s="8">
        <f>Orders_CLEAN[[#This Row],[Cost]]*Orders_CLEAN[[#This Row],[Quantity]]</f>
        <v>329.45</v>
      </c>
      <c r="T597" s="8">
        <f>Orders_CLEAN[[#This Row],[LineTotal]]-Orders_CLEAN[[#This Row],[LineCost]]</f>
        <v>380.17</v>
      </c>
      <c r="U597" s="8" t="str">
        <f>IFERROR(IF(Orders_CLEAN[[#This Row],[Profit]]/Orders_CLEAN[[#This Row],[LineTotal]]&gt;0.3, "High", IF(Orders_CLEAN[[#This Row],[Profit]]/Orders_CLEAN[[#This Row],[LineTotal]]&gt;=0.15, "Medium", "Low")), "Quantity Error!")</f>
        <v>High</v>
      </c>
      <c r="V597" s="8" t="str">
        <f>IF(COUNTIF(Returns[OrderID], Orders_CLEAN[[#This Row],[OrderID]])&gt;0, "Yes", "No")</f>
        <v>No</v>
      </c>
      <c r="W597" s="19">
        <f>IF(Orders_CLEAN[[#This Row],[Returned]]="Yes",1,0)</f>
        <v>0</v>
      </c>
    </row>
    <row r="598" spans="1:23" x14ac:dyDescent="0.2">
      <c r="A598" t="s">
        <v>1047</v>
      </c>
      <c r="B598" s="5">
        <v>45473</v>
      </c>
      <c r="C598" s="5" t="str">
        <f>IF(Orders_CLEAN[[#This Row],[Quantity]]="", "Quantity Error!", "Q"&amp;ROUNDUP(MONTH(Orders_CLEAN[[#This Row],[OrderDate]])/3,0))</f>
        <v>Q2</v>
      </c>
      <c r="D598" t="s">
        <v>123</v>
      </c>
      <c r="E598" t="str">
        <f>_xlfn.XLOOKUP(Orders_CLEAN[[#This Row],[CustomerID]],Customers[CustomerID],Customers[CustomerName])</f>
        <v>Nomvula Steyn</v>
      </c>
      <c r="F598" t="s">
        <v>96</v>
      </c>
      <c r="G598" t="str">
        <f>_xlfn.XLOOKUP(Orders_CLEAN[[#This Row],[ProductID]],Products[ProductID],Products[ProductName])</f>
        <v>Desks Model 2</v>
      </c>
      <c r="H598" t="str">
        <f>_xlfn.XLOOKUP(Orders_CLEAN[[#This Row],[ProductName]],Products[ProductName],Products[Category])</f>
        <v>Furniture</v>
      </c>
      <c r="I598" s="6">
        <f>_xlfn.XLOOKUP(Orders_CLEAN[[#This Row],[ProductID]],Products[ProductID],Products[Cost])</f>
        <v>209.29</v>
      </c>
      <c r="J598">
        <v>5</v>
      </c>
      <c r="K598" s="6">
        <v>425.58</v>
      </c>
      <c r="L598" s="7">
        <v>0</v>
      </c>
      <c r="M598" t="s">
        <v>62</v>
      </c>
      <c r="N598" t="s">
        <v>31</v>
      </c>
      <c r="O598" t="str">
        <f>_xlfn.XLOOKUP(Orders_CLEAN[[#This Row],[Region]],Region_lookup[RegionCode],Region_lookup[RegionName])</f>
        <v>Gauteng</v>
      </c>
      <c r="P598" t="s">
        <v>32</v>
      </c>
      <c r="Q598" t="str">
        <f>_xlfn.XLOOKUP(Orders_CLEAN[[#This Row],[EmployeeID]],Employees[EmployeeID],Employees[EmployeeName])</f>
        <v>Nomvula Mokoena</v>
      </c>
      <c r="R598" s="8">
        <f>Orders_CLEAN[[#This Row],[Quantity]]*Orders_CLEAN[[#This Row],[UnitPrice]]*(1-Orders_CLEAN[[#This Row],[Discount]])</f>
        <v>2127.9</v>
      </c>
      <c r="S598" s="8">
        <f>Orders_CLEAN[[#This Row],[Cost]]*Orders_CLEAN[[#This Row],[Quantity]]</f>
        <v>1046.45</v>
      </c>
      <c r="T598" s="8">
        <f>Orders_CLEAN[[#This Row],[LineTotal]]-Orders_CLEAN[[#This Row],[LineCost]]</f>
        <v>1081.45</v>
      </c>
      <c r="U598" s="8" t="str">
        <f>IFERROR(IF(Orders_CLEAN[[#This Row],[Profit]]/Orders_CLEAN[[#This Row],[LineTotal]]&gt;0.3, "High", IF(Orders_CLEAN[[#This Row],[Profit]]/Orders_CLEAN[[#This Row],[LineTotal]]&gt;=0.15, "Medium", "Low")), "Quantity Error!")</f>
        <v>High</v>
      </c>
      <c r="V598" s="8" t="str">
        <f>IF(COUNTIF(Returns[OrderID], Orders_CLEAN[[#This Row],[OrderID]])&gt;0, "Yes", "No")</f>
        <v>No</v>
      </c>
      <c r="W598" s="19">
        <f>IF(Orders_CLEAN[[#This Row],[Returned]]="Yes",1,0)</f>
        <v>0</v>
      </c>
    </row>
    <row r="599" spans="1:23" x14ac:dyDescent="0.2">
      <c r="A599" t="s">
        <v>1048</v>
      </c>
      <c r="B599" s="5">
        <v>45561</v>
      </c>
      <c r="C599" s="5" t="str">
        <f>IF(Orders_CLEAN[[#This Row],[Quantity]]="", "Quantity Error!", "Q"&amp;ROUNDUP(MONTH(Orders_CLEAN[[#This Row],[OrderDate]])/3,0))</f>
        <v>Q3</v>
      </c>
      <c r="D599" t="s">
        <v>113</v>
      </c>
      <c r="E599" t="str">
        <f>_xlfn.XLOOKUP(Orders_CLEAN[[#This Row],[CustomerID]],Customers[CustomerID],Customers[CustomerName])</f>
        <v>Johan Van Der Merwe</v>
      </c>
      <c r="F599" t="s">
        <v>413</v>
      </c>
      <c r="G599" t="str">
        <f>_xlfn.XLOOKUP(Orders_CLEAN[[#This Row],[ProductID]],Products[ProductID],Products[ProductName])</f>
        <v>Monitors Model 4</v>
      </c>
      <c r="H599" t="str">
        <f>_xlfn.XLOOKUP(Orders_CLEAN[[#This Row],[ProductName]],Products[ProductName],Products[Category])</f>
        <v>Technology</v>
      </c>
      <c r="I599" s="6">
        <f>_xlfn.XLOOKUP(Orders_CLEAN[[#This Row],[ProductID]],Products[ProductID],Products[Cost])</f>
        <v>365.65</v>
      </c>
      <c r="J599">
        <v>2</v>
      </c>
      <c r="K599" s="6">
        <v>689.97</v>
      </c>
      <c r="L599" s="7">
        <v>0</v>
      </c>
      <c r="M599" t="s">
        <v>13</v>
      </c>
      <c r="N599" t="s">
        <v>14</v>
      </c>
      <c r="O599" t="str">
        <f>_xlfn.XLOOKUP(Orders_CLEAN[[#This Row],[Region]],Region_lookup[RegionCode],Region_lookup[RegionName])</f>
        <v>Western Cape</v>
      </c>
      <c r="P599" t="s">
        <v>82</v>
      </c>
      <c r="Q599" t="str">
        <f>_xlfn.XLOOKUP(Orders_CLEAN[[#This Row],[EmployeeID]],Employees[EmployeeID],Employees[EmployeeName])</f>
        <v>Thabo Pretorius</v>
      </c>
      <c r="R599" s="8">
        <f>Orders_CLEAN[[#This Row],[Quantity]]*Orders_CLEAN[[#This Row],[UnitPrice]]*(1-Orders_CLEAN[[#This Row],[Discount]])</f>
        <v>1379.94</v>
      </c>
      <c r="S599" s="8">
        <f>Orders_CLEAN[[#This Row],[Cost]]*Orders_CLEAN[[#This Row],[Quantity]]</f>
        <v>731.3</v>
      </c>
      <c r="T599" s="8">
        <f>Orders_CLEAN[[#This Row],[LineTotal]]-Orders_CLEAN[[#This Row],[LineCost]]</f>
        <v>648.6400000000001</v>
      </c>
      <c r="U599" s="8" t="str">
        <f>IFERROR(IF(Orders_CLEAN[[#This Row],[Profit]]/Orders_CLEAN[[#This Row],[LineTotal]]&gt;0.3, "High", IF(Orders_CLEAN[[#This Row],[Profit]]/Orders_CLEAN[[#This Row],[LineTotal]]&gt;=0.15, "Medium", "Low")), "Quantity Error!")</f>
        <v>High</v>
      </c>
      <c r="V599" s="8" t="str">
        <f>IF(COUNTIF(Returns[OrderID], Orders_CLEAN[[#This Row],[OrderID]])&gt;0, "Yes", "No")</f>
        <v>No</v>
      </c>
      <c r="W599" s="19">
        <f>IF(Orders_CLEAN[[#This Row],[Returned]]="Yes",1,0)</f>
        <v>0</v>
      </c>
    </row>
    <row r="600" spans="1:23" x14ac:dyDescent="0.2">
      <c r="A600" t="s">
        <v>1049</v>
      </c>
      <c r="B600" s="5">
        <v>45526</v>
      </c>
      <c r="C600" s="5" t="str">
        <f>IF(Orders_CLEAN[[#This Row],[Quantity]]="", "Quantity Error!", "Q"&amp;ROUNDUP(MONTH(Orders_CLEAN[[#This Row],[OrderDate]])/3,0))</f>
        <v>Q3</v>
      </c>
      <c r="D600" t="s">
        <v>210</v>
      </c>
      <c r="E600" t="str">
        <f>_xlfn.XLOOKUP(Orders_CLEAN[[#This Row],[CustomerID]],Customers[CustomerID],Customers[CustomerName])</f>
        <v>Riaan Kruger</v>
      </c>
      <c r="F600" t="s">
        <v>108</v>
      </c>
      <c r="G600" t="str">
        <f>_xlfn.XLOOKUP(Orders_CLEAN[[#This Row],[ProductID]],Products[ProductID],Products[ProductName])</f>
        <v>Staplers Model 2</v>
      </c>
      <c r="H600" t="str">
        <f>_xlfn.XLOOKUP(Orders_CLEAN[[#This Row],[ProductName]],Products[ProductName],Products[Category])</f>
        <v>Office Supplies</v>
      </c>
      <c r="I600" s="6">
        <f>_xlfn.XLOOKUP(Orders_CLEAN[[#This Row],[ProductID]],Products[ProductID],Products[Cost])</f>
        <v>723.21</v>
      </c>
      <c r="J600">
        <v>9</v>
      </c>
      <c r="K600" s="6">
        <v>1348.08</v>
      </c>
      <c r="L600" s="7">
        <v>0.1</v>
      </c>
      <c r="M600" t="s">
        <v>13</v>
      </c>
      <c r="N600" t="s">
        <v>31</v>
      </c>
      <c r="O600" t="str">
        <f>_xlfn.XLOOKUP(Orders_CLEAN[[#This Row],[Region]],Region_lookup[RegionCode],Region_lookup[RegionName])</f>
        <v>Gauteng</v>
      </c>
      <c r="P600" t="s">
        <v>43</v>
      </c>
      <c r="Q600" t="str">
        <f>_xlfn.XLOOKUP(Orders_CLEAN[[#This Row],[EmployeeID]],Employees[EmployeeID],Employees[EmployeeName])</f>
        <v>Thabo Dlamini</v>
      </c>
      <c r="R600" s="8">
        <f>Orders_CLEAN[[#This Row],[Quantity]]*Orders_CLEAN[[#This Row],[UnitPrice]]*(1-Orders_CLEAN[[#This Row],[Discount]])</f>
        <v>10919.448</v>
      </c>
      <c r="S600" s="8">
        <f>Orders_CLEAN[[#This Row],[Cost]]*Orders_CLEAN[[#This Row],[Quantity]]</f>
        <v>6508.89</v>
      </c>
      <c r="T600" s="8">
        <f>Orders_CLEAN[[#This Row],[LineTotal]]-Orders_CLEAN[[#This Row],[LineCost]]</f>
        <v>4410.558</v>
      </c>
      <c r="U600" s="8" t="str">
        <f>IFERROR(IF(Orders_CLEAN[[#This Row],[Profit]]/Orders_CLEAN[[#This Row],[LineTotal]]&gt;0.3, "High", IF(Orders_CLEAN[[#This Row],[Profit]]/Orders_CLEAN[[#This Row],[LineTotal]]&gt;=0.15, "Medium", "Low")), "Quantity Error!")</f>
        <v>High</v>
      </c>
      <c r="V600" s="8" t="str">
        <f>IF(COUNTIF(Returns[OrderID], Orders_CLEAN[[#This Row],[OrderID]])&gt;0, "Yes", "No")</f>
        <v>No</v>
      </c>
      <c r="W600" s="19">
        <f>IF(Orders_CLEAN[[#This Row],[Returned]]="Yes",1,0)</f>
        <v>0</v>
      </c>
    </row>
    <row r="601" spans="1:23" x14ac:dyDescent="0.2">
      <c r="A601" t="s">
        <v>1050</v>
      </c>
      <c r="B601" s="5">
        <v>45490</v>
      </c>
      <c r="C601" s="5" t="str">
        <f>IF(Orders_CLEAN[[#This Row],[Quantity]]="", "Quantity Error!", "Q"&amp;ROUNDUP(MONTH(Orders_CLEAN[[#This Row],[OrderDate]])/3,0))</f>
        <v>Q3</v>
      </c>
      <c r="D601" t="s">
        <v>347</v>
      </c>
      <c r="E601" t="str">
        <f>_xlfn.XLOOKUP(Orders_CLEAN[[#This Row],[CustomerID]],Customers[CustomerID],Customers[CustomerName])</f>
        <v>Bongani Molefe</v>
      </c>
      <c r="F601" t="s">
        <v>114</v>
      </c>
      <c r="G601" t="str">
        <f>_xlfn.XLOOKUP(Orders_CLEAN[[#This Row],[ProductID]],Products[ProductID],Products[ProductName])</f>
        <v>Staplers Model 4</v>
      </c>
      <c r="H601" t="str">
        <f>_xlfn.XLOOKUP(Orders_CLEAN[[#This Row],[ProductName]],Products[ProductName],Products[Category])</f>
        <v>Office Supplies</v>
      </c>
      <c r="I601" s="6">
        <f>_xlfn.XLOOKUP(Orders_CLEAN[[#This Row],[ProductID]],Products[ProductID],Products[Cost])</f>
        <v>465.76</v>
      </c>
      <c r="J601">
        <v>7</v>
      </c>
      <c r="K601" s="6">
        <v>906.25</v>
      </c>
      <c r="L601" s="7">
        <v>0.15</v>
      </c>
      <c r="M601" t="s">
        <v>62</v>
      </c>
      <c r="N601" t="s">
        <v>47</v>
      </c>
      <c r="O601" t="str">
        <f>_xlfn.XLOOKUP(Orders_CLEAN[[#This Row],[Region]],Region_lookup[RegionCode],Region_lookup[RegionName])</f>
        <v>Eastern Cape</v>
      </c>
      <c r="P601" t="s">
        <v>48</v>
      </c>
      <c r="Q601" t="str">
        <f>_xlfn.XLOOKUP(Orders_CLEAN[[#This Row],[EmployeeID]],Employees[EmployeeID],Employees[EmployeeName])</f>
        <v>Sipho Ndlovu</v>
      </c>
      <c r="R601" s="8">
        <f>Orders_CLEAN[[#This Row],[Quantity]]*Orders_CLEAN[[#This Row],[UnitPrice]]*(1-Orders_CLEAN[[#This Row],[Discount]])</f>
        <v>5392.1875</v>
      </c>
      <c r="S601" s="8">
        <f>Orders_CLEAN[[#This Row],[Cost]]*Orders_CLEAN[[#This Row],[Quantity]]</f>
        <v>3260.3199999999997</v>
      </c>
      <c r="T601" s="8">
        <f>Orders_CLEAN[[#This Row],[LineTotal]]-Orders_CLEAN[[#This Row],[LineCost]]</f>
        <v>2131.8675000000003</v>
      </c>
      <c r="U601" s="8" t="str">
        <f>IFERROR(IF(Orders_CLEAN[[#This Row],[Profit]]/Orders_CLEAN[[#This Row],[LineTotal]]&gt;0.3, "High", IF(Orders_CLEAN[[#This Row],[Profit]]/Orders_CLEAN[[#This Row],[LineTotal]]&gt;=0.15, "Medium", "Low")), "Quantity Error!")</f>
        <v>High</v>
      </c>
      <c r="V601" s="8" t="str">
        <f>IF(COUNTIF(Returns[OrderID], Orders_CLEAN[[#This Row],[OrderID]])&gt;0, "Yes", "No")</f>
        <v>No</v>
      </c>
      <c r="W601" s="19">
        <f>IF(Orders_CLEAN[[#This Row],[Returned]]="Yes",1,0)</f>
        <v>0</v>
      </c>
    </row>
    <row r="602" spans="1:23" x14ac:dyDescent="0.2">
      <c r="A602" t="s">
        <v>1052</v>
      </c>
      <c r="B602" s="5">
        <v>45302</v>
      </c>
      <c r="C602" s="5" t="str">
        <f>IF(Orders_CLEAN[[#This Row],[Quantity]]="", "Quantity Error!", "Q"&amp;ROUNDUP(MONTH(Orders_CLEAN[[#This Row],[OrderDate]])/3,0))</f>
        <v>Q1</v>
      </c>
      <c r="D602" t="s">
        <v>846</v>
      </c>
      <c r="E602" t="str">
        <f>_xlfn.XLOOKUP(Orders_CLEAN[[#This Row],[CustomerID]],Customers[CustomerID],Customers[CustomerName])</f>
        <v>Kagiso Nkosi</v>
      </c>
      <c r="F602" t="s">
        <v>88</v>
      </c>
      <c r="G602" t="str">
        <f>_xlfn.XLOOKUP(Orders_CLEAN[[#This Row],[ProductID]],Products[ProductID],Products[ProductName])</f>
        <v>Tables Model 2</v>
      </c>
      <c r="H602" t="str">
        <f>_xlfn.XLOOKUP(Orders_CLEAN[[#This Row],[ProductName]],Products[ProductName],Products[Category])</f>
        <v>Furniture</v>
      </c>
      <c r="I602" s="6">
        <f>_xlfn.XLOOKUP(Orders_CLEAN[[#This Row],[ProductID]],Products[ProductID],Products[Cost])</f>
        <v>752.53</v>
      </c>
      <c r="J602">
        <v>3</v>
      </c>
      <c r="K602" s="6">
        <v>1018.12</v>
      </c>
      <c r="L602" s="7">
        <v>0</v>
      </c>
      <c r="M602" t="s">
        <v>27</v>
      </c>
      <c r="N602" t="s">
        <v>14</v>
      </c>
      <c r="O602" t="str">
        <f>_xlfn.XLOOKUP(Orders_CLEAN[[#This Row],[Region]],Region_lookup[RegionCode],Region_lookup[RegionName])</f>
        <v>Western Cape</v>
      </c>
      <c r="P602" t="s">
        <v>15</v>
      </c>
      <c r="Q602" t="str">
        <f>_xlfn.XLOOKUP(Orders_CLEAN[[#This Row],[EmployeeID]],Employees[EmployeeID],Employees[EmployeeName])</f>
        <v>Anja Fourie</v>
      </c>
      <c r="R602" s="8">
        <f>Orders_CLEAN[[#This Row],[Quantity]]*Orders_CLEAN[[#This Row],[UnitPrice]]*(1-Orders_CLEAN[[#This Row],[Discount]])</f>
        <v>3054.36</v>
      </c>
      <c r="S602" s="8">
        <f>Orders_CLEAN[[#This Row],[Cost]]*Orders_CLEAN[[#This Row],[Quantity]]</f>
        <v>2257.59</v>
      </c>
      <c r="T602" s="8">
        <f>Orders_CLEAN[[#This Row],[LineTotal]]-Orders_CLEAN[[#This Row],[LineCost]]</f>
        <v>796.77</v>
      </c>
      <c r="U602" s="8" t="str">
        <f>IFERROR(IF(Orders_CLEAN[[#This Row],[Profit]]/Orders_CLEAN[[#This Row],[LineTotal]]&gt;0.3, "High", IF(Orders_CLEAN[[#This Row],[Profit]]/Orders_CLEAN[[#This Row],[LineTotal]]&gt;=0.15, "Medium", "Low")), "Quantity Error!")</f>
        <v>Medium</v>
      </c>
      <c r="V602" s="8" t="str">
        <f>IF(COUNTIF(Returns[OrderID], Orders_CLEAN[[#This Row],[OrderID]])&gt;0, "Yes", "No")</f>
        <v>No</v>
      </c>
      <c r="W602" s="19">
        <f>IF(Orders_CLEAN[[#This Row],[Returned]]="Yes",1,0)</f>
        <v>0</v>
      </c>
    </row>
    <row r="603" spans="1:23" x14ac:dyDescent="0.2">
      <c r="A603" t="s">
        <v>1054</v>
      </c>
      <c r="B603" s="5">
        <v>45339</v>
      </c>
      <c r="C603" s="5" t="str">
        <f>IF(Orders_CLEAN[[#This Row],[Quantity]]="", "Quantity Error!", "Q"&amp;ROUNDUP(MONTH(Orders_CLEAN[[#This Row],[OrderDate]])/3,0))</f>
        <v>Q1</v>
      </c>
      <c r="D603" t="s">
        <v>303</v>
      </c>
      <c r="E603" t="str">
        <f>_xlfn.XLOOKUP(Orders_CLEAN[[#This Row],[CustomerID]],Customers[CustomerID],Customers[CustomerName])</f>
        <v>Chantelle Pretorius</v>
      </c>
      <c r="F603" t="s">
        <v>192</v>
      </c>
      <c r="G603" t="str">
        <f>_xlfn.XLOOKUP(Orders_CLEAN[[#This Row],[ProductID]],Products[ProductID],Products[ProductName])</f>
        <v>Laptops Model 1</v>
      </c>
      <c r="H603" t="str">
        <f>_xlfn.XLOOKUP(Orders_CLEAN[[#This Row],[ProductName]],Products[ProductName],Products[Category])</f>
        <v>Technology</v>
      </c>
      <c r="I603" s="6">
        <f>_xlfn.XLOOKUP(Orders_CLEAN[[#This Row],[ProductID]],Products[ProductID],Products[Cost])</f>
        <v>732.63</v>
      </c>
      <c r="J603">
        <v>3</v>
      </c>
      <c r="K603" s="6">
        <v>1069.8599999999999</v>
      </c>
      <c r="L603" s="7">
        <v>0</v>
      </c>
      <c r="M603" t="s">
        <v>62</v>
      </c>
      <c r="N603" t="s">
        <v>14</v>
      </c>
      <c r="O603" t="str">
        <f>_xlfn.XLOOKUP(Orders_CLEAN[[#This Row],[Region]],Region_lookup[RegionCode],Region_lookup[RegionName])</f>
        <v>Western Cape</v>
      </c>
      <c r="P603" t="s">
        <v>15</v>
      </c>
      <c r="Q603" t="str">
        <f>_xlfn.XLOOKUP(Orders_CLEAN[[#This Row],[EmployeeID]],Employees[EmployeeID],Employees[EmployeeName])</f>
        <v>Anja Fourie</v>
      </c>
      <c r="R603" s="8">
        <f>Orders_CLEAN[[#This Row],[Quantity]]*Orders_CLEAN[[#This Row],[UnitPrice]]*(1-Orders_CLEAN[[#This Row],[Discount]])</f>
        <v>3209.58</v>
      </c>
      <c r="S603" s="8">
        <f>Orders_CLEAN[[#This Row],[Cost]]*Orders_CLEAN[[#This Row],[Quantity]]</f>
        <v>2197.89</v>
      </c>
      <c r="T603" s="8">
        <f>Orders_CLEAN[[#This Row],[LineTotal]]-Orders_CLEAN[[#This Row],[LineCost]]</f>
        <v>1011.69</v>
      </c>
      <c r="U603" s="8" t="str">
        <f>IFERROR(IF(Orders_CLEAN[[#This Row],[Profit]]/Orders_CLEAN[[#This Row],[LineTotal]]&gt;0.3, "High", IF(Orders_CLEAN[[#This Row],[Profit]]/Orders_CLEAN[[#This Row],[LineTotal]]&gt;=0.15, "Medium", "Low")), "Quantity Error!")</f>
        <v>High</v>
      </c>
      <c r="V603" s="8" t="str">
        <f>IF(COUNTIF(Returns[OrderID], Orders_CLEAN[[#This Row],[OrderID]])&gt;0, "Yes", "No")</f>
        <v>No</v>
      </c>
      <c r="W603" s="19">
        <f>IF(Orders_CLEAN[[#This Row],[Returned]]="Yes",1,0)</f>
        <v>0</v>
      </c>
    </row>
    <row r="604" spans="1:23" x14ac:dyDescent="0.2">
      <c r="A604" t="s">
        <v>1056</v>
      </c>
      <c r="B604" s="5">
        <v>45539</v>
      </c>
      <c r="C604" s="5" t="str">
        <f>IF(Orders_CLEAN[[#This Row],[Quantity]]="", "Quantity Error!", "Q"&amp;ROUNDUP(MONTH(Orders_CLEAN[[#This Row],[OrderDate]])/3,0))</f>
        <v>Q3</v>
      </c>
      <c r="D604" t="s">
        <v>419</v>
      </c>
      <c r="E604" t="str">
        <f>_xlfn.XLOOKUP(Orders_CLEAN[[#This Row],[CustomerID]],Customers[CustomerID],Customers[CustomerName])</f>
        <v>Aisha Khumalo</v>
      </c>
      <c r="F604" t="s">
        <v>162</v>
      </c>
      <c r="G604" t="str">
        <f>_xlfn.XLOOKUP(Orders_CLEAN[[#This Row],[ProductID]],Products[ProductID],Products[ProductName])</f>
        <v>Chairs Model 1</v>
      </c>
      <c r="H604" t="str">
        <f>_xlfn.XLOOKUP(Orders_CLEAN[[#This Row],[ProductName]],Products[ProductName],Products[Category])</f>
        <v>Furniture</v>
      </c>
      <c r="I604" s="6">
        <f>_xlfn.XLOOKUP(Orders_CLEAN[[#This Row],[ProductID]],Products[ProductID],Products[Cost])</f>
        <v>96.56</v>
      </c>
      <c r="J604">
        <v>1</v>
      </c>
      <c r="K604" s="6">
        <v>209.03</v>
      </c>
      <c r="L604" s="7">
        <v>0.2</v>
      </c>
      <c r="M604" t="s">
        <v>36</v>
      </c>
      <c r="N604" t="s">
        <v>47</v>
      </c>
      <c r="O604" t="str">
        <f>_xlfn.XLOOKUP(Orders_CLEAN[[#This Row],[Region]],Region_lookup[RegionCode],Region_lookup[RegionName])</f>
        <v>Eastern Cape</v>
      </c>
      <c r="P604" t="s">
        <v>58</v>
      </c>
      <c r="Q604" t="str">
        <f>_xlfn.XLOOKUP(Orders_CLEAN[[#This Row],[EmployeeID]],Employees[EmployeeID],Employees[EmployeeName])</f>
        <v>Palesa Steyn</v>
      </c>
      <c r="R604" s="8">
        <f>Orders_CLEAN[[#This Row],[Quantity]]*Orders_CLEAN[[#This Row],[UnitPrice]]*(1-Orders_CLEAN[[#This Row],[Discount]])</f>
        <v>167.22400000000002</v>
      </c>
      <c r="S604" s="8">
        <f>Orders_CLEAN[[#This Row],[Cost]]*Orders_CLEAN[[#This Row],[Quantity]]</f>
        <v>96.56</v>
      </c>
      <c r="T604" s="8">
        <f>Orders_CLEAN[[#This Row],[LineTotal]]-Orders_CLEAN[[#This Row],[LineCost]]</f>
        <v>70.664000000000016</v>
      </c>
      <c r="U604" s="8" t="str">
        <f>IFERROR(IF(Orders_CLEAN[[#This Row],[Profit]]/Orders_CLEAN[[#This Row],[LineTotal]]&gt;0.3, "High", IF(Orders_CLEAN[[#This Row],[Profit]]/Orders_CLEAN[[#This Row],[LineTotal]]&gt;=0.15, "Medium", "Low")), "Quantity Error!")</f>
        <v>High</v>
      </c>
      <c r="V604" s="8" t="str">
        <f>IF(COUNTIF(Returns[OrderID], Orders_CLEAN[[#This Row],[OrderID]])&gt;0, "Yes", "No")</f>
        <v>Yes</v>
      </c>
      <c r="W604" s="19">
        <f>IF(Orders_CLEAN[[#This Row],[Returned]]="Yes",1,0)</f>
        <v>1</v>
      </c>
    </row>
    <row r="605" spans="1:23" x14ac:dyDescent="0.2">
      <c r="A605" t="s">
        <v>1058</v>
      </c>
      <c r="B605" s="5">
        <v>45714</v>
      </c>
      <c r="C605" s="5" t="str">
        <f>IF(Orders_CLEAN[[#This Row],[Quantity]]="", "Quantity Error!", "Q"&amp;ROUNDUP(MONTH(Orders_CLEAN[[#This Row],[OrderDate]])/3,0))</f>
        <v>Q1</v>
      </c>
      <c r="D605" t="s">
        <v>404</v>
      </c>
      <c r="E605" t="str">
        <f>_xlfn.XLOOKUP(Orders_CLEAN[[#This Row],[CustomerID]],Customers[CustomerID],Customers[CustomerName])</f>
        <v>Riaan Botha</v>
      </c>
      <c r="F605" t="s">
        <v>192</v>
      </c>
      <c r="G605" t="str">
        <f>_xlfn.XLOOKUP(Orders_CLEAN[[#This Row],[ProductID]],Products[ProductID],Products[ProductName])</f>
        <v>Laptops Model 1</v>
      </c>
      <c r="H605" t="str">
        <f>_xlfn.XLOOKUP(Orders_CLEAN[[#This Row],[ProductName]],Products[ProductName],Products[Category])</f>
        <v>Technology</v>
      </c>
      <c r="I605" s="6">
        <f>_xlfn.XLOOKUP(Orders_CLEAN[[#This Row],[ProductID]],Products[ProductID],Products[Cost])</f>
        <v>732.63</v>
      </c>
      <c r="J605">
        <v>2</v>
      </c>
      <c r="K605" s="6">
        <v>1069.8599999999999</v>
      </c>
      <c r="L605" s="7">
        <v>0.05</v>
      </c>
      <c r="M605" t="s">
        <v>27</v>
      </c>
      <c r="N605" t="s">
        <v>21</v>
      </c>
      <c r="O605" t="str">
        <f>_xlfn.XLOOKUP(Orders_CLEAN[[#This Row],[Region]],Region_lookup[RegionCode],Region_lookup[RegionName])</f>
        <v>KwaZulu-Natal</v>
      </c>
      <c r="P605" t="s">
        <v>170</v>
      </c>
      <c r="Q605" t="str">
        <f>_xlfn.XLOOKUP(Orders_CLEAN[[#This Row],[EmployeeID]],Employees[EmployeeID],Employees[EmployeeName])</f>
        <v>Nomvula Le Roux</v>
      </c>
      <c r="R605" s="8">
        <f>Orders_CLEAN[[#This Row],[Quantity]]*Orders_CLEAN[[#This Row],[UnitPrice]]*(1-Orders_CLEAN[[#This Row],[Discount]])</f>
        <v>2032.7339999999997</v>
      </c>
      <c r="S605" s="8">
        <f>Orders_CLEAN[[#This Row],[Cost]]*Orders_CLEAN[[#This Row],[Quantity]]</f>
        <v>1465.26</v>
      </c>
      <c r="T605" s="8">
        <f>Orders_CLEAN[[#This Row],[LineTotal]]-Orders_CLEAN[[#This Row],[LineCost]]</f>
        <v>567.47399999999971</v>
      </c>
      <c r="U605" s="8" t="str">
        <f>IFERROR(IF(Orders_CLEAN[[#This Row],[Profit]]/Orders_CLEAN[[#This Row],[LineTotal]]&gt;0.3, "High", IF(Orders_CLEAN[[#This Row],[Profit]]/Orders_CLEAN[[#This Row],[LineTotal]]&gt;=0.15, "Medium", "Low")), "Quantity Error!")</f>
        <v>Medium</v>
      </c>
      <c r="V605" s="8" t="str">
        <f>IF(COUNTIF(Returns[OrderID], Orders_CLEAN[[#This Row],[OrderID]])&gt;0, "Yes", "No")</f>
        <v>No</v>
      </c>
      <c r="W605" s="19">
        <f>IF(Orders_CLEAN[[#This Row],[Returned]]="Yes",1,0)</f>
        <v>0</v>
      </c>
    </row>
    <row r="606" spans="1:23" x14ac:dyDescent="0.2">
      <c r="A606" t="s">
        <v>1060</v>
      </c>
      <c r="B606" s="5">
        <v>45510</v>
      </c>
      <c r="C606" s="5" t="str">
        <f>IF(Orders_CLEAN[[#This Row],[Quantity]]="", "Quantity Error!", "Q"&amp;ROUNDUP(MONTH(Orders_CLEAN[[#This Row],[OrderDate]])/3,0))</f>
        <v>Q3</v>
      </c>
      <c r="D606" t="s">
        <v>616</v>
      </c>
      <c r="E606" t="str">
        <f>_xlfn.XLOOKUP(Orders_CLEAN[[#This Row],[CustomerID]],Customers[CustomerID],Customers[CustomerName])</f>
        <v>Elmarie Fourie</v>
      </c>
      <c r="F606" t="s">
        <v>297</v>
      </c>
      <c r="G606" t="str">
        <f>_xlfn.XLOOKUP(Orders_CLEAN[[#This Row],[ProductID]],Products[ProductID],Products[ProductName])</f>
        <v>Laptops Model 2</v>
      </c>
      <c r="H606" t="str">
        <f>_xlfn.XLOOKUP(Orders_CLEAN[[#This Row],[ProductName]],Products[ProductName],Products[Category])</f>
        <v>Technology</v>
      </c>
      <c r="I606" s="6">
        <f>_xlfn.XLOOKUP(Orders_CLEAN[[#This Row],[ProductID]],Products[ProductID],Products[Cost])</f>
        <v>55.26</v>
      </c>
      <c r="J606">
        <v>7</v>
      </c>
      <c r="K606" s="6">
        <v>112.32</v>
      </c>
      <c r="L606" s="7">
        <v>0</v>
      </c>
      <c r="M606" t="s">
        <v>13</v>
      </c>
      <c r="N606" t="s">
        <v>14</v>
      </c>
      <c r="O606" t="str">
        <f>_xlfn.XLOOKUP(Orders_CLEAN[[#This Row],[Region]],Region_lookup[RegionCode],Region_lookup[RegionName])</f>
        <v>Western Cape</v>
      </c>
      <c r="P606" t="s">
        <v>82</v>
      </c>
      <c r="Q606" t="str">
        <f>_xlfn.XLOOKUP(Orders_CLEAN[[#This Row],[EmployeeID]],Employees[EmployeeID],Employees[EmployeeName])</f>
        <v>Thabo Pretorius</v>
      </c>
      <c r="R606" s="8">
        <f>Orders_CLEAN[[#This Row],[Quantity]]*Orders_CLEAN[[#This Row],[UnitPrice]]*(1-Orders_CLEAN[[#This Row],[Discount]])</f>
        <v>786.24</v>
      </c>
      <c r="S606" s="8">
        <f>Orders_CLEAN[[#This Row],[Cost]]*Orders_CLEAN[[#This Row],[Quantity]]</f>
        <v>386.82</v>
      </c>
      <c r="T606" s="8">
        <f>Orders_CLEAN[[#This Row],[LineTotal]]-Orders_CLEAN[[#This Row],[LineCost]]</f>
        <v>399.42</v>
      </c>
      <c r="U606" s="8" t="str">
        <f>IFERROR(IF(Orders_CLEAN[[#This Row],[Profit]]/Orders_CLEAN[[#This Row],[LineTotal]]&gt;0.3, "High", IF(Orders_CLEAN[[#This Row],[Profit]]/Orders_CLEAN[[#This Row],[LineTotal]]&gt;=0.15, "Medium", "Low")), "Quantity Error!")</f>
        <v>High</v>
      </c>
      <c r="V606" s="8" t="str">
        <f>IF(COUNTIF(Returns[OrderID], Orders_CLEAN[[#This Row],[OrderID]])&gt;0, "Yes", "No")</f>
        <v>No</v>
      </c>
      <c r="W606" s="19">
        <f>IF(Orders_CLEAN[[#This Row],[Returned]]="Yes",1,0)</f>
        <v>0</v>
      </c>
    </row>
    <row r="607" spans="1:23" x14ac:dyDescent="0.2">
      <c r="A607" t="s">
        <v>1061</v>
      </c>
      <c r="B607" s="5">
        <v>45498</v>
      </c>
      <c r="C607" s="5" t="str">
        <f>IF(Orders_CLEAN[[#This Row],[Quantity]]="", "Quantity Error!", "Q"&amp;ROUNDUP(MONTH(Orders_CLEAN[[#This Row],[OrderDate]])/3,0))</f>
        <v>Q3</v>
      </c>
      <c r="D607" t="s">
        <v>396</v>
      </c>
      <c r="E607" t="str">
        <f>_xlfn.XLOOKUP(Orders_CLEAN[[#This Row],[CustomerID]],Customers[CustomerID],Customers[CustomerName])</f>
        <v>Aisha Sithole</v>
      </c>
      <c r="F607" t="s">
        <v>162</v>
      </c>
      <c r="G607" t="str">
        <f>_xlfn.XLOOKUP(Orders_CLEAN[[#This Row],[ProductID]],Products[ProductID],Products[ProductName])</f>
        <v>Chairs Model 1</v>
      </c>
      <c r="H607" t="str">
        <f>_xlfn.XLOOKUP(Orders_CLEAN[[#This Row],[ProductName]],Products[ProductName],Products[Category])</f>
        <v>Furniture</v>
      </c>
      <c r="I607" s="6">
        <f>_xlfn.XLOOKUP(Orders_CLEAN[[#This Row],[ProductID]],Products[ProductID],Products[Cost])</f>
        <v>96.56</v>
      </c>
      <c r="J607">
        <v>10</v>
      </c>
      <c r="K607" s="6">
        <v>209.03</v>
      </c>
      <c r="L607" s="7">
        <v>0</v>
      </c>
      <c r="M607" t="s">
        <v>27</v>
      </c>
      <c r="N607" t="s">
        <v>14</v>
      </c>
      <c r="O607" t="str">
        <f>_xlfn.XLOOKUP(Orders_CLEAN[[#This Row],[Region]],Region_lookup[RegionCode],Region_lookup[RegionName])</f>
        <v>Western Cape</v>
      </c>
      <c r="P607" t="s">
        <v>15</v>
      </c>
      <c r="Q607" t="str">
        <f>_xlfn.XLOOKUP(Orders_CLEAN[[#This Row],[EmployeeID]],Employees[EmployeeID],Employees[EmployeeName])</f>
        <v>Anja Fourie</v>
      </c>
      <c r="R607" s="8">
        <f>Orders_CLEAN[[#This Row],[Quantity]]*Orders_CLEAN[[#This Row],[UnitPrice]]*(1-Orders_CLEAN[[#This Row],[Discount]])</f>
        <v>2090.3000000000002</v>
      </c>
      <c r="S607" s="8">
        <f>Orders_CLEAN[[#This Row],[Cost]]*Orders_CLEAN[[#This Row],[Quantity]]</f>
        <v>965.6</v>
      </c>
      <c r="T607" s="8">
        <f>Orders_CLEAN[[#This Row],[LineTotal]]-Orders_CLEAN[[#This Row],[LineCost]]</f>
        <v>1124.7000000000003</v>
      </c>
      <c r="U607" s="8" t="str">
        <f>IFERROR(IF(Orders_CLEAN[[#This Row],[Profit]]/Orders_CLEAN[[#This Row],[LineTotal]]&gt;0.3, "High", IF(Orders_CLEAN[[#This Row],[Profit]]/Orders_CLEAN[[#This Row],[LineTotal]]&gt;=0.15, "Medium", "Low")), "Quantity Error!")</f>
        <v>High</v>
      </c>
      <c r="V607" s="8" t="str">
        <f>IF(COUNTIF(Returns[OrderID], Orders_CLEAN[[#This Row],[OrderID]])&gt;0, "Yes", "No")</f>
        <v>No</v>
      </c>
      <c r="W607" s="19">
        <f>IF(Orders_CLEAN[[#This Row],[Returned]]="Yes",1,0)</f>
        <v>0</v>
      </c>
    </row>
    <row r="608" spans="1:23" x14ac:dyDescent="0.2">
      <c r="A608" t="s">
        <v>1062</v>
      </c>
      <c r="B608" s="5">
        <v>45386</v>
      </c>
      <c r="C608" s="5" t="str">
        <f>IF(Orders_CLEAN[[#This Row],[Quantity]]="", "Quantity Error!", "Q"&amp;ROUNDUP(MONTH(Orders_CLEAN[[#This Row],[OrderDate]])/3,0))</f>
        <v>Q2</v>
      </c>
      <c r="D608" t="s">
        <v>141</v>
      </c>
      <c r="E608" t="str">
        <f>_xlfn.XLOOKUP(Orders_CLEAN[[#This Row],[CustomerID]],Customers[CustomerID],Customers[CustomerName])</f>
        <v>Anja Molefe</v>
      </c>
      <c r="F608" t="s">
        <v>151</v>
      </c>
      <c r="G608" t="str">
        <f>_xlfn.XLOOKUP(Orders_CLEAN[[#This Row],[ProductID]],Products[ProductID],Products[ProductName])</f>
        <v>Binders Model 3</v>
      </c>
      <c r="H608" t="str">
        <f>_xlfn.XLOOKUP(Orders_CLEAN[[#This Row],[ProductName]],Products[ProductName],Products[Category])</f>
        <v>Office Supplies</v>
      </c>
      <c r="I608" s="6">
        <f>_xlfn.XLOOKUP(Orders_CLEAN[[#This Row],[ProductID]],Products[ProductID],Products[Cost])</f>
        <v>487.09</v>
      </c>
      <c r="J608">
        <v>6</v>
      </c>
      <c r="K608" s="6">
        <v>838.72</v>
      </c>
      <c r="L608" s="7">
        <v>0.1</v>
      </c>
      <c r="M608" t="s">
        <v>27</v>
      </c>
      <c r="N608" t="s">
        <v>14</v>
      </c>
      <c r="O608" t="str">
        <f>_xlfn.XLOOKUP(Orders_CLEAN[[#This Row],[Region]],Region_lookup[RegionCode],Region_lookup[RegionName])</f>
        <v>Western Cape</v>
      </c>
      <c r="P608" t="s">
        <v>82</v>
      </c>
      <c r="Q608" t="str">
        <f>_xlfn.XLOOKUP(Orders_CLEAN[[#This Row],[EmployeeID]],Employees[EmployeeID],Employees[EmployeeName])</f>
        <v>Thabo Pretorius</v>
      </c>
      <c r="R608" s="8">
        <f>Orders_CLEAN[[#This Row],[Quantity]]*Orders_CLEAN[[#This Row],[UnitPrice]]*(1-Orders_CLEAN[[#This Row],[Discount]])</f>
        <v>4529.0879999999997</v>
      </c>
      <c r="S608" s="8">
        <f>Orders_CLEAN[[#This Row],[Cost]]*Orders_CLEAN[[#This Row],[Quantity]]</f>
        <v>2922.54</v>
      </c>
      <c r="T608" s="8">
        <f>Orders_CLEAN[[#This Row],[LineTotal]]-Orders_CLEAN[[#This Row],[LineCost]]</f>
        <v>1606.5479999999998</v>
      </c>
      <c r="U608" s="8" t="str">
        <f>IFERROR(IF(Orders_CLEAN[[#This Row],[Profit]]/Orders_CLEAN[[#This Row],[LineTotal]]&gt;0.3, "High", IF(Orders_CLEAN[[#This Row],[Profit]]/Orders_CLEAN[[#This Row],[LineTotal]]&gt;=0.15, "Medium", "Low")), "Quantity Error!")</f>
        <v>High</v>
      </c>
      <c r="V608" s="8" t="str">
        <f>IF(COUNTIF(Returns[OrderID], Orders_CLEAN[[#This Row],[OrderID]])&gt;0, "Yes", "No")</f>
        <v>No</v>
      </c>
      <c r="W608" s="19">
        <f>IF(Orders_CLEAN[[#This Row],[Returned]]="Yes",1,0)</f>
        <v>0</v>
      </c>
    </row>
    <row r="609" spans="1:23" x14ac:dyDescent="0.2">
      <c r="A609" t="s">
        <v>1063</v>
      </c>
      <c r="B609" s="5">
        <v>45560</v>
      </c>
      <c r="C609" s="5" t="str">
        <f>IF(Orders_CLEAN[[#This Row],[Quantity]]="", "Quantity Error!", "Q"&amp;ROUNDUP(MONTH(Orders_CLEAN[[#This Row],[OrderDate]])/3,0))</f>
        <v>Q3</v>
      </c>
      <c r="D609" t="s">
        <v>448</v>
      </c>
      <c r="E609" t="str">
        <f>_xlfn.XLOOKUP(Orders_CLEAN[[#This Row],[CustomerID]],Customers[CustomerID],Customers[CustomerName])</f>
        <v>Werner Van Der Merwe</v>
      </c>
      <c r="F609" t="s">
        <v>41</v>
      </c>
      <c r="G609" t="str">
        <f>_xlfn.XLOOKUP(Orders_CLEAN[[#This Row],[ProductID]],Products[ProductID],Products[ProductName])</f>
        <v>Pens Model 3</v>
      </c>
      <c r="H609" t="str">
        <f>_xlfn.XLOOKUP(Orders_CLEAN[[#This Row],[ProductName]],Products[ProductName],Products[Category])</f>
        <v>Office Supplies</v>
      </c>
      <c r="I609" s="6">
        <f>_xlfn.XLOOKUP(Orders_CLEAN[[#This Row],[ProductID]],Products[ProductID],Products[Cost])</f>
        <v>498.61</v>
      </c>
      <c r="J609">
        <v>8</v>
      </c>
      <c r="K609" s="6">
        <v>944.31</v>
      </c>
      <c r="L609" s="7">
        <v>0.05</v>
      </c>
      <c r="M609" t="s">
        <v>27</v>
      </c>
      <c r="N609" t="s">
        <v>47</v>
      </c>
      <c r="O609" t="str">
        <f>_xlfn.XLOOKUP(Orders_CLEAN[[#This Row],[Region]],Region_lookup[RegionCode],Region_lookup[RegionName])</f>
        <v>Eastern Cape</v>
      </c>
      <c r="P609" t="s">
        <v>58</v>
      </c>
      <c r="Q609" t="str">
        <f>_xlfn.XLOOKUP(Orders_CLEAN[[#This Row],[EmployeeID]],Employees[EmployeeID],Employees[EmployeeName])</f>
        <v>Palesa Steyn</v>
      </c>
      <c r="R609" s="8">
        <f>Orders_CLEAN[[#This Row],[Quantity]]*Orders_CLEAN[[#This Row],[UnitPrice]]*(1-Orders_CLEAN[[#This Row],[Discount]])</f>
        <v>7176.7559999999994</v>
      </c>
      <c r="S609" s="8">
        <f>Orders_CLEAN[[#This Row],[Cost]]*Orders_CLEAN[[#This Row],[Quantity]]</f>
        <v>3988.88</v>
      </c>
      <c r="T609" s="8">
        <f>Orders_CLEAN[[#This Row],[LineTotal]]-Orders_CLEAN[[#This Row],[LineCost]]</f>
        <v>3187.8759999999993</v>
      </c>
      <c r="U609" s="8" t="str">
        <f>IFERROR(IF(Orders_CLEAN[[#This Row],[Profit]]/Orders_CLEAN[[#This Row],[LineTotal]]&gt;0.3, "High", IF(Orders_CLEAN[[#This Row],[Profit]]/Orders_CLEAN[[#This Row],[LineTotal]]&gt;=0.15, "Medium", "Low")), "Quantity Error!")</f>
        <v>High</v>
      </c>
      <c r="V609" s="8" t="str">
        <f>IF(COUNTIF(Returns[OrderID], Orders_CLEAN[[#This Row],[OrderID]])&gt;0, "Yes", "No")</f>
        <v>No</v>
      </c>
      <c r="W609" s="19">
        <f>IF(Orders_CLEAN[[#This Row],[Returned]]="Yes",1,0)</f>
        <v>0</v>
      </c>
    </row>
    <row r="610" spans="1:23" x14ac:dyDescent="0.2">
      <c r="A610" t="s">
        <v>1064</v>
      </c>
      <c r="B610" s="5">
        <v>45696</v>
      </c>
      <c r="C610" s="5" t="str">
        <f>IF(Orders_CLEAN[[#This Row],[Quantity]]="", "Quantity Error!", "Q"&amp;ROUNDUP(MONTH(Orders_CLEAN[[#This Row],[OrderDate]])/3,0))</f>
        <v>Q1</v>
      </c>
      <c r="D610" t="s">
        <v>557</v>
      </c>
      <c r="E610" t="str">
        <f>_xlfn.XLOOKUP(Orders_CLEAN[[#This Row],[CustomerID]],Customers[CustomerID],Customers[CustomerName])</f>
        <v>Deon Venter</v>
      </c>
      <c r="F610" t="s">
        <v>35</v>
      </c>
      <c r="G610" t="str">
        <f>_xlfn.XLOOKUP(Orders_CLEAN[[#This Row],[ProductID]],Products[ProductID],Products[ProductName])</f>
        <v>Accessories Model 1</v>
      </c>
      <c r="H610" t="str">
        <f>_xlfn.XLOOKUP(Orders_CLEAN[[#This Row],[ProductName]],Products[ProductName],Products[Category])</f>
        <v>Technology</v>
      </c>
      <c r="I610" s="6">
        <f>_xlfn.XLOOKUP(Orders_CLEAN[[#This Row],[ProductID]],Products[ProductID],Products[Cost])</f>
        <v>329.45</v>
      </c>
      <c r="J610">
        <v>7</v>
      </c>
      <c r="K610" s="6">
        <v>709.62</v>
      </c>
      <c r="L610" s="7">
        <v>0</v>
      </c>
      <c r="M610" t="s">
        <v>13</v>
      </c>
      <c r="N610" t="s">
        <v>14</v>
      </c>
      <c r="O610" t="str">
        <f>_xlfn.XLOOKUP(Orders_CLEAN[[#This Row],[Region]],Region_lookup[RegionCode],Region_lookup[RegionName])</f>
        <v>Western Cape</v>
      </c>
      <c r="P610" t="s">
        <v>15</v>
      </c>
      <c r="Q610" t="str">
        <f>_xlfn.XLOOKUP(Orders_CLEAN[[#This Row],[EmployeeID]],Employees[EmployeeID],Employees[EmployeeName])</f>
        <v>Anja Fourie</v>
      </c>
      <c r="R610" s="8">
        <f>Orders_CLEAN[[#This Row],[Quantity]]*Orders_CLEAN[[#This Row],[UnitPrice]]*(1-Orders_CLEAN[[#This Row],[Discount]])</f>
        <v>4967.34</v>
      </c>
      <c r="S610" s="8">
        <f>Orders_CLEAN[[#This Row],[Cost]]*Orders_CLEAN[[#This Row],[Quantity]]</f>
        <v>2306.15</v>
      </c>
      <c r="T610" s="8">
        <f>Orders_CLEAN[[#This Row],[LineTotal]]-Orders_CLEAN[[#This Row],[LineCost]]</f>
        <v>2661.19</v>
      </c>
      <c r="U610" s="8" t="str">
        <f>IFERROR(IF(Orders_CLEAN[[#This Row],[Profit]]/Orders_CLEAN[[#This Row],[LineTotal]]&gt;0.3, "High", IF(Orders_CLEAN[[#This Row],[Profit]]/Orders_CLEAN[[#This Row],[LineTotal]]&gt;=0.15, "Medium", "Low")), "Quantity Error!")</f>
        <v>High</v>
      </c>
      <c r="V610" s="8" t="str">
        <f>IF(COUNTIF(Returns[OrderID], Orders_CLEAN[[#This Row],[OrderID]])&gt;0, "Yes", "No")</f>
        <v>No</v>
      </c>
      <c r="W610" s="19">
        <f>IF(Orders_CLEAN[[#This Row],[Returned]]="Yes",1,0)</f>
        <v>0</v>
      </c>
    </row>
    <row r="611" spans="1:23" x14ac:dyDescent="0.2">
      <c r="A611" t="s">
        <v>1065</v>
      </c>
      <c r="B611" s="5">
        <v>45669</v>
      </c>
      <c r="C611" s="5" t="str">
        <f>IF(Orders_CLEAN[[#This Row],[Quantity]]="", "Quantity Error!", "Q"&amp;ROUNDUP(MONTH(Orders_CLEAN[[#This Row],[OrderDate]])/3,0))</f>
        <v>Q1</v>
      </c>
      <c r="D611" t="s">
        <v>570</v>
      </c>
      <c r="E611" t="str">
        <f>_xlfn.XLOOKUP(Orders_CLEAN[[#This Row],[CustomerID]],Customers[CustomerID],Customers[CustomerName])</f>
        <v>Werner Joubert</v>
      </c>
      <c r="F611" t="s">
        <v>155</v>
      </c>
      <c r="G611" t="str">
        <f>_xlfn.XLOOKUP(Orders_CLEAN[[#This Row],[ProductID]],Products[ProductID],Products[ProductName])</f>
        <v>Monitors Model 1</v>
      </c>
      <c r="H611" t="str">
        <f>_xlfn.XLOOKUP(Orders_CLEAN[[#This Row],[ProductName]],Products[ProductName],Products[Category])</f>
        <v>Technology</v>
      </c>
      <c r="I611" s="6">
        <f>_xlfn.XLOOKUP(Orders_CLEAN[[#This Row],[ProductID]],Products[ProductID],Products[Cost])</f>
        <v>757.28</v>
      </c>
      <c r="J611">
        <v>7</v>
      </c>
      <c r="K611" s="6">
        <v>1165.56</v>
      </c>
      <c r="L611" s="7">
        <v>0.2</v>
      </c>
      <c r="M611" t="s">
        <v>27</v>
      </c>
      <c r="N611" t="s">
        <v>21</v>
      </c>
      <c r="O611" t="str">
        <f>_xlfn.XLOOKUP(Orders_CLEAN[[#This Row],[Region]],Region_lookup[RegionCode],Region_lookup[RegionName])</f>
        <v>KwaZulu-Natal</v>
      </c>
      <c r="P611" t="s">
        <v>22</v>
      </c>
      <c r="Q611" t="str">
        <f>_xlfn.XLOOKUP(Orders_CLEAN[[#This Row],[EmployeeID]],Employees[EmployeeID],Employees[EmployeeName])</f>
        <v>Thabo Le Roux</v>
      </c>
      <c r="R611" s="8">
        <f>Orders_CLEAN[[#This Row],[Quantity]]*Orders_CLEAN[[#This Row],[UnitPrice]]*(1-Orders_CLEAN[[#This Row],[Discount]])</f>
        <v>6527.1360000000004</v>
      </c>
      <c r="S611" s="8">
        <f>Orders_CLEAN[[#This Row],[Cost]]*Orders_CLEAN[[#This Row],[Quantity]]</f>
        <v>5300.96</v>
      </c>
      <c r="T611" s="8">
        <f>Orders_CLEAN[[#This Row],[LineTotal]]-Orders_CLEAN[[#This Row],[LineCost]]</f>
        <v>1226.1760000000004</v>
      </c>
      <c r="U611" s="8" t="str">
        <f>IFERROR(IF(Orders_CLEAN[[#This Row],[Profit]]/Orders_CLEAN[[#This Row],[LineTotal]]&gt;0.3, "High", IF(Orders_CLEAN[[#This Row],[Profit]]/Orders_CLEAN[[#This Row],[LineTotal]]&gt;=0.15, "Medium", "Low")), "Quantity Error!")</f>
        <v>Medium</v>
      </c>
      <c r="V611" s="8" t="str">
        <f>IF(COUNTIF(Returns[OrderID], Orders_CLEAN[[#This Row],[OrderID]])&gt;0, "Yes", "No")</f>
        <v>No</v>
      </c>
      <c r="W611" s="19">
        <f>IF(Orders_CLEAN[[#This Row],[Returned]]="Yes",1,0)</f>
        <v>0</v>
      </c>
    </row>
    <row r="612" spans="1:23" x14ac:dyDescent="0.2">
      <c r="A612" t="s">
        <v>1066</v>
      </c>
      <c r="B612" s="5">
        <v>45390</v>
      </c>
      <c r="C612" s="5" t="str">
        <f>IF(Orders_CLEAN[[#This Row],[Quantity]]="", "Quantity Error!", "Q"&amp;ROUNDUP(MONTH(Orders_CLEAN[[#This Row],[OrderDate]])/3,0))</f>
        <v>Q2</v>
      </c>
      <c r="D612" t="s">
        <v>68</v>
      </c>
      <c r="E612" t="str">
        <f>_xlfn.XLOOKUP(Orders_CLEAN[[#This Row],[CustomerID]],Customers[CustomerID],Customers[CustomerName])</f>
        <v>Kagiso Van Der Merwe</v>
      </c>
      <c r="F612" t="s">
        <v>174</v>
      </c>
      <c r="G612" t="str">
        <f>_xlfn.XLOOKUP(Orders_CLEAN[[#This Row],[ProductID]],Products[ProductID],Products[ProductName])</f>
        <v>Printers Model 4</v>
      </c>
      <c r="H612" t="str">
        <f>_xlfn.XLOOKUP(Orders_CLEAN[[#This Row],[ProductName]],Products[ProductName],Products[Category])</f>
        <v>Technology</v>
      </c>
      <c r="I612" s="6">
        <f>_xlfn.XLOOKUP(Orders_CLEAN[[#This Row],[ProductID]],Products[ProductID],Products[Cost])</f>
        <v>83.72</v>
      </c>
      <c r="J612">
        <v>5</v>
      </c>
      <c r="K612" s="6">
        <v>143.57</v>
      </c>
      <c r="L612" s="7">
        <v>0.2</v>
      </c>
      <c r="M612" t="s">
        <v>27</v>
      </c>
      <c r="N612" t="s">
        <v>47</v>
      </c>
      <c r="O612" t="str">
        <f>_xlfn.XLOOKUP(Orders_CLEAN[[#This Row],[Region]],Region_lookup[RegionCode],Region_lookup[RegionName])</f>
        <v>Eastern Cape</v>
      </c>
      <c r="P612" t="s">
        <v>58</v>
      </c>
      <c r="Q612" t="str">
        <f>_xlfn.XLOOKUP(Orders_CLEAN[[#This Row],[EmployeeID]],Employees[EmployeeID],Employees[EmployeeName])</f>
        <v>Palesa Steyn</v>
      </c>
      <c r="R612" s="8">
        <f>Orders_CLEAN[[#This Row],[Quantity]]*Orders_CLEAN[[#This Row],[UnitPrice]]*(1-Orders_CLEAN[[#This Row],[Discount]])</f>
        <v>574.28</v>
      </c>
      <c r="S612" s="8">
        <f>Orders_CLEAN[[#This Row],[Cost]]*Orders_CLEAN[[#This Row],[Quantity]]</f>
        <v>418.6</v>
      </c>
      <c r="T612" s="8">
        <f>Orders_CLEAN[[#This Row],[LineTotal]]-Orders_CLEAN[[#This Row],[LineCost]]</f>
        <v>155.67999999999995</v>
      </c>
      <c r="U612" s="8" t="str">
        <f>IFERROR(IF(Orders_CLEAN[[#This Row],[Profit]]/Orders_CLEAN[[#This Row],[LineTotal]]&gt;0.3, "High", IF(Orders_CLEAN[[#This Row],[Profit]]/Orders_CLEAN[[#This Row],[LineTotal]]&gt;=0.15, "Medium", "Low")), "Quantity Error!")</f>
        <v>Medium</v>
      </c>
      <c r="V612" s="8" t="str">
        <f>IF(COUNTIF(Returns[OrderID], Orders_CLEAN[[#This Row],[OrderID]])&gt;0, "Yes", "No")</f>
        <v>No</v>
      </c>
      <c r="W612" s="19">
        <f>IF(Orders_CLEAN[[#This Row],[Returned]]="Yes",1,0)</f>
        <v>0</v>
      </c>
    </row>
    <row r="613" spans="1:23" x14ac:dyDescent="0.2">
      <c r="A613" t="s">
        <v>1067</v>
      </c>
      <c r="B613" s="5">
        <v>45416</v>
      </c>
      <c r="C613" s="5" t="str">
        <f>IF(Orders_CLEAN[[#This Row],[Quantity]]="", "Quantity Error!", "Q"&amp;ROUNDUP(MONTH(Orders_CLEAN[[#This Row],[OrderDate]])/3,0))</f>
        <v>Q2</v>
      </c>
      <c r="D613" t="s">
        <v>165</v>
      </c>
      <c r="E613" t="str">
        <f>_xlfn.XLOOKUP(Orders_CLEAN[[#This Row],[CustomerID]],Customers[CustomerID],Customers[CustomerName])</f>
        <v>Nomsa Sithole</v>
      </c>
      <c r="F613" t="s">
        <v>231</v>
      </c>
      <c r="G613" t="str">
        <f>_xlfn.XLOOKUP(Orders_CLEAN[[#This Row],[ProductID]],Products[ProductID],Products[ProductName])</f>
        <v>Accessories Model 2</v>
      </c>
      <c r="H613" t="str">
        <f>_xlfn.XLOOKUP(Orders_CLEAN[[#This Row],[ProductName]],Products[ProductName],Products[Category])</f>
        <v>Technology</v>
      </c>
      <c r="I613" s="6">
        <f>_xlfn.XLOOKUP(Orders_CLEAN[[#This Row],[ProductID]],Products[ProductID],Products[Cost])</f>
        <v>31.01</v>
      </c>
      <c r="J613">
        <v>10</v>
      </c>
      <c r="K613" s="6">
        <v>49.68</v>
      </c>
      <c r="L613" s="7">
        <v>0.1</v>
      </c>
      <c r="M613" t="s">
        <v>36</v>
      </c>
      <c r="N613" t="s">
        <v>21</v>
      </c>
      <c r="O613" t="str">
        <f>_xlfn.XLOOKUP(Orders_CLEAN[[#This Row],[Region]],Region_lookup[RegionCode],Region_lookup[RegionName])</f>
        <v>KwaZulu-Natal</v>
      </c>
      <c r="P613" t="s">
        <v>22</v>
      </c>
      <c r="Q613" t="str">
        <f>_xlfn.XLOOKUP(Orders_CLEAN[[#This Row],[EmployeeID]],Employees[EmployeeID],Employees[EmployeeName])</f>
        <v>Thabo Le Roux</v>
      </c>
      <c r="R613" s="8">
        <f>Orders_CLEAN[[#This Row],[Quantity]]*Orders_CLEAN[[#This Row],[UnitPrice]]*(1-Orders_CLEAN[[#This Row],[Discount]])</f>
        <v>447.12</v>
      </c>
      <c r="S613" s="8">
        <f>Orders_CLEAN[[#This Row],[Cost]]*Orders_CLEAN[[#This Row],[Quantity]]</f>
        <v>310.10000000000002</v>
      </c>
      <c r="T613" s="8">
        <f>Orders_CLEAN[[#This Row],[LineTotal]]-Orders_CLEAN[[#This Row],[LineCost]]</f>
        <v>137.01999999999998</v>
      </c>
      <c r="U613" s="8" t="str">
        <f>IFERROR(IF(Orders_CLEAN[[#This Row],[Profit]]/Orders_CLEAN[[#This Row],[LineTotal]]&gt;0.3, "High", IF(Orders_CLEAN[[#This Row],[Profit]]/Orders_CLEAN[[#This Row],[LineTotal]]&gt;=0.15, "Medium", "Low")), "Quantity Error!")</f>
        <v>High</v>
      </c>
      <c r="V613" s="8" t="str">
        <f>IF(COUNTIF(Returns[OrderID], Orders_CLEAN[[#This Row],[OrderID]])&gt;0, "Yes", "No")</f>
        <v>No</v>
      </c>
      <c r="W613" s="19">
        <f>IF(Orders_CLEAN[[#This Row],[Returned]]="Yes",1,0)</f>
        <v>0</v>
      </c>
    </row>
    <row r="614" spans="1:23" x14ac:dyDescent="0.2">
      <c r="A614" t="s">
        <v>1069</v>
      </c>
      <c r="B614" s="5">
        <v>45384</v>
      </c>
      <c r="C614" s="5" t="str">
        <f>IF(Orders_CLEAN[[#This Row],[Quantity]]="", "Quantity Error!", "Q"&amp;ROUNDUP(MONTH(Orders_CLEAN[[#This Row],[OrderDate]])/3,0))</f>
        <v>Q2</v>
      </c>
      <c r="D614" t="s">
        <v>68</v>
      </c>
      <c r="E614" t="str">
        <f>_xlfn.XLOOKUP(Orders_CLEAN[[#This Row],[CustomerID]],Customers[CustomerID],Customers[CustomerName])</f>
        <v>Kagiso Van Der Merwe</v>
      </c>
      <c r="F614" t="s">
        <v>269</v>
      </c>
      <c r="G614" t="str">
        <f>_xlfn.XLOOKUP(Orders_CLEAN[[#This Row],[ProductID]],Products[ProductID],Products[ProductName])</f>
        <v>Binders Model 1</v>
      </c>
      <c r="H614" t="str">
        <f>_xlfn.XLOOKUP(Orders_CLEAN[[#This Row],[ProductName]],Products[ProductName],Products[Category])</f>
        <v>Office Supplies</v>
      </c>
      <c r="I614" s="6">
        <f>_xlfn.XLOOKUP(Orders_CLEAN[[#This Row],[ProductID]],Products[ProductID],Products[Cost])</f>
        <v>454.91</v>
      </c>
      <c r="J614">
        <v>10</v>
      </c>
      <c r="K614" s="6">
        <v>865.02</v>
      </c>
      <c r="L614" s="7">
        <v>0.1</v>
      </c>
      <c r="M614" t="s">
        <v>13</v>
      </c>
      <c r="N614" t="s">
        <v>47</v>
      </c>
      <c r="O614" t="str">
        <f>_xlfn.XLOOKUP(Orders_CLEAN[[#This Row],[Region]],Region_lookup[RegionCode],Region_lookup[RegionName])</f>
        <v>Eastern Cape</v>
      </c>
      <c r="P614" t="s">
        <v>48</v>
      </c>
      <c r="Q614" t="str">
        <f>_xlfn.XLOOKUP(Orders_CLEAN[[#This Row],[EmployeeID]],Employees[EmployeeID],Employees[EmployeeName])</f>
        <v>Sipho Ndlovu</v>
      </c>
      <c r="R614" s="8">
        <f>Orders_CLEAN[[#This Row],[Quantity]]*Orders_CLEAN[[#This Row],[UnitPrice]]*(1-Orders_CLEAN[[#This Row],[Discount]])</f>
        <v>7785.1800000000012</v>
      </c>
      <c r="S614" s="8">
        <f>Orders_CLEAN[[#This Row],[Cost]]*Orders_CLEAN[[#This Row],[Quantity]]</f>
        <v>4549.1000000000004</v>
      </c>
      <c r="T614" s="8">
        <f>Orders_CLEAN[[#This Row],[LineTotal]]-Orders_CLEAN[[#This Row],[LineCost]]</f>
        <v>3236.0800000000008</v>
      </c>
      <c r="U614" s="8" t="str">
        <f>IFERROR(IF(Orders_CLEAN[[#This Row],[Profit]]/Orders_CLEAN[[#This Row],[LineTotal]]&gt;0.3, "High", IF(Orders_CLEAN[[#This Row],[Profit]]/Orders_CLEAN[[#This Row],[LineTotal]]&gt;=0.15, "Medium", "Low")), "Quantity Error!")</f>
        <v>High</v>
      </c>
      <c r="V614" s="8" t="str">
        <f>IF(COUNTIF(Returns[OrderID], Orders_CLEAN[[#This Row],[OrderID]])&gt;0, "Yes", "No")</f>
        <v>No</v>
      </c>
      <c r="W614" s="19">
        <f>IF(Orders_CLEAN[[#This Row],[Returned]]="Yes",1,0)</f>
        <v>0</v>
      </c>
    </row>
    <row r="615" spans="1:23" x14ac:dyDescent="0.2">
      <c r="A615" t="s">
        <v>1070</v>
      </c>
      <c r="B615" s="5">
        <v>45446</v>
      </c>
      <c r="C615" s="5" t="str">
        <f>IF(Orders_CLEAN[[#This Row],[Quantity]]="", "Quantity Error!", "Q"&amp;ROUNDUP(MONTH(Orders_CLEAN[[#This Row],[OrderDate]])/3,0))</f>
        <v>Q2</v>
      </c>
      <c r="D615" t="s">
        <v>103</v>
      </c>
      <c r="E615" t="str">
        <f>_xlfn.XLOOKUP(Orders_CLEAN[[#This Row],[CustomerID]],Customers[CustomerID],Customers[CustomerName])</f>
        <v>Kagiso Khumalo</v>
      </c>
      <c r="F615" t="s">
        <v>199</v>
      </c>
      <c r="G615" t="str">
        <f>_xlfn.XLOOKUP(Orders_CLEAN[[#This Row],[ProductID]],Products[ProductID],Products[ProductName])</f>
        <v>Pens Model 2</v>
      </c>
      <c r="H615" t="str">
        <f>_xlfn.XLOOKUP(Orders_CLEAN[[#This Row],[ProductName]],Products[ProductName],Products[Category])</f>
        <v>Office Supplies</v>
      </c>
      <c r="I615" s="6">
        <f>_xlfn.XLOOKUP(Orders_CLEAN[[#This Row],[ProductID]],Products[ProductID],Products[Cost])</f>
        <v>285.10000000000002</v>
      </c>
      <c r="J615">
        <v>11</v>
      </c>
      <c r="K615" s="6">
        <v>528.79999999999995</v>
      </c>
      <c r="L615" s="7">
        <v>0.15</v>
      </c>
      <c r="M615" t="s">
        <v>13</v>
      </c>
      <c r="N615" t="s">
        <v>21</v>
      </c>
      <c r="O615" t="str">
        <f>_xlfn.XLOOKUP(Orders_CLEAN[[#This Row],[Region]],Region_lookup[RegionCode],Region_lookup[RegionName])</f>
        <v>KwaZulu-Natal</v>
      </c>
      <c r="P615" t="s">
        <v>170</v>
      </c>
      <c r="Q615" t="str">
        <f>_xlfn.XLOOKUP(Orders_CLEAN[[#This Row],[EmployeeID]],Employees[EmployeeID],Employees[EmployeeName])</f>
        <v>Nomvula Le Roux</v>
      </c>
      <c r="R615" s="8">
        <f>Orders_CLEAN[[#This Row],[Quantity]]*Orders_CLEAN[[#This Row],[UnitPrice]]*(1-Orders_CLEAN[[#This Row],[Discount]])</f>
        <v>4944.2799999999988</v>
      </c>
      <c r="S615" s="8">
        <f>Orders_CLEAN[[#This Row],[Cost]]*Orders_CLEAN[[#This Row],[Quantity]]</f>
        <v>3136.1000000000004</v>
      </c>
      <c r="T615" s="8">
        <f>Orders_CLEAN[[#This Row],[LineTotal]]-Orders_CLEAN[[#This Row],[LineCost]]</f>
        <v>1808.1799999999985</v>
      </c>
      <c r="U615" s="8" t="str">
        <f>IFERROR(IF(Orders_CLEAN[[#This Row],[Profit]]/Orders_CLEAN[[#This Row],[LineTotal]]&gt;0.3, "High", IF(Orders_CLEAN[[#This Row],[Profit]]/Orders_CLEAN[[#This Row],[LineTotal]]&gt;=0.15, "Medium", "Low")), "Quantity Error!")</f>
        <v>High</v>
      </c>
      <c r="V615" s="8" t="str">
        <f>IF(COUNTIF(Returns[OrderID], Orders_CLEAN[[#This Row],[OrderID]])&gt;0, "Yes", "No")</f>
        <v>No</v>
      </c>
      <c r="W615" s="19">
        <f>IF(Orders_CLEAN[[#This Row],[Returned]]="Yes",1,0)</f>
        <v>0</v>
      </c>
    </row>
    <row r="616" spans="1:23" x14ac:dyDescent="0.2">
      <c r="A616" t="s">
        <v>1072</v>
      </c>
      <c r="B616" s="5">
        <v>45508</v>
      </c>
      <c r="C616" s="5" t="str">
        <f>IF(Orders_CLEAN[[#This Row],[Quantity]]="", "Quantity Error!", "Q"&amp;ROUNDUP(MONTH(Orders_CLEAN[[#This Row],[OrderDate]])/3,0))</f>
        <v>Q3</v>
      </c>
      <c r="D616" t="s">
        <v>135</v>
      </c>
      <c r="E616" t="str">
        <f>_xlfn.XLOOKUP(Orders_CLEAN[[#This Row],[CustomerID]],Customers[CustomerID],Customers[CustomerName])</f>
        <v>Nomvula Mbatha</v>
      </c>
      <c r="F616" t="s">
        <v>297</v>
      </c>
      <c r="G616" t="str">
        <f>_xlfn.XLOOKUP(Orders_CLEAN[[#This Row],[ProductID]],Products[ProductID],Products[ProductName])</f>
        <v>Laptops Model 2</v>
      </c>
      <c r="H616" t="str">
        <f>_xlfn.XLOOKUP(Orders_CLEAN[[#This Row],[ProductName]],Products[ProductName],Products[Category])</f>
        <v>Technology</v>
      </c>
      <c r="I616" s="6">
        <f>_xlfn.XLOOKUP(Orders_CLEAN[[#This Row],[ProductID]],Products[ProductID],Products[Cost])</f>
        <v>55.26</v>
      </c>
      <c r="J616">
        <v>1</v>
      </c>
      <c r="K616" s="6">
        <v>112.32</v>
      </c>
      <c r="L616" s="7">
        <v>0.1</v>
      </c>
      <c r="M616" t="s">
        <v>36</v>
      </c>
      <c r="N616" t="s">
        <v>47</v>
      </c>
      <c r="O616" t="str">
        <f>_xlfn.XLOOKUP(Orders_CLEAN[[#This Row],[Region]],Region_lookup[RegionCode],Region_lookup[RegionName])</f>
        <v>Eastern Cape</v>
      </c>
      <c r="P616" t="s">
        <v>75</v>
      </c>
      <c r="Q616" t="str">
        <f>_xlfn.XLOOKUP(Orders_CLEAN[[#This Row],[EmployeeID]],Employees[EmployeeID],Employees[EmployeeName])</f>
        <v>Francois Steyn</v>
      </c>
      <c r="R616" s="8">
        <f>Orders_CLEAN[[#This Row],[Quantity]]*Orders_CLEAN[[#This Row],[UnitPrice]]*(1-Orders_CLEAN[[#This Row],[Discount]])</f>
        <v>101.08799999999999</v>
      </c>
      <c r="S616" s="8">
        <f>Orders_CLEAN[[#This Row],[Cost]]*Orders_CLEAN[[#This Row],[Quantity]]</f>
        <v>55.26</v>
      </c>
      <c r="T616" s="8">
        <f>Orders_CLEAN[[#This Row],[LineTotal]]-Orders_CLEAN[[#This Row],[LineCost]]</f>
        <v>45.827999999999996</v>
      </c>
      <c r="U616" s="8" t="str">
        <f>IFERROR(IF(Orders_CLEAN[[#This Row],[Profit]]/Orders_CLEAN[[#This Row],[LineTotal]]&gt;0.3, "High", IF(Orders_CLEAN[[#This Row],[Profit]]/Orders_CLEAN[[#This Row],[LineTotal]]&gt;=0.15, "Medium", "Low")), "Quantity Error!")</f>
        <v>High</v>
      </c>
      <c r="V616" s="8" t="str">
        <f>IF(COUNTIF(Returns[OrderID], Orders_CLEAN[[#This Row],[OrderID]])&gt;0, "Yes", "No")</f>
        <v>No</v>
      </c>
      <c r="W616" s="19">
        <f>IF(Orders_CLEAN[[#This Row],[Returned]]="Yes",1,0)</f>
        <v>0</v>
      </c>
    </row>
    <row r="617" spans="1:23" x14ac:dyDescent="0.2">
      <c r="A617" t="s">
        <v>1073</v>
      </c>
      <c r="B617" s="5">
        <v>45449</v>
      </c>
      <c r="C617" s="5" t="str">
        <f>IF(Orders_CLEAN[[#This Row],[Quantity]]="", "Quantity Error!", "Q"&amp;ROUNDUP(MONTH(Orders_CLEAN[[#This Row],[OrderDate]])/3,0))</f>
        <v>Q2</v>
      </c>
      <c r="D617" t="s">
        <v>519</v>
      </c>
      <c r="E617" t="str">
        <f>_xlfn.XLOOKUP(Orders_CLEAN[[#This Row],[CustomerID]],Customers[CustomerID],Customers[CustomerName])</f>
        <v>Francois Van Der Merwe</v>
      </c>
      <c r="F617" t="s">
        <v>114</v>
      </c>
      <c r="G617" t="str">
        <f>_xlfn.XLOOKUP(Orders_CLEAN[[#This Row],[ProductID]],Products[ProductID],Products[ProductName])</f>
        <v>Staplers Model 4</v>
      </c>
      <c r="H617" t="str">
        <f>_xlfn.XLOOKUP(Orders_CLEAN[[#This Row],[ProductName]],Products[ProductName],Products[Category])</f>
        <v>Office Supplies</v>
      </c>
      <c r="I617" s="6">
        <f>_xlfn.XLOOKUP(Orders_CLEAN[[#This Row],[ProductID]],Products[ProductID],Products[Cost])</f>
        <v>465.76</v>
      </c>
      <c r="J617">
        <v>12</v>
      </c>
      <c r="K617" s="6">
        <v>906.25</v>
      </c>
      <c r="L617" s="7">
        <v>0.05</v>
      </c>
      <c r="M617" t="s">
        <v>36</v>
      </c>
      <c r="N617" t="s">
        <v>14</v>
      </c>
      <c r="O617" t="str">
        <f>_xlfn.XLOOKUP(Orders_CLEAN[[#This Row],[Region]],Region_lookup[RegionCode],Region_lookup[RegionName])</f>
        <v>Western Cape</v>
      </c>
      <c r="P617" t="s">
        <v>93</v>
      </c>
      <c r="Q617" t="str">
        <f>_xlfn.XLOOKUP(Orders_CLEAN[[#This Row],[EmployeeID]],Employees[EmployeeID],Employees[EmployeeName])</f>
        <v>Anja Zulu</v>
      </c>
      <c r="R617" s="8">
        <f>Orders_CLEAN[[#This Row],[Quantity]]*Orders_CLEAN[[#This Row],[UnitPrice]]*(1-Orders_CLEAN[[#This Row],[Discount]])</f>
        <v>10331.25</v>
      </c>
      <c r="S617" s="8">
        <f>Orders_CLEAN[[#This Row],[Cost]]*Orders_CLEAN[[#This Row],[Quantity]]</f>
        <v>5589.12</v>
      </c>
      <c r="T617" s="8">
        <f>Orders_CLEAN[[#This Row],[LineTotal]]-Orders_CLEAN[[#This Row],[LineCost]]</f>
        <v>4742.13</v>
      </c>
      <c r="U617" s="8" t="str">
        <f>IFERROR(IF(Orders_CLEAN[[#This Row],[Profit]]/Orders_CLEAN[[#This Row],[LineTotal]]&gt;0.3, "High", IF(Orders_CLEAN[[#This Row],[Profit]]/Orders_CLEAN[[#This Row],[LineTotal]]&gt;=0.15, "Medium", "Low")), "Quantity Error!")</f>
        <v>High</v>
      </c>
      <c r="V617" s="8" t="str">
        <f>IF(COUNTIF(Returns[OrderID], Orders_CLEAN[[#This Row],[OrderID]])&gt;0, "Yes", "No")</f>
        <v>No</v>
      </c>
      <c r="W617" s="19">
        <f>IF(Orders_CLEAN[[#This Row],[Returned]]="Yes",1,0)</f>
        <v>0</v>
      </c>
    </row>
    <row r="618" spans="1:23" x14ac:dyDescent="0.2">
      <c r="A618" t="s">
        <v>1074</v>
      </c>
      <c r="B618" s="5">
        <v>45305</v>
      </c>
      <c r="C618" s="5" t="str">
        <f>IF(Orders_CLEAN[[#This Row],[Quantity]]="", "Quantity Error!", "Q"&amp;ROUNDUP(MONTH(Orders_CLEAN[[#This Row],[OrderDate]])/3,0))</f>
        <v>Q1</v>
      </c>
      <c r="D618" t="s">
        <v>388</v>
      </c>
      <c r="E618" t="str">
        <f>_xlfn.XLOOKUP(Orders_CLEAN[[#This Row],[CustomerID]],Customers[CustomerID],Customers[CustomerName])</f>
        <v>Francois Mahlangu</v>
      </c>
      <c r="F618" t="s">
        <v>166</v>
      </c>
      <c r="G618" t="str">
        <f>_xlfn.XLOOKUP(Orders_CLEAN[[#This Row],[ProductID]],Products[ProductID],Products[ProductName])</f>
        <v>Monitors Model 2</v>
      </c>
      <c r="H618" t="str">
        <f>_xlfn.XLOOKUP(Orders_CLEAN[[#This Row],[ProductName]],Products[ProductName],Products[Category])</f>
        <v>Technology</v>
      </c>
      <c r="I618" s="6">
        <f>_xlfn.XLOOKUP(Orders_CLEAN[[#This Row],[ProductID]],Products[ProductID],Products[Cost])</f>
        <v>396.64</v>
      </c>
      <c r="J618">
        <v>5</v>
      </c>
      <c r="K618" s="6">
        <v>532.41999999999996</v>
      </c>
      <c r="L618" s="7">
        <v>0</v>
      </c>
      <c r="M618" t="s">
        <v>13</v>
      </c>
      <c r="N618" t="s">
        <v>31</v>
      </c>
      <c r="O618" t="str">
        <f>_xlfn.XLOOKUP(Orders_CLEAN[[#This Row],[Region]],Region_lookup[RegionCode],Region_lookup[RegionName])</f>
        <v>Gauteng</v>
      </c>
      <c r="P618" t="s">
        <v>52</v>
      </c>
      <c r="Q618" t="str">
        <f>_xlfn.XLOOKUP(Orders_CLEAN[[#This Row],[EmployeeID]],Employees[EmployeeID],Employees[EmployeeName])</f>
        <v>Precious Mbatha</v>
      </c>
      <c r="R618" s="8">
        <f>Orders_CLEAN[[#This Row],[Quantity]]*Orders_CLEAN[[#This Row],[UnitPrice]]*(1-Orders_CLEAN[[#This Row],[Discount]])</f>
        <v>2662.1</v>
      </c>
      <c r="S618" s="8">
        <f>Orders_CLEAN[[#This Row],[Cost]]*Orders_CLEAN[[#This Row],[Quantity]]</f>
        <v>1983.1999999999998</v>
      </c>
      <c r="T618" s="8">
        <f>Orders_CLEAN[[#This Row],[LineTotal]]-Orders_CLEAN[[#This Row],[LineCost]]</f>
        <v>678.90000000000009</v>
      </c>
      <c r="U618" s="8" t="str">
        <f>IFERROR(IF(Orders_CLEAN[[#This Row],[Profit]]/Orders_CLEAN[[#This Row],[LineTotal]]&gt;0.3, "High", IF(Orders_CLEAN[[#This Row],[Profit]]/Orders_CLEAN[[#This Row],[LineTotal]]&gt;=0.15, "Medium", "Low")), "Quantity Error!")</f>
        <v>Medium</v>
      </c>
      <c r="V618" s="8" t="str">
        <f>IF(COUNTIF(Returns[OrderID], Orders_CLEAN[[#This Row],[OrderID]])&gt;0, "Yes", "No")</f>
        <v>No</v>
      </c>
      <c r="W618" s="19">
        <f>IF(Orders_CLEAN[[#This Row],[Returned]]="Yes",1,0)</f>
        <v>0</v>
      </c>
    </row>
    <row r="619" spans="1:23" x14ac:dyDescent="0.2">
      <c r="A619" t="s">
        <v>1075</v>
      </c>
      <c r="B619" s="5">
        <v>45466</v>
      </c>
      <c r="C619" s="5" t="str">
        <f>IF(Orders_CLEAN[[#This Row],[Quantity]]="", "Quantity Error!", "Q"&amp;ROUNDUP(MONTH(Orders_CLEAN[[#This Row],[OrderDate]])/3,0))</f>
        <v>Q2</v>
      </c>
      <c r="D619" t="s">
        <v>254</v>
      </c>
      <c r="E619" t="str">
        <f>_xlfn.XLOOKUP(Orders_CLEAN[[#This Row],[CustomerID]],Customers[CustomerID],Customers[CustomerName])</f>
        <v>Werner Sithole</v>
      </c>
      <c r="F619" t="s">
        <v>144</v>
      </c>
      <c r="G619" t="str">
        <f>_xlfn.XLOOKUP(Orders_CLEAN[[#This Row],[ProductID]],Products[ProductID],Products[ProductName])</f>
        <v>Bookcases Model 1</v>
      </c>
      <c r="H619" t="str">
        <f>_xlfn.XLOOKUP(Orders_CLEAN[[#This Row],[ProductName]],Products[ProductName],Products[Category])</f>
        <v>Furniture</v>
      </c>
      <c r="I619" s="6">
        <f>_xlfn.XLOOKUP(Orders_CLEAN[[#This Row],[ProductID]],Products[ProductID],Products[Cost])</f>
        <v>644.65</v>
      </c>
      <c r="J619">
        <v>1</v>
      </c>
      <c r="K619" s="6">
        <v>1029.82</v>
      </c>
      <c r="L619" s="7">
        <v>0.2</v>
      </c>
      <c r="M619" t="s">
        <v>27</v>
      </c>
      <c r="N619" t="s">
        <v>21</v>
      </c>
      <c r="O619" t="str">
        <f>_xlfn.XLOOKUP(Orders_CLEAN[[#This Row],[Region]],Region_lookup[RegionCode],Region_lookup[RegionName])</f>
        <v>KwaZulu-Natal</v>
      </c>
      <c r="P619" t="s">
        <v>97</v>
      </c>
      <c r="Q619" t="str">
        <f>_xlfn.XLOOKUP(Orders_CLEAN[[#This Row],[EmployeeID]],Employees[EmployeeID],Employees[EmployeeName])</f>
        <v>Bongani Sithole</v>
      </c>
      <c r="R619" s="8">
        <f>Orders_CLEAN[[#This Row],[Quantity]]*Orders_CLEAN[[#This Row],[UnitPrice]]*(1-Orders_CLEAN[[#This Row],[Discount]])</f>
        <v>823.85599999999999</v>
      </c>
      <c r="S619" s="8">
        <f>Orders_CLEAN[[#This Row],[Cost]]*Orders_CLEAN[[#This Row],[Quantity]]</f>
        <v>644.65</v>
      </c>
      <c r="T619" s="8">
        <f>Orders_CLEAN[[#This Row],[LineTotal]]-Orders_CLEAN[[#This Row],[LineCost]]</f>
        <v>179.20600000000002</v>
      </c>
      <c r="U619" s="8" t="str">
        <f>IFERROR(IF(Orders_CLEAN[[#This Row],[Profit]]/Orders_CLEAN[[#This Row],[LineTotal]]&gt;0.3, "High", IF(Orders_CLEAN[[#This Row],[Profit]]/Orders_CLEAN[[#This Row],[LineTotal]]&gt;=0.15, "Medium", "Low")), "Quantity Error!")</f>
        <v>Medium</v>
      </c>
      <c r="V619" s="8" t="str">
        <f>IF(COUNTIF(Returns[OrderID], Orders_CLEAN[[#This Row],[OrderID]])&gt;0, "Yes", "No")</f>
        <v>No</v>
      </c>
      <c r="W619" s="19">
        <f>IF(Orders_CLEAN[[#This Row],[Returned]]="Yes",1,0)</f>
        <v>0</v>
      </c>
    </row>
    <row r="620" spans="1:23" x14ac:dyDescent="0.2">
      <c r="A620" t="s">
        <v>1076</v>
      </c>
      <c r="B620" s="5">
        <v>45403</v>
      </c>
      <c r="C620" s="5" t="str">
        <f>IF(Orders_CLEAN[[#This Row],[Quantity]]="", "Quantity Error!", "Q"&amp;ROUNDUP(MONTH(Orders_CLEAN[[#This Row],[OrderDate]])/3,0))</f>
        <v>Q2</v>
      </c>
      <c r="D620" t="s">
        <v>138</v>
      </c>
      <c r="E620" t="str">
        <f>_xlfn.XLOOKUP(Orders_CLEAN[[#This Row],[CustomerID]],Customers[CustomerID],Customers[CustomerName])</f>
        <v>Nomsa Coetzee</v>
      </c>
      <c r="F620" t="s">
        <v>162</v>
      </c>
      <c r="G620" t="str">
        <f>_xlfn.XLOOKUP(Orders_CLEAN[[#This Row],[ProductID]],Products[ProductID],Products[ProductName])</f>
        <v>Chairs Model 1</v>
      </c>
      <c r="H620" t="str">
        <f>_xlfn.XLOOKUP(Orders_CLEAN[[#This Row],[ProductName]],Products[ProductName],Products[Category])</f>
        <v>Furniture</v>
      </c>
      <c r="I620" s="6">
        <f>_xlfn.XLOOKUP(Orders_CLEAN[[#This Row],[ProductID]],Products[ProductID],Products[Cost])</f>
        <v>96.56</v>
      </c>
      <c r="J620">
        <v>1</v>
      </c>
      <c r="K620" s="6">
        <v>209.03</v>
      </c>
      <c r="L620" s="7">
        <v>0</v>
      </c>
      <c r="M620" t="s">
        <v>13</v>
      </c>
      <c r="N620" t="s">
        <v>21</v>
      </c>
      <c r="O620" t="str">
        <f>_xlfn.XLOOKUP(Orders_CLEAN[[#This Row],[Region]],Region_lookup[RegionCode],Region_lookup[RegionName])</f>
        <v>KwaZulu-Natal</v>
      </c>
      <c r="P620" t="s">
        <v>170</v>
      </c>
      <c r="Q620" t="str">
        <f>_xlfn.XLOOKUP(Orders_CLEAN[[#This Row],[EmployeeID]],Employees[EmployeeID],Employees[EmployeeName])</f>
        <v>Nomvula Le Roux</v>
      </c>
      <c r="R620" s="8">
        <f>Orders_CLEAN[[#This Row],[Quantity]]*Orders_CLEAN[[#This Row],[UnitPrice]]*(1-Orders_CLEAN[[#This Row],[Discount]])</f>
        <v>209.03</v>
      </c>
      <c r="S620" s="8">
        <f>Orders_CLEAN[[#This Row],[Cost]]*Orders_CLEAN[[#This Row],[Quantity]]</f>
        <v>96.56</v>
      </c>
      <c r="T620" s="8">
        <f>Orders_CLEAN[[#This Row],[LineTotal]]-Orders_CLEAN[[#This Row],[LineCost]]</f>
        <v>112.47</v>
      </c>
      <c r="U620" s="8" t="str">
        <f>IFERROR(IF(Orders_CLEAN[[#This Row],[Profit]]/Orders_CLEAN[[#This Row],[LineTotal]]&gt;0.3, "High", IF(Orders_CLEAN[[#This Row],[Profit]]/Orders_CLEAN[[#This Row],[LineTotal]]&gt;=0.15, "Medium", "Low")), "Quantity Error!")</f>
        <v>High</v>
      </c>
      <c r="V620" s="8" t="str">
        <f>IF(COUNTIF(Returns[OrderID], Orders_CLEAN[[#This Row],[OrderID]])&gt;0, "Yes", "No")</f>
        <v>No</v>
      </c>
      <c r="W620" s="19">
        <f>IF(Orders_CLEAN[[#This Row],[Returned]]="Yes",1,0)</f>
        <v>0</v>
      </c>
    </row>
    <row r="621" spans="1:23" x14ac:dyDescent="0.2">
      <c r="A621" t="s">
        <v>1077</v>
      </c>
      <c r="B621" s="5">
        <v>45507</v>
      </c>
      <c r="C621" s="5" t="str">
        <f>IF(Orders_CLEAN[[#This Row],[Quantity]]="", "Quantity Error!", "Q"&amp;ROUNDUP(MONTH(Orders_CLEAN[[#This Row],[OrderDate]])/3,0))</f>
        <v>Q3</v>
      </c>
      <c r="D621" t="s">
        <v>141</v>
      </c>
      <c r="E621" t="str">
        <f>_xlfn.XLOOKUP(Orders_CLEAN[[#This Row],[CustomerID]],Customers[CustomerID],Customers[CustomerName])</f>
        <v>Anja Molefe</v>
      </c>
      <c r="F621" t="s">
        <v>174</v>
      </c>
      <c r="G621" t="str">
        <f>_xlfn.XLOOKUP(Orders_CLEAN[[#This Row],[ProductID]],Products[ProductID],Products[ProductName])</f>
        <v>Printers Model 4</v>
      </c>
      <c r="H621" t="str">
        <f>_xlfn.XLOOKUP(Orders_CLEAN[[#This Row],[ProductName]],Products[ProductName],Products[Category])</f>
        <v>Technology</v>
      </c>
      <c r="I621" s="6">
        <f>_xlfn.XLOOKUP(Orders_CLEAN[[#This Row],[ProductID]],Products[ProductID],Products[Cost])</f>
        <v>83.72</v>
      </c>
      <c r="J621">
        <v>9</v>
      </c>
      <c r="K621" s="6">
        <v>143.57</v>
      </c>
      <c r="L621" s="7">
        <v>0.15</v>
      </c>
      <c r="M621" t="s">
        <v>27</v>
      </c>
      <c r="N621" t="s">
        <v>14</v>
      </c>
      <c r="O621" t="str">
        <f>_xlfn.XLOOKUP(Orders_CLEAN[[#This Row],[Region]],Region_lookup[RegionCode],Region_lookup[RegionName])</f>
        <v>Western Cape</v>
      </c>
      <c r="P621" t="s">
        <v>93</v>
      </c>
      <c r="Q621" t="str">
        <f>_xlfn.XLOOKUP(Orders_CLEAN[[#This Row],[EmployeeID]],Employees[EmployeeID],Employees[EmployeeName])</f>
        <v>Anja Zulu</v>
      </c>
      <c r="R621" s="8">
        <f>Orders_CLEAN[[#This Row],[Quantity]]*Orders_CLEAN[[#This Row],[UnitPrice]]*(1-Orders_CLEAN[[#This Row],[Discount]])</f>
        <v>1098.3104999999998</v>
      </c>
      <c r="S621" s="8">
        <f>Orders_CLEAN[[#This Row],[Cost]]*Orders_CLEAN[[#This Row],[Quantity]]</f>
        <v>753.48</v>
      </c>
      <c r="T621" s="8">
        <f>Orders_CLEAN[[#This Row],[LineTotal]]-Orders_CLEAN[[#This Row],[LineCost]]</f>
        <v>344.8304999999998</v>
      </c>
      <c r="U621" s="8" t="str">
        <f>IFERROR(IF(Orders_CLEAN[[#This Row],[Profit]]/Orders_CLEAN[[#This Row],[LineTotal]]&gt;0.3, "High", IF(Orders_CLEAN[[#This Row],[Profit]]/Orders_CLEAN[[#This Row],[LineTotal]]&gt;=0.15, "Medium", "Low")), "Quantity Error!")</f>
        <v>High</v>
      </c>
      <c r="V621" s="8" t="str">
        <f>IF(COUNTIF(Returns[OrderID], Orders_CLEAN[[#This Row],[OrderID]])&gt;0, "Yes", "No")</f>
        <v>No</v>
      </c>
      <c r="W621" s="19">
        <f>IF(Orders_CLEAN[[#This Row],[Returned]]="Yes",1,0)</f>
        <v>0</v>
      </c>
    </row>
    <row r="622" spans="1:23" x14ac:dyDescent="0.2">
      <c r="A622" t="s">
        <v>1078</v>
      </c>
      <c r="B622" s="5">
        <v>45329</v>
      </c>
      <c r="C622" s="5" t="str">
        <f>IF(Orders_CLEAN[[#This Row],[Quantity]]="", "Quantity Error!", "Q"&amp;ROUNDUP(MONTH(Orders_CLEAN[[#This Row],[OrderDate]])/3,0))</f>
        <v>Q1</v>
      </c>
      <c r="D622" t="s">
        <v>546</v>
      </c>
      <c r="E622" t="str">
        <f>_xlfn.XLOOKUP(Orders_CLEAN[[#This Row],[CustomerID]],Customers[CustomerID],Customers[CustomerName])</f>
        <v>Precious Fourie</v>
      </c>
      <c r="F622" t="s">
        <v>41</v>
      </c>
      <c r="G622" t="str">
        <f>_xlfn.XLOOKUP(Orders_CLEAN[[#This Row],[ProductID]],Products[ProductID],Products[ProductName])</f>
        <v>Pens Model 3</v>
      </c>
      <c r="H622" t="str">
        <f>_xlfn.XLOOKUP(Orders_CLEAN[[#This Row],[ProductName]],Products[ProductName],Products[Category])</f>
        <v>Office Supplies</v>
      </c>
      <c r="I622" s="6">
        <f>_xlfn.XLOOKUP(Orders_CLEAN[[#This Row],[ProductID]],Products[ProductID],Products[Cost])</f>
        <v>498.61</v>
      </c>
      <c r="J622">
        <v>6</v>
      </c>
      <c r="K622" s="6">
        <v>944.31</v>
      </c>
      <c r="L622" s="7">
        <v>0.2</v>
      </c>
      <c r="M622" t="s">
        <v>62</v>
      </c>
      <c r="N622" t="s">
        <v>21</v>
      </c>
      <c r="O622" t="str">
        <f>_xlfn.XLOOKUP(Orders_CLEAN[[#This Row],[Region]],Region_lookup[RegionCode],Region_lookup[RegionName])</f>
        <v>KwaZulu-Natal</v>
      </c>
      <c r="P622" t="s">
        <v>170</v>
      </c>
      <c r="Q622" t="str">
        <f>_xlfn.XLOOKUP(Orders_CLEAN[[#This Row],[EmployeeID]],Employees[EmployeeID],Employees[EmployeeName])</f>
        <v>Nomvula Le Roux</v>
      </c>
      <c r="R622" s="8">
        <f>Orders_CLEAN[[#This Row],[Quantity]]*Orders_CLEAN[[#This Row],[UnitPrice]]*(1-Orders_CLEAN[[#This Row],[Discount]])</f>
        <v>4532.6880000000001</v>
      </c>
      <c r="S622" s="8">
        <f>Orders_CLEAN[[#This Row],[Cost]]*Orders_CLEAN[[#This Row],[Quantity]]</f>
        <v>2991.66</v>
      </c>
      <c r="T622" s="8">
        <f>Orders_CLEAN[[#This Row],[LineTotal]]-Orders_CLEAN[[#This Row],[LineCost]]</f>
        <v>1541.0280000000002</v>
      </c>
      <c r="U622" s="8" t="str">
        <f>IFERROR(IF(Orders_CLEAN[[#This Row],[Profit]]/Orders_CLEAN[[#This Row],[LineTotal]]&gt;0.3, "High", IF(Orders_CLEAN[[#This Row],[Profit]]/Orders_CLEAN[[#This Row],[LineTotal]]&gt;=0.15, "Medium", "Low")), "Quantity Error!")</f>
        <v>High</v>
      </c>
      <c r="V622" s="8" t="str">
        <f>IF(COUNTIF(Returns[OrderID], Orders_CLEAN[[#This Row],[OrderID]])&gt;0, "Yes", "No")</f>
        <v>No</v>
      </c>
      <c r="W622" s="19">
        <f>IF(Orders_CLEAN[[#This Row],[Returned]]="Yes",1,0)</f>
        <v>0</v>
      </c>
    </row>
    <row r="623" spans="1:23" x14ac:dyDescent="0.2">
      <c r="A623" t="s">
        <v>1080</v>
      </c>
      <c r="B623" s="5">
        <v>45692</v>
      </c>
      <c r="C623" s="5" t="str">
        <f>IF(Orders_CLEAN[[#This Row],[Quantity]]="", "Quantity Error!", "Q"&amp;ROUNDUP(MONTH(Orders_CLEAN[[#This Row],[OrderDate]])/3,0))</f>
        <v>Q1</v>
      </c>
      <c r="D623" t="s">
        <v>448</v>
      </c>
      <c r="E623" t="str">
        <f>_xlfn.XLOOKUP(Orders_CLEAN[[#This Row],[CustomerID]],Customers[CustomerID],Customers[CustomerName])</f>
        <v>Werner Van Der Merwe</v>
      </c>
      <c r="F623" t="s">
        <v>78</v>
      </c>
      <c r="G623" t="str">
        <f>_xlfn.XLOOKUP(Orders_CLEAN[[#This Row],[ProductID]],Products[ProductID],Products[ProductName])</f>
        <v>Desks Model 3</v>
      </c>
      <c r="H623" t="str">
        <f>_xlfn.XLOOKUP(Orders_CLEAN[[#This Row],[ProductName]],Products[ProductName],Products[Category])</f>
        <v>Furniture</v>
      </c>
      <c r="I623" s="6">
        <f>_xlfn.XLOOKUP(Orders_CLEAN[[#This Row],[ProductID]],Products[ProductID],Products[Cost])</f>
        <v>388.07</v>
      </c>
      <c r="J623">
        <v>2</v>
      </c>
      <c r="K623" s="6">
        <v>782.41</v>
      </c>
      <c r="L623" s="7">
        <v>0.1</v>
      </c>
      <c r="M623" t="s">
        <v>27</v>
      </c>
      <c r="N623" t="s">
        <v>47</v>
      </c>
      <c r="O623" t="str">
        <f>_xlfn.XLOOKUP(Orders_CLEAN[[#This Row],[Region]],Region_lookup[RegionCode],Region_lookup[RegionName])</f>
        <v>Eastern Cape</v>
      </c>
      <c r="P623" t="s">
        <v>75</v>
      </c>
      <c r="Q623" t="str">
        <f>_xlfn.XLOOKUP(Orders_CLEAN[[#This Row],[EmployeeID]],Employees[EmployeeID],Employees[EmployeeName])</f>
        <v>Francois Steyn</v>
      </c>
      <c r="R623" s="8">
        <f>Orders_CLEAN[[#This Row],[Quantity]]*Orders_CLEAN[[#This Row],[UnitPrice]]*(1-Orders_CLEAN[[#This Row],[Discount]])</f>
        <v>1408.338</v>
      </c>
      <c r="S623" s="8">
        <f>Orders_CLEAN[[#This Row],[Cost]]*Orders_CLEAN[[#This Row],[Quantity]]</f>
        <v>776.14</v>
      </c>
      <c r="T623" s="8">
        <f>Orders_CLEAN[[#This Row],[LineTotal]]-Orders_CLEAN[[#This Row],[LineCost]]</f>
        <v>632.19799999999998</v>
      </c>
      <c r="U623" s="8" t="str">
        <f>IFERROR(IF(Orders_CLEAN[[#This Row],[Profit]]/Orders_CLEAN[[#This Row],[LineTotal]]&gt;0.3, "High", IF(Orders_CLEAN[[#This Row],[Profit]]/Orders_CLEAN[[#This Row],[LineTotal]]&gt;=0.15, "Medium", "Low")), "Quantity Error!")</f>
        <v>High</v>
      </c>
      <c r="V623" s="8" t="str">
        <f>IF(COUNTIF(Returns[OrderID], Orders_CLEAN[[#This Row],[OrderID]])&gt;0, "Yes", "No")</f>
        <v>No</v>
      </c>
      <c r="W623" s="19">
        <f>IF(Orders_CLEAN[[#This Row],[Returned]]="Yes",1,0)</f>
        <v>0</v>
      </c>
    </row>
    <row r="624" spans="1:23" x14ac:dyDescent="0.2">
      <c r="A624" t="s">
        <v>1082</v>
      </c>
      <c r="B624" s="5">
        <v>45558</v>
      </c>
      <c r="C624" s="5" t="str">
        <f>IF(Orders_CLEAN[[#This Row],[Quantity]]="", "Quantity Error!", "Q"&amp;ROUNDUP(MONTH(Orders_CLEAN[[#This Row],[OrderDate]])/3,0))</f>
        <v>Q3</v>
      </c>
      <c r="D624" t="s">
        <v>261</v>
      </c>
      <c r="E624" t="str">
        <f>_xlfn.XLOOKUP(Orders_CLEAN[[#This Row],[CustomerID]],Customers[CustomerID],Customers[CustomerName])</f>
        <v>Palesa Molefe</v>
      </c>
      <c r="F624" t="s">
        <v>213</v>
      </c>
      <c r="G624" t="str">
        <f>_xlfn.XLOOKUP(Orders_CLEAN[[#This Row],[ProductID]],Products[ProductID],Products[ProductName])</f>
        <v>Pens Model 4</v>
      </c>
      <c r="H624" t="str">
        <f>_xlfn.XLOOKUP(Orders_CLEAN[[#This Row],[ProductName]],Products[ProductName],Products[Category])</f>
        <v>Office Supplies</v>
      </c>
      <c r="I624" s="6">
        <f>_xlfn.XLOOKUP(Orders_CLEAN[[#This Row],[ProductID]],Products[ProductID],Products[Cost])</f>
        <v>578.14</v>
      </c>
      <c r="J624">
        <v>10</v>
      </c>
      <c r="K624" s="6">
        <v>1084.72</v>
      </c>
      <c r="L624" s="7">
        <v>0.15</v>
      </c>
      <c r="M624" t="s">
        <v>13</v>
      </c>
      <c r="N624" t="s">
        <v>31</v>
      </c>
      <c r="O624" t="str">
        <f>_xlfn.XLOOKUP(Orders_CLEAN[[#This Row],[Region]],Region_lookup[RegionCode],Region_lookup[RegionName])</f>
        <v>Gauteng</v>
      </c>
      <c r="P624" t="s">
        <v>32</v>
      </c>
      <c r="Q624" t="str">
        <f>_xlfn.XLOOKUP(Orders_CLEAN[[#This Row],[EmployeeID]],Employees[EmployeeID],Employees[EmployeeName])</f>
        <v>Nomvula Mokoena</v>
      </c>
      <c r="R624" s="8">
        <f>Orders_CLEAN[[#This Row],[Quantity]]*Orders_CLEAN[[#This Row],[UnitPrice]]*(1-Orders_CLEAN[[#This Row],[Discount]])</f>
        <v>9220.1200000000008</v>
      </c>
      <c r="S624" s="8">
        <f>Orders_CLEAN[[#This Row],[Cost]]*Orders_CLEAN[[#This Row],[Quantity]]</f>
        <v>5781.4</v>
      </c>
      <c r="T624" s="8">
        <f>Orders_CLEAN[[#This Row],[LineTotal]]-Orders_CLEAN[[#This Row],[LineCost]]</f>
        <v>3438.7200000000012</v>
      </c>
      <c r="U624" s="8" t="str">
        <f>IFERROR(IF(Orders_CLEAN[[#This Row],[Profit]]/Orders_CLEAN[[#This Row],[LineTotal]]&gt;0.3, "High", IF(Orders_CLEAN[[#This Row],[Profit]]/Orders_CLEAN[[#This Row],[LineTotal]]&gt;=0.15, "Medium", "Low")), "Quantity Error!")</f>
        <v>High</v>
      </c>
      <c r="V624" s="8" t="str">
        <f>IF(COUNTIF(Returns[OrderID], Orders_CLEAN[[#This Row],[OrderID]])&gt;0, "Yes", "No")</f>
        <v>No</v>
      </c>
      <c r="W624" s="19">
        <f>IF(Orders_CLEAN[[#This Row],[Returned]]="Yes",1,0)</f>
        <v>0</v>
      </c>
    </row>
    <row r="625" spans="1:23" x14ac:dyDescent="0.2">
      <c r="A625" t="s">
        <v>1083</v>
      </c>
      <c r="B625" s="5">
        <v>45563</v>
      </c>
      <c r="C625" s="5" t="str">
        <f>IF(Orders_CLEAN[[#This Row],[Quantity]]="", "Quantity Error!", "Q"&amp;ROUNDUP(MONTH(Orders_CLEAN[[#This Row],[OrderDate]])/3,0))</f>
        <v>Q3</v>
      </c>
      <c r="D625" t="s">
        <v>268</v>
      </c>
      <c r="E625" t="str">
        <f>_xlfn.XLOOKUP(Orders_CLEAN[[#This Row],[CustomerID]],Customers[CustomerID],Customers[CustomerName])</f>
        <v>Palesa Steyn</v>
      </c>
      <c r="F625" t="s">
        <v>216</v>
      </c>
      <c r="G625" t="str">
        <f>_xlfn.XLOOKUP(Orders_CLEAN[[#This Row],[ProductID]],Products[ProductID],Products[ProductName])</f>
        <v>Pens Model 1</v>
      </c>
      <c r="H625" t="str">
        <f>_xlfn.XLOOKUP(Orders_CLEAN[[#This Row],[ProductName]],Products[ProductName],Products[Category])</f>
        <v>Office Supplies</v>
      </c>
      <c r="I625" s="6">
        <f>_xlfn.XLOOKUP(Orders_CLEAN[[#This Row],[ProductID]],Products[ProductID],Products[Cost])</f>
        <v>640.09</v>
      </c>
      <c r="J625">
        <v>11</v>
      </c>
      <c r="K625" s="6">
        <v>1169.26</v>
      </c>
      <c r="L625" s="7">
        <v>0.15</v>
      </c>
      <c r="M625" t="s">
        <v>36</v>
      </c>
      <c r="N625" t="s">
        <v>21</v>
      </c>
      <c r="O625" t="str">
        <f>_xlfn.XLOOKUP(Orders_CLEAN[[#This Row],[Region]],Region_lookup[RegionCode],Region_lookup[RegionName])</f>
        <v>KwaZulu-Natal</v>
      </c>
      <c r="P625" t="s">
        <v>22</v>
      </c>
      <c r="Q625" t="str">
        <f>_xlfn.XLOOKUP(Orders_CLEAN[[#This Row],[EmployeeID]],Employees[EmployeeID],Employees[EmployeeName])</f>
        <v>Thabo Le Roux</v>
      </c>
      <c r="R625" s="8">
        <f>Orders_CLEAN[[#This Row],[Quantity]]*Orders_CLEAN[[#This Row],[UnitPrice]]*(1-Orders_CLEAN[[#This Row],[Discount]])</f>
        <v>10932.581</v>
      </c>
      <c r="S625" s="8">
        <f>Orders_CLEAN[[#This Row],[Cost]]*Orders_CLEAN[[#This Row],[Quantity]]</f>
        <v>7040.9900000000007</v>
      </c>
      <c r="T625" s="8">
        <f>Orders_CLEAN[[#This Row],[LineTotal]]-Orders_CLEAN[[#This Row],[LineCost]]</f>
        <v>3891.5909999999994</v>
      </c>
      <c r="U625" s="8" t="str">
        <f>IFERROR(IF(Orders_CLEAN[[#This Row],[Profit]]/Orders_CLEAN[[#This Row],[LineTotal]]&gt;0.3, "High", IF(Orders_CLEAN[[#This Row],[Profit]]/Orders_CLEAN[[#This Row],[LineTotal]]&gt;=0.15, "Medium", "Low")), "Quantity Error!")</f>
        <v>High</v>
      </c>
      <c r="V625" s="8" t="str">
        <f>IF(COUNTIF(Returns[OrderID], Orders_CLEAN[[#This Row],[OrderID]])&gt;0, "Yes", "No")</f>
        <v>No</v>
      </c>
      <c r="W625" s="19">
        <f>IF(Orders_CLEAN[[#This Row],[Returned]]="Yes",1,0)</f>
        <v>0</v>
      </c>
    </row>
    <row r="626" spans="1:23" x14ac:dyDescent="0.2">
      <c r="A626" t="s">
        <v>1085</v>
      </c>
      <c r="B626" s="5">
        <v>45389</v>
      </c>
      <c r="C626" s="5" t="str">
        <f>IF(Orders_CLEAN[[#This Row],[Quantity]]="", "Quantity Error!", "Q"&amp;ROUNDUP(MONTH(Orders_CLEAN[[#This Row],[OrderDate]])/3,0))</f>
        <v>Q2</v>
      </c>
      <c r="D626" t="s">
        <v>240</v>
      </c>
      <c r="E626" t="str">
        <f>_xlfn.XLOOKUP(Orders_CLEAN[[#This Row],[CustomerID]],Customers[CustomerID],Customers[CustomerName])</f>
        <v>Riaan Molefe</v>
      </c>
      <c r="F626" t="s">
        <v>73</v>
      </c>
      <c r="G626" t="str">
        <f>_xlfn.XLOOKUP(Orders_CLEAN[[#This Row],[ProductID]],Products[ProductID],Products[ProductName])</f>
        <v>Tables Model 1</v>
      </c>
      <c r="H626" t="str">
        <f>_xlfn.XLOOKUP(Orders_CLEAN[[#This Row],[ProductName]],Products[ProductName],Products[Category])</f>
        <v>Furniture</v>
      </c>
      <c r="I626" s="6">
        <f>_xlfn.XLOOKUP(Orders_CLEAN[[#This Row],[ProductID]],Products[ProductID],Products[Cost])</f>
        <v>469.73</v>
      </c>
      <c r="J626">
        <v>3</v>
      </c>
      <c r="K626" s="6">
        <v>954.16</v>
      </c>
      <c r="L626" s="7">
        <v>0.2</v>
      </c>
      <c r="M626" t="s">
        <v>13</v>
      </c>
      <c r="N626" t="s">
        <v>21</v>
      </c>
      <c r="O626" t="str">
        <f>_xlfn.XLOOKUP(Orders_CLEAN[[#This Row],[Region]],Region_lookup[RegionCode],Region_lookup[RegionName])</f>
        <v>KwaZulu-Natal</v>
      </c>
      <c r="P626" t="s">
        <v>97</v>
      </c>
      <c r="Q626" t="str">
        <f>_xlfn.XLOOKUP(Orders_CLEAN[[#This Row],[EmployeeID]],Employees[EmployeeID],Employees[EmployeeName])</f>
        <v>Bongani Sithole</v>
      </c>
      <c r="R626" s="8">
        <f>Orders_CLEAN[[#This Row],[Quantity]]*Orders_CLEAN[[#This Row],[UnitPrice]]*(1-Orders_CLEAN[[#This Row],[Discount]])</f>
        <v>2289.9839999999999</v>
      </c>
      <c r="S626" s="8">
        <f>Orders_CLEAN[[#This Row],[Cost]]*Orders_CLEAN[[#This Row],[Quantity]]</f>
        <v>1409.19</v>
      </c>
      <c r="T626" s="8">
        <f>Orders_CLEAN[[#This Row],[LineTotal]]-Orders_CLEAN[[#This Row],[LineCost]]</f>
        <v>880.79399999999987</v>
      </c>
      <c r="U626" s="8" t="str">
        <f>IFERROR(IF(Orders_CLEAN[[#This Row],[Profit]]/Orders_CLEAN[[#This Row],[LineTotal]]&gt;0.3, "High", IF(Orders_CLEAN[[#This Row],[Profit]]/Orders_CLEAN[[#This Row],[LineTotal]]&gt;=0.15, "Medium", "Low")), "Quantity Error!")</f>
        <v>High</v>
      </c>
      <c r="V626" s="8" t="str">
        <f>IF(COUNTIF(Returns[OrderID], Orders_CLEAN[[#This Row],[OrderID]])&gt;0, "Yes", "No")</f>
        <v>No</v>
      </c>
      <c r="W626" s="19">
        <f>IF(Orders_CLEAN[[#This Row],[Returned]]="Yes",1,0)</f>
        <v>0</v>
      </c>
    </row>
    <row r="627" spans="1:23" x14ac:dyDescent="0.2">
      <c r="A627" t="s">
        <v>1087</v>
      </c>
      <c r="B627" s="5">
        <v>45706</v>
      </c>
      <c r="C627" s="5" t="str">
        <f>IF(Orders_CLEAN[[#This Row],[Quantity]]="", "Quantity Error!", "Q"&amp;ROUNDUP(MONTH(Orders_CLEAN[[#This Row],[OrderDate]])/3,0))</f>
        <v>Q1</v>
      </c>
      <c r="D627" t="s">
        <v>54</v>
      </c>
      <c r="E627" t="str">
        <f>_xlfn.XLOOKUP(Orders_CLEAN[[#This Row],[CustomerID]],Customers[CustomerID],Customers[CustomerName])</f>
        <v>Precious Venter</v>
      </c>
      <c r="F627" t="s">
        <v>100</v>
      </c>
      <c r="G627" t="str">
        <f>_xlfn.XLOOKUP(Orders_CLEAN[[#This Row],[ProductID]],Products[ProductID],Products[ProductName])</f>
        <v>Printers Model 1</v>
      </c>
      <c r="H627" t="str">
        <f>_xlfn.XLOOKUP(Orders_CLEAN[[#This Row],[ProductName]],Products[ProductName],Products[Category])</f>
        <v>Technology</v>
      </c>
      <c r="I627" s="6">
        <f>_xlfn.XLOOKUP(Orders_CLEAN[[#This Row],[ProductID]],Products[ProductID],Products[Cost])</f>
        <v>595.79999999999995</v>
      </c>
      <c r="J627">
        <v>4</v>
      </c>
      <c r="K627" s="6">
        <v>1280.18</v>
      </c>
      <c r="L627" s="7">
        <v>0</v>
      </c>
      <c r="M627" t="s">
        <v>27</v>
      </c>
      <c r="N627" t="s">
        <v>21</v>
      </c>
      <c r="O627" t="str">
        <f>_xlfn.XLOOKUP(Orders_CLEAN[[#This Row],[Region]],Region_lookup[RegionCode],Region_lookup[RegionName])</f>
        <v>KwaZulu-Natal</v>
      </c>
      <c r="P627" t="s">
        <v>22</v>
      </c>
      <c r="Q627" t="str">
        <f>_xlfn.XLOOKUP(Orders_CLEAN[[#This Row],[EmployeeID]],Employees[EmployeeID],Employees[EmployeeName])</f>
        <v>Thabo Le Roux</v>
      </c>
      <c r="R627" s="8">
        <f>Orders_CLEAN[[#This Row],[Quantity]]*Orders_CLEAN[[#This Row],[UnitPrice]]*(1-Orders_CLEAN[[#This Row],[Discount]])</f>
        <v>5120.72</v>
      </c>
      <c r="S627" s="8">
        <f>Orders_CLEAN[[#This Row],[Cost]]*Orders_CLEAN[[#This Row],[Quantity]]</f>
        <v>2383.1999999999998</v>
      </c>
      <c r="T627" s="8">
        <f>Orders_CLEAN[[#This Row],[LineTotal]]-Orders_CLEAN[[#This Row],[LineCost]]</f>
        <v>2737.5200000000004</v>
      </c>
      <c r="U627" s="8" t="str">
        <f>IFERROR(IF(Orders_CLEAN[[#This Row],[Profit]]/Orders_CLEAN[[#This Row],[LineTotal]]&gt;0.3, "High", IF(Orders_CLEAN[[#This Row],[Profit]]/Orders_CLEAN[[#This Row],[LineTotal]]&gt;=0.15, "Medium", "Low")), "Quantity Error!")</f>
        <v>High</v>
      </c>
      <c r="V627" s="8" t="str">
        <f>IF(COUNTIF(Returns[OrderID], Orders_CLEAN[[#This Row],[OrderID]])&gt;0, "Yes", "No")</f>
        <v>No</v>
      </c>
      <c r="W627" s="19">
        <f>IF(Orders_CLEAN[[#This Row],[Returned]]="Yes",1,0)</f>
        <v>0</v>
      </c>
    </row>
    <row r="628" spans="1:23" x14ac:dyDescent="0.2">
      <c r="A628" t="s">
        <v>1088</v>
      </c>
      <c r="B628" s="5">
        <v>45757</v>
      </c>
      <c r="C628" s="5" t="str">
        <f>IF(Orders_CLEAN[[#This Row],[Quantity]]="", "Quantity Error!", "Q"&amp;ROUNDUP(MONTH(Orders_CLEAN[[#This Row],[OrderDate]])/3,0))</f>
        <v>Q2</v>
      </c>
      <c r="D628" t="s">
        <v>336</v>
      </c>
      <c r="E628" t="str">
        <f>_xlfn.XLOOKUP(Orders_CLEAN[[#This Row],[CustomerID]],Customers[CustomerID],Customers[CustomerName])</f>
        <v>Sipho Steyn</v>
      </c>
      <c r="F628" t="s">
        <v>136</v>
      </c>
      <c r="G628" t="str">
        <f>_xlfn.XLOOKUP(Orders_CLEAN[[#This Row],[ProductID]],Products[ProductID],Products[ProductName])</f>
        <v>Chairs Model 4</v>
      </c>
      <c r="H628" t="str">
        <f>_xlfn.XLOOKUP(Orders_CLEAN[[#This Row],[ProductName]],Products[ProductName],Products[Category])</f>
        <v>Furniture</v>
      </c>
      <c r="I628" s="6">
        <f>_xlfn.XLOOKUP(Orders_CLEAN[[#This Row],[ProductID]],Products[ProductID],Products[Cost])</f>
        <v>784.05</v>
      </c>
      <c r="J628">
        <v>9</v>
      </c>
      <c r="K628" s="6">
        <v>1700.53</v>
      </c>
      <c r="L628" s="7">
        <v>0.15</v>
      </c>
      <c r="M628" t="s">
        <v>27</v>
      </c>
      <c r="N628" t="s">
        <v>21</v>
      </c>
      <c r="O628" t="str">
        <f>_xlfn.XLOOKUP(Orders_CLEAN[[#This Row],[Region]],Region_lookup[RegionCode],Region_lookup[RegionName])</f>
        <v>KwaZulu-Natal</v>
      </c>
      <c r="P628" t="s">
        <v>97</v>
      </c>
      <c r="Q628" t="str">
        <f>_xlfn.XLOOKUP(Orders_CLEAN[[#This Row],[EmployeeID]],Employees[EmployeeID],Employees[EmployeeName])</f>
        <v>Bongani Sithole</v>
      </c>
      <c r="R628" s="8">
        <f>Orders_CLEAN[[#This Row],[Quantity]]*Orders_CLEAN[[#This Row],[UnitPrice]]*(1-Orders_CLEAN[[#This Row],[Discount]])</f>
        <v>13009.0545</v>
      </c>
      <c r="S628" s="8">
        <f>Orders_CLEAN[[#This Row],[Cost]]*Orders_CLEAN[[#This Row],[Quantity]]</f>
        <v>7056.45</v>
      </c>
      <c r="T628" s="8">
        <f>Orders_CLEAN[[#This Row],[LineTotal]]-Orders_CLEAN[[#This Row],[LineCost]]</f>
        <v>5952.6045000000004</v>
      </c>
      <c r="U628" s="8" t="str">
        <f>IFERROR(IF(Orders_CLEAN[[#This Row],[Profit]]/Orders_CLEAN[[#This Row],[LineTotal]]&gt;0.3, "High", IF(Orders_CLEAN[[#This Row],[Profit]]/Orders_CLEAN[[#This Row],[LineTotal]]&gt;=0.15, "Medium", "Low")), "Quantity Error!")</f>
        <v>High</v>
      </c>
      <c r="V628" s="8" t="str">
        <f>IF(COUNTIF(Returns[OrderID], Orders_CLEAN[[#This Row],[OrderID]])&gt;0, "Yes", "No")</f>
        <v>No</v>
      </c>
      <c r="W628" s="19">
        <f>IF(Orders_CLEAN[[#This Row],[Returned]]="Yes",1,0)</f>
        <v>0</v>
      </c>
    </row>
    <row r="629" spans="1:23" x14ac:dyDescent="0.2">
      <c r="A629" t="s">
        <v>1089</v>
      </c>
      <c r="B629" s="5">
        <v>45498</v>
      </c>
      <c r="C629" s="5" t="str">
        <f>IF(Orders_CLEAN[[#This Row],[Quantity]]="", "Quantity Error!", "Q"&amp;ROUNDUP(MONTH(Orders_CLEAN[[#This Row],[OrderDate]])/3,0))</f>
        <v>Q3</v>
      </c>
      <c r="D629" t="s">
        <v>34</v>
      </c>
      <c r="E629" t="str">
        <f>_xlfn.XLOOKUP(Orders_CLEAN[[#This Row],[CustomerID]],Customers[CustomerID],Customers[CustomerName])</f>
        <v>Anja Mahlangu</v>
      </c>
      <c r="F629" t="s">
        <v>41</v>
      </c>
      <c r="G629" t="str">
        <f>_xlfn.XLOOKUP(Orders_CLEAN[[#This Row],[ProductID]],Products[ProductID],Products[ProductName])</f>
        <v>Pens Model 3</v>
      </c>
      <c r="H629" t="str">
        <f>_xlfn.XLOOKUP(Orders_CLEAN[[#This Row],[ProductName]],Products[ProductName],Products[Category])</f>
        <v>Office Supplies</v>
      </c>
      <c r="I629" s="6">
        <f>_xlfn.XLOOKUP(Orders_CLEAN[[#This Row],[ProductID]],Products[ProductID],Products[Cost])</f>
        <v>498.61</v>
      </c>
      <c r="J629">
        <v>3</v>
      </c>
      <c r="K629" s="6">
        <v>944.31</v>
      </c>
      <c r="L629" s="7">
        <v>0</v>
      </c>
      <c r="M629" t="s">
        <v>13</v>
      </c>
      <c r="N629" t="s">
        <v>14</v>
      </c>
      <c r="O629" t="str">
        <f>_xlfn.XLOOKUP(Orders_CLEAN[[#This Row],[Region]],Region_lookup[RegionCode],Region_lookup[RegionName])</f>
        <v>Western Cape</v>
      </c>
      <c r="P629" t="s">
        <v>93</v>
      </c>
      <c r="Q629" t="str">
        <f>_xlfn.XLOOKUP(Orders_CLEAN[[#This Row],[EmployeeID]],Employees[EmployeeID],Employees[EmployeeName])</f>
        <v>Anja Zulu</v>
      </c>
      <c r="R629" s="8">
        <f>Orders_CLEAN[[#This Row],[Quantity]]*Orders_CLEAN[[#This Row],[UnitPrice]]*(1-Orders_CLEAN[[#This Row],[Discount]])</f>
        <v>2832.93</v>
      </c>
      <c r="S629" s="8">
        <f>Orders_CLEAN[[#This Row],[Cost]]*Orders_CLEAN[[#This Row],[Quantity]]</f>
        <v>1495.83</v>
      </c>
      <c r="T629" s="8">
        <f>Orders_CLEAN[[#This Row],[LineTotal]]-Orders_CLEAN[[#This Row],[LineCost]]</f>
        <v>1337.1</v>
      </c>
      <c r="U629" s="8" t="str">
        <f>IFERROR(IF(Orders_CLEAN[[#This Row],[Profit]]/Orders_CLEAN[[#This Row],[LineTotal]]&gt;0.3, "High", IF(Orders_CLEAN[[#This Row],[Profit]]/Orders_CLEAN[[#This Row],[LineTotal]]&gt;=0.15, "Medium", "Low")), "Quantity Error!")</f>
        <v>High</v>
      </c>
      <c r="V629" s="8" t="str">
        <f>IF(COUNTIF(Returns[OrderID], Orders_CLEAN[[#This Row],[OrderID]])&gt;0, "Yes", "No")</f>
        <v>No</v>
      </c>
      <c r="W629" s="19">
        <f>IF(Orders_CLEAN[[#This Row],[Returned]]="Yes",1,0)</f>
        <v>0</v>
      </c>
    </row>
    <row r="630" spans="1:23" x14ac:dyDescent="0.2">
      <c r="A630" t="s">
        <v>1090</v>
      </c>
      <c r="B630" s="5">
        <v>45566</v>
      </c>
      <c r="C630" s="5" t="str">
        <f>IF(Orders_CLEAN[[#This Row],[Quantity]]="", "Quantity Error!", "Q"&amp;ROUNDUP(MONTH(Orders_CLEAN[[#This Row],[OrderDate]])/3,0))</f>
        <v>Q4</v>
      </c>
      <c r="D630" t="s">
        <v>463</v>
      </c>
      <c r="E630" t="str">
        <f>_xlfn.XLOOKUP(Orders_CLEAN[[#This Row],[CustomerID]],Customers[CustomerID],Customers[CustomerName])</f>
        <v>Anja Van Der Merwe</v>
      </c>
      <c r="F630" t="s">
        <v>192</v>
      </c>
      <c r="G630" t="str">
        <f>_xlfn.XLOOKUP(Orders_CLEAN[[#This Row],[ProductID]],Products[ProductID],Products[ProductName])</f>
        <v>Laptops Model 1</v>
      </c>
      <c r="H630" t="str">
        <f>_xlfn.XLOOKUP(Orders_CLEAN[[#This Row],[ProductName]],Products[ProductName],Products[Category])</f>
        <v>Technology</v>
      </c>
      <c r="I630" s="6">
        <f>_xlfn.XLOOKUP(Orders_CLEAN[[#This Row],[ProductID]],Products[ProductID],Products[Cost])</f>
        <v>732.63</v>
      </c>
      <c r="J630">
        <v>9</v>
      </c>
      <c r="K630" s="6">
        <v>1069.8599999999999</v>
      </c>
      <c r="L630" s="7">
        <v>0.2</v>
      </c>
      <c r="M630" t="s">
        <v>13</v>
      </c>
      <c r="N630" t="s">
        <v>21</v>
      </c>
      <c r="O630" t="str">
        <f>_xlfn.XLOOKUP(Orders_CLEAN[[#This Row],[Region]],Region_lookup[RegionCode],Region_lookup[RegionName])</f>
        <v>KwaZulu-Natal</v>
      </c>
      <c r="P630" t="s">
        <v>170</v>
      </c>
      <c r="Q630" t="str">
        <f>_xlfn.XLOOKUP(Orders_CLEAN[[#This Row],[EmployeeID]],Employees[EmployeeID],Employees[EmployeeName])</f>
        <v>Nomvula Le Roux</v>
      </c>
      <c r="R630" s="8">
        <f>Orders_CLEAN[[#This Row],[Quantity]]*Orders_CLEAN[[#This Row],[UnitPrice]]*(1-Orders_CLEAN[[#This Row],[Discount]])</f>
        <v>7702.9920000000002</v>
      </c>
      <c r="S630" s="8">
        <f>Orders_CLEAN[[#This Row],[Cost]]*Orders_CLEAN[[#This Row],[Quantity]]</f>
        <v>6593.67</v>
      </c>
      <c r="T630" s="8">
        <f>Orders_CLEAN[[#This Row],[LineTotal]]-Orders_CLEAN[[#This Row],[LineCost]]</f>
        <v>1109.3220000000001</v>
      </c>
      <c r="U630" s="8" t="str">
        <f>IFERROR(IF(Orders_CLEAN[[#This Row],[Profit]]/Orders_CLEAN[[#This Row],[LineTotal]]&gt;0.3, "High", IF(Orders_CLEAN[[#This Row],[Profit]]/Orders_CLEAN[[#This Row],[LineTotal]]&gt;=0.15, "Medium", "Low")), "Quantity Error!")</f>
        <v>Low</v>
      </c>
      <c r="V630" s="8" t="str">
        <f>IF(COUNTIF(Returns[OrderID], Orders_CLEAN[[#This Row],[OrderID]])&gt;0, "Yes", "No")</f>
        <v>No</v>
      </c>
      <c r="W630" s="19">
        <f>IF(Orders_CLEAN[[#This Row],[Returned]]="Yes",1,0)</f>
        <v>0</v>
      </c>
    </row>
    <row r="631" spans="1:23" x14ac:dyDescent="0.2">
      <c r="A631" t="s">
        <v>1092</v>
      </c>
      <c r="B631" s="5">
        <v>45373</v>
      </c>
      <c r="C631" s="5" t="str">
        <f>IF(Orders_CLEAN[[#This Row],[Quantity]]="", "Quantity Error!", "Q"&amp;ROUNDUP(MONTH(Orders_CLEAN[[#This Row],[OrderDate]])/3,0))</f>
        <v>Q1</v>
      </c>
      <c r="D631" t="s">
        <v>281</v>
      </c>
      <c r="E631" t="str">
        <f>_xlfn.XLOOKUP(Orders_CLEAN[[#This Row],[CustomerID]],Customers[CustomerID],Customers[CustomerName])</f>
        <v>Pieter Khumalo</v>
      </c>
      <c r="F631" t="s">
        <v>166</v>
      </c>
      <c r="G631" t="str">
        <f>_xlfn.XLOOKUP(Orders_CLEAN[[#This Row],[ProductID]],Products[ProductID],Products[ProductName])</f>
        <v>Monitors Model 2</v>
      </c>
      <c r="H631" t="str">
        <f>_xlfn.XLOOKUP(Orders_CLEAN[[#This Row],[ProductName]],Products[ProductName],Products[Category])</f>
        <v>Technology</v>
      </c>
      <c r="I631" s="6">
        <f>_xlfn.XLOOKUP(Orders_CLEAN[[#This Row],[ProductID]],Products[ProductID],Products[Cost])</f>
        <v>396.64</v>
      </c>
      <c r="J631">
        <v>8</v>
      </c>
      <c r="K631" s="6">
        <v>532.41999999999996</v>
      </c>
      <c r="L631" s="7">
        <v>0.2</v>
      </c>
      <c r="M631" t="s">
        <v>36</v>
      </c>
      <c r="N631" t="s">
        <v>47</v>
      </c>
      <c r="O631" t="str">
        <f>_xlfn.XLOOKUP(Orders_CLEAN[[#This Row],[Region]],Region_lookup[RegionCode],Region_lookup[RegionName])</f>
        <v>Eastern Cape</v>
      </c>
      <c r="P631" t="s">
        <v>75</v>
      </c>
      <c r="Q631" t="str">
        <f>_xlfn.XLOOKUP(Orders_CLEAN[[#This Row],[EmployeeID]],Employees[EmployeeID],Employees[EmployeeName])</f>
        <v>Francois Steyn</v>
      </c>
      <c r="R631" s="8">
        <f>Orders_CLEAN[[#This Row],[Quantity]]*Orders_CLEAN[[#This Row],[UnitPrice]]*(1-Orders_CLEAN[[#This Row],[Discount]])</f>
        <v>3407.4879999999998</v>
      </c>
      <c r="S631" s="8">
        <f>Orders_CLEAN[[#This Row],[Cost]]*Orders_CLEAN[[#This Row],[Quantity]]</f>
        <v>3173.12</v>
      </c>
      <c r="T631" s="8">
        <f>Orders_CLEAN[[#This Row],[LineTotal]]-Orders_CLEAN[[#This Row],[LineCost]]</f>
        <v>234.36799999999994</v>
      </c>
      <c r="U631" s="8" t="str">
        <f>IFERROR(IF(Orders_CLEAN[[#This Row],[Profit]]/Orders_CLEAN[[#This Row],[LineTotal]]&gt;0.3, "High", IF(Orders_CLEAN[[#This Row],[Profit]]/Orders_CLEAN[[#This Row],[LineTotal]]&gt;=0.15, "Medium", "Low")), "Quantity Error!")</f>
        <v>Low</v>
      </c>
      <c r="V631" s="8" t="str">
        <f>IF(COUNTIF(Returns[OrderID], Orders_CLEAN[[#This Row],[OrderID]])&gt;0, "Yes", "No")</f>
        <v>No</v>
      </c>
      <c r="W631" s="19">
        <f>IF(Orders_CLEAN[[#This Row],[Returned]]="Yes",1,0)</f>
        <v>0</v>
      </c>
    </row>
    <row r="632" spans="1:23" x14ac:dyDescent="0.2">
      <c r="A632" t="s">
        <v>1093</v>
      </c>
      <c r="B632" s="5">
        <v>45428</v>
      </c>
      <c r="C632" s="5" t="str">
        <f>IF(Orders_CLEAN[[#This Row],[Quantity]]="", "Quantity Error!", "Q"&amp;ROUNDUP(MONTH(Orders_CLEAN[[#This Row],[OrderDate]])/3,0))</f>
        <v>Q2</v>
      </c>
      <c r="D632" t="s">
        <v>169</v>
      </c>
      <c r="E632" t="str">
        <f>_xlfn.XLOOKUP(Orders_CLEAN[[#This Row],[CustomerID]],Customers[CustomerID],Customers[CustomerName])</f>
        <v>Sipho Sithole</v>
      </c>
      <c r="F632" t="s">
        <v>216</v>
      </c>
      <c r="G632" t="str">
        <f>_xlfn.XLOOKUP(Orders_CLEAN[[#This Row],[ProductID]],Products[ProductID],Products[ProductName])</f>
        <v>Pens Model 1</v>
      </c>
      <c r="H632" t="str">
        <f>_xlfn.XLOOKUP(Orders_CLEAN[[#This Row],[ProductName]],Products[ProductName],Products[Category])</f>
        <v>Office Supplies</v>
      </c>
      <c r="I632" s="6">
        <f>_xlfn.XLOOKUP(Orders_CLEAN[[#This Row],[ProductID]],Products[ProductID],Products[Cost])</f>
        <v>640.09</v>
      </c>
      <c r="J632">
        <v>11</v>
      </c>
      <c r="K632" s="6">
        <v>1169.26</v>
      </c>
      <c r="L632" s="7">
        <v>0.15</v>
      </c>
      <c r="M632" t="s">
        <v>27</v>
      </c>
      <c r="N632" t="s">
        <v>21</v>
      </c>
      <c r="O632" t="str">
        <f>_xlfn.XLOOKUP(Orders_CLEAN[[#This Row],[Region]],Region_lookup[RegionCode],Region_lookup[RegionName])</f>
        <v>KwaZulu-Natal</v>
      </c>
      <c r="P632" t="s">
        <v>170</v>
      </c>
      <c r="Q632" t="str">
        <f>_xlfn.XLOOKUP(Orders_CLEAN[[#This Row],[EmployeeID]],Employees[EmployeeID],Employees[EmployeeName])</f>
        <v>Nomvula Le Roux</v>
      </c>
      <c r="R632" s="8">
        <f>Orders_CLEAN[[#This Row],[Quantity]]*Orders_CLEAN[[#This Row],[UnitPrice]]*(1-Orders_CLEAN[[#This Row],[Discount]])</f>
        <v>10932.581</v>
      </c>
      <c r="S632" s="8">
        <f>Orders_CLEAN[[#This Row],[Cost]]*Orders_CLEAN[[#This Row],[Quantity]]</f>
        <v>7040.9900000000007</v>
      </c>
      <c r="T632" s="8">
        <f>Orders_CLEAN[[#This Row],[LineTotal]]-Orders_CLEAN[[#This Row],[LineCost]]</f>
        <v>3891.5909999999994</v>
      </c>
      <c r="U632" s="8" t="str">
        <f>IFERROR(IF(Orders_CLEAN[[#This Row],[Profit]]/Orders_CLEAN[[#This Row],[LineTotal]]&gt;0.3, "High", IF(Orders_CLEAN[[#This Row],[Profit]]/Orders_CLEAN[[#This Row],[LineTotal]]&gt;=0.15, "Medium", "Low")), "Quantity Error!")</f>
        <v>High</v>
      </c>
      <c r="V632" s="8" t="str">
        <f>IF(COUNTIF(Returns[OrderID], Orders_CLEAN[[#This Row],[OrderID]])&gt;0, "Yes", "No")</f>
        <v>No</v>
      </c>
      <c r="W632" s="19">
        <f>IF(Orders_CLEAN[[#This Row],[Returned]]="Yes",1,0)</f>
        <v>0</v>
      </c>
    </row>
    <row r="633" spans="1:23" x14ac:dyDescent="0.2">
      <c r="A633" t="s">
        <v>1095</v>
      </c>
      <c r="B633" s="5">
        <v>45309</v>
      </c>
      <c r="C633" s="5" t="str">
        <f>IF(Orders_CLEAN[[#This Row],[Quantity]]="", "Quantity Error!", "Q"&amp;ROUNDUP(MONTH(Orders_CLEAN[[#This Row],[OrderDate]])/3,0))</f>
        <v>Q1</v>
      </c>
      <c r="D633" t="s">
        <v>177</v>
      </c>
      <c r="E633" t="str">
        <f>_xlfn.XLOOKUP(Orders_CLEAN[[#This Row],[CustomerID]],Customers[CustomerID],Customers[CustomerName])</f>
        <v>Zanele Pretorius</v>
      </c>
      <c r="F633" t="s">
        <v>195</v>
      </c>
      <c r="G633" t="str">
        <f>_xlfn.XLOOKUP(Orders_CLEAN[[#This Row],[ProductID]],Products[ProductID],Products[ProductName])</f>
        <v>Printers Model 2</v>
      </c>
      <c r="H633" t="str">
        <f>_xlfn.XLOOKUP(Orders_CLEAN[[#This Row],[ProductName]],Products[ProductName],Products[Category])</f>
        <v>Technology</v>
      </c>
      <c r="I633" s="6">
        <f>_xlfn.XLOOKUP(Orders_CLEAN[[#This Row],[ProductID]],Products[ProductID],Products[Cost])</f>
        <v>338.21</v>
      </c>
      <c r="J633">
        <v>8</v>
      </c>
      <c r="K633" s="6">
        <v>661.25</v>
      </c>
      <c r="L633" s="7">
        <v>0.15</v>
      </c>
      <c r="M633" t="s">
        <v>27</v>
      </c>
      <c r="N633" t="s">
        <v>14</v>
      </c>
      <c r="O633" t="str">
        <f>_xlfn.XLOOKUP(Orders_CLEAN[[#This Row],[Region]],Region_lookup[RegionCode],Region_lookup[RegionName])</f>
        <v>Western Cape</v>
      </c>
      <c r="P633" t="s">
        <v>93</v>
      </c>
      <c r="Q633" t="str">
        <f>_xlfn.XLOOKUP(Orders_CLEAN[[#This Row],[EmployeeID]],Employees[EmployeeID],Employees[EmployeeName])</f>
        <v>Anja Zulu</v>
      </c>
      <c r="R633" s="8">
        <f>Orders_CLEAN[[#This Row],[Quantity]]*Orders_CLEAN[[#This Row],[UnitPrice]]*(1-Orders_CLEAN[[#This Row],[Discount]])</f>
        <v>4496.5</v>
      </c>
      <c r="S633" s="8">
        <f>Orders_CLEAN[[#This Row],[Cost]]*Orders_CLEAN[[#This Row],[Quantity]]</f>
        <v>2705.68</v>
      </c>
      <c r="T633" s="8">
        <f>Orders_CLEAN[[#This Row],[LineTotal]]-Orders_CLEAN[[#This Row],[LineCost]]</f>
        <v>1790.8200000000002</v>
      </c>
      <c r="U633" s="8" t="str">
        <f>IFERROR(IF(Orders_CLEAN[[#This Row],[Profit]]/Orders_CLEAN[[#This Row],[LineTotal]]&gt;0.3, "High", IF(Orders_CLEAN[[#This Row],[Profit]]/Orders_CLEAN[[#This Row],[LineTotal]]&gt;=0.15, "Medium", "Low")), "Quantity Error!")</f>
        <v>High</v>
      </c>
      <c r="V633" s="8" t="str">
        <f>IF(COUNTIF(Returns[OrderID], Orders_CLEAN[[#This Row],[OrderID]])&gt;0, "Yes", "No")</f>
        <v>No</v>
      </c>
      <c r="W633" s="19">
        <f>IF(Orders_CLEAN[[#This Row],[Returned]]="Yes",1,0)</f>
        <v>0</v>
      </c>
    </row>
    <row r="634" spans="1:23" x14ac:dyDescent="0.2">
      <c r="A634" t="s">
        <v>1096</v>
      </c>
      <c r="B634" s="5">
        <v>45822</v>
      </c>
      <c r="C634" s="5" t="str">
        <f>IF(Orders_CLEAN[[#This Row],[Quantity]]="", "Quantity Error!", "Q"&amp;ROUNDUP(MONTH(Orders_CLEAN[[#This Row],[OrderDate]])/3,0))</f>
        <v>Q2</v>
      </c>
      <c r="D634" t="s">
        <v>191</v>
      </c>
      <c r="E634" t="str">
        <f>_xlfn.XLOOKUP(Orders_CLEAN[[#This Row],[CustomerID]],Customers[CustomerID],Customers[CustomerName])</f>
        <v>Pieter Steyn</v>
      </c>
      <c r="F634" t="s">
        <v>96</v>
      </c>
      <c r="G634" t="str">
        <f>_xlfn.XLOOKUP(Orders_CLEAN[[#This Row],[ProductID]],Products[ProductID],Products[ProductName])</f>
        <v>Desks Model 2</v>
      </c>
      <c r="H634" t="str">
        <f>_xlfn.XLOOKUP(Orders_CLEAN[[#This Row],[ProductName]],Products[ProductName],Products[Category])</f>
        <v>Furniture</v>
      </c>
      <c r="I634" s="6">
        <f>_xlfn.XLOOKUP(Orders_CLEAN[[#This Row],[ProductID]],Products[ProductID],Products[Cost])</f>
        <v>209.29</v>
      </c>
      <c r="J634">
        <v>12</v>
      </c>
      <c r="K634" s="6">
        <v>425.58</v>
      </c>
      <c r="L634" s="7">
        <v>0</v>
      </c>
      <c r="M634" t="s">
        <v>36</v>
      </c>
      <c r="N634" t="s">
        <v>47</v>
      </c>
      <c r="O634" t="str">
        <f>_xlfn.XLOOKUP(Orders_CLEAN[[#This Row],[Region]],Region_lookup[RegionCode],Region_lookup[RegionName])</f>
        <v>Eastern Cape</v>
      </c>
      <c r="P634" t="s">
        <v>58</v>
      </c>
      <c r="Q634" t="str">
        <f>_xlfn.XLOOKUP(Orders_CLEAN[[#This Row],[EmployeeID]],Employees[EmployeeID],Employees[EmployeeName])</f>
        <v>Palesa Steyn</v>
      </c>
      <c r="R634" s="8">
        <f>Orders_CLEAN[[#This Row],[Quantity]]*Orders_CLEAN[[#This Row],[UnitPrice]]*(1-Orders_CLEAN[[#This Row],[Discount]])</f>
        <v>5106.96</v>
      </c>
      <c r="S634" s="8">
        <f>Orders_CLEAN[[#This Row],[Cost]]*Orders_CLEAN[[#This Row],[Quantity]]</f>
        <v>2511.48</v>
      </c>
      <c r="T634" s="8">
        <f>Orders_CLEAN[[#This Row],[LineTotal]]-Orders_CLEAN[[#This Row],[LineCost]]</f>
        <v>2595.48</v>
      </c>
      <c r="U634" s="8" t="str">
        <f>IFERROR(IF(Orders_CLEAN[[#This Row],[Profit]]/Orders_CLEAN[[#This Row],[LineTotal]]&gt;0.3, "High", IF(Orders_CLEAN[[#This Row],[Profit]]/Orders_CLEAN[[#This Row],[LineTotal]]&gt;=0.15, "Medium", "Low")), "Quantity Error!")</f>
        <v>High</v>
      </c>
      <c r="V634" s="8" t="str">
        <f>IF(COUNTIF(Returns[OrderID], Orders_CLEAN[[#This Row],[OrderID]])&gt;0, "Yes", "No")</f>
        <v>No</v>
      </c>
      <c r="W634" s="19">
        <f>IF(Orders_CLEAN[[#This Row],[Returned]]="Yes",1,0)</f>
        <v>0</v>
      </c>
    </row>
    <row r="635" spans="1:23" x14ac:dyDescent="0.2">
      <c r="A635" t="s">
        <v>1097</v>
      </c>
      <c r="B635" s="5">
        <v>45298</v>
      </c>
      <c r="C635" s="5" t="str">
        <f>IF(Orders_CLEAN[[#This Row],[Quantity]]="", "Quantity Error!", "Q"&amp;ROUNDUP(MONTH(Orders_CLEAN[[#This Row],[OrderDate]])/3,0))</f>
        <v>Q1</v>
      </c>
      <c r="D635" t="s">
        <v>99</v>
      </c>
      <c r="E635" t="str">
        <f>_xlfn.XLOOKUP(Orders_CLEAN[[#This Row],[CustomerID]],Customers[CustomerID],Customers[CustomerName])</f>
        <v>Kagiso Mahlangu</v>
      </c>
      <c r="F635" t="s">
        <v>55</v>
      </c>
      <c r="G635" t="str">
        <f>_xlfn.XLOOKUP(Orders_CLEAN[[#This Row],[ProductID]],Products[ProductID],Products[ProductName])</f>
        <v>Paper Model 3</v>
      </c>
      <c r="H635" t="str">
        <f>_xlfn.XLOOKUP(Orders_CLEAN[[#This Row],[ProductName]],Products[ProductName],Products[Category])</f>
        <v>Office Supplies</v>
      </c>
      <c r="I635" s="6">
        <f>_xlfn.XLOOKUP(Orders_CLEAN[[#This Row],[ProductID]],Products[ProductID],Products[Cost])</f>
        <v>239.71</v>
      </c>
      <c r="J635">
        <v>6</v>
      </c>
      <c r="K635" s="6">
        <v>522.34</v>
      </c>
      <c r="L635" s="7">
        <v>0</v>
      </c>
      <c r="M635" t="s">
        <v>13</v>
      </c>
      <c r="N635" t="s">
        <v>47</v>
      </c>
      <c r="O635" t="str">
        <f>_xlfn.XLOOKUP(Orders_CLEAN[[#This Row],[Region]],Region_lookup[RegionCode],Region_lookup[RegionName])</f>
        <v>Eastern Cape</v>
      </c>
      <c r="P635" t="s">
        <v>75</v>
      </c>
      <c r="Q635" t="str">
        <f>_xlfn.XLOOKUP(Orders_CLEAN[[#This Row],[EmployeeID]],Employees[EmployeeID],Employees[EmployeeName])</f>
        <v>Francois Steyn</v>
      </c>
      <c r="R635" s="8">
        <f>Orders_CLEAN[[#This Row],[Quantity]]*Orders_CLEAN[[#This Row],[UnitPrice]]*(1-Orders_CLEAN[[#This Row],[Discount]])</f>
        <v>3134.04</v>
      </c>
      <c r="S635" s="8">
        <f>Orders_CLEAN[[#This Row],[Cost]]*Orders_CLEAN[[#This Row],[Quantity]]</f>
        <v>1438.26</v>
      </c>
      <c r="T635" s="8">
        <f>Orders_CLEAN[[#This Row],[LineTotal]]-Orders_CLEAN[[#This Row],[LineCost]]</f>
        <v>1695.78</v>
      </c>
      <c r="U635" s="8" t="str">
        <f>IFERROR(IF(Orders_CLEAN[[#This Row],[Profit]]/Orders_CLEAN[[#This Row],[LineTotal]]&gt;0.3, "High", IF(Orders_CLEAN[[#This Row],[Profit]]/Orders_CLEAN[[#This Row],[LineTotal]]&gt;=0.15, "Medium", "Low")), "Quantity Error!")</f>
        <v>High</v>
      </c>
      <c r="V635" s="8" t="str">
        <f>IF(COUNTIF(Returns[OrderID], Orders_CLEAN[[#This Row],[OrderID]])&gt;0, "Yes", "No")</f>
        <v>No</v>
      </c>
      <c r="W635" s="19">
        <f>IF(Orders_CLEAN[[#This Row],[Returned]]="Yes",1,0)</f>
        <v>0</v>
      </c>
    </row>
    <row r="636" spans="1:23" x14ac:dyDescent="0.2">
      <c r="A636" t="s">
        <v>1098</v>
      </c>
      <c r="B636" s="5">
        <v>45784</v>
      </c>
      <c r="C636" s="5" t="str">
        <f>IF(Orders_CLEAN[[#This Row],[Quantity]]="", "Quantity Error!", "Q"&amp;ROUNDUP(MONTH(Orders_CLEAN[[#This Row],[OrderDate]])/3,0))</f>
        <v>Q2</v>
      </c>
      <c r="D636" t="s">
        <v>589</v>
      </c>
      <c r="E636" t="str">
        <f>_xlfn.XLOOKUP(Orders_CLEAN[[#This Row],[CustomerID]],Customers[CustomerID],Customers[CustomerName])</f>
        <v>Chantelle Mahlangu</v>
      </c>
      <c r="F636" t="s">
        <v>142</v>
      </c>
      <c r="G636" t="str">
        <f>_xlfn.XLOOKUP(Orders_CLEAN[[#This Row],[ProductID]],Products[ProductID],Products[ProductName])</f>
        <v>Laptops Model 3</v>
      </c>
      <c r="H636" t="str">
        <f>_xlfn.XLOOKUP(Orders_CLEAN[[#This Row],[ProductName]],Products[ProductName],Products[Category])</f>
        <v>Technology</v>
      </c>
      <c r="I636" s="6">
        <f>_xlfn.XLOOKUP(Orders_CLEAN[[#This Row],[ProductID]],Products[ProductID],Products[Cost])</f>
        <v>727.96</v>
      </c>
      <c r="J636">
        <v>12</v>
      </c>
      <c r="K636" s="6">
        <v>1118.93</v>
      </c>
      <c r="L636" s="7">
        <v>0.05</v>
      </c>
      <c r="M636" t="s">
        <v>13</v>
      </c>
      <c r="N636" t="s">
        <v>21</v>
      </c>
      <c r="O636" t="str">
        <f>_xlfn.XLOOKUP(Orders_CLEAN[[#This Row],[Region]],Region_lookup[RegionCode],Region_lookup[RegionName])</f>
        <v>KwaZulu-Natal</v>
      </c>
      <c r="P636" t="s">
        <v>97</v>
      </c>
      <c r="Q636" t="str">
        <f>_xlfn.XLOOKUP(Orders_CLEAN[[#This Row],[EmployeeID]],Employees[EmployeeID],Employees[EmployeeName])</f>
        <v>Bongani Sithole</v>
      </c>
      <c r="R636" s="8">
        <f>Orders_CLEAN[[#This Row],[Quantity]]*Orders_CLEAN[[#This Row],[UnitPrice]]*(1-Orders_CLEAN[[#This Row],[Discount]])</f>
        <v>12755.802</v>
      </c>
      <c r="S636" s="8">
        <f>Orders_CLEAN[[#This Row],[Cost]]*Orders_CLEAN[[#This Row],[Quantity]]</f>
        <v>8735.52</v>
      </c>
      <c r="T636" s="8">
        <f>Orders_CLEAN[[#This Row],[LineTotal]]-Orders_CLEAN[[#This Row],[LineCost]]</f>
        <v>4020.2819999999992</v>
      </c>
      <c r="U636" s="8" t="str">
        <f>IFERROR(IF(Orders_CLEAN[[#This Row],[Profit]]/Orders_CLEAN[[#This Row],[LineTotal]]&gt;0.3, "High", IF(Orders_CLEAN[[#This Row],[Profit]]/Orders_CLEAN[[#This Row],[LineTotal]]&gt;=0.15, "Medium", "Low")), "Quantity Error!")</f>
        <v>High</v>
      </c>
      <c r="V636" s="8" t="str">
        <f>IF(COUNTIF(Returns[OrderID], Orders_CLEAN[[#This Row],[OrderID]])&gt;0, "Yes", "No")</f>
        <v>No</v>
      </c>
      <c r="W636" s="19">
        <f>IF(Orders_CLEAN[[#This Row],[Returned]]="Yes",1,0)</f>
        <v>0</v>
      </c>
    </row>
    <row r="637" spans="1:23" x14ac:dyDescent="0.2">
      <c r="A637" t="s">
        <v>1099</v>
      </c>
      <c r="B637" s="5">
        <v>45596</v>
      </c>
      <c r="C637" s="5" t="str">
        <f>IF(Orders_CLEAN[[#This Row],[Quantity]]="", "Quantity Error!", "Q"&amp;ROUNDUP(MONTH(Orders_CLEAN[[#This Row],[OrderDate]])/3,0))</f>
        <v>Q4</v>
      </c>
      <c r="D637" t="s">
        <v>351</v>
      </c>
      <c r="E637" t="str">
        <f>_xlfn.XLOOKUP(Orders_CLEAN[[#This Row],[CustomerID]],Customers[CustomerID],Customers[CustomerName])</f>
        <v>Riaan Joubert</v>
      </c>
      <c r="F637" t="s">
        <v>92</v>
      </c>
      <c r="G637" t="str">
        <f>_xlfn.XLOOKUP(Orders_CLEAN[[#This Row],[ProductID]],Products[ProductID],Products[ProductName])</f>
        <v>Accessories Model 3</v>
      </c>
      <c r="H637" t="str">
        <f>_xlfn.XLOOKUP(Orders_CLEAN[[#This Row],[ProductName]],Products[ProductName],Products[Category])</f>
        <v>Technology</v>
      </c>
      <c r="I637" s="6">
        <f>_xlfn.XLOOKUP(Orders_CLEAN[[#This Row],[ProductID]],Products[ProductID],Products[Cost])</f>
        <v>357.49</v>
      </c>
      <c r="J637">
        <v>5</v>
      </c>
      <c r="K637" s="6">
        <v>769.69</v>
      </c>
      <c r="L637" s="7">
        <v>0</v>
      </c>
      <c r="M637" t="s">
        <v>13</v>
      </c>
      <c r="N637" t="s">
        <v>14</v>
      </c>
      <c r="O637" t="str">
        <f>_xlfn.XLOOKUP(Orders_CLEAN[[#This Row],[Region]],Region_lookup[RegionCode],Region_lookup[RegionName])</f>
        <v>Western Cape</v>
      </c>
      <c r="P637" t="s">
        <v>82</v>
      </c>
      <c r="Q637" t="str">
        <f>_xlfn.XLOOKUP(Orders_CLEAN[[#This Row],[EmployeeID]],Employees[EmployeeID],Employees[EmployeeName])</f>
        <v>Thabo Pretorius</v>
      </c>
      <c r="R637" s="8">
        <f>Orders_CLEAN[[#This Row],[Quantity]]*Orders_CLEAN[[#This Row],[UnitPrice]]*(1-Orders_CLEAN[[#This Row],[Discount]])</f>
        <v>3848.4500000000003</v>
      </c>
      <c r="S637" s="8">
        <f>Orders_CLEAN[[#This Row],[Cost]]*Orders_CLEAN[[#This Row],[Quantity]]</f>
        <v>1787.45</v>
      </c>
      <c r="T637" s="8">
        <f>Orders_CLEAN[[#This Row],[LineTotal]]-Orders_CLEAN[[#This Row],[LineCost]]</f>
        <v>2061</v>
      </c>
      <c r="U637" s="8" t="str">
        <f>IFERROR(IF(Orders_CLEAN[[#This Row],[Profit]]/Orders_CLEAN[[#This Row],[LineTotal]]&gt;0.3, "High", IF(Orders_CLEAN[[#This Row],[Profit]]/Orders_CLEAN[[#This Row],[LineTotal]]&gt;=0.15, "Medium", "Low")), "Quantity Error!")</f>
        <v>High</v>
      </c>
      <c r="V637" s="8" t="str">
        <f>IF(COUNTIF(Returns[OrderID], Orders_CLEAN[[#This Row],[OrderID]])&gt;0, "Yes", "No")</f>
        <v>No</v>
      </c>
      <c r="W637" s="19">
        <f>IF(Orders_CLEAN[[#This Row],[Returned]]="Yes",1,0)</f>
        <v>0</v>
      </c>
    </row>
    <row r="638" spans="1:23" x14ac:dyDescent="0.2">
      <c r="A638" t="s">
        <v>1100</v>
      </c>
      <c r="B638" s="5">
        <v>45322</v>
      </c>
      <c r="C638" s="5" t="str">
        <f>IF(Orders_CLEAN[[#This Row],[Quantity]]="", "Quantity Error!", "Q"&amp;ROUNDUP(MONTH(Orders_CLEAN[[#This Row],[OrderDate]])/3,0))</f>
        <v>Q1</v>
      </c>
      <c r="D638" t="s">
        <v>218</v>
      </c>
      <c r="E638" t="str">
        <f>_xlfn.XLOOKUP(Orders_CLEAN[[#This Row],[CustomerID]],Customers[CustomerID],Customers[CustomerName])</f>
        <v>Anja Mbatha</v>
      </c>
      <c r="F638" t="s">
        <v>297</v>
      </c>
      <c r="G638" t="str">
        <f>_xlfn.XLOOKUP(Orders_CLEAN[[#This Row],[ProductID]],Products[ProductID],Products[ProductName])</f>
        <v>Laptops Model 2</v>
      </c>
      <c r="H638" t="str">
        <f>_xlfn.XLOOKUP(Orders_CLEAN[[#This Row],[ProductName]],Products[ProductName],Products[Category])</f>
        <v>Technology</v>
      </c>
      <c r="I638" s="6">
        <f>_xlfn.XLOOKUP(Orders_CLEAN[[#This Row],[ProductID]],Products[ProductID],Products[Cost])</f>
        <v>55.26</v>
      </c>
      <c r="J638">
        <v>9</v>
      </c>
      <c r="K638" s="6">
        <v>112.32</v>
      </c>
      <c r="L638" s="7">
        <v>0.05</v>
      </c>
      <c r="M638" t="s">
        <v>36</v>
      </c>
      <c r="N638" t="s">
        <v>31</v>
      </c>
      <c r="O638" t="str">
        <f>_xlfn.XLOOKUP(Orders_CLEAN[[#This Row],[Region]],Region_lookup[RegionCode],Region_lookup[RegionName])</f>
        <v>Gauteng</v>
      </c>
      <c r="P638" t="s">
        <v>32</v>
      </c>
      <c r="Q638" t="str">
        <f>_xlfn.XLOOKUP(Orders_CLEAN[[#This Row],[EmployeeID]],Employees[EmployeeID],Employees[EmployeeName])</f>
        <v>Nomvula Mokoena</v>
      </c>
      <c r="R638" s="8">
        <f>Orders_CLEAN[[#This Row],[Quantity]]*Orders_CLEAN[[#This Row],[UnitPrice]]*(1-Orders_CLEAN[[#This Row],[Discount]])</f>
        <v>960.3359999999999</v>
      </c>
      <c r="S638" s="8">
        <f>Orders_CLEAN[[#This Row],[Cost]]*Orders_CLEAN[[#This Row],[Quantity]]</f>
        <v>497.34</v>
      </c>
      <c r="T638" s="8">
        <f>Orders_CLEAN[[#This Row],[LineTotal]]-Orders_CLEAN[[#This Row],[LineCost]]</f>
        <v>462.99599999999992</v>
      </c>
      <c r="U638" s="8" t="str">
        <f>IFERROR(IF(Orders_CLEAN[[#This Row],[Profit]]/Orders_CLEAN[[#This Row],[LineTotal]]&gt;0.3, "High", IF(Orders_CLEAN[[#This Row],[Profit]]/Orders_CLEAN[[#This Row],[LineTotal]]&gt;=0.15, "Medium", "Low")), "Quantity Error!")</f>
        <v>High</v>
      </c>
      <c r="V638" s="8" t="str">
        <f>IF(COUNTIF(Returns[OrderID], Orders_CLEAN[[#This Row],[OrderID]])&gt;0, "Yes", "No")</f>
        <v>Yes</v>
      </c>
      <c r="W638" s="19">
        <f>IF(Orders_CLEAN[[#This Row],[Returned]]="Yes",1,0)</f>
        <v>1</v>
      </c>
    </row>
    <row r="639" spans="1:23" x14ac:dyDescent="0.2">
      <c r="A639" t="s">
        <v>1101</v>
      </c>
      <c r="B639" s="5">
        <v>45354</v>
      </c>
      <c r="C639" s="5" t="str">
        <f>IF(Orders_CLEAN[[#This Row],[Quantity]]="", "Quantity Error!", "Q"&amp;ROUNDUP(MONTH(Orders_CLEAN[[#This Row],[OrderDate]])/3,0))</f>
        <v>Q1</v>
      </c>
      <c r="D639" t="s">
        <v>11</v>
      </c>
      <c r="E639" t="str">
        <f>_xlfn.XLOOKUP(Orders_CLEAN[[#This Row],[CustomerID]],Customers[CustomerID],Customers[CustomerName])</f>
        <v>Werner Molefe</v>
      </c>
      <c r="F639" t="s">
        <v>417</v>
      </c>
      <c r="G639" t="str">
        <f>_xlfn.XLOOKUP(Orders_CLEAN[[#This Row],[ProductID]],Products[ProductID],Products[ProductName])</f>
        <v>Staplers Model 1</v>
      </c>
      <c r="H639" t="str">
        <f>_xlfn.XLOOKUP(Orders_CLEAN[[#This Row],[ProductName]],Products[ProductName],Products[Category])</f>
        <v>Office Supplies</v>
      </c>
      <c r="I639" s="6">
        <f>_xlfn.XLOOKUP(Orders_CLEAN[[#This Row],[ProductID]],Products[ProductID],Products[Cost])</f>
        <v>671.48</v>
      </c>
      <c r="J639">
        <v>1</v>
      </c>
      <c r="K639" s="6">
        <v>1240.1099999999999</v>
      </c>
      <c r="L639" s="7">
        <v>0.05</v>
      </c>
      <c r="M639" t="s">
        <v>13</v>
      </c>
      <c r="N639" t="s">
        <v>14</v>
      </c>
      <c r="O639" t="str">
        <f>_xlfn.XLOOKUP(Orders_CLEAN[[#This Row],[Region]],Region_lookup[RegionCode],Region_lookup[RegionName])</f>
        <v>Western Cape</v>
      </c>
      <c r="P639" t="s">
        <v>15</v>
      </c>
      <c r="Q639" t="str">
        <f>_xlfn.XLOOKUP(Orders_CLEAN[[#This Row],[EmployeeID]],Employees[EmployeeID],Employees[EmployeeName])</f>
        <v>Anja Fourie</v>
      </c>
      <c r="R639" s="8">
        <f>Orders_CLEAN[[#This Row],[Quantity]]*Orders_CLEAN[[#This Row],[UnitPrice]]*(1-Orders_CLEAN[[#This Row],[Discount]])</f>
        <v>1178.1044999999999</v>
      </c>
      <c r="S639" s="8">
        <f>Orders_CLEAN[[#This Row],[Cost]]*Orders_CLEAN[[#This Row],[Quantity]]</f>
        <v>671.48</v>
      </c>
      <c r="T639" s="8">
        <f>Orders_CLEAN[[#This Row],[LineTotal]]-Orders_CLEAN[[#This Row],[LineCost]]</f>
        <v>506.6244999999999</v>
      </c>
      <c r="U639" s="8" t="str">
        <f>IFERROR(IF(Orders_CLEAN[[#This Row],[Profit]]/Orders_CLEAN[[#This Row],[LineTotal]]&gt;0.3, "High", IF(Orders_CLEAN[[#This Row],[Profit]]/Orders_CLEAN[[#This Row],[LineTotal]]&gt;=0.15, "Medium", "Low")), "Quantity Error!")</f>
        <v>High</v>
      </c>
      <c r="V639" s="8" t="str">
        <f>IF(COUNTIF(Returns[OrderID], Orders_CLEAN[[#This Row],[OrderID]])&gt;0, "Yes", "No")</f>
        <v>No</v>
      </c>
      <c r="W639" s="19">
        <f>IF(Orders_CLEAN[[#This Row],[Returned]]="Yes",1,0)</f>
        <v>0</v>
      </c>
    </row>
    <row r="640" spans="1:23" x14ac:dyDescent="0.2">
      <c r="A640" t="s">
        <v>1103</v>
      </c>
      <c r="B640" s="5">
        <v>45635</v>
      </c>
      <c r="C640" s="5" t="str">
        <f>IF(Orders_CLEAN[[#This Row],[Quantity]]="", "Quantity Error!", "Q"&amp;ROUNDUP(MONTH(Orders_CLEAN[[#This Row],[OrderDate]])/3,0))</f>
        <v>Q4</v>
      </c>
      <c r="D640" t="s">
        <v>323</v>
      </c>
      <c r="E640" t="str">
        <f>_xlfn.XLOOKUP(Orders_CLEAN[[#This Row],[CustomerID]],Customers[CustomerID],Customers[CustomerName])</f>
        <v>Nomsa Molefe</v>
      </c>
      <c r="F640" t="s">
        <v>124</v>
      </c>
      <c r="G640" t="str">
        <f>_xlfn.XLOOKUP(Orders_CLEAN[[#This Row],[ProductID]],Products[ProductID],Products[ProductName])</f>
        <v>Binders Model 2</v>
      </c>
      <c r="H640" t="str">
        <f>_xlfn.XLOOKUP(Orders_CLEAN[[#This Row],[ProductName]],Products[ProductName],Products[Category])</f>
        <v>Office Supplies</v>
      </c>
      <c r="I640" s="6">
        <f>_xlfn.XLOOKUP(Orders_CLEAN[[#This Row],[ProductID]],Products[ProductID],Products[Cost])</f>
        <v>597.01</v>
      </c>
      <c r="J640">
        <v>12</v>
      </c>
      <c r="K640" s="6">
        <v>774.08</v>
      </c>
      <c r="L640" s="7">
        <v>0</v>
      </c>
      <c r="M640" t="s">
        <v>27</v>
      </c>
      <c r="N640" t="s">
        <v>14</v>
      </c>
      <c r="O640" t="str">
        <f>_xlfn.XLOOKUP(Orders_CLEAN[[#This Row],[Region]],Region_lookup[RegionCode],Region_lookup[RegionName])</f>
        <v>Western Cape</v>
      </c>
      <c r="P640" t="s">
        <v>82</v>
      </c>
      <c r="Q640" t="str">
        <f>_xlfn.XLOOKUP(Orders_CLEAN[[#This Row],[EmployeeID]],Employees[EmployeeID],Employees[EmployeeName])</f>
        <v>Thabo Pretorius</v>
      </c>
      <c r="R640" s="8">
        <f>Orders_CLEAN[[#This Row],[Quantity]]*Orders_CLEAN[[#This Row],[UnitPrice]]*(1-Orders_CLEAN[[#This Row],[Discount]])</f>
        <v>9288.9600000000009</v>
      </c>
      <c r="S640" s="8">
        <f>Orders_CLEAN[[#This Row],[Cost]]*Orders_CLEAN[[#This Row],[Quantity]]</f>
        <v>7164.12</v>
      </c>
      <c r="T640" s="8">
        <f>Orders_CLEAN[[#This Row],[LineTotal]]-Orders_CLEAN[[#This Row],[LineCost]]</f>
        <v>2124.8400000000011</v>
      </c>
      <c r="U640" s="8" t="str">
        <f>IFERROR(IF(Orders_CLEAN[[#This Row],[Profit]]/Orders_CLEAN[[#This Row],[LineTotal]]&gt;0.3, "High", IF(Orders_CLEAN[[#This Row],[Profit]]/Orders_CLEAN[[#This Row],[LineTotal]]&gt;=0.15, "Medium", "Low")), "Quantity Error!")</f>
        <v>Medium</v>
      </c>
      <c r="V640" s="8" t="str">
        <f>IF(COUNTIF(Returns[OrderID], Orders_CLEAN[[#This Row],[OrderID]])&gt;0, "Yes", "No")</f>
        <v>No</v>
      </c>
      <c r="W640" s="19">
        <f>IF(Orders_CLEAN[[#This Row],[Returned]]="Yes",1,0)</f>
        <v>0</v>
      </c>
    </row>
    <row r="641" spans="1:23" x14ac:dyDescent="0.2">
      <c r="A641" t="s">
        <v>1104</v>
      </c>
      <c r="B641" s="5">
        <v>45676</v>
      </c>
      <c r="C641" s="5" t="str">
        <f>IF(Orders_CLEAN[[#This Row],[Quantity]]="", "Quantity Error!", "Q"&amp;ROUNDUP(MONTH(Orders_CLEAN[[#This Row],[OrderDate]])/3,0))</f>
        <v>Q1</v>
      </c>
      <c r="D641" t="s">
        <v>254</v>
      </c>
      <c r="E641" t="str">
        <f>_xlfn.XLOOKUP(Orders_CLEAN[[#This Row],[CustomerID]],Customers[CustomerID],Customers[CustomerName])</f>
        <v>Werner Sithole</v>
      </c>
      <c r="F641" t="s">
        <v>92</v>
      </c>
      <c r="G641" t="str">
        <f>_xlfn.XLOOKUP(Orders_CLEAN[[#This Row],[ProductID]],Products[ProductID],Products[ProductName])</f>
        <v>Accessories Model 3</v>
      </c>
      <c r="H641" t="str">
        <f>_xlfn.XLOOKUP(Orders_CLEAN[[#This Row],[ProductName]],Products[ProductName],Products[Category])</f>
        <v>Technology</v>
      </c>
      <c r="I641" s="6">
        <f>_xlfn.XLOOKUP(Orders_CLEAN[[#This Row],[ProductID]],Products[ProductID],Products[Cost])</f>
        <v>357.49</v>
      </c>
      <c r="J641">
        <v>10</v>
      </c>
      <c r="K641" s="6">
        <v>769.69</v>
      </c>
      <c r="L641" s="7">
        <v>0.1</v>
      </c>
      <c r="M641" t="s">
        <v>36</v>
      </c>
      <c r="N641" t="s">
        <v>21</v>
      </c>
      <c r="O641" t="str">
        <f>_xlfn.XLOOKUP(Orders_CLEAN[[#This Row],[Region]],Region_lookup[RegionCode],Region_lookup[RegionName])</f>
        <v>KwaZulu-Natal</v>
      </c>
      <c r="P641" t="s">
        <v>170</v>
      </c>
      <c r="Q641" t="str">
        <f>_xlfn.XLOOKUP(Orders_CLEAN[[#This Row],[EmployeeID]],Employees[EmployeeID],Employees[EmployeeName])</f>
        <v>Nomvula Le Roux</v>
      </c>
      <c r="R641" s="8">
        <f>Orders_CLEAN[[#This Row],[Quantity]]*Orders_CLEAN[[#This Row],[UnitPrice]]*(1-Orders_CLEAN[[#This Row],[Discount]])</f>
        <v>6927.2100000000009</v>
      </c>
      <c r="S641" s="8">
        <f>Orders_CLEAN[[#This Row],[Cost]]*Orders_CLEAN[[#This Row],[Quantity]]</f>
        <v>3574.9</v>
      </c>
      <c r="T641" s="8">
        <f>Orders_CLEAN[[#This Row],[LineTotal]]-Orders_CLEAN[[#This Row],[LineCost]]</f>
        <v>3352.3100000000009</v>
      </c>
      <c r="U641" s="8" t="str">
        <f>IFERROR(IF(Orders_CLEAN[[#This Row],[Profit]]/Orders_CLEAN[[#This Row],[LineTotal]]&gt;0.3, "High", IF(Orders_CLEAN[[#This Row],[Profit]]/Orders_CLEAN[[#This Row],[LineTotal]]&gt;=0.15, "Medium", "Low")), "Quantity Error!")</f>
        <v>High</v>
      </c>
      <c r="V641" s="8" t="str">
        <f>IF(COUNTIF(Returns[OrderID], Orders_CLEAN[[#This Row],[OrderID]])&gt;0, "Yes", "No")</f>
        <v>No</v>
      </c>
      <c r="W641" s="19">
        <f>IF(Orders_CLEAN[[#This Row],[Returned]]="Yes",1,0)</f>
        <v>0</v>
      </c>
    </row>
    <row r="642" spans="1:23" x14ac:dyDescent="0.2">
      <c r="A642" t="s">
        <v>1106</v>
      </c>
      <c r="B642" s="5">
        <v>45355</v>
      </c>
      <c r="C642" s="5" t="str">
        <f>IF(Orders_CLEAN[[#This Row],[Quantity]]="", "Quantity Error!", "Q"&amp;ROUNDUP(MONTH(Orders_CLEAN[[#This Row],[OrderDate]])/3,0))</f>
        <v>Q1</v>
      </c>
      <c r="D642" t="s">
        <v>490</v>
      </c>
      <c r="E642" t="str">
        <f>_xlfn.XLOOKUP(Orders_CLEAN[[#This Row],[CustomerID]],Customers[CustomerID],Customers[CustomerName])</f>
        <v>Pieter Dlamini</v>
      </c>
      <c r="F642" t="s">
        <v>174</v>
      </c>
      <c r="G642" t="str">
        <f>_xlfn.XLOOKUP(Orders_CLEAN[[#This Row],[ProductID]],Products[ProductID],Products[ProductName])</f>
        <v>Printers Model 4</v>
      </c>
      <c r="H642" t="str">
        <f>_xlfn.XLOOKUP(Orders_CLEAN[[#This Row],[ProductName]],Products[ProductName],Products[Category])</f>
        <v>Technology</v>
      </c>
      <c r="I642" s="6">
        <f>_xlfn.XLOOKUP(Orders_CLEAN[[#This Row],[ProductID]],Products[ProductID],Products[Cost])</f>
        <v>83.72</v>
      </c>
      <c r="J642">
        <v>12</v>
      </c>
      <c r="K642" s="6">
        <v>143.57</v>
      </c>
      <c r="L642" s="7">
        <v>0</v>
      </c>
      <c r="M642" t="s">
        <v>36</v>
      </c>
      <c r="N642" t="s">
        <v>47</v>
      </c>
      <c r="O642" t="str">
        <f>_xlfn.XLOOKUP(Orders_CLEAN[[#This Row],[Region]],Region_lookup[RegionCode],Region_lookup[RegionName])</f>
        <v>Eastern Cape</v>
      </c>
      <c r="P642" t="s">
        <v>48</v>
      </c>
      <c r="Q642" t="str">
        <f>_xlfn.XLOOKUP(Orders_CLEAN[[#This Row],[EmployeeID]],Employees[EmployeeID],Employees[EmployeeName])</f>
        <v>Sipho Ndlovu</v>
      </c>
      <c r="R642" s="8">
        <f>Orders_CLEAN[[#This Row],[Quantity]]*Orders_CLEAN[[#This Row],[UnitPrice]]*(1-Orders_CLEAN[[#This Row],[Discount]])</f>
        <v>1722.84</v>
      </c>
      <c r="S642" s="8">
        <f>Orders_CLEAN[[#This Row],[Cost]]*Orders_CLEAN[[#This Row],[Quantity]]</f>
        <v>1004.64</v>
      </c>
      <c r="T642" s="8">
        <f>Orders_CLEAN[[#This Row],[LineTotal]]-Orders_CLEAN[[#This Row],[LineCost]]</f>
        <v>718.19999999999993</v>
      </c>
      <c r="U642" s="8" t="str">
        <f>IFERROR(IF(Orders_CLEAN[[#This Row],[Profit]]/Orders_CLEAN[[#This Row],[LineTotal]]&gt;0.3, "High", IF(Orders_CLEAN[[#This Row],[Profit]]/Orders_CLEAN[[#This Row],[LineTotal]]&gt;=0.15, "Medium", "Low")), "Quantity Error!")</f>
        <v>High</v>
      </c>
      <c r="V642" s="8" t="str">
        <f>IF(COUNTIF(Returns[OrderID], Orders_CLEAN[[#This Row],[OrderID]])&gt;0, "Yes", "No")</f>
        <v>No</v>
      </c>
      <c r="W642" s="19">
        <f>IF(Orders_CLEAN[[#This Row],[Returned]]="Yes",1,0)</f>
        <v>0</v>
      </c>
    </row>
    <row r="643" spans="1:23" x14ac:dyDescent="0.2">
      <c r="A643" t="s">
        <v>1107</v>
      </c>
      <c r="B643" s="5">
        <v>45518</v>
      </c>
      <c r="C643" s="5" t="str">
        <f>IF(Orders_CLEAN[[#This Row],[Quantity]]="", "Quantity Error!", "Q"&amp;ROUNDUP(MONTH(Orders_CLEAN[[#This Row],[OrderDate]])/3,0))</f>
        <v>Q3</v>
      </c>
      <c r="D643" t="s">
        <v>25</v>
      </c>
      <c r="E643" t="str">
        <f>_xlfn.XLOOKUP(Orders_CLEAN[[#This Row],[CustomerID]],Customers[CustomerID],Customers[CustomerName])</f>
        <v>Anja Pretorius</v>
      </c>
      <c r="F643" t="s">
        <v>151</v>
      </c>
      <c r="G643" t="str">
        <f>_xlfn.XLOOKUP(Orders_CLEAN[[#This Row],[ProductID]],Products[ProductID],Products[ProductName])</f>
        <v>Binders Model 3</v>
      </c>
      <c r="H643" t="str">
        <f>_xlfn.XLOOKUP(Orders_CLEAN[[#This Row],[ProductName]],Products[ProductName],Products[Category])</f>
        <v>Office Supplies</v>
      </c>
      <c r="I643" s="6">
        <f>_xlfn.XLOOKUP(Orders_CLEAN[[#This Row],[ProductID]],Products[ProductID],Products[Cost])</f>
        <v>487.09</v>
      </c>
      <c r="J643">
        <v>4</v>
      </c>
      <c r="K643" s="6">
        <v>838.72</v>
      </c>
      <c r="L643" s="7">
        <v>0</v>
      </c>
      <c r="M643" t="s">
        <v>36</v>
      </c>
      <c r="N643" t="s">
        <v>14</v>
      </c>
      <c r="O643" t="str">
        <f>_xlfn.XLOOKUP(Orders_CLEAN[[#This Row],[Region]],Region_lookup[RegionCode],Region_lookup[RegionName])</f>
        <v>Western Cape</v>
      </c>
      <c r="P643" t="s">
        <v>15</v>
      </c>
      <c r="Q643" t="str">
        <f>_xlfn.XLOOKUP(Orders_CLEAN[[#This Row],[EmployeeID]],Employees[EmployeeID],Employees[EmployeeName])</f>
        <v>Anja Fourie</v>
      </c>
      <c r="R643" s="8">
        <f>Orders_CLEAN[[#This Row],[Quantity]]*Orders_CLEAN[[#This Row],[UnitPrice]]*(1-Orders_CLEAN[[#This Row],[Discount]])</f>
        <v>3354.88</v>
      </c>
      <c r="S643" s="8">
        <f>Orders_CLEAN[[#This Row],[Cost]]*Orders_CLEAN[[#This Row],[Quantity]]</f>
        <v>1948.36</v>
      </c>
      <c r="T643" s="8">
        <f>Orders_CLEAN[[#This Row],[LineTotal]]-Orders_CLEAN[[#This Row],[LineCost]]</f>
        <v>1406.5200000000002</v>
      </c>
      <c r="U643" s="8" t="str">
        <f>IFERROR(IF(Orders_CLEAN[[#This Row],[Profit]]/Orders_CLEAN[[#This Row],[LineTotal]]&gt;0.3, "High", IF(Orders_CLEAN[[#This Row],[Profit]]/Orders_CLEAN[[#This Row],[LineTotal]]&gt;=0.15, "Medium", "Low")), "Quantity Error!")</f>
        <v>High</v>
      </c>
      <c r="V643" s="8" t="str">
        <f>IF(COUNTIF(Returns[OrderID], Orders_CLEAN[[#This Row],[OrderID]])&gt;0, "Yes", "No")</f>
        <v>No</v>
      </c>
      <c r="W643" s="19">
        <f>IF(Orders_CLEAN[[#This Row],[Returned]]="Yes",1,0)</f>
        <v>0</v>
      </c>
    </row>
    <row r="644" spans="1:23" x14ac:dyDescent="0.2">
      <c r="A644" t="s">
        <v>1108</v>
      </c>
      <c r="B644" s="5">
        <v>45394</v>
      </c>
      <c r="C644" s="5" t="str">
        <f>IF(Orders_CLEAN[[#This Row],[Quantity]]="", "Quantity Error!", "Q"&amp;ROUNDUP(MONTH(Orders_CLEAN[[#This Row],[OrderDate]])/3,0))</f>
        <v>Q2</v>
      </c>
      <c r="D644" t="s">
        <v>317</v>
      </c>
      <c r="E644" t="str">
        <f>_xlfn.XLOOKUP(Orders_CLEAN[[#This Row],[CustomerID]],Customers[CustomerID],Customers[CustomerName])</f>
        <v>Deon Dlamini</v>
      </c>
      <c r="F644" t="s">
        <v>51</v>
      </c>
      <c r="G644" t="str">
        <f>_xlfn.XLOOKUP(Orders_CLEAN[[#This Row],[ProductID]],Products[ProductID],Products[ProductName])</f>
        <v>Bookcases Model 4</v>
      </c>
      <c r="H644" t="str">
        <f>_xlfn.XLOOKUP(Orders_CLEAN[[#This Row],[ProductName]],Products[ProductName],Products[Category])</f>
        <v>Furniture</v>
      </c>
      <c r="I644" s="6">
        <f>_xlfn.XLOOKUP(Orders_CLEAN[[#This Row],[ProductID]],Products[ProductID],Products[Cost])</f>
        <v>539.9</v>
      </c>
      <c r="J644">
        <v>3</v>
      </c>
      <c r="K644" s="6">
        <v>1019.72</v>
      </c>
      <c r="L644" s="7">
        <v>0</v>
      </c>
      <c r="M644" t="s">
        <v>36</v>
      </c>
      <c r="N644" t="s">
        <v>31</v>
      </c>
      <c r="O644" t="str">
        <f>_xlfn.XLOOKUP(Orders_CLEAN[[#This Row],[Region]],Region_lookup[RegionCode],Region_lookup[RegionName])</f>
        <v>Gauteng</v>
      </c>
      <c r="P644" t="s">
        <v>43</v>
      </c>
      <c r="Q644" t="str">
        <f>_xlfn.XLOOKUP(Orders_CLEAN[[#This Row],[EmployeeID]],Employees[EmployeeID],Employees[EmployeeName])</f>
        <v>Thabo Dlamini</v>
      </c>
      <c r="R644" s="8">
        <f>Orders_CLEAN[[#This Row],[Quantity]]*Orders_CLEAN[[#This Row],[UnitPrice]]*(1-Orders_CLEAN[[#This Row],[Discount]])</f>
        <v>3059.16</v>
      </c>
      <c r="S644" s="8">
        <f>Orders_CLEAN[[#This Row],[Cost]]*Orders_CLEAN[[#This Row],[Quantity]]</f>
        <v>1619.6999999999998</v>
      </c>
      <c r="T644" s="8">
        <f>Orders_CLEAN[[#This Row],[LineTotal]]-Orders_CLEAN[[#This Row],[LineCost]]</f>
        <v>1439.46</v>
      </c>
      <c r="U644" s="8" t="str">
        <f>IFERROR(IF(Orders_CLEAN[[#This Row],[Profit]]/Orders_CLEAN[[#This Row],[LineTotal]]&gt;0.3, "High", IF(Orders_CLEAN[[#This Row],[Profit]]/Orders_CLEAN[[#This Row],[LineTotal]]&gt;=0.15, "Medium", "Low")), "Quantity Error!")</f>
        <v>High</v>
      </c>
      <c r="V644" s="8" t="str">
        <f>IF(COUNTIF(Returns[OrderID], Orders_CLEAN[[#This Row],[OrderID]])&gt;0, "Yes", "No")</f>
        <v>No</v>
      </c>
      <c r="W644" s="19">
        <f>IF(Orders_CLEAN[[#This Row],[Returned]]="Yes",1,0)</f>
        <v>0</v>
      </c>
    </row>
    <row r="645" spans="1:23" x14ac:dyDescent="0.2">
      <c r="A645" t="s">
        <v>1109</v>
      </c>
      <c r="B645" s="5">
        <v>45810</v>
      </c>
      <c r="C645" s="5" t="str">
        <f>IF(Orders_CLEAN[[#This Row],[Quantity]]="", "Quantity Error!", "Q"&amp;ROUNDUP(MONTH(Orders_CLEAN[[#This Row],[OrderDate]])/3,0))</f>
        <v>Q2</v>
      </c>
      <c r="D645" t="s">
        <v>567</v>
      </c>
      <c r="E645" t="str">
        <f>_xlfn.XLOOKUP(Orders_CLEAN[[#This Row],[CustomerID]],Customers[CustomerID],Customers[CustomerName])</f>
        <v>Johan Ndlovu</v>
      </c>
      <c r="F645" t="s">
        <v>100</v>
      </c>
      <c r="G645" t="str">
        <f>_xlfn.XLOOKUP(Orders_CLEAN[[#This Row],[ProductID]],Products[ProductID],Products[ProductName])</f>
        <v>Printers Model 1</v>
      </c>
      <c r="H645" t="str">
        <f>_xlfn.XLOOKUP(Orders_CLEAN[[#This Row],[ProductName]],Products[ProductName],Products[Category])</f>
        <v>Technology</v>
      </c>
      <c r="I645" s="6">
        <f>_xlfn.XLOOKUP(Orders_CLEAN[[#This Row],[ProductID]],Products[ProductID],Products[Cost])</f>
        <v>595.79999999999995</v>
      </c>
      <c r="J645">
        <v>3</v>
      </c>
      <c r="K645" s="6">
        <v>1280.18</v>
      </c>
      <c r="L645" s="7">
        <v>0</v>
      </c>
      <c r="M645" t="s">
        <v>13</v>
      </c>
      <c r="N645" t="s">
        <v>14</v>
      </c>
      <c r="O645" t="str">
        <f>_xlfn.XLOOKUP(Orders_CLEAN[[#This Row],[Region]],Region_lookup[RegionCode],Region_lookup[RegionName])</f>
        <v>Western Cape</v>
      </c>
      <c r="P645" t="s">
        <v>93</v>
      </c>
      <c r="Q645" t="str">
        <f>_xlfn.XLOOKUP(Orders_CLEAN[[#This Row],[EmployeeID]],Employees[EmployeeID],Employees[EmployeeName])</f>
        <v>Anja Zulu</v>
      </c>
      <c r="R645" s="8">
        <f>Orders_CLEAN[[#This Row],[Quantity]]*Orders_CLEAN[[#This Row],[UnitPrice]]*(1-Orders_CLEAN[[#This Row],[Discount]])</f>
        <v>3840.54</v>
      </c>
      <c r="S645" s="8">
        <f>Orders_CLEAN[[#This Row],[Cost]]*Orders_CLEAN[[#This Row],[Quantity]]</f>
        <v>1787.3999999999999</v>
      </c>
      <c r="T645" s="8">
        <f>Orders_CLEAN[[#This Row],[LineTotal]]-Orders_CLEAN[[#This Row],[LineCost]]</f>
        <v>2053.1400000000003</v>
      </c>
      <c r="U645" s="8" t="str">
        <f>IFERROR(IF(Orders_CLEAN[[#This Row],[Profit]]/Orders_CLEAN[[#This Row],[LineTotal]]&gt;0.3, "High", IF(Orders_CLEAN[[#This Row],[Profit]]/Orders_CLEAN[[#This Row],[LineTotal]]&gt;=0.15, "Medium", "Low")), "Quantity Error!")</f>
        <v>High</v>
      </c>
      <c r="V645" s="8" t="str">
        <f>IF(COUNTIF(Returns[OrderID], Orders_CLEAN[[#This Row],[OrderID]])&gt;0, "Yes", "No")</f>
        <v>No</v>
      </c>
      <c r="W645" s="19">
        <f>IF(Orders_CLEAN[[#This Row],[Returned]]="Yes",1,0)</f>
        <v>0</v>
      </c>
    </row>
    <row r="646" spans="1:23" x14ac:dyDescent="0.2">
      <c r="A646" t="s">
        <v>1110</v>
      </c>
      <c r="B646" s="5">
        <v>45583</v>
      </c>
      <c r="C646" s="5" t="str">
        <f>IF(Orders_CLEAN[[#This Row],[Quantity]]="", "Quantity Error!", "Q"&amp;ROUNDUP(MONTH(Orders_CLEAN[[#This Row],[OrderDate]])/3,0))</f>
        <v>Q4</v>
      </c>
      <c r="D646" t="s">
        <v>198</v>
      </c>
      <c r="E646" t="str">
        <f>_xlfn.XLOOKUP(Orders_CLEAN[[#This Row],[CustomerID]],Customers[CustomerID],Customers[CustomerName])</f>
        <v>Nomsa Mahlangu</v>
      </c>
      <c r="F646" t="s">
        <v>65</v>
      </c>
      <c r="G646" t="str">
        <f>_xlfn.XLOOKUP(Orders_CLEAN[[#This Row],[ProductID]],Products[ProductID],Products[ProductName])</f>
        <v>Bookcases Model 2</v>
      </c>
      <c r="H646" t="str">
        <f>_xlfn.XLOOKUP(Orders_CLEAN[[#This Row],[ProductName]],Products[ProductName],Products[Category])</f>
        <v>Furniture</v>
      </c>
      <c r="I646" s="6">
        <f>_xlfn.XLOOKUP(Orders_CLEAN[[#This Row],[ProductID]],Products[ProductID],Products[Cost])</f>
        <v>633.59</v>
      </c>
      <c r="J646">
        <v>6</v>
      </c>
      <c r="K646" s="6">
        <v>800.37</v>
      </c>
      <c r="L646" s="7">
        <v>0</v>
      </c>
      <c r="M646" t="s">
        <v>36</v>
      </c>
      <c r="N646" t="s">
        <v>47</v>
      </c>
      <c r="O646" t="str">
        <f>_xlfn.XLOOKUP(Orders_CLEAN[[#This Row],[Region]],Region_lookup[RegionCode],Region_lookup[RegionName])</f>
        <v>Eastern Cape</v>
      </c>
      <c r="P646" t="s">
        <v>58</v>
      </c>
      <c r="Q646" t="str">
        <f>_xlfn.XLOOKUP(Orders_CLEAN[[#This Row],[EmployeeID]],Employees[EmployeeID],Employees[EmployeeName])</f>
        <v>Palesa Steyn</v>
      </c>
      <c r="R646" s="8">
        <f>Orders_CLEAN[[#This Row],[Quantity]]*Orders_CLEAN[[#This Row],[UnitPrice]]*(1-Orders_CLEAN[[#This Row],[Discount]])</f>
        <v>4802.22</v>
      </c>
      <c r="S646" s="8">
        <f>Orders_CLEAN[[#This Row],[Cost]]*Orders_CLEAN[[#This Row],[Quantity]]</f>
        <v>3801.54</v>
      </c>
      <c r="T646" s="8">
        <f>Orders_CLEAN[[#This Row],[LineTotal]]-Orders_CLEAN[[#This Row],[LineCost]]</f>
        <v>1000.6800000000003</v>
      </c>
      <c r="U646" s="8" t="str">
        <f>IFERROR(IF(Orders_CLEAN[[#This Row],[Profit]]/Orders_CLEAN[[#This Row],[LineTotal]]&gt;0.3, "High", IF(Orders_CLEAN[[#This Row],[Profit]]/Orders_CLEAN[[#This Row],[LineTotal]]&gt;=0.15, "Medium", "Low")), "Quantity Error!")</f>
        <v>Medium</v>
      </c>
      <c r="V646" s="8" t="str">
        <f>IF(COUNTIF(Returns[OrderID], Orders_CLEAN[[#This Row],[OrderID]])&gt;0, "Yes", "No")</f>
        <v>No</v>
      </c>
      <c r="W646" s="19">
        <f>IF(Orders_CLEAN[[#This Row],[Returned]]="Yes",1,0)</f>
        <v>0</v>
      </c>
    </row>
    <row r="647" spans="1:23" x14ac:dyDescent="0.2">
      <c r="A647" t="s">
        <v>1111</v>
      </c>
      <c r="B647" s="5">
        <v>45490</v>
      </c>
      <c r="C647" s="5" t="str">
        <f>IF(Orders_CLEAN[[#This Row],[Quantity]]="", "Quantity Error!", "Q"&amp;ROUNDUP(MONTH(Orders_CLEAN[[#This Row],[OrderDate]])/3,0))</f>
        <v>Q3</v>
      </c>
      <c r="D647" t="s">
        <v>246</v>
      </c>
      <c r="E647" t="str">
        <f>_xlfn.XLOOKUP(Orders_CLEAN[[#This Row],[CustomerID]],Customers[CustomerID],Customers[CustomerName])</f>
        <v>Precious Steyn</v>
      </c>
      <c r="F647" t="s">
        <v>537</v>
      </c>
      <c r="G647" t="str">
        <f>_xlfn.XLOOKUP(Orders_CLEAN[[#This Row],[ProductID]],Products[ProductID],Products[ProductName])</f>
        <v>Desks Model 4</v>
      </c>
      <c r="H647" t="str">
        <f>_xlfn.XLOOKUP(Orders_CLEAN[[#This Row],[ProductName]],Products[ProductName],Products[Category])</f>
        <v>Furniture</v>
      </c>
      <c r="I647" s="6">
        <f>_xlfn.XLOOKUP(Orders_CLEAN[[#This Row],[ProductID]],Products[ProductID],Products[Cost])</f>
        <v>598.51</v>
      </c>
      <c r="J647">
        <v>3</v>
      </c>
      <c r="K647" s="6">
        <v>940.73</v>
      </c>
      <c r="L647" s="7">
        <v>0</v>
      </c>
      <c r="M647" t="s">
        <v>27</v>
      </c>
      <c r="N647" t="s">
        <v>47</v>
      </c>
      <c r="O647" t="str">
        <f>_xlfn.XLOOKUP(Orders_CLEAN[[#This Row],[Region]],Region_lookup[RegionCode],Region_lookup[RegionName])</f>
        <v>Eastern Cape</v>
      </c>
      <c r="P647" t="s">
        <v>75</v>
      </c>
      <c r="Q647" t="str">
        <f>_xlfn.XLOOKUP(Orders_CLEAN[[#This Row],[EmployeeID]],Employees[EmployeeID],Employees[EmployeeName])</f>
        <v>Francois Steyn</v>
      </c>
      <c r="R647" s="8">
        <f>Orders_CLEAN[[#This Row],[Quantity]]*Orders_CLEAN[[#This Row],[UnitPrice]]*(1-Orders_CLEAN[[#This Row],[Discount]])</f>
        <v>2822.19</v>
      </c>
      <c r="S647" s="8">
        <f>Orders_CLEAN[[#This Row],[Cost]]*Orders_CLEAN[[#This Row],[Quantity]]</f>
        <v>1795.53</v>
      </c>
      <c r="T647" s="8">
        <f>Orders_CLEAN[[#This Row],[LineTotal]]-Orders_CLEAN[[#This Row],[LineCost]]</f>
        <v>1026.6600000000001</v>
      </c>
      <c r="U647" s="8" t="str">
        <f>IFERROR(IF(Orders_CLEAN[[#This Row],[Profit]]/Orders_CLEAN[[#This Row],[LineTotal]]&gt;0.3, "High", IF(Orders_CLEAN[[#This Row],[Profit]]/Orders_CLEAN[[#This Row],[LineTotal]]&gt;=0.15, "Medium", "Low")), "Quantity Error!")</f>
        <v>High</v>
      </c>
      <c r="V647" s="8" t="str">
        <f>IF(COUNTIF(Returns[OrderID], Orders_CLEAN[[#This Row],[OrderID]])&gt;0, "Yes", "No")</f>
        <v>No</v>
      </c>
      <c r="W647" s="19">
        <f>IF(Orders_CLEAN[[#This Row],[Returned]]="Yes",1,0)</f>
        <v>0</v>
      </c>
    </row>
    <row r="648" spans="1:23" x14ac:dyDescent="0.2">
      <c r="A648" t="s">
        <v>1112</v>
      </c>
      <c r="B648" s="5">
        <v>45470</v>
      </c>
      <c r="C648" s="5" t="str">
        <f>IF(Orders_CLEAN[[#This Row],[Quantity]]="", "Quantity Error!", "Q"&amp;ROUNDUP(MONTH(Orders_CLEAN[[#This Row],[OrderDate]])/3,0))</f>
        <v>Q2</v>
      </c>
      <c r="D648" t="s">
        <v>288</v>
      </c>
      <c r="E648" t="str">
        <f>_xlfn.XLOOKUP(Orders_CLEAN[[#This Row],[CustomerID]],Customers[CustomerID],Customers[CustomerName])</f>
        <v>Francois Pretorius</v>
      </c>
      <c r="F648" t="s">
        <v>100</v>
      </c>
      <c r="G648" t="str">
        <f>_xlfn.XLOOKUP(Orders_CLEAN[[#This Row],[ProductID]],Products[ProductID],Products[ProductName])</f>
        <v>Printers Model 1</v>
      </c>
      <c r="H648" t="str">
        <f>_xlfn.XLOOKUP(Orders_CLEAN[[#This Row],[ProductName]],Products[ProductName],Products[Category])</f>
        <v>Technology</v>
      </c>
      <c r="I648" s="6">
        <f>_xlfn.XLOOKUP(Orders_CLEAN[[#This Row],[ProductID]],Products[ProductID],Products[Cost])</f>
        <v>595.79999999999995</v>
      </c>
      <c r="J648">
        <v>6</v>
      </c>
      <c r="K648" s="6">
        <v>1280.18</v>
      </c>
      <c r="L648" s="7">
        <v>0.1</v>
      </c>
      <c r="M648" t="s">
        <v>13</v>
      </c>
      <c r="N648" t="s">
        <v>21</v>
      </c>
      <c r="O648" t="str">
        <f>_xlfn.XLOOKUP(Orders_CLEAN[[#This Row],[Region]],Region_lookup[RegionCode],Region_lookup[RegionName])</f>
        <v>KwaZulu-Natal</v>
      </c>
      <c r="P648" t="s">
        <v>97</v>
      </c>
      <c r="Q648" t="str">
        <f>_xlfn.XLOOKUP(Orders_CLEAN[[#This Row],[EmployeeID]],Employees[EmployeeID],Employees[EmployeeName])</f>
        <v>Bongani Sithole</v>
      </c>
      <c r="R648" s="8">
        <f>Orders_CLEAN[[#This Row],[Quantity]]*Orders_CLEAN[[#This Row],[UnitPrice]]*(1-Orders_CLEAN[[#This Row],[Discount]])</f>
        <v>6912.9719999999998</v>
      </c>
      <c r="S648" s="8">
        <f>Orders_CLEAN[[#This Row],[Cost]]*Orders_CLEAN[[#This Row],[Quantity]]</f>
        <v>3574.7999999999997</v>
      </c>
      <c r="T648" s="8">
        <f>Orders_CLEAN[[#This Row],[LineTotal]]-Orders_CLEAN[[#This Row],[LineCost]]</f>
        <v>3338.172</v>
      </c>
      <c r="U648" s="8" t="str">
        <f>IFERROR(IF(Orders_CLEAN[[#This Row],[Profit]]/Orders_CLEAN[[#This Row],[LineTotal]]&gt;0.3, "High", IF(Orders_CLEAN[[#This Row],[Profit]]/Orders_CLEAN[[#This Row],[LineTotal]]&gt;=0.15, "Medium", "Low")), "Quantity Error!")</f>
        <v>High</v>
      </c>
      <c r="V648" s="8" t="str">
        <f>IF(COUNTIF(Returns[OrderID], Orders_CLEAN[[#This Row],[OrderID]])&gt;0, "Yes", "No")</f>
        <v>Yes</v>
      </c>
      <c r="W648" s="19">
        <f>IF(Orders_CLEAN[[#This Row],[Returned]]="Yes",1,0)</f>
        <v>1</v>
      </c>
    </row>
    <row r="649" spans="1:23" x14ac:dyDescent="0.2">
      <c r="A649" t="s">
        <v>1113</v>
      </c>
      <c r="B649" s="5">
        <v>45737</v>
      </c>
      <c r="C649" s="5" t="str">
        <f>IF(Orders_CLEAN[[#This Row],[Quantity]]="", "Quantity Error!", "Q"&amp;ROUNDUP(MONTH(Orders_CLEAN[[#This Row],[OrderDate]])/3,0))</f>
        <v>Q1</v>
      </c>
      <c r="D649" t="s">
        <v>123</v>
      </c>
      <c r="E649" t="str">
        <f>_xlfn.XLOOKUP(Orders_CLEAN[[#This Row],[CustomerID]],Customers[CustomerID],Customers[CustomerName])</f>
        <v>Nomvula Steyn</v>
      </c>
      <c r="F649" t="s">
        <v>124</v>
      </c>
      <c r="G649" t="str">
        <f>_xlfn.XLOOKUP(Orders_CLEAN[[#This Row],[ProductID]],Products[ProductID],Products[ProductName])</f>
        <v>Binders Model 2</v>
      </c>
      <c r="H649" t="str">
        <f>_xlfn.XLOOKUP(Orders_CLEAN[[#This Row],[ProductName]],Products[ProductName],Products[Category])</f>
        <v>Office Supplies</v>
      </c>
      <c r="I649" s="6">
        <f>_xlfn.XLOOKUP(Orders_CLEAN[[#This Row],[ProductID]],Products[ProductID],Products[Cost])</f>
        <v>597.01</v>
      </c>
      <c r="J649">
        <v>4</v>
      </c>
      <c r="K649" s="6">
        <v>774.08</v>
      </c>
      <c r="L649" s="7">
        <v>0.2</v>
      </c>
      <c r="M649" t="s">
        <v>27</v>
      </c>
      <c r="N649" t="s">
        <v>31</v>
      </c>
      <c r="O649" t="str">
        <f>_xlfn.XLOOKUP(Orders_CLEAN[[#This Row],[Region]],Region_lookup[RegionCode],Region_lookup[RegionName])</f>
        <v>Gauteng</v>
      </c>
      <c r="P649" t="s">
        <v>52</v>
      </c>
      <c r="Q649" t="str">
        <f>_xlfn.XLOOKUP(Orders_CLEAN[[#This Row],[EmployeeID]],Employees[EmployeeID],Employees[EmployeeName])</f>
        <v>Precious Mbatha</v>
      </c>
      <c r="R649" s="8">
        <f>Orders_CLEAN[[#This Row],[Quantity]]*Orders_CLEAN[[#This Row],[UnitPrice]]*(1-Orders_CLEAN[[#This Row],[Discount]])</f>
        <v>2477.0560000000005</v>
      </c>
      <c r="S649" s="8">
        <f>Orders_CLEAN[[#This Row],[Cost]]*Orders_CLEAN[[#This Row],[Quantity]]</f>
        <v>2388.04</v>
      </c>
      <c r="T649" s="8">
        <f>Orders_CLEAN[[#This Row],[LineTotal]]-Orders_CLEAN[[#This Row],[LineCost]]</f>
        <v>89.016000000000531</v>
      </c>
      <c r="U649" s="8" t="str">
        <f>IFERROR(IF(Orders_CLEAN[[#This Row],[Profit]]/Orders_CLEAN[[#This Row],[LineTotal]]&gt;0.3, "High", IF(Orders_CLEAN[[#This Row],[Profit]]/Orders_CLEAN[[#This Row],[LineTotal]]&gt;=0.15, "Medium", "Low")), "Quantity Error!")</f>
        <v>Low</v>
      </c>
      <c r="V649" s="8" t="str">
        <f>IF(COUNTIF(Returns[OrderID], Orders_CLEAN[[#This Row],[OrderID]])&gt;0, "Yes", "No")</f>
        <v>No</v>
      </c>
      <c r="W649" s="19">
        <f>IF(Orders_CLEAN[[#This Row],[Returned]]="Yes",1,0)</f>
        <v>0</v>
      </c>
    </row>
    <row r="650" spans="1:23" x14ac:dyDescent="0.2">
      <c r="A650" t="s">
        <v>1115</v>
      </c>
      <c r="B650" s="5">
        <v>45707</v>
      </c>
      <c r="C650" s="5" t="str">
        <f>IF(Orders_CLEAN[[#This Row],[Quantity]]="", "Quantity Error!", "Q"&amp;ROUNDUP(MONTH(Orders_CLEAN[[#This Row],[OrderDate]])/3,0))</f>
        <v>Q1</v>
      </c>
      <c r="D650" t="s">
        <v>34</v>
      </c>
      <c r="E650" t="str">
        <f>_xlfn.XLOOKUP(Orders_CLEAN[[#This Row],[CustomerID]],Customers[CustomerID],Customers[CustomerName])</f>
        <v>Anja Mahlangu</v>
      </c>
      <c r="F650" t="s">
        <v>12</v>
      </c>
      <c r="G650" t="str">
        <f>_xlfn.XLOOKUP(Orders_CLEAN[[#This Row],[ProductID]],Products[ProductID],Products[ProductName])</f>
        <v>Printers Model 3</v>
      </c>
      <c r="H650" t="str">
        <f>_xlfn.XLOOKUP(Orders_CLEAN[[#This Row],[ProductName]],Products[ProductName],Products[Category])</f>
        <v>Technology</v>
      </c>
      <c r="I650" s="6">
        <f>_xlfn.XLOOKUP(Orders_CLEAN[[#This Row],[ProductID]],Products[ProductID],Products[Cost])</f>
        <v>127.85</v>
      </c>
      <c r="J650">
        <v>6</v>
      </c>
      <c r="K650" s="6">
        <v>210.2</v>
      </c>
      <c r="L650" s="7">
        <v>0.1</v>
      </c>
      <c r="M650" t="s">
        <v>62</v>
      </c>
      <c r="N650" t="s">
        <v>14</v>
      </c>
      <c r="O650" t="str">
        <f>_xlfn.XLOOKUP(Orders_CLEAN[[#This Row],[Region]],Region_lookup[RegionCode],Region_lookup[RegionName])</f>
        <v>Western Cape</v>
      </c>
      <c r="P650" t="s">
        <v>15</v>
      </c>
      <c r="Q650" t="str">
        <f>_xlfn.XLOOKUP(Orders_CLEAN[[#This Row],[EmployeeID]],Employees[EmployeeID],Employees[EmployeeName])</f>
        <v>Anja Fourie</v>
      </c>
      <c r="R650" s="8">
        <f>Orders_CLEAN[[#This Row],[Quantity]]*Orders_CLEAN[[#This Row],[UnitPrice]]*(1-Orders_CLEAN[[#This Row],[Discount]])</f>
        <v>1135.08</v>
      </c>
      <c r="S650" s="8">
        <f>Orders_CLEAN[[#This Row],[Cost]]*Orders_CLEAN[[#This Row],[Quantity]]</f>
        <v>767.09999999999991</v>
      </c>
      <c r="T650" s="8">
        <f>Orders_CLEAN[[#This Row],[LineTotal]]-Orders_CLEAN[[#This Row],[LineCost]]</f>
        <v>367.98</v>
      </c>
      <c r="U650" s="8" t="str">
        <f>IFERROR(IF(Orders_CLEAN[[#This Row],[Profit]]/Orders_CLEAN[[#This Row],[LineTotal]]&gt;0.3, "High", IF(Orders_CLEAN[[#This Row],[Profit]]/Orders_CLEAN[[#This Row],[LineTotal]]&gt;=0.15, "Medium", "Low")), "Quantity Error!")</f>
        <v>High</v>
      </c>
      <c r="V650" s="8" t="str">
        <f>IF(COUNTIF(Returns[OrderID], Orders_CLEAN[[#This Row],[OrderID]])&gt;0, "Yes", "No")</f>
        <v>No</v>
      </c>
      <c r="W650" s="19">
        <f>IF(Orders_CLEAN[[#This Row],[Returned]]="Yes",1,0)</f>
        <v>0</v>
      </c>
    </row>
    <row r="651" spans="1:23" x14ac:dyDescent="0.2">
      <c r="A651" t="s">
        <v>1116</v>
      </c>
      <c r="B651" s="5">
        <v>45587</v>
      </c>
      <c r="C651" s="5" t="str">
        <f>IF(Orders_CLEAN[[#This Row],[Quantity]]="", "Quantity Error!", "Q"&amp;ROUNDUP(MONTH(Orders_CLEAN[[#This Row],[OrderDate]])/3,0))</f>
        <v>Q4</v>
      </c>
      <c r="D651" t="s">
        <v>396</v>
      </c>
      <c r="E651" t="str">
        <f>_xlfn.XLOOKUP(Orders_CLEAN[[#This Row],[CustomerID]],Customers[CustomerID],Customers[CustomerName])</f>
        <v>Aisha Sithole</v>
      </c>
      <c r="F651" t="s">
        <v>216</v>
      </c>
      <c r="G651" t="str">
        <f>_xlfn.XLOOKUP(Orders_CLEAN[[#This Row],[ProductID]],Products[ProductID],Products[ProductName])</f>
        <v>Pens Model 1</v>
      </c>
      <c r="H651" t="str">
        <f>_xlfn.XLOOKUP(Orders_CLEAN[[#This Row],[ProductName]],Products[ProductName],Products[Category])</f>
        <v>Office Supplies</v>
      </c>
      <c r="I651" s="6">
        <f>_xlfn.XLOOKUP(Orders_CLEAN[[#This Row],[ProductID]],Products[ProductID],Products[Cost])</f>
        <v>640.09</v>
      </c>
      <c r="J651">
        <v>10</v>
      </c>
      <c r="K651" s="6">
        <v>1169.26</v>
      </c>
      <c r="L651" s="7">
        <v>0.2</v>
      </c>
      <c r="M651" t="s">
        <v>13</v>
      </c>
      <c r="N651" t="s">
        <v>14</v>
      </c>
      <c r="O651" t="str">
        <f>_xlfn.XLOOKUP(Orders_CLEAN[[#This Row],[Region]],Region_lookup[RegionCode],Region_lookup[RegionName])</f>
        <v>Western Cape</v>
      </c>
      <c r="P651" t="s">
        <v>93</v>
      </c>
      <c r="Q651" t="str">
        <f>_xlfn.XLOOKUP(Orders_CLEAN[[#This Row],[EmployeeID]],Employees[EmployeeID],Employees[EmployeeName])</f>
        <v>Anja Zulu</v>
      </c>
      <c r="R651" s="8">
        <f>Orders_CLEAN[[#This Row],[Quantity]]*Orders_CLEAN[[#This Row],[UnitPrice]]*(1-Orders_CLEAN[[#This Row],[Discount]])</f>
        <v>9354.08</v>
      </c>
      <c r="S651" s="8">
        <f>Orders_CLEAN[[#This Row],[Cost]]*Orders_CLEAN[[#This Row],[Quantity]]</f>
        <v>6400.9000000000005</v>
      </c>
      <c r="T651" s="8">
        <f>Orders_CLEAN[[#This Row],[LineTotal]]-Orders_CLEAN[[#This Row],[LineCost]]</f>
        <v>2953.1799999999994</v>
      </c>
      <c r="U651" s="8" t="str">
        <f>IFERROR(IF(Orders_CLEAN[[#This Row],[Profit]]/Orders_CLEAN[[#This Row],[LineTotal]]&gt;0.3, "High", IF(Orders_CLEAN[[#This Row],[Profit]]/Orders_CLEAN[[#This Row],[LineTotal]]&gt;=0.15, "Medium", "Low")), "Quantity Error!")</f>
        <v>High</v>
      </c>
      <c r="V651" s="8" t="str">
        <f>IF(COUNTIF(Returns[OrderID], Orders_CLEAN[[#This Row],[OrderID]])&gt;0, "Yes", "No")</f>
        <v>No</v>
      </c>
      <c r="W651" s="19">
        <f>IF(Orders_CLEAN[[#This Row],[Returned]]="Yes",1,0)</f>
        <v>0</v>
      </c>
    </row>
    <row r="652" spans="1:23" x14ac:dyDescent="0.2">
      <c r="A652" t="s">
        <v>1117</v>
      </c>
      <c r="B652" s="5">
        <v>45720</v>
      </c>
      <c r="C652" s="5" t="str">
        <f>IF(Orders_CLEAN[[#This Row],[Quantity]]="", "Quantity Error!", "Q"&amp;ROUNDUP(MONTH(Orders_CLEAN[[#This Row],[OrderDate]])/3,0))</f>
        <v>Q1</v>
      </c>
      <c r="D652" t="s">
        <v>616</v>
      </c>
      <c r="E652" t="str">
        <f>_xlfn.XLOOKUP(Orders_CLEAN[[#This Row],[CustomerID]],Customers[CustomerID],Customers[CustomerName])</f>
        <v>Elmarie Fourie</v>
      </c>
      <c r="F652" t="s">
        <v>297</v>
      </c>
      <c r="G652" t="str">
        <f>_xlfn.XLOOKUP(Orders_CLEAN[[#This Row],[ProductID]],Products[ProductID],Products[ProductName])</f>
        <v>Laptops Model 2</v>
      </c>
      <c r="H652" t="str">
        <f>_xlfn.XLOOKUP(Orders_CLEAN[[#This Row],[ProductName]],Products[ProductName],Products[Category])</f>
        <v>Technology</v>
      </c>
      <c r="I652" s="6">
        <f>_xlfn.XLOOKUP(Orders_CLEAN[[#This Row],[ProductID]],Products[ProductID],Products[Cost])</f>
        <v>55.26</v>
      </c>
      <c r="J652">
        <v>6</v>
      </c>
      <c r="K652" s="6">
        <v>112.32</v>
      </c>
      <c r="L652" s="7">
        <v>0.05</v>
      </c>
      <c r="M652" t="s">
        <v>13</v>
      </c>
      <c r="N652" t="s">
        <v>14</v>
      </c>
      <c r="O652" t="str">
        <f>_xlfn.XLOOKUP(Orders_CLEAN[[#This Row],[Region]],Region_lookup[RegionCode],Region_lookup[RegionName])</f>
        <v>Western Cape</v>
      </c>
      <c r="P652" t="s">
        <v>15</v>
      </c>
      <c r="Q652" t="str">
        <f>_xlfn.XLOOKUP(Orders_CLEAN[[#This Row],[EmployeeID]],Employees[EmployeeID],Employees[EmployeeName])</f>
        <v>Anja Fourie</v>
      </c>
      <c r="R652" s="8">
        <f>Orders_CLEAN[[#This Row],[Quantity]]*Orders_CLEAN[[#This Row],[UnitPrice]]*(1-Orders_CLEAN[[#This Row],[Discount]])</f>
        <v>640.22399999999993</v>
      </c>
      <c r="S652" s="8">
        <f>Orders_CLEAN[[#This Row],[Cost]]*Orders_CLEAN[[#This Row],[Quantity]]</f>
        <v>331.56</v>
      </c>
      <c r="T652" s="8">
        <f>Orders_CLEAN[[#This Row],[LineTotal]]-Orders_CLEAN[[#This Row],[LineCost]]</f>
        <v>308.66399999999993</v>
      </c>
      <c r="U652" s="8" t="str">
        <f>IFERROR(IF(Orders_CLEAN[[#This Row],[Profit]]/Orders_CLEAN[[#This Row],[LineTotal]]&gt;0.3, "High", IF(Orders_CLEAN[[#This Row],[Profit]]/Orders_CLEAN[[#This Row],[LineTotal]]&gt;=0.15, "Medium", "Low")), "Quantity Error!")</f>
        <v>High</v>
      </c>
      <c r="V652" s="8" t="str">
        <f>IF(COUNTIF(Returns[OrderID], Orders_CLEAN[[#This Row],[OrderID]])&gt;0, "Yes", "No")</f>
        <v>No</v>
      </c>
      <c r="W652" s="19">
        <f>IF(Orders_CLEAN[[#This Row],[Returned]]="Yes",1,0)</f>
        <v>0</v>
      </c>
    </row>
    <row r="653" spans="1:23" x14ac:dyDescent="0.2">
      <c r="A653" t="s">
        <v>1118</v>
      </c>
      <c r="B653" s="5">
        <v>45449</v>
      </c>
      <c r="C653" s="5" t="str">
        <f>IF(Orders_CLEAN[[#This Row],[Quantity]]="", "Quantity Error!", "Q"&amp;ROUNDUP(MONTH(Orders_CLEAN[[#This Row],[OrderDate]])/3,0))</f>
        <v>Q2</v>
      </c>
      <c r="D653" t="s">
        <v>141</v>
      </c>
      <c r="E653" t="str">
        <f>_xlfn.XLOOKUP(Orders_CLEAN[[#This Row],[CustomerID]],Customers[CustomerID],Customers[CustomerName])</f>
        <v>Anja Molefe</v>
      </c>
      <c r="F653" t="s">
        <v>417</v>
      </c>
      <c r="G653" t="str">
        <f>_xlfn.XLOOKUP(Orders_CLEAN[[#This Row],[ProductID]],Products[ProductID],Products[ProductName])</f>
        <v>Staplers Model 1</v>
      </c>
      <c r="H653" t="str">
        <f>_xlfn.XLOOKUP(Orders_CLEAN[[#This Row],[ProductName]],Products[ProductName],Products[Category])</f>
        <v>Office Supplies</v>
      </c>
      <c r="I653" s="6">
        <f>_xlfn.XLOOKUP(Orders_CLEAN[[#This Row],[ProductID]],Products[ProductID],Products[Cost])</f>
        <v>671.48</v>
      </c>
      <c r="J653">
        <v>1</v>
      </c>
      <c r="K653" s="6">
        <v>1240.1099999999999</v>
      </c>
      <c r="L653" s="7">
        <v>0</v>
      </c>
      <c r="M653" t="s">
        <v>36</v>
      </c>
      <c r="N653" t="s">
        <v>14</v>
      </c>
      <c r="O653" t="str">
        <f>_xlfn.XLOOKUP(Orders_CLEAN[[#This Row],[Region]],Region_lookup[RegionCode],Region_lookup[RegionName])</f>
        <v>Western Cape</v>
      </c>
      <c r="P653" t="s">
        <v>93</v>
      </c>
      <c r="Q653" t="str">
        <f>_xlfn.XLOOKUP(Orders_CLEAN[[#This Row],[EmployeeID]],Employees[EmployeeID],Employees[EmployeeName])</f>
        <v>Anja Zulu</v>
      </c>
      <c r="R653" s="8">
        <f>Orders_CLEAN[[#This Row],[Quantity]]*Orders_CLEAN[[#This Row],[UnitPrice]]*(1-Orders_CLEAN[[#This Row],[Discount]])</f>
        <v>1240.1099999999999</v>
      </c>
      <c r="S653" s="8">
        <f>Orders_CLEAN[[#This Row],[Cost]]*Orders_CLEAN[[#This Row],[Quantity]]</f>
        <v>671.48</v>
      </c>
      <c r="T653" s="8">
        <f>Orders_CLEAN[[#This Row],[LineTotal]]-Orders_CLEAN[[#This Row],[LineCost]]</f>
        <v>568.62999999999988</v>
      </c>
      <c r="U653" s="8" t="str">
        <f>IFERROR(IF(Orders_CLEAN[[#This Row],[Profit]]/Orders_CLEAN[[#This Row],[LineTotal]]&gt;0.3, "High", IF(Orders_CLEAN[[#This Row],[Profit]]/Orders_CLEAN[[#This Row],[LineTotal]]&gt;=0.15, "Medium", "Low")), "Quantity Error!")</f>
        <v>High</v>
      </c>
      <c r="V653" s="8" t="str">
        <f>IF(COUNTIF(Returns[OrderID], Orders_CLEAN[[#This Row],[OrderID]])&gt;0, "Yes", "No")</f>
        <v>No</v>
      </c>
      <c r="W653" s="19">
        <f>IF(Orders_CLEAN[[#This Row],[Returned]]="Yes",1,0)</f>
        <v>0</v>
      </c>
    </row>
    <row r="654" spans="1:23" x14ac:dyDescent="0.2">
      <c r="A654" t="s">
        <v>1119</v>
      </c>
      <c r="B654" s="5">
        <v>45799</v>
      </c>
      <c r="C654" s="5" t="str">
        <f>IF(Orders_CLEAN[[#This Row],[Quantity]]="", "Quantity Error!", "Q"&amp;ROUNDUP(MONTH(Orders_CLEAN[[#This Row],[OrderDate]])/3,0))</f>
        <v>Q2</v>
      </c>
      <c r="D654" t="s">
        <v>310</v>
      </c>
      <c r="E654" t="str">
        <f>_xlfn.XLOOKUP(Orders_CLEAN[[#This Row],[CustomerID]],Customers[CustomerID],Customers[CustomerName])</f>
        <v>Riaan Khumalo</v>
      </c>
      <c r="F654" t="s">
        <v>537</v>
      </c>
      <c r="G654" t="str">
        <f>_xlfn.XLOOKUP(Orders_CLEAN[[#This Row],[ProductID]],Products[ProductID],Products[ProductName])</f>
        <v>Desks Model 4</v>
      </c>
      <c r="H654" t="str">
        <f>_xlfn.XLOOKUP(Orders_CLEAN[[#This Row],[ProductName]],Products[ProductName],Products[Category])</f>
        <v>Furniture</v>
      </c>
      <c r="I654" s="6">
        <f>_xlfn.XLOOKUP(Orders_CLEAN[[#This Row],[ProductID]],Products[ProductID],Products[Cost])</f>
        <v>598.51</v>
      </c>
      <c r="J654">
        <v>5</v>
      </c>
      <c r="K654" s="6">
        <v>940.73</v>
      </c>
      <c r="L654" s="7">
        <v>0</v>
      </c>
      <c r="M654" t="s">
        <v>13</v>
      </c>
      <c r="N654" t="s">
        <v>14</v>
      </c>
      <c r="O654" t="str">
        <f>_xlfn.XLOOKUP(Orders_CLEAN[[#This Row],[Region]],Region_lookup[RegionCode],Region_lookup[RegionName])</f>
        <v>Western Cape</v>
      </c>
      <c r="P654" t="s">
        <v>93</v>
      </c>
      <c r="Q654" t="str">
        <f>_xlfn.XLOOKUP(Orders_CLEAN[[#This Row],[EmployeeID]],Employees[EmployeeID],Employees[EmployeeName])</f>
        <v>Anja Zulu</v>
      </c>
      <c r="R654" s="8">
        <f>Orders_CLEAN[[#This Row],[Quantity]]*Orders_CLEAN[[#This Row],[UnitPrice]]*(1-Orders_CLEAN[[#This Row],[Discount]])</f>
        <v>4703.6499999999996</v>
      </c>
      <c r="S654" s="8">
        <f>Orders_CLEAN[[#This Row],[Cost]]*Orders_CLEAN[[#This Row],[Quantity]]</f>
        <v>2992.55</v>
      </c>
      <c r="T654" s="8">
        <f>Orders_CLEAN[[#This Row],[LineTotal]]-Orders_CLEAN[[#This Row],[LineCost]]</f>
        <v>1711.0999999999995</v>
      </c>
      <c r="U654" s="8" t="str">
        <f>IFERROR(IF(Orders_CLEAN[[#This Row],[Profit]]/Orders_CLEAN[[#This Row],[LineTotal]]&gt;0.3, "High", IF(Orders_CLEAN[[#This Row],[Profit]]/Orders_CLEAN[[#This Row],[LineTotal]]&gt;=0.15, "Medium", "Low")), "Quantity Error!")</f>
        <v>High</v>
      </c>
      <c r="V654" s="8" t="str">
        <f>IF(COUNTIF(Returns[OrderID], Orders_CLEAN[[#This Row],[OrderID]])&gt;0, "Yes", "No")</f>
        <v>No</v>
      </c>
      <c r="W654" s="19">
        <f>IF(Orders_CLEAN[[#This Row],[Returned]]="Yes",1,0)</f>
        <v>0</v>
      </c>
    </row>
    <row r="655" spans="1:23" x14ac:dyDescent="0.2">
      <c r="A655" t="s">
        <v>1120</v>
      </c>
      <c r="B655" s="5">
        <v>45340</v>
      </c>
      <c r="C655" s="5" t="str">
        <f>IF(Orders_CLEAN[[#This Row],[Quantity]]="", "Quantity Error!", "Q"&amp;ROUNDUP(MONTH(Orders_CLEAN[[#This Row],[OrderDate]])/3,0))</f>
        <v>Q1</v>
      </c>
      <c r="D655" t="s">
        <v>72</v>
      </c>
      <c r="E655" t="str">
        <f>_xlfn.XLOOKUP(Orders_CLEAN[[#This Row],[CustomerID]],Customers[CustomerID],Customers[CustomerName])</f>
        <v>Francois Botha</v>
      </c>
      <c r="F655" t="s">
        <v>51</v>
      </c>
      <c r="G655" t="str">
        <f>_xlfn.XLOOKUP(Orders_CLEAN[[#This Row],[ProductID]],Products[ProductID],Products[ProductName])</f>
        <v>Bookcases Model 4</v>
      </c>
      <c r="H655" t="str">
        <f>_xlfn.XLOOKUP(Orders_CLEAN[[#This Row],[ProductName]],Products[ProductName],Products[Category])</f>
        <v>Furniture</v>
      </c>
      <c r="I655" s="6">
        <f>_xlfn.XLOOKUP(Orders_CLEAN[[#This Row],[ProductID]],Products[ProductID],Products[Cost])</f>
        <v>539.9</v>
      </c>
      <c r="J655">
        <v>5</v>
      </c>
      <c r="K655" s="6">
        <v>1019.72</v>
      </c>
      <c r="L655" s="7">
        <v>0</v>
      </c>
      <c r="M655" t="s">
        <v>27</v>
      </c>
      <c r="N655" t="s">
        <v>47</v>
      </c>
      <c r="O655" t="str">
        <f>_xlfn.XLOOKUP(Orders_CLEAN[[#This Row],[Region]],Region_lookup[RegionCode],Region_lookup[RegionName])</f>
        <v>Eastern Cape</v>
      </c>
      <c r="P655" t="s">
        <v>48</v>
      </c>
      <c r="Q655" t="str">
        <f>_xlfn.XLOOKUP(Orders_CLEAN[[#This Row],[EmployeeID]],Employees[EmployeeID],Employees[EmployeeName])</f>
        <v>Sipho Ndlovu</v>
      </c>
      <c r="R655" s="8">
        <f>Orders_CLEAN[[#This Row],[Quantity]]*Orders_CLEAN[[#This Row],[UnitPrice]]*(1-Orders_CLEAN[[#This Row],[Discount]])</f>
        <v>5098.6000000000004</v>
      </c>
      <c r="S655" s="8">
        <f>Orders_CLEAN[[#This Row],[Cost]]*Orders_CLEAN[[#This Row],[Quantity]]</f>
        <v>2699.5</v>
      </c>
      <c r="T655" s="8">
        <f>Orders_CLEAN[[#This Row],[LineTotal]]-Orders_CLEAN[[#This Row],[LineCost]]</f>
        <v>2399.1000000000004</v>
      </c>
      <c r="U655" s="8" t="str">
        <f>IFERROR(IF(Orders_CLEAN[[#This Row],[Profit]]/Orders_CLEAN[[#This Row],[LineTotal]]&gt;0.3, "High", IF(Orders_CLEAN[[#This Row],[Profit]]/Orders_CLEAN[[#This Row],[LineTotal]]&gt;=0.15, "Medium", "Low")), "Quantity Error!")</f>
        <v>High</v>
      </c>
      <c r="V655" s="8" t="str">
        <f>IF(COUNTIF(Returns[OrderID], Orders_CLEAN[[#This Row],[OrderID]])&gt;0, "Yes", "No")</f>
        <v>No</v>
      </c>
      <c r="W655" s="19">
        <f>IF(Orders_CLEAN[[#This Row],[Returned]]="Yes",1,0)</f>
        <v>0</v>
      </c>
    </row>
    <row r="656" spans="1:23" x14ac:dyDescent="0.2">
      <c r="A656" t="s">
        <v>1121</v>
      </c>
      <c r="B656" s="5">
        <v>45338</v>
      </c>
      <c r="C656" s="5" t="str">
        <f>IF(Orders_CLEAN[[#This Row],[Quantity]]="", "Quantity Error!", "Q"&amp;ROUNDUP(MONTH(Orders_CLEAN[[#This Row],[OrderDate]])/3,0))</f>
        <v>Q1</v>
      </c>
      <c r="D656" t="s">
        <v>328</v>
      </c>
      <c r="E656" t="str">
        <f>_xlfn.XLOOKUP(Orders_CLEAN[[#This Row],[CustomerID]],Customers[CustomerID],Customers[CustomerName])</f>
        <v>Nomsa Ndlovu</v>
      </c>
      <c r="F656" t="s">
        <v>92</v>
      </c>
      <c r="G656" t="str">
        <f>_xlfn.XLOOKUP(Orders_CLEAN[[#This Row],[ProductID]],Products[ProductID],Products[ProductName])</f>
        <v>Accessories Model 3</v>
      </c>
      <c r="H656" t="str">
        <f>_xlfn.XLOOKUP(Orders_CLEAN[[#This Row],[ProductName]],Products[ProductName],Products[Category])</f>
        <v>Technology</v>
      </c>
      <c r="I656" s="6">
        <f>_xlfn.XLOOKUP(Orders_CLEAN[[#This Row],[ProductID]],Products[ProductID],Products[Cost])</f>
        <v>357.49</v>
      </c>
      <c r="J656">
        <v>1</v>
      </c>
      <c r="K656" s="6">
        <v>769.69</v>
      </c>
      <c r="L656" s="7">
        <v>0</v>
      </c>
      <c r="M656" t="s">
        <v>13</v>
      </c>
      <c r="N656" t="s">
        <v>31</v>
      </c>
      <c r="O656" t="str">
        <f>_xlfn.XLOOKUP(Orders_CLEAN[[#This Row],[Region]],Region_lookup[RegionCode],Region_lookup[RegionName])</f>
        <v>Gauteng</v>
      </c>
      <c r="P656" t="s">
        <v>43</v>
      </c>
      <c r="Q656" t="str">
        <f>_xlfn.XLOOKUP(Orders_CLEAN[[#This Row],[EmployeeID]],Employees[EmployeeID],Employees[EmployeeName])</f>
        <v>Thabo Dlamini</v>
      </c>
      <c r="R656" s="8">
        <f>Orders_CLEAN[[#This Row],[Quantity]]*Orders_CLEAN[[#This Row],[UnitPrice]]*(1-Orders_CLEAN[[#This Row],[Discount]])</f>
        <v>769.69</v>
      </c>
      <c r="S656" s="8">
        <f>Orders_CLEAN[[#This Row],[Cost]]*Orders_CLEAN[[#This Row],[Quantity]]</f>
        <v>357.49</v>
      </c>
      <c r="T656" s="8">
        <f>Orders_CLEAN[[#This Row],[LineTotal]]-Orders_CLEAN[[#This Row],[LineCost]]</f>
        <v>412.20000000000005</v>
      </c>
      <c r="U656" s="8" t="str">
        <f>IFERROR(IF(Orders_CLEAN[[#This Row],[Profit]]/Orders_CLEAN[[#This Row],[LineTotal]]&gt;0.3, "High", IF(Orders_CLEAN[[#This Row],[Profit]]/Orders_CLEAN[[#This Row],[LineTotal]]&gt;=0.15, "Medium", "Low")), "Quantity Error!")</f>
        <v>High</v>
      </c>
      <c r="V656" s="8" t="str">
        <f>IF(COUNTIF(Returns[OrderID], Orders_CLEAN[[#This Row],[OrderID]])&gt;0, "Yes", "No")</f>
        <v>No</v>
      </c>
      <c r="W656" s="19">
        <f>IF(Orders_CLEAN[[#This Row],[Returned]]="Yes",1,0)</f>
        <v>0</v>
      </c>
    </row>
    <row r="657" spans="1:23" x14ac:dyDescent="0.2">
      <c r="A657" t="s">
        <v>1122</v>
      </c>
      <c r="B657" s="5">
        <v>45410</v>
      </c>
      <c r="C657" s="5" t="str">
        <f>IF(Orders_CLEAN[[#This Row],[Quantity]]="", "Quantity Error!", "Q"&amp;ROUNDUP(MONTH(Orders_CLEAN[[#This Row],[OrderDate]])/3,0))</f>
        <v>Q2</v>
      </c>
      <c r="D657" t="s">
        <v>313</v>
      </c>
      <c r="E657" t="str">
        <f>_xlfn.XLOOKUP(Orders_CLEAN[[#This Row],[CustomerID]],Customers[CustomerID],Customers[CustomerName])</f>
        <v>Johan Pretorius</v>
      </c>
      <c r="F657" t="s">
        <v>96</v>
      </c>
      <c r="G657" t="str">
        <f>_xlfn.XLOOKUP(Orders_CLEAN[[#This Row],[ProductID]],Products[ProductID],Products[ProductName])</f>
        <v>Desks Model 2</v>
      </c>
      <c r="H657" t="str">
        <f>_xlfn.XLOOKUP(Orders_CLEAN[[#This Row],[ProductName]],Products[ProductName],Products[Category])</f>
        <v>Furniture</v>
      </c>
      <c r="I657" s="6">
        <f>_xlfn.XLOOKUP(Orders_CLEAN[[#This Row],[ProductID]],Products[ProductID],Products[Cost])</f>
        <v>209.29</v>
      </c>
      <c r="J657">
        <v>11</v>
      </c>
      <c r="K657" s="6">
        <v>425.58</v>
      </c>
      <c r="L657" s="7">
        <v>0.05</v>
      </c>
      <c r="M657" t="s">
        <v>62</v>
      </c>
      <c r="N657" t="s">
        <v>21</v>
      </c>
      <c r="O657" t="str">
        <f>_xlfn.XLOOKUP(Orders_CLEAN[[#This Row],[Region]],Region_lookup[RegionCode],Region_lookup[RegionName])</f>
        <v>KwaZulu-Natal</v>
      </c>
      <c r="P657" t="s">
        <v>170</v>
      </c>
      <c r="Q657" t="str">
        <f>_xlfn.XLOOKUP(Orders_CLEAN[[#This Row],[EmployeeID]],Employees[EmployeeID],Employees[EmployeeName])</f>
        <v>Nomvula Le Roux</v>
      </c>
      <c r="R657" s="8">
        <f>Orders_CLEAN[[#This Row],[Quantity]]*Orders_CLEAN[[#This Row],[UnitPrice]]*(1-Orders_CLEAN[[#This Row],[Discount]])</f>
        <v>4447.3109999999997</v>
      </c>
      <c r="S657" s="8">
        <f>Orders_CLEAN[[#This Row],[Cost]]*Orders_CLEAN[[#This Row],[Quantity]]</f>
        <v>2302.19</v>
      </c>
      <c r="T657" s="8">
        <f>Orders_CLEAN[[#This Row],[LineTotal]]-Orders_CLEAN[[#This Row],[LineCost]]</f>
        <v>2145.1209999999996</v>
      </c>
      <c r="U657" s="8" t="str">
        <f>IFERROR(IF(Orders_CLEAN[[#This Row],[Profit]]/Orders_CLEAN[[#This Row],[LineTotal]]&gt;0.3, "High", IF(Orders_CLEAN[[#This Row],[Profit]]/Orders_CLEAN[[#This Row],[LineTotal]]&gt;=0.15, "Medium", "Low")), "Quantity Error!")</f>
        <v>High</v>
      </c>
      <c r="V657" s="8" t="str">
        <f>IF(COUNTIF(Returns[OrderID], Orders_CLEAN[[#This Row],[OrderID]])&gt;0, "Yes", "No")</f>
        <v>No</v>
      </c>
      <c r="W657" s="19">
        <f>IF(Orders_CLEAN[[#This Row],[Returned]]="Yes",1,0)</f>
        <v>0</v>
      </c>
    </row>
    <row r="658" spans="1:23" x14ac:dyDescent="0.2">
      <c r="A658" t="s">
        <v>1124</v>
      </c>
      <c r="B658" s="5">
        <v>45754</v>
      </c>
      <c r="C658" s="5" t="str">
        <f>IF(Orders_CLEAN[[#This Row],[Quantity]]="", "Quantity Error!", "Q"&amp;ROUNDUP(MONTH(Orders_CLEAN[[#This Row],[OrderDate]])/3,0))</f>
        <v>Q2</v>
      </c>
      <c r="D658" t="s">
        <v>254</v>
      </c>
      <c r="E658" t="str">
        <f>_xlfn.XLOOKUP(Orders_CLEAN[[#This Row],[CustomerID]],Customers[CustomerID],Customers[CustomerName])</f>
        <v>Werner Sithole</v>
      </c>
      <c r="F658" t="s">
        <v>199</v>
      </c>
      <c r="G658" t="str">
        <f>_xlfn.XLOOKUP(Orders_CLEAN[[#This Row],[ProductID]],Products[ProductID],Products[ProductName])</f>
        <v>Pens Model 2</v>
      </c>
      <c r="H658" t="str">
        <f>_xlfn.XLOOKUP(Orders_CLEAN[[#This Row],[ProductName]],Products[ProductName],Products[Category])</f>
        <v>Office Supplies</v>
      </c>
      <c r="I658" s="6">
        <f>_xlfn.XLOOKUP(Orders_CLEAN[[#This Row],[ProductID]],Products[ProductID],Products[Cost])</f>
        <v>285.10000000000002</v>
      </c>
      <c r="J658">
        <v>2</v>
      </c>
      <c r="K658" s="6">
        <v>528.79999999999995</v>
      </c>
      <c r="L658" s="7">
        <v>0.15</v>
      </c>
      <c r="M658" t="s">
        <v>27</v>
      </c>
      <c r="N658" t="s">
        <v>21</v>
      </c>
      <c r="O658" t="str">
        <f>_xlfn.XLOOKUP(Orders_CLEAN[[#This Row],[Region]],Region_lookup[RegionCode],Region_lookup[RegionName])</f>
        <v>KwaZulu-Natal</v>
      </c>
      <c r="P658" t="s">
        <v>22</v>
      </c>
      <c r="Q658" t="str">
        <f>_xlfn.XLOOKUP(Orders_CLEAN[[#This Row],[EmployeeID]],Employees[EmployeeID],Employees[EmployeeName])</f>
        <v>Thabo Le Roux</v>
      </c>
      <c r="R658" s="8">
        <f>Orders_CLEAN[[#This Row],[Quantity]]*Orders_CLEAN[[#This Row],[UnitPrice]]*(1-Orders_CLEAN[[#This Row],[Discount]])</f>
        <v>898.95999999999992</v>
      </c>
      <c r="S658" s="8">
        <f>Orders_CLEAN[[#This Row],[Cost]]*Orders_CLEAN[[#This Row],[Quantity]]</f>
        <v>570.20000000000005</v>
      </c>
      <c r="T658" s="8">
        <f>Orders_CLEAN[[#This Row],[LineTotal]]-Orders_CLEAN[[#This Row],[LineCost]]</f>
        <v>328.75999999999988</v>
      </c>
      <c r="U658" s="8" t="str">
        <f>IFERROR(IF(Orders_CLEAN[[#This Row],[Profit]]/Orders_CLEAN[[#This Row],[LineTotal]]&gt;0.3, "High", IF(Orders_CLEAN[[#This Row],[Profit]]/Orders_CLEAN[[#This Row],[LineTotal]]&gt;=0.15, "Medium", "Low")), "Quantity Error!")</f>
        <v>High</v>
      </c>
      <c r="V658" s="8" t="str">
        <f>IF(COUNTIF(Returns[OrderID], Orders_CLEAN[[#This Row],[OrderID]])&gt;0, "Yes", "No")</f>
        <v>No</v>
      </c>
      <c r="W658" s="19">
        <f>IF(Orders_CLEAN[[#This Row],[Returned]]="Yes",1,0)</f>
        <v>0</v>
      </c>
    </row>
    <row r="659" spans="1:23" x14ac:dyDescent="0.2">
      <c r="A659" t="s">
        <v>1125</v>
      </c>
      <c r="B659" s="5">
        <v>45623</v>
      </c>
      <c r="C659" s="5" t="str">
        <f>IF(Orders_CLEAN[[#This Row],[Quantity]]="", "Quantity Error!", "Q"&amp;ROUNDUP(MONTH(Orders_CLEAN[[#This Row],[OrderDate]])/3,0))</f>
        <v>Q4</v>
      </c>
      <c r="D659" t="s">
        <v>416</v>
      </c>
      <c r="E659" t="str">
        <f>_xlfn.XLOOKUP(Orders_CLEAN[[#This Row],[CustomerID]],Customers[CustomerID],Customers[CustomerName])</f>
        <v>Kagiso Le Roux</v>
      </c>
      <c r="F659" t="s">
        <v>69</v>
      </c>
      <c r="G659" t="str">
        <f>_xlfn.XLOOKUP(Orders_CLEAN[[#This Row],[ProductID]],Products[ProductID],Products[ProductName])</f>
        <v>Paper Model 2</v>
      </c>
      <c r="H659" t="str">
        <f>_xlfn.XLOOKUP(Orders_CLEAN[[#This Row],[ProductName]],Products[ProductName],Products[Category])</f>
        <v>Office Supplies</v>
      </c>
      <c r="I659" s="6">
        <f>_xlfn.XLOOKUP(Orders_CLEAN[[#This Row],[ProductID]],Products[ProductID],Products[Cost])</f>
        <v>461.98</v>
      </c>
      <c r="J659">
        <v>1</v>
      </c>
      <c r="K659" s="6">
        <v>1013.15</v>
      </c>
      <c r="L659" s="7">
        <v>0</v>
      </c>
      <c r="M659" t="s">
        <v>27</v>
      </c>
      <c r="N659" t="s">
        <v>47</v>
      </c>
      <c r="O659" t="str">
        <f>_xlfn.XLOOKUP(Orders_CLEAN[[#This Row],[Region]],Region_lookup[RegionCode],Region_lookup[RegionName])</f>
        <v>Eastern Cape</v>
      </c>
      <c r="P659" t="s">
        <v>58</v>
      </c>
      <c r="Q659" t="str">
        <f>_xlfn.XLOOKUP(Orders_CLEAN[[#This Row],[EmployeeID]],Employees[EmployeeID],Employees[EmployeeName])</f>
        <v>Palesa Steyn</v>
      </c>
      <c r="R659" s="8">
        <f>Orders_CLEAN[[#This Row],[Quantity]]*Orders_CLEAN[[#This Row],[UnitPrice]]*(1-Orders_CLEAN[[#This Row],[Discount]])</f>
        <v>1013.15</v>
      </c>
      <c r="S659" s="8">
        <f>Orders_CLEAN[[#This Row],[Cost]]*Orders_CLEAN[[#This Row],[Quantity]]</f>
        <v>461.98</v>
      </c>
      <c r="T659" s="8">
        <f>Orders_CLEAN[[#This Row],[LineTotal]]-Orders_CLEAN[[#This Row],[LineCost]]</f>
        <v>551.16999999999996</v>
      </c>
      <c r="U659" s="8" t="str">
        <f>IFERROR(IF(Orders_CLEAN[[#This Row],[Profit]]/Orders_CLEAN[[#This Row],[LineTotal]]&gt;0.3, "High", IF(Orders_CLEAN[[#This Row],[Profit]]/Orders_CLEAN[[#This Row],[LineTotal]]&gt;=0.15, "Medium", "Low")), "Quantity Error!")</f>
        <v>High</v>
      </c>
      <c r="V659" s="8" t="str">
        <f>IF(COUNTIF(Returns[OrderID], Orders_CLEAN[[#This Row],[OrderID]])&gt;0, "Yes", "No")</f>
        <v>No</v>
      </c>
      <c r="W659" s="19">
        <f>IF(Orders_CLEAN[[#This Row],[Returned]]="Yes",1,0)</f>
        <v>0</v>
      </c>
    </row>
    <row r="660" spans="1:23" x14ac:dyDescent="0.2">
      <c r="A660" t="s">
        <v>1127</v>
      </c>
      <c r="B660" s="5">
        <v>45534</v>
      </c>
      <c r="C660" s="5" t="str">
        <f>IF(Orders_CLEAN[[#This Row],[Quantity]]="", "Quantity Error!", "Q"&amp;ROUNDUP(MONTH(Orders_CLEAN[[#This Row],[OrderDate]])/3,0))</f>
        <v>Q3</v>
      </c>
      <c r="D660" t="s">
        <v>204</v>
      </c>
      <c r="E660" t="str">
        <f>_xlfn.XLOOKUP(Orders_CLEAN[[#This Row],[CustomerID]],Customers[CustomerID],Customers[CustomerName])</f>
        <v>Elmarie Mbatha</v>
      </c>
      <c r="F660" t="s">
        <v>124</v>
      </c>
      <c r="G660" t="str">
        <f>_xlfn.XLOOKUP(Orders_CLEAN[[#This Row],[ProductID]],Products[ProductID],Products[ProductName])</f>
        <v>Binders Model 2</v>
      </c>
      <c r="H660" t="str">
        <f>_xlfn.XLOOKUP(Orders_CLEAN[[#This Row],[ProductName]],Products[ProductName],Products[Category])</f>
        <v>Office Supplies</v>
      </c>
      <c r="I660" s="6">
        <f>_xlfn.XLOOKUP(Orders_CLEAN[[#This Row],[ProductID]],Products[ProductID],Products[Cost])</f>
        <v>597.01</v>
      </c>
      <c r="J660">
        <v>1</v>
      </c>
      <c r="K660" s="6">
        <v>774.08</v>
      </c>
      <c r="L660" s="7">
        <v>0</v>
      </c>
      <c r="M660" t="s">
        <v>13</v>
      </c>
      <c r="N660" t="s">
        <v>14</v>
      </c>
      <c r="O660" t="str">
        <f>_xlfn.XLOOKUP(Orders_CLEAN[[#This Row],[Region]],Region_lookup[RegionCode],Region_lookup[RegionName])</f>
        <v>Western Cape</v>
      </c>
      <c r="P660" t="s">
        <v>93</v>
      </c>
      <c r="Q660" t="str">
        <f>_xlfn.XLOOKUP(Orders_CLEAN[[#This Row],[EmployeeID]],Employees[EmployeeID],Employees[EmployeeName])</f>
        <v>Anja Zulu</v>
      </c>
      <c r="R660" s="8">
        <f>Orders_CLEAN[[#This Row],[Quantity]]*Orders_CLEAN[[#This Row],[UnitPrice]]*(1-Orders_CLEAN[[#This Row],[Discount]])</f>
        <v>774.08</v>
      </c>
      <c r="S660" s="8">
        <f>Orders_CLEAN[[#This Row],[Cost]]*Orders_CLEAN[[#This Row],[Quantity]]</f>
        <v>597.01</v>
      </c>
      <c r="T660" s="8">
        <f>Orders_CLEAN[[#This Row],[LineTotal]]-Orders_CLEAN[[#This Row],[LineCost]]</f>
        <v>177.07000000000005</v>
      </c>
      <c r="U660" s="8" t="str">
        <f>IFERROR(IF(Orders_CLEAN[[#This Row],[Profit]]/Orders_CLEAN[[#This Row],[LineTotal]]&gt;0.3, "High", IF(Orders_CLEAN[[#This Row],[Profit]]/Orders_CLEAN[[#This Row],[LineTotal]]&gt;=0.15, "Medium", "Low")), "Quantity Error!")</f>
        <v>Medium</v>
      </c>
      <c r="V660" s="8" t="str">
        <f>IF(COUNTIF(Returns[OrderID], Orders_CLEAN[[#This Row],[OrderID]])&gt;0, "Yes", "No")</f>
        <v>No</v>
      </c>
      <c r="W660" s="19">
        <f>IF(Orders_CLEAN[[#This Row],[Returned]]="Yes",1,0)</f>
        <v>0</v>
      </c>
    </row>
    <row r="661" spans="1:23" x14ac:dyDescent="0.2">
      <c r="A661" t="s">
        <v>1128</v>
      </c>
      <c r="B661" s="5">
        <v>45473</v>
      </c>
      <c r="C661" s="5" t="str">
        <f>IF(Orders_CLEAN[[#This Row],[Quantity]]="", "Quantity Error!", "Q"&amp;ROUNDUP(MONTH(Orders_CLEAN[[#This Row],[OrderDate]])/3,0))</f>
        <v>Q2</v>
      </c>
      <c r="D661" t="s">
        <v>467</v>
      </c>
      <c r="E661" t="str">
        <f>_xlfn.XLOOKUP(Orders_CLEAN[[#This Row],[CustomerID]],Customers[CustomerID],Customers[CustomerName])</f>
        <v>Thabo Molefe</v>
      </c>
      <c r="F661" t="s">
        <v>26</v>
      </c>
      <c r="G661" t="str">
        <f>_xlfn.XLOOKUP(Orders_CLEAN[[#This Row],[ProductID]],Products[ProductID],Products[ProductName])</f>
        <v>Bookcases Model 3</v>
      </c>
      <c r="H661" t="str">
        <f>_xlfn.XLOOKUP(Orders_CLEAN[[#This Row],[ProductName]],Products[ProductName],Products[Category])</f>
        <v>Furniture</v>
      </c>
      <c r="I661" s="6">
        <f>_xlfn.XLOOKUP(Orders_CLEAN[[#This Row],[ProductID]],Products[ProductID],Products[Cost])</f>
        <v>431.57</v>
      </c>
      <c r="J661">
        <v>7</v>
      </c>
      <c r="K661" s="6">
        <v>725.92</v>
      </c>
      <c r="L661" s="7">
        <v>0</v>
      </c>
      <c r="M661" t="s">
        <v>27</v>
      </c>
      <c r="N661" t="s">
        <v>47</v>
      </c>
      <c r="O661" t="str">
        <f>_xlfn.XLOOKUP(Orders_CLEAN[[#This Row],[Region]],Region_lookup[RegionCode],Region_lookup[RegionName])</f>
        <v>Eastern Cape</v>
      </c>
      <c r="P661" t="s">
        <v>75</v>
      </c>
      <c r="Q661" t="str">
        <f>_xlfn.XLOOKUP(Orders_CLEAN[[#This Row],[EmployeeID]],Employees[EmployeeID],Employees[EmployeeName])</f>
        <v>Francois Steyn</v>
      </c>
      <c r="R661" s="8">
        <f>Orders_CLEAN[[#This Row],[Quantity]]*Orders_CLEAN[[#This Row],[UnitPrice]]*(1-Orders_CLEAN[[#This Row],[Discount]])</f>
        <v>5081.4399999999996</v>
      </c>
      <c r="S661" s="8">
        <f>Orders_CLEAN[[#This Row],[Cost]]*Orders_CLEAN[[#This Row],[Quantity]]</f>
        <v>3020.99</v>
      </c>
      <c r="T661" s="8">
        <f>Orders_CLEAN[[#This Row],[LineTotal]]-Orders_CLEAN[[#This Row],[LineCost]]</f>
        <v>2060.4499999999998</v>
      </c>
      <c r="U661" s="8" t="str">
        <f>IFERROR(IF(Orders_CLEAN[[#This Row],[Profit]]/Orders_CLEAN[[#This Row],[LineTotal]]&gt;0.3, "High", IF(Orders_CLEAN[[#This Row],[Profit]]/Orders_CLEAN[[#This Row],[LineTotal]]&gt;=0.15, "Medium", "Low")), "Quantity Error!")</f>
        <v>High</v>
      </c>
      <c r="V661" s="8" t="str">
        <f>IF(COUNTIF(Returns[OrderID], Orders_CLEAN[[#This Row],[OrderID]])&gt;0, "Yes", "No")</f>
        <v>No</v>
      </c>
      <c r="W661" s="19">
        <f>IF(Orders_CLEAN[[#This Row],[Returned]]="Yes",1,0)</f>
        <v>0</v>
      </c>
    </row>
    <row r="662" spans="1:23" x14ac:dyDescent="0.2">
      <c r="A662" t="s">
        <v>1129</v>
      </c>
      <c r="B662" s="5">
        <v>45587</v>
      </c>
      <c r="C662" s="5" t="str">
        <f>IF(Orders_CLEAN[[#This Row],[Quantity]]="", "Quantity Error!", "Q"&amp;ROUNDUP(MONTH(Orders_CLEAN[[#This Row],[OrderDate]])/3,0))</f>
        <v>Q4</v>
      </c>
      <c r="D662" t="s">
        <v>490</v>
      </c>
      <c r="E662" t="str">
        <f>_xlfn.XLOOKUP(Orders_CLEAN[[#This Row],[CustomerID]],Customers[CustomerID],Customers[CustomerName])</f>
        <v>Pieter Dlamini</v>
      </c>
      <c r="F662" t="s">
        <v>174</v>
      </c>
      <c r="G662" t="str">
        <f>_xlfn.XLOOKUP(Orders_CLEAN[[#This Row],[ProductID]],Products[ProductID],Products[ProductName])</f>
        <v>Printers Model 4</v>
      </c>
      <c r="H662" t="str">
        <f>_xlfn.XLOOKUP(Orders_CLEAN[[#This Row],[ProductName]],Products[ProductName],Products[Category])</f>
        <v>Technology</v>
      </c>
      <c r="I662" s="6">
        <f>_xlfn.XLOOKUP(Orders_CLEAN[[#This Row],[ProductID]],Products[ProductID],Products[Cost])</f>
        <v>83.72</v>
      </c>
      <c r="J662">
        <v>9</v>
      </c>
      <c r="K662" s="6">
        <v>143.57</v>
      </c>
      <c r="L662" s="7">
        <v>0.05</v>
      </c>
      <c r="M662" t="s">
        <v>13</v>
      </c>
      <c r="N662" t="s">
        <v>47</v>
      </c>
      <c r="O662" t="str">
        <f>_xlfn.XLOOKUP(Orders_CLEAN[[#This Row],[Region]],Region_lookup[RegionCode],Region_lookup[RegionName])</f>
        <v>Eastern Cape</v>
      </c>
      <c r="P662" t="s">
        <v>58</v>
      </c>
      <c r="Q662" t="str">
        <f>_xlfn.XLOOKUP(Orders_CLEAN[[#This Row],[EmployeeID]],Employees[EmployeeID],Employees[EmployeeName])</f>
        <v>Palesa Steyn</v>
      </c>
      <c r="R662" s="8">
        <f>Orders_CLEAN[[#This Row],[Quantity]]*Orders_CLEAN[[#This Row],[UnitPrice]]*(1-Orders_CLEAN[[#This Row],[Discount]])</f>
        <v>1227.5234999999998</v>
      </c>
      <c r="S662" s="8">
        <f>Orders_CLEAN[[#This Row],[Cost]]*Orders_CLEAN[[#This Row],[Quantity]]</f>
        <v>753.48</v>
      </c>
      <c r="T662" s="8">
        <f>Orders_CLEAN[[#This Row],[LineTotal]]-Orders_CLEAN[[#This Row],[LineCost]]</f>
        <v>474.04349999999977</v>
      </c>
      <c r="U662" s="8" t="str">
        <f>IFERROR(IF(Orders_CLEAN[[#This Row],[Profit]]/Orders_CLEAN[[#This Row],[LineTotal]]&gt;0.3, "High", IF(Orders_CLEAN[[#This Row],[Profit]]/Orders_CLEAN[[#This Row],[LineTotal]]&gt;=0.15, "Medium", "Low")), "Quantity Error!")</f>
        <v>High</v>
      </c>
      <c r="V662" s="8" t="str">
        <f>IF(COUNTIF(Returns[OrderID], Orders_CLEAN[[#This Row],[OrderID]])&gt;0, "Yes", "No")</f>
        <v>Yes</v>
      </c>
      <c r="W662" s="19">
        <f>IF(Orders_CLEAN[[#This Row],[Returned]]="Yes",1,0)</f>
        <v>1</v>
      </c>
    </row>
    <row r="663" spans="1:23" x14ac:dyDescent="0.2">
      <c r="A663" t="s">
        <v>1131</v>
      </c>
      <c r="B663" s="5">
        <v>45734</v>
      </c>
      <c r="C663" s="5" t="str">
        <f>IF(Orders_CLEAN[[#This Row],[Quantity]]="", "Quantity Error!", "Q"&amp;ROUNDUP(MONTH(Orders_CLEAN[[#This Row],[OrderDate]])/3,0))</f>
        <v>Q1</v>
      </c>
      <c r="D663" t="s">
        <v>187</v>
      </c>
      <c r="E663" t="str">
        <f>_xlfn.XLOOKUP(Orders_CLEAN[[#This Row],[CustomerID]],Customers[CustomerID],Customers[CustomerName])</f>
        <v>Pieter Joubert</v>
      </c>
      <c r="F663" t="s">
        <v>144</v>
      </c>
      <c r="G663" t="str">
        <f>_xlfn.XLOOKUP(Orders_CLEAN[[#This Row],[ProductID]],Products[ProductID],Products[ProductName])</f>
        <v>Bookcases Model 1</v>
      </c>
      <c r="H663" t="str">
        <f>_xlfn.XLOOKUP(Orders_CLEAN[[#This Row],[ProductName]],Products[ProductName],Products[Category])</f>
        <v>Furniture</v>
      </c>
      <c r="I663" s="6">
        <f>_xlfn.XLOOKUP(Orders_CLEAN[[#This Row],[ProductID]],Products[ProductID],Products[Cost])</f>
        <v>644.65</v>
      </c>
      <c r="J663">
        <v>4</v>
      </c>
      <c r="K663" s="6">
        <v>1029.82</v>
      </c>
      <c r="L663" s="7">
        <v>0</v>
      </c>
      <c r="M663" t="s">
        <v>27</v>
      </c>
      <c r="N663" t="s">
        <v>14</v>
      </c>
      <c r="O663" t="str">
        <f>_xlfn.XLOOKUP(Orders_CLEAN[[#This Row],[Region]],Region_lookup[RegionCode],Region_lookup[RegionName])</f>
        <v>Western Cape</v>
      </c>
      <c r="P663" t="s">
        <v>82</v>
      </c>
      <c r="Q663" t="str">
        <f>_xlfn.XLOOKUP(Orders_CLEAN[[#This Row],[EmployeeID]],Employees[EmployeeID],Employees[EmployeeName])</f>
        <v>Thabo Pretorius</v>
      </c>
      <c r="R663" s="8">
        <f>Orders_CLEAN[[#This Row],[Quantity]]*Orders_CLEAN[[#This Row],[UnitPrice]]*(1-Orders_CLEAN[[#This Row],[Discount]])</f>
        <v>4119.28</v>
      </c>
      <c r="S663" s="8">
        <f>Orders_CLEAN[[#This Row],[Cost]]*Orders_CLEAN[[#This Row],[Quantity]]</f>
        <v>2578.6</v>
      </c>
      <c r="T663" s="8">
        <f>Orders_CLEAN[[#This Row],[LineTotal]]-Orders_CLEAN[[#This Row],[LineCost]]</f>
        <v>1540.6799999999998</v>
      </c>
      <c r="U663" s="8" t="str">
        <f>IFERROR(IF(Orders_CLEAN[[#This Row],[Profit]]/Orders_CLEAN[[#This Row],[LineTotal]]&gt;0.3, "High", IF(Orders_CLEAN[[#This Row],[Profit]]/Orders_CLEAN[[#This Row],[LineTotal]]&gt;=0.15, "Medium", "Low")), "Quantity Error!")</f>
        <v>High</v>
      </c>
      <c r="V663" s="8" t="str">
        <f>IF(COUNTIF(Returns[OrderID], Orders_CLEAN[[#This Row],[OrderID]])&gt;0, "Yes", "No")</f>
        <v>No</v>
      </c>
      <c r="W663" s="19">
        <f>IF(Orders_CLEAN[[#This Row],[Returned]]="Yes",1,0)</f>
        <v>0</v>
      </c>
    </row>
    <row r="664" spans="1:23" x14ac:dyDescent="0.2">
      <c r="A664" t="s">
        <v>1133</v>
      </c>
      <c r="B664" s="5">
        <v>45505</v>
      </c>
      <c r="C664" s="5" t="str">
        <f>IF(Orders_CLEAN[[#This Row],[Quantity]]="", "Quantity Error!", "Q"&amp;ROUNDUP(MONTH(Orders_CLEAN[[#This Row],[OrderDate]])/3,0))</f>
        <v>Q3</v>
      </c>
      <c r="D664" t="s">
        <v>279</v>
      </c>
      <c r="E664" t="str">
        <f>_xlfn.XLOOKUP(Orders_CLEAN[[#This Row],[CustomerID]],Customers[CustomerID],Customers[CustomerName])</f>
        <v>Bongani Khumalo</v>
      </c>
      <c r="F664" t="s">
        <v>162</v>
      </c>
      <c r="G664" t="str">
        <f>_xlfn.XLOOKUP(Orders_CLEAN[[#This Row],[ProductID]],Products[ProductID],Products[ProductName])</f>
        <v>Chairs Model 1</v>
      </c>
      <c r="H664" t="str">
        <f>_xlfn.XLOOKUP(Orders_CLEAN[[#This Row],[ProductName]],Products[ProductName],Products[Category])</f>
        <v>Furniture</v>
      </c>
      <c r="I664" s="6">
        <f>_xlfn.XLOOKUP(Orders_CLEAN[[#This Row],[ProductID]],Products[ProductID],Products[Cost])</f>
        <v>96.56</v>
      </c>
      <c r="J664">
        <v>3</v>
      </c>
      <c r="K664" s="6">
        <v>209.03</v>
      </c>
      <c r="L664" s="7">
        <v>0.05</v>
      </c>
      <c r="M664" t="s">
        <v>36</v>
      </c>
      <c r="N664" t="s">
        <v>47</v>
      </c>
      <c r="O664" t="str">
        <f>_xlfn.XLOOKUP(Orders_CLEAN[[#This Row],[Region]],Region_lookup[RegionCode],Region_lookup[RegionName])</f>
        <v>Eastern Cape</v>
      </c>
      <c r="P664" t="s">
        <v>75</v>
      </c>
      <c r="Q664" t="str">
        <f>_xlfn.XLOOKUP(Orders_CLEAN[[#This Row],[EmployeeID]],Employees[EmployeeID],Employees[EmployeeName])</f>
        <v>Francois Steyn</v>
      </c>
      <c r="R664" s="8">
        <f>Orders_CLEAN[[#This Row],[Quantity]]*Orders_CLEAN[[#This Row],[UnitPrice]]*(1-Orders_CLEAN[[#This Row],[Discount]])</f>
        <v>595.7355</v>
      </c>
      <c r="S664" s="8">
        <f>Orders_CLEAN[[#This Row],[Cost]]*Orders_CLEAN[[#This Row],[Quantity]]</f>
        <v>289.68</v>
      </c>
      <c r="T664" s="8">
        <f>Orders_CLEAN[[#This Row],[LineTotal]]-Orders_CLEAN[[#This Row],[LineCost]]</f>
        <v>306.05549999999999</v>
      </c>
      <c r="U664" s="8" t="str">
        <f>IFERROR(IF(Orders_CLEAN[[#This Row],[Profit]]/Orders_CLEAN[[#This Row],[LineTotal]]&gt;0.3, "High", IF(Orders_CLEAN[[#This Row],[Profit]]/Orders_CLEAN[[#This Row],[LineTotal]]&gt;=0.15, "Medium", "Low")), "Quantity Error!")</f>
        <v>High</v>
      </c>
      <c r="V664" s="8" t="str">
        <f>IF(COUNTIF(Returns[OrderID], Orders_CLEAN[[#This Row],[OrderID]])&gt;0, "Yes", "No")</f>
        <v>No</v>
      </c>
      <c r="W664" s="19">
        <f>IF(Orders_CLEAN[[#This Row],[Returned]]="Yes",1,0)</f>
        <v>0</v>
      </c>
    </row>
    <row r="665" spans="1:23" x14ac:dyDescent="0.2">
      <c r="A665" t="s">
        <v>1135</v>
      </c>
      <c r="B665" s="5">
        <v>45594</v>
      </c>
      <c r="C665" s="5" t="str">
        <f>IF(Orders_CLEAN[[#This Row],[Quantity]]="", "Quantity Error!", "Q"&amp;ROUNDUP(MONTH(Orders_CLEAN[[#This Row],[OrderDate]])/3,0))</f>
        <v>Q4</v>
      </c>
      <c r="D665" t="s">
        <v>11</v>
      </c>
      <c r="E665" t="str">
        <f>_xlfn.XLOOKUP(Orders_CLEAN[[#This Row],[CustomerID]],Customers[CustomerID],Customers[CustomerName])</f>
        <v>Werner Molefe</v>
      </c>
      <c r="F665" t="s">
        <v>69</v>
      </c>
      <c r="G665" t="str">
        <f>_xlfn.XLOOKUP(Orders_CLEAN[[#This Row],[ProductID]],Products[ProductID],Products[ProductName])</f>
        <v>Paper Model 2</v>
      </c>
      <c r="H665" t="str">
        <f>_xlfn.XLOOKUP(Orders_CLEAN[[#This Row],[ProductName]],Products[ProductName],Products[Category])</f>
        <v>Office Supplies</v>
      </c>
      <c r="I665" s="6">
        <f>_xlfn.XLOOKUP(Orders_CLEAN[[#This Row],[ProductID]],Products[ProductID],Products[Cost])</f>
        <v>461.98</v>
      </c>
      <c r="J665">
        <v>5</v>
      </c>
      <c r="K665" s="6">
        <v>1013.15</v>
      </c>
      <c r="L665" s="7">
        <v>0.05</v>
      </c>
      <c r="M665" t="s">
        <v>62</v>
      </c>
      <c r="N665" t="s">
        <v>14</v>
      </c>
      <c r="O665" t="str">
        <f>_xlfn.XLOOKUP(Orders_CLEAN[[#This Row],[Region]],Region_lookup[RegionCode],Region_lookup[RegionName])</f>
        <v>Western Cape</v>
      </c>
      <c r="P665" t="s">
        <v>15</v>
      </c>
      <c r="Q665" t="str">
        <f>_xlfn.XLOOKUP(Orders_CLEAN[[#This Row],[EmployeeID]],Employees[EmployeeID],Employees[EmployeeName])</f>
        <v>Anja Fourie</v>
      </c>
      <c r="R665" s="8">
        <f>Orders_CLEAN[[#This Row],[Quantity]]*Orders_CLEAN[[#This Row],[UnitPrice]]*(1-Orders_CLEAN[[#This Row],[Discount]])</f>
        <v>4812.4624999999996</v>
      </c>
      <c r="S665" s="8">
        <f>Orders_CLEAN[[#This Row],[Cost]]*Orders_CLEAN[[#This Row],[Quantity]]</f>
        <v>2309.9</v>
      </c>
      <c r="T665" s="8">
        <f>Orders_CLEAN[[#This Row],[LineTotal]]-Orders_CLEAN[[#This Row],[LineCost]]</f>
        <v>2502.5624999999995</v>
      </c>
      <c r="U665" s="8" t="str">
        <f>IFERROR(IF(Orders_CLEAN[[#This Row],[Profit]]/Orders_CLEAN[[#This Row],[LineTotal]]&gt;0.3, "High", IF(Orders_CLEAN[[#This Row],[Profit]]/Orders_CLEAN[[#This Row],[LineTotal]]&gt;=0.15, "Medium", "Low")), "Quantity Error!")</f>
        <v>High</v>
      </c>
      <c r="V665" s="8" t="str">
        <f>IF(COUNTIF(Returns[OrderID], Orders_CLEAN[[#This Row],[OrderID]])&gt;0, "Yes", "No")</f>
        <v>No</v>
      </c>
      <c r="W665" s="19">
        <f>IF(Orders_CLEAN[[#This Row],[Returned]]="Yes",1,0)</f>
        <v>0</v>
      </c>
    </row>
    <row r="666" spans="1:23" x14ac:dyDescent="0.2">
      <c r="A666" t="s">
        <v>1137</v>
      </c>
      <c r="B666" s="5">
        <v>45773</v>
      </c>
      <c r="C666" s="5" t="str">
        <f>IF(Orders_CLEAN[[#This Row],[Quantity]]="", "Quantity Error!", "Q"&amp;ROUNDUP(MONTH(Orders_CLEAN[[#This Row],[OrderDate]])/3,0))</f>
        <v>Q2</v>
      </c>
      <c r="D666" t="s">
        <v>846</v>
      </c>
      <c r="E666" t="str">
        <f>_xlfn.XLOOKUP(Orders_CLEAN[[#This Row],[CustomerID]],Customers[CustomerID],Customers[CustomerName])</f>
        <v>Kagiso Nkosi</v>
      </c>
      <c r="F666" t="s">
        <v>178</v>
      </c>
      <c r="G666" t="str">
        <f>_xlfn.XLOOKUP(Orders_CLEAN[[#This Row],[ProductID]],Products[ProductID],Products[ProductName])</f>
        <v>Chairs Model 2</v>
      </c>
      <c r="H666" t="str">
        <f>_xlfn.XLOOKUP(Orders_CLEAN[[#This Row],[ProductName]],Products[ProductName],Products[Category])</f>
        <v>Furniture</v>
      </c>
      <c r="I666" s="6">
        <f>_xlfn.XLOOKUP(Orders_CLEAN[[#This Row],[ProductID]],Products[ProductID],Products[Cost])</f>
        <v>116.9</v>
      </c>
      <c r="J666">
        <v>6</v>
      </c>
      <c r="K666" s="6">
        <v>253.46</v>
      </c>
      <c r="L666" s="7">
        <v>0.05</v>
      </c>
      <c r="M666" t="s">
        <v>13</v>
      </c>
      <c r="N666" t="s">
        <v>14</v>
      </c>
      <c r="O666" t="str">
        <f>_xlfn.XLOOKUP(Orders_CLEAN[[#This Row],[Region]],Region_lookup[RegionCode],Region_lookup[RegionName])</f>
        <v>Western Cape</v>
      </c>
      <c r="P666" t="s">
        <v>82</v>
      </c>
      <c r="Q666" t="str">
        <f>_xlfn.XLOOKUP(Orders_CLEAN[[#This Row],[EmployeeID]],Employees[EmployeeID],Employees[EmployeeName])</f>
        <v>Thabo Pretorius</v>
      </c>
      <c r="R666" s="8">
        <f>Orders_CLEAN[[#This Row],[Quantity]]*Orders_CLEAN[[#This Row],[UnitPrice]]*(1-Orders_CLEAN[[#This Row],[Discount]])</f>
        <v>1444.722</v>
      </c>
      <c r="S666" s="8">
        <f>Orders_CLEAN[[#This Row],[Cost]]*Orders_CLEAN[[#This Row],[Quantity]]</f>
        <v>701.40000000000009</v>
      </c>
      <c r="T666" s="8">
        <f>Orders_CLEAN[[#This Row],[LineTotal]]-Orders_CLEAN[[#This Row],[LineCost]]</f>
        <v>743.32199999999989</v>
      </c>
      <c r="U666" s="8" t="str">
        <f>IFERROR(IF(Orders_CLEAN[[#This Row],[Profit]]/Orders_CLEAN[[#This Row],[LineTotal]]&gt;0.3, "High", IF(Orders_CLEAN[[#This Row],[Profit]]/Orders_CLEAN[[#This Row],[LineTotal]]&gt;=0.15, "Medium", "Low")), "Quantity Error!")</f>
        <v>High</v>
      </c>
      <c r="V666" s="8" t="str">
        <f>IF(COUNTIF(Returns[OrderID], Orders_CLEAN[[#This Row],[OrderID]])&gt;0, "Yes", "No")</f>
        <v>No</v>
      </c>
      <c r="W666" s="19">
        <f>IF(Orders_CLEAN[[#This Row],[Returned]]="Yes",1,0)</f>
        <v>0</v>
      </c>
    </row>
    <row r="667" spans="1:23" x14ac:dyDescent="0.2">
      <c r="A667" t="s">
        <v>1139</v>
      </c>
      <c r="B667" s="5">
        <v>45682</v>
      </c>
      <c r="C667" s="5" t="str">
        <f>IF(Orders_CLEAN[[#This Row],[Quantity]]="", "Quantity Error!", "Q"&amp;ROUNDUP(MONTH(Orders_CLEAN[[#This Row],[OrderDate]])/3,0))</f>
        <v>Q1</v>
      </c>
      <c r="D667" t="s">
        <v>519</v>
      </c>
      <c r="E667" t="str">
        <f>_xlfn.XLOOKUP(Orders_CLEAN[[#This Row],[CustomerID]],Customers[CustomerID],Customers[CustomerName])</f>
        <v>Francois Van Der Merwe</v>
      </c>
      <c r="F667" t="s">
        <v>104</v>
      </c>
      <c r="G667" t="str">
        <f>_xlfn.XLOOKUP(Orders_CLEAN[[#This Row],[ProductID]],Products[ProductID],Products[ProductName])</f>
        <v>Envelopes Model 4</v>
      </c>
      <c r="H667" t="str">
        <f>_xlfn.XLOOKUP(Orders_CLEAN[[#This Row],[ProductName]],Products[ProductName],Products[Category])</f>
        <v>Office Supplies</v>
      </c>
      <c r="I667" s="6">
        <f>_xlfn.XLOOKUP(Orders_CLEAN[[#This Row],[ProductID]],Products[ProductID],Products[Cost])</f>
        <v>777.33</v>
      </c>
      <c r="J667">
        <v>3</v>
      </c>
      <c r="K667" s="6">
        <v>1363.68</v>
      </c>
      <c r="L667" s="7">
        <v>0.05</v>
      </c>
      <c r="M667" t="s">
        <v>27</v>
      </c>
      <c r="N667" t="s">
        <v>14</v>
      </c>
      <c r="O667" t="str">
        <f>_xlfn.XLOOKUP(Orders_CLEAN[[#This Row],[Region]],Region_lookup[RegionCode],Region_lookup[RegionName])</f>
        <v>Western Cape</v>
      </c>
      <c r="P667" t="s">
        <v>93</v>
      </c>
      <c r="Q667" t="str">
        <f>_xlfn.XLOOKUP(Orders_CLEAN[[#This Row],[EmployeeID]],Employees[EmployeeID],Employees[EmployeeName])</f>
        <v>Anja Zulu</v>
      </c>
      <c r="R667" s="8">
        <f>Orders_CLEAN[[#This Row],[Quantity]]*Orders_CLEAN[[#This Row],[UnitPrice]]*(1-Orders_CLEAN[[#This Row],[Discount]])</f>
        <v>3886.4879999999998</v>
      </c>
      <c r="S667" s="8">
        <f>Orders_CLEAN[[#This Row],[Cost]]*Orders_CLEAN[[#This Row],[Quantity]]</f>
        <v>2331.9900000000002</v>
      </c>
      <c r="T667" s="8">
        <f>Orders_CLEAN[[#This Row],[LineTotal]]-Orders_CLEAN[[#This Row],[LineCost]]</f>
        <v>1554.4979999999996</v>
      </c>
      <c r="U667" s="8" t="str">
        <f>IFERROR(IF(Orders_CLEAN[[#This Row],[Profit]]/Orders_CLEAN[[#This Row],[LineTotal]]&gt;0.3, "High", IF(Orders_CLEAN[[#This Row],[Profit]]/Orders_CLEAN[[#This Row],[LineTotal]]&gt;=0.15, "Medium", "Low")), "Quantity Error!")</f>
        <v>High</v>
      </c>
      <c r="V667" s="8" t="str">
        <f>IF(COUNTIF(Returns[OrderID], Orders_CLEAN[[#This Row],[OrderID]])&gt;0, "Yes", "No")</f>
        <v>No</v>
      </c>
      <c r="W667" s="19">
        <f>IF(Orders_CLEAN[[#This Row],[Returned]]="Yes",1,0)</f>
        <v>0</v>
      </c>
    </row>
    <row r="668" spans="1:23" x14ac:dyDescent="0.2">
      <c r="A668" t="s">
        <v>1140</v>
      </c>
      <c r="B668" s="5">
        <v>45820</v>
      </c>
      <c r="C668" s="5" t="str">
        <f>IF(Orders_CLEAN[[#This Row],[Quantity]]="", "Quantity Error!", "Q"&amp;ROUNDUP(MONTH(Orders_CLEAN[[#This Row],[OrderDate]])/3,0))</f>
        <v>Q2</v>
      </c>
      <c r="D668" t="s">
        <v>135</v>
      </c>
      <c r="E668" t="str">
        <f>_xlfn.XLOOKUP(Orders_CLEAN[[#This Row],[CustomerID]],Customers[CustomerID],Customers[CustomerName])</f>
        <v>Nomvula Mbatha</v>
      </c>
      <c r="F668" t="s">
        <v>35</v>
      </c>
      <c r="G668" t="str">
        <f>_xlfn.XLOOKUP(Orders_CLEAN[[#This Row],[ProductID]],Products[ProductID],Products[ProductName])</f>
        <v>Accessories Model 1</v>
      </c>
      <c r="H668" t="str">
        <f>_xlfn.XLOOKUP(Orders_CLEAN[[#This Row],[ProductName]],Products[ProductName],Products[Category])</f>
        <v>Technology</v>
      </c>
      <c r="I668" s="6">
        <f>_xlfn.XLOOKUP(Orders_CLEAN[[#This Row],[ProductID]],Products[ProductID],Products[Cost])</f>
        <v>329.45</v>
      </c>
      <c r="J668">
        <v>5</v>
      </c>
      <c r="K668" s="6">
        <v>709.62</v>
      </c>
      <c r="L668" s="7">
        <v>0</v>
      </c>
      <c r="M668" t="s">
        <v>27</v>
      </c>
      <c r="N668" t="s">
        <v>47</v>
      </c>
      <c r="O668" t="str">
        <f>_xlfn.XLOOKUP(Orders_CLEAN[[#This Row],[Region]],Region_lookup[RegionCode],Region_lookup[RegionName])</f>
        <v>Eastern Cape</v>
      </c>
      <c r="P668" t="s">
        <v>58</v>
      </c>
      <c r="Q668" t="str">
        <f>_xlfn.XLOOKUP(Orders_CLEAN[[#This Row],[EmployeeID]],Employees[EmployeeID],Employees[EmployeeName])</f>
        <v>Palesa Steyn</v>
      </c>
      <c r="R668" s="8">
        <f>Orders_CLEAN[[#This Row],[Quantity]]*Orders_CLEAN[[#This Row],[UnitPrice]]*(1-Orders_CLEAN[[#This Row],[Discount]])</f>
        <v>3548.1</v>
      </c>
      <c r="S668" s="8">
        <f>Orders_CLEAN[[#This Row],[Cost]]*Orders_CLEAN[[#This Row],[Quantity]]</f>
        <v>1647.25</v>
      </c>
      <c r="T668" s="8">
        <f>Orders_CLEAN[[#This Row],[LineTotal]]-Orders_CLEAN[[#This Row],[LineCost]]</f>
        <v>1900.85</v>
      </c>
      <c r="U668" s="8" t="str">
        <f>IFERROR(IF(Orders_CLEAN[[#This Row],[Profit]]/Orders_CLEAN[[#This Row],[LineTotal]]&gt;0.3, "High", IF(Orders_CLEAN[[#This Row],[Profit]]/Orders_CLEAN[[#This Row],[LineTotal]]&gt;=0.15, "Medium", "Low")), "Quantity Error!")</f>
        <v>High</v>
      </c>
      <c r="V668" s="8" t="str">
        <f>IF(COUNTIF(Returns[OrderID], Orders_CLEAN[[#This Row],[OrderID]])&gt;0, "Yes", "No")</f>
        <v>No</v>
      </c>
      <c r="W668" s="19">
        <f>IF(Orders_CLEAN[[#This Row],[Returned]]="Yes",1,0)</f>
        <v>0</v>
      </c>
    </row>
    <row r="669" spans="1:23" x14ac:dyDescent="0.2">
      <c r="A669" t="s">
        <v>1141</v>
      </c>
      <c r="B669" s="5">
        <v>45778</v>
      </c>
      <c r="C669" s="5" t="str">
        <f>IF(Orders_CLEAN[[#This Row],[Quantity]]="", "Quantity Error!", "Q"&amp;ROUNDUP(MONTH(Orders_CLEAN[[#This Row],[OrderDate]])/3,0))</f>
        <v>Q2</v>
      </c>
      <c r="D669" t="s">
        <v>246</v>
      </c>
      <c r="E669" t="str">
        <f>_xlfn.XLOOKUP(Orders_CLEAN[[#This Row],[CustomerID]],Customers[CustomerID],Customers[CustomerName])</f>
        <v>Precious Steyn</v>
      </c>
      <c r="F669" t="s">
        <v>92</v>
      </c>
      <c r="G669" t="str">
        <f>_xlfn.XLOOKUP(Orders_CLEAN[[#This Row],[ProductID]],Products[ProductID],Products[ProductName])</f>
        <v>Accessories Model 3</v>
      </c>
      <c r="H669" t="str">
        <f>_xlfn.XLOOKUP(Orders_CLEAN[[#This Row],[ProductName]],Products[ProductName],Products[Category])</f>
        <v>Technology</v>
      </c>
      <c r="I669" s="6">
        <f>_xlfn.XLOOKUP(Orders_CLEAN[[#This Row],[ProductID]],Products[ProductID],Products[Cost])</f>
        <v>357.49</v>
      </c>
      <c r="J669">
        <v>12</v>
      </c>
      <c r="K669" s="6">
        <v>769.69</v>
      </c>
      <c r="L669" s="7">
        <v>0.1</v>
      </c>
      <c r="M669" t="s">
        <v>36</v>
      </c>
      <c r="N669" t="s">
        <v>47</v>
      </c>
      <c r="O669" t="str">
        <f>_xlfn.XLOOKUP(Orders_CLEAN[[#This Row],[Region]],Region_lookup[RegionCode],Region_lookup[RegionName])</f>
        <v>Eastern Cape</v>
      </c>
      <c r="P669" t="s">
        <v>48</v>
      </c>
      <c r="Q669" t="str">
        <f>_xlfn.XLOOKUP(Orders_CLEAN[[#This Row],[EmployeeID]],Employees[EmployeeID],Employees[EmployeeName])</f>
        <v>Sipho Ndlovu</v>
      </c>
      <c r="R669" s="8">
        <f>Orders_CLEAN[[#This Row],[Quantity]]*Orders_CLEAN[[#This Row],[UnitPrice]]*(1-Orders_CLEAN[[#This Row],[Discount]])</f>
        <v>8312.652</v>
      </c>
      <c r="S669" s="8">
        <f>Orders_CLEAN[[#This Row],[Cost]]*Orders_CLEAN[[#This Row],[Quantity]]</f>
        <v>4289.88</v>
      </c>
      <c r="T669" s="8">
        <f>Orders_CLEAN[[#This Row],[LineTotal]]-Orders_CLEAN[[#This Row],[LineCost]]</f>
        <v>4022.7719999999999</v>
      </c>
      <c r="U669" s="8" t="str">
        <f>IFERROR(IF(Orders_CLEAN[[#This Row],[Profit]]/Orders_CLEAN[[#This Row],[LineTotal]]&gt;0.3, "High", IF(Orders_CLEAN[[#This Row],[Profit]]/Orders_CLEAN[[#This Row],[LineTotal]]&gt;=0.15, "Medium", "Low")), "Quantity Error!")</f>
        <v>High</v>
      </c>
      <c r="V669" s="8" t="str">
        <f>IF(COUNTIF(Returns[OrderID], Orders_CLEAN[[#This Row],[OrderID]])&gt;0, "Yes", "No")</f>
        <v>No</v>
      </c>
      <c r="W669" s="19">
        <f>IF(Orders_CLEAN[[#This Row],[Returned]]="Yes",1,0)</f>
        <v>0</v>
      </c>
    </row>
    <row r="670" spans="1:23" x14ac:dyDescent="0.2">
      <c r="A670" t="s">
        <v>1142</v>
      </c>
      <c r="B670" s="5">
        <v>45495</v>
      </c>
      <c r="C670" s="5" t="str">
        <f>IF(Orders_CLEAN[[#This Row],[Quantity]]="", "Quantity Error!", "Q"&amp;ROUNDUP(MONTH(Orders_CLEAN[[#This Row],[OrderDate]])/3,0))</f>
        <v>Q3</v>
      </c>
      <c r="D670" t="s">
        <v>394</v>
      </c>
      <c r="E670" t="str">
        <f>_xlfn.XLOOKUP(Orders_CLEAN[[#This Row],[CustomerID]],Customers[CustomerID],Customers[CustomerName])</f>
        <v>Nomsa Pretorius</v>
      </c>
      <c r="F670" t="s">
        <v>55</v>
      </c>
      <c r="G670" t="str">
        <f>_xlfn.XLOOKUP(Orders_CLEAN[[#This Row],[ProductID]],Products[ProductID],Products[ProductName])</f>
        <v>Paper Model 3</v>
      </c>
      <c r="H670" t="str">
        <f>_xlfn.XLOOKUP(Orders_CLEAN[[#This Row],[ProductName]],Products[ProductName],Products[Category])</f>
        <v>Office Supplies</v>
      </c>
      <c r="I670" s="6">
        <f>_xlfn.XLOOKUP(Orders_CLEAN[[#This Row],[ProductID]],Products[ProductID],Products[Cost])</f>
        <v>239.71</v>
      </c>
      <c r="J670">
        <v>12</v>
      </c>
      <c r="K670" s="6">
        <v>522.34</v>
      </c>
      <c r="L670" s="7">
        <v>0.2</v>
      </c>
      <c r="M670" t="s">
        <v>13</v>
      </c>
      <c r="N670" t="s">
        <v>21</v>
      </c>
      <c r="O670" t="str">
        <f>_xlfn.XLOOKUP(Orders_CLEAN[[#This Row],[Region]],Region_lookup[RegionCode],Region_lookup[RegionName])</f>
        <v>KwaZulu-Natal</v>
      </c>
      <c r="P670" t="s">
        <v>170</v>
      </c>
      <c r="Q670" t="str">
        <f>_xlfn.XLOOKUP(Orders_CLEAN[[#This Row],[EmployeeID]],Employees[EmployeeID],Employees[EmployeeName])</f>
        <v>Nomvula Le Roux</v>
      </c>
      <c r="R670" s="8">
        <f>Orders_CLEAN[[#This Row],[Quantity]]*Orders_CLEAN[[#This Row],[UnitPrice]]*(1-Orders_CLEAN[[#This Row],[Discount]])</f>
        <v>5014.4639999999999</v>
      </c>
      <c r="S670" s="8">
        <f>Orders_CLEAN[[#This Row],[Cost]]*Orders_CLEAN[[#This Row],[Quantity]]</f>
        <v>2876.52</v>
      </c>
      <c r="T670" s="8">
        <f>Orders_CLEAN[[#This Row],[LineTotal]]-Orders_CLEAN[[#This Row],[LineCost]]</f>
        <v>2137.944</v>
      </c>
      <c r="U670" s="8" t="str">
        <f>IFERROR(IF(Orders_CLEAN[[#This Row],[Profit]]/Orders_CLEAN[[#This Row],[LineTotal]]&gt;0.3, "High", IF(Orders_CLEAN[[#This Row],[Profit]]/Orders_CLEAN[[#This Row],[LineTotal]]&gt;=0.15, "Medium", "Low")), "Quantity Error!")</f>
        <v>High</v>
      </c>
      <c r="V670" s="8" t="str">
        <f>IF(COUNTIF(Returns[OrderID], Orders_CLEAN[[#This Row],[OrderID]])&gt;0, "Yes", "No")</f>
        <v>No</v>
      </c>
      <c r="W670" s="19">
        <f>IF(Orders_CLEAN[[#This Row],[Returned]]="Yes",1,0)</f>
        <v>0</v>
      </c>
    </row>
    <row r="671" spans="1:23" x14ac:dyDescent="0.2">
      <c r="A671" t="s">
        <v>1145</v>
      </c>
      <c r="B671" s="5">
        <v>45356</v>
      </c>
      <c r="C671" s="5" t="str">
        <f>IF(Orders_CLEAN[[#This Row],[Quantity]]="", "Quantity Error!", "Q"&amp;ROUNDUP(MONTH(Orders_CLEAN[[#This Row],[OrderDate]])/3,0))</f>
        <v>Q1</v>
      </c>
      <c r="D671" t="s">
        <v>530</v>
      </c>
      <c r="E671" t="str">
        <f>_xlfn.XLOOKUP(Orders_CLEAN[[#This Row],[CustomerID]],Customers[CustomerID],Customers[CustomerName])</f>
        <v>Aisha Botha</v>
      </c>
      <c r="F671" t="s">
        <v>231</v>
      </c>
      <c r="G671" t="str">
        <f>_xlfn.XLOOKUP(Orders_CLEAN[[#This Row],[ProductID]],Products[ProductID],Products[ProductName])</f>
        <v>Accessories Model 2</v>
      </c>
      <c r="H671" t="str">
        <f>_xlfn.XLOOKUP(Orders_CLEAN[[#This Row],[ProductName]],Products[ProductName],Products[Category])</f>
        <v>Technology</v>
      </c>
      <c r="I671" s="6">
        <f>_xlfn.XLOOKUP(Orders_CLEAN[[#This Row],[ProductID]],Products[ProductID],Products[Cost])</f>
        <v>31.01</v>
      </c>
      <c r="J671">
        <v>11</v>
      </c>
      <c r="K671" s="6">
        <v>49.68</v>
      </c>
      <c r="L671" s="7">
        <v>0</v>
      </c>
      <c r="M671" t="s">
        <v>13</v>
      </c>
      <c r="N671" t="s">
        <v>21</v>
      </c>
      <c r="O671" t="str">
        <f>_xlfn.XLOOKUP(Orders_CLEAN[[#This Row],[Region]],Region_lookup[RegionCode],Region_lookup[RegionName])</f>
        <v>KwaZulu-Natal</v>
      </c>
      <c r="P671" t="s">
        <v>97</v>
      </c>
      <c r="Q671" t="str">
        <f>_xlfn.XLOOKUP(Orders_CLEAN[[#This Row],[EmployeeID]],Employees[EmployeeID],Employees[EmployeeName])</f>
        <v>Bongani Sithole</v>
      </c>
      <c r="R671" s="8">
        <f>Orders_CLEAN[[#This Row],[Quantity]]*Orders_CLEAN[[#This Row],[UnitPrice]]*(1-Orders_CLEAN[[#This Row],[Discount]])</f>
        <v>546.48</v>
      </c>
      <c r="S671" s="8">
        <f>Orders_CLEAN[[#This Row],[Cost]]*Orders_CLEAN[[#This Row],[Quantity]]</f>
        <v>341.11</v>
      </c>
      <c r="T671" s="8">
        <f>Orders_CLEAN[[#This Row],[LineTotal]]-Orders_CLEAN[[#This Row],[LineCost]]</f>
        <v>205.37</v>
      </c>
      <c r="U671" s="8" t="str">
        <f>IFERROR(IF(Orders_CLEAN[[#This Row],[Profit]]/Orders_CLEAN[[#This Row],[LineTotal]]&gt;0.3, "High", IF(Orders_CLEAN[[#This Row],[Profit]]/Orders_CLEAN[[#This Row],[LineTotal]]&gt;=0.15, "Medium", "Low")), "Quantity Error!")</f>
        <v>High</v>
      </c>
      <c r="V671" s="8" t="str">
        <f>IF(COUNTIF(Returns[OrderID], Orders_CLEAN[[#This Row],[OrderID]])&gt;0, "Yes", "No")</f>
        <v>No</v>
      </c>
      <c r="W671" s="19">
        <f>IF(Orders_CLEAN[[#This Row],[Returned]]="Yes",1,0)</f>
        <v>0</v>
      </c>
    </row>
    <row r="672" spans="1:23" x14ac:dyDescent="0.2">
      <c r="A672" t="s">
        <v>1146</v>
      </c>
      <c r="B672" s="5">
        <v>45443</v>
      </c>
      <c r="C672" s="5" t="str">
        <f>IF(Orders_CLEAN[[#This Row],[Quantity]]="", "Quantity Error!", "Q"&amp;ROUNDUP(MONTH(Orders_CLEAN[[#This Row],[OrderDate]])/3,0))</f>
        <v>Q2</v>
      </c>
      <c r="D672" t="s">
        <v>141</v>
      </c>
      <c r="E672" t="str">
        <f>_xlfn.XLOOKUP(Orders_CLEAN[[#This Row],[CustomerID]],Customers[CustomerID],Customers[CustomerName])</f>
        <v>Anja Molefe</v>
      </c>
      <c r="F672" t="s">
        <v>78</v>
      </c>
      <c r="G672" t="str">
        <f>_xlfn.XLOOKUP(Orders_CLEAN[[#This Row],[ProductID]],Products[ProductID],Products[ProductName])</f>
        <v>Desks Model 3</v>
      </c>
      <c r="H672" t="str">
        <f>_xlfn.XLOOKUP(Orders_CLEAN[[#This Row],[ProductName]],Products[ProductName],Products[Category])</f>
        <v>Furniture</v>
      </c>
      <c r="I672" s="6">
        <f>_xlfn.XLOOKUP(Orders_CLEAN[[#This Row],[ProductID]],Products[ProductID],Products[Cost])</f>
        <v>388.07</v>
      </c>
      <c r="J672">
        <v>11</v>
      </c>
      <c r="K672" s="6">
        <v>782.41</v>
      </c>
      <c r="L672" s="7">
        <v>0.2</v>
      </c>
      <c r="M672" t="s">
        <v>36</v>
      </c>
      <c r="N672" t="s">
        <v>14</v>
      </c>
      <c r="O672" t="str">
        <f>_xlfn.XLOOKUP(Orders_CLEAN[[#This Row],[Region]],Region_lookup[RegionCode],Region_lookup[RegionName])</f>
        <v>Western Cape</v>
      </c>
      <c r="P672" t="s">
        <v>93</v>
      </c>
      <c r="Q672" t="str">
        <f>_xlfn.XLOOKUP(Orders_CLEAN[[#This Row],[EmployeeID]],Employees[EmployeeID],Employees[EmployeeName])</f>
        <v>Anja Zulu</v>
      </c>
      <c r="R672" s="8">
        <f>Orders_CLEAN[[#This Row],[Quantity]]*Orders_CLEAN[[#This Row],[UnitPrice]]*(1-Orders_CLEAN[[#This Row],[Discount]])</f>
        <v>6885.2080000000005</v>
      </c>
      <c r="S672" s="8">
        <f>Orders_CLEAN[[#This Row],[Cost]]*Orders_CLEAN[[#This Row],[Quantity]]</f>
        <v>4268.7699999999995</v>
      </c>
      <c r="T672" s="8">
        <f>Orders_CLEAN[[#This Row],[LineTotal]]-Orders_CLEAN[[#This Row],[LineCost]]</f>
        <v>2616.438000000001</v>
      </c>
      <c r="U672" s="8" t="str">
        <f>IFERROR(IF(Orders_CLEAN[[#This Row],[Profit]]/Orders_CLEAN[[#This Row],[LineTotal]]&gt;0.3, "High", IF(Orders_CLEAN[[#This Row],[Profit]]/Orders_CLEAN[[#This Row],[LineTotal]]&gt;=0.15, "Medium", "Low")), "Quantity Error!")</f>
        <v>High</v>
      </c>
      <c r="V672" s="8" t="str">
        <f>IF(COUNTIF(Returns[OrderID], Orders_CLEAN[[#This Row],[OrderID]])&gt;0, "Yes", "No")</f>
        <v>No</v>
      </c>
      <c r="W672" s="19">
        <f>IF(Orders_CLEAN[[#This Row],[Returned]]="Yes",1,0)</f>
        <v>0</v>
      </c>
    </row>
    <row r="673" spans="1:23" x14ac:dyDescent="0.2">
      <c r="A673" t="s">
        <v>1148</v>
      </c>
      <c r="B673" s="5">
        <v>45429</v>
      </c>
      <c r="C673" s="5" t="str">
        <f>IF(Orders_CLEAN[[#This Row],[Quantity]]="", "Quantity Error!", "Q"&amp;ROUNDUP(MONTH(Orders_CLEAN[[#This Row],[OrderDate]])/3,0))</f>
        <v>Q2</v>
      </c>
      <c r="D673" t="s">
        <v>50</v>
      </c>
      <c r="E673" t="str">
        <f>_xlfn.XLOOKUP(Orders_CLEAN[[#This Row],[CustomerID]],Customers[CustomerID],Customers[CustomerName])</f>
        <v>Precious Steyn</v>
      </c>
      <c r="F673" t="s">
        <v>108</v>
      </c>
      <c r="G673" t="str">
        <f>_xlfn.XLOOKUP(Orders_CLEAN[[#This Row],[ProductID]],Products[ProductID],Products[ProductName])</f>
        <v>Staplers Model 2</v>
      </c>
      <c r="H673" t="str">
        <f>_xlfn.XLOOKUP(Orders_CLEAN[[#This Row],[ProductName]],Products[ProductName],Products[Category])</f>
        <v>Office Supplies</v>
      </c>
      <c r="I673" s="6">
        <f>_xlfn.XLOOKUP(Orders_CLEAN[[#This Row],[ProductID]],Products[ProductID],Products[Cost])</f>
        <v>723.21</v>
      </c>
      <c r="J673">
        <v>9</v>
      </c>
      <c r="K673" s="6">
        <v>1348.08</v>
      </c>
      <c r="L673" s="7">
        <v>0.2</v>
      </c>
      <c r="M673" t="s">
        <v>36</v>
      </c>
      <c r="N673" t="s">
        <v>31</v>
      </c>
      <c r="O673" t="str">
        <f>_xlfn.XLOOKUP(Orders_CLEAN[[#This Row],[Region]],Region_lookup[RegionCode],Region_lookup[RegionName])</f>
        <v>Gauteng</v>
      </c>
      <c r="P673" t="s">
        <v>43</v>
      </c>
      <c r="Q673" t="str">
        <f>_xlfn.XLOOKUP(Orders_CLEAN[[#This Row],[EmployeeID]],Employees[EmployeeID],Employees[EmployeeName])</f>
        <v>Thabo Dlamini</v>
      </c>
      <c r="R673" s="8">
        <f>Orders_CLEAN[[#This Row],[Quantity]]*Orders_CLEAN[[#This Row],[UnitPrice]]*(1-Orders_CLEAN[[#This Row],[Discount]])</f>
        <v>9706.1759999999995</v>
      </c>
      <c r="S673" s="8">
        <f>Orders_CLEAN[[#This Row],[Cost]]*Orders_CLEAN[[#This Row],[Quantity]]</f>
        <v>6508.89</v>
      </c>
      <c r="T673" s="8">
        <f>Orders_CLEAN[[#This Row],[LineTotal]]-Orders_CLEAN[[#This Row],[LineCost]]</f>
        <v>3197.2859999999991</v>
      </c>
      <c r="U673" s="8" t="str">
        <f>IFERROR(IF(Orders_CLEAN[[#This Row],[Profit]]/Orders_CLEAN[[#This Row],[LineTotal]]&gt;0.3, "High", IF(Orders_CLEAN[[#This Row],[Profit]]/Orders_CLEAN[[#This Row],[LineTotal]]&gt;=0.15, "Medium", "Low")), "Quantity Error!")</f>
        <v>High</v>
      </c>
      <c r="V673" s="8" t="str">
        <f>IF(COUNTIF(Returns[OrderID], Orders_CLEAN[[#This Row],[OrderID]])&gt;0, "Yes", "No")</f>
        <v>No</v>
      </c>
      <c r="W673" s="19">
        <f>IF(Orders_CLEAN[[#This Row],[Returned]]="Yes",1,0)</f>
        <v>0</v>
      </c>
    </row>
    <row r="674" spans="1:23" x14ac:dyDescent="0.2">
      <c r="A674" t="s">
        <v>1149</v>
      </c>
      <c r="B674" s="5">
        <v>45538</v>
      </c>
      <c r="C674" s="5" t="str">
        <f>IF(Orders_CLEAN[[#This Row],[Quantity]]="", "Quantity Error!", "Q"&amp;ROUNDUP(MONTH(Orders_CLEAN[[#This Row],[OrderDate]])/3,0))</f>
        <v>Q3</v>
      </c>
      <c r="D674" t="s">
        <v>165</v>
      </c>
      <c r="E674" t="str">
        <f>_xlfn.XLOOKUP(Orders_CLEAN[[#This Row],[CustomerID]],Customers[CustomerID],Customers[CustomerName])</f>
        <v>Nomsa Sithole</v>
      </c>
      <c r="F674" t="s">
        <v>174</v>
      </c>
      <c r="G674" t="str">
        <f>_xlfn.XLOOKUP(Orders_CLEAN[[#This Row],[ProductID]],Products[ProductID],Products[ProductName])</f>
        <v>Printers Model 4</v>
      </c>
      <c r="H674" t="str">
        <f>_xlfn.XLOOKUP(Orders_CLEAN[[#This Row],[ProductName]],Products[ProductName],Products[Category])</f>
        <v>Technology</v>
      </c>
      <c r="I674" s="6">
        <f>_xlfn.XLOOKUP(Orders_CLEAN[[#This Row],[ProductID]],Products[ProductID],Products[Cost])</f>
        <v>83.72</v>
      </c>
      <c r="J674">
        <v>3</v>
      </c>
      <c r="K674" s="6">
        <v>143.57</v>
      </c>
      <c r="L674" s="7">
        <v>0.1</v>
      </c>
      <c r="M674" t="s">
        <v>62</v>
      </c>
      <c r="N674" t="s">
        <v>21</v>
      </c>
      <c r="O674" t="str">
        <f>_xlfn.XLOOKUP(Orders_CLEAN[[#This Row],[Region]],Region_lookup[RegionCode],Region_lookup[RegionName])</f>
        <v>KwaZulu-Natal</v>
      </c>
      <c r="P674" t="s">
        <v>97</v>
      </c>
      <c r="Q674" t="str">
        <f>_xlfn.XLOOKUP(Orders_CLEAN[[#This Row],[EmployeeID]],Employees[EmployeeID],Employees[EmployeeName])</f>
        <v>Bongani Sithole</v>
      </c>
      <c r="R674" s="8">
        <f>Orders_CLEAN[[#This Row],[Quantity]]*Orders_CLEAN[[#This Row],[UnitPrice]]*(1-Orders_CLEAN[[#This Row],[Discount]])</f>
        <v>387.63900000000001</v>
      </c>
      <c r="S674" s="8">
        <f>Orders_CLEAN[[#This Row],[Cost]]*Orders_CLEAN[[#This Row],[Quantity]]</f>
        <v>251.16</v>
      </c>
      <c r="T674" s="8">
        <f>Orders_CLEAN[[#This Row],[LineTotal]]-Orders_CLEAN[[#This Row],[LineCost]]</f>
        <v>136.47900000000001</v>
      </c>
      <c r="U674" s="8" t="str">
        <f>IFERROR(IF(Orders_CLEAN[[#This Row],[Profit]]/Orders_CLEAN[[#This Row],[LineTotal]]&gt;0.3, "High", IF(Orders_CLEAN[[#This Row],[Profit]]/Orders_CLEAN[[#This Row],[LineTotal]]&gt;=0.15, "Medium", "Low")), "Quantity Error!")</f>
        <v>High</v>
      </c>
      <c r="V674" s="8" t="str">
        <f>IF(COUNTIF(Returns[OrderID], Orders_CLEAN[[#This Row],[OrderID]])&gt;0, "Yes", "No")</f>
        <v>No</v>
      </c>
      <c r="W674" s="19">
        <f>IF(Orders_CLEAN[[#This Row],[Returned]]="Yes",1,0)</f>
        <v>0</v>
      </c>
    </row>
    <row r="675" spans="1:23" x14ac:dyDescent="0.2">
      <c r="A675" t="s">
        <v>1151</v>
      </c>
      <c r="B675" s="5">
        <v>45421</v>
      </c>
      <c r="C675" s="5" t="str">
        <f>IF(Orders_CLEAN[[#This Row],[Quantity]]="", "Quantity Error!", "Q"&amp;ROUNDUP(MONTH(Orders_CLEAN[[#This Row],[OrderDate]])/3,0))</f>
        <v>Q2</v>
      </c>
      <c r="D675" t="s">
        <v>396</v>
      </c>
      <c r="E675" t="str">
        <f>_xlfn.XLOOKUP(Orders_CLEAN[[#This Row],[CustomerID]],Customers[CustomerID],Customers[CustomerName])</f>
        <v>Aisha Sithole</v>
      </c>
      <c r="F675" t="s">
        <v>413</v>
      </c>
      <c r="G675" t="str">
        <f>_xlfn.XLOOKUP(Orders_CLEAN[[#This Row],[ProductID]],Products[ProductID],Products[ProductName])</f>
        <v>Monitors Model 4</v>
      </c>
      <c r="H675" t="str">
        <f>_xlfn.XLOOKUP(Orders_CLEAN[[#This Row],[ProductName]],Products[ProductName],Products[Category])</f>
        <v>Technology</v>
      </c>
      <c r="I675" s="6">
        <f>_xlfn.XLOOKUP(Orders_CLEAN[[#This Row],[ProductID]],Products[ProductID],Products[Cost])</f>
        <v>365.65</v>
      </c>
      <c r="J675">
        <v>4</v>
      </c>
      <c r="K675" s="6">
        <v>689.97</v>
      </c>
      <c r="L675" s="7">
        <v>0.05</v>
      </c>
      <c r="M675" t="s">
        <v>27</v>
      </c>
      <c r="N675" t="s">
        <v>14</v>
      </c>
      <c r="O675" t="str">
        <f>_xlfn.XLOOKUP(Orders_CLEAN[[#This Row],[Region]],Region_lookup[RegionCode],Region_lookup[RegionName])</f>
        <v>Western Cape</v>
      </c>
      <c r="P675" t="s">
        <v>93</v>
      </c>
      <c r="Q675" t="str">
        <f>_xlfn.XLOOKUP(Orders_CLEAN[[#This Row],[EmployeeID]],Employees[EmployeeID],Employees[EmployeeName])</f>
        <v>Anja Zulu</v>
      </c>
      <c r="R675" s="8">
        <f>Orders_CLEAN[[#This Row],[Quantity]]*Orders_CLEAN[[#This Row],[UnitPrice]]*(1-Orders_CLEAN[[#This Row],[Discount]])</f>
        <v>2621.886</v>
      </c>
      <c r="S675" s="8">
        <f>Orders_CLEAN[[#This Row],[Cost]]*Orders_CLEAN[[#This Row],[Quantity]]</f>
        <v>1462.6</v>
      </c>
      <c r="T675" s="8">
        <f>Orders_CLEAN[[#This Row],[LineTotal]]-Orders_CLEAN[[#This Row],[LineCost]]</f>
        <v>1159.2860000000001</v>
      </c>
      <c r="U675" s="8" t="str">
        <f>IFERROR(IF(Orders_CLEAN[[#This Row],[Profit]]/Orders_CLEAN[[#This Row],[LineTotal]]&gt;0.3, "High", IF(Orders_CLEAN[[#This Row],[Profit]]/Orders_CLEAN[[#This Row],[LineTotal]]&gt;=0.15, "Medium", "Low")), "Quantity Error!")</f>
        <v>High</v>
      </c>
      <c r="V675" s="8" t="str">
        <f>IF(COUNTIF(Returns[OrderID], Orders_CLEAN[[#This Row],[OrderID]])&gt;0, "Yes", "No")</f>
        <v>No</v>
      </c>
      <c r="W675" s="19">
        <f>IF(Orders_CLEAN[[#This Row],[Returned]]="Yes",1,0)</f>
        <v>0</v>
      </c>
    </row>
    <row r="676" spans="1:23" x14ac:dyDescent="0.2">
      <c r="A676" t="s">
        <v>1153</v>
      </c>
      <c r="B676" s="5">
        <v>45800</v>
      </c>
      <c r="C676" s="5" t="str">
        <f>IF(Orders_CLEAN[[#This Row],[Quantity]]="", "Quantity Error!", "Q"&amp;ROUNDUP(MONTH(Orders_CLEAN[[#This Row],[OrderDate]])/3,0))</f>
        <v>Q2</v>
      </c>
      <c r="D676" t="s">
        <v>388</v>
      </c>
      <c r="E676" t="str">
        <f>_xlfn.XLOOKUP(Orders_CLEAN[[#This Row],[CustomerID]],Customers[CustomerID],Customers[CustomerName])</f>
        <v>Francois Mahlangu</v>
      </c>
      <c r="F676" t="s">
        <v>413</v>
      </c>
      <c r="G676" t="str">
        <f>_xlfn.XLOOKUP(Orders_CLEAN[[#This Row],[ProductID]],Products[ProductID],Products[ProductName])</f>
        <v>Monitors Model 4</v>
      </c>
      <c r="H676" t="str">
        <f>_xlfn.XLOOKUP(Orders_CLEAN[[#This Row],[ProductName]],Products[ProductName],Products[Category])</f>
        <v>Technology</v>
      </c>
      <c r="I676" s="6">
        <f>_xlfn.XLOOKUP(Orders_CLEAN[[#This Row],[ProductID]],Products[ProductID],Products[Cost])</f>
        <v>365.65</v>
      </c>
      <c r="J676">
        <v>5</v>
      </c>
      <c r="K676" s="6">
        <v>689.97</v>
      </c>
      <c r="L676" s="7">
        <v>0.1</v>
      </c>
      <c r="M676" t="s">
        <v>27</v>
      </c>
      <c r="N676" t="s">
        <v>31</v>
      </c>
      <c r="O676" t="str">
        <f>_xlfn.XLOOKUP(Orders_CLEAN[[#This Row],[Region]],Region_lookup[RegionCode],Region_lookup[RegionName])</f>
        <v>Gauteng</v>
      </c>
      <c r="P676" t="s">
        <v>43</v>
      </c>
      <c r="Q676" t="str">
        <f>_xlfn.XLOOKUP(Orders_CLEAN[[#This Row],[EmployeeID]],Employees[EmployeeID],Employees[EmployeeName])</f>
        <v>Thabo Dlamini</v>
      </c>
      <c r="R676" s="8">
        <f>Orders_CLEAN[[#This Row],[Quantity]]*Orders_CLEAN[[#This Row],[UnitPrice]]*(1-Orders_CLEAN[[#This Row],[Discount]])</f>
        <v>3104.8650000000002</v>
      </c>
      <c r="S676" s="8">
        <f>Orders_CLEAN[[#This Row],[Cost]]*Orders_CLEAN[[#This Row],[Quantity]]</f>
        <v>1828.25</v>
      </c>
      <c r="T676" s="8">
        <f>Orders_CLEAN[[#This Row],[LineTotal]]-Orders_CLEAN[[#This Row],[LineCost]]</f>
        <v>1276.6150000000002</v>
      </c>
      <c r="U676" s="8" t="str">
        <f>IFERROR(IF(Orders_CLEAN[[#This Row],[Profit]]/Orders_CLEAN[[#This Row],[LineTotal]]&gt;0.3, "High", IF(Orders_CLEAN[[#This Row],[Profit]]/Orders_CLEAN[[#This Row],[LineTotal]]&gt;=0.15, "Medium", "Low")), "Quantity Error!")</f>
        <v>High</v>
      </c>
      <c r="V676" s="8" t="str">
        <f>IF(COUNTIF(Returns[OrderID], Orders_CLEAN[[#This Row],[OrderID]])&gt;0, "Yes", "No")</f>
        <v>No</v>
      </c>
      <c r="W676" s="19">
        <f>IF(Orders_CLEAN[[#This Row],[Returned]]="Yes",1,0)</f>
        <v>0</v>
      </c>
    </row>
    <row r="677" spans="1:23" x14ac:dyDescent="0.2">
      <c r="A677" t="s">
        <v>1155</v>
      </c>
      <c r="B677" s="5">
        <v>45554</v>
      </c>
      <c r="C677" s="5" t="str">
        <f>IF(Orders_CLEAN[[#This Row],[Quantity]]="", "Quantity Error!", "Q"&amp;ROUNDUP(MONTH(Orders_CLEAN[[#This Row],[OrderDate]])/3,0))</f>
        <v>Q3</v>
      </c>
      <c r="D677" t="s">
        <v>184</v>
      </c>
      <c r="E677" t="str">
        <f>_xlfn.XLOOKUP(Orders_CLEAN[[#This Row],[CustomerID]],Customers[CustomerID],Customers[CustomerName])</f>
        <v>Deon Joubert</v>
      </c>
      <c r="F677" t="s">
        <v>136</v>
      </c>
      <c r="G677" t="str">
        <f>_xlfn.XLOOKUP(Orders_CLEAN[[#This Row],[ProductID]],Products[ProductID],Products[ProductName])</f>
        <v>Chairs Model 4</v>
      </c>
      <c r="H677" t="str">
        <f>_xlfn.XLOOKUP(Orders_CLEAN[[#This Row],[ProductName]],Products[ProductName],Products[Category])</f>
        <v>Furniture</v>
      </c>
      <c r="I677" s="6">
        <f>_xlfn.XLOOKUP(Orders_CLEAN[[#This Row],[ProductID]],Products[ProductID],Products[Cost])</f>
        <v>784.05</v>
      </c>
      <c r="J677">
        <v>2</v>
      </c>
      <c r="K677" s="6">
        <v>1700.53</v>
      </c>
      <c r="L677" s="7">
        <v>0</v>
      </c>
      <c r="M677" t="s">
        <v>36</v>
      </c>
      <c r="N677" t="s">
        <v>47</v>
      </c>
      <c r="O677" t="str">
        <f>_xlfn.XLOOKUP(Orders_CLEAN[[#This Row],[Region]],Region_lookup[RegionCode],Region_lookup[RegionName])</f>
        <v>Eastern Cape</v>
      </c>
      <c r="P677" t="s">
        <v>48</v>
      </c>
      <c r="Q677" t="str">
        <f>_xlfn.XLOOKUP(Orders_CLEAN[[#This Row],[EmployeeID]],Employees[EmployeeID],Employees[EmployeeName])</f>
        <v>Sipho Ndlovu</v>
      </c>
      <c r="R677" s="8">
        <f>Orders_CLEAN[[#This Row],[Quantity]]*Orders_CLEAN[[#This Row],[UnitPrice]]*(1-Orders_CLEAN[[#This Row],[Discount]])</f>
        <v>3401.06</v>
      </c>
      <c r="S677" s="8">
        <f>Orders_CLEAN[[#This Row],[Cost]]*Orders_CLEAN[[#This Row],[Quantity]]</f>
        <v>1568.1</v>
      </c>
      <c r="T677" s="8">
        <f>Orders_CLEAN[[#This Row],[LineTotal]]-Orders_CLEAN[[#This Row],[LineCost]]</f>
        <v>1832.96</v>
      </c>
      <c r="U677" s="8" t="str">
        <f>IFERROR(IF(Orders_CLEAN[[#This Row],[Profit]]/Orders_CLEAN[[#This Row],[LineTotal]]&gt;0.3, "High", IF(Orders_CLEAN[[#This Row],[Profit]]/Orders_CLEAN[[#This Row],[LineTotal]]&gt;=0.15, "Medium", "Low")), "Quantity Error!")</f>
        <v>High</v>
      </c>
      <c r="V677" s="8" t="str">
        <f>IF(COUNTIF(Returns[OrderID], Orders_CLEAN[[#This Row],[OrderID]])&gt;0, "Yes", "No")</f>
        <v>No</v>
      </c>
      <c r="W677" s="19">
        <f>IF(Orders_CLEAN[[#This Row],[Returned]]="Yes",1,0)</f>
        <v>0</v>
      </c>
    </row>
    <row r="678" spans="1:23" x14ac:dyDescent="0.2">
      <c r="A678" t="s">
        <v>1156</v>
      </c>
      <c r="B678" s="5">
        <v>45440</v>
      </c>
      <c r="C678" s="5" t="str">
        <f>IF(Orders_CLEAN[[#This Row],[Quantity]]="", "Quantity Error!", "Q"&amp;ROUNDUP(MONTH(Orders_CLEAN[[#This Row],[OrderDate]])/3,0))</f>
        <v>Q2</v>
      </c>
      <c r="D678" t="s">
        <v>994</v>
      </c>
      <c r="E678" t="str">
        <f>_xlfn.XLOOKUP(Orders_CLEAN[[#This Row],[CustomerID]],Customers[CustomerID],Customers[CustomerName])</f>
        <v>Kagiso Van Der Merwe</v>
      </c>
      <c r="F678" t="s">
        <v>199</v>
      </c>
      <c r="G678" t="str">
        <f>_xlfn.XLOOKUP(Orders_CLEAN[[#This Row],[ProductID]],Products[ProductID],Products[ProductName])</f>
        <v>Pens Model 2</v>
      </c>
      <c r="H678" t="str">
        <f>_xlfn.XLOOKUP(Orders_CLEAN[[#This Row],[ProductName]],Products[ProductName],Products[Category])</f>
        <v>Office Supplies</v>
      </c>
      <c r="I678" s="6">
        <f>_xlfn.XLOOKUP(Orders_CLEAN[[#This Row],[ProductID]],Products[ProductID],Products[Cost])</f>
        <v>285.10000000000002</v>
      </c>
      <c r="J678">
        <v>6</v>
      </c>
      <c r="K678" s="6">
        <v>528.79999999999995</v>
      </c>
      <c r="L678" s="7">
        <v>0.1</v>
      </c>
      <c r="M678" t="s">
        <v>13</v>
      </c>
      <c r="N678" t="s">
        <v>14</v>
      </c>
      <c r="O678" t="str">
        <f>_xlfn.XLOOKUP(Orders_CLEAN[[#This Row],[Region]],Region_lookup[RegionCode],Region_lookup[RegionName])</f>
        <v>Western Cape</v>
      </c>
      <c r="P678" t="s">
        <v>15</v>
      </c>
      <c r="Q678" t="str">
        <f>_xlfn.XLOOKUP(Orders_CLEAN[[#This Row],[EmployeeID]],Employees[EmployeeID],Employees[EmployeeName])</f>
        <v>Anja Fourie</v>
      </c>
      <c r="R678" s="8">
        <f>Orders_CLEAN[[#This Row],[Quantity]]*Orders_CLEAN[[#This Row],[UnitPrice]]*(1-Orders_CLEAN[[#This Row],[Discount]])</f>
        <v>2855.52</v>
      </c>
      <c r="S678" s="8">
        <f>Orders_CLEAN[[#This Row],[Cost]]*Orders_CLEAN[[#This Row],[Quantity]]</f>
        <v>1710.6000000000001</v>
      </c>
      <c r="T678" s="8">
        <f>Orders_CLEAN[[#This Row],[LineTotal]]-Orders_CLEAN[[#This Row],[LineCost]]</f>
        <v>1144.9199999999998</v>
      </c>
      <c r="U678" s="8" t="str">
        <f>IFERROR(IF(Orders_CLEAN[[#This Row],[Profit]]/Orders_CLEAN[[#This Row],[LineTotal]]&gt;0.3, "High", IF(Orders_CLEAN[[#This Row],[Profit]]/Orders_CLEAN[[#This Row],[LineTotal]]&gt;=0.15, "Medium", "Low")), "Quantity Error!")</f>
        <v>High</v>
      </c>
      <c r="V678" s="8" t="str">
        <f>IF(COUNTIF(Returns[OrderID], Orders_CLEAN[[#This Row],[OrderID]])&gt;0, "Yes", "No")</f>
        <v>No</v>
      </c>
      <c r="W678" s="19">
        <f>IF(Orders_CLEAN[[#This Row],[Returned]]="Yes",1,0)</f>
        <v>0</v>
      </c>
    </row>
    <row r="679" spans="1:23" x14ac:dyDescent="0.2">
      <c r="A679" t="s">
        <v>1157</v>
      </c>
      <c r="B679" s="5">
        <v>45811</v>
      </c>
      <c r="C679" s="5" t="str">
        <f>IF(Orders_CLEAN[[#This Row],[Quantity]]="", "Quantity Error!", "Q"&amp;ROUNDUP(MONTH(Orders_CLEAN[[#This Row],[OrderDate]])/3,0))</f>
        <v>Q2</v>
      </c>
      <c r="D679" t="s">
        <v>135</v>
      </c>
      <c r="E679" t="str">
        <f>_xlfn.XLOOKUP(Orders_CLEAN[[#This Row],[CustomerID]],Customers[CustomerID],Customers[CustomerName])</f>
        <v>Nomvula Mbatha</v>
      </c>
      <c r="F679" t="s">
        <v>192</v>
      </c>
      <c r="G679" t="str">
        <f>_xlfn.XLOOKUP(Orders_CLEAN[[#This Row],[ProductID]],Products[ProductID],Products[ProductName])</f>
        <v>Laptops Model 1</v>
      </c>
      <c r="H679" t="str">
        <f>_xlfn.XLOOKUP(Orders_CLEAN[[#This Row],[ProductName]],Products[ProductName],Products[Category])</f>
        <v>Technology</v>
      </c>
      <c r="I679" s="6">
        <f>_xlfn.XLOOKUP(Orders_CLEAN[[#This Row],[ProductID]],Products[ProductID],Products[Cost])</f>
        <v>732.63</v>
      </c>
      <c r="J679">
        <v>6</v>
      </c>
      <c r="K679" s="6">
        <v>1069.8599999999999</v>
      </c>
      <c r="L679" s="7">
        <v>0.05</v>
      </c>
      <c r="M679" t="s">
        <v>27</v>
      </c>
      <c r="N679" t="s">
        <v>47</v>
      </c>
      <c r="O679" t="str">
        <f>_xlfn.XLOOKUP(Orders_CLEAN[[#This Row],[Region]],Region_lookup[RegionCode],Region_lookup[RegionName])</f>
        <v>Eastern Cape</v>
      </c>
      <c r="P679" t="s">
        <v>75</v>
      </c>
      <c r="Q679" t="str">
        <f>_xlfn.XLOOKUP(Orders_CLEAN[[#This Row],[EmployeeID]],Employees[EmployeeID],Employees[EmployeeName])</f>
        <v>Francois Steyn</v>
      </c>
      <c r="R679" s="8">
        <f>Orders_CLEAN[[#This Row],[Quantity]]*Orders_CLEAN[[#This Row],[UnitPrice]]*(1-Orders_CLEAN[[#This Row],[Discount]])</f>
        <v>6098.2019999999993</v>
      </c>
      <c r="S679" s="8">
        <f>Orders_CLEAN[[#This Row],[Cost]]*Orders_CLEAN[[#This Row],[Quantity]]</f>
        <v>4395.78</v>
      </c>
      <c r="T679" s="8">
        <f>Orders_CLEAN[[#This Row],[LineTotal]]-Orders_CLEAN[[#This Row],[LineCost]]</f>
        <v>1702.4219999999996</v>
      </c>
      <c r="U679" s="8" t="str">
        <f>IFERROR(IF(Orders_CLEAN[[#This Row],[Profit]]/Orders_CLEAN[[#This Row],[LineTotal]]&gt;0.3, "High", IF(Orders_CLEAN[[#This Row],[Profit]]/Orders_CLEAN[[#This Row],[LineTotal]]&gt;=0.15, "Medium", "Low")), "Quantity Error!")</f>
        <v>Medium</v>
      </c>
      <c r="V679" s="8" t="str">
        <f>IF(COUNTIF(Returns[OrderID], Orders_CLEAN[[#This Row],[OrderID]])&gt;0, "Yes", "No")</f>
        <v>No</v>
      </c>
      <c r="W679" s="19">
        <f>IF(Orders_CLEAN[[#This Row],[Returned]]="Yes",1,0)</f>
        <v>0</v>
      </c>
    </row>
    <row r="680" spans="1:23" x14ac:dyDescent="0.2">
      <c r="A680" t="s">
        <v>1159</v>
      </c>
      <c r="B680" s="5">
        <v>45303</v>
      </c>
      <c r="C680" s="5" t="str">
        <f>IF(Orders_CLEAN[[#This Row],[Quantity]]="", "Quantity Error!", "Q"&amp;ROUNDUP(MONTH(Orders_CLEAN[[#This Row],[OrderDate]])/3,0))</f>
        <v>Q1</v>
      </c>
      <c r="D680" t="s">
        <v>355</v>
      </c>
      <c r="E680" t="str">
        <f>_xlfn.XLOOKUP(Orders_CLEAN[[#This Row],[CustomerID]],Customers[CustomerID],Customers[CustomerName])</f>
        <v>Pieter Joubert</v>
      </c>
      <c r="F680" t="s">
        <v>192</v>
      </c>
      <c r="G680" t="str">
        <f>_xlfn.XLOOKUP(Orders_CLEAN[[#This Row],[ProductID]],Products[ProductID],Products[ProductName])</f>
        <v>Laptops Model 1</v>
      </c>
      <c r="H680" t="str">
        <f>_xlfn.XLOOKUP(Orders_CLEAN[[#This Row],[ProductName]],Products[ProductName],Products[Category])</f>
        <v>Technology</v>
      </c>
      <c r="I680" s="6">
        <f>_xlfn.XLOOKUP(Orders_CLEAN[[#This Row],[ProductID]],Products[ProductID],Products[Cost])</f>
        <v>732.63</v>
      </c>
      <c r="J680">
        <v>10</v>
      </c>
      <c r="K680" s="6">
        <v>1069.8599999999999</v>
      </c>
      <c r="L680" s="7">
        <v>0</v>
      </c>
      <c r="M680" t="s">
        <v>36</v>
      </c>
      <c r="N680" t="s">
        <v>14</v>
      </c>
      <c r="O680" t="str">
        <f>_xlfn.XLOOKUP(Orders_CLEAN[[#This Row],[Region]],Region_lookup[RegionCode],Region_lookup[RegionName])</f>
        <v>Western Cape</v>
      </c>
      <c r="P680" t="s">
        <v>93</v>
      </c>
      <c r="Q680" t="str">
        <f>_xlfn.XLOOKUP(Orders_CLEAN[[#This Row],[EmployeeID]],Employees[EmployeeID],Employees[EmployeeName])</f>
        <v>Anja Zulu</v>
      </c>
      <c r="R680" s="8">
        <f>Orders_CLEAN[[#This Row],[Quantity]]*Orders_CLEAN[[#This Row],[UnitPrice]]*(1-Orders_CLEAN[[#This Row],[Discount]])</f>
        <v>10698.599999999999</v>
      </c>
      <c r="S680" s="8">
        <f>Orders_CLEAN[[#This Row],[Cost]]*Orders_CLEAN[[#This Row],[Quantity]]</f>
        <v>7326.3</v>
      </c>
      <c r="T680" s="8">
        <f>Orders_CLEAN[[#This Row],[LineTotal]]-Orders_CLEAN[[#This Row],[LineCost]]</f>
        <v>3372.2999999999984</v>
      </c>
      <c r="U680" s="8" t="str">
        <f>IFERROR(IF(Orders_CLEAN[[#This Row],[Profit]]/Orders_CLEAN[[#This Row],[LineTotal]]&gt;0.3, "High", IF(Orders_CLEAN[[#This Row],[Profit]]/Orders_CLEAN[[#This Row],[LineTotal]]&gt;=0.15, "Medium", "Low")), "Quantity Error!")</f>
        <v>High</v>
      </c>
      <c r="V680" s="8" t="str">
        <f>IF(COUNTIF(Returns[OrderID], Orders_CLEAN[[#This Row],[OrderID]])&gt;0, "Yes", "No")</f>
        <v>No</v>
      </c>
      <c r="W680" s="19">
        <f>IF(Orders_CLEAN[[#This Row],[Returned]]="Yes",1,0)</f>
        <v>0</v>
      </c>
    </row>
    <row r="681" spans="1:23" x14ac:dyDescent="0.2">
      <c r="A681" t="s">
        <v>1160</v>
      </c>
      <c r="B681" s="5">
        <v>45663</v>
      </c>
      <c r="C681" s="5" t="str">
        <f>IF(Orders_CLEAN[[#This Row],[Quantity]]="", "Quantity Error!", "Q"&amp;ROUNDUP(MONTH(Orders_CLEAN[[#This Row],[OrderDate]])/3,0))</f>
        <v>Q1</v>
      </c>
      <c r="D681" t="s">
        <v>371</v>
      </c>
      <c r="E681" t="str">
        <f>_xlfn.XLOOKUP(Orders_CLEAN[[#This Row],[CustomerID]],Customers[CustomerID],Customers[CustomerName])</f>
        <v>Nomsa Dlamini</v>
      </c>
      <c r="F681" t="s">
        <v>127</v>
      </c>
      <c r="G681" t="str">
        <f>_xlfn.XLOOKUP(Orders_CLEAN[[#This Row],[ProductID]],Products[ProductID],Products[ProductName])</f>
        <v>Staplers Model 3</v>
      </c>
      <c r="H681" t="str">
        <f>_xlfn.XLOOKUP(Orders_CLEAN[[#This Row],[ProductName]],Products[ProductName],Products[Category])</f>
        <v>Office Supplies</v>
      </c>
      <c r="I681" s="6">
        <f>_xlfn.XLOOKUP(Orders_CLEAN[[#This Row],[ProductID]],Products[ProductID],Products[Cost])</f>
        <v>250.6</v>
      </c>
      <c r="J681">
        <v>1</v>
      </c>
      <c r="K681" s="6">
        <v>418.2</v>
      </c>
      <c r="L681" s="7">
        <v>0</v>
      </c>
      <c r="M681" t="s">
        <v>27</v>
      </c>
      <c r="N681" t="s">
        <v>31</v>
      </c>
      <c r="O681" t="str">
        <f>_xlfn.XLOOKUP(Orders_CLEAN[[#This Row],[Region]],Region_lookup[RegionCode],Region_lookup[RegionName])</f>
        <v>Gauteng</v>
      </c>
      <c r="P681" t="s">
        <v>43</v>
      </c>
      <c r="Q681" t="str">
        <f>_xlfn.XLOOKUP(Orders_CLEAN[[#This Row],[EmployeeID]],Employees[EmployeeID],Employees[EmployeeName])</f>
        <v>Thabo Dlamini</v>
      </c>
      <c r="R681" s="8">
        <f>Orders_CLEAN[[#This Row],[Quantity]]*Orders_CLEAN[[#This Row],[UnitPrice]]*(1-Orders_CLEAN[[#This Row],[Discount]])</f>
        <v>418.2</v>
      </c>
      <c r="S681" s="8">
        <f>Orders_CLEAN[[#This Row],[Cost]]*Orders_CLEAN[[#This Row],[Quantity]]</f>
        <v>250.6</v>
      </c>
      <c r="T681" s="8">
        <f>Orders_CLEAN[[#This Row],[LineTotal]]-Orders_CLEAN[[#This Row],[LineCost]]</f>
        <v>167.6</v>
      </c>
      <c r="U681" s="8" t="str">
        <f>IFERROR(IF(Orders_CLEAN[[#This Row],[Profit]]/Orders_CLEAN[[#This Row],[LineTotal]]&gt;0.3, "High", IF(Orders_CLEAN[[#This Row],[Profit]]/Orders_CLEAN[[#This Row],[LineTotal]]&gt;=0.15, "Medium", "Low")), "Quantity Error!")</f>
        <v>High</v>
      </c>
      <c r="V681" s="8" t="str">
        <f>IF(COUNTIF(Returns[OrderID], Orders_CLEAN[[#This Row],[OrderID]])&gt;0, "Yes", "No")</f>
        <v>Yes</v>
      </c>
      <c r="W681" s="19">
        <f>IF(Orders_CLEAN[[#This Row],[Returned]]="Yes",1,0)</f>
        <v>1</v>
      </c>
    </row>
    <row r="682" spans="1:23" x14ac:dyDescent="0.2">
      <c r="A682" t="s">
        <v>1161</v>
      </c>
      <c r="B682" s="5">
        <v>45428</v>
      </c>
      <c r="C682" s="5" t="str">
        <f>IF(Orders_CLEAN[[#This Row],[Quantity]]="", "Quantity Error!", "Q"&amp;ROUNDUP(MONTH(Orders_CLEAN[[#This Row],[OrderDate]])/3,0))</f>
        <v>Q2</v>
      </c>
      <c r="D682" t="s">
        <v>11</v>
      </c>
      <c r="E682" t="str">
        <f>_xlfn.XLOOKUP(Orders_CLEAN[[#This Row],[CustomerID]],Customers[CustomerID],Customers[CustomerName])</f>
        <v>Werner Molefe</v>
      </c>
      <c r="F682" t="s">
        <v>216</v>
      </c>
      <c r="G682" t="str">
        <f>_xlfn.XLOOKUP(Orders_CLEAN[[#This Row],[ProductID]],Products[ProductID],Products[ProductName])</f>
        <v>Pens Model 1</v>
      </c>
      <c r="H682" t="str">
        <f>_xlfn.XLOOKUP(Orders_CLEAN[[#This Row],[ProductName]],Products[ProductName],Products[Category])</f>
        <v>Office Supplies</v>
      </c>
      <c r="I682" s="6">
        <f>_xlfn.XLOOKUP(Orders_CLEAN[[#This Row],[ProductID]],Products[ProductID],Products[Cost])</f>
        <v>640.09</v>
      </c>
      <c r="J682">
        <v>7</v>
      </c>
      <c r="K682" s="6">
        <v>1169.26</v>
      </c>
      <c r="L682" s="7">
        <v>0.2</v>
      </c>
      <c r="M682" t="s">
        <v>13</v>
      </c>
      <c r="N682" t="s">
        <v>14</v>
      </c>
      <c r="O682" t="str">
        <f>_xlfn.XLOOKUP(Orders_CLEAN[[#This Row],[Region]],Region_lookup[RegionCode],Region_lookup[RegionName])</f>
        <v>Western Cape</v>
      </c>
      <c r="P682" t="s">
        <v>93</v>
      </c>
      <c r="Q682" t="str">
        <f>_xlfn.XLOOKUP(Orders_CLEAN[[#This Row],[EmployeeID]],Employees[EmployeeID],Employees[EmployeeName])</f>
        <v>Anja Zulu</v>
      </c>
      <c r="R682" s="8">
        <f>Orders_CLEAN[[#This Row],[Quantity]]*Orders_CLEAN[[#This Row],[UnitPrice]]*(1-Orders_CLEAN[[#This Row],[Discount]])</f>
        <v>6547.8559999999998</v>
      </c>
      <c r="S682" s="8">
        <f>Orders_CLEAN[[#This Row],[Cost]]*Orders_CLEAN[[#This Row],[Quantity]]</f>
        <v>4480.63</v>
      </c>
      <c r="T682" s="8">
        <f>Orders_CLEAN[[#This Row],[LineTotal]]-Orders_CLEAN[[#This Row],[LineCost]]</f>
        <v>2067.2259999999997</v>
      </c>
      <c r="U682" s="8" t="str">
        <f>IFERROR(IF(Orders_CLEAN[[#This Row],[Profit]]/Orders_CLEAN[[#This Row],[LineTotal]]&gt;0.3, "High", IF(Orders_CLEAN[[#This Row],[Profit]]/Orders_CLEAN[[#This Row],[LineTotal]]&gt;=0.15, "Medium", "Low")), "Quantity Error!")</f>
        <v>High</v>
      </c>
      <c r="V682" s="8" t="str">
        <f>IF(COUNTIF(Returns[OrderID], Orders_CLEAN[[#This Row],[OrderID]])&gt;0, "Yes", "No")</f>
        <v>No</v>
      </c>
      <c r="W682" s="19">
        <f>IF(Orders_CLEAN[[#This Row],[Returned]]="Yes",1,0)</f>
        <v>0</v>
      </c>
    </row>
    <row r="683" spans="1:23" x14ac:dyDescent="0.2">
      <c r="A683" t="s">
        <v>1162</v>
      </c>
      <c r="B683" s="5">
        <v>45689</v>
      </c>
      <c r="C683" s="5" t="str">
        <f>IF(Orders_CLEAN[[#This Row],[Quantity]]="", "Quantity Error!", "Q"&amp;ROUNDUP(MONTH(Orders_CLEAN[[#This Row],[OrderDate]])/3,0))</f>
        <v>Q1</v>
      </c>
      <c r="D683" t="s">
        <v>338</v>
      </c>
      <c r="E683" t="str">
        <f>_xlfn.XLOOKUP(Orders_CLEAN[[#This Row],[CustomerID]],Customers[CustomerID],Customers[CustomerName])</f>
        <v>Palesa Khumalo</v>
      </c>
      <c r="F683" t="s">
        <v>51</v>
      </c>
      <c r="G683" t="str">
        <f>_xlfn.XLOOKUP(Orders_CLEAN[[#This Row],[ProductID]],Products[ProductID],Products[ProductName])</f>
        <v>Bookcases Model 4</v>
      </c>
      <c r="H683" t="str">
        <f>_xlfn.XLOOKUP(Orders_CLEAN[[#This Row],[ProductName]],Products[ProductName],Products[Category])</f>
        <v>Furniture</v>
      </c>
      <c r="I683" s="6">
        <f>_xlfn.XLOOKUP(Orders_CLEAN[[#This Row],[ProductID]],Products[ProductID],Products[Cost])</f>
        <v>539.9</v>
      </c>
      <c r="J683">
        <v>8</v>
      </c>
      <c r="K683" s="6">
        <v>1019.72</v>
      </c>
      <c r="L683" s="7">
        <v>0.1</v>
      </c>
      <c r="M683" t="s">
        <v>13</v>
      </c>
      <c r="N683" t="s">
        <v>21</v>
      </c>
      <c r="O683" t="str">
        <f>_xlfn.XLOOKUP(Orders_CLEAN[[#This Row],[Region]],Region_lookup[RegionCode],Region_lookup[RegionName])</f>
        <v>KwaZulu-Natal</v>
      </c>
      <c r="P683" t="s">
        <v>97</v>
      </c>
      <c r="Q683" t="str">
        <f>_xlfn.XLOOKUP(Orders_CLEAN[[#This Row],[EmployeeID]],Employees[EmployeeID],Employees[EmployeeName])</f>
        <v>Bongani Sithole</v>
      </c>
      <c r="R683" s="8">
        <f>Orders_CLEAN[[#This Row],[Quantity]]*Orders_CLEAN[[#This Row],[UnitPrice]]*(1-Orders_CLEAN[[#This Row],[Discount]])</f>
        <v>7341.9840000000004</v>
      </c>
      <c r="S683" s="8">
        <f>Orders_CLEAN[[#This Row],[Cost]]*Orders_CLEAN[[#This Row],[Quantity]]</f>
        <v>4319.2</v>
      </c>
      <c r="T683" s="8">
        <f>Orders_CLEAN[[#This Row],[LineTotal]]-Orders_CLEAN[[#This Row],[LineCost]]</f>
        <v>3022.7840000000006</v>
      </c>
      <c r="U683" s="8" t="str">
        <f>IFERROR(IF(Orders_CLEAN[[#This Row],[Profit]]/Orders_CLEAN[[#This Row],[LineTotal]]&gt;0.3, "High", IF(Orders_CLEAN[[#This Row],[Profit]]/Orders_CLEAN[[#This Row],[LineTotal]]&gt;=0.15, "Medium", "Low")), "Quantity Error!")</f>
        <v>High</v>
      </c>
      <c r="V683" s="8" t="str">
        <f>IF(COUNTIF(Returns[OrderID], Orders_CLEAN[[#This Row],[OrderID]])&gt;0, "Yes", "No")</f>
        <v>Yes</v>
      </c>
      <c r="W683" s="19">
        <f>IF(Orders_CLEAN[[#This Row],[Returned]]="Yes",1,0)</f>
        <v>1</v>
      </c>
    </row>
    <row r="684" spans="1:23" x14ac:dyDescent="0.2">
      <c r="A684" t="s">
        <v>1163</v>
      </c>
      <c r="B684" s="5">
        <v>45470</v>
      </c>
      <c r="C684" s="5" t="str">
        <f>IF(Orders_CLEAN[[#This Row],[Quantity]]="", "Quantity Error!", "Q"&amp;ROUNDUP(MONTH(Orders_CLEAN[[#This Row],[OrderDate]])/3,0))</f>
        <v>Q2</v>
      </c>
      <c r="D684" t="s">
        <v>1164</v>
      </c>
      <c r="E684" t="str">
        <f>_xlfn.XLOOKUP(Orders_CLEAN[[#This Row],[CustomerID]],Customers[CustomerID],Customers[CustomerName])</f>
        <v>Nomvula Coetzee</v>
      </c>
      <c r="F684" t="s">
        <v>269</v>
      </c>
      <c r="G684" t="str">
        <f>_xlfn.XLOOKUP(Orders_CLEAN[[#This Row],[ProductID]],Products[ProductID],Products[ProductName])</f>
        <v>Binders Model 1</v>
      </c>
      <c r="H684" t="str">
        <f>_xlfn.XLOOKUP(Orders_CLEAN[[#This Row],[ProductName]],Products[ProductName],Products[Category])</f>
        <v>Office Supplies</v>
      </c>
      <c r="I684" s="6">
        <f>_xlfn.XLOOKUP(Orders_CLEAN[[#This Row],[ProductID]],Products[ProductID],Products[Cost])</f>
        <v>454.91</v>
      </c>
      <c r="J684">
        <v>8</v>
      </c>
      <c r="K684" s="6">
        <v>865.02</v>
      </c>
      <c r="L684" s="7">
        <v>0.1</v>
      </c>
      <c r="M684" t="s">
        <v>36</v>
      </c>
      <c r="N684" t="s">
        <v>14</v>
      </c>
      <c r="O684" t="str">
        <f>_xlfn.XLOOKUP(Orders_CLEAN[[#This Row],[Region]],Region_lookup[RegionCode],Region_lookup[RegionName])</f>
        <v>Western Cape</v>
      </c>
      <c r="P684" t="s">
        <v>93</v>
      </c>
      <c r="Q684" t="str">
        <f>_xlfn.XLOOKUP(Orders_CLEAN[[#This Row],[EmployeeID]],Employees[EmployeeID],Employees[EmployeeName])</f>
        <v>Anja Zulu</v>
      </c>
      <c r="R684" s="8">
        <f>Orders_CLEAN[[#This Row],[Quantity]]*Orders_CLEAN[[#This Row],[UnitPrice]]*(1-Orders_CLEAN[[#This Row],[Discount]])</f>
        <v>6228.1440000000002</v>
      </c>
      <c r="S684" s="8">
        <f>Orders_CLEAN[[#This Row],[Cost]]*Orders_CLEAN[[#This Row],[Quantity]]</f>
        <v>3639.28</v>
      </c>
      <c r="T684" s="8">
        <f>Orders_CLEAN[[#This Row],[LineTotal]]-Orders_CLEAN[[#This Row],[LineCost]]</f>
        <v>2588.864</v>
      </c>
      <c r="U684" s="8" t="str">
        <f>IFERROR(IF(Orders_CLEAN[[#This Row],[Profit]]/Orders_CLEAN[[#This Row],[LineTotal]]&gt;0.3, "High", IF(Orders_CLEAN[[#This Row],[Profit]]/Orders_CLEAN[[#This Row],[LineTotal]]&gt;=0.15, "Medium", "Low")), "Quantity Error!")</f>
        <v>High</v>
      </c>
      <c r="V684" s="8" t="str">
        <f>IF(COUNTIF(Returns[OrderID], Orders_CLEAN[[#This Row],[OrderID]])&gt;0, "Yes", "No")</f>
        <v>No</v>
      </c>
      <c r="W684" s="19">
        <f>IF(Orders_CLEAN[[#This Row],[Returned]]="Yes",1,0)</f>
        <v>0</v>
      </c>
    </row>
    <row r="685" spans="1:23" x14ac:dyDescent="0.2">
      <c r="A685" t="s">
        <v>1165</v>
      </c>
      <c r="B685" s="5">
        <v>45824</v>
      </c>
      <c r="C685" s="5" t="str">
        <f>IF(Orders_CLEAN[[#This Row],[Quantity]]="", "Quantity Error!", "Q"&amp;ROUNDUP(MONTH(Orders_CLEAN[[#This Row],[OrderDate]])/3,0))</f>
        <v>Q2</v>
      </c>
      <c r="D685" t="s">
        <v>353</v>
      </c>
      <c r="E685" t="str">
        <f>_xlfn.XLOOKUP(Orders_CLEAN[[#This Row],[CustomerID]],Customers[CustomerID],Customers[CustomerName])</f>
        <v>Sipho Joubert</v>
      </c>
      <c r="F685" t="s">
        <v>124</v>
      </c>
      <c r="G685" t="str">
        <f>_xlfn.XLOOKUP(Orders_CLEAN[[#This Row],[ProductID]],Products[ProductID],Products[ProductName])</f>
        <v>Binders Model 2</v>
      </c>
      <c r="H685" t="str">
        <f>_xlfn.XLOOKUP(Orders_CLEAN[[#This Row],[ProductName]],Products[ProductName],Products[Category])</f>
        <v>Office Supplies</v>
      </c>
      <c r="I685" s="6">
        <f>_xlfn.XLOOKUP(Orders_CLEAN[[#This Row],[ProductID]],Products[ProductID],Products[Cost])</f>
        <v>597.01</v>
      </c>
      <c r="J685">
        <v>11</v>
      </c>
      <c r="K685" s="6">
        <v>774.08</v>
      </c>
      <c r="L685" s="7">
        <v>0.2</v>
      </c>
      <c r="M685" t="s">
        <v>36</v>
      </c>
      <c r="N685" t="s">
        <v>21</v>
      </c>
      <c r="O685" t="str">
        <f>_xlfn.XLOOKUP(Orders_CLEAN[[#This Row],[Region]],Region_lookup[RegionCode],Region_lookup[RegionName])</f>
        <v>KwaZulu-Natal</v>
      </c>
      <c r="P685" t="s">
        <v>22</v>
      </c>
      <c r="Q685" t="str">
        <f>_xlfn.XLOOKUP(Orders_CLEAN[[#This Row],[EmployeeID]],Employees[EmployeeID],Employees[EmployeeName])</f>
        <v>Thabo Le Roux</v>
      </c>
      <c r="R685" s="8">
        <f>Orders_CLEAN[[#This Row],[Quantity]]*Orders_CLEAN[[#This Row],[UnitPrice]]*(1-Orders_CLEAN[[#This Row],[Discount]])</f>
        <v>6811.9040000000014</v>
      </c>
      <c r="S685" s="8">
        <f>Orders_CLEAN[[#This Row],[Cost]]*Orders_CLEAN[[#This Row],[Quantity]]</f>
        <v>6567.11</v>
      </c>
      <c r="T685" s="8">
        <f>Orders_CLEAN[[#This Row],[LineTotal]]-Orders_CLEAN[[#This Row],[LineCost]]</f>
        <v>244.79400000000169</v>
      </c>
      <c r="U685" s="8" t="str">
        <f>IFERROR(IF(Orders_CLEAN[[#This Row],[Profit]]/Orders_CLEAN[[#This Row],[LineTotal]]&gt;0.3, "High", IF(Orders_CLEAN[[#This Row],[Profit]]/Orders_CLEAN[[#This Row],[LineTotal]]&gt;=0.15, "Medium", "Low")), "Quantity Error!")</f>
        <v>Low</v>
      </c>
      <c r="V685" s="8" t="str">
        <f>IF(COUNTIF(Returns[OrderID], Orders_CLEAN[[#This Row],[OrderID]])&gt;0, "Yes", "No")</f>
        <v>No</v>
      </c>
      <c r="W685" s="19">
        <f>IF(Orders_CLEAN[[#This Row],[Returned]]="Yes",1,0)</f>
        <v>0</v>
      </c>
    </row>
    <row r="686" spans="1:23" x14ac:dyDescent="0.2">
      <c r="A686" t="s">
        <v>1166</v>
      </c>
      <c r="B686" s="5">
        <v>45648</v>
      </c>
      <c r="C686" s="5" t="str">
        <f>IF(Orders_CLEAN[[#This Row],[Quantity]]="", "Quantity Error!", "Q"&amp;ROUNDUP(MONTH(Orders_CLEAN[[#This Row],[OrderDate]])/3,0))</f>
        <v>Q4</v>
      </c>
      <c r="D686" t="s">
        <v>478</v>
      </c>
      <c r="E686" t="str">
        <f>_xlfn.XLOOKUP(Orders_CLEAN[[#This Row],[CustomerID]],Customers[CustomerID],Customers[CustomerName])</f>
        <v>Nomvula Van Der Merwe</v>
      </c>
      <c r="F686" t="s">
        <v>231</v>
      </c>
      <c r="G686" t="str">
        <f>_xlfn.XLOOKUP(Orders_CLEAN[[#This Row],[ProductID]],Products[ProductID],Products[ProductName])</f>
        <v>Accessories Model 2</v>
      </c>
      <c r="H686" t="str">
        <f>_xlfn.XLOOKUP(Orders_CLEAN[[#This Row],[ProductName]],Products[ProductName],Products[Category])</f>
        <v>Technology</v>
      </c>
      <c r="I686" s="6">
        <f>_xlfn.XLOOKUP(Orders_CLEAN[[#This Row],[ProductID]],Products[ProductID],Products[Cost])</f>
        <v>31.01</v>
      </c>
      <c r="J686">
        <v>11</v>
      </c>
      <c r="K686" s="6">
        <v>49.68</v>
      </c>
      <c r="L686" s="7">
        <v>0</v>
      </c>
      <c r="M686" t="s">
        <v>13</v>
      </c>
      <c r="N686" t="s">
        <v>31</v>
      </c>
      <c r="O686" t="str">
        <f>_xlfn.XLOOKUP(Orders_CLEAN[[#This Row],[Region]],Region_lookup[RegionCode],Region_lookup[RegionName])</f>
        <v>Gauteng</v>
      </c>
      <c r="P686" t="s">
        <v>52</v>
      </c>
      <c r="Q686" t="str">
        <f>_xlfn.XLOOKUP(Orders_CLEAN[[#This Row],[EmployeeID]],Employees[EmployeeID],Employees[EmployeeName])</f>
        <v>Precious Mbatha</v>
      </c>
      <c r="R686" s="8">
        <f>Orders_CLEAN[[#This Row],[Quantity]]*Orders_CLEAN[[#This Row],[UnitPrice]]*(1-Orders_CLEAN[[#This Row],[Discount]])</f>
        <v>546.48</v>
      </c>
      <c r="S686" s="8">
        <f>Orders_CLEAN[[#This Row],[Cost]]*Orders_CLEAN[[#This Row],[Quantity]]</f>
        <v>341.11</v>
      </c>
      <c r="T686" s="8">
        <f>Orders_CLEAN[[#This Row],[LineTotal]]-Orders_CLEAN[[#This Row],[LineCost]]</f>
        <v>205.37</v>
      </c>
      <c r="U686" s="8" t="str">
        <f>IFERROR(IF(Orders_CLEAN[[#This Row],[Profit]]/Orders_CLEAN[[#This Row],[LineTotal]]&gt;0.3, "High", IF(Orders_CLEAN[[#This Row],[Profit]]/Orders_CLEAN[[#This Row],[LineTotal]]&gt;=0.15, "Medium", "Low")), "Quantity Error!")</f>
        <v>High</v>
      </c>
      <c r="V686" s="8" t="str">
        <f>IF(COUNTIF(Returns[OrderID], Orders_CLEAN[[#This Row],[OrderID]])&gt;0, "Yes", "No")</f>
        <v>No</v>
      </c>
      <c r="W686" s="19">
        <f>IF(Orders_CLEAN[[#This Row],[Returned]]="Yes",1,0)</f>
        <v>0</v>
      </c>
    </row>
    <row r="687" spans="1:23" x14ac:dyDescent="0.2">
      <c r="A687" t="s">
        <v>1167</v>
      </c>
      <c r="B687" s="5">
        <v>45546</v>
      </c>
      <c r="C687" s="5" t="str">
        <f>IF(Orders_CLEAN[[#This Row],[Quantity]]="", "Quantity Error!", "Q"&amp;ROUNDUP(MONTH(Orders_CLEAN[[#This Row],[OrderDate]])/3,0))</f>
        <v>Q3</v>
      </c>
      <c r="D687" t="s">
        <v>419</v>
      </c>
      <c r="E687" t="str">
        <f>_xlfn.XLOOKUP(Orders_CLEAN[[#This Row],[CustomerID]],Customers[CustomerID],Customers[CustomerName])</f>
        <v>Aisha Khumalo</v>
      </c>
      <c r="F687" t="s">
        <v>231</v>
      </c>
      <c r="G687" t="str">
        <f>_xlfn.XLOOKUP(Orders_CLEAN[[#This Row],[ProductID]],Products[ProductID],Products[ProductName])</f>
        <v>Accessories Model 2</v>
      </c>
      <c r="H687" t="str">
        <f>_xlfn.XLOOKUP(Orders_CLEAN[[#This Row],[ProductName]],Products[ProductName],Products[Category])</f>
        <v>Technology</v>
      </c>
      <c r="I687" s="6">
        <f>_xlfn.XLOOKUP(Orders_CLEAN[[#This Row],[ProductID]],Products[ProductID],Products[Cost])</f>
        <v>31.01</v>
      </c>
      <c r="J687">
        <v>9</v>
      </c>
      <c r="K687" s="6">
        <v>49.68</v>
      </c>
      <c r="L687" s="7">
        <v>0</v>
      </c>
      <c r="M687" t="s">
        <v>27</v>
      </c>
      <c r="N687" t="s">
        <v>47</v>
      </c>
      <c r="O687" t="str">
        <f>_xlfn.XLOOKUP(Orders_CLEAN[[#This Row],[Region]],Region_lookup[RegionCode],Region_lookup[RegionName])</f>
        <v>Eastern Cape</v>
      </c>
      <c r="P687" t="s">
        <v>75</v>
      </c>
      <c r="Q687" t="str">
        <f>_xlfn.XLOOKUP(Orders_CLEAN[[#This Row],[EmployeeID]],Employees[EmployeeID],Employees[EmployeeName])</f>
        <v>Francois Steyn</v>
      </c>
      <c r="R687" s="8">
        <f>Orders_CLEAN[[#This Row],[Quantity]]*Orders_CLEAN[[#This Row],[UnitPrice]]*(1-Orders_CLEAN[[#This Row],[Discount]])</f>
        <v>447.12</v>
      </c>
      <c r="S687" s="8">
        <f>Orders_CLEAN[[#This Row],[Cost]]*Orders_CLEAN[[#This Row],[Quantity]]</f>
        <v>279.09000000000003</v>
      </c>
      <c r="T687" s="8">
        <f>Orders_CLEAN[[#This Row],[LineTotal]]-Orders_CLEAN[[#This Row],[LineCost]]</f>
        <v>168.02999999999997</v>
      </c>
      <c r="U687" s="8" t="str">
        <f>IFERROR(IF(Orders_CLEAN[[#This Row],[Profit]]/Orders_CLEAN[[#This Row],[LineTotal]]&gt;0.3, "High", IF(Orders_CLEAN[[#This Row],[Profit]]/Orders_CLEAN[[#This Row],[LineTotal]]&gt;=0.15, "Medium", "Low")), "Quantity Error!")</f>
        <v>High</v>
      </c>
      <c r="V687" s="8" t="str">
        <f>IF(COUNTIF(Returns[OrderID], Orders_CLEAN[[#This Row],[OrderID]])&gt;0, "Yes", "No")</f>
        <v>No</v>
      </c>
      <c r="W687" s="19">
        <f>IF(Orders_CLEAN[[#This Row],[Returned]]="Yes",1,0)</f>
        <v>0</v>
      </c>
    </row>
    <row r="688" spans="1:23" x14ac:dyDescent="0.2">
      <c r="A688" t="s">
        <v>1168</v>
      </c>
      <c r="B688" s="5">
        <v>45788</v>
      </c>
      <c r="C688" s="5" t="str">
        <f>IF(Orders_CLEAN[[#This Row],[Quantity]]="", "Quantity Error!", "Q"&amp;ROUNDUP(MONTH(Orders_CLEAN[[#This Row],[OrderDate]])/3,0))</f>
        <v>Q2</v>
      </c>
      <c r="D688" t="s">
        <v>313</v>
      </c>
      <c r="E688" t="str">
        <f>_xlfn.XLOOKUP(Orders_CLEAN[[#This Row],[CustomerID]],Customers[CustomerID],Customers[CustomerName])</f>
        <v>Johan Pretorius</v>
      </c>
      <c r="F688" t="s">
        <v>231</v>
      </c>
      <c r="G688" t="str">
        <f>_xlfn.XLOOKUP(Orders_CLEAN[[#This Row],[ProductID]],Products[ProductID],Products[ProductName])</f>
        <v>Accessories Model 2</v>
      </c>
      <c r="H688" t="str">
        <f>_xlfn.XLOOKUP(Orders_CLEAN[[#This Row],[ProductName]],Products[ProductName],Products[Category])</f>
        <v>Technology</v>
      </c>
      <c r="I688" s="6">
        <f>_xlfn.XLOOKUP(Orders_CLEAN[[#This Row],[ProductID]],Products[ProductID],Products[Cost])</f>
        <v>31.01</v>
      </c>
      <c r="J688">
        <v>12</v>
      </c>
      <c r="K688" s="6">
        <v>49.68</v>
      </c>
      <c r="L688" s="7">
        <v>0.1</v>
      </c>
      <c r="M688" t="s">
        <v>27</v>
      </c>
      <c r="N688" t="s">
        <v>21</v>
      </c>
      <c r="O688" t="str">
        <f>_xlfn.XLOOKUP(Orders_CLEAN[[#This Row],[Region]],Region_lookup[RegionCode],Region_lookup[RegionName])</f>
        <v>KwaZulu-Natal</v>
      </c>
      <c r="P688" t="s">
        <v>97</v>
      </c>
      <c r="Q688" t="str">
        <f>_xlfn.XLOOKUP(Orders_CLEAN[[#This Row],[EmployeeID]],Employees[EmployeeID],Employees[EmployeeName])</f>
        <v>Bongani Sithole</v>
      </c>
      <c r="R688" s="8">
        <f>Orders_CLEAN[[#This Row],[Quantity]]*Orders_CLEAN[[#This Row],[UnitPrice]]*(1-Orders_CLEAN[[#This Row],[Discount]])</f>
        <v>536.54399999999998</v>
      </c>
      <c r="S688" s="8">
        <f>Orders_CLEAN[[#This Row],[Cost]]*Orders_CLEAN[[#This Row],[Quantity]]</f>
        <v>372.12</v>
      </c>
      <c r="T688" s="8">
        <f>Orders_CLEAN[[#This Row],[LineTotal]]-Orders_CLEAN[[#This Row],[LineCost]]</f>
        <v>164.42399999999998</v>
      </c>
      <c r="U688" s="8" t="str">
        <f>IFERROR(IF(Orders_CLEAN[[#This Row],[Profit]]/Orders_CLEAN[[#This Row],[LineTotal]]&gt;0.3, "High", IF(Orders_CLEAN[[#This Row],[Profit]]/Orders_CLEAN[[#This Row],[LineTotal]]&gt;=0.15, "Medium", "Low")), "Quantity Error!")</f>
        <v>High</v>
      </c>
      <c r="V688" s="8" t="str">
        <f>IF(COUNTIF(Returns[OrderID], Orders_CLEAN[[#This Row],[OrderID]])&gt;0, "Yes", "No")</f>
        <v>No</v>
      </c>
      <c r="W688" s="19">
        <f>IF(Orders_CLEAN[[#This Row],[Returned]]="Yes",1,0)</f>
        <v>0</v>
      </c>
    </row>
    <row r="689" spans="1:23" x14ac:dyDescent="0.2">
      <c r="A689" t="s">
        <v>1170</v>
      </c>
      <c r="B689" s="5">
        <v>45393</v>
      </c>
      <c r="C689" s="5" t="str">
        <f>IF(Orders_CLEAN[[#This Row],[Quantity]]="", "Quantity Error!", "Q"&amp;ROUNDUP(MONTH(Orders_CLEAN[[#This Row],[OrderDate]])/3,0))</f>
        <v>Q2</v>
      </c>
      <c r="D689" t="s">
        <v>285</v>
      </c>
      <c r="E689" t="str">
        <f>_xlfn.XLOOKUP(Orders_CLEAN[[#This Row],[CustomerID]],Customers[CustomerID],Customers[CustomerName])</f>
        <v>Francois Fourie</v>
      </c>
      <c r="F689" t="s">
        <v>155</v>
      </c>
      <c r="G689" t="str">
        <f>_xlfn.XLOOKUP(Orders_CLEAN[[#This Row],[ProductID]],Products[ProductID],Products[ProductName])</f>
        <v>Monitors Model 1</v>
      </c>
      <c r="H689" t="str">
        <f>_xlfn.XLOOKUP(Orders_CLEAN[[#This Row],[ProductName]],Products[ProductName],Products[Category])</f>
        <v>Technology</v>
      </c>
      <c r="I689" s="6">
        <f>_xlfn.XLOOKUP(Orders_CLEAN[[#This Row],[ProductID]],Products[ProductID],Products[Cost])</f>
        <v>757.28</v>
      </c>
      <c r="J689">
        <v>2</v>
      </c>
      <c r="K689" s="6">
        <v>1165.56</v>
      </c>
      <c r="L689" s="7">
        <v>0.2</v>
      </c>
      <c r="M689" t="s">
        <v>36</v>
      </c>
      <c r="N689" t="s">
        <v>31</v>
      </c>
      <c r="O689" t="str">
        <f>_xlfn.XLOOKUP(Orders_CLEAN[[#This Row],[Region]],Region_lookup[RegionCode],Region_lookup[RegionName])</f>
        <v>Gauteng</v>
      </c>
      <c r="P689" t="s">
        <v>43</v>
      </c>
      <c r="Q689" t="str">
        <f>_xlfn.XLOOKUP(Orders_CLEAN[[#This Row],[EmployeeID]],Employees[EmployeeID],Employees[EmployeeName])</f>
        <v>Thabo Dlamini</v>
      </c>
      <c r="R689" s="8">
        <f>Orders_CLEAN[[#This Row],[Quantity]]*Orders_CLEAN[[#This Row],[UnitPrice]]*(1-Orders_CLEAN[[#This Row],[Discount]])</f>
        <v>1864.896</v>
      </c>
      <c r="S689" s="8">
        <f>Orders_CLEAN[[#This Row],[Cost]]*Orders_CLEAN[[#This Row],[Quantity]]</f>
        <v>1514.56</v>
      </c>
      <c r="T689" s="8">
        <f>Orders_CLEAN[[#This Row],[LineTotal]]-Orders_CLEAN[[#This Row],[LineCost]]</f>
        <v>350.33600000000001</v>
      </c>
      <c r="U689" s="8" t="str">
        <f>IFERROR(IF(Orders_CLEAN[[#This Row],[Profit]]/Orders_CLEAN[[#This Row],[LineTotal]]&gt;0.3, "High", IF(Orders_CLEAN[[#This Row],[Profit]]/Orders_CLEAN[[#This Row],[LineTotal]]&gt;=0.15, "Medium", "Low")), "Quantity Error!")</f>
        <v>Medium</v>
      </c>
      <c r="V689" s="8" t="str">
        <f>IF(COUNTIF(Returns[OrderID], Orders_CLEAN[[#This Row],[OrderID]])&gt;0, "Yes", "No")</f>
        <v>No</v>
      </c>
      <c r="W689" s="19">
        <f>IF(Orders_CLEAN[[#This Row],[Returned]]="Yes",1,0)</f>
        <v>0</v>
      </c>
    </row>
    <row r="690" spans="1:23" x14ac:dyDescent="0.2">
      <c r="A690" t="s">
        <v>1172</v>
      </c>
      <c r="B690" s="5">
        <v>45565</v>
      </c>
      <c r="C690" s="5" t="str">
        <f>IF(Orders_CLEAN[[#This Row],[Quantity]]="", "Quantity Error!", "Q"&amp;ROUNDUP(MONTH(Orders_CLEAN[[#This Row],[OrderDate]])/3,0))</f>
        <v>Q3</v>
      </c>
      <c r="D690" t="s">
        <v>317</v>
      </c>
      <c r="E690" t="str">
        <f>_xlfn.XLOOKUP(Orders_CLEAN[[#This Row],[CustomerID]],Customers[CustomerID],Customers[CustomerName])</f>
        <v>Deon Dlamini</v>
      </c>
      <c r="F690" t="s">
        <v>136</v>
      </c>
      <c r="G690" t="str">
        <f>_xlfn.XLOOKUP(Orders_CLEAN[[#This Row],[ProductID]],Products[ProductID],Products[ProductName])</f>
        <v>Chairs Model 4</v>
      </c>
      <c r="H690" t="str">
        <f>_xlfn.XLOOKUP(Orders_CLEAN[[#This Row],[ProductName]],Products[ProductName],Products[Category])</f>
        <v>Furniture</v>
      </c>
      <c r="I690" s="6">
        <f>_xlfn.XLOOKUP(Orders_CLEAN[[#This Row],[ProductID]],Products[ProductID],Products[Cost])</f>
        <v>784.05</v>
      </c>
      <c r="J690">
        <v>12</v>
      </c>
      <c r="K690" s="6">
        <v>1700.53</v>
      </c>
      <c r="L690" s="7">
        <v>0.2</v>
      </c>
      <c r="M690" t="s">
        <v>13</v>
      </c>
      <c r="N690" t="s">
        <v>31</v>
      </c>
      <c r="O690" t="str">
        <f>_xlfn.XLOOKUP(Orders_CLEAN[[#This Row],[Region]],Region_lookup[RegionCode],Region_lookup[RegionName])</f>
        <v>Gauteng</v>
      </c>
      <c r="P690" t="s">
        <v>43</v>
      </c>
      <c r="Q690" t="str">
        <f>_xlfn.XLOOKUP(Orders_CLEAN[[#This Row],[EmployeeID]],Employees[EmployeeID],Employees[EmployeeName])</f>
        <v>Thabo Dlamini</v>
      </c>
      <c r="R690" s="8">
        <f>Orders_CLEAN[[#This Row],[Quantity]]*Orders_CLEAN[[#This Row],[UnitPrice]]*(1-Orders_CLEAN[[#This Row],[Discount]])</f>
        <v>16325.088000000002</v>
      </c>
      <c r="S690" s="8">
        <f>Orders_CLEAN[[#This Row],[Cost]]*Orders_CLEAN[[#This Row],[Quantity]]</f>
        <v>9408.5999999999985</v>
      </c>
      <c r="T690" s="8">
        <f>Orders_CLEAN[[#This Row],[LineTotal]]-Orders_CLEAN[[#This Row],[LineCost]]</f>
        <v>6916.488000000003</v>
      </c>
      <c r="U690" s="8" t="str">
        <f>IFERROR(IF(Orders_CLEAN[[#This Row],[Profit]]/Orders_CLEAN[[#This Row],[LineTotal]]&gt;0.3, "High", IF(Orders_CLEAN[[#This Row],[Profit]]/Orders_CLEAN[[#This Row],[LineTotal]]&gt;=0.15, "Medium", "Low")), "Quantity Error!")</f>
        <v>High</v>
      </c>
      <c r="V690" s="8" t="str">
        <f>IF(COUNTIF(Returns[OrderID], Orders_CLEAN[[#This Row],[OrderID]])&gt;0, "Yes", "No")</f>
        <v>No</v>
      </c>
      <c r="W690" s="19">
        <f>IF(Orders_CLEAN[[#This Row],[Returned]]="Yes",1,0)</f>
        <v>0</v>
      </c>
    </row>
    <row r="691" spans="1:23" x14ac:dyDescent="0.2">
      <c r="A691" t="s">
        <v>1174</v>
      </c>
      <c r="B691" s="5">
        <v>45479</v>
      </c>
      <c r="C691" s="5" t="str">
        <f>IF(Orders_CLEAN[[#This Row],[Quantity]]="", "Quantity Error!", "Q"&amp;ROUNDUP(MONTH(Orders_CLEAN[[#This Row],[OrderDate]])/3,0))</f>
        <v>Q3</v>
      </c>
      <c r="D691" t="s">
        <v>338</v>
      </c>
      <c r="E691" t="str">
        <f>_xlfn.XLOOKUP(Orders_CLEAN[[#This Row],[CustomerID]],Customers[CustomerID],Customers[CustomerName])</f>
        <v>Palesa Khumalo</v>
      </c>
      <c r="F691" t="s">
        <v>108</v>
      </c>
      <c r="G691" t="str">
        <f>_xlfn.XLOOKUP(Orders_CLEAN[[#This Row],[ProductID]],Products[ProductID],Products[ProductName])</f>
        <v>Staplers Model 2</v>
      </c>
      <c r="H691" t="str">
        <f>_xlfn.XLOOKUP(Orders_CLEAN[[#This Row],[ProductName]],Products[ProductName],Products[Category])</f>
        <v>Office Supplies</v>
      </c>
      <c r="I691" s="6">
        <f>_xlfn.XLOOKUP(Orders_CLEAN[[#This Row],[ProductID]],Products[ProductID],Products[Cost])</f>
        <v>723.21</v>
      </c>
      <c r="J691">
        <v>7</v>
      </c>
      <c r="K691" s="6">
        <v>1348.08</v>
      </c>
      <c r="L691" s="7">
        <v>0.15</v>
      </c>
      <c r="M691" t="s">
        <v>13</v>
      </c>
      <c r="N691" t="s">
        <v>21</v>
      </c>
      <c r="O691" t="str">
        <f>_xlfn.XLOOKUP(Orders_CLEAN[[#This Row],[Region]],Region_lookup[RegionCode],Region_lookup[RegionName])</f>
        <v>KwaZulu-Natal</v>
      </c>
      <c r="P691" t="s">
        <v>97</v>
      </c>
      <c r="Q691" t="str">
        <f>_xlfn.XLOOKUP(Orders_CLEAN[[#This Row],[EmployeeID]],Employees[EmployeeID],Employees[EmployeeName])</f>
        <v>Bongani Sithole</v>
      </c>
      <c r="R691" s="8">
        <f>Orders_CLEAN[[#This Row],[Quantity]]*Orders_CLEAN[[#This Row],[UnitPrice]]*(1-Orders_CLEAN[[#This Row],[Discount]])</f>
        <v>8021.0759999999991</v>
      </c>
      <c r="S691" s="8">
        <f>Orders_CLEAN[[#This Row],[Cost]]*Orders_CLEAN[[#This Row],[Quantity]]</f>
        <v>5062.47</v>
      </c>
      <c r="T691" s="8">
        <f>Orders_CLEAN[[#This Row],[LineTotal]]-Orders_CLEAN[[#This Row],[LineCost]]</f>
        <v>2958.6059999999989</v>
      </c>
      <c r="U691" s="8" t="str">
        <f>IFERROR(IF(Orders_CLEAN[[#This Row],[Profit]]/Orders_CLEAN[[#This Row],[LineTotal]]&gt;0.3, "High", IF(Orders_CLEAN[[#This Row],[Profit]]/Orders_CLEAN[[#This Row],[LineTotal]]&gt;=0.15, "Medium", "Low")), "Quantity Error!")</f>
        <v>High</v>
      </c>
      <c r="V691" s="8" t="str">
        <f>IF(COUNTIF(Returns[OrderID], Orders_CLEAN[[#This Row],[OrderID]])&gt;0, "Yes", "No")</f>
        <v>No</v>
      </c>
      <c r="W691" s="19">
        <f>IF(Orders_CLEAN[[#This Row],[Returned]]="Yes",1,0)</f>
        <v>0</v>
      </c>
    </row>
    <row r="692" spans="1:23" x14ac:dyDescent="0.2">
      <c r="A692" t="s">
        <v>1176</v>
      </c>
      <c r="B692" s="5">
        <v>45597</v>
      </c>
      <c r="C692" s="5" t="str">
        <f>IF(Orders_CLEAN[[#This Row],[Quantity]]="", "Quantity Error!", "Q"&amp;ROUNDUP(MONTH(Orders_CLEAN[[#This Row],[OrderDate]])/3,0))</f>
        <v>Q4</v>
      </c>
      <c r="D692" t="s">
        <v>994</v>
      </c>
      <c r="E692" t="str">
        <f>_xlfn.XLOOKUP(Orders_CLEAN[[#This Row],[CustomerID]],Customers[CustomerID],Customers[CustomerName])</f>
        <v>Kagiso Van Der Merwe</v>
      </c>
      <c r="F692" t="s">
        <v>195</v>
      </c>
      <c r="G692" t="str">
        <f>_xlfn.XLOOKUP(Orders_CLEAN[[#This Row],[ProductID]],Products[ProductID],Products[ProductName])</f>
        <v>Printers Model 2</v>
      </c>
      <c r="H692" t="str">
        <f>_xlfn.XLOOKUP(Orders_CLEAN[[#This Row],[ProductName]],Products[ProductName],Products[Category])</f>
        <v>Technology</v>
      </c>
      <c r="I692" s="6">
        <f>_xlfn.XLOOKUP(Orders_CLEAN[[#This Row],[ProductID]],Products[ProductID],Products[Cost])</f>
        <v>338.21</v>
      </c>
      <c r="J692">
        <v>4</v>
      </c>
      <c r="K692" s="6">
        <v>661.25</v>
      </c>
      <c r="L692" s="7">
        <v>0</v>
      </c>
      <c r="M692" t="s">
        <v>13</v>
      </c>
      <c r="N692" t="s">
        <v>14</v>
      </c>
      <c r="O692" t="str">
        <f>_xlfn.XLOOKUP(Orders_CLEAN[[#This Row],[Region]],Region_lookup[RegionCode],Region_lookup[RegionName])</f>
        <v>Western Cape</v>
      </c>
      <c r="P692" t="s">
        <v>82</v>
      </c>
      <c r="Q692" t="str">
        <f>_xlfn.XLOOKUP(Orders_CLEAN[[#This Row],[EmployeeID]],Employees[EmployeeID],Employees[EmployeeName])</f>
        <v>Thabo Pretorius</v>
      </c>
      <c r="R692" s="8">
        <f>Orders_CLEAN[[#This Row],[Quantity]]*Orders_CLEAN[[#This Row],[UnitPrice]]*(1-Orders_CLEAN[[#This Row],[Discount]])</f>
        <v>2645</v>
      </c>
      <c r="S692" s="8">
        <f>Orders_CLEAN[[#This Row],[Cost]]*Orders_CLEAN[[#This Row],[Quantity]]</f>
        <v>1352.84</v>
      </c>
      <c r="T692" s="8">
        <f>Orders_CLEAN[[#This Row],[LineTotal]]-Orders_CLEAN[[#This Row],[LineCost]]</f>
        <v>1292.1600000000001</v>
      </c>
      <c r="U692" s="8" t="str">
        <f>IFERROR(IF(Orders_CLEAN[[#This Row],[Profit]]/Orders_CLEAN[[#This Row],[LineTotal]]&gt;0.3, "High", IF(Orders_CLEAN[[#This Row],[Profit]]/Orders_CLEAN[[#This Row],[LineTotal]]&gt;=0.15, "Medium", "Low")), "Quantity Error!")</f>
        <v>High</v>
      </c>
      <c r="V692" s="8" t="str">
        <f>IF(COUNTIF(Returns[OrderID], Orders_CLEAN[[#This Row],[OrderID]])&gt;0, "Yes", "No")</f>
        <v>No</v>
      </c>
      <c r="W692" s="19">
        <f>IF(Orders_CLEAN[[#This Row],[Returned]]="Yes",1,0)</f>
        <v>0</v>
      </c>
    </row>
    <row r="693" spans="1:23" x14ac:dyDescent="0.2">
      <c r="A693" t="s">
        <v>1177</v>
      </c>
      <c r="B693" s="5">
        <v>45780</v>
      </c>
      <c r="C693" s="5" t="str">
        <f>IF(Orders_CLEAN[[#This Row],[Quantity]]="", "Quantity Error!", "Q"&amp;ROUNDUP(MONTH(Orders_CLEAN[[#This Row],[OrderDate]])/3,0))</f>
        <v>Q2</v>
      </c>
      <c r="D693" t="s">
        <v>303</v>
      </c>
      <c r="E693" t="str">
        <f>_xlfn.XLOOKUP(Orders_CLEAN[[#This Row],[CustomerID]],Customers[CustomerID],Customers[CustomerName])</f>
        <v>Chantelle Pretorius</v>
      </c>
      <c r="F693" t="s">
        <v>269</v>
      </c>
      <c r="G693" t="str">
        <f>_xlfn.XLOOKUP(Orders_CLEAN[[#This Row],[ProductID]],Products[ProductID],Products[ProductName])</f>
        <v>Binders Model 1</v>
      </c>
      <c r="H693" t="str">
        <f>_xlfn.XLOOKUP(Orders_CLEAN[[#This Row],[ProductName]],Products[ProductName],Products[Category])</f>
        <v>Office Supplies</v>
      </c>
      <c r="I693" s="6">
        <f>_xlfn.XLOOKUP(Orders_CLEAN[[#This Row],[ProductID]],Products[ProductID],Products[Cost])</f>
        <v>454.91</v>
      </c>
      <c r="J693">
        <v>10</v>
      </c>
      <c r="K693" s="6">
        <v>865.02</v>
      </c>
      <c r="L693" s="7">
        <v>0</v>
      </c>
      <c r="M693" t="s">
        <v>13</v>
      </c>
      <c r="N693" t="s">
        <v>14</v>
      </c>
      <c r="O693" t="str">
        <f>_xlfn.XLOOKUP(Orders_CLEAN[[#This Row],[Region]],Region_lookup[RegionCode],Region_lookup[RegionName])</f>
        <v>Western Cape</v>
      </c>
      <c r="P693" t="s">
        <v>93</v>
      </c>
      <c r="Q693" t="str">
        <f>_xlfn.XLOOKUP(Orders_CLEAN[[#This Row],[EmployeeID]],Employees[EmployeeID],Employees[EmployeeName])</f>
        <v>Anja Zulu</v>
      </c>
      <c r="R693" s="8">
        <f>Orders_CLEAN[[#This Row],[Quantity]]*Orders_CLEAN[[#This Row],[UnitPrice]]*(1-Orders_CLEAN[[#This Row],[Discount]])</f>
        <v>8650.2000000000007</v>
      </c>
      <c r="S693" s="8">
        <f>Orders_CLEAN[[#This Row],[Cost]]*Orders_CLEAN[[#This Row],[Quantity]]</f>
        <v>4549.1000000000004</v>
      </c>
      <c r="T693" s="8">
        <f>Orders_CLEAN[[#This Row],[LineTotal]]-Orders_CLEAN[[#This Row],[LineCost]]</f>
        <v>4101.1000000000004</v>
      </c>
      <c r="U693" s="8" t="str">
        <f>IFERROR(IF(Orders_CLEAN[[#This Row],[Profit]]/Orders_CLEAN[[#This Row],[LineTotal]]&gt;0.3, "High", IF(Orders_CLEAN[[#This Row],[Profit]]/Orders_CLEAN[[#This Row],[LineTotal]]&gt;=0.15, "Medium", "Low")), "Quantity Error!")</f>
        <v>High</v>
      </c>
      <c r="V693" s="8" t="str">
        <f>IF(COUNTIF(Returns[OrderID], Orders_CLEAN[[#This Row],[OrderID]])&gt;0, "Yes", "No")</f>
        <v>No</v>
      </c>
      <c r="W693" s="19">
        <f>IF(Orders_CLEAN[[#This Row],[Returned]]="Yes",1,0)</f>
        <v>0</v>
      </c>
    </row>
    <row r="694" spans="1:23" x14ac:dyDescent="0.2">
      <c r="A694" t="s">
        <v>1178</v>
      </c>
      <c r="B694" s="5">
        <v>45416</v>
      </c>
      <c r="C694" s="5" t="str">
        <f>IF(Orders_CLEAN[[#This Row],[Quantity]]="", "Quantity Error!", "Q"&amp;ROUNDUP(MONTH(Orders_CLEAN[[#This Row],[OrderDate]])/3,0))</f>
        <v>Q2</v>
      </c>
      <c r="D694" t="s">
        <v>68</v>
      </c>
      <c r="E694" t="str">
        <f>_xlfn.XLOOKUP(Orders_CLEAN[[#This Row],[CustomerID]],Customers[CustomerID],Customers[CustomerName])</f>
        <v>Kagiso Van Der Merwe</v>
      </c>
      <c r="F694" t="s">
        <v>114</v>
      </c>
      <c r="G694" t="str">
        <f>_xlfn.XLOOKUP(Orders_CLEAN[[#This Row],[ProductID]],Products[ProductID],Products[ProductName])</f>
        <v>Staplers Model 4</v>
      </c>
      <c r="H694" t="str">
        <f>_xlfn.XLOOKUP(Orders_CLEAN[[#This Row],[ProductName]],Products[ProductName],Products[Category])</f>
        <v>Office Supplies</v>
      </c>
      <c r="I694" s="6">
        <f>_xlfn.XLOOKUP(Orders_CLEAN[[#This Row],[ProductID]],Products[ProductID],Products[Cost])</f>
        <v>465.76</v>
      </c>
      <c r="J694">
        <v>1</v>
      </c>
      <c r="K694" s="6">
        <v>906.25</v>
      </c>
      <c r="L694" s="7">
        <v>0</v>
      </c>
      <c r="M694" t="s">
        <v>27</v>
      </c>
      <c r="N694" t="s">
        <v>47</v>
      </c>
      <c r="O694" t="str">
        <f>_xlfn.XLOOKUP(Orders_CLEAN[[#This Row],[Region]],Region_lookup[RegionCode],Region_lookup[RegionName])</f>
        <v>Eastern Cape</v>
      </c>
      <c r="P694" t="s">
        <v>75</v>
      </c>
      <c r="Q694" t="str">
        <f>_xlfn.XLOOKUP(Orders_CLEAN[[#This Row],[EmployeeID]],Employees[EmployeeID],Employees[EmployeeName])</f>
        <v>Francois Steyn</v>
      </c>
      <c r="R694" s="8">
        <f>Orders_CLEAN[[#This Row],[Quantity]]*Orders_CLEAN[[#This Row],[UnitPrice]]*(1-Orders_CLEAN[[#This Row],[Discount]])</f>
        <v>906.25</v>
      </c>
      <c r="S694" s="8">
        <f>Orders_CLEAN[[#This Row],[Cost]]*Orders_CLEAN[[#This Row],[Quantity]]</f>
        <v>465.76</v>
      </c>
      <c r="T694" s="8">
        <f>Orders_CLEAN[[#This Row],[LineTotal]]-Orders_CLEAN[[#This Row],[LineCost]]</f>
        <v>440.49</v>
      </c>
      <c r="U694" s="8" t="str">
        <f>IFERROR(IF(Orders_CLEAN[[#This Row],[Profit]]/Orders_CLEAN[[#This Row],[LineTotal]]&gt;0.3, "High", IF(Orders_CLEAN[[#This Row],[Profit]]/Orders_CLEAN[[#This Row],[LineTotal]]&gt;=0.15, "Medium", "Low")), "Quantity Error!")</f>
        <v>High</v>
      </c>
      <c r="V694" s="8" t="str">
        <f>IF(COUNTIF(Returns[OrderID], Orders_CLEAN[[#This Row],[OrderID]])&gt;0, "Yes", "No")</f>
        <v>No</v>
      </c>
      <c r="W694" s="19">
        <f>IF(Orders_CLEAN[[#This Row],[Returned]]="Yes",1,0)</f>
        <v>0</v>
      </c>
    </row>
    <row r="695" spans="1:23" x14ac:dyDescent="0.2">
      <c r="A695" t="s">
        <v>1179</v>
      </c>
      <c r="B695" s="5">
        <v>45602</v>
      </c>
      <c r="C695" s="5" t="str">
        <f>IF(Orders_CLEAN[[#This Row],[Quantity]]="", "Quantity Error!", "Q"&amp;ROUNDUP(MONTH(Orders_CLEAN[[#This Row],[OrderDate]])/3,0))</f>
        <v>Q4</v>
      </c>
      <c r="D695" t="s">
        <v>268</v>
      </c>
      <c r="E695" t="str">
        <f>_xlfn.XLOOKUP(Orders_CLEAN[[#This Row],[CustomerID]],Customers[CustomerID],Customers[CustomerName])</f>
        <v>Palesa Steyn</v>
      </c>
      <c r="F695" t="s">
        <v>216</v>
      </c>
      <c r="G695" t="str">
        <f>_xlfn.XLOOKUP(Orders_CLEAN[[#This Row],[ProductID]],Products[ProductID],Products[ProductName])</f>
        <v>Pens Model 1</v>
      </c>
      <c r="H695" t="str">
        <f>_xlfn.XLOOKUP(Orders_CLEAN[[#This Row],[ProductName]],Products[ProductName],Products[Category])</f>
        <v>Office Supplies</v>
      </c>
      <c r="I695" s="6">
        <f>_xlfn.XLOOKUP(Orders_CLEAN[[#This Row],[ProductID]],Products[ProductID],Products[Cost])</f>
        <v>640.09</v>
      </c>
      <c r="J695">
        <v>1</v>
      </c>
      <c r="K695" s="6">
        <v>1169.26</v>
      </c>
      <c r="L695" s="7">
        <v>0</v>
      </c>
      <c r="M695" t="s">
        <v>36</v>
      </c>
      <c r="N695" t="s">
        <v>21</v>
      </c>
      <c r="O695" t="str">
        <f>_xlfn.XLOOKUP(Orders_CLEAN[[#This Row],[Region]],Region_lookup[RegionCode],Region_lookup[RegionName])</f>
        <v>KwaZulu-Natal</v>
      </c>
      <c r="P695" t="s">
        <v>97</v>
      </c>
      <c r="Q695" t="str">
        <f>_xlfn.XLOOKUP(Orders_CLEAN[[#This Row],[EmployeeID]],Employees[EmployeeID],Employees[EmployeeName])</f>
        <v>Bongani Sithole</v>
      </c>
      <c r="R695" s="8">
        <f>Orders_CLEAN[[#This Row],[Quantity]]*Orders_CLEAN[[#This Row],[UnitPrice]]*(1-Orders_CLEAN[[#This Row],[Discount]])</f>
        <v>1169.26</v>
      </c>
      <c r="S695" s="8">
        <f>Orders_CLEAN[[#This Row],[Cost]]*Orders_CLEAN[[#This Row],[Quantity]]</f>
        <v>640.09</v>
      </c>
      <c r="T695" s="8">
        <f>Orders_CLEAN[[#This Row],[LineTotal]]-Orders_CLEAN[[#This Row],[LineCost]]</f>
        <v>529.16999999999996</v>
      </c>
      <c r="U695" s="8" t="str">
        <f>IFERROR(IF(Orders_CLEAN[[#This Row],[Profit]]/Orders_CLEAN[[#This Row],[LineTotal]]&gt;0.3, "High", IF(Orders_CLEAN[[#This Row],[Profit]]/Orders_CLEAN[[#This Row],[LineTotal]]&gt;=0.15, "Medium", "Low")), "Quantity Error!")</f>
        <v>High</v>
      </c>
      <c r="V695" s="8" t="str">
        <f>IF(COUNTIF(Returns[OrderID], Orders_CLEAN[[#This Row],[OrderID]])&gt;0, "Yes", "No")</f>
        <v>No</v>
      </c>
      <c r="W695" s="19">
        <f>IF(Orders_CLEAN[[#This Row],[Returned]]="Yes",1,0)</f>
        <v>0</v>
      </c>
    </row>
    <row r="696" spans="1:23" x14ac:dyDescent="0.2">
      <c r="A696" t="s">
        <v>1180</v>
      </c>
      <c r="B696" s="5">
        <v>45623</v>
      </c>
      <c r="C696" s="5" t="str">
        <f>IF(Orders_CLEAN[[#This Row],[Quantity]]="", "Quantity Error!", "Q"&amp;ROUNDUP(MONTH(Orders_CLEAN[[#This Row],[OrderDate]])/3,0))</f>
        <v>Q4</v>
      </c>
      <c r="D696" t="s">
        <v>434</v>
      </c>
      <c r="E696" t="str">
        <f>_xlfn.XLOOKUP(Orders_CLEAN[[#This Row],[CustomerID]],Customers[CustomerID],Customers[CustomerName])</f>
        <v>Chantelle Khumalo</v>
      </c>
      <c r="F696" t="s">
        <v>104</v>
      </c>
      <c r="G696" t="str">
        <f>_xlfn.XLOOKUP(Orders_CLEAN[[#This Row],[ProductID]],Products[ProductID],Products[ProductName])</f>
        <v>Envelopes Model 4</v>
      </c>
      <c r="H696" t="str">
        <f>_xlfn.XLOOKUP(Orders_CLEAN[[#This Row],[ProductName]],Products[ProductName],Products[Category])</f>
        <v>Office Supplies</v>
      </c>
      <c r="I696" s="6">
        <f>_xlfn.XLOOKUP(Orders_CLEAN[[#This Row],[ProductID]],Products[ProductID],Products[Cost])</f>
        <v>777.33</v>
      </c>
      <c r="J696">
        <v>1</v>
      </c>
      <c r="K696" s="6">
        <v>1363.68</v>
      </c>
      <c r="L696" s="7">
        <v>0</v>
      </c>
      <c r="M696" t="s">
        <v>27</v>
      </c>
      <c r="N696" t="s">
        <v>31</v>
      </c>
      <c r="O696" t="str">
        <f>_xlfn.XLOOKUP(Orders_CLEAN[[#This Row],[Region]],Region_lookup[RegionCode],Region_lookup[RegionName])</f>
        <v>Gauteng</v>
      </c>
      <c r="P696" t="s">
        <v>52</v>
      </c>
      <c r="Q696" t="str">
        <f>_xlfn.XLOOKUP(Orders_CLEAN[[#This Row],[EmployeeID]],Employees[EmployeeID],Employees[EmployeeName])</f>
        <v>Precious Mbatha</v>
      </c>
      <c r="R696" s="8">
        <f>Orders_CLEAN[[#This Row],[Quantity]]*Orders_CLEAN[[#This Row],[UnitPrice]]*(1-Orders_CLEAN[[#This Row],[Discount]])</f>
        <v>1363.68</v>
      </c>
      <c r="S696" s="8">
        <f>Orders_CLEAN[[#This Row],[Cost]]*Orders_CLEAN[[#This Row],[Quantity]]</f>
        <v>777.33</v>
      </c>
      <c r="T696" s="8">
        <f>Orders_CLEAN[[#This Row],[LineTotal]]-Orders_CLEAN[[#This Row],[LineCost]]</f>
        <v>586.35</v>
      </c>
      <c r="U696" s="8" t="str">
        <f>IFERROR(IF(Orders_CLEAN[[#This Row],[Profit]]/Orders_CLEAN[[#This Row],[LineTotal]]&gt;0.3, "High", IF(Orders_CLEAN[[#This Row],[Profit]]/Orders_CLEAN[[#This Row],[LineTotal]]&gt;=0.15, "Medium", "Low")), "Quantity Error!")</f>
        <v>High</v>
      </c>
      <c r="V696" s="8" t="str">
        <f>IF(COUNTIF(Returns[OrderID], Orders_CLEAN[[#This Row],[OrderID]])&gt;0, "Yes", "No")</f>
        <v>No</v>
      </c>
      <c r="W696" s="19">
        <f>IF(Orders_CLEAN[[#This Row],[Returned]]="Yes",1,0)</f>
        <v>0</v>
      </c>
    </row>
    <row r="697" spans="1:23" x14ac:dyDescent="0.2">
      <c r="A697" t="s">
        <v>1181</v>
      </c>
      <c r="B697" s="5">
        <v>45835</v>
      </c>
      <c r="C697" s="5" t="str">
        <f>IF(Orders_CLEAN[[#This Row],[Quantity]]="", "Quantity Error!", "Q"&amp;ROUNDUP(MONTH(Orders_CLEAN[[#This Row],[OrderDate]])/3,0))</f>
        <v>Q2</v>
      </c>
      <c r="D697" t="s">
        <v>54</v>
      </c>
      <c r="E697" t="str">
        <f>_xlfn.XLOOKUP(Orders_CLEAN[[#This Row],[CustomerID]],Customers[CustomerID],Customers[CustomerName])</f>
        <v>Precious Venter</v>
      </c>
      <c r="F697" t="s">
        <v>199</v>
      </c>
      <c r="G697" t="str">
        <f>_xlfn.XLOOKUP(Orders_CLEAN[[#This Row],[ProductID]],Products[ProductID],Products[ProductName])</f>
        <v>Pens Model 2</v>
      </c>
      <c r="H697" t="str">
        <f>_xlfn.XLOOKUP(Orders_CLEAN[[#This Row],[ProductName]],Products[ProductName],Products[Category])</f>
        <v>Office Supplies</v>
      </c>
      <c r="I697" s="6">
        <f>_xlfn.XLOOKUP(Orders_CLEAN[[#This Row],[ProductID]],Products[ProductID],Products[Cost])</f>
        <v>285.10000000000002</v>
      </c>
      <c r="J697">
        <v>10</v>
      </c>
      <c r="K697" s="6">
        <v>528.79999999999995</v>
      </c>
      <c r="L697" s="7">
        <v>0</v>
      </c>
      <c r="M697" t="s">
        <v>62</v>
      </c>
      <c r="N697" t="s">
        <v>21</v>
      </c>
      <c r="O697" t="str">
        <f>_xlfn.XLOOKUP(Orders_CLEAN[[#This Row],[Region]],Region_lookup[RegionCode],Region_lookup[RegionName])</f>
        <v>KwaZulu-Natal</v>
      </c>
      <c r="P697" t="s">
        <v>170</v>
      </c>
      <c r="Q697" t="str">
        <f>_xlfn.XLOOKUP(Orders_CLEAN[[#This Row],[EmployeeID]],Employees[EmployeeID],Employees[EmployeeName])</f>
        <v>Nomvula Le Roux</v>
      </c>
      <c r="R697" s="8">
        <f>Orders_CLEAN[[#This Row],[Quantity]]*Orders_CLEAN[[#This Row],[UnitPrice]]*(1-Orders_CLEAN[[#This Row],[Discount]])</f>
        <v>5288</v>
      </c>
      <c r="S697" s="8">
        <f>Orders_CLEAN[[#This Row],[Cost]]*Orders_CLEAN[[#This Row],[Quantity]]</f>
        <v>2851</v>
      </c>
      <c r="T697" s="8">
        <f>Orders_CLEAN[[#This Row],[LineTotal]]-Orders_CLEAN[[#This Row],[LineCost]]</f>
        <v>2437</v>
      </c>
      <c r="U697" s="8" t="str">
        <f>IFERROR(IF(Orders_CLEAN[[#This Row],[Profit]]/Orders_CLEAN[[#This Row],[LineTotal]]&gt;0.3, "High", IF(Orders_CLEAN[[#This Row],[Profit]]/Orders_CLEAN[[#This Row],[LineTotal]]&gt;=0.15, "Medium", "Low")), "Quantity Error!")</f>
        <v>High</v>
      </c>
      <c r="V697" s="8" t="str">
        <f>IF(COUNTIF(Returns[OrderID], Orders_CLEAN[[#This Row],[OrderID]])&gt;0, "Yes", "No")</f>
        <v>No</v>
      </c>
      <c r="W697" s="19">
        <f>IF(Orders_CLEAN[[#This Row],[Returned]]="Yes",1,0)</f>
        <v>0</v>
      </c>
    </row>
    <row r="698" spans="1:23" x14ac:dyDescent="0.2">
      <c r="A698" t="s">
        <v>1182</v>
      </c>
      <c r="B698" s="5">
        <v>45654</v>
      </c>
      <c r="C698" s="5" t="str">
        <f>IF(Orders_CLEAN[[#This Row],[Quantity]]="", "Quantity Error!", "Q"&amp;ROUNDUP(MONTH(Orders_CLEAN[[#This Row],[OrderDate]])/3,0))</f>
        <v>Q4</v>
      </c>
      <c r="D698" t="s">
        <v>25</v>
      </c>
      <c r="E698" t="str">
        <f>_xlfn.XLOOKUP(Orders_CLEAN[[#This Row],[CustomerID]],Customers[CustomerID],Customers[CustomerName])</f>
        <v>Anja Pretorius</v>
      </c>
      <c r="F698" t="s">
        <v>181</v>
      </c>
      <c r="G698" t="str">
        <f>_xlfn.XLOOKUP(Orders_CLEAN[[#This Row],[ProductID]],Products[ProductID],Products[ProductName])</f>
        <v>Envelopes Model 1</v>
      </c>
      <c r="H698" t="str">
        <f>_xlfn.XLOOKUP(Orders_CLEAN[[#This Row],[ProductName]],Products[ProductName],Products[Category])</f>
        <v>Office Supplies</v>
      </c>
      <c r="I698" s="6">
        <f>_xlfn.XLOOKUP(Orders_CLEAN[[#This Row],[ProductID]],Products[ProductID],Products[Cost])</f>
        <v>76.66</v>
      </c>
      <c r="J698">
        <v>3</v>
      </c>
      <c r="K698" s="6">
        <v>117.32</v>
      </c>
      <c r="L698" s="7">
        <v>0.1</v>
      </c>
      <c r="M698" t="s">
        <v>36</v>
      </c>
      <c r="N698" t="s">
        <v>14</v>
      </c>
      <c r="O698" t="str">
        <f>_xlfn.XLOOKUP(Orders_CLEAN[[#This Row],[Region]],Region_lookup[RegionCode],Region_lookup[RegionName])</f>
        <v>Western Cape</v>
      </c>
      <c r="P698" t="s">
        <v>82</v>
      </c>
      <c r="Q698" t="str">
        <f>_xlfn.XLOOKUP(Orders_CLEAN[[#This Row],[EmployeeID]],Employees[EmployeeID],Employees[EmployeeName])</f>
        <v>Thabo Pretorius</v>
      </c>
      <c r="R698" s="8">
        <f>Orders_CLEAN[[#This Row],[Quantity]]*Orders_CLEAN[[#This Row],[UnitPrice]]*(1-Orders_CLEAN[[#This Row],[Discount]])</f>
        <v>316.76400000000001</v>
      </c>
      <c r="S698" s="8">
        <f>Orders_CLEAN[[#This Row],[Cost]]*Orders_CLEAN[[#This Row],[Quantity]]</f>
        <v>229.98</v>
      </c>
      <c r="T698" s="8">
        <f>Orders_CLEAN[[#This Row],[LineTotal]]-Orders_CLEAN[[#This Row],[LineCost]]</f>
        <v>86.78400000000002</v>
      </c>
      <c r="U698" s="8" t="str">
        <f>IFERROR(IF(Orders_CLEAN[[#This Row],[Profit]]/Orders_CLEAN[[#This Row],[LineTotal]]&gt;0.3, "High", IF(Orders_CLEAN[[#This Row],[Profit]]/Orders_CLEAN[[#This Row],[LineTotal]]&gt;=0.15, "Medium", "Low")), "Quantity Error!")</f>
        <v>Medium</v>
      </c>
      <c r="V698" s="8" t="str">
        <f>IF(COUNTIF(Returns[OrderID], Orders_CLEAN[[#This Row],[OrderID]])&gt;0, "Yes", "No")</f>
        <v>No</v>
      </c>
      <c r="W698" s="19">
        <f>IF(Orders_CLEAN[[#This Row],[Returned]]="Yes",1,0)</f>
        <v>0</v>
      </c>
    </row>
    <row r="699" spans="1:23" x14ac:dyDescent="0.2">
      <c r="A699" t="s">
        <v>1183</v>
      </c>
      <c r="B699" s="5">
        <v>45330</v>
      </c>
      <c r="C699" s="5" t="str">
        <f>IF(Orders_CLEAN[[#This Row],[Quantity]]="", "Quantity Error!", "Q"&amp;ROUNDUP(MONTH(Orders_CLEAN[[#This Row],[OrderDate]])/3,0))</f>
        <v>Q1</v>
      </c>
      <c r="D699" t="s">
        <v>388</v>
      </c>
      <c r="E699" t="str">
        <f>_xlfn.XLOOKUP(Orders_CLEAN[[#This Row],[CustomerID]],Customers[CustomerID],Customers[CustomerName])</f>
        <v>Francois Mahlangu</v>
      </c>
      <c r="F699" t="s">
        <v>178</v>
      </c>
      <c r="G699" t="str">
        <f>_xlfn.XLOOKUP(Orders_CLEAN[[#This Row],[ProductID]],Products[ProductID],Products[ProductName])</f>
        <v>Chairs Model 2</v>
      </c>
      <c r="H699" t="str">
        <f>_xlfn.XLOOKUP(Orders_CLEAN[[#This Row],[ProductName]],Products[ProductName],Products[Category])</f>
        <v>Furniture</v>
      </c>
      <c r="I699" s="6">
        <f>_xlfn.XLOOKUP(Orders_CLEAN[[#This Row],[ProductID]],Products[ProductID],Products[Cost])</f>
        <v>116.9</v>
      </c>
      <c r="J699">
        <v>4</v>
      </c>
      <c r="K699" s="6">
        <v>253.46</v>
      </c>
      <c r="L699" s="7">
        <v>0</v>
      </c>
      <c r="M699" t="s">
        <v>13</v>
      </c>
      <c r="N699" t="s">
        <v>31</v>
      </c>
      <c r="O699" t="str">
        <f>_xlfn.XLOOKUP(Orders_CLEAN[[#This Row],[Region]],Region_lookup[RegionCode],Region_lookup[RegionName])</f>
        <v>Gauteng</v>
      </c>
      <c r="P699" t="s">
        <v>43</v>
      </c>
      <c r="Q699" t="str">
        <f>_xlfn.XLOOKUP(Orders_CLEAN[[#This Row],[EmployeeID]],Employees[EmployeeID],Employees[EmployeeName])</f>
        <v>Thabo Dlamini</v>
      </c>
      <c r="R699" s="8">
        <f>Orders_CLEAN[[#This Row],[Quantity]]*Orders_CLEAN[[#This Row],[UnitPrice]]*(1-Orders_CLEAN[[#This Row],[Discount]])</f>
        <v>1013.84</v>
      </c>
      <c r="S699" s="8">
        <f>Orders_CLEAN[[#This Row],[Cost]]*Orders_CLEAN[[#This Row],[Quantity]]</f>
        <v>467.6</v>
      </c>
      <c r="T699" s="8">
        <f>Orders_CLEAN[[#This Row],[LineTotal]]-Orders_CLEAN[[#This Row],[LineCost]]</f>
        <v>546.24</v>
      </c>
      <c r="U699" s="8" t="str">
        <f>IFERROR(IF(Orders_CLEAN[[#This Row],[Profit]]/Orders_CLEAN[[#This Row],[LineTotal]]&gt;0.3, "High", IF(Orders_CLEAN[[#This Row],[Profit]]/Orders_CLEAN[[#This Row],[LineTotal]]&gt;=0.15, "Medium", "Low")), "Quantity Error!")</f>
        <v>High</v>
      </c>
      <c r="V699" s="8" t="str">
        <f>IF(COUNTIF(Returns[OrderID], Orders_CLEAN[[#This Row],[OrderID]])&gt;0, "Yes", "No")</f>
        <v>No</v>
      </c>
      <c r="W699" s="19">
        <f>IF(Orders_CLEAN[[#This Row],[Returned]]="Yes",1,0)</f>
        <v>0</v>
      </c>
    </row>
    <row r="700" spans="1:23" x14ac:dyDescent="0.2">
      <c r="A700" t="s">
        <v>1185</v>
      </c>
      <c r="B700" s="5">
        <v>45830</v>
      </c>
      <c r="C700" s="5" t="str">
        <f>IF(Orders_CLEAN[[#This Row],[Quantity]]="", "Quantity Error!", "Q"&amp;ROUNDUP(MONTH(Orders_CLEAN[[#This Row],[OrderDate]])/3,0))</f>
        <v>Q2</v>
      </c>
      <c r="D700" t="s">
        <v>11</v>
      </c>
      <c r="E700" t="str">
        <f>_xlfn.XLOOKUP(Orders_CLEAN[[#This Row],[CustomerID]],Customers[CustomerID],Customers[CustomerName])</f>
        <v>Werner Molefe</v>
      </c>
      <c r="F700" t="s">
        <v>85</v>
      </c>
      <c r="G700" t="str">
        <f>_xlfn.XLOOKUP(Orders_CLEAN[[#This Row],[ProductID]],Products[ProductID],Products[ProductName])</f>
        <v>Monitors Model 3</v>
      </c>
      <c r="H700" t="str">
        <f>_xlfn.XLOOKUP(Orders_CLEAN[[#This Row],[ProductName]],Products[ProductName],Products[Category])</f>
        <v>Technology</v>
      </c>
      <c r="I700" s="6">
        <f>_xlfn.XLOOKUP(Orders_CLEAN[[#This Row],[ProductID]],Products[ProductID],Products[Cost])</f>
        <v>710.37</v>
      </c>
      <c r="J700">
        <v>10</v>
      </c>
      <c r="K700" s="6">
        <v>979.52</v>
      </c>
      <c r="L700" s="7">
        <v>0.15</v>
      </c>
      <c r="M700" t="s">
        <v>27</v>
      </c>
      <c r="N700" t="s">
        <v>14</v>
      </c>
      <c r="O700" t="str">
        <f>_xlfn.XLOOKUP(Orders_CLEAN[[#This Row],[Region]],Region_lookup[RegionCode],Region_lookup[RegionName])</f>
        <v>Western Cape</v>
      </c>
      <c r="P700" t="s">
        <v>93</v>
      </c>
      <c r="Q700" t="str">
        <f>_xlfn.XLOOKUP(Orders_CLEAN[[#This Row],[EmployeeID]],Employees[EmployeeID],Employees[EmployeeName])</f>
        <v>Anja Zulu</v>
      </c>
      <c r="R700" s="8">
        <f>Orders_CLEAN[[#This Row],[Quantity]]*Orders_CLEAN[[#This Row],[UnitPrice]]*(1-Orders_CLEAN[[#This Row],[Discount]])</f>
        <v>8325.92</v>
      </c>
      <c r="S700" s="8">
        <f>Orders_CLEAN[[#This Row],[Cost]]*Orders_CLEAN[[#This Row],[Quantity]]</f>
        <v>7103.7</v>
      </c>
      <c r="T700" s="8">
        <f>Orders_CLEAN[[#This Row],[LineTotal]]-Orders_CLEAN[[#This Row],[LineCost]]</f>
        <v>1222.2200000000003</v>
      </c>
      <c r="U700" s="8" t="str">
        <f>IFERROR(IF(Orders_CLEAN[[#This Row],[Profit]]/Orders_CLEAN[[#This Row],[LineTotal]]&gt;0.3, "High", IF(Orders_CLEAN[[#This Row],[Profit]]/Orders_CLEAN[[#This Row],[LineTotal]]&gt;=0.15, "Medium", "Low")), "Quantity Error!")</f>
        <v>Low</v>
      </c>
      <c r="V700" s="8" t="str">
        <f>IF(COUNTIF(Returns[OrderID], Orders_CLEAN[[#This Row],[OrderID]])&gt;0, "Yes", "No")</f>
        <v>No</v>
      </c>
      <c r="W700" s="19">
        <f>IF(Orders_CLEAN[[#This Row],[Returned]]="Yes",1,0)</f>
        <v>0</v>
      </c>
    </row>
    <row r="701" spans="1:23" x14ac:dyDescent="0.2">
      <c r="A701" t="s">
        <v>1186</v>
      </c>
      <c r="B701" s="5">
        <v>45718</v>
      </c>
      <c r="C701" s="5" t="str">
        <f>IF(Orders_CLEAN[[#This Row],[Quantity]]="", "Quantity Error!", "Q"&amp;ROUNDUP(MONTH(Orders_CLEAN[[#This Row],[OrderDate]])/3,0))</f>
        <v>Q1</v>
      </c>
      <c r="D701" t="s">
        <v>45</v>
      </c>
      <c r="E701" t="str">
        <f>_xlfn.XLOOKUP(Orders_CLEAN[[#This Row],[CustomerID]],Customers[CustomerID],Customers[CustomerName])</f>
        <v>Francois Botha</v>
      </c>
      <c r="F701" t="s">
        <v>85</v>
      </c>
      <c r="G701" t="str">
        <f>_xlfn.XLOOKUP(Orders_CLEAN[[#This Row],[ProductID]],Products[ProductID],Products[ProductName])</f>
        <v>Monitors Model 3</v>
      </c>
      <c r="H701" t="str">
        <f>_xlfn.XLOOKUP(Orders_CLEAN[[#This Row],[ProductName]],Products[ProductName],Products[Category])</f>
        <v>Technology</v>
      </c>
      <c r="I701" s="6">
        <f>_xlfn.XLOOKUP(Orders_CLEAN[[#This Row],[ProductID]],Products[ProductID],Products[Cost])</f>
        <v>710.37</v>
      </c>
      <c r="J701">
        <v>11</v>
      </c>
      <c r="K701" s="6">
        <v>979.52</v>
      </c>
      <c r="L701" s="7">
        <v>0.15</v>
      </c>
      <c r="M701" t="s">
        <v>13</v>
      </c>
      <c r="N701" t="s">
        <v>47</v>
      </c>
      <c r="O701" t="str">
        <f>_xlfn.XLOOKUP(Orders_CLEAN[[#This Row],[Region]],Region_lookup[RegionCode],Region_lookup[RegionName])</f>
        <v>Eastern Cape</v>
      </c>
      <c r="P701" t="s">
        <v>75</v>
      </c>
      <c r="Q701" t="str">
        <f>_xlfn.XLOOKUP(Orders_CLEAN[[#This Row],[EmployeeID]],Employees[EmployeeID],Employees[EmployeeName])</f>
        <v>Francois Steyn</v>
      </c>
      <c r="R701" s="8">
        <f>Orders_CLEAN[[#This Row],[Quantity]]*Orders_CLEAN[[#This Row],[UnitPrice]]*(1-Orders_CLEAN[[#This Row],[Discount]])</f>
        <v>9158.5119999999988</v>
      </c>
      <c r="S701" s="8">
        <f>Orders_CLEAN[[#This Row],[Cost]]*Orders_CLEAN[[#This Row],[Quantity]]</f>
        <v>7814.07</v>
      </c>
      <c r="T701" s="8">
        <f>Orders_CLEAN[[#This Row],[LineTotal]]-Orders_CLEAN[[#This Row],[LineCost]]</f>
        <v>1344.4419999999991</v>
      </c>
      <c r="U701" s="8" t="str">
        <f>IFERROR(IF(Orders_CLEAN[[#This Row],[Profit]]/Orders_CLEAN[[#This Row],[LineTotal]]&gt;0.3, "High", IF(Orders_CLEAN[[#This Row],[Profit]]/Orders_CLEAN[[#This Row],[LineTotal]]&gt;=0.15, "Medium", "Low")), "Quantity Error!")</f>
        <v>Low</v>
      </c>
      <c r="V701" s="8" t="str">
        <f>IF(COUNTIF(Returns[OrderID], Orders_CLEAN[[#This Row],[OrderID]])&gt;0, "Yes", "No")</f>
        <v>No</v>
      </c>
      <c r="W701" s="19">
        <f>IF(Orders_CLEAN[[#This Row],[Returned]]="Yes",1,0)</f>
        <v>0</v>
      </c>
    </row>
    <row r="702" spans="1:23" x14ac:dyDescent="0.2">
      <c r="A702" t="s">
        <v>1187</v>
      </c>
      <c r="B702" s="5">
        <v>45828</v>
      </c>
      <c r="C702" s="5" t="str">
        <f>IF(Orders_CLEAN[[#This Row],[Quantity]]="", "Quantity Error!", "Q"&amp;ROUNDUP(MONTH(Orders_CLEAN[[#This Row],[OrderDate]])/3,0))</f>
        <v>Q2</v>
      </c>
      <c r="D702" t="s">
        <v>165</v>
      </c>
      <c r="E702" t="str">
        <f>_xlfn.XLOOKUP(Orders_CLEAN[[#This Row],[CustomerID]],Customers[CustomerID],Customers[CustomerName])</f>
        <v>Nomsa Sithole</v>
      </c>
      <c r="F702" t="s">
        <v>162</v>
      </c>
      <c r="G702" t="str">
        <f>_xlfn.XLOOKUP(Orders_CLEAN[[#This Row],[ProductID]],Products[ProductID],Products[ProductName])</f>
        <v>Chairs Model 1</v>
      </c>
      <c r="H702" t="str">
        <f>_xlfn.XLOOKUP(Orders_CLEAN[[#This Row],[ProductName]],Products[ProductName],Products[Category])</f>
        <v>Furniture</v>
      </c>
      <c r="I702" s="6">
        <f>_xlfn.XLOOKUP(Orders_CLEAN[[#This Row],[ProductID]],Products[ProductID],Products[Cost])</f>
        <v>96.56</v>
      </c>
      <c r="J702">
        <v>11</v>
      </c>
      <c r="K702" s="6">
        <v>209.03</v>
      </c>
      <c r="L702" s="7">
        <v>0.05</v>
      </c>
      <c r="M702" t="s">
        <v>36</v>
      </c>
      <c r="N702" t="s">
        <v>21</v>
      </c>
      <c r="O702" t="str">
        <f>_xlfn.XLOOKUP(Orders_CLEAN[[#This Row],[Region]],Region_lookup[RegionCode],Region_lookup[RegionName])</f>
        <v>KwaZulu-Natal</v>
      </c>
      <c r="P702" t="s">
        <v>170</v>
      </c>
      <c r="Q702" t="str">
        <f>_xlfn.XLOOKUP(Orders_CLEAN[[#This Row],[EmployeeID]],Employees[EmployeeID],Employees[EmployeeName])</f>
        <v>Nomvula Le Roux</v>
      </c>
      <c r="R702" s="8">
        <f>Orders_CLEAN[[#This Row],[Quantity]]*Orders_CLEAN[[#This Row],[UnitPrice]]*(1-Orders_CLEAN[[#This Row],[Discount]])</f>
        <v>2184.3634999999999</v>
      </c>
      <c r="S702" s="8">
        <f>Orders_CLEAN[[#This Row],[Cost]]*Orders_CLEAN[[#This Row],[Quantity]]</f>
        <v>1062.1600000000001</v>
      </c>
      <c r="T702" s="8">
        <f>Orders_CLEAN[[#This Row],[LineTotal]]-Orders_CLEAN[[#This Row],[LineCost]]</f>
        <v>1122.2034999999998</v>
      </c>
      <c r="U702" s="8" t="str">
        <f>IFERROR(IF(Orders_CLEAN[[#This Row],[Profit]]/Orders_CLEAN[[#This Row],[LineTotal]]&gt;0.3, "High", IF(Orders_CLEAN[[#This Row],[Profit]]/Orders_CLEAN[[#This Row],[LineTotal]]&gt;=0.15, "Medium", "Low")), "Quantity Error!")</f>
        <v>High</v>
      </c>
      <c r="V702" s="8" t="str">
        <f>IF(COUNTIF(Returns[OrderID], Orders_CLEAN[[#This Row],[OrderID]])&gt;0, "Yes", "No")</f>
        <v>Yes</v>
      </c>
      <c r="W702" s="19">
        <f>IF(Orders_CLEAN[[#This Row],[Returned]]="Yes",1,0)</f>
        <v>1</v>
      </c>
    </row>
    <row r="703" spans="1:23" x14ac:dyDescent="0.2">
      <c r="A703" t="s">
        <v>1188</v>
      </c>
      <c r="B703" s="5">
        <v>45397</v>
      </c>
      <c r="C703" s="5" t="str">
        <f>IF(Orders_CLEAN[[#This Row],[Quantity]]="", "Quantity Error!", "Q"&amp;ROUNDUP(MONTH(Orders_CLEAN[[#This Row],[OrderDate]])/3,0))</f>
        <v>Q2</v>
      </c>
      <c r="D703" t="s">
        <v>126</v>
      </c>
      <c r="E703" t="str">
        <f>_xlfn.XLOOKUP(Orders_CLEAN[[#This Row],[CustomerID]],Customers[CustomerID],Customers[CustomerName])</f>
        <v>Sipho Molefe</v>
      </c>
      <c r="F703" t="s">
        <v>73</v>
      </c>
      <c r="G703" t="str">
        <f>_xlfn.XLOOKUP(Orders_CLEAN[[#This Row],[ProductID]],Products[ProductID],Products[ProductName])</f>
        <v>Tables Model 1</v>
      </c>
      <c r="H703" t="str">
        <f>_xlfn.XLOOKUP(Orders_CLEAN[[#This Row],[ProductName]],Products[ProductName],Products[Category])</f>
        <v>Furniture</v>
      </c>
      <c r="I703" s="6">
        <f>_xlfn.XLOOKUP(Orders_CLEAN[[#This Row],[ProductID]],Products[ProductID],Products[Cost])</f>
        <v>469.73</v>
      </c>
      <c r="J703">
        <v>6</v>
      </c>
      <c r="K703" s="6">
        <v>954.16</v>
      </c>
      <c r="L703" s="7">
        <v>0.1</v>
      </c>
      <c r="M703" t="s">
        <v>62</v>
      </c>
      <c r="N703" t="s">
        <v>31</v>
      </c>
      <c r="O703" t="str">
        <f>_xlfn.XLOOKUP(Orders_CLEAN[[#This Row],[Region]],Region_lookup[RegionCode],Region_lookup[RegionName])</f>
        <v>Gauteng</v>
      </c>
      <c r="P703" t="s">
        <v>32</v>
      </c>
      <c r="Q703" t="str">
        <f>_xlfn.XLOOKUP(Orders_CLEAN[[#This Row],[EmployeeID]],Employees[EmployeeID],Employees[EmployeeName])</f>
        <v>Nomvula Mokoena</v>
      </c>
      <c r="R703" s="8">
        <f>Orders_CLEAN[[#This Row],[Quantity]]*Orders_CLEAN[[#This Row],[UnitPrice]]*(1-Orders_CLEAN[[#This Row],[Discount]])</f>
        <v>5152.4639999999999</v>
      </c>
      <c r="S703" s="8">
        <f>Orders_CLEAN[[#This Row],[Cost]]*Orders_CLEAN[[#This Row],[Quantity]]</f>
        <v>2818.38</v>
      </c>
      <c r="T703" s="8">
        <f>Orders_CLEAN[[#This Row],[LineTotal]]-Orders_CLEAN[[#This Row],[LineCost]]</f>
        <v>2334.0839999999998</v>
      </c>
      <c r="U703" s="8" t="str">
        <f>IFERROR(IF(Orders_CLEAN[[#This Row],[Profit]]/Orders_CLEAN[[#This Row],[LineTotal]]&gt;0.3, "High", IF(Orders_CLEAN[[#This Row],[Profit]]/Orders_CLEAN[[#This Row],[LineTotal]]&gt;=0.15, "Medium", "Low")), "Quantity Error!")</f>
        <v>High</v>
      </c>
      <c r="V703" s="8" t="str">
        <f>IF(COUNTIF(Returns[OrderID], Orders_CLEAN[[#This Row],[OrderID]])&gt;0, "Yes", "No")</f>
        <v>Yes</v>
      </c>
      <c r="W703" s="19">
        <f>IF(Orders_CLEAN[[#This Row],[Returned]]="Yes",1,0)</f>
        <v>1</v>
      </c>
    </row>
    <row r="704" spans="1:23" x14ac:dyDescent="0.2">
      <c r="A704" t="s">
        <v>1189</v>
      </c>
      <c r="B704" s="5">
        <v>45501</v>
      </c>
      <c r="C704" s="5" t="str">
        <f>IF(Orders_CLEAN[[#This Row],[Quantity]]="", "Quantity Error!", "Q"&amp;ROUNDUP(MONTH(Orders_CLEAN[[#This Row],[OrderDate]])/3,0))</f>
        <v>Q3</v>
      </c>
      <c r="D704" t="s">
        <v>95</v>
      </c>
      <c r="E704" t="str">
        <f>_xlfn.XLOOKUP(Orders_CLEAN[[#This Row],[CustomerID]],Customers[CustomerID],Customers[CustomerName])</f>
        <v>Nomvula Mahlangu</v>
      </c>
      <c r="F704" t="s">
        <v>178</v>
      </c>
      <c r="G704" t="str">
        <f>_xlfn.XLOOKUP(Orders_CLEAN[[#This Row],[ProductID]],Products[ProductID],Products[ProductName])</f>
        <v>Chairs Model 2</v>
      </c>
      <c r="H704" t="str">
        <f>_xlfn.XLOOKUP(Orders_CLEAN[[#This Row],[ProductName]],Products[ProductName],Products[Category])</f>
        <v>Furniture</v>
      </c>
      <c r="I704" s="6">
        <f>_xlfn.XLOOKUP(Orders_CLEAN[[#This Row],[ProductID]],Products[ProductID],Products[Cost])</f>
        <v>116.9</v>
      </c>
      <c r="J704">
        <v>7</v>
      </c>
      <c r="K704" s="6">
        <v>253.46</v>
      </c>
      <c r="L704" s="7">
        <v>0</v>
      </c>
      <c r="M704" t="s">
        <v>27</v>
      </c>
      <c r="N704" t="s">
        <v>21</v>
      </c>
      <c r="O704" t="str">
        <f>_xlfn.XLOOKUP(Orders_CLEAN[[#This Row],[Region]],Region_lookup[RegionCode],Region_lookup[RegionName])</f>
        <v>KwaZulu-Natal</v>
      </c>
      <c r="P704" t="s">
        <v>22</v>
      </c>
      <c r="Q704" t="str">
        <f>_xlfn.XLOOKUP(Orders_CLEAN[[#This Row],[EmployeeID]],Employees[EmployeeID],Employees[EmployeeName])</f>
        <v>Thabo Le Roux</v>
      </c>
      <c r="R704" s="8">
        <f>Orders_CLEAN[[#This Row],[Quantity]]*Orders_CLEAN[[#This Row],[UnitPrice]]*(1-Orders_CLEAN[[#This Row],[Discount]])</f>
        <v>1774.22</v>
      </c>
      <c r="S704" s="8">
        <f>Orders_CLEAN[[#This Row],[Cost]]*Orders_CLEAN[[#This Row],[Quantity]]</f>
        <v>818.30000000000007</v>
      </c>
      <c r="T704" s="8">
        <f>Orders_CLEAN[[#This Row],[LineTotal]]-Orders_CLEAN[[#This Row],[LineCost]]</f>
        <v>955.92</v>
      </c>
      <c r="U704" s="8" t="str">
        <f>IFERROR(IF(Orders_CLEAN[[#This Row],[Profit]]/Orders_CLEAN[[#This Row],[LineTotal]]&gt;0.3, "High", IF(Orders_CLEAN[[#This Row],[Profit]]/Orders_CLEAN[[#This Row],[LineTotal]]&gt;=0.15, "Medium", "Low")), "Quantity Error!")</f>
        <v>High</v>
      </c>
      <c r="V704" s="8" t="str">
        <f>IF(COUNTIF(Returns[OrderID], Orders_CLEAN[[#This Row],[OrderID]])&gt;0, "Yes", "No")</f>
        <v>No</v>
      </c>
      <c r="W704" s="19">
        <f>IF(Orders_CLEAN[[#This Row],[Returned]]="Yes",1,0)</f>
        <v>0</v>
      </c>
    </row>
    <row r="705" spans="1:23" x14ac:dyDescent="0.2">
      <c r="A705" t="s">
        <v>1190</v>
      </c>
      <c r="B705" s="5">
        <v>45742</v>
      </c>
      <c r="C705" s="5" t="str">
        <f>IF(Orders_CLEAN[[#This Row],[Quantity]]="", "Quantity Error!", "Q"&amp;ROUNDUP(MONTH(Orders_CLEAN[[#This Row],[OrderDate]])/3,0))</f>
        <v>Q1</v>
      </c>
      <c r="D705" t="s">
        <v>240</v>
      </c>
      <c r="E705" t="str">
        <f>_xlfn.XLOOKUP(Orders_CLEAN[[#This Row],[CustomerID]],Customers[CustomerID],Customers[CustomerName])</f>
        <v>Riaan Molefe</v>
      </c>
      <c r="F705" t="s">
        <v>85</v>
      </c>
      <c r="G705" t="str">
        <f>_xlfn.XLOOKUP(Orders_CLEAN[[#This Row],[ProductID]],Products[ProductID],Products[ProductName])</f>
        <v>Monitors Model 3</v>
      </c>
      <c r="H705" t="str">
        <f>_xlfn.XLOOKUP(Orders_CLEAN[[#This Row],[ProductName]],Products[ProductName],Products[Category])</f>
        <v>Technology</v>
      </c>
      <c r="I705" s="6">
        <f>_xlfn.XLOOKUP(Orders_CLEAN[[#This Row],[ProductID]],Products[ProductID],Products[Cost])</f>
        <v>710.37</v>
      </c>
      <c r="J705">
        <v>1</v>
      </c>
      <c r="K705" s="6">
        <v>979.52</v>
      </c>
      <c r="L705" s="7">
        <v>0</v>
      </c>
      <c r="M705" t="s">
        <v>62</v>
      </c>
      <c r="N705" t="s">
        <v>21</v>
      </c>
      <c r="O705" t="str">
        <f>_xlfn.XLOOKUP(Orders_CLEAN[[#This Row],[Region]],Region_lookup[RegionCode],Region_lookup[RegionName])</f>
        <v>KwaZulu-Natal</v>
      </c>
      <c r="P705" t="s">
        <v>97</v>
      </c>
      <c r="Q705" t="str">
        <f>_xlfn.XLOOKUP(Orders_CLEAN[[#This Row],[EmployeeID]],Employees[EmployeeID],Employees[EmployeeName])</f>
        <v>Bongani Sithole</v>
      </c>
      <c r="R705" s="8">
        <f>Orders_CLEAN[[#This Row],[Quantity]]*Orders_CLEAN[[#This Row],[UnitPrice]]*(1-Orders_CLEAN[[#This Row],[Discount]])</f>
        <v>979.52</v>
      </c>
      <c r="S705" s="8">
        <f>Orders_CLEAN[[#This Row],[Cost]]*Orders_CLEAN[[#This Row],[Quantity]]</f>
        <v>710.37</v>
      </c>
      <c r="T705" s="8">
        <f>Orders_CLEAN[[#This Row],[LineTotal]]-Orders_CLEAN[[#This Row],[LineCost]]</f>
        <v>269.14999999999998</v>
      </c>
      <c r="U705" s="8" t="str">
        <f>IFERROR(IF(Orders_CLEAN[[#This Row],[Profit]]/Orders_CLEAN[[#This Row],[LineTotal]]&gt;0.3, "High", IF(Orders_CLEAN[[#This Row],[Profit]]/Orders_CLEAN[[#This Row],[LineTotal]]&gt;=0.15, "Medium", "Low")), "Quantity Error!")</f>
        <v>Medium</v>
      </c>
      <c r="V705" s="8" t="str">
        <f>IF(COUNTIF(Returns[OrderID], Orders_CLEAN[[#This Row],[OrderID]])&gt;0, "Yes", "No")</f>
        <v>No</v>
      </c>
      <c r="W705" s="19">
        <f>IF(Orders_CLEAN[[#This Row],[Returned]]="Yes",1,0)</f>
        <v>0</v>
      </c>
    </row>
    <row r="706" spans="1:23" x14ac:dyDescent="0.2">
      <c r="A706" t="s">
        <v>1191</v>
      </c>
      <c r="B706" s="5">
        <v>45654</v>
      </c>
      <c r="C706" s="5" t="str">
        <f>IF(Orders_CLEAN[[#This Row],[Quantity]]="", "Quantity Error!", "Q"&amp;ROUNDUP(MONTH(Orders_CLEAN[[#This Row],[OrderDate]])/3,0))</f>
        <v>Q4</v>
      </c>
      <c r="D706" t="s">
        <v>64</v>
      </c>
      <c r="E706" t="str">
        <f>_xlfn.XLOOKUP(Orders_CLEAN[[#This Row],[CustomerID]],Customers[CustomerID],Customers[CustomerName])</f>
        <v>Bongani Van Der Merwe</v>
      </c>
      <c r="F706" t="s">
        <v>195</v>
      </c>
      <c r="G706" t="str">
        <f>_xlfn.XLOOKUP(Orders_CLEAN[[#This Row],[ProductID]],Products[ProductID],Products[ProductName])</f>
        <v>Printers Model 2</v>
      </c>
      <c r="H706" t="str">
        <f>_xlfn.XLOOKUP(Orders_CLEAN[[#This Row],[ProductName]],Products[ProductName],Products[Category])</f>
        <v>Technology</v>
      </c>
      <c r="I706" s="6">
        <f>_xlfn.XLOOKUP(Orders_CLEAN[[#This Row],[ProductID]],Products[ProductID],Products[Cost])</f>
        <v>338.21</v>
      </c>
      <c r="J706">
        <v>1</v>
      </c>
      <c r="K706" s="6">
        <v>661.25</v>
      </c>
      <c r="L706" s="7">
        <v>0</v>
      </c>
      <c r="M706" t="s">
        <v>62</v>
      </c>
      <c r="N706" t="s">
        <v>31</v>
      </c>
      <c r="O706" t="str">
        <f>_xlfn.XLOOKUP(Orders_CLEAN[[#This Row],[Region]],Region_lookup[RegionCode],Region_lookup[RegionName])</f>
        <v>Gauteng</v>
      </c>
      <c r="P706" t="s">
        <v>52</v>
      </c>
      <c r="Q706" t="str">
        <f>_xlfn.XLOOKUP(Orders_CLEAN[[#This Row],[EmployeeID]],Employees[EmployeeID],Employees[EmployeeName])</f>
        <v>Precious Mbatha</v>
      </c>
      <c r="R706" s="8">
        <f>Orders_CLEAN[[#This Row],[Quantity]]*Orders_CLEAN[[#This Row],[UnitPrice]]*(1-Orders_CLEAN[[#This Row],[Discount]])</f>
        <v>661.25</v>
      </c>
      <c r="S706" s="8">
        <f>Orders_CLEAN[[#This Row],[Cost]]*Orders_CLEAN[[#This Row],[Quantity]]</f>
        <v>338.21</v>
      </c>
      <c r="T706" s="8">
        <f>Orders_CLEAN[[#This Row],[LineTotal]]-Orders_CLEAN[[#This Row],[LineCost]]</f>
        <v>323.04000000000002</v>
      </c>
      <c r="U706" s="8" t="str">
        <f>IFERROR(IF(Orders_CLEAN[[#This Row],[Profit]]/Orders_CLEAN[[#This Row],[LineTotal]]&gt;0.3, "High", IF(Orders_CLEAN[[#This Row],[Profit]]/Orders_CLEAN[[#This Row],[LineTotal]]&gt;=0.15, "Medium", "Low")), "Quantity Error!")</f>
        <v>High</v>
      </c>
      <c r="V706" s="8" t="str">
        <f>IF(COUNTIF(Returns[OrderID], Orders_CLEAN[[#This Row],[OrderID]])&gt;0, "Yes", "No")</f>
        <v>No</v>
      </c>
      <c r="W706" s="19">
        <f>IF(Orders_CLEAN[[#This Row],[Returned]]="Yes",1,0)</f>
        <v>0</v>
      </c>
    </row>
    <row r="707" spans="1:23" x14ac:dyDescent="0.2">
      <c r="A707" t="s">
        <v>1192</v>
      </c>
      <c r="B707" s="5">
        <v>45594</v>
      </c>
      <c r="C707" s="5" t="str">
        <f>IF(Orders_CLEAN[[#This Row],[Quantity]]="", "Quantity Error!", "Q"&amp;ROUNDUP(MONTH(Orders_CLEAN[[#This Row],[OrderDate]])/3,0))</f>
        <v>Q4</v>
      </c>
      <c r="D707" t="s">
        <v>644</v>
      </c>
      <c r="E707" t="str">
        <f>_xlfn.XLOOKUP(Orders_CLEAN[[#This Row],[CustomerID]],Customers[CustomerID],Customers[CustomerName])</f>
        <v>Nomvula Botha</v>
      </c>
      <c r="F707" t="s">
        <v>151</v>
      </c>
      <c r="G707" t="str">
        <f>_xlfn.XLOOKUP(Orders_CLEAN[[#This Row],[ProductID]],Products[ProductID],Products[ProductName])</f>
        <v>Binders Model 3</v>
      </c>
      <c r="H707" t="str">
        <f>_xlfn.XLOOKUP(Orders_CLEAN[[#This Row],[ProductName]],Products[ProductName],Products[Category])</f>
        <v>Office Supplies</v>
      </c>
      <c r="I707" s="6">
        <f>_xlfn.XLOOKUP(Orders_CLEAN[[#This Row],[ProductID]],Products[ProductID],Products[Cost])</f>
        <v>487.09</v>
      </c>
      <c r="J707">
        <v>3</v>
      </c>
      <c r="K707" s="6">
        <v>838.72</v>
      </c>
      <c r="L707" s="7">
        <v>0.1</v>
      </c>
      <c r="M707" t="s">
        <v>36</v>
      </c>
      <c r="N707" t="s">
        <v>14</v>
      </c>
      <c r="O707" t="str">
        <f>_xlfn.XLOOKUP(Orders_CLEAN[[#This Row],[Region]],Region_lookup[RegionCode],Region_lookup[RegionName])</f>
        <v>Western Cape</v>
      </c>
      <c r="P707" t="s">
        <v>93</v>
      </c>
      <c r="Q707" t="str">
        <f>_xlfn.XLOOKUP(Orders_CLEAN[[#This Row],[EmployeeID]],Employees[EmployeeID],Employees[EmployeeName])</f>
        <v>Anja Zulu</v>
      </c>
      <c r="R707" s="8">
        <f>Orders_CLEAN[[#This Row],[Quantity]]*Orders_CLEAN[[#This Row],[UnitPrice]]*(1-Orders_CLEAN[[#This Row],[Discount]])</f>
        <v>2264.5439999999999</v>
      </c>
      <c r="S707" s="8">
        <f>Orders_CLEAN[[#This Row],[Cost]]*Orders_CLEAN[[#This Row],[Quantity]]</f>
        <v>1461.27</v>
      </c>
      <c r="T707" s="8">
        <f>Orders_CLEAN[[#This Row],[LineTotal]]-Orders_CLEAN[[#This Row],[LineCost]]</f>
        <v>803.27399999999989</v>
      </c>
      <c r="U707" s="8" t="str">
        <f>IFERROR(IF(Orders_CLEAN[[#This Row],[Profit]]/Orders_CLEAN[[#This Row],[LineTotal]]&gt;0.3, "High", IF(Orders_CLEAN[[#This Row],[Profit]]/Orders_CLEAN[[#This Row],[LineTotal]]&gt;=0.15, "Medium", "Low")), "Quantity Error!")</f>
        <v>High</v>
      </c>
      <c r="V707" s="8" t="str">
        <f>IF(COUNTIF(Returns[OrderID], Orders_CLEAN[[#This Row],[OrderID]])&gt;0, "Yes", "No")</f>
        <v>No</v>
      </c>
      <c r="W707" s="19">
        <f>IF(Orders_CLEAN[[#This Row],[Returned]]="Yes",1,0)</f>
        <v>0</v>
      </c>
    </row>
    <row r="708" spans="1:23" x14ac:dyDescent="0.2">
      <c r="A708" t="s">
        <v>1193</v>
      </c>
      <c r="B708" s="5">
        <v>45543</v>
      </c>
      <c r="C708" s="5" t="str">
        <f>IF(Orders_CLEAN[[#This Row],[Quantity]]="", "Quantity Error!", "Q"&amp;ROUNDUP(MONTH(Orders_CLEAN[[#This Row],[OrderDate]])/3,0))</f>
        <v>Q3</v>
      </c>
      <c r="D708" t="s">
        <v>268</v>
      </c>
      <c r="E708" t="str">
        <f>_xlfn.XLOOKUP(Orders_CLEAN[[#This Row],[CustomerID]],Customers[CustomerID],Customers[CustomerName])</f>
        <v>Palesa Steyn</v>
      </c>
      <c r="F708" t="s">
        <v>144</v>
      </c>
      <c r="G708" t="str">
        <f>_xlfn.XLOOKUP(Orders_CLEAN[[#This Row],[ProductID]],Products[ProductID],Products[ProductName])</f>
        <v>Bookcases Model 1</v>
      </c>
      <c r="H708" t="str">
        <f>_xlfn.XLOOKUP(Orders_CLEAN[[#This Row],[ProductName]],Products[ProductName],Products[Category])</f>
        <v>Furniture</v>
      </c>
      <c r="I708" s="6">
        <f>_xlfn.XLOOKUP(Orders_CLEAN[[#This Row],[ProductID]],Products[ProductID],Products[Cost])</f>
        <v>644.65</v>
      </c>
      <c r="J708">
        <v>7</v>
      </c>
      <c r="K708" s="6">
        <v>1029.82</v>
      </c>
      <c r="L708" s="7">
        <v>0</v>
      </c>
      <c r="M708" t="s">
        <v>62</v>
      </c>
      <c r="N708" t="s">
        <v>21</v>
      </c>
      <c r="O708" t="str">
        <f>_xlfn.XLOOKUP(Orders_CLEAN[[#This Row],[Region]],Region_lookup[RegionCode],Region_lookup[RegionName])</f>
        <v>KwaZulu-Natal</v>
      </c>
      <c r="P708" t="s">
        <v>170</v>
      </c>
      <c r="Q708" t="str">
        <f>_xlfn.XLOOKUP(Orders_CLEAN[[#This Row],[EmployeeID]],Employees[EmployeeID],Employees[EmployeeName])</f>
        <v>Nomvula Le Roux</v>
      </c>
      <c r="R708" s="8">
        <f>Orders_CLEAN[[#This Row],[Quantity]]*Orders_CLEAN[[#This Row],[UnitPrice]]*(1-Orders_CLEAN[[#This Row],[Discount]])</f>
        <v>7208.74</v>
      </c>
      <c r="S708" s="8">
        <f>Orders_CLEAN[[#This Row],[Cost]]*Orders_CLEAN[[#This Row],[Quantity]]</f>
        <v>4512.55</v>
      </c>
      <c r="T708" s="8">
        <f>Orders_CLEAN[[#This Row],[LineTotal]]-Orders_CLEAN[[#This Row],[LineCost]]</f>
        <v>2696.1899999999996</v>
      </c>
      <c r="U708" s="8" t="str">
        <f>IFERROR(IF(Orders_CLEAN[[#This Row],[Profit]]/Orders_CLEAN[[#This Row],[LineTotal]]&gt;0.3, "High", IF(Orders_CLEAN[[#This Row],[Profit]]/Orders_CLEAN[[#This Row],[LineTotal]]&gt;=0.15, "Medium", "Low")), "Quantity Error!")</f>
        <v>High</v>
      </c>
      <c r="V708" s="8" t="str">
        <f>IF(COUNTIF(Returns[OrderID], Orders_CLEAN[[#This Row],[OrderID]])&gt;0, "Yes", "No")</f>
        <v>No</v>
      </c>
      <c r="W708" s="19">
        <f>IF(Orders_CLEAN[[#This Row],[Returned]]="Yes",1,0)</f>
        <v>0</v>
      </c>
    </row>
    <row r="709" spans="1:23" x14ac:dyDescent="0.2">
      <c r="A709" t="s">
        <v>1194</v>
      </c>
      <c r="B709" s="5">
        <v>45538</v>
      </c>
      <c r="C709" s="5" t="str">
        <f>IF(Orders_CLEAN[[#This Row],[Quantity]]="", "Quantity Error!", "Q"&amp;ROUNDUP(MONTH(Orders_CLEAN[[#This Row],[OrderDate]])/3,0))</f>
        <v>Q3</v>
      </c>
      <c r="D709" t="s">
        <v>846</v>
      </c>
      <c r="E709" t="str">
        <f>_xlfn.XLOOKUP(Orders_CLEAN[[#This Row],[CustomerID]],Customers[CustomerID],Customers[CustomerName])</f>
        <v>Kagiso Nkosi</v>
      </c>
      <c r="F709" t="s">
        <v>158</v>
      </c>
      <c r="G709" t="str">
        <f>_xlfn.XLOOKUP(Orders_CLEAN[[#This Row],[ProductID]],Products[ProductID],Products[ProductName])</f>
        <v>Desks Model 1</v>
      </c>
      <c r="H709" t="str">
        <f>_xlfn.XLOOKUP(Orders_CLEAN[[#This Row],[ProductName]],Products[ProductName],Products[Category])</f>
        <v>Furniture</v>
      </c>
      <c r="I709" s="6">
        <f>_xlfn.XLOOKUP(Orders_CLEAN[[#This Row],[ProductID]],Products[ProductID],Products[Cost])</f>
        <v>731.22</v>
      </c>
      <c r="J709">
        <v>10</v>
      </c>
      <c r="K709" s="6">
        <v>1490.92</v>
      </c>
      <c r="L709" s="7">
        <v>0.1</v>
      </c>
      <c r="M709" t="s">
        <v>62</v>
      </c>
      <c r="N709" t="s">
        <v>14</v>
      </c>
      <c r="O709" t="str">
        <f>_xlfn.XLOOKUP(Orders_CLEAN[[#This Row],[Region]],Region_lookup[RegionCode],Region_lookup[RegionName])</f>
        <v>Western Cape</v>
      </c>
      <c r="P709" t="s">
        <v>82</v>
      </c>
      <c r="Q709" t="str">
        <f>_xlfn.XLOOKUP(Orders_CLEAN[[#This Row],[EmployeeID]],Employees[EmployeeID],Employees[EmployeeName])</f>
        <v>Thabo Pretorius</v>
      </c>
      <c r="R709" s="8">
        <f>Orders_CLEAN[[#This Row],[Quantity]]*Orders_CLEAN[[#This Row],[UnitPrice]]*(1-Orders_CLEAN[[#This Row],[Discount]])</f>
        <v>13418.28</v>
      </c>
      <c r="S709" s="8">
        <f>Orders_CLEAN[[#This Row],[Cost]]*Orders_CLEAN[[#This Row],[Quantity]]</f>
        <v>7312.2000000000007</v>
      </c>
      <c r="T709" s="8">
        <f>Orders_CLEAN[[#This Row],[LineTotal]]-Orders_CLEAN[[#This Row],[LineCost]]</f>
        <v>6106.08</v>
      </c>
      <c r="U709" s="8" t="str">
        <f>IFERROR(IF(Orders_CLEAN[[#This Row],[Profit]]/Orders_CLEAN[[#This Row],[LineTotal]]&gt;0.3, "High", IF(Orders_CLEAN[[#This Row],[Profit]]/Orders_CLEAN[[#This Row],[LineTotal]]&gt;=0.15, "Medium", "Low")), "Quantity Error!")</f>
        <v>High</v>
      </c>
      <c r="V709" s="8" t="str">
        <f>IF(COUNTIF(Returns[OrderID], Orders_CLEAN[[#This Row],[OrderID]])&gt;0, "Yes", "No")</f>
        <v>No</v>
      </c>
      <c r="W709" s="19">
        <f>IF(Orders_CLEAN[[#This Row],[Returned]]="Yes",1,0)</f>
        <v>0</v>
      </c>
    </row>
    <row r="710" spans="1:23" x14ac:dyDescent="0.2">
      <c r="A710" t="s">
        <v>1195</v>
      </c>
      <c r="B710" s="5">
        <v>45397</v>
      </c>
      <c r="C710" s="5" t="str">
        <f>IF(Orders_CLEAN[[#This Row],[Quantity]]="", "Quantity Error!", "Q"&amp;ROUNDUP(MONTH(Orders_CLEAN[[#This Row],[OrderDate]])/3,0))</f>
        <v>Q2</v>
      </c>
      <c r="D710" t="s">
        <v>204</v>
      </c>
      <c r="E710" t="str">
        <f>_xlfn.XLOOKUP(Orders_CLEAN[[#This Row],[CustomerID]],Customers[CustomerID],Customers[CustomerName])</f>
        <v>Elmarie Mbatha</v>
      </c>
      <c r="F710" t="s">
        <v>155</v>
      </c>
      <c r="G710" t="str">
        <f>_xlfn.XLOOKUP(Orders_CLEAN[[#This Row],[ProductID]],Products[ProductID],Products[ProductName])</f>
        <v>Monitors Model 1</v>
      </c>
      <c r="H710" t="str">
        <f>_xlfn.XLOOKUP(Orders_CLEAN[[#This Row],[ProductName]],Products[ProductName],Products[Category])</f>
        <v>Technology</v>
      </c>
      <c r="I710" s="6">
        <f>_xlfn.XLOOKUP(Orders_CLEAN[[#This Row],[ProductID]],Products[ProductID],Products[Cost])</f>
        <v>757.28</v>
      </c>
      <c r="J710">
        <v>7</v>
      </c>
      <c r="K710" s="6">
        <v>1165.56</v>
      </c>
      <c r="L710" s="7">
        <v>0.1</v>
      </c>
      <c r="M710" t="s">
        <v>36</v>
      </c>
      <c r="N710" t="s">
        <v>14</v>
      </c>
      <c r="O710" t="str">
        <f>_xlfn.XLOOKUP(Orders_CLEAN[[#This Row],[Region]],Region_lookup[RegionCode],Region_lookup[RegionName])</f>
        <v>Western Cape</v>
      </c>
      <c r="P710" t="s">
        <v>15</v>
      </c>
      <c r="Q710" t="str">
        <f>_xlfn.XLOOKUP(Orders_CLEAN[[#This Row],[EmployeeID]],Employees[EmployeeID],Employees[EmployeeName])</f>
        <v>Anja Fourie</v>
      </c>
      <c r="R710" s="8">
        <f>Orders_CLEAN[[#This Row],[Quantity]]*Orders_CLEAN[[#This Row],[UnitPrice]]*(1-Orders_CLEAN[[#This Row],[Discount]])</f>
        <v>7343.0280000000002</v>
      </c>
      <c r="S710" s="8">
        <f>Orders_CLEAN[[#This Row],[Cost]]*Orders_CLEAN[[#This Row],[Quantity]]</f>
        <v>5300.96</v>
      </c>
      <c r="T710" s="8">
        <f>Orders_CLEAN[[#This Row],[LineTotal]]-Orders_CLEAN[[#This Row],[LineCost]]</f>
        <v>2042.0680000000002</v>
      </c>
      <c r="U710" s="8" t="str">
        <f>IFERROR(IF(Orders_CLEAN[[#This Row],[Profit]]/Orders_CLEAN[[#This Row],[LineTotal]]&gt;0.3, "High", IF(Orders_CLEAN[[#This Row],[Profit]]/Orders_CLEAN[[#This Row],[LineTotal]]&gt;=0.15, "Medium", "Low")), "Quantity Error!")</f>
        <v>Medium</v>
      </c>
      <c r="V710" s="8" t="str">
        <f>IF(COUNTIF(Returns[OrderID], Orders_CLEAN[[#This Row],[OrderID]])&gt;0, "Yes", "No")</f>
        <v>No</v>
      </c>
      <c r="W710" s="19">
        <f>IF(Orders_CLEAN[[#This Row],[Returned]]="Yes",1,0)</f>
        <v>0</v>
      </c>
    </row>
    <row r="711" spans="1:23" x14ac:dyDescent="0.2">
      <c r="A711" t="s">
        <v>1196</v>
      </c>
      <c r="B711" s="5">
        <v>45801</v>
      </c>
      <c r="C711" s="5" t="str">
        <f>IF(Orders_CLEAN[[#This Row],[Quantity]]="", "Quantity Error!", "Q"&amp;ROUNDUP(MONTH(Orders_CLEAN[[#This Row],[OrderDate]])/3,0))</f>
        <v>Q2</v>
      </c>
      <c r="D711" t="s">
        <v>141</v>
      </c>
      <c r="E711" t="str">
        <f>_xlfn.XLOOKUP(Orders_CLEAN[[#This Row],[CustomerID]],Customers[CustomerID],Customers[CustomerName])</f>
        <v>Anja Molefe</v>
      </c>
      <c r="F711" t="s">
        <v>51</v>
      </c>
      <c r="G711" t="str">
        <f>_xlfn.XLOOKUP(Orders_CLEAN[[#This Row],[ProductID]],Products[ProductID],Products[ProductName])</f>
        <v>Bookcases Model 4</v>
      </c>
      <c r="H711" t="str">
        <f>_xlfn.XLOOKUP(Orders_CLEAN[[#This Row],[ProductName]],Products[ProductName],Products[Category])</f>
        <v>Furniture</v>
      </c>
      <c r="I711" s="6">
        <f>_xlfn.XLOOKUP(Orders_CLEAN[[#This Row],[ProductID]],Products[ProductID],Products[Cost])</f>
        <v>539.9</v>
      </c>
      <c r="J711">
        <v>1</v>
      </c>
      <c r="K711" s="6">
        <v>1019.72</v>
      </c>
      <c r="L711" s="7">
        <v>0</v>
      </c>
      <c r="M711" t="s">
        <v>13</v>
      </c>
      <c r="N711" t="s">
        <v>14</v>
      </c>
      <c r="O711" t="str">
        <f>_xlfn.XLOOKUP(Orders_CLEAN[[#This Row],[Region]],Region_lookup[RegionCode],Region_lookup[RegionName])</f>
        <v>Western Cape</v>
      </c>
      <c r="P711" t="s">
        <v>93</v>
      </c>
      <c r="Q711" t="str">
        <f>_xlfn.XLOOKUP(Orders_CLEAN[[#This Row],[EmployeeID]],Employees[EmployeeID],Employees[EmployeeName])</f>
        <v>Anja Zulu</v>
      </c>
      <c r="R711" s="8">
        <f>Orders_CLEAN[[#This Row],[Quantity]]*Orders_CLEAN[[#This Row],[UnitPrice]]*(1-Orders_CLEAN[[#This Row],[Discount]])</f>
        <v>1019.72</v>
      </c>
      <c r="S711" s="8">
        <f>Orders_CLEAN[[#This Row],[Cost]]*Orders_CLEAN[[#This Row],[Quantity]]</f>
        <v>539.9</v>
      </c>
      <c r="T711" s="8">
        <f>Orders_CLEAN[[#This Row],[LineTotal]]-Orders_CLEAN[[#This Row],[LineCost]]</f>
        <v>479.82000000000005</v>
      </c>
      <c r="U711" s="8" t="str">
        <f>IFERROR(IF(Orders_CLEAN[[#This Row],[Profit]]/Orders_CLEAN[[#This Row],[LineTotal]]&gt;0.3, "High", IF(Orders_CLEAN[[#This Row],[Profit]]/Orders_CLEAN[[#This Row],[LineTotal]]&gt;=0.15, "Medium", "Low")), "Quantity Error!")</f>
        <v>High</v>
      </c>
      <c r="V711" s="8" t="str">
        <f>IF(COUNTIF(Returns[OrderID], Orders_CLEAN[[#This Row],[OrderID]])&gt;0, "Yes", "No")</f>
        <v>Yes</v>
      </c>
      <c r="W711" s="19">
        <f>IF(Orders_CLEAN[[#This Row],[Returned]]="Yes",1,0)</f>
        <v>1</v>
      </c>
    </row>
    <row r="712" spans="1:23" x14ac:dyDescent="0.2">
      <c r="A712" t="s">
        <v>1198</v>
      </c>
      <c r="B712" s="5">
        <v>45534</v>
      </c>
      <c r="C712" s="5" t="str">
        <f>IF(Orders_CLEAN[[#This Row],[Quantity]]="", "Quantity Error!", "Q"&amp;ROUNDUP(MONTH(Orders_CLEAN[[#This Row],[OrderDate]])/3,0))</f>
        <v>Q3</v>
      </c>
      <c r="D712" t="s">
        <v>310</v>
      </c>
      <c r="E712" t="str">
        <f>_xlfn.XLOOKUP(Orders_CLEAN[[#This Row],[CustomerID]],Customers[CustomerID],Customers[CustomerName])</f>
        <v>Riaan Khumalo</v>
      </c>
      <c r="F712" t="s">
        <v>108</v>
      </c>
      <c r="G712" t="str">
        <f>_xlfn.XLOOKUP(Orders_CLEAN[[#This Row],[ProductID]],Products[ProductID],Products[ProductName])</f>
        <v>Staplers Model 2</v>
      </c>
      <c r="H712" t="str">
        <f>_xlfn.XLOOKUP(Orders_CLEAN[[#This Row],[ProductName]],Products[ProductName],Products[Category])</f>
        <v>Office Supplies</v>
      </c>
      <c r="I712" s="6">
        <f>_xlfn.XLOOKUP(Orders_CLEAN[[#This Row],[ProductID]],Products[ProductID],Products[Cost])</f>
        <v>723.21</v>
      </c>
      <c r="J712">
        <v>6</v>
      </c>
      <c r="K712" s="6">
        <v>1348.08</v>
      </c>
      <c r="L712" s="7">
        <v>0.15</v>
      </c>
      <c r="M712" t="s">
        <v>27</v>
      </c>
      <c r="N712" t="s">
        <v>14</v>
      </c>
      <c r="O712" t="str">
        <f>_xlfn.XLOOKUP(Orders_CLEAN[[#This Row],[Region]],Region_lookup[RegionCode],Region_lookup[RegionName])</f>
        <v>Western Cape</v>
      </c>
      <c r="P712" t="s">
        <v>15</v>
      </c>
      <c r="Q712" t="str">
        <f>_xlfn.XLOOKUP(Orders_CLEAN[[#This Row],[EmployeeID]],Employees[EmployeeID],Employees[EmployeeName])</f>
        <v>Anja Fourie</v>
      </c>
      <c r="R712" s="8">
        <f>Orders_CLEAN[[#This Row],[Quantity]]*Orders_CLEAN[[#This Row],[UnitPrice]]*(1-Orders_CLEAN[[#This Row],[Discount]])</f>
        <v>6875.2079999999996</v>
      </c>
      <c r="S712" s="8">
        <f>Orders_CLEAN[[#This Row],[Cost]]*Orders_CLEAN[[#This Row],[Quantity]]</f>
        <v>4339.26</v>
      </c>
      <c r="T712" s="8">
        <f>Orders_CLEAN[[#This Row],[LineTotal]]-Orders_CLEAN[[#This Row],[LineCost]]</f>
        <v>2535.9479999999994</v>
      </c>
      <c r="U712" s="8" t="str">
        <f>IFERROR(IF(Orders_CLEAN[[#This Row],[Profit]]/Orders_CLEAN[[#This Row],[LineTotal]]&gt;0.3, "High", IF(Orders_CLEAN[[#This Row],[Profit]]/Orders_CLEAN[[#This Row],[LineTotal]]&gt;=0.15, "Medium", "Low")), "Quantity Error!")</f>
        <v>High</v>
      </c>
      <c r="V712" s="8" t="str">
        <f>IF(COUNTIF(Returns[OrderID], Orders_CLEAN[[#This Row],[OrderID]])&gt;0, "Yes", "No")</f>
        <v>Yes</v>
      </c>
      <c r="W712" s="19">
        <f>IF(Orders_CLEAN[[#This Row],[Returned]]="Yes",1,0)</f>
        <v>1</v>
      </c>
    </row>
    <row r="713" spans="1:23" x14ac:dyDescent="0.2">
      <c r="A713" t="s">
        <v>1199</v>
      </c>
      <c r="B713" s="5">
        <v>45293</v>
      </c>
      <c r="C713" s="5" t="str">
        <f>IF(Orders_CLEAN[[#This Row],[Quantity]]="", "Quantity Error!", "Q"&amp;ROUNDUP(MONTH(Orders_CLEAN[[#This Row],[OrderDate]])/3,0))</f>
        <v>Q1</v>
      </c>
      <c r="D713" t="s">
        <v>326</v>
      </c>
      <c r="E713" t="str">
        <f>_xlfn.XLOOKUP(Orders_CLEAN[[#This Row],[CustomerID]],Customers[CustomerID],Customers[CustomerName])</f>
        <v>Nomsa Molefe</v>
      </c>
      <c r="F713" t="s">
        <v>181</v>
      </c>
      <c r="G713" t="str">
        <f>_xlfn.XLOOKUP(Orders_CLEAN[[#This Row],[ProductID]],Products[ProductID],Products[ProductName])</f>
        <v>Envelopes Model 1</v>
      </c>
      <c r="H713" t="str">
        <f>_xlfn.XLOOKUP(Orders_CLEAN[[#This Row],[ProductName]],Products[ProductName],Products[Category])</f>
        <v>Office Supplies</v>
      </c>
      <c r="I713" s="6">
        <f>_xlfn.XLOOKUP(Orders_CLEAN[[#This Row],[ProductID]],Products[ProductID],Products[Cost])</f>
        <v>76.66</v>
      </c>
      <c r="J713">
        <v>1</v>
      </c>
      <c r="K713" s="6">
        <v>117.32</v>
      </c>
      <c r="L713" s="7">
        <v>0.05</v>
      </c>
      <c r="M713" t="s">
        <v>36</v>
      </c>
      <c r="N713" t="s">
        <v>21</v>
      </c>
      <c r="O713" t="str">
        <f>_xlfn.XLOOKUP(Orders_CLEAN[[#This Row],[Region]],Region_lookup[RegionCode],Region_lookup[RegionName])</f>
        <v>KwaZulu-Natal</v>
      </c>
      <c r="P713" t="s">
        <v>170</v>
      </c>
      <c r="Q713" t="str">
        <f>_xlfn.XLOOKUP(Orders_CLEAN[[#This Row],[EmployeeID]],Employees[EmployeeID],Employees[EmployeeName])</f>
        <v>Nomvula Le Roux</v>
      </c>
      <c r="R713" s="8">
        <f>Orders_CLEAN[[#This Row],[Quantity]]*Orders_CLEAN[[#This Row],[UnitPrice]]*(1-Orders_CLEAN[[#This Row],[Discount]])</f>
        <v>111.45399999999999</v>
      </c>
      <c r="S713" s="8">
        <f>Orders_CLEAN[[#This Row],[Cost]]*Orders_CLEAN[[#This Row],[Quantity]]</f>
        <v>76.66</v>
      </c>
      <c r="T713" s="8">
        <f>Orders_CLEAN[[#This Row],[LineTotal]]-Orders_CLEAN[[#This Row],[LineCost]]</f>
        <v>34.793999999999997</v>
      </c>
      <c r="U713" s="8" t="str">
        <f>IFERROR(IF(Orders_CLEAN[[#This Row],[Profit]]/Orders_CLEAN[[#This Row],[LineTotal]]&gt;0.3, "High", IF(Orders_CLEAN[[#This Row],[Profit]]/Orders_CLEAN[[#This Row],[LineTotal]]&gt;=0.15, "Medium", "Low")), "Quantity Error!")</f>
        <v>High</v>
      </c>
      <c r="V713" s="8" t="str">
        <f>IF(COUNTIF(Returns[OrderID], Orders_CLEAN[[#This Row],[OrderID]])&gt;0, "Yes", "No")</f>
        <v>No</v>
      </c>
      <c r="W713" s="19">
        <f>IF(Orders_CLEAN[[#This Row],[Returned]]="Yes",1,0)</f>
        <v>0</v>
      </c>
    </row>
    <row r="714" spans="1:23" x14ac:dyDescent="0.2">
      <c r="A714" t="s">
        <v>1200</v>
      </c>
      <c r="B714" s="5">
        <v>45543</v>
      </c>
      <c r="C714" s="5" t="str">
        <f>IF(Orders_CLEAN[[#This Row],[Quantity]]="", "Quantity Error!", "Q"&amp;ROUNDUP(MONTH(Orders_CLEAN[[#This Row],[OrderDate]])/3,0))</f>
        <v>Q3</v>
      </c>
      <c r="D714" t="s">
        <v>519</v>
      </c>
      <c r="E714" t="str">
        <f>_xlfn.XLOOKUP(Orders_CLEAN[[#This Row],[CustomerID]],Customers[CustomerID],Customers[CustomerName])</f>
        <v>Francois Van Der Merwe</v>
      </c>
      <c r="F714" t="s">
        <v>269</v>
      </c>
      <c r="G714" t="str">
        <f>_xlfn.XLOOKUP(Orders_CLEAN[[#This Row],[ProductID]],Products[ProductID],Products[ProductName])</f>
        <v>Binders Model 1</v>
      </c>
      <c r="H714" t="str">
        <f>_xlfn.XLOOKUP(Orders_CLEAN[[#This Row],[ProductName]],Products[ProductName],Products[Category])</f>
        <v>Office Supplies</v>
      </c>
      <c r="I714" s="6">
        <f>_xlfn.XLOOKUP(Orders_CLEAN[[#This Row],[ProductID]],Products[ProductID],Products[Cost])</f>
        <v>454.91</v>
      </c>
      <c r="J714">
        <v>10</v>
      </c>
      <c r="K714" s="6">
        <v>865.02</v>
      </c>
      <c r="L714" s="7">
        <v>0</v>
      </c>
      <c r="M714" t="s">
        <v>36</v>
      </c>
      <c r="N714" t="s">
        <v>14</v>
      </c>
      <c r="O714" t="str">
        <f>_xlfn.XLOOKUP(Orders_CLEAN[[#This Row],[Region]],Region_lookup[RegionCode],Region_lookup[RegionName])</f>
        <v>Western Cape</v>
      </c>
      <c r="P714" t="s">
        <v>15</v>
      </c>
      <c r="Q714" t="str">
        <f>_xlfn.XLOOKUP(Orders_CLEAN[[#This Row],[EmployeeID]],Employees[EmployeeID],Employees[EmployeeName])</f>
        <v>Anja Fourie</v>
      </c>
      <c r="R714" s="8">
        <f>Orders_CLEAN[[#This Row],[Quantity]]*Orders_CLEAN[[#This Row],[UnitPrice]]*(1-Orders_CLEAN[[#This Row],[Discount]])</f>
        <v>8650.2000000000007</v>
      </c>
      <c r="S714" s="8">
        <f>Orders_CLEAN[[#This Row],[Cost]]*Orders_CLEAN[[#This Row],[Quantity]]</f>
        <v>4549.1000000000004</v>
      </c>
      <c r="T714" s="8">
        <f>Orders_CLEAN[[#This Row],[LineTotal]]-Orders_CLEAN[[#This Row],[LineCost]]</f>
        <v>4101.1000000000004</v>
      </c>
      <c r="U714" s="8" t="str">
        <f>IFERROR(IF(Orders_CLEAN[[#This Row],[Profit]]/Orders_CLEAN[[#This Row],[LineTotal]]&gt;0.3, "High", IF(Orders_CLEAN[[#This Row],[Profit]]/Orders_CLEAN[[#This Row],[LineTotal]]&gt;=0.15, "Medium", "Low")), "Quantity Error!")</f>
        <v>High</v>
      </c>
      <c r="V714" s="8" t="str">
        <f>IF(COUNTIF(Returns[OrderID], Orders_CLEAN[[#This Row],[OrderID]])&gt;0, "Yes", "No")</f>
        <v>No</v>
      </c>
      <c r="W714" s="19">
        <f>IF(Orders_CLEAN[[#This Row],[Returned]]="Yes",1,0)</f>
        <v>0</v>
      </c>
    </row>
    <row r="715" spans="1:23" x14ac:dyDescent="0.2">
      <c r="A715" t="s">
        <v>1201</v>
      </c>
      <c r="B715" s="5">
        <v>45675</v>
      </c>
      <c r="C715" s="5" t="str">
        <f>IF(Orders_CLEAN[[#This Row],[Quantity]]="", "Quantity Error!", "Q"&amp;ROUNDUP(MONTH(Orders_CLEAN[[#This Row],[OrderDate]])/3,0))</f>
        <v>Q1</v>
      </c>
      <c r="D715" t="s">
        <v>440</v>
      </c>
      <c r="E715" t="str">
        <f>_xlfn.XLOOKUP(Orders_CLEAN[[#This Row],[CustomerID]],Customers[CustomerID],Customers[CustomerName])</f>
        <v>Nomvula Mokoena</v>
      </c>
      <c r="F715" t="s">
        <v>41</v>
      </c>
      <c r="G715" t="str">
        <f>_xlfn.XLOOKUP(Orders_CLEAN[[#This Row],[ProductID]],Products[ProductID],Products[ProductName])</f>
        <v>Pens Model 3</v>
      </c>
      <c r="H715" t="str">
        <f>_xlfn.XLOOKUP(Orders_CLEAN[[#This Row],[ProductName]],Products[ProductName],Products[Category])</f>
        <v>Office Supplies</v>
      </c>
      <c r="I715" s="6">
        <f>_xlfn.XLOOKUP(Orders_CLEAN[[#This Row],[ProductID]],Products[ProductID],Products[Cost])</f>
        <v>498.61</v>
      </c>
      <c r="J715">
        <v>10</v>
      </c>
      <c r="K715" s="6">
        <v>944.31</v>
      </c>
      <c r="L715" s="7">
        <v>0.15</v>
      </c>
      <c r="M715" t="s">
        <v>27</v>
      </c>
      <c r="N715" t="s">
        <v>47</v>
      </c>
      <c r="O715" t="str">
        <f>_xlfn.XLOOKUP(Orders_CLEAN[[#This Row],[Region]],Region_lookup[RegionCode],Region_lookup[RegionName])</f>
        <v>Eastern Cape</v>
      </c>
      <c r="P715" t="s">
        <v>58</v>
      </c>
      <c r="Q715" t="str">
        <f>_xlfn.XLOOKUP(Orders_CLEAN[[#This Row],[EmployeeID]],Employees[EmployeeID],Employees[EmployeeName])</f>
        <v>Palesa Steyn</v>
      </c>
      <c r="R715" s="8">
        <f>Orders_CLEAN[[#This Row],[Quantity]]*Orders_CLEAN[[#This Row],[UnitPrice]]*(1-Orders_CLEAN[[#This Row],[Discount]])</f>
        <v>8026.6349999999984</v>
      </c>
      <c r="S715" s="8">
        <f>Orders_CLEAN[[#This Row],[Cost]]*Orders_CLEAN[[#This Row],[Quantity]]</f>
        <v>4986.1000000000004</v>
      </c>
      <c r="T715" s="8">
        <f>Orders_CLEAN[[#This Row],[LineTotal]]-Orders_CLEAN[[#This Row],[LineCost]]</f>
        <v>3040.534999999998</v>
      </c>
      <c r="U715" s="8" t="str">
        <f>IFERROR(IF(Orders_CLEAN[[#This Row],[Profit]]/Orders_CLEAN[[#This Row],[LineTotal]]&gt;0.3, "High", IF(Orders_CLEAN[[#This Row],[Profit]]/Orders_CLEAN[[#This Row],[LineTotal]]&gt;=0.15, "Medium", "Low")), "Quantity Error!")</f>
        <v>High</v>
      </c>
      <c r="V715" s="8" t="str">
        <f>IF(COUNTIF(Returns[OrderID], Orders_CLEAN[[#This Row],[OrderID]])&gt;0, "Yes", "No")</f>
        <v>No</v>
      </c>
      <c r="W715" s="19">
        <f>IF(Orders_CLEAN[[#This Row],[Returned]]="Yes",1,0)</f>
        <v>0</v>
      </c>
    </row>
    <row r="716" spans="1:23" x14ac:dyDescent="0.2">
      <c r="A716" t="s">
        <v>1202</v>
      </c>
      <c r="B716" s="5">
        <v>45809</v>
      </c>
      <c r="C716" s="5" t="str">
        <f>IF(Orders_CLEAN[[#This Row],[Quantity]]="", "Quantity Error!", "Q"&amp;ROUNDUP(MONTH(Orders_CLEAN[[#This Row],[OrderDate]])/3,0))</f>
        <v>Q2</v>
      </c>
      <c r="D716" t="s">
        <v>283</v>
      </c>
      <c r="E716" t="str">
        <f>_xlfn.XLOOKUP(Orders_CLEAN[[#This Row],[CustomerID]],Customers[CustomerID],Customers[CustomerName])</f>
        <v>Precious Botha</v>
      </c>
      <c r="F716" t="s">
        <v>108</v>
      </c>
      <c r="G716" t="str">
        <f>_xlfn.XLOOKUP(Orders_CLEAN[[#This Row],[ProductID]],Products[ProductID],Products[ProductName])</f>
        <v>Staplers Model 2</v>
      </c>
      <c r="H716" t="str">
        <f>_xlfn.XLOOKUP(Orders_CLEAN[[#This Row],[ProductName]],Products[ProductName],Products[Category])</f>
        <v>Office Supplies</v>
      </c>
      <c r="I716" s="6">
        <f>_xlfn.XLOOKUP(Orders_CLEAN[[#This Row],[ProductID]],Products[ProductID],Products[Cost])</f>
        <v>723.21</v>
      </c>
      <c r="J716">
        <v>8</v>
      </c>
      <c r="K716" s="6">
        <v>1348.08</v>
      </c>
      <c r="L716" s="7">
        <v>0</v>
      </c>
      <c r="M716" t="s">
        <v>27</v>
      </c>
      <c r="N716" t="s">
        <v>21</v>
      </c>
      <c r="O716" t="str">
        <f>_xlfn.XLOOKUP(Orders_CLEAN[[#This Row],[Region]],Region_lookup[RegionCode],Region_lookup[RegionName])</f>
        <v>KwaZulu-Natal</v>
      </c>
      <c r="P716" t="s">
        <v>22</v>
      </c>
      <c r="Q716" t="str">
        <f>_xlfn.XLOOKUP(Orders_CLEAN[[#This Row],[EmployeeID]],Employees[EmployeeID],Employees[EmployeeName])</f>
        <v>Thabo Le Roux</v>
      </c>
      <c r="R716" s="8">
        <f>Orders_CLEAN[[#This Row],[Quantity]]*Orders_CLEAN[[#This Row],[UnitPrice]]*(1-Orders_CLEAN[[#This Row],[Discount]])</f>
        <v>10784.64</v>
      </c>
      <c r="S716" s="8">
        <f>Orders_CLEAN[[#This Row],[Cost]]*Orders_CLEAN[[#This Row],[Quantity]]</f>
        <v>5785.68</v>
      </c>
      <c r="T716" s="8">
        <f>Orders_CLEAN[[#This Row],[LineTotal]]-Orders_CLEAN[[#This Row],[LineCost]]</f>
        <v>4998.9599999999991</v>
      </c>
      <c r="U716" s="8" t="str">
        <f>IFERROR(IF(Orders_CLEAN[[#This Row],[Profit]]/Orders_CLEAN[[#This Row],[LineTotal]]&gt;0.3, "High", IF(Orders_CLEAN[[#This Row],[Profit]]/Orders_CLEAN[[#This Row],[LineTotal]]&gt;=0.15, "Medium", "Low")), "Quantity Error!")</f>
        <v>High</v>
      </c>
      <c r="V716" s="8" t="str">
        <f>IF(COUNTIF(Returns[OrderID], Orders_CLEAN[[#This Row],[OrderID]])&gt;0, "Yes", "No")</f>
        <v>No</v>
      </c>
      <c r="W716" s="19">
        <f>IF(Orders_CLEAN[[#This Row],[Returned]]="Yes",1,0)</f>
        <v>0</v>
      </c>
    </row>
    <row r="717" spans="1:23" x14ac:dyDescent="0.2">
      <c r="A717" t="s">
        <v>1203</v>
      </c>
      <c r="B717" s="5">
        <v>45695</v>
      </c>
      <c r="C717" s="5" t="str">
        <f>IF(Orders_CLEAN[[#This Row],[Quantity]]="", "Quantity Error!", "Q"&amp;ROUNDUP(MONTH(Orders_CLEAN[[#This Row],[OrderDate]])/3,0))</f>
        <v>Q1</v>
      </c>
      <c r="D717" t="s">
        <v>165</v>
      </c>
      <c r="E717" t="str">
        <f>_xlfn.XLOOKUP(Orders_CLEAN[[#This Row],[CustomerID]],Customers[CustomerID],Customers[CustomerName])</f>
        <v>Nomsa Sithole</v>
      </c>
      <c r="F717" t="s">
        <v>100</v>
      </c>
      <c r="G717" t="str">
        <f>_xlfn.XLOOKUP(Orders_CLEAN[[#This Row],[ProductID]],Products[ProductID],Products[ProductName])</f>
        <v>Printers Model 1</v>
      </c>
      <c r="H717" t="str">
        <f>_xlfn.XLOOKUP(Orders_CLEAN[[#This Row],[ProductName]],Products[ProductName],Products[Category])</f>
        <v>Technology</v>
      </c>
      <c r="I717" s="6">
        <f>_xlfn.XLOOKUP(Orders_CLEAN[[#This Row],[ProductID]],Products[ProductID],Products[Cost])</f>
        <v>595.79999999999995</v>
      </c>
      <c r="J717">
        <v>9</v>
      </c>
      <c r="K717" s="6">
        <v>1280.18</v>
      </c>
      <c r="L717" s="7">
        <v>0.2</v>
      </c>
      <c r="M717" t="s">
        <v>27</v>
      </c>
      <c r="N717" t="s">
        <v>21</v>
      </c>
      <c r="O717" t="str">
        <f>_xlfn.XLOOKUP(Orders_CLEAN[[#This Row],[Region]],Region_lookup[RegionCode],Region_lookup[RegionName])</f>
        <v>KwaZulu-Natal</v>
      </c>
      <c r="P717" t="s">
        <v>170</v>
      </c>
      <c r="Q717" t="str">
        <f>_xlfn.XLOOKUP(Orders_CLEAN[[#This Row],[EmployeeID]],Employees[EmployeeID],Employees[EmployeeName])</f>
        <v>Nomvula Le Roux</v>
      </c>
      <c r="R717" s="8">
        <f>Orders_CLEAN[[#This Row],[Quantity]]*Orders_CLEAN[[#This Row],[UnitPrice]]*(1-Orders_CLEAN[[#This Row],[Discount]])</f>
        <v>9217.2960000000003</v>
      </c>
      <c r="S717" s="8">
        <f>Orders_CLEAN[[#This Row],[Cost]]*Orders_CLEAN[[#This Row],[Quantity]]</f>
        <v>5362.2</v>
      </c>
      <c r="T717" s="8">
        <f>Orders_CLEAN[[#This Row],[LineTotal]]-Orders_CLEAN[[#This Row],[LineCost]]</f>
        <v>3855.0960000000005</v>
      </c>
      <c r="U717" s="8" t="str">
        <f>IFERROR(IF(Orders_CLEAN[[#This Row],[Profit]]/Orders_CLEAN[[#This Row],[LineTotal]]&gt;0.3, "High", IF(Orders_CLEAN[[#This Row],[Profit]]/Orders_CLEAN[[#This Row],[LineTotal]]&gt;=0.15, "Medium", "Low")), "Quantity Error!")</f>
        <v>High</v>
      </c>
      <c r="V717" s="8" t="str">
        <f>IF(COUNTIF(Returns[OrderID], Orders_CLEAN[[#This Row],[OrderID]])&gt;0, "Yes", "No")</f>
        <v>No</v>
      </c>
      <c r="W717" s="19">
        <f>IF(Orders_CLEAN[[#This Row],[Returned]]="Yes",1,0)</f>
        <v>0</v>
      </c>
    </row>
    <row r="718" spans="1:23" x14ac:dyDescent="0.2">
      <c r="A718" t="s">
        <v>1204</v>
      </c>
      <c r="B718" s="5">
        <v>45390</v>
      </c>
      <c r="C718" s="5" t="str">
        <f>IF(Orders_CLEAN[[#This Row],[Quantity]]="", "Quantity Error!", "Q"&amp;ROUNDUP(MONTH(Orders_CLEAN[[#This Row],[OrderDate]])/3,0))</f>
        <v>Q2</v>
      </c>
      <c r="D718" t="s">
        <v>165</v>
      </c>
      <c r="E718" t="str">
        <f>_xlfn.XLOOKUP(Orders_CLEAN[[#This Row],[CustomerID]],Customers[CustomerID],Customers[CustomerName])</f>
        <v>Nomsa Sithole</v>
      </c>
      <c r="F718" t="s">
        <v>181</v>
      </c>
      <c r="G718" t="str">
        <f>_xlfn.XLOOKUP(Orders_CLEAN[[#This Row],[ProductID]],Products[ProductID],Products[ProductName])</f>
        <v>Envelopes Model 1</v>
      </c>
      <c r="H718" t="str">
        <f>_xlfn.XLOOKUP(Orders_CLEAN[[#This Row],[ProductName]],Products[ProductName],Products[Category])</f>
        <v>Office Supplies</v>
      </c>
      <c r="I718" s="6">
        <f>_xlfn.XLOOKUP(Orders_CLEAN[[#This Row],[ProductID]],Products[ProductID],Products[Cost])</f>
        <v>76.66</v>
      </c>
      <c r="J718">
        <v>8</v>
      </c>
      <c r="K718" s="6">
        <v>117.32</v>
      </c>
      <c r="L718" s="7">
        <v>0.15</v>
      </c>
      <c r="M718" t="s">
        <v>13</v>
      </c>
      <c r="N718" t="s">
        <v>21</v>
      </c>
      <c r="O718" t="str">
        <f>_xlfn.XLOOKUP(Orders_CLEAN[[#This Row],[Region]],Region_lookup[RegionCode],Region_lookup[RegionName])</f>
        <v>KwaZulu-Natal</v>
      </c>
      <c r="P718" t="s">
        <v>22</v>
      </c>
      <c r="Q718" t="str">
        <f>_xlfn.XLOOKUP(Orders_CLEAN[[#This Row],[EmployeeID]],Employees[EmployeeID],Employees[EmployeeName])</f>
        <v>Thabo Le Roux</v>
      </c>
      <c r="R718" s="8">
        <f>Orders_CLEAN[[#This Row],[Quantity]]*Orders_CLEAN[[#This Row],[UnitPrice]]*(1-Orders_CLEAN[[#This Row],[Discount]])</f>
        <v>797.77599999999995</v>
      </c>
      <c r="S718" s="8">
        <f>Orders_CLEAN[[#This Row],[Cost]]*Orders_CLEAN[[#This Row],[Quantity]]</f>
        <v>613.28</v>
      </c>
      <c r="T718" s="8">
        <f>Orders_CLEAN[[#This Row],[LineTotal]]-Orders_CLEAN[[#This Row],[LineCost]]</f>
        <v>184.49599999999998</v>
      </c>
      <c r="U718" s="8" t="str">
        <f>IFERROR(IF(Orders_CLEAN[[#This Row],[Profit]]/Orders_CLEAN[[#This Row],[LineTotal]]&gt;0.3, "High", IF(Orders_CLEAN[[#This Row],[Profit]]/Orders_CLEAN[[#This Row],[LineTotal]]&gt;=0.15, "Medium", "Low")), "Quantity Error!")</f>
        <v>Medium</v>
      </c>
      <c r="V718" s="8" t="str">
        <f>IF(COUNTIF(Returns[OrderID], Orders_CLEAN[[#This Row],[OrderID]])&gt;0, "Yes", "No")</f>
        <v>No</v>
      </c>
      <c r="W718" s="19">
        <f>IF(Orders_CLEAN[[#This Row],[Returned]]="Yes",1,0)</f>
        <v>0</v>
      </c>
    </row>
    <row r="719" spans="1:23" x14ac:dyDescent="0.2">
      <c r="A719" t="s">
        <v>1205</v>
      </c>
      <c r="B719" s="5">
        <v>45386</v>
      </c>
      <c r="C719" s="5" t="str">
        <f>IF(Orders_CLEAN[[#This Row],[Quantity]]="", "Quantity Error!", "Q"&amp;ROUNDUP(MONTH(Orders_CLEAN[[#This Row],[OrderDate]])/3,0))</f>
        <v>Q2</v>
      </c>
      <c r="D719" t="s">
        <v>519</v>
      </c>
      <c r="E719" t="str">
        <f>_xlfn.XLOOKUP(Orders_CLEAN[[#This Row],[CustomerID]],Customers[CustomerID],Customers[CustomerName])</f>
        <v>Francois Van Der Merwe</v>
      </c>
      <c r="F719" t="s">
        <v>73</v>
      </c>
      <c r="G719" t="str">
        <f>_xlfn.XLOOKUP(Orders_CLEAN[[#This Row],[ProductID]],Products[ProductID],Products[ProductName])</f>
        <v>Tables Model 1</v>
      </c>
      <c r="H719" t="str">
        <f>_xlfn.XLOOKUP(Orders_CLEAN[[#This Row],[ProductName]],Products[ProductName],Products[Category])</f>
        <v>Furniture</v>
      </c>
      <c r="I719" s="6">
        <f>_xlfn.XLOOKUP(Orders_CLEAN[[#This Row],[ProductID]],Products[ProductID],Products[Cost])</f>
        <v>469.73</v>
      </c>
      <c r="J719">
        <v>3</v>
      </c>
      <c r="K719" s="6">
        <v>954.16</v>
      </c>
      <c r="L719" s="7">
        <v>0</v>
      </c>
      <c r="M719" t="s">
        <v>36</v>
      </c>
      <c r="N719" t="s">
        <v>14</v>
      </c>
      <c r="O719" t="str">
        <f>_xlfn.XLOOKUP(Orders_CLEAN[[#This Row],[Region]],Region_lookup[RegionCode],Region_lookup[RegionName])</f>
        <v>Western Cape</v>
      </c>
      <c r="P719" t="s">
        <v>82</v>
      </c>
      <c r="Q719" t="str">
        <f>_xlfn.XLOOKUP(Orders_CLEAN[[#This Row],[EmployeeID]],Employees[EmployeeID],Employees[EmployeeName])</f>
        <v>Thabo Pretorius</v>
      </c>
      <c r="R719" s="8">
        <f>Orders_CLEAN[[#This Row],[Quantity]]*Orders_CLEAN[[#This Row],[UnitPrice]]*(1-Orders_CLEAN[[#This Row],[Discount]])</f>
        <v>2862.48</v>
      </c>
      <c r="S719" s="8">
        <f>Orders_CLEAN[[#This Row],[Cost]]*Orders_CLEAN[[#This Row],[Quantity]]</f>
        <v>1409.19</v>
      </c>
      <c r="T719" s="8">
        <f>Orders_CLEAN[[#This Row],[LineTotal]]-Orders_CLEAN[[#This Row],[LineCost]]</f>
        <v>1453.29</v>
      </c>
      <c r="U719" s="8" t="str">
        <f>IFERROR(IF(Orders_CLEAN[[#This Row],[Profit]]/Orders_CLEAN[[#This Row],[LineTotal]]&gt;0.3, "High", IF(Orders_CLEAN[[#This Row],[Profit]]/Orders_CLEAN[[#This Row],[LineTotal]]&gt;=0.15, "Medium", "Low")), "Quantity Error!")</f>
        <v>High</v>
      </c>
      <c r="V719" s="8" t="str">
        <f>IF(COUNTIF(Returns[OrderID], Orders_CLEAN[[#This Row],[OrderID]])&gt;0, "Yes", "No")</f>
        <v>No</v>
      </c>
      <c r="W719" s="19">
        <f>IF(Orders_CLEAN[[#This Row],[Returned]]="Yes",1,0)</f>
        <v>0</v>
      </c>
    </row>
    <row r="720" spans="1:23" x14ac:dyDescent="0.2">
      <c r="A720" t="s">
        <v>1206</v>
      </c>
      <c r="B720" s="5">
        <v>45501</v>
      </c>
      <c r="C720" s="5" t="str">
        <f>IF(Orders_CLEAN[[#This Row],[Quantity]]="", "Quantity Error!", "Q"&amp;ROUNDUP(MONTH(Orders_CLEAN[[#This Row],[OrderDate]])/3,0))</f>
        <v>Q3</v>
      </c>
      <c r="D720" t="s">
        <v>169</v>
      </c>
      <c r="E720" t="str">
        <f>_xlfn.XLOOKUP(Orders_CLEAN[[#This Row],[CustomerID]],Customers[CustomerID],Customers[CustomerName])</f>
        <v>Sipho Sithole</v>
      </c>
      <c r="F720" t="s">
        <v>365</v>
      </c>
      <c r="G720" t="str">
        <f>_xlfn.XLOOKUP(Orders_CLEAN[[#This Row],[ProductID]],Products[ProductID],Products[ProductName])</f>
        <v>Binders Model 4</v>
      </c>
      <c r="H720" t="str">
        <f>_xlfn.XLOOKUP(Orders_CLEAN[[#This Row],[ProductName]],Products[ProductName],Products[Category])</f>
        <v>Office Supplies</v>
      </c>
      <c r="I720" s="6">
        <f>_xlfn.XLOOKUP(Orders_CLEAN[[#This Row],[ProductID]],Products[ProductID],Products[Cost])</f>
        <v>723.8</v>
      </c>
      <c r="J720">
        <v>6</v>
      </c>
      <c r="K720" s="6">
        <v>1101.54</v>
      </c>
      <c r="L720" s="7">
        <v>0.15</v>
      </c>
      <c r="M720" t="s">
        <v>36</v>
      </c>
      <c r="N720" t="s">
        <v>21</v>
      </c>
      <c r="O720" t="str">
        <f>_xlfn.XLOOKUP(Orders_CLEAN[[#This Row],[Region]],Region_lookup[RegionCode],Region_lookup[RegionName])</f>
        <v>KwaZulu-Natal</v>
      </c>
      <c r="P720" t="s">
        <v>97</v>
      </c>
      <c r="Q720" t="str">
        <f>_xlfn.XLOOKUP(Orders_CLEAN[[#This Row],[EmployeeID]],Employees[EmployeeID],Employees[EmployeeName])</f>
        <v>Bongani Sithole</v>
      </c>
      <c r="R720" s="8">
        <f>Orders_CLEAN[[#This Row],[Quantity]]*Orders_CLEAN[[#This Row],[UnitPrice]]*(1-Orders_CLEAN[[#This Row],[Discount]])</f>
        <v>5617.8539999999994</v>
      </c>
      <c r="S720" s="8">
        <f>Orders_CLEAN[[#This Row],[Cost]]*Orders_CLEAN[[#This Row],[Quantity]]</f>
        <v>4342.7999999999993</v>
      </c>
      <c r="T720" s="8">
        <f>Orders_CLEAN[[#This Row],[LineTotal]]-Orders_CLEAN[[#This Row],[LineCost]]</f>
        <v>1275.0540000000001</v>
      </c>
      <c r="U720" s="8" t="str">
        <f>IFERROR(IF(Orders_CLEAN[[#This Row],[Profit]]/Orders_CLEAN[[#This Row],[LineTotal]]&gt;0.3, "High", IF(Orders_CLEAN[[#This Row],[Profit]]/Orders_CLEAN[[#This Row],[LineTotal]]&gt;=0.15, "Medium", "Low")), "Quantity Error!")</f>
        <v>Medium</v>
      </c>
      <c r="V720" s="8" t="str">
        <f>IF(COUNTIF(Returns[OrderID], Orders_CLEAN[[#This Row],[OrderID]])&gt;0, "Yes", "No")</f>
        <v>No</v>
      </c>
      <c r="W720" s="19">
        <f>IF(Orders_CLEAN[[#This Row],[Returned]]="Yes",1,0)</f>
        <v>0</v>
      </c>
    </row>
    <row r="721" spans="1:23" x14ac:dyDescent="0.2">
      <c r="A721" t="s">
        <v>1208</v>
      </c>
      <c r="B721" s="5">
        <v>45760</v>
      </c>
      <c r="C721" s="5" t="str">
        <f>IF(Orders_CLEAN[[#This Row],[Quantity]]="", "Quantity Error!", "Q"&amp;ROUNDUP(MONTH(Orders_CLEAN[[#This Row],[OrderDate]])/3,0))</f>
        <v>Q2</v>
      </c>
      <c r="D721" t="s">
        <v>347</v>
      </c>
      <c r="E721" t="str">
        <f>_xlfn.XLOOKUP(Orders_CLEAN[[#This Row],[CustomerID]],Customers[CustomerID],Customers[CustomerName])</f>
        <v>Bongani Molefe</v>
      </c>
      <c r="F721" t="s">
        <v>231</v>
      </c>
      <c r="G721" t="str">
        <f>_xlfn.XLOOKUP(Orders_CLEAN[[#This Row],[ProductID]],Products[ProductID],Products[ProductName])</f>
        <v>Accessories Model 2</v>
      </c>
      <c r="H721" t="str">
        <f>_xlfn.XLOOKUP(Orders_CLEAN[[#This Row],[ProductName]],Products[ProductName],Products[Category])</f>
        <v>Technology</v>
      </c>
      <c r="I721" s="6">
        <f>_xlfn.XLOOKUP(Orders_CLEAN[[#This Row],[ProductID]],Products[ProductID],Products[Cost])</f>
        <v>31.01</v>
      </c>
      <c r="J721">
        <v>5</v>
      </c>
      <c r="K721" s="6">
        <v>49.68</v>
      </c>
      <c r="L721" s="7">
        <v>0.1</v>
      </c>
      <c r="M721" t="s">
        <v>27</v>
      </c>
      <c r="N721" t="s">
        <v>47</v>
      </c>
      <c r="O721" t="str">
        <f>_xlfn.XLOOKUP(Orders_CLEAN[[#This Row],[Region]],Region_lookup[RegionCode],Region_lookup[RegionName])</f>
        <v>Eastern Cape</v>
      </c>
      <c r="P721" t="s">
        <v>58</v>
      </c>
      <c r="Q721" t="str">
        <f>_xlfn.XLOOKUP(Orders_CLEAN[[#This Row],[EmployeeID]],Employees[EmployeeID],Employees[EmployeeName])</f>
        <v>Palesa Steyn</v>
      </c>
      <c r="R721" s="8">
        <f>Orders_CLEAN[[#This Row],[Quantity]]*Orders_CLEAN[[#This Row],[UnitPrice]]*(1-Orders_CLEAN[[#This Row],[Discount]])</f>
        <v>223.56</v>
      </c>
      <c r="S721" s="8">
        <f>Orders_CLEAN[[#This Row],[Cost]]*Orders_CLEAN[[#This Row],[Quantity]]</f>
        <v>155.05000000000001</v>
      </c>
      <c r="T721" s="8">
        <f>Orders_CLEAN[[#This Row],[LineTotal]]-Orders_CLEAN[[#This Row],[LineCost]]</f>
        <v>68.509999999999991</v>
      </c>
      <c r="U721" s="8" t="str">
        <f>IFERROR(IF(Orders_CLEAN[[#This Row],[Profit]]/Orders_CLEAN[[#This Row],[LineTotal]]&gt;0.3, "High", IF(Orders_CLEAN[[#This Row],[Profit]]/Orders_CLEAN[[#This Row],[LineTotal]]&gt;=0.15, "Medium", "Low")), "Quantity Error!")</f>
        <v>High</v>
      </c>
      <c r="V721" s="8" t="str">
        <f>IF(COUNTIF(Returns[OrderID], Orders_CLEAN[[#This Row],[OrderID]])&gt;0, "Yes", "No")</f>
        <v>No</v>
      </c>
      <c r="W721" s="19">
        <f>IF(Orders_CLEAN[[#This Row],[Returned]]="Yes",1,0)</f>
        <v>0</v>
      </c>
    </row>
    <row r="722" spans="1:23" x14ac:dyDescent="0.2">
      <c r="A722" t="s">
        <v>1210</v>
      </c>
      <c r="B722" s="5">
        <v>45698</v>
      </c>
      <c r="C722" s="5" t="str">
        <f>IF(Orders_CLEAN[[#This Row],[Quantity]]="", "Quantity Error!", "Q"&amp;ROUNDUP(MONTH(Orders_CLEAN[[#This Row],[OrderDate]])/3,0))</f>
        <v>Q1</v>
      </c>
      <c r="D722" t="s">
        <v>530</v>
      </c>
      <c r="E722" t="str">
        <f>_xlfn.XLOOKUP(Orders_CLEAN[[#This Row],[CustomerID]],Customers[CustomerID],Customers[CustomerName])</f>
        <v>Aisha Botha</v>
      </c>
      <c r="F722" t="s">
        <v>69</v>
      </c>
      <c r="G722" t="str">
        <f>_xlfn.XLOOKUP(Orders_CLEAN[[#This Row],[ProductID]],Products[ProductID],Products[ProductName])</f>
        <v>Paper Model 2</v>
      </c>
      <c r="H722" t="str">
        <f>_xlfn.XLOOKUP(Orders_CLEAN[[#This Row],[ProductName]],Products[ProductName],Products[Category])</f>
        <v>Office Supplies</v>
      </c>
      <c r="I722" s="6">
        <f>_xlfn.XLOOKUP(Orders_CLEAN[[#This Row],[ProductID]],Products[ProductID],Products[Cost])</f>
        <v>461.98</v>
      </c>
      <c r="J722">
        <v>11</v>
      </c>
      <c r="K722" s="6">
        <v>1013.15</v>
      </c>
      <c r="L722" s="7">
        <v>0</v>
      </c>
      <c r="M722" t="s">
        <v>13</v>
      </c>
      <c r="N722" t="s">
        <v>21</v>
      </c>
      <c r="O722" t="str">
        <f>_xlfn.XLOOKUP(Orders_CLEAN[[#This Row],[Region]],Region_lookup[RegionCode],Region_lookup[RegionName])</f>
        <v>KwaZulu-Natal</v>
      </c>
      <c r="P722" t="s">
        <v>170</v>
      </c>
      <c r="Q722" t="str">
        <f>_xlfn.XLOOKUP(Orders_CLEAN[[#This Row],[EmployeeID]],Employees[EmployeeID],Employees[EmployeeName])</f>
        <v>Nomvula Le Roux</v>
      </c>
      <c r="R722" s="8">
        <f>Orders_CLEAN[[#This Row],[Quantity]]*Orders_CLEAN[[#This Row],[UnitPrice]]*(1-Orders_CLEAN[[#This Row],[Discount]])</f>
        <v>11144.65</v>
      </c>
      <c r="S722" s="8">
        <f>Orders_CLEAN[[#This Row],[Cost]]*Orders_CLEAN[[#This Row],[Quantity]]</f>
        <v>5081.7800000000007</v>
      </c>
      <c r="T722" s="8">
        <f>Orders_CLEAN[[#This Row],[LineTotal]]-Orders_CLEAN[[#This Row],[LineCost]]</f>
        <v>6062.869999999999</v>
      </c>
      <c r="U722" s="8" t="str">
        <f>IFERROR(IF(Orders_CLEAN[[#This Row],[Profit]]/Orders_CLEAN[[#This Row],[LineTotal]]&gt;0.3, "High", IF(Orders_CLEAN[[#This Row],[Profit]]/Orders_CLEAN[[#This Row],[LineTotal]]&gt;=0.15, "Medium", "Low")), "Quantity Error!")</f>
        <v>High</v>
      </c>
      <c r="V722" s="8" t="str">
        <f>IF(COUNTIF(Returns[OrderID], Orders_CLEAN[[#This Row],[OrderID]])&gt;0, "Yes", "No")</f>
        <v>No</v>
      </c>
      <c r="W722" s="19">
        <f>IF(Orders_CLEAN[[#This Row],[Returned]]="Yes",1,0)</f>
        <v>0</v>
      </c>
    </row>
    <row r="723" spans="1:23" x14ac:dyDescent="0.2">
      <c r="A723" t="s">
        <v>1211</v>
      </c>
      <c r="B723" s="5">
        <v>45689</v>
      </c>
      <c r="C723" s="5" t="str">
        <f>IF(Orders_CLEAN[[#This Row],[Quantity]]="", "Quantity Error!", "Q"&amp;ROUNDUP(MONTH(Orders_CLEAN[[#This Row],[OrderDate]])/3,0))</f>
        <v>Q1</v>
      </c>
      <c r="D723" t="s">
        <v>353</v>
      </c>
      <c r="E723" t="str">
        <f>_xlfn.XLOOKUP(Orders_CLEAN[[#This Row],[CustomerID]],Customers[CustomerID],Customers[CustomerName])</f>
        <v>Sipho Joubert</v>
      </c>
      <c r="F723" t="s">
        <v>19</v>
      </c>
      <c r="G723" t="str">
        <f>_xlfn.XLOOKUP(Orders_CLEAN[[#This Row],[ProductID]],Products[ProductID],Products[ProductName])</f>
        <v>Accessories Model 4</v>
      </c>
      <c r="H723" t="str">
        <f>_xlfn.XLOOKUP(Orders_CLEAN[[#This Row],[ProductName]],Products[ProductName],Products[Category])</f>
        <v>Technology</v>
      </c>
      <c r="I723" s="6">
        <f>_xlfn.XLOOKUP(Orders_CLEAN[[#This Row],[ProductID]],Products[ProductID],Products[Cost])</f>
        <v>685.08</v>
      </c>
      <c r="J723">
        <v>12</v>
      </c>
      <c r="K723" s="6">
        <v>921.01</v>
      </c>
      <c r="L723" s="7">
        <v>0.15</v>
      </c>
      <c r="M723" t="s">
        <v>36</v>
      </c>
      <c r="N723" t="s">
        <v>21</v>
      </c>
      <c r="O723" t="str">
        <f>_xlfn.XLOOKUP(Orders_CLEAN[[#This Row],[Region]],Region_lookup[RegionCode],Region_lookup[RegionName])</f>
        <v>KwaZulu-Natal</v>
      </c>
      <c r="P723" t="s">
        <v>170</v>
      </c>
      <c r="Q723" t="str">
        <f>_xlfn.XLOOKUP(Orders_CLEAN[[#This Row],[EmployeeID]],Employees[EmployeeID],Employees[EmployeeName])</f>
        <v>Nomvula Le Roux</v>
      </c>
      <c r="R723" s="8">
        <f>Orders_CLEAN[[#This Row],[Quantity]]*Orders_CLEAN[[#This Row],[UnitPrice]]*(1-Orders_CLEAN[[#This Row],[Discount]])</f>
        <v>9394.3019999999997</v>
      </c>
      <c r="S723" s="8">
        <f>Orders_CLEAN[[#This Row],[Cost]]*Orders_CLEAN[[#This Row],[Quantity]]</f>
        <v>8220.9600000000009</v>
      </c>
      <c r="T723" s="8">
        <f>Orders_CLEAN[[#This Row],[LineTotal]]-Orders_CLEAN[[#This Row],[LineCost]]</f>
        <v>1173.3419999999987</v>
      </c>
      <c r="U723" s="8" t="str">
        <f>IFERROR(IF(Orders_CLEAN[[#This Row],[Profit]]/Orders_CLEAN[[#This Row],[LineTotal]]&gt;0.3, "High", IF(Orders_CLEAN[[#This Row],[Profit]]/Orders_CLEAN[[#This Row],[LineTotal]]&gt;=0.15, "Medium", "Low")), "Quantity Error!")</f>
        <v>Low</v>
      </c>
      <c r="V723" s="8" t="str">
        <f>IF(COUNTIF(Returns[OrderID], Orders_CLEAN[[#This Row],[OrderID]])&gt;0, "Yes", "No")</f>
        <v>No</v>
      </c>
      <c r="W723" s="19">
        <f>IF(Orders_CLEAN[[#This Row],[Returned]]="Yes",1,0)</f>
        <v>0</v>
      </c>
    </row>
    <row r="724" spans="1:23" x14ac:dyDescent="0.2">
      <c r="A724" t="s">
        <v>1212</v>
      </c>
      <c r="B724" s="5">
        <v>45594</v>
      </c>
      <c r="C724" s="5" t="str">
        <f>IF(Orders_CLEAN[[#This Row],[Quantity]]="", "Quantity Error!", "Q"&amp;ROUNDUP(MONTH(Orders_CLEAN[[#This Row],[OrderDate]])/3,0))</f>
        <v>Q4</v>
      </c>
      <c r="D724" t="s">
        <v>419</v>
      </c>
      <c r="E724" t="str">
        <f>_xlfn.XLOOKUP(Orders_CLEAN[[#This Row],[CustomerID]],Customers[CustomerID],Customers[CustomerName])</f>
        <v>Aisha Khumalo</v>
      </c>
      <c r="F724" t="s">
        <v>19</v>
      </c>
      <c r="G724" t="str">
        <f>_xlfn.XLOOKUP(Orders_CLEAN[[#This Row],[ProductID]],Products[ProductID],Products[ProductName])</f>
        <v>Accessories Model 4</v>
      </c>
      <c r="H724" t="str">
        <f>_xlfn.XLOOKUP(Orders_CLEAN[[#This Row],[ProductName]],Products[ProductName],Products[Category])</f>
        <v>Technology</v>
      </c>
      <c r="I724" s="6">
        <f>_xlfn.XLOOKUP(Orders_CLEAN[[#This Row],[ProductID]],Products[ProductID],Products[Cost])</f>
        <v>685.08</v>
      </c>
      <c r="J724">
        <v>11</v>
      </c>
      <c r="K724" s="6">
        <v>921.01</v>
      </c>
      <c r="L724" s="7">
        <v>0</v>
      </c>
      <c r="M724" t="s">
        <v>13</v>
      </c>
      <c r="N724" t="s">
        <v>47</v>
      </c>
      <c r="O724" t="str">
        <f>_xlfn.XLOOKUP(Orders_CLEAN[[#This Row],[Region]],Region_lookup[RegionCode],Region_lookup[RegionName])</f>
        <v>Eastern Cape</v>
      </c>
      <c r="P724" t="s">
        <v>48</v>
      </c>
      <c r="Q724" t="str">
        <f>_xlfn.XLOOKUP(Orders_CLEAN[[#This Row],[EmployeeID]],Employees[EmployeeID],Employees[EmployeeName])</f>
        <v>Sipho Ndlovu</v>
      </c>
      <c r="R724" s="8">
        <f>Orders_CLEAN[[#This Row],[Quantity]]*Orders_CLEAN[[#This Row],[UnitPrice]]*(1-Orders_CLEAN[[#This Row],[Discount]])</f>
        <v>10131.11</v>
      </c>
      <c r="S724" s="8">
        <f>Orders_CLEAN[[#This Row],[Cost]]*Orders_CLEAN[[#This Row],[Quantity]]</f>
        <v>7535.88</v>
      </c>
      <c r="T724" s="8">
        <f>Orders_CLEAN[[#This Row],[LineTotal]]-Orders_CLEAN[[#This Row],[LineCost]]</f>
        <v>2595.2300000000005</v>
      </c>
      <c r="U724" s="8" t="str">
        <f>IFERROR(IF(Orders_CLEAN[[#This Row],[Profit]]/Orders_CLEAN[[#This Row],[LineTotal]]&gt;0.3, "High", IF(Orders_CLEAN[[#This Row],[Profit]]/Orders_CLEAN[[#This Row],[LineTotal]]&gt;=0.15, "Medium", "Low")), "Quantity Error!")</f>
        <v>Medium</v>
      </c>
      <c r="V724" s="8" t="str">
        <f>IF(COUNTIF(Returns[OrderID], Orders_CLEAN[[#This Row],[OrderID]])&gt;0, "Yes", "No")</f>
        <v>No</v>
      </c>
      <c r="W724" s="19">
        <f>IF(Orders_CLEAN[[#This Row],[Returned]]="Yes",1,0)</f>
        <v>0</v>
      </c>
    </row>
    <row r="725" spans="1:23" x14ac:dyDescent="0.2">
      <c r="A725" t="s">
        <v>1213</v>
      </c>
      <c r="B725" s="5">
        <v>45806</v>
      </c>
      <c r="C725" s="5" t="str">
        <f>IF(Orders_CLEAN[[#This Row],[Quantity]]="", "Quantity Error!", "Q"&amp;ROUNDUP(MONTH(Orders_CLEAN[[#This Row],[OrderDate]])/3,0))</f>
        <v>Q2</v>
      </c>
      <c r="D725" t="s">
        <v>388</v>
      </c>
      <c r="E725" t="str">
        <f>_xlfn.XLOOKUP(Orders_CLEAN[[#This Row],[CustomerID]],Customers[CustomerID],Customers[CustomerName])</f>
        <v>Francois Mahlangu</v>
      </c>
      <c r="F725" t="s">
        <v>139</v>
      </c>
      <c r="G725" t="str">
        <f>_xlfn.XLOOKUP(Orders_CLEAN[[#This Row],[ProductID]],Products[ProductID],Products[ProductName])</f>
        <v>Envelopes Model 3</v>
      </c>
      <c r="H725" t="str">
        <f>_xlfn.XLOOKUP(Orders_CLEAN[[#This Row],[ProductName]],Products[ProductName],Products[Category])</f>
        <v>Office Supplies</v>
      </c>
      <c r="I725" s="6">
        <f>_xlfn.XLOOKUP(Orders_CLEAN[[#This Row],[ProductID]],Products[ProductID],Products[Cost])</f>
        <v>110.07</v>
      </c>
      <c r="J725">
        <v>3</v>
      </c>
      <c r="K725" s="6">
        <v>193.99</v>
      </c>
      <c r="L725" s="7">
        <v>0.15</v>
      </c>
      <c r="M725" t="s">
        <v>36</v>
      </c>
      <c r="N725" t="s">
        <v>31</v>
      </c>
      <c r="O725" t="str">
        <f>_xlfn.XLOOKUP(Orders_CLEAN[[#This Row],[Region]],Region_lookup[RegionCode],Region_lookup[RegionName])</f>
        <v>Gauteng</v>
      </c>
      <c r="P725" t="s">
        <v>52</v>
      </c>
      <c r="Q725" t="str">
        <f>_xlfn.XLOOKUP(Orders_CLEAN[[#This Row],[EmployeeID]],Employees[EmployeeID],Employees[EmployeeName])</f>
        <v>Precious Mbatha</v>
      </c>
      <c r="R725" s="8">
        <f>Orders_CLEAN[[#This Row],[Quantity]]*Orders_CLEAN[[#This Row],[UnitPrice]]*(1-Orders_CLEAN[[#This Row],[Discount]])</f>
        <v>494.67450000000002</v>
      </c>
      <c r="S725" s="8">
        <f>Orders_CLEAN[[#This Row],[Cost]]*Orders_CLEAN[[#This Row],[Quantity]]</f>
        <v>330.21</v>
      </c>
      <c r="T725" s="8">
        <f>Orders_CLEAN[[#This Row],[LineTotal]]-Orders_CLEAN[[#This Row],[LineCost]]</f>
        <v>164.46450000000004</v>
      </c>
      <c r="U725" s="8" t="str">
        <f>IFERROR(IF(Orders_CLEAN[[#This Row],[Profit]]/Orders_CLEAN[[#This Row],[LineTotal]]&gt;0.3, "High", IF(Orders_CLEAN[[#This Row],[Profit]]/Orders_CLEAN[[#This Row],[LineTotal]]&gt;=0.15, "Medium", "Low")), "Quantity Error!")</f>
        <v>High</v>
      </c>
      <c r="V725" s="8" t="str">
        <f>IF(COUNTIF(Returns[OrderID], Orders_CLEAN[[#This Row],[OrderID]])&gt;0, "Yes", "No")</f>
        <v>No</v>
      </c>
      <c r="W725" s="19">
        <f>IF(Orders_CLEAN[[#This Row],[Returned]]="Yes",1,0)</f>
        <v>0</v>
      </c>
    </row>
    <row r="726" spans="1:23" x14ac:dyDescent="0.2">
      <c r="A726" t="s">
        <v>1214</v>
      </c>
      <c r="B726" s="5">
        <v>45807</v>
      </c>
      <c r="C726" s="5" t="str">
        <f>IF(Orders_CLEAN[[#This Row],[Quantity]]="", "Quantity Error!", "Q"&amp;ROUNDUP(MONTH(Orders_CLEAN[[#This Row],[OrderDate]])/3,0))</f>
        <v>Q2</v>
      </c>
      <c r="D726" t="s">
        <v>18</v>
      </c>
      <c r="E726" t="str">
        <f>_xlfn.XLOOKUP(Orders_CLEAN[[#This Row],[CustomerID]],Customers[CustomerID],Customers[CustomerName])</f>
        <v>Precious Ndlovu</v>
      </c>
      <c r="F726" t="s">
        <v>35</v>
      </c>
      <c r="G726" t="str">
        <f>_xlfn.XLOOKUP(Orders_CLEAN[[#This Row],[ProductID]],Products[ProductID],Products[ProductName])</f>
        <v>Accessories Model 1</v>
      </c>
      <c r="H726" t="str">
        <f>_xlfn.XLOOKUP(Orders_CLEAN[[#This Row],[ProductName]],Products[ProductName],Products[Category])</f>
        <v>Technology</v>
      </c>
      <c r="I726" s="6">
        <f>_xlfn.XLOOKUP(Orders_CLEAN[[#This Row],[ProductID]],Products[ProductID],Products[Cost])</f>
        <v>329.45</v>
      </c>
      <c r="J726">
        <v>1</v>
      </c>
      <c r="K726" s="6">
        <v>709.62</v>
      </c>
      <c r="L726" s="7">
        <v>0.15</v>
      </c>
      <c r="M726" t="s">
        <v>27</v>
      </c>
      <c r="N726" t="s">
        <v>21</v>
      </c>
      <c r="O726" t="str">
        <f>_xlfn.XLOOKUP(Orders_CLEAN[[#This Row],[Region]],Region_lookup[RegionCode],Region_lookup[RegionName])</f>
        <v>KwaZulu-Natal</v>
      </c>
      <c r="P726" t="s">
        <v>170</v>
      </c>
      <c r="Q726" t="str">
        <f>_xlfn.XLOOKUP(Orders_CLEAN[[#This Row],[EmployeeID]],Employees[EmployeeID],Employees[EmployeeName])</f>
        <v>Nomvula Le Roux</v>
      </c>
      <c r="R726" s="8">
        <f>Orders_CLEAN[[#This Row],[Quantity]]*Orders_CLEAN[[#This Row],[UnitPrice]]*(1-Orders_CLEAN[[#This Row],[Discount]])</f>
        <v>603.17700000000002</v>
      </c>
      <c r="S726" s="8">
        <f>Orders_CLEAN[[#This Row],[Cost]]*Orders_CLEAN[[#This Row],[Quantity]]</f>
        <v>329.45</v>
      </c>
      <c r="T726" s="8">
        <f>Orders_CLEAN[[#This Row],[LineTotal]]-Orders_CLEAN[[#This Row],[LineCost]]</f>
        <v>273.72700000000003</v>
      </c>
      <c r="U726" s="8" t="str">
        <f>IFERROR(IF(Orders_CLEAN[[#This Row],[Profit]]/Orders_CLEAN[[#This Row],[LineTotal]]&gt;0.3, "High", IF(Orders_CLEAN[[#This Row],[Profit]]/Orders_CLEAN[[#This Row],[LineTotal]]&gt;=0.15, "Medium", "Low")), "Quantity Error!")</f>
        <v>High</v>
      </c>
      <c r="V726" s="8" t="str">
        <f>IF(COUNTIF(Returns[OrderID], Orders_CLEAN[[#This Row],[OrderID]])&gt;0, "Yes", "No")</f>
        <v>Yes</v>
      </c>
      <c r="W726" s="19">
        <f>IF(Orders_CLEAN[[#This Row],[Returned]]="Yes",1,0)</f>
        <v>1</v>
      </c>
    </row>
    <row r="727" spans="1:23" x14ac:dyDescent="0.2">
      <c r="A727" t="s">
        <v>1216</v>
      </c>
      <c r="B727" s="5">
        <v>45836</v>
      </c>
      <c r="C727" s="5" t="str">
        <f>IF(Orders_CLEAN[[#This Row],[Quantity]]="", "Quantity Error!", "Q"&amp;ROUNDUP(MONTH(Orders_CLEAN[[#This Row],[OrderDate]])/3,0))</f>
        <v>Q2</v>
      </c>
      <c r="D727" t="s">
        <v>994</v>
      </c>
      <c r="E727" t="str">
        <f>_xlfn.XLOOKUP(Orders_CLEAN[[#This Row],[CustomerID]],Customers[CustomerID],Customers[CustomerName])</f>
        <v>Kagiso Van Der Merwe</v>
      </c>
      <c r="F727" t="s">
        <v>81</v>
      </c>
      <c r="G727" t="str">
        <f>_xlfn.XLOOKUP(Orders_CLEAN[[#This Row],[ProductID]],Products[ProductID],Products[ProductName])</f>
        <v>Envelopes Model 2</v>
      </c>
      <c r="H727" t="str">
        <f>_xlfn.XLOOKUP(Orders_CLEAN[[#This Row],[ProductName]],Products[ProductName],Products[Category])</f>
        <v>Office Supplies</v>
      </c>
      <c r="I727" s="6">
        <f>_xlfn.XLOOKUP(Orders_CLEAN[[#This Row],[ProductID]],Products[ProductID],Products[Cost])</f>
        <v>599.25</v>
      </c>
      <c r="J727">
        <v>1</v>
      </c>
      <c r="K727" s="6">
        <v>849.05</v>
      </c>
      <c r="L727" s="7">
        <v>0.2</v>
      </c>
      <c r="M727" t="s">
        <v>36</v>
      </c>
      <c r="N727" t="s">
        <v>14</v>
      </c>
      <c r="O727" t="str">
        <f>_xlfn.XLOOKUP(Orders_CLEAN[[#This Row],[Region]],Region_lookup[RegionCode],Region_lookup[RegionName])</f>
        <v>Western Cape</v>
      </c>
      <c r="P727" t="s">
        <v>82</v>
      </c>
      <c r="Q727" t="str">
        <f>_xlfn.XLOOKUP(Orders_CLEAN[[#This Row],[EmployeeID]],Employees[EmployeeID],Employees[EmployeeName])</f>
        <v>Thabo Pretorius</v>
      </c>
      <c r="R727" s="8">
        <f>Orders_CLEAN[[#This Row],[Quantity]]*Orders_CLEAN[[#This Row],[UnitPrice]]*(1-Orders_CLEAN[[#This Row],[Discount]])</f>
        <v>679.24</v>
      </c>
      <c r="S727" s="8">
        <f>Orders_CLEAN[[#This Row],[Cost]]*Orders_CLEAN[[#This Row],[Quantity]]</f>
        <v>599.25</v>
      </c>
      <c r="T727" s="8">
        <f>Orders_CLEAN[[#This Row],[LineTotal]]-Orders_CLEAN[[#This Row],[LineCost]]</f>
        <v>79.990000000000009</v>
      </c>
      <c r="U727" s="8" t="str">
        <f>IFERROR(IF(Orders_CLEAN[[#This Row],[Profit]]/Orders_CLEAN[[#This Row],[LineTotal]]&gt;0.3, "High", IF(Orders_CLEAN[[#This Row],[Profit]]/Orders_CLEAN[[#This Row],[LineTotal]]&gt;=0.15, "Medium", "Low")), "Quantity Error!")</f>
        <v>Low</v>
      </c>
      <c r="V727" s="8" t="str">
        <f>IF(COUNTIF(Returns[OrderID], Orders_CLEAN[[#This Row],[OrderID]])&gt;0, "Yes", "No")</f>
        <v>Yes</v>
      </c>
      <c r="W727" s="19">
        <f>IF(Orders_CLEAN[[#This Row],[Returned]]="Yes",1,0)</f>
        <v>1</v>
      </c>
    </row>
    <row r="728" spans="1:23" x14ac:dyDescent="0.2">
      <c r="A728" t="s">
        <v>1217</v>
      </c>
      <c r="B728" s="5">
        <v>45566</v>
      </c>
      <c r="C728" s="5" t="str">
        <f>IF(Orders_CLEAN[[#This Row],[Quantity]]="", "Quantity Error!", "Q"&amp;ROUNDUP(MONTH(Orders_CLEAN[[#This Row],[OrderDate]])/3,0))</f>
        <v>Q4</v>
      </c>
      <c r="D728" t="s">
        <v>713</v>
      </c>
      <c r="E728" t="str">
        <f>_xlfn.XLOOKUP(Orders_CLEAN[[#This Row],[CustomerID]],Customers[CustomerID],Customers[CustomerName])</f>
        <v>Bongani Le Roux</v>
      </c>
      <c r="F728" t="s">
        <v>181</v>
      </c>
      <c r="G728" t="str">
        <f>_xlfn.XLOOKUP(Orders_CLEAN[[#This Row],[ProductID]],Products[ProductID],Products[ProductName])</f>
        <v>Envelopes Model 1</v>
      </c>
      <c r="H728" t="str">
        <f>_xlfn.XLOOKUP(Orders_CLEAN[[#This Row],[ProductName]],Products[ProductName],Products[Category])</f>
        <v>Office Supplies</v>
      </c>
      <c r="I728" s="6">
        <f>_xlfn.XLOOKUP(Orders_CLEAN[[#This Row],[ProductID]],Products[ProductID],Products[Cost])</f>
        <v>76.66</v>
      </c>
      <c r="J728">
        <v>1</v>
      </c>
      <c r="K728" s="6">
        <v>117.32</v>
      </c>
      <c r="L728" s="7">
        <v>0</v>
      </c>
      <c r="M728" t="s">
        <v>62</v>
      </c>
      <c r="N728" t="s">
        <v>31</v>
      </c>
      <c r="O728" t="str">
        <f>_xlfn.XLOOKUP(Orders_CLEAN[[#This Row],[Region]],Region_lookup[RegionCode],Region_lookup[RegionName])</f>
        <v>Gauteng</v>
      </c>
      <c r="P728" t="s">
        <v>43</v>
      </c>
      <c r="Q728" t="str">
        <f>_xlfn.XLOOKUP(Orders_CLEAN[[#This Row],[EmployeeID]],Employees[EmployeeID],Employees[EmployeeName])</f>
        <v>Thabo Dlamini</v>
      </c>
      <c r="R728" s="8">
        <f>Orders_CLEAN[[#This Row],[Quantity]]*Orders_CLEAN[[#This Row],[UnitPrice]]*(1-Orders_CLEAN[[#This Row],[Discount]])</f>
        <v>117.32</v>
      </c>
      <c r="S728" s="8">
        <f>Orders_CLEAN[[#This Row],[Cost]]*Orders_CLEAN[[#This Row],[Quantity]]</f>
        <v>76.66</v>
      </c>
      <c r="T728" s="8">
        <f>Orders_CLEAN[[#This Row],[LineTotal]]-Orders_CLEAN[[#This Row],[LineCost]]</f>
        <v>40.659999999999997</v>
      </c>
      <c r="U728" s="8" t="str">
        <f>IFERROR(IF(Orders_CLEAN[[#This Row],[Profit]]/Orders_CLEAN[[#This Row],[LineTotal]]&gt;0.3, "High", IF(Orders_CLEAN[[#This Row],[Profit]]/Orders_CLEAN[[#This Row],[LineTotal]]&gt;=0.15, "Medium", "Low")), "Quantity Error!")</f>
        <v>High</v>
      </c>
      <c r="V728" s="8" t="str">
        <f>IF(COUNTIF(Returns[OrderID], Orders_CLEAN[[#This Row],[OrderID]])&gt;0, "Yes", "No")</f>
        <v>No</v>
      </c>
      <c r="W728" s="19">
        <f>IF(Orders_CLEAN[[#This Row],[Returned]]="Yes",1,0)</f>
        <v>0</v>
      </c>
    </row>
    <row r="729" spans="1:23" x14ac:dyDescent="0.2">
      <c r="A729" t="s">
        <v>1219</v>
      </c>
      <c r="B729" s="5">
        <v>45353</v>
      </c>
      <c r="C729" s="5" t="str">
        <f>IF(Orders_CLEAN[[#This Row],[Quantity]]="", "Quantity Error!", "Q"&amp;ROUNDUP(MONTH(Orders_CLEAN[[#This Row],[OrderDate]])/3,0))</f>
        <v>Q1</v>
      </c>
      <c r="D729" t="s">
        <v>99</v>
      </c>
      <c r="E729" t="str">
        <f>_xlfn.XLOOKUP(Orders_CLEAN[[#This Row],[CustomerID]],Customers[CustomerID],Customers[CustomerName])</f>
        <v>Kagiso Mahlangu</v>
      </c>
      <c r="F729" t="s">
        <v>35</v>
      </c>
      <c r="G729" t="str">
        <f>_xlfn.XLOOKUP(Orders_CLEAN[[#This Row],[ProductID]],Products[ProductID],Products[ProductName])</f>
        <v>Accessories Model 1</v>
      </c>
      <c r="H729" t="str">
        <f>_xlfn.XLOOKUP(Orders_CLEAN[[#This Row],[ProductName]],Products[ProductName],Products[Category])</f>
        <v>Technology</v>
      </c>
      <c r="I729" s="6">
        <f>_xlfn.XLOOKUP(Orders_CLEAN[[#This Row],[ProductID]],Products[ProductID],Products[Cost])</f>
        <v>329.45</v>
      </c>
      <c r="J729">
        <v>1</v>
      </c>
      <c r="K729" s="6">
        <v>709.62</v>
      </c>
      <c r="L729" s="7">
        <v>0</v>
      </c>
      <c r="M729" t="s">
        <v>13</v>
      </c>
      <c r="N729" t="s">
        <v>47</v>
      </c>
      <c r="O729" t="str">
        <f>_xlfn.XLOOKUP(Orders_CLEAN[[#This Row],[Region]],Region_lookup[RegionCode],Region_lookup[RegionName])</f>
        <v>Eastern Cape</v>
      </c>
      <c r="P729" t="s">
        <v>48</v>
      </c>
      <c r="Q729" t="str">
        <f>_xlfn.XLOOKUP(Orders_CLEAN[[#This Row],[EmployeeID]],Employees[EmployeeID],Employees[EmployeeName])</f>
        <v>Sipho Ndlovu</v>
      </c>
      <c r="R729" s="8">
        <f>Orders_CLEAN[[#This Row],[Quantity]]*Orders_CLEAN[[#This Row],[UnitPrice]]*(1-Orders_CLEAN[[#This Row],[Discount]])</f>
        <v>709.62</v>
      </c>
      <c r="S729" s="8">
        <f>Orders_CLEAN[[#This Row],[Cost]]*Orders_CLEAN[[#This Row],[Quantity]]</f>
        <v>329.45</v>
      </c>
      <c r="T729" s="8">
        <f>Orders_CLEAN[[#This Row],[LineTotal]]-Orders_CLEAN[[#This Row],[LineCost]]</f>
        <v>380.17</v>
      </c>
      <c r="U729" s="8" t="str">
        <f>IFERROR(IF(Orders_CLEAN[[#This Row],[Profit]]/Orders_CLEAN[[#This Row],[LineTotal]]&gt;0.3, "High", IF(Orders_CLEAN[[#This Row],[Profit]]/Orders_CLEAN[[#This Row],[LineTotal]]&gt;=0.15, "Medium", "Low")), "Quantity Error!")</f>
        <v>High</v>
      </c>
      <c r="V729" s="8" t="str">
        <f>IF(COUNTIF(Returns[OrderID], Orders_CLEAN[[#This Row],[OrderID]])&gt;0, "Yes", "No")</f>
        <v>No</v>
      </c>
      <c r="W729" s="19">
        <f>IF(Orders_CLEAN[[#This Row],[Returned]]="Yes",1,0)</f>
        <v>0</v>
      </c>
    </row>
    <row r="730" spans="1:23" x14ac:dyDescent="0.2">
      <c r="A730" t="s">
        <v>1221</v>
      </c>
      <c r="B730" s="5">
        <v>45525</v>
      </c>
      <c r="C730" s="5" t="str">
        <f>IF(Orders_CLEAN[[#This Row],[Quantity]]="", "Quantity Error!", "Q"&amp;ROUNDUP(MONTH(Orders_CLEAN[[#This Row],[OrderDate]])/3,0))</f>
        <v>Q3</v>
      </c>
      <c r="D730" t="s">
        <v>317</v>
      </c>
      <c r="E730" t="str">
        <f>_xlfn.XLOOKUP(Orders_CLEAN[[#This Row],[CustomerID]],Customers[CustomerID],Customers[CustomerName])</f>
        <v>Deon Dlamini</v>
      </c>
      <c r="F730" t="s">
        <v>26</v>
      </c>
      <c r="G730" t="str">
        <f>_xlfn.XLOOKUP(Orders_CLEAN[[#This Row],[ProductID]],Products[ProductID],Products[ProductName])</f>
        <v>Bookcases Model 3</v>
      </c>
      <c r="H730" t="str">
        <f>_xlfn.XLOOKUP(Orders_CLEAN[[#This Row],[ProductName]],Products[ProductName],Products[Category])</f>
        <v>Furniture</v>
      </c>
      <c r="I730" s="6">
        <f>_xlfn.XLOOKUP(Orders_CLEAN[[#This Row],[ProductID]],Products[ProductID],Products[Cost])</f>
        <v>431.57</v>
      </c>
      <c r="J730">
        <v>7</v>
      </c>
      <c r="K730" s="6">
        <v>725.92</v>
      </c>
      <c r="L730" s="7">
        <v>0</v>
      </c>
      <c r="M730" t="s">
        <v>27</v>
      </c>
      <c r="N730" t="s">
        <v>31</v>
      </c>
      <c r="O730" t="str">
        <f>_xlfn.XLOOKUP(Orders_CLEAN[[#This Row],[Region]],Region_lookup[RegionCode],Region_lookup[RegionName])</f>
        <v>Gauteng</v>
      </c>
      <c r="P730" t="s">
        <v>43</v>
      </c>
      <c r="Q730" t="str">
        <f>_xlfn.XLOOKUP(Orders_CLEAN[[#This Row],[EmployeeID]],Employees[EmployeeID],Employees[EmployeeName])</f>
        <v>Thabo Dlamini</v>
      </c>
      <c r="R730" s="8">
        <f>Orders_CLEAN[[#This Row],[Quantity]]*Orders_CLEAN[[#This Row],[UnitPrice]]*(1-Orders_CLEAN[[#This Row],[Discount]])</f>
        <v>5081.4399999999996</v>
      </c>
      <c r="S730" s="8">
        <f>Orders_CLEAN[[#This Row],[Cost]]*Orders_CLEAN[[#This Row],[Quantity]]</f>
        <v>3020.99</v>
      </c>
      <c r="T730" s="8">
        <f>Orders_CLEAN[[#This Row],[LineTotal]]-Orders_CLEAN[[#This Row],[LineCost]]</f>
        <v>2060.4499999999998</v>
      </c>
      <c r="U730" s="8" t="str">
        <f>IFERROR(IF(Orders_CLEAN[[#This Row],[Profit]]/Orders_CLEAN[[#This Row],[LineTotal]]&gt;0.3, "High", IF(Orders_CLEAN[[#This Row],[Profit]]/Orders_CLEAN[[#This Row],[LineTotal]]&gt;=0.15, "Medium", "Low")), "Quantity Error!")</f>
        <v>High</v>
      </c>
      <c r="V730" s="8" t="str">
        <f>IF(COUNTIF(Returns[OrderID], Orders_CLEAN[[#This Row],[OrderID]])&gt;0, "Yes", "No")</f>
        <v>Yes</v>
      </c>
      <c r="W730" s="19">
        <f>IF(Orders_CLEAN[[#This Row],[Returned]]="Yes",1,0)</f>
        <v>1</v>
      </c>
    </row>
    <row r="731" spans="1:23" x14ac:dyDescent="0.2">
      <c r="A731" t="s">
        <v>1223</v>
      </c>
      <c r="B731" s="5">
        <v>45568</v>
      </c>
      <c r="C731" s="5" t="str">
        <f>IF(Orders_CLEAN[[#This Row],[Quantity]]="", "Quantity Error!", "Q"&amp;ROUNDUP(MONTH(Orders_CLEAN[[#This Row],[OrderDate]])/3,0))</f>
        <v>Q4</v>
      </c>
      <c r="D731" t="s">
        <v>355</v>
      </c>
      <c r="E731" t="str">
        <f>_xlfn.XLOOKUP(Orders_CLEAN[[#This Row],[CustomerID]],Customers[CustomerID],Customers[CustomerName])</f>
        <v>Pieter Joubert</v>
      </c>
      <c r="F731" t="s">
        <v>216</v>
      </c>
      <c r="G731" t="str">
        <f>_xlfn.XLOOKUP(Orders_CLEAN[[#This Row],[ProductID]],Products[ProductID],Products[ProductName])</f>
        <v>Pens Model 1</v>
      </c>
      <c r="H731" t="str">
        <f>_xlfn.XLOOKUP(Orders_CLEAN[[#This Row],[ProductName]],Products[ProductName],Products[Category])</f>
        <v>Office Supplies</v>
      </c>
      <c r="I731" s="6">
        <f>_xlfn.XLOOKUP(Orders_CLEAN[[#This Row],[ProductID]],Products[ProductID],Products[Cost])</f>
        <v>640.09</v>
      </c>
      <c r="J731">
        <v>2</v>
      </c>
      <c r="K731" s="6">
        <v>1169.26</v>
      </c>
      <c r="L731" s="7">
        <v>0</v>
      </c>
      <c r="M731" t="s">
        <v>13</v>
      </c>
      <c r="N731" t="s">
        <v>14</v>
      </c>
      <c r="O731" t="str">
        <f>_xlfn.XLOOKUP(Orders_CLEAN[[#This Row],[Region]],Region_lookup[RegionCode],Region_lookup[RegionName])</f>
        <v>Western Cape</v>
      </c>
      <c r="P731" t="s">
        <v>93</v>
      </c>
      <c r="Q731" t="str">
        <f>_xlfn.XLOOKUP(Orders_CLEAN[[#This Row],[EmployeeID]],Employees[EmployeeID],Employees[EmployeeName])</f>
        <v>Anja Zulu</v>
      </c>
      <c r="R731" s="8">
        <f>Orders_CLEAN[[#This Row],[Quantity]]*Orders_CLEAN[[#This Row],[UnitPrice]]*(1-Orders_CLEAN[[#This Row],[Discount]])</f>
        <v>2338.52</v>
      </c>
      <c r="S731" s="8">
        <f>Orders_CLEAN[[#This Row],[Cost]]*Orders_CLEAN[[#This Row],[Quantity]]</f>
        <v>1280.18</v>
      </c>
      <c r="T731" s="8">
        <f>Orders_CLEAN[[#This Row],[LineTotal]]-Orders_CLEAN[[#This Row],[LineCost]]</f>
        <v>1058.3399999999999</v>
      </c>
      <c r="U731" s="8" t="str">
        <f>IFERROR(IF(Orders_CLEAN[[#This Row],[Profit]]/Orders_CLEAN[[#This Row],[LineTotal]]&gt;0.3, "High", IF(Orders_CLEAN[[#This Row],[Profit]]/Orders_CLEAN[[#This Row],[LineTotal]]&gt;=0.15, "Medium", "Low")), "Quantity Error!")</f>
        <v>High</v>
      </c>
      <c r="V731" s="8" t="str">
        <f>IF(COUNTIF(Returns[OrderID], Orders_CLEAN[[#This Row],[OrderID]])&gt;0, "Yes", "No")</f>
        <v>No</v>
      </c>
      <c r="W731" s="19">
        <f>IF(Orders_CLEAN[[#This Row],[Returned]]="Yes",1,0)</f>
        <v>0</v>
      </c>
    </row>
    <row r="732" spans="1:23" x14ac:dyDescent="0.2">
      <c r="A732" t="s">
        <v>1225</v>
      </c>
      <c r="B732" s="5">
        <v>45772</v>
      </c>
      <c r="C732" s="5" t="str">
        <f>IF(Orders_CLEAN[[#This Row],[Quantity]]="", "Quantity Error!", "Q"&amp;ROUNDUP(MONTH(Orders_CLEAN[[#This Row],[OrderDate]])/3,0))</f>
        <v>Q2</v>
      </c>
      <c r="D732" t="s">
        <v>154</v>
      </c>
      <c r="E732" t="str">
        <f>_xlfn.XLOOKUP(Orders_CLEAN[[#This Row],[CustomerID]],Customers[CustomerID],Customers[CustomerName])</f>
        <v>Nomvula Mahlangu</v>
      </c>
      <c r="F732" t="s">
        <v>81</v>
      </c>
      <c r="G732" t="str">
        <f>_xlfn.XLOOKUP(Orders_CLEAN[[#This Row],[ProductID]],Products[ProductID],Products[ProductName])</f>
        <v>Envelopes Model 2</v>
      </c>
      <c r="H732" t="str">
        <f>_xlfn.XLOOKUP(Orders_CLEAN[[#This Row],[ProductName]],Products[ProductName],Products[Category])</f>
        <v>Office Supplies</v>
      </c>
      <c r="I732" s="6">
        <f>_xlfn.XLOOKUP(Orders_CLEAN[[#This Row],[ProductID]],Products[ProductID],Products[Cost])</f>
        <v>599.25</v>
      </c>
      <c r="J732">
        <v>2</v>
      </c>
      <c r="K732" s="6">
        <v>849.05</v>
      </c>
      <c r="L732" s="7">
        <v>0.15</v>
      </c>
      <c r="M732" t="s">
        <v>27</v>
      </c>
      <c r="N732" t="s">
        <v>31</v>
      </c>
      <c r="O732" t="str">
        <f>_xlfn.XLOOKUP(Orders_CLEAN[[#This Row],[Region]],Region_lookup[RegionCode],Region_lookup[RegionName])</f>
        <v>Gauteng</v>
      </c>
      <c r="P732" t="s">
        <v>43</v>
      </c>
      <c r="Q732" t="str">
        <f>_xlfn.XLOOKUP(Orders_CLEAN[[#This Row],[EmployeeID]],Employees[EmployeeID],Employees[EmployeeName])</f>
        <v>Thabo Dlamini</v>
      </c>
      <c r="R732" s="8">
        <f>Orders_CLEAN[[#This Row],[Quantity]]*Orders_CLEAN[[#This Row],[UnitPrice]]*(1-Orders_CLEAN[[#This Row],[Discount]])</f>
        <v>1443.385</v>
      </c>
      <c r="S732" s="8">
        <f>Orders_CLEAN[[#This Row],[Cost]]*Orders_CLEAN[[#This Row],[Quantity]]</f>
        <v>1198.5</v>
      </c>
      <c r="T732" s="8">
        <f>Orders_CLEAN[[#This Row],[LineTotal]]-Orders_CLEAN[[#This Row],[LineCost]]</f>
        <v>244.88499999999999</v>
      </c>
      <c r="U732" s="8" t="str">
        <f>IFERROR(IF(Orders_CLEAN[[#This Row],[Profit]]/Orders_CLEAN[[#This Row],[LineTotal]]&gt;0.3, "High", IF(Orders_CLEAN[[#This Row],[Profit]]/Orders_CLEAN[[#This Row],[LineTotal]]&gt;=0.15, "Medium", "Low")), "Quantity Error!")</f>
        <v>Medium</v>
      </c>
      <c r="V732" s="8" t="str">
        <f>IF(COUNTIF(Returns[OrderID], Orders_CLEAN[[#This Row],[OrderID]])&gt;0, "Yes", "No")</f>
        <v>No</v>
      </c>
      <c r="W732" s="19">
        <f>IF(Orders_CLEAN[[#This Row],[Returned]]="Yes",1,0)</f>
        <v>0</v>
      </c>
    </row>
    <row r="733" spans="1:23" x14ac:dyDescent="0.2">
      <c r="A733" t="s">
        <v>1227</v>
      </c>
      <c r="B733" s="5">
        <v>45482</v>
      </c>
      <c r="C733" s="5" t="str">
        <f>IF(Orders_CLEAN[[#This Row],[Quantity]]="", "Quantity Error!", "Q"&amp;ROUNDUP(MONTH(Orders_CLEAN[[#This Row],[OrderDate]])/3,0))</f>
        <v>Q3</v>
      </c>
      <c r="D733" t="s">
        <v>434</v>
      </c>
      <c r="E733" t="str">
        <f>_xlfn.XLOOKUP(Orders_CLEAN[[#This Row],[CustomerID]],Customers[CustomerID],Customers[CustomerName])</f>
        <v>Chantelle Khumalo</v>
      </c>
      <c r="F733" t="s">
        <v>139</v>
      </c>
      <c r="G733" t="str">
        <f>_xlfn.XLOOKUP(Orders_CLEAN[[#This Row],[ProductID]],Products[ProductID],Products[ProductName])</f>
        <v>Envelopes Model 3</v>
      </c>
      <c r="H733" t="str">
        <f>_xlfn.XLOOKUP(Orders_CLEAN[[#This Row],[ProductName]],Products[ProductName],Products[Category])</f>
        <v>Office Supplies</v>
      </c>
      <c r="I733" s="6">
        <f>_xlfn.XLOOKUP(Orders_CLEAN[[#This Row],[ProductID]],Products[ProductID],Products[Cost])</f>
        <v>110.07</v>
      </c>
      <c r="J733">
        <v>3</v>
      </c>
      <c r="K733" s="6">
        <v>193.99</v>
      </c>
      <c r="L733" s="7">
        <v>0.15</v>
      </c>
      <c r="M733" t="s">
        <v>36</v>
      </c>
      <c r="N733" t="s">
        <v>31</v>
      </c>
      <c r="O733" t="str">
        <f>_xlfn.XLOOKUP(Orders_CLEAN[[#This Row],[Region]],Region_lookup[RegionCode],Region_lookup[RegionName])</f>
        <v>Gauteng</v>
      </c>
      <c r="P733" t="s">
        <v>52</v>
      </c>
      <c r="Q733" t="str">
        <f>_xlfn.XLOOKUP(Orders_CLEAN[[#This Row],[EmployeeID]],Employees[EmployeeID],Employees[EmployeeName])</f>
        <v>Precious Mbatha</v>
      </c>
      <c r="R733" s="8">
        <f>Orders_CLEAN[[#This Row],[Quantity]]*Orders_CLEAN[[#This Row],[UnitPrice]]*(1-Orders_CLEAN[[#This Row],[Discount]])</f>
        <v>494.67450000000002</v>
      </c>
      <c r="S733" s="8">
        <f>Orders_CLEAN[[#This Row],[Cost]]*Orders_CLEAN[[#This Row],[Quantity]]</f>
        <v>330.21</v>
      </c>
      <c r="T733" s="8">
        <f>Orders_CLEAN[[#This Row],[LineTotal]]-Orders_CLEAN[[#This Row],[LineCost]]</f>
        <v>164.46450000000004</v>
      </c>
      <c r="U733" s="8" t="str">
        <f>IFERROR(IF(Orders_CLEAN[[#This Row],[Profit]]/Orders_CLEAN[[#This Row],[LineTotal]]&gt;0.3, "High", IF(Orders_CLEAN[[#This Row],[Profit]]/Orders_CLEAN[[#This Row],[LineTotal]]&gt;=0.15, "Medium", "Low")), "Quantity Error!")</f>
        <v>High</v>
      </c>
      <c r="V733" s="8" t="str">
        <f>IF(COUNTIF(Returns[OrderID], Orders_CLEAN[[#This Row],[OrderID]])&gt;0, "Yes", "No")</f>
        <v>No</v>
      </c>
      <c r="W733" s="19">
        <f>IF(Orders_CLEAN[[#This Row],[Returned]]="Yes",1,0)</f>
        <v>0</v>
      </c>
    </row>
    <row r="734" spans="1:23" x14ac:dyDescent="0.2">
      <c r="A734" t="s">
        <v>1228</v>
      </c>
      <c r="B734" s="5">
        <v>45365</v>
      </c>
      <c r="C734" s="5" t="str">
        <f>IF(Orders_CLEAN[[#This Row],[Quantity]]="", "Quantity Error!", "Q"&amp;ROUNDUP(MONTH(Orders_CLEAN[[#This Row],[OrderDate]])/3,0))</f>
        <v>Q1</v>
      </c>
      <c r="D734" t="s">
        <v>210</v>
      </c>
      <c r="E734" t="str">
        <f>_xlfn.XLOOKUP(Orders_CLEAN[[#This Row],[CustomerID]],Customers[CustomerID],Customers[CustomerName])</f>
        <v>Riaan Kruger</v>
      </c>
      <c r="F734" t="s">
        <v>139</v>
      </c>
      <c r="G734" t="str">
        <f>_xlfn.XLOOKUP(Orders_CLEAN[[#This Row],[ProductID]],Products[ProductID],Products[ProductName])</f>
        <v>Envelopes Model 3</v>
      </c>
      <c r="H734" t="str">
        <f>_xlfn.XLOOKUP(Orders_CLEAN[[#This Row],[ProductName]],Products[ProductName],Products[Category])</f>
        <v>Office Supplies</v>
      </c>
      <c r="I734" s="6">
        <f>_xlfn.XLOOKUP(Orders_CLEAN[[#This Row],[ProductID]],Products[ProductID],Products[Cost])</f>
        <v>110.07</v>
      </c>
      <c r="J734">
        <v>9</v>
      </c>
      <c r="K734" s="6">
        <v>193.99</v>
      </c>
      <c r="L734" s="7">
        <v>0</v>
      </c>
      <c r="M734" t="s">
        <v>27</v>
      </c>
      <c r="N734" t="s">
        <v>31</v>
      </c>
      <c r="O734" t="str">
        <f>_xlfn.XLOOKUP(Orders_CLEAN[[#This Row],[Region]],Region_lookup[RegionCode],Region_lookup[RegionName])</f>
        <v>Gauteng</v>
      </c>
      <c r="P734" t="s">
        <v>32</v>
      </c>
      <c r="Q734" t="str">
        <f>_xlfn.XLOOKUP(Orders_CLEAN[[#This Row],[EmployeeID]],Employees[EmployeeID],Employees[EmployeeName])</f>
        <v>Nomvula Mokoena</v>
      </c>
      <c r="R734" s="8">
        <f>Orders_CLEAN[[#This Row],[Quantity]]*Orders_CLEAN[[#This Row],[UnitPrice]]*(1-Orders_CLEAN[[#This Row],[Discount]])</f>
        <v>1745.91</v>
      </c>
      <c r="S734" s="8">
        <f>Orders_CLEAN[[#This Row],[Cost]]*Orders_CLEAN[[#This Row],[Quantity]]</f>
        <v>990.62999999999988</v>
      </c>
      <c r="T734" s="8">
        <f>Orders_CLEAN[[#This Row],[LineTotal]]-Orders_CLEAN[[#This Row],[LineCost]]</f>
        <v>755.2800000000002</v>
      </c>
      <c r="U734" s="8" t="str">
        <f>IFERROR(IF(Orders_CLEAN[[#This Row],[Profit]]/Orders_CLEAN[[#This Row],[LineTotal]]&gt;0.3, "High", IF(Orders_CLEAN[[#This Row],[Profit]]/Orders_CLEAN[[#This Row],[LineTotal]]&gt;=0.15, "Medium", "Low")), "Quantity Error!")</f>
        <v>High</v>
      </c>
      <c r="V734" s="8" t="str">
        <f>IF(COUNTIF(Returns[OrderID], Orders_CLEAN[[#This Row],[OrderID]])&gt;0, "Yes", "No")</f>
        <v>No</v>
      </c>
      <c r="W734" s="19">
        <f>IF(Orders_CLEAN[[#This Row],[Returned]]="Yes",1,0)</f>
        <v>0</v>
      </c>
    </row>
    <row r="735" spans="1:23" x14ac:dyDescent="0.2">
      <c r="A735" t="s">
        <v>1230</v>
      </c>
      <c r="B735" s="5">
        <v>45443</v>
      </c>
      <c r="C735" s="5" t="str">
        <f>IF(Orders_CLEAN[[#This Row],[Quantity]]="", "Quantity Error!", "Q"&amp;ROUNDUP(MONTH(Orders_CLEAN[[#This Row],[OrderDate]])/3,0))</f>
        <v>Q2</v>
      </c>
      <c r="D735" t="s">
        <v>463</v>
      </c>
      <c r="E735" t="str">
        <f>_xlfn.XLOOKUP(Orders_CLEAN[[#This Row],[CustomerID]],Customers[CustomerID],Customers[CustomerName])</f>
        <v>Anja Van Der Merwe</v>
      </c>
      <c r="F735" t="s">
        <v>329</v>
      </c>
      <c r="G735" t="str">
        <f>_xlfn.XLOOKUP(Orders_CLEAN[[#This Row],[ProductID]],Products[ProductID],Products[ProductName])</f>
        <v>Chairs Model 3</v>
      </c>
      <c r="H735" t="str">
        <f>_xlfn.XLOOKUP(Orders_CLEAN[[#This Row],[ProductName]],Products[ProductName],Products[Category])</f>
        <v>Furniture</v>
      </c>
      <c r="I735" s="6">
        <f>_xlfn.XLOOKUP(Orders_CLEAN[[#This Row],[ProductID]],Products[ProductID],Products[Cost])</f>
        <v>688.81</v>
      </c>
      <c r="J735">
        <v>10</v>
      </c>
      <c r="K735" s="6">
        <v>1334.92</v>
      </c>
      <c r="L735" s="7">
        <v>0.1</v>
      </c>
      <c r="M735" t="s">
        <v>27</v>
      </c>
      <c r="N735" t="s">
        <v>21</v>
      </c>
      <c r="O735" t="str">
        <f>_xlfn.XLOOKUP(Orders_CLEAN[[#This Row],[Region]],Region_lookup[RegionCode],Region_lookup[RegionName])</f>
        <v>KwaZulu-Natal</v>
      </c>
      <c r="P735" t="s">
        <v>170</v>
      </c>
      <c r="Q735" t="str">
        <f>_xlfn.XLOOKUP(Orders_CLEAN[[#This Row],[EmployeeID]],Employees[EmployeeID],Employees[EmployeeName])</f>
        <v>Nomvula Le Roux</v>
      </c>
      <c r="R735" s="8">
        <f>Orders_CLEAN[[#This Row],[Quantity]]*Orders_CLEAN[[#This Row],[UnitPrice]]*(1-Orders_CLEAN[[#This Row],[Discount]])</f>
        <v>12014.28</v>
      </c>
      <c r="S735" s="8">
        <f>Orders_CLEAN[[#This Row],[Cost]]*Orders_CLEAN[[#This Row],[Quantity]]</f>
        <v>6888.0999999999995</v>
      </c>
      <c r="T735" s="8">
        <f>Orders_CLEAN[[#This Row],[LineTotal]]-Orders_CLEAN[[#This Row],[LineCost]]</f>
        <v>5126.1800000000012</v>
      </c>
      <c r="U735" s="8" t="str">
        <f>IFERROR(IF(Orders_CLEAN[[#This Row],[Profit]]/Orders_CLEAN[[#This Row],[LineTotal]]&gt;0.3, "High", IF(Orders_CLEAN[[#This Row],[Profit]]/Orders_CLEAN[[#This Row],[LineTotal]]&gt;=0.15, "Medium", "Low")), "Quantity Error!")</f>
        <v>High</v>
      </c>
      <c r="V735" s="8" t="str">
        <f>IF(COUNTIF(Returns[OrderID], Orders_CLEAN[[#This Row],[OrderID]])&gt;0, "Yes", "No")</f>
        <v>No</v>
      </c>
      <c r="W735" s="19">
        <f>IF(Orders_CLEAN[[#This Row],[Returned]]="Yes",1,0)</f>
        <v>0</v>
      </c>
    </row>
    <row r="736" spans="1:23" x14ac:dyDescent="0.2">
      <c r="A736" t="s">
        <v>1231</v>
      </c>
      <c r="B736" s="5">
        <v>45804</v>
      </c>
      <c r="C736" s="5" t="str">
        <f>IF(Orders_CLEAN[[#This Row],[Quantity]]="", "Quantity Error!", "Q"&amp;ROUNDUP(MONTH(Orders_CLEAN[[#This Row],[OrderDate]])/3,0))</f>
        <v>Q2</v>
      </c>
      <c r="D736" t="s">
        <v>336</v>
      </c>
      <c r="E736" t="str">
        <f>_xlfn.XLOOKUP(Orders_CLEAN[[#This Row],[CustomerID]],Customers[CustomerID],Customers[CustomerName])</f>
        <v>Sipho Steyn</v>
      </c>
      <c r="F736" t="s">
        <v>365</v>
      </c>
      <c r="G736" t="str">
        <f>_xlfn.XLOOKUP(Orders_CLEAN[[#This Row],[ProductID]],Products[ProductID],Products[ProductName])</f>
        <v>Binders Model 4</v>
      </c>
      <c r="H736" t="str">
        <f>_xlfn.XLOOKUP(Orders_CLEAN[[#This Row],[ProductName]],Products[ProductName],Products[Category])</f>
        <v>Office Supplies</v>
      </c>
      <c r="I736" s="6">
        <f>_xlfn.XLOOKUP(Orders_CLEAN[[#This Row],[ProductID]],Products[ProductID],Products[Cost])</f>
        <v>723.8</v>
      </c>
      <c r="J736">
        <v>8</v>
      </c>
      <c r="K736" s="6">
        <v>1101.54</v>
      </c>
      <c r="L736" s="7">
        <v>0</v>
      </c>
      <c r="M736" t="s">
        <v>27</v>
      </c>
      <c r="N736" t="s">
        <v>21</v>
      </c>
      <c r="O736" t="str">
        <f>_xlfn.XLOOKUP(Orders_CLEAN[[#This Row],[Region]],Region_lookup[RegionCode],Region_lookup[RegionName])</f>
        <v>KwaZulu-Natal</v>
      </c>
      <c r="P736" t="s">
        <v>22</v>
      </c>
      <c r="Q736" t="str">
        <f>_xlfn.XLOOKUP(Orders_CLEAN[[#This Row],[EmployeeID]],Employees[EmployeeID],Employees[EmployeeName])</f>
        <v>Thabo Le Roux</v>
      </c>
      <c r="R736" s="8">
        <f>Orders_CLEAN[[#This Row],[Quantity]]*Orders_CLEAN[[#This Row],[UnitPrice]]*(1-Orders_CLEAN[[#This Row],[Discount]])</f>
        <v>8812.32</v>
      </c>
      <c r="S736" s="8">
        <f>Orders_CLEAN[[#This Row],[Cost]]*Orders_CLEAN[[#This Row],[Quantity]]</f>
        <v>5790.4</v>
      </c>
      <c r="T736" s="8">
        <f>Orders_CLEAN[[#This Row],[LineTotal]]-Orders_CLEAN[[#This Row],[LineCost]]</f>
        <v>3021.92</v>
      </c>
      <c r="U736" s="8" t="str">
        <f>IFERROR(IF(Orders_CLEAN[[#This Row],[Profit]]/Orders_CLEAN[[#This Row],[LineTotal]]&gt;0.3, "High", IF(Orders_CLEAN[[#This Row],[Profit]]/Orders_CLEAN[[#This Row],[LineTotal]]&gt;=0.15, "Medium", "Low")), "Quantity Error!")</f>
        <v>High</v>
      </c>
      <c r="V736" s="8" t="str">
        <f>IF(COUNTIF(Returns[OrderID], Orders_CLEAN[[#This Row],[OrderID]])&gt;0, "Yes", "No")</f>
        <v>Yes</v>
      </c>
      <c r="W736" s="19">
        <f>IF(Orders_CLEAN[[#This Row],[Returned]]="Yes",1,0)</f>
        <v>1</v>
      </c>
    </row>
    <row r="737" spans="1:23" x14ac:dyDescent="0.2">
      <c r="A737" t="s">
        <v>1232</v>
      </c>
      <c r="B737" s="5">
        <v>45586</v>
      </c>
      <c r="C737" s="5" t="str">
        <f>IF(Orders_CLEAN[[#This Row],[Quantity]]="", "Quantity Error!", "Q"&amp;ROUNDUP(MONTH(Orders_CLEAN[[#This Row],[OrderDate]])/3,0))</f>
        <v>Q4</v>
      </c>
      <c r="D737" t="s">
        <v>154</v>
      </c>
      <c r="E737" t="str">
        <f>_xlfn.XLOOKUP(Orders_CLEAN[[#This Row],[CustomerID]],Customers[CustomerID],Customers[CustomerName])</f>
        <v>Nomvula Mahlangu</v>
      </c>
      <c r="F737" t="s">
        <v>104</v>
      </c>
      <c r="G737" t="str">
        <f>_xlfn.XLOOKUP(Orders_CLEAN[[#This Row],[ProductID]],Products[ProductID],Products[ProductName])</f>
        <v>Envelopes Model 4</v>
      </c>
      <c r="H737" t="str">
        <f>_xlfn.XLOOKUP(Orders_CLEAN[[#This Row],[ProductName]],Products[ProductName],Products[Category])</f>
        <v>Office Supplies</v>
      </c>
      <c r="I737" s="6">
        <f>_xlfn.XLOOKUP(Orders_CLEAN[[#This Row],[ProductID]],Products[ProductID],Products[Cost])</f>
        <v>777.33</v>
      </c>
      <c r="J737">
        <v>12</v>
      </c>
      <c r="K737" s="6">
        <v>1363.68</v>
      </c>
      <c r="L737" s="7">
        <v>0</v>
      </c>
      <c r="M737" t="s">
        <v>13</v>
      </c>
      <c r="N737" t="s">
        <v>31</v>
      </c>
      <c r="O737" t="str">
        <f>_xlfn.XLOOKUP(Orders_CLEAN[[#This Row],[Region]],Region_lookup[RegionCode],Region_lookup[RegionName])</f>
        <v>Gauteng</v>
      </c>
      <c r="P737" t="s">
        <v>32</v>
      </c>
      <c r="Q737" t="str">
        <f>_xlfn.XLOOKUP(Orders_CLEAN[[#This Row],[EmployeeID]],Employees[EmployeeID],Employees[EmployeeName])</f>
        <v>Nomvula Mokoena</v>
      </c>
      <c r="R737" s="8">
        <f>Orders_CLEAN[[#This Row],[Quantity]]*Orders_CLEAN[[#This Row],[UnitPrice]]*(1-Orders_CLEAN[[#This Row],[Discount]])</f>
        <v>16364.16</v>
      </c>
      <c r="S737" s="8">
        <f>Orders_CLEAN[[#This Row],[Cost]]*Orders_CLEAN[[#This Row],[Quantity]]</f>
        <v>9327.9600000000009</v>
      </c>
      <c r="T737" s="8">
        <f>Orders_CLEAN[[#This Row],[LineTotal]]-Orders_CLEAN[[#This Row],[LineCost]]</f>
        <v>7036.1999999999989</v>
      </c>
      <c r="U737" s="8" t="str">
        <f>IFERROR(IF(Orders_CLEAN[[#This Row],[Profit]]/Orders_CLEAN[[#This Row],[LineTotal]]&gt;0.3, "High", IF(Orders_CLEAN[[#This Row],[Profit]]/Orders_CLEAN[[#This Row],[LineTotal]]&gt;=0.15, "Medium", "Low")), "Quantity Error!")</f>
        <v>High</v>
      </c>
      <c r="V737" s="8" t="str">
        <f>IF(COUNTIF(Returns[OrderID], Orders_CLEAN[[#This Row],[OrderID]])&gt;0, "Yes", "No")</f>
        <v>No</v>
      </c>
      <c r="W737" s="19">
        <f>IF(Orders_CLEAN[[#This Row],[Returned]]="Yes",1,0)</f>
        <v>0</v>
      </c>
    </row>
    <row r="738" spans="1:23" x14ac:dyDescent="0.2">
      <c r="A738" t="s">
        <v>1233</v>
      </c>
      <c r="B738" s="5">
        <v>45769</v>
      </c>
      <c r="C738" s="5" t="str">
        <f>IF(Orders_CLEAN[[#This Row],[Quantity]]="", "Quantity Error!", "Q"&amp;ROUNDUP(MONTH(Orders_CLEAN[[#This Row],[OrderDate]])/3,0))</f>
        <v>Q2</v>
      </c>
      <c r="D738" t="s">
        <v>84</v>
      </c>
      <c r="E738" t="str">
        <f>_xlfn.XLOOKUP(Orders_CLEAN[[#This Row],[CustomerID]],Customers[CustomerID],Customers[CustomerName])</f>
        <v>Francois Khumalo</v>
      </c>
      <c r="F738" t="s">
        <v>118</v>
      </c>
      <c r="G738" t="str">
        <f>_xlfn.XLOOKUP(Orders_CLEAN[[#This Row],[ProductID]],Products[ProductID],Products[ProductName])</f>
        <v>Paper Model 1</v>
      </c>
      <c r="H738" t="str">
        <f>_xlfn.XLOOKUP(Orders_CLEAN[[#This Row],[ProductName]],Products[ProductName],Products[Category])</f>
        <v>Office Supplies</v>
      </c>
      <c r="I738" s="6">
        <f>_xlfn.XLOOKUP(Orders_CLEAN[[#This Row],[ProductID]],Products[ProductID],Products[Cost])</f>
        <v>193.58</v>
      </c>
      <c r="J738">
        <v>12</v>
      </c>
      <c r="K738" s="6">
        <v>347.15</v>
      </c>
      <c r="L738" s="7">
        <v>0</v>
      </c>
      <c r="M738" t="s">
        <v>13</v>
      </c>
      <c r="N738" t="s">
        <v>31</v>
      </c>
      <c r="O738" t="str">
        <f>_xlfn.XLOOKUP(Orders_CLEAN[[#This Row],[Region]],Region_lookup[RegionCode],Region_lookup[RegionName])</f>
        <v>Gauteng</v>
      </c>
      <c r="P738" t="s">
        <v>43</v>
      </c>
      <c r="Q738" t="str">
        <f>_xlfn.XLOOKUP(Orders_CLEAN[[#This Row],[EmployeeID]],Employees[EmployeeID],Employees[EmployeeName])</f>
        <v>Thabo Dlamini</v>
      </c>
      <c r="R738" s="8">
        <f>Orders_CLEAN[[#This Row],[Quantity]]*Orders_CLEAN[[#This Row],[UnitPrice]]*(1-Orders_CLEAN[[#This Row],[Discount]])</f>
        <v>4165.7999999999993</v>
      </c>
      <c r="S738" s="8">
        <f>Orders_CLEAN[[#This Row],[Cost]]*Orders_CLEAN[[#This Row],[Quantity]]</f>
        <v>2322.96</v>
      </c>
      <c r="T738" s="8">
        <f>Orders_CLEAN[[#This Row],[LineTotal]]-Orders_CLEAN[[#This Row],[LineCost]]</f>
        <v>1842.8399999999992</v>
      </c>
      <c r="U738" s="8" t="str">
        <f>IFERROR(IF(Orders_CLEAN[[#This Row],[Profit]]/Orders_CLEAN[[#This Row],[LineTotal]]&gt;0.3, "High", IF(Orders_CLEAN[[#This Row],[Profit]]/Orders_CLEAN[[#This Row],[LineTotal]]&gt;=0.15, "Medium", "Low")), "Quantity Error!")</f>
        <v>High</v>
      </c>
      <c r="V738" s="8" t="str">
        <f>IF(COUNTIF(Returns[OrderID], Orders_CLEAN[[#This Row],[OrderID]])&gt;0, "Yes", "No")</f>
        <v>No</v>
      </c>
      <c r="W738" s="19">
        <f>IF(Orders_CLEAN[[#This Row],[Returned]]="Yes",1,0)</f>
        <v>0</v>
      </c>
    </row>
    <row r="739" spans="1:23" x14ac:dyDescent="0.2">
      <c r="A739" t="s">
        <v>1234</v>
      </c>
      <c r="B739" s="5">
        <v>45448</v>
      </c>
      <c r="C739" s="5" t="str">
        <f>IF(Orders_CLEAN[[#This Row],[Quantity]]="", "Quantity Error!", "Q"&amp;ROUNDUP(MONTH(Orders_CLEAN[[#This Row],[OrderDate]])/3,0))</f>
        <v>Q2</v>
      </c>
      <c r="D739" t="s">
        <v>351</v>
      </c>
      <c r="E739" t="str">
        <f>_xlfn.XLOOKUP(Orders_CLEAN[[#This Row],[CustomerID]],Customers[CustomerID],Customers[CustomerName])</f>
        <v>Riaan Joubert</v>
      </c>
      <c r="F739" t="s">
        <v>85</v>
      </c>
      <c r="G739" t="str">
        <f>_xlfn.XLOOKUP(Orders_CLEAN[[#This Row],[ProductID]],Products[ProductID],Products[ProductName])</f>
        <v>Monitors Model 3</v>
      </c>
      <c r="H739" t="str">
        <f>_xlfn.XLOOKUP(Orders_CLEAN[[#This Row],[ProductName]],Products[ProductName],Products[Category])</f>
        <v>Technology</v>
      </c>
      <c r="I739" s="6">
        <f>_xlfn.XLOOKUP(Orders_CLEAN[[#This Row],[ProductID]],Products[ProductID],Products[Cost])</f>
        <v>710.37</v>
      </c>
      <c r="J739">
        <v>10</v>
      </c>
      <c r="K739" s="6">
        <v>979.52</v>
      </c>
      <c r="L739" s="7">
        <v>0.1</v>
      </c>
      <c r="M739" t="s">
        <v>27</v>
      </c>
      <c r="N739" t="s">
        <v>14</v>
      </c>
      <c r="O739" t="str">
        <f>_xlfn.XLOOKUP(Orders_CLEAN[[#This Row],[Region]],Region_lookup[RegionCode],Region_lookup[RegionName])</f>
        <v>Western Cape</v>
      </c>
      <c r="P739" t="s">
        <v>93</v>
      </c>
      <c r="Q739" t="str">
        <f>_xlfn.XLOOKUP(Orders_CLEAN[[#This Row],[EmployeeID]],Employees[EmployeeID],Employees[EmployeeName])</f>
        <v>Anja Zulu</v>
      </c>
      <c r="R739" s="8">
        <f>Orders_CLEAN[[#This Row],[Quantity]]*Orders_CLEAN[[#This Row],[UnitPrice]]*(1-Orders_CLEAN[[#This Row],[Discount]])</f>
        <v>8815.68</v>
      </c>
      <c r="S739" s="8">
        <f>Orders_CLEAN[[#This Row],[Cost]]*Orders_CLEAN[[#This Row],[Quantity]]</f>
        <v>7103.7</v>
      </c>
      <c r="T739" s="8">
        <f>Orders_CLEAN[[#This Row],[LineTotal]]-Orders_CLEAN[[#This Row],[LineCost]]</f>
        <v>1711.9800000000005</v>
      </c>
      <c r="U739" s="8" t="str">
        <f>IFERROR(IF(Orders_CLEAN[[#This Row],[Profit]]/Orders_CLEAN[[#This Row],[LineTotal]]&gt;0.3, "High", IF(Orders_CLEAN[[#This Row],[Profit]]/Orders_CLEAN[[#This Row],[LineTotal]]&gt;=0.15, "Medium", "Low")), "Quantity Error!")</f>
        <v>Medium</v>
      </c>
      <c r="V739" s="8" t="str">
        <f>IF(COUNTIF(Returns[OrderID], Orders_CLEAN[[#This Row],[OrderID]])&gt;0, "Yes", "No")</f>
        <v>No</v>
      </c>
      <c r="W739" s="19">
        <f>IF(Orders_CLEAN[[#This Row],[Returned]]="Yes",1,0)</f>
        <v>0</v>
      </c>
    </row>
    <row r="740" spans="1:23" x14ac:dyDescent="0.2">
      <c r="A740" t="s">
        <v>1235</v>
      </c>
      <c r="B740" s="5">
        <v>45791</v>
      </c>
      <c r="C740" s="5" t="str">
        <f>IF(Orders_CLEAN[[#This Row],[Quantity]]="", "Quantity Error!", "Q"&amp;ROUNDUP(MONTH(Orders_CLEAN[[#This Row],[OrderDate]])/3,0))</f>
        <v>Q2</v>
      </c>
      <c r="D740" t="s">
        <v>392</v>
      </c>
      <c r="E740" t="str">
        <f>_xlfn.XLOOKUP(Orders_CLEAN[[#This Row],[CustomerID]],Customers[CustomerID],Customers[CustomerName])</f>
        <v>Johan Fourie</v>
      </c>
      <c r="F740" t="s">
        <v>166</v>
      </c>
      <c r="G740" t="str">
        <f>_xlfn.XLOOKUP(Orders_CLEAN[[#This Row],[ProductID]],Products[ProductID],Products[ProductName])</f>
        <v>Monitors Model 2</v>
      </c>
      <c r="H740" t="str">
        <f>_xlfn.XLOOKUP(Orders_CLEAN[[#This Row],[ProductName]],Products[ProductName],Products[Category])</f>
        <v>Technology</v>
      </c>
      <c r="I740" s="6">
        <f>_xlfn.XLOOKUP(Orders_CLEAN[[#This Row],[ProductID]],Products[ProductID],Products[Cost])</f>
        <v>396.64</v>
      </c>
      <c r="J740">
        <v>10</v>
      </c>
      <c r="K740" s="6">
        <v>532.41999999999996</v>
      </c>
      <c r="L740" s="7">
        <v>0</v>
      </c>
      <c r="M740" t="s">
        <v>27</v>
      </c>
      <c r="N740" t="s">
        <v>47</v>
      </c>
      <c r="O740" t="str">
        <f>_xlfn.XLOOKUP(Orders_CLEAN[[#This Row],[Region]],Region_lookup[RegionCode],Region_lookup[RegionName])</f>
        <v>Eastern Cape</v>
      </c>
      <c r="P740" t="s">
        <v>58</v>
      </c>
      <c r="Q740" t="str">
        <f>_xlfn.XLOOKUP(Orders_CLEAN[[#This Row],[EmployeeID]],Employees[EmployeeID],Employees[EmployeeName])</f>
        <v>Palesa Steyn</v>
      </c>
      <c r="R740" s="8">
        <f>Orders_CLEAN[[#This Row],[Quantity]]*Orders_CLEAN[[#This Row],[UnitPrice]]*(1-Orders_CLEAN[[#This Row],[Discount]])</f>
        <v>5324.2</v>
      </c>
      <c r="S740" s="8">
        <f>Orders_CLEAN[[#This Row],[Cost]]*Orders_CLEAN[[#This Row],[Quantity]]</f>
        <v>3966.3999999999996</v>
      </c>
      <c r="T740" s="8">
        <f>Orders_CLEAN[[#This Row],[LineTotal]]-Orders_CLEAN[[#This Row],[LineCost]]</f>
        <v>1357.8000000000002</v>
      </c>
      <c r="U740" s="8" t="str">
        <f>IFERROR(IF(Orders_CLEAN[[#This Row],[Profit]]/Orders_CLEAN[[#This Row],[LineTotal]]&gt;0.3, "High", IF(Orders_CLEAN[[#This Row],[Profit]]/Orders_CLEAN[[#This Row],[LineTotal]]&gt;=0.15, "Medium", "Low")), "Quantity Error!")</f>
        <v>Medium</v>
      </c>
      <c r="V740" s="8" t="str">
        <f>IF(COUNTIF(Returns[OrderID], Orders_CLEAN[[#This Row],[OrderID]])&gt;0, "Yes", "No")</f>
        <v>No</v>
      </c>
      <c r="W740" s="19">
        <f>IF(Orders_CLEAN[[#This Row],[Returned]]="Yes",1,0)</f>
        <v>0</v>
      </c>
    </row>
    <row r="741" spans="1:23" x14ac:dyDescent="0.2">
      <c r="A741" t="s">
        <v>1237</v>
      </c>
      <c r="B741" s="5">
        <v>45680</v>
      </c>
      <c r="C741" s="5" t="str">
        <f>IF(Orders_CLEAN[[#This Row],[Quantity]]="", "Quantity Error!", "Q"&amp;ROUNDUP(MONTH(Orders_CLEAN[[#This Row],[OrderDate]])/3,0))</f>
        <v>Q1</v>
      </c>
      <c r="D741" t="s">
        <v>644</v>
      </c>
      <c r="E741" t="str">
        <f>_xlfn.XLOOKUP(Orders_CLEAN[[#This Row],[CustomerID]],Customers[CustomerID],Customers[CustomerName])</f>
        <v>Nomvula Botha</v>
      </c>
      <c r="F741" t="s">
        <v>139</v>
      </c>
      <c r="G741" t="str">
        <f>_xlfn.XLOOKUP(Orders_CLEAN[[#This Row],[ProductID]],Products[ProductID],Products[ProductName])</f>
        <v>Envelopes Model 3</v>
      </c>
      <c r="H741" t="str">
        <f>_xlfn.XLOOKUP(Orders_CLEAN[[#This Row],[ProductName]],Products[ProductName],Products[Category])</f>
        <v>Office Supplies</v>
      </c>
      <c r="I741" s="6">
        <f>_xlfn.XLOOKUP(Orders_CLEAN[[#This Row],[ProductID]],Products[ProductID],Products[Cost])</f>
        <v>110.07</v>
      </c>
      <c r="J741">
        <v>11</v>
      </c>
      <c r="K741" s="6">
        <v>193.99</v>
      </c>
      <c r="L741" s="7">
        <v>0.15</v>
      </c>
      <c r="M741" t="s">
        <v>27</v>
      </c>
      <c r="N741" t="s">
        <v>14</v>
      </c>
      <c r="O741" t="str">
        <f>_xlfn.XLOOKUP(Orders_CLEAN[[#This Row],[Region]],Region_lookup[RegionCode],Region_lookup[RegionName])</f>
        <v>Western Cape</v>
      </c>
      <c r="P741" t="s">
        <v>15</v>
      </c>
      <c r="Q741" t="str">
        <f>_xlfn.XLOOKUP(Orders_CLEAN[[#This Row],[EmployeeID]],Employees[EmployeeID],Employees[EmployeeName])</f>
        <v>Anja Fourie</v>
      </c>
      <c r="R741" s="8">
        <f>Orders_CLEAN[[#This Row],[Quantity]]*Orders_CLEAN[[#This Row],[UnitPrice]]*(1-Orders_CLEAN[[#This Row],[Discount]])</f>
        <v>1813.8065000000001</v>
      </c>
      <c r="S741" s="8">
        <f>Orders_CLEAN[[#This Row],[Cost]]*Orders_CLEAN[[#This Row],[Quantity]]</f>
        <v>1210.77</v>
      </c>
      <c r="T741" s="8">
        <f>Orders_CLEAN[[#This Row],[LineTotal]]-Orders_CLEAN[[#This Row],[LineCost]]</f>
        <v>603.03650000000016</v>
      </c>
      <c r="U741" s="8" t="str">
        <f>IFERROR(IF(Orders_CLEAN[[#This Row],[Profit]]/Orders_CLEAN[[#This Row],[LineTotal]]&gt;0.3, "High", IF(Orders_CLEAN[[#This Row],[Profit]]/Orders_CLEAN[[#This Row],[LineTotal]]&gt;=0.15, "Medium", "Low")), "Quantity Error!")</f>
        <v>High</v>
      </c>
      <c r="V741" s="8" t="str">
        <f>IF(COUNTIF(Returns[OrderID], Orders_CLEAN[[#This Row],[OrderID]])&gt;0, "Yes", "No")</f>
        <v>No</v>
      </c>
      <c r="W741" s="19">
        <f>IF(Orders_CLEAN[[#This Row],[Returned]]="Yes",1,0)</f>
        <v>0</v>
      </c>
    </row>
    <row r="742" spans="1:23" x14ac:dyDescent="0.2">
      <c r="A742" t="s">
        <v>1238</v>
      </c>
      <c r="B742" s="5">
        <v>45607</v>
      </c>
      <c r="C742" s="5" t="str">
        <f>IF(Orders_CLEAN[[#This Row],[Quantity]]="", "Quantity Error!", "Q"&amp;ROUNDUP(MONTH(Orders_CLEAN[[#This Row],[OrderDate]])/3,0))</f>
        <v>Q4</v>
      </c>
      <c r="D742" t="s">
        <v>87</v>
      </c>
      <c r="E742" t="str">
        <f>_xlfn.XLOOKUP(Orders_CLEAN[[#This Row],[CustomerID]],Customers[CustomerID],Customers[CustomerName])</f>
        <v>Lerato Botha</v>
      </c>
      <c r="F742" t="s">
        <v>100</v>
      </c>
      <c r="G742" t="str">
        <f>_xlfn.XLOOKUP(Orders_CLEAN[[#This Row],[ProductID]],Products[ProductID],Products[ProductName])</f>
        <v>Printers Model 1</v>
      </c>
      <c r="H742" t="str">
        <f>_xlfn.XLOOKUP(Orders_CLEAN[[#This Row],[ProductName]],Products[ProductName],Products[Category])</f>
        <v>Technology</v>
      </c>
      <c r="I742" s="6">
        <f>_xlfn.XLOOKUP(Orders_CLEAN[[#This Row],[ProductID]],Products[ProductID],Products[Cost])</f>
        <v>595.79999999999995</v>
      </c>
      <c r="J742">
        <v>8</v>
      </c>
      <c r="K742" s="6">
        <v>1280.18</v>
      </c>
      <c r="L742" s="7">
        <v>0.05</v>
      </c>
      <c r="M742" t="s">
        <v>27</v>
      </c>
      <c r="N742" t="s">
        <v>31</v>
      </c>
      <c r="O742" t="str">
        <f>_xlfn.XLOOKUP(Orders_CLEAN[[#This Row],[Region]],Region_lookup[RegionCode],Region_lookup[RegionName])</f>
        <v>Gauteng</v>
      </c>
      <c r="P742" t="s">
        <v>52</v>
      </c>
      <c r="Q742" t="str">
        <f>_xlfn.XLOOKUP(Orders_CLEAN[[#This Row],[EmployeeID]],Employees[EmployeeID],Employees[EmployeeName])</f>
        <v>Precious Mbatha</v>
      </c>
      <c r="R742" s="8">
        <f>Orders_CLEAN[[#This Row],[Quantity]]*Orders_CLEAN[[#This Row],[UnitPrice]]*(1-Orders_CLEAN[[#This Row],[Discount]])</f>
        <v>9729.3680000000004</v>
      </c>
      <c r="S742" s="8">
        <f>Orders_CLEAN[[#This Row],[Cost]]*Orders_CLEAN[[#This Row],[Quantity]]</f>
        <v>4766.3999999999996</v>
      </c>
      <c r="T742" s="8">
        <f>Orders_CLEAN[[#This Row],[LineTotal]]-Orders_CLEAN[[#This Row],[LineCost]]</f>
        <v>4962.9680000000008</v>
      </c>
      <c r="U742" s="8" t="str">
        <f>IFERROR(IF(Orders_CLEAN[[#This Row],[Profit]]/Orders_CLEAN[[#This Row],[LineTotal]]&gt;0.3, "High", IF(Orders_CLEAN[[#This Row],[Profit]]/Orders_CLEAN[[#This Row],[LineTotal]]&gt;=0.15, "Medium", "Low")), "Quantity Error!")</f>
        <v>High</v>
      </c>
      <c r="V742" s="8" t="str">
        <f>IF(COUNTIF(Returns[OrderID], Orders_CLEAN[[#This Row],[OrderID]])&gt;0, "Yes", "No")</f>
        <v>No</v>
      </c>
      <c r="W742" s="19">
        <f>IF(Orders_CLEAN[[#This Row],[Returned]]="Yes",1,0)</f>
        <v>0</v>
      </c>
    </row>
    <row r="743" spans="1:23" x14ac:dyDescent="0.2">
      <c r="A743" t="s">
        <v>1239</v>
      </c>
      <c r="B743" s="5">
        <v>45541</v>
      </c>
      <c r="C743" s="5" t="str">
        <f>IF(Orders_CLEAN[[#This Row],[Quantity]]="", "Quantity Error!", "Q"&amp;ROUNDUP(MONTH(Orders_CLEAN[[#This Row],[OrderDate]])/3,0))</f>
        <v>Q3</v>
      </c>
      <c r="D743" t="s">
        <v>107</v>
      </c>
      <c r="E743" t="str">
        <f>_xlfn.XLOOKUP(Orders_CLEAN[[#This Row],[CustomerID]],Customers[CustomerID],Customers[CustomerName])</f>
        <v>Nomvula Molefe</v>
      </c>
      <c r="F743" t="s">
        <v>413</v>
      </c>
      <c r="G743" t="str">
        <f>_xlfn.XLOOKUP(Orders_CLEAN[[#This Row],[ProductID]],Products[ProductID],Products[ProductName])</f>
        <v>Monitors Model 4</v>
      </c>
      <c r="H743" t="str">
        <f>_xlfn.XLOOKUP(Orders_CLEAN[[#This Row],[ProductName]],Products[ProductName],Products[Category])</f>
        <v>Technology</v>
      </c>
      <c r="I743" s="6">
        <f>_xlfn.XLOOKUP(Orders_CLEAN[[#This Row],[ProductID]],Products[ProductID],Products[Cost])</f>
        <v>365.65</v>
      </c>
      <c r="J743">
        <v>11</v>
      </c>
      <c r="K743" s="6">
        <v>689.97</v>
      </c>
      <c r="L743" s="7">
        <v>0.15</v>
      </c>
      <c r="M743" t="s">
        <v>27</v>
      </c>
      <c r="N743" t="s">
        <v>14</v>
      </c>
      <c r="O743" t="str">
        <f>_xlfn.XLOOKUP(Orders_CLEAN[[#This Row],[Region]],Region_lookup[RegionCode],Region_lookup[RegionName])</f>
        <v>Western Cape</v>
      </c>
      <c r="P743" t="s">
        <v>82</v>
      </c>
      <c r="Q743" t="str">
        <f>_xlfn.XLOOKUP(Orders_CLEAN[[#This Row],[EmployeeID]],Employees[EmployeeID],Employees[EmployeeName])</f>
        <v>Thabo Pretorius</v>
      </c>
      <c r="R743" s="8">
        <f>Orders_CLEAN[[#This Row],[Quantity]]*Orders_CLEAN[[#This Row],[UnitPrice]]*(1-Orders_CLEAN[[#This Row],[Discount]])</f>
        <v>6451.2195000000002</v>
      </c>
      <c r="S743" s="8">
        <f>Orders_CLEAN[[#This Row],[Cost]]*Orders_CLEAN[[#This Row],[Quantity]]</f>
        <v>4022.1499999999996</v>
      </c>
      <c r="T743" s="8">
        <f>Orders_CLEAN[[#This Row],[LineTotal]]-Orders_CLEAN[[#This Row],[LineCost]]</f>
        <v>2429.0695000000005</v>
      </c>
      <c r="U743" s="8" t="str">
        <f>IFERROR(IF(Orders_CLEAN[[#This Row],[Profit]]/Orders_CLEAN[[#This Row],[LineTotal]]&gt;0.3, "High", IF(Orders_CLEAN[[#This Row],[Profit]]/Orders_CLEAN[[#This Row],[LineTotal]]&gt;=0.15, "Medium", "Low")), "Quantity Error!")</f>
        <v>High</v>
      </c>
      <c r="V743" s="8" t="str">
        <f>IF(COUNTIF(Returns[OrderID], Orders_CLEAN[[#This Row],[OrderID]])&gt;0, "Yes", "No")</f>
        <v>No</v>
      </c>
      <c r="W743" s="19">
        <f>IF(Orders_CLEAN[[#This Row],[Returned]]="Yes",1,0)</f>
        <v>0</v>
      </c>
    </row>
    <row r="744" spans="1:23" x14ac:dyDescent="0.2">
      <c r="A744" t="s">
        <v>1240</v>
      </c>
      <c r="B744" s="5">
        <v>45543</v>
      </c>
      <c r="C744" s="5" t="str">
        <f>IF(Orders_CLEAN[[#This Row],[Quantity]]="", "Quantity Error!", "Q"&amp;ROUNDUP(MONTH(Orders_CLEAN[[#This Row],[OrderDate]])/3,0))</f>
        <v>Q3</v>
      </c>
      <c r="D744" t="s">
        <v>194</v>
      </c>
      <c r="E744" t="str">
        <f>_xlfn.XLOOKUP(Orders_CLEAN[[#This Row],[CustomerID]],Customers[CustomerID],Customers[CustomerName])</f>
        <v>Elmarie Molefe</v>
      </c>
      <c r="F744" t="s">
        <v>81</v>
      </c>
      <c r="G744" t="str">
        <f>_xlfn.XLOOKUP(Orders_CLEAN[[#This Row],[ProductID]],Products[ProductID],Products[ProductName])</f>
        <v>Envelopes Model 2</v>
      </c>
      <c r="H744" t="str">
        <f>_xlfn.XLOOKUP(Orders_CLEAN[[#This Row],[ProductName]],Products[ProductName],Products[Category])</f>
        <v>Office Supplies</v>
      </c>
      <c r="I744" s="6">
        <f>_xlfn.XLOOKUP(Orders_CLEAN[[#This Row],[ProductID]],Products[ProductID],Products[Cost])</f>
        <v>599.25</v>
      </c>
      <c r="J744">
        <v>1</v>
      </c>
      <c r="K744" s="6">
        <v>849.05</v>
      </c>
      <c r="L744" s="7">
        <v>0.2</v>
      </c>
      <c r="M744" t="s">
        <v>13</v>
      </c>
      <c r="N744" t="s">
        <v>14</v>
      </c>
      <c r="O744" t="str">
        <f>_xlfn.XLOOKUP(Orders_CLEAN[[#This Row],[Region]],Region_lookup[RegionCode],Region_lookup[RegionName])</f>
        <v>Western Cape</v>
      </c>
      <c r="P744" t="s">
        <v>93</v>
      </c>
      <c r="Q744" t="str">
        <f>_xlfn.XLOOKUP(Orders_CLEAN[[#This Row],[EmployeeID]],Employees[EmployeeID],Employees[EmployeeName])</f>
        <v>Anja Zulu</v>
      </c>
      <c r="R744" s="8">
        <f>Orders_CLEAN[[#This Row],[Quantity]]*Orders_CLEAN[[#This Row],[UnitPrice]]*(1-Orders_CLEAN[[#This Row],[Discount]])</f>
        <v>679.24</v>
      </c>
      <c r="S744" s="8">
        <f>Orders_CLEAN[[#This Row],[Cost]]*Orders_CLEAN[[#This Row],[Quantity]]</f>
        <v>599.25</v>
      </c>
      <c r="T744" s="8">
        <f>Orders_CLEAN[[#This Row],[LineTotal]]-Orders_CLEAN[[#This Row],[LineCost]]</f>
        <v>79.990000000000009</v>
      </c>
      <c r="U744" s="8" t="str">
        <f>IFERROR(IF(Orders_CLEAN[[#This Row],[Profit]]/Orders_CLEAN[[#This Row],[LineTotal]]&gt;0.3, "High", IF(Orders_CLEAN[[#This Row],[Profit]]/Orders_CLEAN[[#This Row],[LineTotal]]&gt;=0.15, "Medium", "Low")), "Quantity Error!")</f>
        <v>Low</v>
      </c>
      <c r="V744" s="8" t="str">
        <f>IF(COUNTIF(Returns[OrderID], Orders_CLEAN[[#This Row],[OrderID]])&gt;0, "Yes", "No")</f>
        <v>No</v>
      </c>
      <c r="W744" s="19">
        <f>IF(Orders_CLEAN[[#This Row],[Returned]]="Yes",1,0)</f>
        <v>0</v>
      </c>
    </row>
    <row r="745" spans="1:23" x14ac:dyDescent="0.2">
      <c r="A745" t="s">
        <v>1242</v>
      </c>
      <c r="B745" s="5">
        <v>45395</v>
      </c>
      <c r="C745" s="5" t="str">
        <f>IF(Orders_CLEAN[[#This Row],[Quantity]]="", "Quantity Error!", "Q"&amp;ROUNDUP(MONTH(Orders_CLEAN[[#This Row],[OrderDate]])/3,0))</f>
        <v>Q2</v>
      </c>
      <c r="D745" t="s">
        <v>338</v>
      </c>
      <c r="E745" t="str">
        <f>_xlfn.XLOOKUP(Orders_CLEAN[[#This Row],[CustomerID]],Customers[CustomerID],Customers[CustomerName])</f>
        <v>Palesa Khumalo</v>
      </c>
      <c r="F745" t="s">
        <v>213</v>
      </c>
      <c r="G745" t="str">
        <f>_xlfn.XLOOKUP(Orders_CLEAN[[#This Row],[ProductID]],Products[ProductID],Products[ProductName])</f>
        <v>Pens Model 4</v>
      </c>
      <c r="H745" t="str">
        <f>_xlfn.XLOOKUP(Orders_CLEAN[[#This Row],[ProductName]],Products[ProductName],Products[Category])</f>
        <v>Office Supplies</v>
      </c>
      <c r="I745" s="6">
        <f>_xlfn.XLOOKUP(Orders_CLEAN[[#This Row],[ProductID]],Products[ProductID],Products[Cost])</f>
        <v>578.14</v>
      </c>
      <c r="J745">
        <v>1</v>
      </c>
      <c r="K745" s="6">
        <v>1084.72</v>
      </c>
      <c r="L745" s="7">
        <v>0.2</v>
      </c>
      <c r="M745" t="s">
        <v>27</v>
      </c>
      <c r="N745" t="s">
        <v>21</v>
      </c>
      <c r="O745" t="str">
        <f>_xlfn.XLOOKUP(Orders_CLEAN[[#This Row],[Region]],Region_lookup[RegionCode],Region_lookup[RegionName])</f>
        <v>KwaZulu-Natal</v>
      </c>
      <c r="P745" t="s">
        <v>22</v>
      </c>
      <c r="Q745" t="str">
        <f>_xlfn.XLOOKUP(Orders_CLEAN[[#This Row],[EmployeeID]],Employees[EmployeeID],Employees[EmployeeName])</f>
        <v>Thabo Le Roux</v>
      </c>
      <c r="R745" s="8">
        <f>Orders_CLEAN[[#This Row],[Quantity]]*Orders_CLEAN[[#This Row],[UnitPrice]]*(1-Orders_CLEAN[[#This Row],[Discount]])</f>
        <v>867.77600000000007</v>
      </c>
      <c r="S745" s="8">
        <f>Orders_CLEAN[[#This Row],[Cost]]*Orders_CLEAN[[#This Row],[Quantity]]</f>
        <v>578.14</v>
      </c>
      <c r="T745" s="8">
        <f>Orders_CLEAN[[#This Row],[LineTotal]]-Orders_CLEAN[[#This Row],[LineCost]]</f>
        <v>289.63600000000008</v>
      </c>
      <c r="U745" s="8" t="str">
        <f>IFERROR(IF(Orders_CLEAN[[#This Row],[Profit]]/Orders_CLEAN[[#This Row],[LineTotal]]&gt;0.3, "High", IF(Orders_CLEAN[[#This Row],[Profit]]/Orders_CLEAN[[#This Row],[LineTotal]]&gt;=0.15, "Medium", "Low")), "Quantity Error!")</f>
        <v>High</v>
      </c>
      <c r="V745" s="8" t="str">
        <f>IF(COUNTIF(Returns[OrderID], Orders_CLEAN[[#This Row],[OrderID]])&gt;0, "Yes", "No")</f>
        <v>No</v>
      </c>
      <c r="W745" s="19">
        <f>IF(Orders_CLEAN[[#This Row],[Returned]]="Yes",1,0)</f>
        <v>0</v>
      </c>
    </row>
    <row r="746" spans="1:23" x14ac:dyDescent="0.2">
      <c r="A746" t="s">
        <v>1243</v>
      </c>
      <c r="B746" s="5">
        <v>45446</v>
      </c>
      <c r="C746" s="5" t="str">
        <f>IF(Orders_CLEAN[[#This Row],[Quantity]]="", "Quantity Error!", "Q"&amp;ROUNDUP(MONTH(Orders_CLEAN[[#This Row],[OrderDate]])/3,0))</f>
        <v>Q2</v>
      </c>
      <c r="D746" t="s">
        <v>342</v>
      </c>
      <c r="E746" t="str">
        <f>_xlfn.XLOOKUP(Orders_CLEAN[[#This Row],[CustomerID]],Customers[CustomerID],Customers[CustomerName])</f>
        <v>Nomsa Sithole</v>
      </c>
      <c r="F746" t="s">
        <v>26</v>
      </c>
      <c r="G746" t="str">
        <f>_xlfn.XLOOKUP(Orders_CLEAN[[#This Row],[ProductID]],Products[ProductID],Products[ProductName])</f>
        <v>Bookcases Model 3</v>
      </c>
      <c r="H746" t="str">
        <f>_xlfn.XLOOKUP(Orders_CLEAN[[#This Row],[ProductName]],Products[ProductName],Products[Category])</f>
        <v>Furniture</v>
      </c>
      <c r="I746" s="6">
        <f>_xlfn.XLOOKUP(Orders_CLEAN[[#This Row],[ProductID]],Products[ProductID],Products[Cost])</f>
        <v>431.57</v>
      </c>
      <c r="J746">
        <v>12</v>
      </c>
      <c r="K746" s="6">
        <v>725.92</v>
      </c>
      <c r="L746" s="7">
        <v>0.2</v>
      </c>
      <c r="M746" t="s">
        <v>27</v>
      </c>
      <c r="N746" t="s">
        <v>21</v>
      </c>
      <c r="O746" t="str">
        <f>_xlfn.XLOOKUP(Orders_CLEAN[[#This Row],[Region]],Region_lookup[RegionCode],Region_lookup[RegionName])</f>
        <v>KwaZulu-Natal</v>
      </c>
      <c r="P746" t="s">
        <v>97</v>
      </c>
      <c r="Q746" t="str">
        <f>_xlfn.XLOOKUP(Orders_CLEAN[[#This Row],[EmployeeID]],Employees[EmployeeID],Employees[EmployeeName])</f>
        <v>Bongani Sithole</v>
      </c>
      <c r="R746" s="8">
        <f>Orders_CLEAN[[#This Row],[Quantity]]*Orders_CLEAN[[#This Row],[UnitPrice]]*(1-Orders_CLEAN[[#This Row],[Discount]])</f>
        <v>6968.8319999999994</v>
      </c>
      <c r="S746" s="8">
        <f>Orders_CLEAN[[#This Row],[Cost]]*Orders_CLEAN[[#This Row],[Quantity]]</f>
        <v>5178.84</v>
      </c>
      <c r="T746" s="8">
        <f>Orders_CLEAN[[#This Row],[LineTotal]]-Orders_CLEAN[[#This Row],[LineCost]]</f>
        <v>1789.9919999999993</v>
      </c>
      <c r="U746" s="8" t="str">
        <f>IFERROR(IF(Orders_CLEAN[[#This Row],[Profit]]/Orders_CLEAN[[#This Row],[LineTotal]]&gt;0.3, "High", IF(Orders_CLEAN[[#This Row],[Profit]]/Orders_CLEAN[[#This Row],[LineTotal]]&gt;=0.15, "Medium", "Low")), "Quantity Error!")</f>
        <v>Medium</v>
      </c>
      <c r="V746" s="8" t="str">
        <f>IF(COUNTIF(Returns[OrderID], Orders_CLEAN[[#This Row],[OrderID]])&gt;0, "Yes", "No")</f>
        <v>Yes</v>
      </c>
      <c r="W746" s="19">
        <f>IF(Orders_CLEAN[[#This Row],[Returned]]="Yes",1,0)</f>
        <v>1</v>
      </c>
    </row>
    <row r="747" spans="1:23" x14ac:dyDescent="0.2">
      <c r="A747" t="s">
        <v>1244</v>
      </c>
      <c r="B747" s="5">
        <v>45324</v>
      </c>
      <c r="C747" s="5" t="str">
        <f>IF(Orders_CLEAN[[#This Row],[Quantity]]="", "Quantity Error!", "Q"&amp;ROUNDUP(MONTH(Orders_CLEAN[[#This Row],[OrderDate]])/3,0))</f>
        <v>Q1</v>
      </c>
      <c r="D747" t="s">
        <v>404</v>
      </c>
      <c r="E747" t="str">
        <f>_xlfn.XLOOKUP(Orders_CLEAN[[#This Row],[CustomerID]],Customers[CustomerID],Customers[CustomerName])</f>
        <v>Riaan Botha</v>
      </c>
      <c r="F747" t="s">
        <v>178</v>
      </c>
      <c r="G747" t="str">
        <f>_xlfn.XLOOKUP(Orders_CLEAN[[#This Row],[ProductID]],Products[ProductID],Products[ProductName])</f>
        <v>Chairs Model 2</v>
      </c>
      <c r="H747" t="str">
        <f>_xlfn.XLOOKUP(Orders_CLEAN[[#This Row],[ProductName]],Products[ProductName],Products[Category])</f>
        <v>Furniture</v>
      </c>
      <c r="I747" s="6">
        <f>_xlfn.XLOOKUP(Orders_CLEAN[[#This Row],[ProductID]],Products[ProductID],Products[Cost])</f>
        <v>116.9</v>
      </c>
      <c r="J747">
        <v>1</v>
      </c>
      <c r="K747" s="6">
        <v>253.46</v>
      </c>
      <c r="L747" s="7">
        <v>0.05</v>
      </c>
      <c r="M747" t="s">
        <v>36</v>
      </c>
      <c r="N747" t="s">
        <v>21</v>
      </c>
      <c r="O747" t="str">
        <f>_xlfn.XLOOKUP(Orders_CLEAN[[#This Row],[Region]],Region_lookup[RegionCode],Region_lookup[RegionName])</f>
        <v>KwaZulu-Natal</v>
      </c>
      <c r="P747" t="s">
        <v>170</v>
      </c>
      <c r="Q747" t="str">
        <f>_xlfn.XLOOKUP(Orders_CLEAN[[#This Row],[EmployeeID]],Employees[EmployeeID],Employees[EmployeeName])</f>
        <v>Nomvula Le Roux</v>
      </c>
      <c r="R747" s="8">
        <f>Orders_CLEAN[[#This Row],[Quantity]]*Orders_CLEAN[[#This Row],[UnitPrice]]*(1-Orders_CLEAN[[#This Row],[Discount]])</f>
        <v>240.78700000000001</v>
      </c>
      <c r="S747" s="8">
        <f>Orders_CLEAN[[#This Row],[Cost]]*Orders_CLEAN[[#This Row],[Quantity]]</f>
        <v>116.9</v>
      </c>
      <c r="T747" s="8">
        <f>Orders_CLEAN[[#This Row],[LineTotal]]-Orders_CLEAN[[#This Row],[LineCost]]</f>
        <v>123.887</v>
      </c>
      <c r="U747" s="8" t="str">
        <f>IFERROR(IF(Orders_CLEAN[[#This Row],[Profit]]/Orders_CLEAN[[#This Row],[LineTotal]]&gt;0.3, "High", IF(Orders_CLEAN[[#This Row],[Profit]]/Orders_CLEAN[[#This Row],[LineTotal]]&gt;=0.15, "Medium", "Low")), "Quantity Error!")</f>
        <v>High</v>
      </c>
      <c r="V747" s="8" t="str">
        <f>IF(COUNTIF(Returns[OrderID], Orders_CLEAN[[#This Row],[OrderID]])&gt;0, "Yes", "No")</f>
        <v>No</v>
      </c>
      <c r="W747" s="19">
        <f>IF(Orders_CLEAN[[#This Row],[Returned]]="Yes",1,0)</f>
        <v>0</v>
      </c>
    </row>
    <row r="748" spans="1:23" x14ac:dyDescent="0.2">
      <c r="A748" t="s">
        <v>1245</v>
      </c>
      <c r="B748" s="5">
        <v>45599</v>
      </c>
      <c r="C748" s="5" t="str">
        <f>IF(Orders_CLEAN[[#This Row],[Quantity]]="", "Quantity Error!", "Q"&amp;ROUNDUP(MONTH(Orders_CLEAN[[#This Row],[OrderDate]])/3,0))</f>
        <v>Q4</v>
      </c>
      <c r="D748" t="s">
        <v>50</v>
      </c>
      <c r="E748" t="str">
        <f>_xlfn.XLOOKUP(Orders_CLEAN[[#This Row],[CustomerID]],Customers[CustomerID],Customers[CustomerName])</f>
        <v>Precious Steyn</v>
      </c>
      <c r="F748" t="s">
        <v>365</v>
      </c>
      <c r="G748" t="str">
        <f>_xlfn.XLOOKUP(Orders_CLEAN[[#This Row],[ProductID]],Products[ProductID],Products[ProductName])</f>
        <v>Binders Model 4</v>
      </c>
      <c r="H748" t="str">
        <f>_xlfn.XLOOKUP(Orders_CLEAN[[#This Row],[ProductName]],Products[ProductName],Products[Category])</f>
        <v>Office Supplies</v>
      </c>
      <c r="I748" s="6">
        <f>_xlfn.XLOOKUP(Orders_CLEAN[[#This Row],[ProductID]],Products[ProductID],Products[Cost])</f>
        <v>723.8</v>
      </c>
      <c r="J748">
        <v>7</v>
      </c>
      <c r="K748" s="6">
        <v>1101.54</v>
      </c>
      <c r="L748" s="7">
        <v>0</v>
      </c>
      <c r="M748" t="s">
        <v>27</v>
      </c>
      <c r="N748" t="s">
        <v>31</v>
      </c>
      <c r="O748" t="str">
        <f>_xlfn.XLOOKUP(Orders_CLEAN[[#This Row],[Region]],Region_lookup[RegionCode],Region_lookup[RegionName])</f>
        <v>Gauteng</v>
      </c>
      <c r="P748" t="s">
        <v>32</v>
      </c>
      <c r="Q748" t="str">
        <f>_xlfn.XLOOKUP(Orders_CLEAN[[#This Row],[EmployeeID]],Employees[EmployeeID],Employees[EmployeeName])</f>
        <v>Nomvula Mokoena</v>
      </c>
      <c r="R748" s="8">
        <f>Orders_CLEAN[[#This Row],[Quantity]]*Orders_CLEAN[[#This Row],[UnitPrice]]*(1-Orders_CLEAN[[#This Row],[Discount]])</f>
        <v>7710.78</v>
      </c>
      <c r="S748" s="8">
        <f>Orders_CLEAN[[#This Row],[Cost]]*Orders_CLEAN[[#This Row],[Quantity]]</f>
        <v>5066.5999999999995</v>
      </c>
      <c r="T748" s="8">
        <f>Orders_CLEAN[[#This Row],[LineTotal]]-Orders_CLEAN[[#This Row],[LineCost]]</f>
        <v>2644.1800000000003</v>
      </c>
      <c r="U748" s="8" t="str">
        <f>IFERROR(IF(Orders_CLEAN[[#This Row],[Profit]]/Orders_CLEAN[[#This Row],[LineTotal]]&gt;0.3, "High", IF(Orders_CLEAN[[#This Row],[Profit]]/Orders_CLEAN[[#This Row],[LineTotal]]&gt;=0.15, "Medium", "Low")), "Quantity Error!")</f>
        <v>High</v>
      </c>
      <c r="V748" s="8" t="str">
        <f>IF(COUNTIF(Returns[OrderID], Orders_CLEAN[[#This Row],[OrderID]])&gt;0, "Yes", "No")</f>
        <v>No</v>
      </c>
      <c r="W748" s="19">
        <f>IF(Orders_CLEAN[[#This Row],[Returned]]="Yes",1,0)</f>
        <v>0</v>
      </c>
    </row>
    <row r="749" spans="1:23" x14ac:dyDescent="0.2">
      <c r="A749" t="s">
        <v>1246</v>
      </c>
      <c r="B749" s="5">
        <v>45793</v>
      </c>
      <c r="C749" s="5" t="str">
        <f>IF(Orders_CLEAN[[#This Row],[Quantity]]="", "Quantity Error!", "Q"&amp;ROUNDUP(MONTH(Orders_CLEAN[[#This Row],[OrderDate]])/3,0))</f>
        <v>Q2</v>
      </c>
      <c r="D749" t="s">
        <v>204</v>
      </c>
      <c r="E749" t="str">
        <f>_xlfn.XLOOKUP(Orders_CLEAN[[#This Row],[CustomerID]],Customers[CustomerID],Customers[CustomerName])</f>
        <v>Elmarie Mbatha</v>
      </c>
      <c r="F749" t="s">
        <v>158</v>
      </c>
      <c r="G749" t="str">
        <f>_xlfn.XLOOKUP(Orders_CLEAN[[#This Row],[ProductID]],Products[ProductID],Products[ProductName])</f>
        <v>Desks Model 1</v>
      </c>
      <c r="H749" t="str">
        <f>_xlfn.XLOOKUP(Orders_CLEAN[[#This Row],[ProductName]],Products[ProductName],Products[Category])</f>
        <v>Furniture</v>
      </c>
      <c r="I749" s="6">
        <f>_xlfn.XLOOKUP(Orders_CLEAN[[#This Row],[ProductID]],Products[ProductID],Products[Cost])</f>
        <v>731.22</v>
      </c>
      <c r="J749">
        <v>8</v>
      </c>
      <c r="K749" s="6">
        <v>1490.92</v>
      </c>
      <c r="L749" s="7">
        <v>0.2</v>
      </c>
      <c r="M749" t="s">
        <v>27</v>
      </c>
      <c r="N749" t="s">
        <v>14</v>
      </c>
      <c r="O749" t="str">
        <f>_xlfn.XLOOKUP(Orders_CLEAN[[#This Row],[Region]],Region_lookup[RegionCode],Region_lookup[RegionName])</f>
        <v>Western Cape</v>
      </c>
      <c r="P749" t="s">
        <v>93</v>
      </c>
      <c r="Q749" t="str">
        <f>_xlfn.XLOOKUP(Orders_CLEAN[[#This Row],[EmployeeID]],Employees[EmployeeID],Employees[EmployeeName])</f>
        <v>Anja Zulu</v>
      </c>
      <c r="R749" s="8">
        <f>Orders_CLEAN[[#This Row],[Quantity]]*Orders_CLEAN[[#This Row],[UnitPrice]]*(1-Orders_CLEAN[[#This Row],[Discount]])</f>
        <v>9541.8880000000008</v>
      </c>
      <c r="S749" s="8">
        <f>Orders_CLEAN[[#This Row],[Cost]]*Orders_CLEAN[[#This Row],[Quantity]]</f>
        <v>5849.76</v>
      </c>
      <c r="T749" s="8">
        <f>Orders_CLEAN[[#This Row],[LineTotal]]-Orders_CLEAN[[#This Row],[LineCost]]</f>
        <v>3692.1280000000006</v>
      </c>
      <c r="U749" s="8" t="str">
        <f>IFERROR(IF(Orders_CLEAN[[#This Row],[Profit]]/Orders_CLEAN[[#This Row],[LineTotal]]&gt;0.3, "High", IF(Orders_CLEAN[[#This Row],[Profit]]/Orders_CLEAN[[#This Row],[LineTotal]]&gt;=0.15, "Medium", "Low")), "Quantity Error!")</f>
        <v>High</v>
      </c>
      <c r="V749" s="8" t="str">
        <f>IF(COUNTIF(Returns[OrderID], Orders_CLEAN[[#This Row],[OrderID]])&gt;0, "Yes", "No")</f>
        <v>No</v>
      </c>
      <c r="W749" s="19">
        <f>IF(Orders_CLEAN[[#This Row],[Returned]]="Yes",1,0)</f>
        <v>0</v>
      </c>
    </row>
    <row r="750" spans="1:23" x14ac:dyDescent="0.2">
      <c r="A750" t="s">
        <v>1247</v>
      </c>
      <c r="B750" s="5">
        <v>45755</v>
      </c>
      <c r="C750" s="5" t="str">
        <f>IF(Orders_CLEAN[[#This Row],[Quantity]]="", "Quantity Error!", "Q"&amp;ROUNDUP(MONTH(Orders_CLEAN[[#This Row],[OrderDate]])/3,0))</f>
        <v>Q2</v>
      </c>
      <c r="D750" t="s">
        <v>451</v>
      </c>
      <c r="E750" t="str">
        <f>_xlfn.XLOOKUP(Orders_CLEAN[[#This Row],[CustomerID]],Customers[CustomerID],Customers[CustomerName])</f>
        <v>Anja Dlamini</v>
      </c>
      <c r="F750" t="s">
        <v>96</v>
      </c>
      <c r="G750" t="str">
        <f>_xlfn.XLOOKUP(Orders_CLEAN[[#This Row],[ProductID]],Products[ProductID],Products[ProductName])</f>
        <v>Desks Model 2</v>
      </c>
      <c r="H750" t="str">
        <f>_xlfn.XLOOKUP(Orders_CLEAN[[#This Row],[ProductName]],Products[ProductName],Products[Category])</f>
        <v>Furniture</v>
      </c>
      <c r="I750" s="6">
        <f>_xlfn.XLOOKUP(Orders_CLEAN[[#This Row],[ProductID]],Products[ProductID],Products[Cost])</f>
        <v>209.29</v>
      </c>
      <c r="J750">
        <v>6</v>
      </c>
      <c r="K750" s="6">
        <v>425.58</v>
      </c>
      <c r="L750" s="7">
        <v>0.15</v>
      </c>
      <c r="M750" t="s">
        <v>27</v>
      </c>
      <c r="N750" t="s">
        <v>31</v>
      </c>
      <c r="O750" t="str">
        <f>_xlfn.XLOOKUP(Orders_CLEAN[[#This Row],[Region]],Region_lookup[RegionCode],Region_lookup[RegionName])</f>
        <v>Gauteng</v>
      </c>
      <c r="P750" t="s">
        <v>32</v>
      </c>
      <c r="Q750" t="str">
        <f>_xlfn.XLOOKUP(Orders_CLEAN[[#This Row],[EmployeeID]],Employees[EmployeeID],Employees[EmployeeName])</f>
        <v>Nomvula Mokoena</v>
      </c>
      <c r="R750" s="8">
        <f>Orders_CLEAN[[#This Row],[Quantity]]*Orders_CLEAN[[#This Row],[UnitPrice]]*(1-Orders_CLEAN[[#This Row],[Discount]])</f>
        <v>2170.4580000000001</v>
      </c>
      <c r="S750" s="8">
        <f>Orders_CLEAN[[#This Row],[Cost]]*Orders_CLEAN[[#This Row],[Quantity]]</f>
        <v>1255.74</v>
      </c>
      <c r="T750" s="8">
        <f>Orders_CLEAN[[#This Row],[LineTotal]]-Orders_CLEAN[[#This Row],[LineCost]]</f>
        <v>914.71800000000007</v>
      </c>
      <c r="U750" s="8" t="str">
        <f>IFERROR(IF(Orders_CLEAN[[#This Row],[Profit]]/Orders_CLEAN[[#This Row],[LineTotal]]&gt;0.3, "High", IF(Orders_CLEAN[[#This Row],[Profit]]/Orders_CLEAN[[#This Row],[LineTotal]]&gt;=0.15, "Medium", "Low")), "Quantity Error!")</f>
        <v>High</v>
      </c>
      <c r="V750" s="8" t="str">
        <f>IF(COUNTIF(Returns[OrderID], Orders_CLEAN[[#This Row],[OrderID]])&gt;0, "Yes", "No")</f>
        <v>No</v>
      </c>
      <c r="W750" s="19">
        <f>IF(Orders_CLEAN[[#This Row],[Returned]]="Yes",1,0)</f>
        <v>0</v>
      </c>
    </row>
    <row r="751" spans="1:23" x14ac:dyDescent="0.2">
      <c r="A751" t="s">
        <v>1248</v>
      </c>
      <c r="B751" s="5">
        <v>45571</v>
      </c>
      <c r="C751" s="5" t="str">
        <f>IF(Orders_CLEAN[[#This Row],[Quantity]]="", "Quantity Error!", "Q"&amp;ROUNDUP(MONTH(Orders_CLEAN[[#This Row],[OrderDate]])/3,0))</f>
        <v>Q4</v>
      </c>
      <c r="D751" t="s">
        <v>261</v>
      </c>
      <c r="E751" t="str">
        <f>_xlfn.XLOOKUP(Orders_CLEAN[[#This Row],[CustomerID]],Customers[CustomerID],Customers[CustomerName])</f>
        <v>Palesa Molefe</v>
      </c>
      <c r="F751" t="s">
        <v>46</v>
      </c>
      <c r="G751" t="str">
        <f>_xlfn.XLOOKUP(Orders_CLEAN[[#This Row],[ProductID]],Products[ProductID],Products[ProductName])</f>
        <v>Tables Model 4</v>
      </c>
      <c r="H751" t="str">
        <f>_xlfn.XLOOKUP(Orders_CLEAN[[#This Row],[ProductName]],Products[ProductName],Products[Category])</f>
        <v>Furniture</v>
      </c>
      <c r="I751" s="6">
        <f>_xlfn.XLOOKUP(Orders_CLEAN[[#This Row],[ProductID]],Products[ProductID],Products[Cost])</f>
        <v>707.97</v>
      </c>
      <c r="J751">
        <v>6</v>
      </c>
      <c r="K751" s="6">
        <v>1262.55</v>
      </c>
      <c r="L751" s="7">
        <v>0.05</v>
      </c>
      <c r="M751" t="s">
        <v>13</v>
      </c>
      <c r="N751" t="s">
        <v>31</v>
      </c>
      <c r="O751" t="str">
        <f>_xlfn.XLOOKUP(Orders_CLEAN[[#This Row],[Region]],Region_lookup[RegionCode],Region_lookup[RegionName])</f>
        <v>Gauteng</v>
      </c>
      <c r="P751" t="s">
        <v>32</v>
      </c>
      <c r="Q751" t="str">
        <f>_xlfn.XLOOKUP(Orders_CLEAN[[#This Row],[EmployeeID]],Employees[EmployeeID],Employees[EmployeeName])</f>
        <v>Nomvula Mokoena</v>
      </c>
      <c r="R751" s="8">
        <f>Orders_CLEAN[[#This Row],[Quantity]]*Orders_CLEAN[[#This Row],[UnitPrice]]*(1-Orders_CLEAN[[#This Row],[Discount]])</f>
        <v>7196.5349999999989</v>
      </c>
      <c r="S751" s="8">
        <f>Orders_CLEAN[[#This Row],[Cost]]*Orders_CLEAN[[#This Row],[Quantity]]</f>
        <v>4247.82</v>
      </c>
      <c r="T751" s="8">
        <f>Orders_CLEAN[[#This Row],[LineTotal]]-Orders_CLEAN[[#This Row],[LineCost]]</f>
        <v>2948.7149999999992</v>
      </c>
      <c r="U751" s="8" t="str">
        <f>IFERROR(IF(Orders_CLEAN[[#This Row],[Profit]]/Orders_CLEAN[[#This Row],[LineTotal]]&gt;0.3, "High", IF(Orders_CLEAN[[#This Row],[Profit]]/Orders_CLEAN[[#This Row],[LineTotal]]&gt;=0.15, "Medium", "Low")), "Quantity Error!")</f>
        <v>High</v>
      </c>
      <c r="V751" s="8" t="str">
        <f>IF(COUNTIF(Returns[OrderID], Orders_CLEAN[[#This Row],[OrderID]])&gt;0, "Yes", "No")</f>
        <v>No</v>
      </c>
      <c r="W751" s="19">
        <f>IF(Orders_CLEAN[[#This Row],[Returned]]="Yes",1,0)</f>
        <v>0</v>
      </c>
    </row>
    <row r="752" spans="1:23" x14ac:dyDescent="0.2">
      <c r="A752" t="s">
        <v>1250</v>
      </c>
      <c r="B752" s="5">
        <v>45425</v>
      </c>
      <c r="C752" s="5" t="str">
        <f>IF(Orders_CLEAN[[#This Row],[Quantity]]="", "Quantity Error!", "Q"&amp;ROUNDUP(MONTH(Orders_CLEAN[[#This Row],[OrderDate]])/3,0))</f>
        <v>Q2</v>
      </c>
      <c r="D752" t="s">
        <v>91</v>
      </c>
      <c r="E752" t="str">
        <f>_xlfn.XLOOKUP(Orders_CLEAN[[#This Row],[CustomerID]],Customers[CustomerID],Customers[CustomerName])</f>
        <v>Werner Joubert</v>
      </c>
      <c r="F752" t="s">
        <v>269</v>
      </c>
      <c r="G752" t="str">
        <f>_xlfn.XLOOKUP(Orders_CLEAN[[#This Row],[ProductID]],Products[ProductID],Products[ProductName])</f>
        <v>Binders Model 1</v>
      </c>
      <c r="H752" t="str">
        <f>_xlfn.XLOOKUP(Orders_CLEAN[[#This Row],[ProductName]],Products[ProductName],Products[Category])</f>
        <v>Office Supplies</v>
      </c>
      <c r="I752" s="6">
        <f>_xlfn.XLOOKUP(Orders_CLEAN[[#This Row],[ProductID]],Products[ProductID],Products[Cost])</f>
        <v>454.91</v>
      </c>
      <c r="J752">
        <v>11</v>
      </c>
      <c r="K752" s="6">
        <v>865.02</v>
      </c>
      <c r="L752" s="7">
        <v>0</v>
      </c>
      <c r="M752" t="s">
        <v>13</v>
      </c>
      <c r="N752" t="s">
        <v>14</v>
      </c>
      <c r="O752" t="str">
        <f>_xlfn.XLOOKUP(Orders_CLEAN[[#This Row],[Region]],Region_lookup[RegionCode],Region_lookup[RegionName])</f>
        <v>Western Cape</v>
      </c>
      <c r="P752" t="s">
        <v>15</v>
      </c>
      <c r="Q752" t="str">
        <f>_xlfn.XLOOKUP(Orders_CLEAN[[#This Row],[EmployeeID]],Employees[EmployeeID],Employees[EmployeeName])</f>
        <v>Anja Fourie</v>
      </c>
      <c r="R752" s="8">
        <f>Orders_CLEAN[[#This Row],[Quantity]]*Orders_CLEAN[[#This Row],[UnitPrice]]*(1-Orders_CLEAN[[#This Row],[Discount]])</f>
        <v>9515.2199999999993</v>
      </c>
      <c r="S752" s="8">
        <f>Orders_CLEAN[[#This Row],[Cost]]*Orders_CLEAN[[#This Row],[Quantity]]</f>
        <v>5004.01</v>
      </c>
      <c r="T752" s="8">
        <f>Orders_CLEAN[[#This Row],[LineTotal]]-Orders_CLEAN[[#This Row],[LineCost]]</f>
        <v>4511.2099999999991</v>
      </c>
      <c r="U752" s="8" t="str">
        <f>IFERROR(IF(Orders_CLEAN[[#This Row],[Profit]]/Orders_CLEAN[[#This Row],[LineTotal]]&gt;0.3, "High", IF(Orders_CLEAN[[#This Row],[Profit]]/Orders_CLEAN[[#This Row],[LineTotal]]&gt;=0.15, "Medium", "Low")), "Quantity Error!")</f>
        <v>High</v>
      </c>
      <c r="V752" s="8" t="str">
        <f>IF(COUNTIF(Returns[OrderID], Orders_CLEAN[[#This Row],[OrderID]])&gt;0, "Yes", "No")</f>
        <v>No</v>
      </c>
      <c r="W752" s="19">
        <f>IF(Orders_CLEAN[[#This Row],[Returned]]="Yes",1,0)</f>
        <v>0</v>
      </c>
    </row>
    <row r="753" spans="1:23" x14ac:dyDescent="0.2">
      <c r="A753" t="s">
        <v>1251</v>
      </c>
      <c r="B753" s="5">
        <v>45802</v>
      </c>
      <c r="C753" s="5" t="str">
        <f>IF(Orders_CLEAN[[#This Row],[Quantity]]="", "Quantity Error!", "Q"&amp;ROUNDUP(MONTH(Orders_CLEAN[[#This Row],[OrderDate]])/3,0))</f>
        <v>Q2</v>
      </c>
      <c r="D753" t="s">
        <v>50</v>
      </c>
      <c r="E753" t="str">
        <f>_xlfn.XLOOKUP(Orders_CLEAN[[#This Row],[CustomerID]],Customers[CustomerID],Customers[CustomerName])</f>
        <v>Precious Steyn</v>
      </c>
      <c r="F753" t="s">
        <v>213</v>
      </c>
      <c r="G753" t="str">
        <f>_xlfn.XLOOKUP(Orders_CLEAN[[#This Row],[ProductID]],Products[ProductID],Products[ProductName])</f>
        <v>Pens Model 4</v>
      </c>
      <c r="H753" t="str">
        <f>_xlfn.XLOOKUP(Orders_CLEAN[[#This Row],[ProductName]],Products[ProductName],Products[Category])</f>
        <v>Office Supplies</v>
      </c>
      <c r="I753" s="6">
        <f>_xlfn.XLOOKUP(Orders_CLEAN[[#This Row],[ProductID]],Products[ProductID],Products[Cost])</f>
        <v>578.14</v>
      </c>
      <c r="J753">
        <v>3</v>
      </c>
      <c r="K753" s="6">
        <v>1084.72</v>
      </c>
      <c r="L753" s="7">
        <v>0</v>
      </c>
      <c r="M753" t="s">
        <v>27</v>
      </c>
      <c r="N753" t="s">
        <v>31</v>
      </c>
      <c r="O753" t="str">
        <f>_xlfn.XLOOKUP(Orders_CLEAN[[#This Row],[Region]],Region_lookup[RegionCode],Region_lookup[RegionName])</f>
        <v>Gauteng</v>
      </c>
      <c r="P753" t="s">
        <v>32</v>
      </c>
      <c r="Q753" t="str">
        <f>_xlfn.XLOOKUP(Orders_CLEAN[[#This Row],[EmployeeID]],Employees[EmployeeID],Employees[EmployeeName])</f>
        <v>Nomvula Mokoena</v>
      </c>
      <c r="R753" s="8">
        <f>Orders_CLEAN[[#This Row],[Quantity]]*Orders_CLEAN[[#This Row],[UnitPrice]]*(1-Orders_CLEAN[[#This Row],[Discount]])</f>
        <v>3254.16</v>
      </c>
      <c r="S753" s="8">
        <f>Orders_CLEAN[[#This Row],[Cost]]*Orders_CLEAN[[#This Row],[Quantity]]</f>
        <v>1734.42</v>
      </c>
      <c r="T753" s="8">
        <f>Orders_CLEAN[[#This Row],[LineTotal]]-Orders_CLEAN[[#This Row],[LineCost]]</f>
        <v>1519.7399999999998</v>
      </c>
      <c r="U753" s="8" t="str">
        <f>IFERROR(IF(Orders_CLEAN[[#This Row],[Profit]]/Orders_CLEAN[[#This Row],[LineTotal]]&gt;0.3, "High", IF(Orders_CLEAN[[#This Row],[Profit]]/Orders_CLEAN[[#This Row],[LineTotal]]&gt;=0.15, "Medium", "Low")), "Quantity Error!")</f>
        <v>High</v>
      </c>
      <c r="V753" s="8" t="str">
        <f>IF(COUNTIF(Returns[OrderID], Orders_CLEAN[[#This Row],[OrderID]])&gt;0, "Yes", "No")</f>
        <v>No</v>
      </c>
      <c r="W753" s="19">
        <f>IF(Orders_CLEAN[[#This Row],[Returned]]="Yes",1,0)</f>
        <v>0</v>
      </c>
    </row>
    <row r="754" spans="1:23" x14ac:dyDescent="0.2">
      <c r="A754" t="s">
        <v>1252</v>
      </c>
      <c r="B754" s="5">
        <v>45439</v>
      </c>
      <c r="C754" s="5" t="str">
        <f>IF(Orders_CLEAN[[#This Row],[Quantity]]="", "Quantity Error!", "Q"&amp;ROUNDUP(MONTH(Orders_CLEAN[[#This Row],[OrderDate]])/3,0))</f>
        <v>Q2</v>
      </c>
      <c r="D754" t="s">
        <v>306</v>
      </c>
      <c r="E754" t="str">
        <f>_xlfn.XLOOKUP(Orders_CLEAN[[#This Row],[CustomerID]],Customers[CustomerID],Customers[CustomerName])</f>
        <v>Francois Mahlangu</v>
      </c>
      <c r="F754" t="s">
        <v>417</v>
      </c>
      <c r="G754" t="str">
        <f>_xlfn.XLOOKUP(Orders_CLEAN[[#This Row],[ProductID]],Products[ProductID],Products[ProductName])</f>
        <v>Staplers Model 1</v>
      </c>
      <c r="H754" t="str">
        <f>_xlfn.XLOOKUP(Orders_CLEAN[[#This Row],[ProductName]],Products[ProductName],Products[Category])</f>
        <v>Office Supplies</v>
      </c>
      <c r="I754" s="6">
        <f>_xlfn.XLOOKUP(Orders_CLEAN[[#This Row],[ProductID]],Products[ProductID],Products[Cost])</f>
        <v>671.48</v>
      </c>
      <c r="J754">
        <v>9</v>
      </c>
      <c r="K754" s="6">
        <v>1240.1099999999999</v>
      </c>
      <c r="L754" s="7">
        <v>0.1</v>
      </c>
      <c r="M754" t="s">
        <v>27</v>
      </c>
      <c r="N754" t="s">
        <v>14</v>
      </c>
      <c r="O754" t="str">
        <f>_xlfn.XLOOKUP(Orders_CLEAN[[#This Row],[Region]],Region_lookup[RegionCode],Region_lookup[RegionName])</f>
        <v>Western Cape</v>
      </c>
      <c r="P754" t="s">
        <v>93</v>
      </c>
      <c r="Q754" t="str">
        <f>_xlfn.XLOOKUP(Orders_CLEAN[[#This Row],[EmployeeID]],Employees[EmployeeID],Employees[EmployeeName])</f>
        <v>Anja Zulu</v>
      </c>
      <c r="R754" s="8">
        <f>Orders_CLEAN[[#This Row],[Quantity]]*Orders_CLEAN[[#This Row],[UnitPrice]]*(1-Orders_CLEAN[[#This Row],[Discount]])</f>
        <v>10044.891</v>
      </c>
      <c r="S754" s="8">
        <f>Orders_CLEAN[[#This Row],[Cost]]*Orders_CLEAN[[#This Row],[Quantity]]</f>
        <v>6043.32</v>
      </c>
      <c r="T754" s="8">
        <f>Orders_CLEAN[[#This Row],[LineTotal]]-Orders_CLEAN[[#This Row],[LineCost]]</f>
        <v>4001.5709999999999</v>
      </c>
      <c r="U754" s="8" t="str">
        <f>IFERROR(IF(Orders_CLEAN[[#This Row],[Profit]]/Orders_CLEAN[[#This Row],[LineTotal]]&gt;0.3, "High", IF(Orders_CLEAN[[#This Row],[Profit]]/Orders_CLEAN[[#This Row],[LineTotal]]&gt;=0.15, "Medium", "Low")), "Quantity Error!")</f>
        <v>High</v>
      </c>
      <c r="V754" s="8" t="str">
        <f>IF(COUNTIF(Returns[OrderID], Orders_CLEAN[[#This Row],[OrderID]])&gt;0, "Yes", "No")</f>
        <v>No</v>
      </c>
      <c r="W754" s="19">
        <f>IF(Orders_CLEAN[[#This Row],[Returned]]="Yes",1,0)</f>
        <v>0</v>
      </c>
    </row>
    <row r="755" spans="1:23" x14ac:dyDescent="0.2">
      <c r="A755" t="s">
        <v>1254</v>
      </c>
      <c r="B755" s="5">
        <v>45573</v>
      </c>
      <c r="C755" s="5" t="str">
        <f>IF(Orders_CLEAN[[#This Row],[Quantity]]="", "Quantity Error!", "Q"&amp;ROUNDUP(MONTH(Orders_CLEAN[[#This Row],[OrderDate]])/3,0))</f>
        <v>Q4</v>
      </c>
      <c r="D755" t="s">
        <v>546</v>
      </c>
      <c r="E755" t="str">
        <f>_xlfn.XLOOKUP(Orders_CLEAN[[#This Row],[CustomerID]],Customers[CustomerID],Customers[CustomerName])</f>
        <v>Precious Fourie</v>
      </c>
      <c r="F755" t="s">
        <v>51</v>
      </c>
      <c r="G755" t="str">
        <f>_xlfn.XLOOKUP(Orders_CLEAN[[#This Row],[ProductID]],Products[ProductID],Products[ProductName])</f>
        <v>Bookcases Model 4</v>
      </c>
      <c r="H755" t="str">
        <f>_xlfn.XLOOKUP(Orders_CLEAN[[#This Row],[ProductName]],Products[ProductName],Products[Category])</f>
        <v>Furniture</v>
      </c>
      <c r="I755" s="6">
        <f>_xlfn.XLOOKUP(Orders_CLEAN[[#This Row],[ProductID]],Products[ProductID],Products[Cost])</f>
        <v>539.9</v>
      </c>
      <c r="J755">
        <v>7</v>
      </c>
      <c r="K755" s="6">
        <v>1019.72</v>
      </c>
      <c r="L755" s="7">
        <v>0.05</v>
      </c>
      <c r="M755" t="s">
        <v>36</v>
      </c>
      <c r="N755" t="s">
        <v>21</v>
      </c>
      <c r="O755" t="str">
        <f>_xlfn.XLOOKUP(Orders_CLEAN[[#This Row],[Region]],Region_lookup[RegionCode],Region_lookup[RegionName])</f>
        <v>KwaZulu-Natal</v>
      </c>
      <c r="P755" t="s">
        <v>22</v>
      </c>
      <c r="Q755" t="str">
        <f>_xlfn.XLOOKUP(Orders_CLEAN[[#This Row],[EmployeeID]],Employees[EmployeeID],Employees[EmployeeName])</f>
        <v>Thabo Le Roux</v>
      </c>
      <c r="R755" s="8">
        <f>Orders_CLEAN[[#This Row],[Quantity]]*Orders_CLEAN[[#This Row],[UnitPrice]]*(1-Orders_CLEAN[[#This Row],[Discount]])</f>
        <v>6781.1379999999999</v>
      </c>
      <c r="S755" s="8">
        <f>Orders_CLEAN[[#This Row],[Cost]]*Orders_CLEAN[[#This Row],[Quantity]]</f>
        <v>3779.2999999999997</v>
      </c>
      <c r="T755" s="8">
        <f>Orders_CLEAN[[#This Row],[LineTotal]]-Orders_CLEAN[[#This Row],[LineCost]]</f>
        <v>3001.8380000000002</v>
      </c>
      <c r="U755" s="8" t="str">
        <f>IFERROR(IF(Orders_CLEAN[[#This Row],[Profit]]/Orders_CLEAN[[#This Row],[LineTotal]]&gt;0.3, "High", IF(Orders_CLEAN[[#This Row],[Profit]]/Orders_CLEAN[[#This Row],[LineTotal]]&gt;=0.15, "Medium", "Low")), "Quantity Error!")</f>
        <v>High</v>
      </c>
      <c r="V755" s="8" t="str">
        <f>IF(COUNTIF(Returns[OrderID], Orders_CLEAN[[#This Row],[OrderID]])&gt;0, "Yes", "No")</f>
        <v>No</v>
      </c>
      <c r="W755" s="19">
        <f>IF(Orders_CLEAN[[#This Row],[Returned]]="Yes",1,0)</f>
        <v>0</v>
      </c>
    </row>
    <row r="756" spans="1:23" x14ac:dyDescent="0.2">
      <c r="A756" t="s">
        <v>1256</v>
      </c>
      <c r="B756" s="5">
        <v>45799</v>
      </c>
      <c r="C756" s="5" t="str">
        <f>IF(Orders_CLEAN[[#This Row],[Quantity]]="", "Quantity Error!", "Q"&amp;ROUNDUP(MONTH(Orders_CLEAN[[#This Row],[OrderDate]])/3,0))</f>
        <v>Q2</v>
      </c>
      <c r="D756" t="s">
        <v>355</v>
      </c>
      <c r="E756" t="str">
        <f>_xlfn.XLOOKUP(Orders_CLEAN[[#This Row],[CustomerID]],Customers[CustomerID],Customers[CustomerName])</f>
        <v>Pieter Joubert</v>
      </c>
      <c r="F756" t="s">
        <v>329</v>
      </c>
      <c r="G756" t="str">
        <f>_xlfn.XLOOKUP(Orders_CLEAN[[#This Row],[ProductID]],Products[ProductID],Products[ProductName])</f>
        <v>Chairs Model 3</v>
      </c>
      <c r="H756" t="str">
        <f>_xlfn.XLOOKUP(Orders_CLEAN[[#This Row],[ProductName]],Products[ProductName],Products[Category])</f>
        <v>Furniture</v>
      </c>
      <c r="I756" s="6">
        <f>_xlfn.XLOOKUP(Orders_CLEAN[[#This Row],[ProductID]],Products[ProductID],Products[Cost])</f>
        <v>688.81</v>
      </c>
      <c r="J756">
        <v>11</v>
      </c>
      <c r="K756" s="6">
        <v>1334.92</v>
      </c>
      <c r="L756" s="7">
        <v>0.15</v>
      </c>
      <c r="M756" t="s">
        <v>36</v>
      </c>
      <c r="N756" t="s">
        <v>14</v>
      </c>
      <c r="O756" t="str">
        <f>_xlfn.XLOOKUP(Orders_CLEAN[[#This Row],[Region]],Region_lookup[RegionCode],Region_lookup[RegionName])</f>
        <v>Western Cape</v>
      </c>
      <c r="P756" t="s">
        <v>93</v>
      </c>
      <c r="Q756" t="str">
        <f>_xlfn.XLOOKUP(Orders_CLEAN[[#This Row],[EmployeeID]],Employees[EmployeeID],Employees[EmployeeName])</f>
        <v>Anja Zulu</v>
      </c>
      <c r="R756" s="8">
        <f>Orders_CLEAN[[#This Row],[Quantity]]*Orders_CLEAN[[#This Row],[UnitPrice]]*(1-Orders_CLEAN[[#This Row],[Discount]])</f>
        <v>12481.502</v>
      </c>
      <c r="S756" s="8">
        <f>Orders_CLEAN[[#This Row],[Cost]]*Orders_CLEAN[[#This Row],[Quantity]]</f>
        <v>7576.91</v>
      </c>
      <c r="T756" s="8">
        <f>Orders_CLEAN[[#This Row],[LineTotal]]-Orders_CLEAN[[#This Row],[LineCost]]</f>
        <v>4904.5920000000006</v>
      </c>
      <c r="U756" s="8" t="str">
        <f>IFERROR(IF(Orders_CLEAN[[#This Row],[Profit]]/Orders_CLEAN[[#This Row],[LineTotal]]&gt;0.3, "High", IF(Orders_CLEAN[[#This Row],[Profit]]/Orders_CLEAN[[#This Row],[LineTotal]]&gt;=0.15, "Medium", "Low")), "Quantity Error!")</f>
        <v>High</v>
      </c>
      <c r="V756" s="8" t="str">
        <f>IF(COUNTIF(Returns[OrderID], Orders_CLEAN[[#This Row],[OrderID]])&gt;0, "Yes", "No")</f>
        <v>No</v>
      </c>
      <c r="W756" s="19">
        <f>IF(Orders_CLEAN[[#This Row],[Returned]]="Yes",1,0)</f>
        <v>0</v>
      </c>
    </row>
    <row r="757" spans="1:23" x14ac:dyDescent="0.2">
      <c r="A757" t="s">
        <v>1257</v>
      </c>
      <c r="B757" s="5">
        <v>45344</v>
      </c>
      <c r="C757" s="5" t="str">
        <f>IF(Orders_CLEAN[[#This Row],[Quantity]]="", "Quantity Error!", "Q"&amp;ROUNDUP(MONTH(Orders_CLEAN[[#This Row],[OrderDate]])/3,0))</f>
        <v>Q1</v>
      </c>
      <c r="D757" t="s">
        <v>141</v>
      </c>
      <c r="E757" t="str">
        <f>_xlfn.XLOOKUP(Orders_CLEAN[[#This Row],[CustomerID]],Customers[CustomerID],Customers[CustomerName])</f>
        <v>Anja Molefe</v>
      </c>
      <c r="F757" t="s">
        <v>65</v>
      </c>
      <c r="G757" t="str">
        <f>_xlfn.XLOOKUP(Orders_CLEAN[[#This Row],[ProductID]],Products[ProductID],Products[ProductName])</f>
        <v>Bookcases Model 2</v>
      </c>
      <c r="H757" t="str">
        <f>_xlfn.XLOOKUP(Orders_CLEAN[[#This Row],[ProductName]],Products[ProductName],Products[Category])</f>
        <v>Furniture</v>
      </c>
      <c r="I757" s="6">
        <f>_xlfn.XLOOKUP(Orders_CLEAN[[#This Row],[ProductID]],Products[ProductID],Products[Cost])</f>
        <v>633.59</v>
      </c>
      <c r="J757">
        <v>11</v>
      </c>
      <c r="K757" s="6">
        <v>800.37</v>
      </c>
      <c r="L757" s="7">
        <v>0</v>
      </c>
      <c r="M757" t="s">
        <v>36</v>
      </c>
      <c r="N757" t="s">
        <v>14</v>
      </c>
      <c r="O757" t="str">
        <f>_xlfn.XLOOKUP(Orders_CLEAN[[#This Row],[Region]],Region_lookup[RegionCode],Region_lookup[RegionName])</f>
        <v>Western Cape</v>
      </c>
      <c r="P757" t="s">
        <v>15</v>
      </c>
      <c r="Q757" t="str">
        <f>_xlfn.XLOOKUP(Orders_CLEAN[[#This Row],[EmployeeID]],Employees[EmployeeID],Employees[EmployeeName])</f>
        <v>Anja Fourie</v>
      </c>
      <c r="R757" s="8">
        <f>Orders_CLEAN[[#This Row],[Quantity]]*Orders_CLEAN[[#This Row],[UnitPrice]]*(1-Orders_CLEAN[[#This Row],[Discount]])</f>
        <v>8804.07</v>
      </c>
      <c r="S757" s="8">
        <f>Orders_CLEAN[[#This Row],[Cost]]*Orders_CLEAN[[#This Row],[Quantity]]</f>
        <v>6969.4900000000007</v>
      </c>
      <c r="T757" s="8">
        <f>Orders_CLEAN[[#This Row],[LineTotal]]-Orders_CLEAN[[#This Row],[LineCost]]</f>
        <v>1834.579999999999</v>
      </c>
      <c r="U757" s="8" t="str">
        <f>IFERROR(IF(Orders_CLEAN[[#This Row],[Profit]]/Orders_CLEAN[[#This Row],[LineTotal]]&gt;0.3, "High", IF(Orders_CLEAN[[#This Row],[Profit]]/Orders_CLEAN[[#This Row],[LineTotal]]&gt;=0.15, "Medium", "Low")), "Quantity Error!")</f>
        <v>Medium</v>
      </c>
      <c r="V757" s="8" t="str">
        <f>IF(COUNTIF(Returns[OrderID], Orders_CLEAN[[#This Row],[OrderID]])&gt;0, "Yes", "No")</f>
        <v>No</v>
      </c>
      <c r="W757" s="19">
        <f>IF(Orders_CLEAN[[#This Row],[Returned]]="Yes",1,0)</f>
        <v>0</v>
      </c>
    </row>
    <row r="758" spans="1:23" x14ac:dyDescent="0.2">
      <c r="A758" t="s">
        <v>1258</v>
      </c>
      <c r="B758" s="5">
        <v>45341</v>
      </c>
      <c r="C758" s="5" t="str">
        <f>IF(Orders_CLEAN[[#This Row],[Quantity]]="", "Quantity Error!", "Q"&amp;ROUNDUP(MONTH(Orders_CLEAN[[#This Row],[OrderDate]])/3,0))</f>
        <v>Q1</v>
      </c>
      <c r="D758" t="s">
        <v>191</v>
      </c>
      <c r="E758" t="str">
        <f>_xlfn.XLOOKUP(Orders_CLEAN[[#This Row],[CustomerID]],Customers[CustomerID],Customers[CustomerName])</f>
        <v>Pieter Steyn</v>
      </c>
      <c r="F758" t="s">
        <v>35</v>
      </c>
      <c r="G758" t="str">
        <f>_xlfn.XLOOKUP(Orders_CLEAN[[#This Row],[ProductID]],Products[ProductID],Products[ProductName])</f>
        <v>Accessories Model 1</v>
      </c>
      <c r="H758" t="str">
        <f>_xlfn.XLOOKUP(Orders_CLEAN[[#This Row],[ProductName]],Products[ProductName],Products[Category])</f>
        <v>Technology</v>
      </c>
      <c r="I758" s="6">
        <f>_xlfn.XLOOKUP(Orders_CLEAN[[#This Row],[ProductID]],Products[ProductID],Products[Cost])</f>
        <v>329.45</v>
      </c>
      <c r="J758">
        <v>5</v>
      </c>
      <c r="K758" s="6">
        <v>709.62</v>
      </c>
      <c r="L758" s="7">
        <v>0</v>
      </c>
      <c r="M758" t="s">
        <v>13</v>
      </c>
      <c r="N758" t="s">
        <v>47</v>
      </c>
      <c r="O758" t="str">
        <f>_xlfn.XLOOKUP(Orders_CLEAN[[#This Row],[Region]],Region_lookup[RegionCode],Region_lookup[RegionName])</f>
        <v>Eastern Cape</v>
      </c>
      <c r="P758" t="s">
        <v>75</v>
      </c>
      <c r="Q758" t="str">
        <f>_xlfn.XLOOKUP(Orders_CLEAN[[#This Row],[EmployeeID]],Employees[EmployeeID],Employees[EmployeeName])</f>
        <v>Francois Steyn</v>
      </c>
      <c r="R758" s="8">
        <f>Orders_CLEAN[[#This Row],[Quantity]]*Orders_CLEAN[[#This Row],[UnitPrice]]*(1-Orders_CLEAN[[#This Row],[Discount]])</f>
        <v>3548.1</v>
      </c>
      <c r="S758" s="8">
        <f>Orders_CLEAN[[#This Row],[Cost]]*Orders_CLEAN[[#This Row],[Quantity]]</f>
        <v>1647.25</v>
      </c>
      <c r="T758" s="8">
        <f>Orders_CLEAN[[#This Row],[LineTotal]]-Orders_CLEAN[[#This Row],[LineCost]]</f>
        <v>1900.85</v>
      </c>
      <c r="U758" s="8" t="str">
        <f>IFERROR(IF(Orders_CLEAN[[#This Row],[Profit]]/Orders_CLEAN[[#This Row],[LineTotal]]&gt;0.3, "High", IF(Orders_CLEAN[[#This Row],[Profit]]/Orders_CLEAN[[#This Row],[LineTotal]]&gt;=0.15, "Medium", "Low")), "Quantity Error!")</f>
        <v>High</v>
      </c>
      <c r="V758" s="8" t="str">
        <f>IF(COUNTIF(Returns[OrderID], Orders_CLEAN[[#This Row],[OrderID]])&gt;0, "Yes", "No")</f>
        <v>No</v>
      </c>
      <c r="W758" s="19">
        <f>IF(Orders_CLEAN[[#This Row],[Returned]]="Yes",1,0)</f>
        <v>0</v>
      </c>
    </row>
    <row r="759" spans="1:23" x14ac:dyDescent="0.2">
      <c r="A759" t="s">
        <v>1259</v>
      </c>
      <c r="B759" s="5">
        <v>45443</v>
      </c>
      <c r="C759" s="5" t="str">
        <f>IF(Orders_CLEAN[[#This Row],[Quantity]]="", "Quantity Error!", "Q"&amp;ROUNDUP(MONTH(Orders_CLEAN[[#This Row],[OrderDate]])/3,0))</f>
        <v>Q2</v>
      </c>
      <c r="D759" t="s">
        <v>135</v>
      </c>
      <c r="E759" t="str">
        <f>_xlfn.XLOOKUP(Orders_CLEAN[[#This Row],[CustomerID]],Customers[CustomerID],Customers[CustomerName])</f>
        <v>Nomvula Mbatha</v>
      </c>
      <c r="F759" t="s">
        <v>199</v>
      </c>
      <c r="G759" t="str">
        <f>_xlfn.XLOOKUP(Orders_CLEAN[[#This Row],[ProductID]],Products[ProductID],Products[ProductName])</f>
        <v>Pens Model 2</v>
      </c>
      <c r="H759" t="str">
        <f>_xlfn.XLOOKUP(Orders_CLEAN[[#This Row],[ProductName]],Products[ProductName],Products[Category])</f>
        <v>Office Supplies</v>
      </c>
      <c r="I759" s="6">
        <f>_xlfn.XLOOKUP(Orders_CLEAN[[#This Row],[ProductID]],Products[ProductID],Products[Cost])</f>
        <v>285.10000000000002</v>
      </c>
      <c r="J759">
        <v>3</v>
      </c>
      <c r="K759" s="6">
        <v>528.79999999999995</v>
      </c>
      <c r="L759" s="7">
        <v>0</v>
      </c>
      <c r="M759" t="s">
        <v>36</v>
      </c>
      <c r="N759" t="s">
        <v>47</v>
      </c>
      <c r="O759" t="str">
        <f>_xlfn.XLOOKUP(Orders_CLEAN[[#This Row],[Region]],Region_lookup[RegionCode],Region_lookup[RegionName])</f>
        <v>Eastern Cape</v>
      </c>
      <c r="P759" t="s">
        <v>48</v>
      </c>
      <c r="Q759" t="str">
        <f>_xlfn.XLOOKUP(Orders_CLEAN[[#This Row],[EmployeeID]],Employees[EmployeeID],Employees[EmployeeName])</f>
        <v>Sipho Ndlovu</v>
      </c>
      <c r="R759" s="8">
        <f>Orders_CLEAN[[#This Row],[Quantity]]*Orders_CLEAN[[#This Row],[UnitPrice]]*(1-Orders_CLEAN[[#This Row],[Discount]])</f>
        <v>1586.3999999999999</v>
      </c>
      <c r="S759" s="8">
        <f>Orders_CLEAN[[#This Row],[Cost]]*Orders_CLEAN[[#This Row],[Quantity]]</f>
        <v>855.30000000000007</v>
      </c>
      <c r="T759" s="8">
        <f>Orders_CLEAN[[#This Row],[LineTotal]]-Orders_CLEAN[[#This Row],[LineCost]]</f>
        <v>731.0999999999998</v>
      </c>
      <c r="U759" s="8" t="str">
        <f>IFERROR(IF(Orders_CLEAN[[#This Row],[Profit]]/Orders_CLEAN[[#This Row],[LineTotal]]&gt;0.3, "High", IF(Orders_CLEAN[[#This Row],[Profit]]/Orders_CLEAN[[#This Row],[LineTotal]]&gt;=0.15, "Medium", "Low")), "Quantity Error!")</f>
        <v>High</v>
      </c>
      <c r="V759" s="8" t="str">
        <f>IF(COUNTIF(Returns[OrderID], Orders_CLEAN[[#This Row],[OrderID]])&gt;0, "Yes", "No")</f>
        <v>No</v>
      </c>
      <c r="W759" s="19">
        <f>IF(Orders_CLEAN[[#This Row],[Returned]]="Yes",1,0)</f>
        <v>0</v>
      </c>
    </row>
    <row r="760" spans="1:23" x14ac:dyDescent="0.2">
      <c r="A760" t="s">
        <v>1260</v>
      </c>
      <c r="B760" s="5">
        <v>45590</v>
      </c>
      <c r="C760" s="5" t="str">
        <f>IF(Orders_CLEAN[[#This Row],[Quantity]]="", "Quantity Error!", "Q"&amp;ROUNDUP(MONTH(Orders_CLEAN[[#This Row],[OrderDate]])/3,0))</f>
        <v>Q4</v>
      </c>
      <c r="D760" t="s">
        <v>306</v>
      </c>
      <c r="E760" t="str">
        <f>_xlfn.XLOOKUP(Orders_CLEAN[[#This Row],[CustomerID]],Customers[CustomerID],Customers[CustomerName])</f>
        <v>Francois Mahlangu</v>
      </c>
      <c r="F760" t="s">
        <v>365</v>
      </c>
      <c r="G760" t="str">
        <f>_xlfn.XLOOKUP(Orders_CLEAN[[#This Row],[ProductID]],Products[ProductID],Products[ProductName])</f>
        <v>Binders Model 4</v>
      </c>
      <c r="H760" t="str">
        <f>_xlfn.XLOOKUP(Orders_CLEAN[[#This Row],[ProductName]],Products[ProductName],Products[Category])</f>
        <v>Office Supplies</v>
      </c>
      <c r="I760" s="6">
        <f>_xlfn.XLOOKUP(Orders_CLEAN[[#This Row],[ProductID]],Products[ProductID],Products[Cost])</f>
        <v>723.8</v>
      </c>
      <c r="J760">
        <v>11</v>
      </c>
      <c r="K760" s="6">
        <v>1101.54</v>
      </c>
      <c r="L760" s="7">
        <v>0</v>
      </c>
      <c r="M760" t="s">
        <v>13</v>
      </c>
      <c r="N760" t="s">
        <v>14</v>
      </c>
      <c r="O760" t="str">
        <f>_xlfn.XLOOKUP(Orders_CLEAN[[#This Row],[Region]],Region_lookup[RegionCode],Region_lookup[RegionName])</f>
        <v>Western Cape</v>
      </c>
      <c r="P760" t="s">
        <v>82</v>
      </c>
      <c r="Q760" t="str">
        <f>_xlfn.XLOOKUP(Orders_CLEAN[[#This Row],[EmployeeID]],Employees[EmployeeID],Employees[EmployeeName])</f>
        <v>Thabo Pretorius</v>
      </c>
      <c r="R760" s="8">
        <f>Orders_CLEAN[[#This Row],[Quantity]]*Orders_CLEAN[[#This Row],[UnitPrice]]*(1-Orders_CLEAN[[#This Row],[Discount]])</f>
        <v>12116.939999999999</v>
      </c>
      <c r="S760" s="8">
        <f>Orders_CLEAN[[#This Row],[Cost]]*Orders_CLEAN[[#This Row],[Quantity]]</f>
        <v>7961.7999999999993</v>
      </c>
      <c r="T760" s="8">
        <f>Orders_CLEAN[[#This Row],[LineTotal]]-Orders_CLEAN[[#This Row],[LineCost]]</f>
        <v>4155.1399999999994</v>
      </c>
      <c r="U760" s="8" t="str">
        <f>IFERROR(IF(Orders_CLEAN[[#This Row],[Profit]]/Orders_CLEAN[[#This Row],[LineTotal]]&gt;0.3, "High", IF(Orders_CLEAN[[#This Row],[Profit]]/Orders_CLEAN[[#This Row],[LineTotal]]&gt;=0.15, "Medium", "Low")), "Quantity Error!")</f>
        <v>High</v>
      </c>
      <c r="V760" s="8" t="str">
        <f>IF(COUNTIF(Returns[OrderID], Orders_CLEAN[[#This Row],[OrderID]])&gt;0, "Yes", "No")</f>
        <v>No</v>
      </c>
      <c r="W760" s="19">
        <f>IF(Orders_CLEAN[[#This Row],[Returned]]="Yes",1,0)</f>
        <v>0</v>
      </c>
    </row>
    <row r="761" spans="1:23" x14ac:dyDescent="0.2">
      <c r="A761" t="s">
        <v>1261</v>
      </c>
      <c r="B761" s="5">
        <v>45451</v>
      </c>
      <c r="C761" s="5" t="str">
        <f>IF(Orders_CLEAN[[#This Row],[Quantity]]="", "Quantity Error!", "Q"&amp;ROUNDUP(MONTH(Orders_CLEAN[[#This Row],[OrderDate]])/3,0))</f>
        <v>Q2</v>
      </c>
      <c r="D761" t="s">
        <v>428</v>
      </c>
      <c r="E761" t="str">
        <f>_xlfn.XLOOKUP(Orders_CLEAN[[#This Row],[CustomerID]],Customers[CustomerID],Customers[CustomerName])</f>
        <v>Chantelle Steyn</v>
      </c>
      <c r="F761" t="s">
        <v>178</v>
      </c>
      <c r="G761" t="str">
        <f>_xlfn.XLOOKUP(Orders_CLEAN[[#This Row],[ProductID]],Products[ProductID],Products[ProductName])</f>
        <v>Chairs Model 2</v>
      </c>
      <c r="H761" t="str">
        <f>_xlfn.XLOOKUP(Orders_CLEAN[[#This Row],[ProductName]],Products[ProductName],Products[Category])</f>
        <v>Furniture</v>
      </c>
      <c r="I761" s="6">
        <f>_xlfn.XLOOKUP(Orders_CLEAN[[#This Row],[ProductID]],Products[ProductID],Products[Cost])</f>
        <v>116.9</v>
      </c>
      <c r="J761">
        <v>3</v>
      </c>
      <c r="K761" s="6">
        <v>253.46</v>
      </c>
      <c r="L761" s="7">
        <v>0.1</v>
      </c>
      <c r="M761" t="s">
        <v>36</v>
      </c>
      <c r="N761" t="s">
        <v>14</v>
      </c>
      <c r="O761" t="str">
        <f>_xlfn.XLOOKUP(Orders_CLEAN[[#This Row],[Region]],Region_lookup[RegionCode],Region_lookup[RegionName])</f>
        <v>Western Cape</v>
      </c>
      <c r="P761" t="s">
        <v>15</v>
      </c>
      <c r="Q761" t="str">
        <f>_xlfn.XLOOKUP(Orders_CLEAN[[#This Row],[EmployeeID]],Employees[EmployeeID],Employees[EmployeeName])</f>
        <v>Anja Fourie</v>
      </c>
      <c r="R761" s="8">
        <f>Orders_CLEAN[[#This Row],[Quantity]]*Orders_CLEAN[[#This Row],[UnitPrice]]*(1-Orders_CLEAN[[#This Row],[Discount]])</f>
        <v>684.34199999999998</v>
      </c>
      <c r="S761" s="8">
        <f>Orders_CLEAN[[#This Row],[Cost]]*Orders_CLEAN[[#This Row],[Quantity]]</f>
        <v>350.70000000000005</v>
      </c>
      <c r="T761" s="8">
        <f>Orders_CLEAN[[#This Row],[LineTotal]]-Orders_CLEAN[[#This Row],[LineCost]]</f>
        <v>333.64199999999994</v>
      </c>
      <c r="U761" s="8" t="str">
        <f>IFERROR(IF(Orders_CLEAN[[#This Row],[Profit]]/Orders_CLEAN[[#This Row],[LineTotal]]&gt;0.3, "High", IF(Orders_CLEAN[[#This Row],[Profit]]/Orders_CLEAN[[#This Row],[LineTotal]]&gt;=0.15, "Medium", "Low")), "Quantity Error!")</f>
        <v>High</v>
      </c>
      <c r="V761" s="8" t="str">
        <f>IF(COUNTIF(Returns[OrderID], Orders_CLEAN[[#This Row],[OrderID]])&gt;0, "Yes", "No")</f>
        <v>No</v>
      </c>
      <c r="W761" s="19">
        <f>IF(Orders_CLEAN[[#This Row],[Returned]]="Yes",1,0)</f>
        <v>0</v>
      </c>
    </row>
    <row r="762" spans="1:23" x14ac:dyDescent="0.2">
      <c r="A762" t="s">
        <v>1262</v>
      </c>
      <c r="B762" s="5">
        <v>45386</v>
      </c>
      <c r="C762" s="5" t="str">
        <f>IF(Orders_CLEAN[[#This Row],[Quantity]]="", "Quantity Error!", "Q"&amp;ROUNDUP(MONTH(Orders_CLEAN[[#This Row],[OrderDate]])/3,0))</f>
        <v>Q2</v>
      </c>
      <c r="D762" t="s">
        <v>240</v>
      </c>
      <c r="E762" t="str">
        <f>_xlfn.XLOOKUP(Orders_CLEAN[[#This Row],[CustomerID]],Customers[CustomerID],Customers[CustomerName])</f>
        <v>Riaan Molefe</v>
      </c>
      <c r="F762" t="s">
        <v>166</v>
      </c>
      <c r="G762" t="str">
        <f>_xlfn.XLOOKUP(Orders_CLEAN[[#This Row],[ProductID]],Products[ProductID],Products[ProductName])</f>
        <v>Monitors Model 2</v>
      </c>
      <c r="H762" t="str">
        <f>_xlfn.XLOOKUP(Orders_CLEAN[[#This Row],[ProductName]],Products[ProductName],Products[Category])</f>
        <v>Technology</v>
      </c>
      <c r="I762" s="6">
        <f>_xlfn.XLOOKUP(Orders_CLEAN[[#This Row],[ProductID]],Products[ProductID],Products[Cost])</f>
        <v>396.64</v>
      </c>
      <c r="J762">
        <v>10</v>
      </c>
      <c r="K762" s="6">
        <v>532.41999999999996</v>
      </c>
      <c r="L762" s="7">
        <v>0</v>
      </c>
      <c r="M762" t="s">
        <v>27</v>
      </c>
      <c r="N762" t="s">
        <v>21</v>
      </c>
      <c r="O762" t="str">
        <f>_xlfn.XLOOKUP(Orders_CLEAN[[#This Row],[Region]],Region_lookup[RegionCode],Region_lookup[RegionName])</f>
        <v>KwaZulu-Natal</v>
      </c>
      <c r="P762" t="s">
        <v>170</v>
      </c>
      <c r="Q762" t="str">
        <f>_xlfn.XLOOKUP(Orders_CLEAN[[#This Row],[EmployeeID]],Employees[EmployeeID],Employees[EmployeeName])</f>
        <v>Nomvula Le Roux</v>
      </c>
      <c r="R762" s="8">
        <f>Orders_CLEAN[[#This Row],[Quantity]]*Orders_CLEAN[[#This Row],[UnitPrice]]*(1-Orders_CLEAN[[#This Row],[Discount]])</f>
        <v>5324.2</v>
      </c>
      <c r="S762" s="8">
        <f>Orders_CLEAN[[#This Row],[Cost]]*Orders_CLEAN[[#This Row],[Quantity]]</f>
        <v>3966.3999999999996</v>
      </c>
      <c r="T762" s="8">
        <f>Orders_CLEAN[[#This Row],[LineTotal]]-Orders_CLEAN[[#This Row],[LineCost]]</f>
        <v>1357.8000000000002</v>
      </c>
      <c r="U762" s="8" t="str">
        <f>IFERROR(IF(Orders_CLEAN[[#This Row],[Profit]]/Orders_CLEAN[[#This Row],[LineTotal]]&gt;0.3, "High", IF(Orders_CLEAN[[#This Row],[Profit]]/Orders_CLEAN[[#This Row],[LineTotal]]&gt;=0.15, "Medium", "Low")), "Quantity Error!")</f>
        <v>Medium</v>
      </c>
      <c r="V762" s="8" t="str">
        <f>IF(COUNTIF(Returns[OrderID], Orders_CLEAN[[#This Row],[OrderID]])&gt;0, "Yes", "No")</f>
        <v>No</v>
      </c>
      <c r="W762" s="19">
        <f>IF(Orders_CLEAN[[#This Row],[Returned]]="Yes",1,0)</f>
        <v>0</v>
      </c>
    </row>
    <row r="763" spans="1:23" x14ac:dyDescent="0.2">
      <c r="A763" t="s">
        <v>1264</v>
      </c>
      <c r="B763" s="5">
        <v>45765</v>
      </c>
      <c r="C763" s="5" t="str">
        <f>IF(Orders_CLEAN[[#This Row],[Quantity]]="", "Quantity Error!", "Q"&amp;ROUNDUP(MONTH(Orders_CLEAN[[#This Row],[OrderDate]])/3,0))</f>
        <v>Q2</v>
      </c>
      <c r="D763" t="s">
        <v>303</v>
      </c>
      <c r="E763" t="str">
        <f>_xlfn.XLOOKUP(Orders_CLEAN[[#This Row],[CustomerID]],Customers[CustomerID],Customers[CustomerName])</f>
        <v>Chantelle Pretorius</v>
      </c>
      <c r="F763" t="s">
        <v>114</v>
      </c>
      <c r="G763" t="str">
        <f>_xlfn.XLOOKUP(Orders_CLEAN[[#This Row],[ProductID]],Products[ProductID],Products[ProductName])</f>
        <v>Staplers Model 4</v>
      </c>
      <c r="H763" t="str">
        <f>_xlfn.XLOOKUP(Orders_CLEAN[[#This Row],[ProductName]],Products[ProductName],Products[Category])</f>
        <v>Office Supplies</v>
      </c>
      <c r="I763" s="6">
        <f>_xlfn.XLOOKUP(Orders_CLEAN[[#This Row],[ProductID]],Products[ProductID],Products[Cost])</f>
        <v>465.76</v>
      </c>
      <c r="J763">
        <v>12</v>
      </c>
      <c r="K763" s="6">
        <v>906.25</v>
      </c>
      <c r="L763" s="7">
        <v>0</v>
      </c>
      <c r="M763" t="s">
        <v>62</v>
      </c>
      <c r="N763" t="s">
        <v>14</v>
      </c>
      <c r="O763" t="str">
        <f>_xlfn.XLOOKUP(Orders_CLEAN[[#This Row],[Region]],Region_lookup[RegionCode],Region_lookup[RegionName])</f>
        <v>Western Cape</v>
      </c>
      <c r="P763" t="s">
        <v>15</v>
      </c>
      <c r="Q763" t="str">
        <f>_xlfn.XLOOKUP(Orders_CLEAN[[#This Row],[EmployeeID]],Employees[EmployeeID],Employees[EmployeeName])</f>
        <v>Anja Fourie</v>
      </c>
      <c r="R763" s="8">
        <f>Orders_CLEAN[[#This Row],[Quantity]]*Orders_CLEAN[[#This Row],[UnitPrice]]*(1-Orders_CLEAN[[#This Row],[Discount]])</f>
        <v>10875</v>
      </c>
      <c r="S763" s="8">
        <f>Orders_CLEAN[[#This Row],[Cost]]*Orders_CLEAN[[#This Row],[Quantity]]</f>
        <v>5589.12</v>
      </c>
      <c r="T763" s="8">
        <f>Orders_CLEAN[[#This Row],[LineTotal]]-Orders_CLEAN[[#This Row],[LineCost]]</f>
        <v>5285.88</v>
      </c>
      <c r="U763" s="8" t="str">
        <f>IFERROR(IF(Orders_CLEAN[[#This Row],[Profit]]/Orders_CLEAN[[#This Row],[LineTotal]]&gt;0.3, "High", IF(Orders_CLEAN[[#This Row],[Profit]]/Orders_CLEAN[[#This Row],[LineTotal]]&gt;=0.15, "Medium", "Low")), "Quantity Error!")</f>
        <v>High</v>
      </c>
      <c r="V763" s="8" t="str">
        <f>IF(COUNTIF(Returns[OrderID], Orders_CLEAN[[#This Row],[OrderID]])&gt;0, "Yes", "No")</f>
        <v>No</v>
      </c>
      <c r="W763" s="19">
        <f>IF(Orders_CLEAN[[#This Row],[Returned]]="Yes",1,0)</f>
        <v>0</v>
      </c>
    </row>
    <row r="764" spans="1:23" x14ac:dyDescent="0.2">
      <c r="A764" t="s">
        <v>1265</v>
      </c>
      <c r="B764" s="5">
        <v>45721</v>
      </c>
      <c r="C764" s="5" t="str">
        <f>IF(Orders_CLEAN[[#This Row],[Quantity]]="", "Quantity Error!", "Q"&amp;ROUNDUP(MONTH(Orders_CLEAN[[#This Row],[OrderDate]])/3,0))</f>
        <v>Q1</v>
      </c>
      <c r="D764" t="s">
        <v>18</v>
      </c>
      <c r="E764" t="str">
        <f>_xlfn.XLOOKUP(Orders_CLEAN[[#This Row],[CustomerID]],Customers[CustomerID],Customers[CustomerName])</f>
        <v>Precious Ndlovu</v>
      </c>
      <c r="F764" t="s">
        <v>178</v>
      </c>
      <c r="G764" t="str">
        <f>_xlfn.XLOOKUP(Orders_CLEAN[[#This Row],[ProductID]],Products[ProductID],Products[ProductName])</f>
        <v>Chairs Model 2</v>
      </c>
      <c r="H764" t="str">
        <f>_xlfn.XLOOKUP(Orders_CLEAN[[#This Row],[ProductName]],Products[ProductName],Products[Category])</f>
        <v>Furniture</v>
      </c>
      <c r="I764" s="6">
        <f>_xlfn.XLOOKUP(Orders_CLEAN[[#This Row],[ProductID]],Products[ProductID],Products[Cost])</f>
        <v>116.9</v>
      </c>
      <c r="J764">
        <v>7</v>
      </c>
      <c r="K764" s="6">
        <v>253.46</v>
      </c>
      <c r="L764" s="7">
        <v>0.1</v>
      </c>
      <c r="M764" t="s">
        <v>62</v>
      </c>
      <c r="N764" t="s">
        <v>21</v>
      </c>
      <c r="O764" t="str">
        <f>_xlfn.XLOOKUP(Orders_CLEAN[[#This Row],[Region]],Region_lookup[RegionCode],Region_lookup[RegionName])</f>
        <v>KwaZulu-Natal</v>
      </c>
      <c r="P764" t="s">
        <v>170</v>
      </c>
      <c r="Q764" t="str">
        <f>_xlfn.XLOOKUP(Orders_CLEAN[[#This Row],[EmployeeID]],Employees[EmployeeID],Employees[EmployeeName])</f>
        <v>Nomvula Le Roux</v>
      </c>
      <c r="R764" s="8">
        <f>Orders_CLEAN[[#This Row],[Quantity]]*Orders_CLEAN[[#This Row],[UnitPrice]]*(1-Orders_CLEAN[[#This Row],[Discount]])</f>
        <v>1596.798</v>
      </c>
      <c r="S764" s="8">
        <f>Orders_CLEAN[[#This Row],[Cost]]*Orders_CLEAN[[#This Row],[Quantity]]</f>
        <v>818.30000000000007</v>
      </c>
      <c r="T764" s="8">
        <f>Orders_CLEAN[[#This Row],[LineTotal]]-Orders_CLEAN[[#This Row],[LineCost]]</f>
        <v>778.49799999999993</v>
      </c>
      <c r="U764" s="8" t="str">
        <f>IFERROR(IF(Orders_CLEAN[[#This Row],[Profit]]/Orders_CLEAN[[#This Row],[LineTotal]]&gt;0.3, "High", IF(Orders_CLEAN[[#This Row],[Profit]]/Orders_CLEAN[[#This Row],[LineTotal]]&gt;=0.15, "Medium", "Low")), "Quantity Error!")</f>
        <v>High</v>
      </c>
      <c r="V764" s="8" t="str">
        <f>IF(COUNTIF(Returns[OrderID], Orders_CLEAN[[#This Row],[OrderID]])&gt;0, "Yes", "No")</f>
        <v>No</v>
      </c>
      <c r="W764" s="19">
        <f>IF(Orders_CLEAN[[#This Row],[Returned]]="Yes",1,0)</f>
        <v>0</v>
      </c>
    </row>
    <row r="765" spans="1:23" x14ac:dyDescent="0.2">
      <c r="A765" t="s">
        <v>1266</v>
      </c>
      <c r="B765" s="5">
        <v>45707</v>
      </c>
      <c r="C765" s="5" t="str">
        <f>IF(Orders_CLEAN[[#This Row],[Quantity]]="", "Quantity Error!", "Q"&amp;ROUNDUP(MONTH(Orders_CLEAN[[#This Row],[OrderDate]])/3,0))</f>
        <v>Q1</v>
      </c>
      <c r="D765" t="s">
        <v>463</v>
      </c>
      <c r="E765" t="str">
        <f>_xlfn.XLOOKUP(Orders_CLEAN[[#This Row],[CustomerID]],Customers[CustomerID],Customers[CustomerName])</f>
        <v>Anja Van Der Merwe</v>
      </c>
      <c r="F765" t="s">
        <v>41</v>
      </c>
      <c r="G765" t="str">
        <f>_xlfn.XLOOKUP(Orders_CLEAN[[#This Row],[ProductID]],Products[ProductID],Products[ProductName])</f>
        <v>Pens Model 3</v>
      </c>
      <c r="H765" t="str">
        <f>_xlfn.XLOOKUP(Orders_CLEAN[[#This Row],[ProductName]],Products[ProductName],Products[Category])</f>
        <v>Office Supplies</v>
      </c>
      <c r="I765" s="6">
        <f>_xlfn.XLOOKUP(Orders_CLEAN[[#This Row],[ProductID]],Products[ProductID],Products[Cost])</f>
        <v>498.61</v>
      </c>
      <c r="J765">
        <v>7</v>
      </c>
      <c r="K765" s="6">
        <v>944.31</v>
      </c>
      <c r="L765" s="7">
        <v>0</v>
      </c>
      <c r="M765" t="s">
        <v>27</v>
      </c>
      <c r="N765" t="s">
        <v>21</v>
      </c>
      <c r="O765" t="str">
        <f>_xlfn.XLOOKUP(Orders_CLEAN[[#This Row],[Region]],Region_lookup[RegionCode],Region_lookup[RegionName])</f>
        <v>KwaZulu-Natal</v>
      </c>
      <c r="P765" t="s">
        <v>22</v>
      </c>
      <c r="Q765" t="str">
        <f>_xlfn.XLOOKUP(Orders_CLEAN[[#This Row],[EmployeeID]],Employees[EmployeeID],Employees[EmployeeName])</f>
        <v>Thabo Le Roux</v>
      </c>
      <c r="R765" s="8">
        <f>Orders_CLEAN[[#This Row],[Quantity]]*Orders_CLEAN[[#This Row],[UnitPrice]]*(1-Orders_CLEAN[[#This Row],[Discount]])</f>
        <v>6610.17</v>
      </c>
      <c r="S765" s="8">
        <f>Orders_CLEAN[[#This Row],[Cost]]*Orders_CLEAN[[#This Row],[Quantity]]</f>
        <v>3490.27</v>
      </c>
      <c r="T765" s="8">
        <f>Orders_CLEAN[[#This Row],[LineTotal]]-Orders_CLEAN[[#This Row],[LineCost]]</f>
        <v>3119.9</v>
      </c>
      <c r="U765" s="8" t="str">
        <f>IFERROR(IF(Orders_CLEAN[[#This Row],[Profit]]/Orders_CLEAN[[#This Row],[LineTotal]]&gt;0.3, "High", IF(Orders_CLEAN[[#This Row],[Profit]]/Orders_CLEAN[[#This Row],[LineTotal]]&gt;=0.15, "Medium", "Low")), "Quantity Error!")</f>
        <v>High</v>
      </c>
      <c r="V765" s="8" t="str">
        <f>IF(COUNTIF(Returns[OrderID], Orders_CLEAN[[#This Row],[OrderID]])&gt;0, "Yes", "No")</f>
        <v>No</v>
      </c>
      <c r="W765" s="19">
        <f>IF(Orders_CLEAN[[#This Row],[Returned]]="Yes",1,0)</f>
        <v>0</v>
      </c>
    </row>
    <row r="766" spans="1:23" x14ac:dyDescent="0.2">
      <c r="A766" t="s">
        <v>1267</v>
      </c>
      <c r="B766" s="5">
        <v>45560</v>
      </c>
      <c r="C766" s="5" t="str">
        <f>IF(Orders_CLEAN[[#This Row],[Quantity]]="", "Quantity Error!", "Q"&amp;ROUNDUP(MONTH(Orders_CLEAN[[#This Row],[OrderDate]])/3,0))</f>
        <v>Q3</v>
      </c>
      <c r="D766" t="s">
        <v>589</v>
      </c>
      <c r="E766" t="str">
        <f>_xlfn.XLOOKUP(Orders_CLEAN[[#This Row],[CustomerID]],Customers[CustomerID],Customers[CustomerName])</f>
        <v>Chantelle Mahlangu</v>
      </c>
      <c r="F766" t="s">
        <v>537</v>
      </c>
      <c r="G766" t="str">
        <f>_xlfn.XLOOKUP(Orders_CLEAN[[#This Row],[ProductID]],Products[ProductID],Products[ProductName])</f>
        <v>Desks Model 4</v>
      </c>
      <c r="H766" t="str">
        <f>_xlfn.XLOOKUP(Orders_CLEAN[[#This Row],[ProductName]],Products[ProductName],Products[Category])</f>
        <v>Furniture</v>
      </c>
      <c r="I766" s="6">
        <f>_xlfn.XLOOKUP(Orders_CLEAN[[#This Row],[ProductID]],Products[ProductID],Products[Cost])</f>
        <v>598.51</v>
      </c>
      <c r="J766">
        <v>7</v>
      </c>
      <c r="K766" s="6">
        <v>940.73</v>
      </c>
      <c r="L766" s="7">
        <v>0</v>
      </c>
      <c r="M766" t="s">
        <v>36</v>
      </c>
      <c r="N766" t="s">
        <v>21</v>
      </c>
      <c r="O766" t="str">
        <f>_xlfn.XLOOKUP(Orders_CLEAN[[#This Row],[Region]],Region_lookup[RegionCode],Region_lookup[RegionName])</f>
        <v>KwaZulu-Natal</v>
      </c>
      <c r="P766" t="s">
        <v>170</v>
      </c>
      <c r="Q766" t="str">
        <f>_xlfn.XLOOKUP(Orders_CLEAN[[#This Row],[EmployeeID]],Employees[EmployeeID],Employees[EmployeeName])</f>
        <v>Nomvula Le Roux</v>
      </c>
      <c r="R766" s="8">
        <f>Orders_CLEAN[[#This Row],[Quantity]]*Orders_CLEAN[[#This Row],[UnitPrice]]*(1-Orders_CLEAN[[#This Row],[Discount]])</f>
        <v>6585.1100000000006</v>
      </c>
      <c r="S766" s="8">
        <f>Orders_CLEAN[[#This Row],[Cost]]*Orders_CLEAN[[#This Row],[Quantity]]</f>
        <v>4189.57</v>
      </c>
      <c r="T766" s="8">
        <f>Orders_CLEAN[[#This Row],[LineTotal]]-Orders_CLEAN[[#This Row],[LineCost]]</f>
        <v>2395.5400000000009</v>
      </c>
      <c r="U766" s="8" t="str">
        <f>IFERROR(IF(Orders_CLEAN[[#This Row],[Profit]]/Orders_CLEAN[[#This Row],[LineTotal]]&gt;0.3, "High", IF(Orders_CLEAN[[#This Row],[Profit]]/Orders_CLEAN[[#This Row],[LineTotal]]&gt;=0.15, "Medium", "Low")), "Quantity Error!")</f>
        <v>High</v>
      </c>
      <c r="V766" s="8" t="str">
        <f>IF(COUNTIF(Returns[OrderID], Orders_CLEAN[[#This Row],[OrderID]])&gt;0, "Yes", "No")</f>
        <v>No</v>
      </c>
      <c r="W766" s="19">
        <f>IF(Orders_CLEAN[[#This Row],[Returned]]="Yes",1,0)</f>
        <v>0</v>
      </c>
    </row>
    <row r="767" spans="1:23" x14ac:dyDescent="0.2">
      <c r="A767" t="s">
        <v>1269</v>
      </c>
      <c r="B767" s="5">
        <v>45603</v>
      </c>
      <c r="C767" s="5" t="str">
        <f>IF(Orders_CLEAN[[#This Row],[Quantity]]="", "Quantity Error!", "Q"&amp;ROUNDUP(MONTH(Orders_CLEAN[[#This Row],[OrderDate]])/3,0))</f>
        <v>Q4</v>
      </c>
      <c r="D767" t="s">
        <v>394</v>
      </c>
      <c r="E767" t="str">
        <f>_xlfn.XLOOKUP(Orders_CLEAN[[#This Row],[CustomerID]],Customers[CustomerID],Customers[CustomerName])</f>
        <v>Nomsa Pretorius</v>
      </c>
      <c r="F767" t="s">
        <v>124</v>
      </c>
      <c r="G767" t="str">
        <f>_xlfn.XLOOKUP(Orders_CLEAN[[#This Row],[ProductID]],Products[ProductID],Products[ProductName])</f>
        <v>Binders Model 2</v>
      </c>
      <c r="H767" t="str">
        <f>_xlfn.XLOOKUP(Orders_CLEAN[[#This Row],[ProductName]],Products[ProductName],Products[Category])</f>
        <v>Office Supplies</v>
      </c>
      <c r="I767" s="6">
        <f>_xlfn.XLOOKUP(Orders_CLEAN[[#This Row],[ProductID]],Products[ProductID],Products[Cost])</f>
        <v>597.01</v>
      </c>
      <c r="J767">
        <v>6</v>
      </c>
      <c r="K767" s="6">
        <v>774.08</v>
      </c>
      <c r="L767" s="7">
        <v>0.05</v>
      </c>
      <c r="M767" t="s">
        <v>13</v>
      </c>
      <c r="N767" t="s">
        <v>21</v>
      </c>
      <c r="O767" t="str">
        <f>_xlfn.XLOOKUP(Orders_CLEAN[[#This Row],[Region]],Region_lookup[RegionCode],Region_lookup[RegionName])</f>
        <v>KwaZulu-Natal</v>
      </c>
      <c r="P767" t="s">
        <v>22</v>
      </c>
      <c r="Q767" t="str">
        <f>_xlfn.XLOOKUP(Orders_CLEAN[[#This Row],[EmployeeID]],Employees[EmployeeID],Employees[EmployeeName])</f>
        <v>Thabo Le Roux</v>
      </c>
      <c r="R767" s="8">
        <f>Orders_CLEAN[[#This Row],[Quantity]]*Orders_CLEAN[[#This Row],[UnitPrice]]*(1-Orders_CLEAN[[#This Row],[Discount]])</f>
        <v>4412.2560000000003</v>
      </c>
      <c r="S767" s="8">
        <f>Orders_CLEAN[[#This Row],[Cost]]*Orders_CLEAN[[#This Row],[Quantity]]</f>
        <v>3582.06</v>
      </c>
      <c r="T767" s="8">
        <f>Orders_CLEAN[[#This Row],[LineTotal]]-Orders_CLEAN[[#This Row],[LineCost]]</f>
        <v>830.19600000000037</v>
      </c>
      <c r="U767" s="8" t="str">
        <f>IFERROR(IF(Orders_CLEAN[[#This Row],[Profit]]/Orders_CLEAN[[#This Row],[LineTotal]]&gt;0.3, "High", IF(Orders_CLEAN[[#This Row],[Profit]]/Orders_CLEAN[[#This Row],[LineTotal]]&gt;=0.15, "Medium", "Low")), "Quantity Error!")</f>
        <v>Medium</v>
      </c>
      <c r="V767" s="8" t="str">
        <f>IF(COUNTIF(Returns[OrderID], Orders_CLEAN[[#This Row],[OrderID]])&gt;0, "Yes", "No")</f>
        <v>No</v>
      </c>
      <c r="W767" s="19">
        <f>IF(Orders_CLEAN[[#This Row],[Returned]]="Yes",1,0)</f>
        <v>0</v>
      </c>
    </row>
    <row r="768" spans="1:23" x14ac:dyDescent="0.2">
      <c r="A768" t="s">
        <v>1270</v>
      </c>
      <c r="B768" s="5">
        <v>45478</v>
      </c>
      <c r="C768" s="5" t="str">
        <f>IF(Orders_CLEAN[[#This Row],[Quantity]]="", "Quantity Error!", "Q"&amp;ROUNDUP(MONTH(Orders_CLEAN[[#This Row],[OrderDate]])/3,0))</f>
        <v>Q3</v>
      </c>
      <c r="D768" t="s">
        <v>723</v>
      </c>
      <c r="E768" t="str">
        <f>_xlfn.XLOOKUP(Orders_CLEAN[[#This Row],[CustomerID]],Customers[CustomerID],Customers[CustomerName])</f>
        <v>Palesa Molefe</v>
      </c>
      <c r="F768" t="s">
        <v>155</v>
      </c>
      <c r="G768" t="str">
        <f>_xlfn.XLOOKUP(Orders_CLEAN[[#This Row],[ProductID]],Products[ProductID],Products[ProductName])</f>
        <v>Monitors Model 1</v>
      </c>
      <c r="H768" t="str">
        <f>_xlfn.XLOOKUP(Orders_CLEAN[[#This Row],[ProductName]],Products[ProductName],Products[Category])</f>
        <v>Technology</v>
      </c>
      <c r="I768" s="6">
        <f>_xlfn.XLOOKUP(Orders_CLEAN[[#This Row],[ProductID]],Products[ProductID],Products[Cost])</f>
        <v>757.28</v>
      </c>
      <c r="J768">
        <v>3</v>
      </c>
      <c r="K768" s="6">
        <v>1165.56</v>
      </c>
      <c r="L768" s="7">
        <v>0.05</v>
      </c>
      <c r="M768" t="s">
        <v>27</v>
      </c>
      <c r="N768" t="s">
        <v>21</v>
      </c>
      <c r="O768" t="str">
        <f>_xlfn.XLOOKUP(Orders_CLEAN[[#This Row],[Region]],Region_lookup[RegionCode],Region_lookup[RegionName])</f>
        <v>KwaZulu-Natal</v>
      </c>
      <c r="P768" t="s">
        <v>97</v>
      </c>
      <c r="Q768" t="str">
        <f>_xlfn.XLOOKUP(Orders_CLEAN[[#This Row],[EmployeeID]],Employees[EmployeeID],Employees[EmployeeName])</f>
        <v>Bongani Sithole</v>
      </c>
      <c r="R768" s="8">
        <f>Orders_CLEAN[[#This Row],[Quantity]]*Orders_CLEAN[[#This Row],[UnitPrice]]*(1-Orders_CLEAN[[#This Row],[Discount]])</f>
        <v>3321.8459999999995</v>
      </c>
      <c r="S768" s="8">
        <f>Orders_CLEAN[[#This Row],[Cost]]*Orders_CLEAN[[#This Row],[Quantity]]</f>
        <v>2271.84</v>
      </c>
      <c r="T768" s="8">
        <f>Orders_CLEAN[[#This Row],[LineTotal]]-Orders_CLEAN[[#This Row],[LineCost]]</f>
        <v>1050.0059999999994</v>
      </c>
      <c r="U768" s="8" t="str">
        <f>IFERROR(IF(Orders_CLEAN[[#This Row],[Profit]]/Orders_CLEAN[[#This Row],[LineTotal]]&gt;0.3, "High", IF(Orders_CLEAN[[#This Row],[Profit]]/Orders_CLEAN[[#This Row],[LineTotal]]&gt;=0.15, "Medium", "Low")), "Quantity Error!")</f>
        <v>High</v>
      </c>
      <c r="V768" s="8" t="str">
        <f>IF(COUNTIF(Returns[OrderID], Orders_CLEAN[[#This Row],[OrderID]])&gt;0, "Yes", "No")</f>
        <v>No</v>
      </c>
      <c r="W768" s="19">
        <f>IF(Orders_CLEAN[[#This Row],[Returned]]="Yes",1,0)</f>
        <v>0</v>
      </c>
    </row>
    <row r="769" spans="1:23" x14ac:dyDescent="0.2">
      <c r="A769" t="s">
        <v>1271</v>
      </c>
      <c r="B769" s="5">
        <v>45540</v>
      </c>
      <c r="C769" s="5" t="str">
        <f>IF(Orders_CLEAN[[#This Row],[Quantity]]="", "Quantity Error!", "Q"&amp;ROUNDUP(MONTH(Orders_CLEAN[[#This Row],[OrderDate]])/3,0))</f>
        <v>Q3</v>
      </c>
      <c r="D769" t="s">
        <v>416</v>
      </c>
      <c r="E769" t="str">
        <f>_xlfn.XLOOKUP(Orders_CLEAN[[#This Row],[CustomerID]],Customers[CustomerID],Customers[CustomerName])</f>
        <v>Kagiso Le Roux</v>
      </c>
      <c r="F769" t="s">
        <v>231</v>
      </c>
      <c r="G769" t="str">
        <f>_xlfn.XLOOKUP(Orders_CLEAN[[#This Row],[ProductID]],Products[ProductID],Products[ProductName])</f>
        <v>Accessories Model 2</v>
      </c>
      <c r="H769" t="str">
        <f>_xlfn.XLOOKUP(Orders_CLEAN[[#This Row],[ProductName]],Products[ProductName],Products[Category])</f>
        <v>Technology</v>
      </c>
      <c r="I769" s="6">
        <f>_xlfn.XLOOKUP(Orders_CLEAN[[#This Row],[ProductID]],Products[ProductID],Products[Cost])</f>
        <v>31.01</v>
      </c>
      <c r="J769">
        <v>2</v>
      </c>
      <c r="K769" s="6">
        <v>49.68</v>
      </c>
      <c r="L769" s="7">
        <v>0.15</v>
      </c>
      <c r="M769" t="s">
        <v>27</v>
      </c>
      <c r="N769" t="s">
        <v>47</v>
      </c>
      <c r="O769" t="str">
        <f>_xlfn.XLOOKUP(Orders_CLEAN[[#This Row],[Region]],Region_lookup[RegionCode],Region_lookup[RegionName])</f>
        <v>Eastern Cape</v>
      </c>
      <c r="P769" t="s">
        <v>48</v>
      </c>
      <c r="Q769" t="str">
        <f>_xlfn.XLOOKUP(Orders_CLEAN[[#This Row],[EmployeeID]],Employees[EmployeeID],Employees[EmployeeName])</f>
        <v>Sipho Ndlovu</v>
      </c>
      <c r="R769" s="8">
        <f>Orders_CLEAN[[#This Row],[Quantity]]*Orders_CLEAN[[#This Row],[UnitPrice]]*(1-Orders_CLEAN[[#This Row],[Discount]])</f>
        <v>84.456000000000003</v>
      </c>
      <c r="S769" s="8">
        <f>Orders_CLEAN[[#This Row],[Cost]]*Orders_CLEAN[[#This Row],[Quantity]]</f>
        <v>62.02</v>
      </c>
      <c r="T769" s="8">
        <f>Orders_CLEAN[[#This Row],[LineTotal]]-Orders_CLEAN[[#This Row],[LineCost]]</f>
        <v>22.436</v>
      </c>
      <c r="U769" s="8" t="str">
        <f>IFERROR(IF(Orders_CLEAN[[#This Row],[Profit]]/Orders_CLEAN[[#This Row],[LineTotal]]&gt;0.3, "High", IF(Orders_CLEAN[[#This Row],[Profit]]/Orders_CLEAN[[#This Row],[LineTotal]]&gt;=0.15, "Medium", "Low")), "Quantity Error!")</f>
        <v>Medium</v>
      </c>
      <c r="V769" s="8" t="str">
        <f>IF(COUNTIF(Returns[OrderID], Orders_CLEAN[[#This Row],[OrderID]])&gt;0, "Yes", "No")</f>
        <v>No</v>
      </c>
      <c r="W769" s="19">
        <f>IF(Orders_CLEAN[[#This Row],[Returned]]="Yes",1,0)</f>
        <v>0</v>
      </c>
    </row>
    <row r="770" spans="1:23" x14ac:dyDescent="0.2">
      <c r="A770" t="s">
        <v>1273</v>
      </c>
      <c r="B770" s="5">
        <v>45407</v>
      </c>
      <c r="C770" s="5" t="str">
        <f>IF(Orders_CLEAN[[#This Row],[Quantity]]="", "Quantity Error!", "Q"&amp;ROUNDUP(MONTH(Orders_CLEAN[[#This Row],[OrderDate]])/3,0))</f>
        <v>Q2</v>
      </c>
      <c r="D770" t="s">
        <v>11</v>
      </c>
      <c r="E770" t="str">
        <f>_xlfn.XLOOKUP(Orders_CLEAN[[#This Row],[CustomerID]],Customers[CustomerID],Customers[CustomerName])</f>
        <v>Werner Molefe</v>
      </c>
      <c r="F770" t="s">
        <v>413</v>
      </c>
      <c r="G770" t="str">
        <f>_xlfn.XLOOKUP(Orders_CLEAN[[#This Row],[ProductID]],Products[ProductID],Products[ProductName])</f>
        <v>Monitors Model 4</v>
      </c>
      <c r="H770" t="str">
        <f>_xlfn.XLOOKUP(Orders_CLEAN[[#This Row],[ProductName]],Products[ProductName],Products[Category])</f>
        <v>Technology</v>
      </c>
      <c r="I770" s="6">
        <f>_xlfn.XLOOKUP(Orders_CLEAN[[#This Row],[ProductID]],Products[ProductID],Products[Cost])</f>
        <v>365.65</v>
      </c>
      <c r="J770">
        <v>8</v>
      </c>
      <c r="K770" s="6">
        <v>689.97</v>
      </c>
      <c r="L770" s="7">
        <v>0</v>
      </c>
      <c r="M770" t="s">
        <v>62</v>
      </c>
      <c r="N770" t="s">
        <v>14</v>
      </c>
      <c r="O770" t="str">
        <f>_xlfn.XLOOKUP(Orders_CLEAN[[#This Row],[Region]],Region_lookup[RegionCode],Region_lookup[RegionName])</f>
        <v>Western Cape</v>
      </c>
      <c r="P770" t="s">
        <v>82</v>
      </c>
      <c r="Q770" t="str">
        <f>_xlfn.XLOOKUP(Orders_CLEAN[[#This Row],[EmployeeID]],Employees[EmployeeID],Employees[EmployeeName])</f>
        <v>Thabo Pretorius</v>
      </c>
      <c r="R770" s="8">
        <f>Orders_CLEAN[[#This Row],[Quantity]]*Orders_CLEAN[[#This Row],[UnitPrice]]*(1-Orders_CLEAN[[#This Row],[Discount]])</f>
        <v>5519.76</v>
      </c>
      <c r="S770" s="8">
        <f>Orders_CLEAN[[#This Row],[Cost]]*Orders_CLEAN[[#This Row],[Quantity]]</f>
        <v>2925.2</v>
      </c>
      <c r="T770" s="8">
        <f>Orders_CLEAN[[#This Row],[LineTotal]]-Orders_CLEAN[[#This Row],[LineCost]]</f>
        <v>2594.5600000000004</v>
      </c>
      <c r="U770" s="8" t="str">
        <f>IFERROR(IF(Orders_CLEAN[[#This Row],[Profit]]/Orders_CLEAN[[#This Row],[LineTotal]]&gt;0.3, "High", IF(Orders_CLEAN[[#This Row],[Profit]]/Orders_CLEAN[[#This Row],[LineTotal]]&gt;=0.15, "Medium", "Low")), "Quantity Error!")</f>
        <v>High</v>
      </c>
      <c r="V770" s="8" t="str">
        <f>IF(COUNTIF(Returns[OrderID], Orders_CLEAN[[#This Row],[OrderID]])&gt;0, "Yes", "No")</f>
        <v>No</v>
      </c>
      <c r="W770" s="19">
        <f>IF(Orders_CLEAN[[#This Row],[Returned]]="Yes",1,0)</f>
        <v>0</v>
      </c>
    </row>
    <row r="771" spans="1:23" x14ac:dyDescent="0.2">
      <c r="A771" t="s">
        <v>1275</v>
      </c>
      <c r="B771" s="5">
        <v>45799</v>
      </c>
      <c r="C771" s="5" t="str">
        <f>IF(Orders_CLEAN[[#This Row],[Quantity]]="", "Quantity Error!", "Q"&amp;ROUNDUP(MONTH(Orders_CLEAN[[#This Row],[OrderDate]])/3,0))</f>
        <v>Q2</v>
      </c>
      <c r="D771" t="s">
        <v>220</v>
      </c>
      <c r="E771" t="str">
        <f>_xlfn.XLOOKUP(Orders_CLEAN[[#This Row],[CustomerID]],Customers[CustomerID],Customers[CustomerName])</f>
        <v>Kagiso Pretorius</v>
      </c>
      <c r="F771" t="s">
        <v>65</v>
      </c>
      <c r="G771" t="str">
        <f>_xlfn.XLOOKUP(Orders_CLEAN[[#This Row],[ProductID]],Products[ProductID],Products[ProductName])</f>
        <v>Bookcases Model 2</v>
      </c>
      <c r="H771" t="str">
        <f>_xlfn.XLOOKUP(Orders_CLEAN[[#This Row],[ProductName]],Products[ProductName],Products[Category])</f>
        <v>Furniture</v>
      </c>
      <c r="I771" s="6">
        <f>_xlfn.XLOOKUP(Orders_CLEAN[[#This Row],[ProductID]],Products[ProductID],Products[Cost])</f>
        <v>633.59</v>
      </c>
      <c r="J771">
        <v>7</v>
      </c>
      <c r="K771" s="6">
        <v>800.37</v>
      </c>
      <c r="L771" s="7">
        <v>0.1</v>
      </c>
      <c r="M771" t="s">
        <v>13</v>
      </c>
      <c r="N771" t="s">
        <v>14</v>
      </c>
      <c r="O771" t="str">
        <f>_xlfn.XLOOKUP(Orders_CLEAN[[#This Row],[Region]],Region_lookup[RegionCode],Region_lookup[RegionName])</f>
        <v>Western Cape</v>
      </c>
      <c r="P771" t="s">
        <v>82</v>
      </c>
      <c r="Q771" t="str">
        <f>_xlfn.XLOOKUP(Orders_CLEAN[[#This Row],[EmployeeID]],Employees[EmployeeID],Employees[EmployeeName])</f>
        <v>Thabo Pretorius</v>
      </c>
      <c r="R771" s="8">
        <f>Orders_CLEAN[[#This Row],[Quantity]]*Orders_CLEAN[[#This Row],[UnitPrice]]*(1-Orders_CLEAN[[#This Row],[Discount]])</f>
        <v>5042.3310000000001</v>
      </c>
      <c r="S771" s="8">
        <f>Orders_CLEAN[[#This Row],[Cost]]*Orders_CLEAN[[#This Row],[Quantity]]</f>
        <v>4435.13</v>
      </c>
      <c r="T771" s="8">
        <f>Orders_CLEAN[[#This Row],[LineTotal]]-Orders_CLEAN[[#This Row],[LineCost]]</f>
        <v>607.20100000000002</v>
      </c>
      <c r="U771" s="8" t="str">
        <f>IFERROR(IF(Orders_CLEAN[[#This Row],[Profit]]/Orders_CLEAN[[#This Row],[LineTotal]]&gt;0.3, "High", IF(Orders_CLEAN[[#This Row],[Profit]]/Orders_CLEAN[[#This Row],[LineTotal]]&gt;=0.15, "Medium", "Low")), "Quantity Error!")</f>
        <v>Low</v>
      </c>
      <c r="V771" s="8" t="str">
        <f>IF(COUNTIF(Returns[OrderID], Orders_CLEAN[[#This Row],[OrderID]])&gt;0, "Yes", "No")</f>
        <v>No</v>
      </c>
      <c r="W771" s="19">
        <f>IF(Orders_CLEAN[[#This Row],[Returned]]="Yes",1,0)</f>
        <v>0</v>
      </c>
    </row>
    <row r="772" spans="1:23" x14ac:dyDescent="0.2">
      <c r="A772" t="s">
        <v>1277</v>
      </c>
      <c r="B772" s="5">
        <v>45690</v>
      </c>
      <c r="C772" s="5" t="str">
        <f>IF(Orders_CLEAN[[#This Row],[Quantity]]="", "Quantity Error!", "Q"&amp;ROUNDUP(MONTH(Orders_CLEAN[[#This Row],[OrderDate]])/3,0))</f>
        <v>Q1</v>
      </c>
      <c r="D772" t="s">
        <v>107</v>
      </c>
      <c r="E772" t="str">
        <f>_xlfn.XLOOKUP(Orders_CLEAN[[#This Row],[CustomerID]],Customers[CustomerID],Customers[CustomerName])</f>
        <v>Nomvula Molefe</v>
      </c>
      <c r="F772" t="s">
        <v>85</v>
      </c>
      <c r="G772" t="str">
        <f>_xlfn.XLOOKUP(Orders_CLEAN[[#This Row],[ProductID]],Products[ProductID],Products[ProductName])</f>
        <v>Monitors Model 3</v>
      </c>
      <c r="H772" t="str">
        <f>_xlfn.XLOOKUP(Orders_CLEAN[[#This Row],[ProductName]],Products[ProductName],Products[Category])</f>
        <v>Technology</v>
      </c>
      <c r="I772" s="6">
        <f>_xlfn.XLOOKUP(Orders_CLEAN[[#This Row],[ProductID]],Products[ProductID],Products[Cost])</f>
        <v>710.37</v>
      </c>
      <c r="J772">
        <v>7</v>
      </c>
      <c r="K772" s="6">
        <v>979.52</v>
      </c>
      <c r="L772" s="7">
        <v>0</v>
      </c>
      <c r="M772" t="s">
        <v>27</v>
      </c>
      <c r="N772" t="s">
        <v>14</v>
      </c>
      <c r="O772" t="str">
        <f>_xlfn.XLOOKUP(Orders_CLEAN[[#This Row],[Region]],Region_lookup[RegionCode],Region_lookup[RegionName])</f>
        <v>Western Cape</v>
      </c>
      <c r="P772" t="s">
        <v>93</v>
      </c>
      <c r="Q772" t="str">
        <f>_xlfn.XLOOKUP(Orders_CLEAN[[#This Row],[EmployeeID]],Employees[EmployeeID],Employees[EmployeeName])</f>
        <v>Anja Zulu</v>
      </c>
      <c r="R772" s="8">
        <f>Orders_CLEAN[[#This Row],[Quantity]]*Orders_CLEAN[[#This Row],[UnitPrice]]*(1-Orders_CLEAN[[#This Row],[Discount]])</f>
        <v>6856.6399999999994</v>
      </c>
      <c r="S772" s="8">
        <f>Orders_CLEAN[[#This Row],[Cost]]*Orders_CLEAN[[#This Row],[Quantity]]</f>
        <v>4972.59</v>
      </c>
      <c r="T772" s="8">
        <f>Orders_CLEAN[[#This Row],[LineTotal]]-Orders_CLEAN[[#This Row],[LineCost]]</f>
        <v>1884.0499999999993</v>
      </c>
      <c r="U772" s="8" t="str">
        <f>IFERROR(IF(Orders_CLEAN[[#This Row],[Profit]]/Orders_CLEAN[[#This Row],[LineTotal]]&gt;0.3, "High", IF(Orders_CLEAN[[#This Row],[Profit]]/Orders_CLEAN[[#This Row],[LineTotal]]&gt;=0.15, "Medium", "Low")), "Quantity Error!")</f>
        <v>Medium</v>
      </c>
      <c r="V772" s="8" t="str">
        <f>IF(COUNTIF(Returns[OrderID], Orders_CLEAN[[#This Row],[OrderID]])&gt;0, "Yes", "No")</f>
        <v>No</v>
      </c>
      <c r="W772" s="19">
        <f>IF(Orders_CLEAN[[#This Row],[Returned]]="Yes",1,0)</f>
        <v>0</v>
      </c>
    </row>
    <row r="773" spans="1:23" x14ac:dyDescent="0.2">
      <c r="A773" t="s">
        <v>1279</v>
      </c>
      <c r="B773" s="5">
        <v>45590</v>
      </c>
      <c r="C773" s="5" t="str">
        <f>IF(Orders_CLEAN[[#This Row],[Quantity]]="", "Quantity Error!", "Q"&amp;ROUNDUP(MONTH(Orders_CLEAN[[#This Row],[OrderDate]])/3,0))</f>
        <v>Q4</v>
      </c>
      <c r="D773" t="s">
        <v>355</v>
      </c>
      <c r="E773" t="str">
        <f>_xlfn.XLOOKUP(Orders_CLEAN[[#This Row],[CustomerID]],Customers[CustomerID],Customers[CustomerName])</f>
        <v>Pieter Joubert</v>
      </c>
      <c r="F773" t="s">
        <v>19</v>
      </c>
      <c r="G773" t="str">
        <f>_xlfn.XLOOKUP(Orders_CLEAN[[#This Row],[ProductID]],Products[ProductID],Products[ProductName])</f>
        <v>Accessories Model 4</v>
      </c>
      <c r="H773" t="str">
        <f>_xlfn.XLOOKUP(Orders_CLEAN[[#This Row],[ProductName]],Products[ProductName],Products[Category])</f>
        <v>Technology</v>
      </c>
      <c r="I773" s="6">
        <f>_xlfn.XLOOKUP(Orders_CLEAN[[#This Row],[ProductID]],Products[ProductID],Products[Cost])</f>
        <v>685.08</v>
      </c>
      <c r="J773">
        <v>2</v>
      </c>
      <c r="K773" s="6">
        <v>921.01</v>
      </c>
      <c r="L773" s="7">
        <v>0</v>
      </c>
      <c r="M773" t="s">
        <v>27</v>
      </c>
      <c r="N773" t="s">
        <v>14</v>
      </c>
      <c r="O773" t="str">
        <f>_xlfn.XLOOKUP(Orders_CLEAN[[#This Row],[Region]],Region_lookup[RegionCode],Region_lookup[RegionName])</f>
        <v>Western Cape</v>
      </c>
      <c r="P773" t="s">
        <v>93</v>
      </c>
      <c r="Q773" t="str">
        <f>_xlfn.XLOOKUP(Orders_CLEAN[[#This Row],[EmployeeID]],Employees[EmployeeID],Employees[EmployeeName])</f>
        <v>Anja Zulu</v>
      </c>
      <c r="R773" s="8">
        <f>Orders_CLEAN[[#This Row],[Quantity]]*Orders_CLEAN[[#This Row],[UnitPrice]]*(1-Orders_CLEAN[[#This Row],[Discount]])</f>
        <v>1842.02</v>
      </c>
      <c r="S773" s="8">
        <f>Orders_CLEAN[[#This Row],[Cost]]*Orders_CLEAN[[#This Row],[Quantity]]</f>
        <v>1370.16</v>
      </c>
      <c r="T773" s="8">
        <f>Orders_CLEAN[[#This Row],[LineTotal]]-Orders_CLEAN[[#This Row],[LineCost]]</f>
        <v>471.8599999999999</v>
      </c>
      <c r="U773" s="8" t="str">
        <f>IFERROR(IF(Orders_CLEAN[[#This Row],[Profit]]/Orders_CLEAN[[#This Row],[LineTotal]]&gt;0.3, "High", IF(Orders_CLEAN[[#This Row],[Profit]]/Orders_CLEAN[[#This Row],[LineTotal]]&gt;=0.15, "Medium", "Low")), "Quantity Error!")</f>
        <v>Medium</v>
      </c>
      <c r="V773" s="8" t="str">
        <f>IF(COUNTIF(Returns[OrderID], Orders_CLEAN[[#This Row],[OrderID]])&gt;0, "Yes", "No")</f>
        <v>No</v>
      </c>
      <c r="W773" s="19">
        <f>IF(Orders_CLEAN[[#This Row],[Returned]]="Yes",1,0)</f>
        <v>0</v>
      </c>
    </row>
    <row r="774" spans="1:23" x14ac:dyDescent="0.2">
      <c r="A774" t="s">
        <v>1281</v>
      </c>
      <c r="B774" s="5">
        <v>45316</v>
      </c>
      <c r="C774" s="5" t="str">
        <f>IF(Orders_CLEAN[[#This Row],[Quantity]]="", "Quantity Error!", "Q"&amp;ROUNDUP(MONTH(Orders_CLEAN[[#This Row],[OrderDate]])/3,0))</f>
        <v>Q1</v>
      </c>
      <c r="D774" t="s">
        <v>103</v>
      </c>
      <c r="E774" t="str">
        <f>_xlfn.XLOOKUP(Orders_CLEAN[[#This Row],[CustomerID]],Customers[CustomerID],Customers[CustomerName])</f>
        <v>Kagiso Khumalo</v>
      </c>
      <c r="F774" t="s">
        <v>30</v>
      </c>
      <c r="G774" t="str">
        <f>_xlfn.XLOOKUP(Orders_CLEAN[[#This Row],[ProductID]],Products[ProductID],Products[ProductName])</f>
        <v>Paper Model 4</v>
      </c>
      <c r="H774" t="str">
        <f>_xlfn.XLOOKUP(Orders_CLEAN[[#This Row],[ProductName]],Products[ProductName],Products[Category])</f>
        <v>Office Supplies</v>
      </c>
      <c r="I774" s="6">
        <f>_xlfn.XLOOKUP(Orders_CLEAN[[#This Row],[ProductID]],Products[ProductID],Products[Cost])</f>
        <v>528.29</v>
      </c>
      <c r="J774">
        <v>1</v>
      </c>
      <c r="K774" s="6">
        <v>798.12</v>
      </c>
      <c r="L774" s="7">
        <v>0.15</v>
      </c>
      <c r="M774" t="s">
        <v>13</v>
      </c>
      <c r="N774" t="s">
        <v>21</v>
      </c>
      <c r="O774" t="str">
        <f>_xlfn.XLOOKUP(Orders_CLEAN[[#This Row],[Region]],Region_lookup[RegionCode],Region_lookup[RegionName])</f>
        <v>KwaZulu-Natal</v>
      </c>
      <c r="P774" t="s">
        <v>97</v>
      </c>
      <c r="Q774" t="str">
        <f>_xlfn.XLOOKUP(Orders_CLEAN[[#This Row],[EmployeeID]],Employees[EmployeeID],Employees[EmployeeName])</f>
        <v>Bongani Sithole</v>
      </c>
      <c r="R774" s="8">
        <f>Orders_CLEAN[[#This Row],[Quantity]]*Orders_CLEAN[[#This Row],[UnitPrice]]*(1-Orders_CLEAN[[#This Row],[Discount]])</f>
        <v>678.40199999999993</v>
      </c>
      <c r="S774" s="8">
        <f>Orders_CLEAN[[#This Row],[Cost]]*Orders_CLEAN[[#This Row],[Quantity]]</f>
        <v>528.29</v>
      </c>
      <c r="T774" s="8">
        <f>Orders_CLEAN[[#This Row],[LineTotal]]-Orders_CLEAN[[#This Row],[LineCost]]</f>
        <v>150.11199999999997</v>
      </c>
      <c r="U774" s="8" t="str">
        <f>IFERROR(IF(Orders_CLEAN[[#This Row],[Profit]]/Orders_CLEAN[[#This Row],[LineTotal]]&gt;0.3, "High", IF(Orders_CLEAN[[#This Row],[Profit]]/Orders_CLEAN[[#This Row],[LineTotal]]&gt;=0.15, "Medium", "Low")), "Quantity Error!")</f>
        <v>Medium</v>
      </c>
      <c r="V774" s="8" t="str">
        <f>IF(COUNTIF(Returns[OrderID], Orders_CLEAN[[#This Row],[OrderID]])&gt;0, "Yes", "No")</f>
        <v>No</v>
      </c>
      <c r="W774" s="19">
        <f>IF(Orders_CLEAN[[#This Row],[Returned]]="Yes",1,0)</f>
        <v>0</v>
      </c>
    </row>
    <row r="775" spans="1:23" x14ac:dyDescent="0.2">
      <c r="A775" t="s">
        <v>1283</v>
      </c>
      <c r="B775" s="5">
        <v>45804</v>
      </c>
      <c r="C775" s="5" t="str">
        <f>IF(Orders_CLEAN[[#This Row],[Quantity]]="", "Quantity Error!", "Q"&amp;ROUNDUP(MONTH(Orders_CLEAN[[#This Row],[OrderDate]])/3,0))</f>
        <v>Q2</v>
      </c>
      <c r="D775" t="s">
        <v>428</v>
      </c>
      <c r="E775" t="str">
        <f>_xlfn.XLOOKUP(Orders_CLEAN[[#This Row],[CustomerID]],Customers[CustomerID],Customers[CustomerName])</f>
        <v>Chantelle Steyn</v>
      </c>
      <c r="F775" t="s">
        <v>114</v>
      </c>
      <c r="G775" t="str">
        <f>_xlfn.XLOOKUP(Orders_CLEAN[[#This Row],[ProductID]],Products[ProductID],Products[ProductName])</f>
        <v>Staplers Model 4</v>
      </c>
      <c r="H775" t="str">
        <f>_xlfn.XLOOKUP(Orders_CLEAN[[#This Row],[ProductName]],Products[ProductName],Products[Category])</f>
        <v>Office Supplies</v>
      </c>
      <c r="I775" s="6">
        <f>_xlfn.XLOOKUP(Orders_CLEAN[[#This Row],[ProductID]],Products[ProductID],Products[Cost])</f>
        <v>465.76</v>
      </c>
      <c r="J775">
        <v>9</v>
      </c>
      <c r="K775" s="6">
        <v>906.25</v>
      </c>
      <c r="L775" s="7">
        <v>0</v>
      </c>
      <c r="M775" t="s">
        <v>13</v>
      </c>
      <c r="N775" t="s">
        <v>14</v>
      </c>
      <c r="O775" t="str">
        <f>_xlfn.XLOOKUP(Orders_CLEAN[[#This Row],[Region]],Region_lookup[RegionCode],Region_lookup[RegionName])</f>
        <v>Western Cape</v>
      </c>
      <c r="P775" t="s">
        <v>82</v>
      </c>
      <c r="Q775" t="str">
        <f>_xlfn.XLOOKUP(Orders_CLEAN[[#This Row],[EmployeeID]],Employees[EmployeeID],Employees[EmployeeName])</f>
        <v>Thabo Pretorius</v>
      </c>
      <c r="R775" s="8">
        <f>Orders_CLEAN[[#This Row],[Quantity]]*Orders_CLEAN[[#This Row],[UnitPrice]]*(1-Orders_CLEAN[[#This Row],[Discount]])</f>
        <v>8156.25</v>
      </c>
      <c r="S775" s="8">
        <f>Orders_CLEAN[[#This Row],[Cost]]*Orders_CLEAN[[#This Row],[Quantity]]</f>
        <v>4191.84</v>
      </c>
      <c r="T775" s="8">
        <f>Orders_CLEAN[[#This Row],[LineTotal]]-Orders_CLEAN[[#This Row],[LineCost]]</f>
        <v>3964.41</v>
      </c>
      <c r="U775" s="8" t="str">
        <f>IFERROR(IF(Orders_CLEAN[[#This Row],[Profit]]/Orders_CLEAN[[#This Row],[LineTotal]]&gt;0.3, "High", IF(Orders_CLEAN[[#This Row],[Profit]]/Orders_CLEAN[[#This Row],[LineTotal]]&gt;=0.15, "Medium", "Low")), "Quantity Error!")</f>
        <v>High</v>
      </c>
      <c r="V775" s="8" t="str">
        <f>IF(COUNTIF(Returns[OrderID], Orders_CLEAN[[#This Row],[OrderID]])&gt;0, "Yes", "No")</f>
        <v>No</v>
      </c>
      <c r="W775" s="19">
        <f>IF(Orders_CLEAN[[#This Row],[Returned]]="Yes",1,0)</f>
        <v>0</v>
      </c>
    </row>
    <row r="776" spans="1:23" x14ac:dyDescent="0.2">
      <c r="A776" t="s">
        <v>1284</v>
      </c>
      <c r="B776" s="5">
        <v>45725</v>
      </c>
      <c r="C776" s="5" t="str">
        <f>IF(Orders_CLEAN[[#This Row],[Quantity]]="", "Quantity Error!", "Q"&amp;ROUNDUP(MONTH(Orders_CLEAN[[#This Row],[OrderDate]])/3,0))</f>
        <v>Q1</v>
      </c>
      <c r="D776" t="s">
        <v>138</v>
      </c>
      <c r="E776" t="str">
        <f>_xlfn.XLOOKUP(Orders_CLEAN[[#This Row],[CustomerID]],Customers[CustomerID],Customers[CustomerName])</f>
        <v>Nomsa Coetzee</v>
      </c>
      <c r="F776" t="s">
        <v>136</v>
      </c>
      <c r="G776" t="str">
        <f>_xlfn.XLOOKUP(Orders_CLEAN[[#This Row],[ProductID]],Products[ProductID],Products[ProductName])</f>
        <v>Chairs Model 4</v>
      </c>
      <c r="H776" t="str">
        <f>_xlfn.XLOOKUP(Orders_CLEAN[[#This Row],[ProductName]],Products[ProductName],Products[Category])</f>
        <v>Furniture</v>
      </c>
      <c r="I776" s="6">
        <f>_xlfn.XLOOKUP(Orders_CLEAN[[#This Row],[ProductID]],Products[ProductID],Products[Cost])</f>
        <v>784.05</v>
      </c>
      <c r="J776">
        <v>10</v>
      </c>
      <c r="K776" s="6">
        <v>1700.53</v>
      </c>
      <c r="L776" s="7">
        <v>0</v>
      </c>
      <c r="M776" t="s">
        <v>27</v>
      </c>
      <c r="N776" t="s">
        <v>21</v>
      </c>
      <c r="O776" t="str">
        <f>_xlfn.XLOOKUP(Orders_CLEAN[[#This Row],[Region]],Region_lookup[RegionCode],Region_lookup[RegionName])</f>
        <v>KwaZulu-Natal</v>
      </c>
      <c r="P776" t="s">
        <v>97</v>
      </c>
      <c r="Q776" t="str">
        <f>_xlfn.XLOOKUP(Orders_CLEAN[[#This Row],[EmployeeID]],Employees[EmployeeID],Employees[EmployeeName])</f>
        <v>Bongani Sithole</v>
      </c>
      <c r="R776" s="8">
        <f>Orders_CLEAN[[#This Row],[Quantity]]*Orders_CLEAN[[#This Row],[UnitPrice]]*(1-Orders_CLEAN[[#This Row],[Discount]])</f>
        <v>17005.3</v>
      </c>
      <c r="S776" s="8">
        <f>Orders_CLEAN[[#This Row],[Cost]]*Orders_CLEAN[[#This Row],[Quantity]]</f>
        <v>7840.5</v>
      </c>
      <c r="T776" s="8">
        <f>Orders_CLEAN[[#This Row],[LineTotal]]-Orders_CLEAN[[#This Row],[LineCost]]</f>
        <v>9164.7999999999993</v>
      </c>
      <c r="U776" s="8" t="str">
        <f>IFERROR(IF(Orders_CLEAN[[#This Row],[Profit]]/Orders_CLEAN[[#This Row],[LineTotal]]&gt;0.3, "High", IF(Orders_CLEAN[[#This Row],[Profit]]/Orders_CLEAN[[#This Row],[LineTotal]]&gt;=0.15, "Medium", "Low")), "Quantity Error!")</f>
        <v>High</v>
      </c>
      <c r="V776" s="8" t="str">
        <f>IF(COUNTIF(Returns[OrderID], Orders_CLEAN[[#This Row],[OrderID]])&gt;0, "Yes", "No")</f>
        <v>No</v>
      </c>
      <c r="W776" s="19">
        <f>IF(Orders_CLEAN[[#This Row],[Returned]]="Yes",1,0)</f>
        <v>0</v>
      </c>
    </row>
    <row r="777" spans="1:23" x14ac:dyDescent="0.2">
      <c r="A777" t="s">
        <v>1286</v>
      </c>
      <c r="B777" s="5">
        <v>45776</v>
      </c>
      <c r="C777" s="5" t="str">
        <f>IF(Orders_CLEAN[[#This Row],[Quantity]]="", "Quantity Error!", "Q"&amp;ROUNDUP(MONTH(Orders_CLEAN[[#This Row],[OrderDate]])/3,0))</f>
        <v>Q2</v>
      </c>
      <c r="D777" t="s">
        <v>107</v>
      </c>
      <c r="E777" t="str">
        <f>_xlfn.XLOOKUP(Orders_CLEAN[[#This Row],[CustomerID]],Customers[CustomerID],Customers[CustomerName])</f>
        <v>Nomvula Molefe</v>
      </c>
      <c r="F777" t="s">
        <v>85</v>
      </c>
      <c r="G777" t="str">
        <f>_xlfn.XLOOKUP(Orders_CLEAN[[#This Row],[ProductID]],Products[ProductID],Products[ProductName])</f>
        <v>Monitors Model 3</v>
      </c>
      <c r="H777" t="str">
        <f>_xlfn.XLOOKUP(Orders_CLEAN[[#This Row],[ProductName]],Products[ProductName],Products[Category])</f>
        <v>Technology</v>
      </c>
      <c r="I777" s="6">
        <f>_xlfn.XLOOKUP(Orders_CLEAN[[#This Row],[ProductID]],Products[ProductID],Products[Cost])</f>
        <v>710.37</v>
      </c>
      <c r="J777">
        <v>6</v>
      </c>
      <c r="K777" s="6">
        <v>979.52</v>
      </c>
      <c r="L777" s="7">
        <v>0.1</v>
      </c>
      <c r="M777" t="s">
        <v>62</v>
      </c>
      <c r="N777" t="s">
        <v>14</v>
      </c>
      <c r="O777" t="str">
        <f>_xlfn.XLOOKUP(Orders_CLEAN[[#This Row],[Region]],Region_lookup[RegionCode],Region_lookup[RegionName])</f>
        <v>Western Cape</v>
      </c>
      <c r="P777" t="s">
        <v>93</v>
      </c>
      <c r="Q777" t="str">
        <f>_xlfn.XLOOKUP(Orders_CLEAN[[#This Row],[EmployeeID]],Employees[EmployeeID],Employees[EmployeeName])</f>
        <v>Anja Zulu</v>
      </c>
      <c r="R777" s="8">
        <f>Orders_CLEAN[[#This Row],[Quantity]]*Orders_CLEAN[[#This Row],[UnitPrice]]*(1-Orders_CLEAN[[#This Row],[Discount]])</f>
        <v>5289.4080000000004</v>
      </c>
      <c r="S777" s="8">
        <f>Orders_CLEAN[[#This Row],[Cost]]*Orders_CLEAN[[#This Row],[Quantity]]</f>
        <v>4262.22</v>
      </c>
      <c r="T777" s="8">
        <f>Orders_CLEAN[[#This Row],[LineTotal]]-Orders_CLEAN[[#This Row],[LineCost]]</f>
        <v>1027.1880000000001</v>
      </c>
      <c r="U777" s="8" t="str">
        <f>IFERROR(IF(Orders_CLEAN[[#This Row],[Profit]]/Orders_CLEAN[[#This Row],[LineTotal]]&gt;0.3, "High", IF(Orders_CLEAN[[#This Row],[Profit]]/Orders_CLEAN[[#This Row],[LineTotal]]&gt;=0.15, "Medium", "Low")), "Quantity Error!")</f>
        <v>Medium</v>
      </c>
      <c r="V777" s="8" t="str">
        <f>IF(COUNTIF(Returns[OrderID], Orders_CLEAN[[#This Row],[OrderID]])&gt;0, "Yes", "No")</f>
        <v>No</v>
      </c>
      <c r="W777" s="19">
        <f>IF(Orders_CLEAN[[#This Row],[Returned]]="Yes",1,0)</f>
        <v>0</v>
      </c>
    </row>
    <row r="778" spans="1:23" x14ac:dyDescent="0.2">
      <c r="A778" t="s">
        <v>1287</v>
      </c>
      <c r="B778" s="5">
        <v>45512</v>
      </c>
      <c r="C778" s="5" t="str">
        <f>IF(Orders_CLEAN[[#This Row],[Quantity]]="", "Quantity Error!", "Q"&amp;ROUNDUP(MONTH(Orders_CLEAN[[#This Row],[OrderDate]])/3,0))</f>
        <v>Q3</v>
      </c>
      <c r="D778" t="s">
        <v>428</v>
      </c>
      <c r="E778" t="str">
        <f>_xlfn.XLOOKUP(Orders_CLEAN[[#This Row],[CustomerID]],Customers[CustomerID],Customers[CustomerName])</f>
        <v>Chantelle Steyn</v>
      </c>
      <c r="F778" t="s">
        <v>192</v>
      </c>
      <c r="G778" t="str">
        <f>_xlfn.XLOOKUP(Orders_CLEAN[[#This Row],[ProductID]],Products[ProductID],Products[ProductName])</f>
        <v>Laptops Model 1</v>
      </c>
      <c r="H778" t="str">
        <f>_xlfn.XLOOKUP(Orders_CLEAN[[#This Row],[ProductName]],Products[ProductName],Products[Category])</f>
        <v>Technology</v>
      </c>
      <c r="I778" s="6">
        <f>_xlfn.XLOOKUP(Orders_CLEAN[[#This Row],[ProductID]],Products[ProductID],Products[Cost])</f>
        <v>732.63</v>
      </c>
      <c r="J778">
        <v>7</v>
      </c>
      <c r="K778" s="6">
        <v>1069.8599999999999</v>
      </c>
      <c r="L778" s="7">
        <v>0</v>
      </c>
      <c r="M778" t="s">
        <v>27</v>
      </c>
      <c r="N778" t="s">
        <v>14</v>
      </c>
      <c r="O778" t="str">
        <f>_xlfn.XLOOKUP(Orders_CLEAN[[#This Row],[Region]],Region_lookup[RegionCode],Region_lookup[RegionName])</f>
        <v>Western Cape</v>
      </c>
      <c r="P778" t="s">
        <v>93</v>
      </c>
      <c r="Q778" t="str">
        <f>_xlfn.XLOOKUP(Orders_CLEAN[[#This Row],[EmployeeID]],Employees[EmployeeID],Employees[EmployeeName])</f>
        <v>Anja Zulu</v>
      </c>
      <c r="R778" s="8">
        <f>Orders_CLEAN[[#This Row],[Quantity]]*Orders_CLEAN[[#This Row],[UnitPrice]]*(1-Orders_CLEAN[[#This Row],[Discount]])</f>
        <v>7489.0199999999995</v>
      </c>
      <c r="S778" s="8">
        <f>Orders_CLEAN[[#This Row],[Cost]]*Orders_CLEAN[[#This Row],[Quantity]]</f>
        <v>5128.41</v>
      </c>
      <c r="T778" s="8">
        <f>Orders_CLEAN[[#This Row],[LineTotal]]-Orders_CLEAN[[#This Row],[LineCost]]</f>
        <v>2360.6099999999997</v>
      </c>
      <c r="U778" s="8" t="str">
        <f>IFERROR(IF(Orders_CLEAN[[#This Row],[Profit]]/Orders_CLEAN[[#This Row],[LineTotal]]&gt;0.3, "High", IF(Orders_CLEAN[[#This Row],[Profit]]/Orders_CLEAN[[#This Row],[LineTotal]]&gt;=0.15, "Medium", "Low")), "Quantity Error!")</f>
        <v>High</v>
      </c>
      <c r="V778" s="8" t="str">
        <f>IF(COUNTIF(Returns[OrderID], Orders_CLEAN[[#This Row],[OrderID]])&gt;0, "Yes", "No")</f>
        <v>No</v>
      </c>
      <c r="W778" s="19">
        <f>IF(Orders_CLEAN[[#This Row],[Returned]]="Yes",1,0)</f>
        <v>0</v>
      </c>
    </row>
    <row r="779" spans="1:23" x14ac:dyDescent="0.2">
      <c r="A779" t="s">
        <v>1289</v>
      </c>
      <c r="B779" s="5">
        <v>45315</v>
      </c>
      <c r="C779" s="5" t="str">
        <f>IF(Orders_CLEAN[[#This Row],[Quantity]]="", "Quantity Error!", "Q"&amp;ROUNDUP(MONTH(Orders_CLEAN[[#This Row],[OrderDate]])/3,0))</f>
        <v>Q1</v>
      </c>
      <c r="D779" t="s">
        <v>355</v>
      </c>
      <c r="E779" t="str">
        <f>_xlfn.XLOOKUP(Orders_CLEAN[[#This Row],[CustomerID]],Customers[CustomerID],Customers[CustomerName])</f>
        <v>Pieter Joubert</v>
      </c>
      <c r="F779" t="s">
        <v>178</v>
      </c>
      <c r="G779" t="str">
        <f>_xlfn.XLOOKUP(Orders_CLEAN[[#This Row],[ProductID]],Products[ProductID],Products[ProductName])</f>
        <v>Chairs Model 2</v>
      </c>
      <c r="H779" t="str">
        <f>_xlfn.XLOOKUP(Orders_CLEAN[[#This Row],[ProductName]],Products[ProductName],Products[Category])</f>
        <v>Furniture</v>
      </c>
      <c r="I779" s="6">
        <f>_xlfn.XLOOKUP(Orders_CLEAN[[#This Row],[ProductID]],Products[ProductID],Products[Cost])</f>
        <v>116.9</v>
      </c>
      <c r="J779">
        <v>10</v>
      </c>
      <c r="K779" s="6">
        <v>253.46</v>
      </c>
      <c r="L779" s="7">
        <v>0.2</v>
      </c>
      <c r="M779" t="s">
        <v>27</v>
      </c>
      <c r="N779" t="s">
        <v>14</v>
      </c>
      <c r="O779" t="str">
        <f>_xlfn.XLOOKUP(Orders_CLEAN[[#This Row],[Region]],Region_lookup[RegionCode],Region_lookup[RegionName])</f>
        <v>Western Cape</v>
      </c>
      <c r="P779" t="s">
        <v>15</v>
      </c>
      <c r="Q779" t="str">
        <f>_xlfn.XLOOKUP(Orders_CLEAN[[#This Row],[EmployeeID]],Employees[EmployeeID],Employees[EmployeeName])</f>
        <v>Anja Fourie</v>
      </c>
      <c r="R779" s="8">
        <f>Orders_CLEAN[[#This Row],[Quantity]]*Orders_CLEAN[[#This Row],[UnitPrice]]*(1-Orders_CLEAN[[#This Row],[Discount]])</f>
        <v>2027.68</v>
      </c>
      <c r="S779" s="8">
        <f>Orders_CLEAN[[#This Row],[Cost]]*Orders_CLEAN[[#This Row],[Quantity]]</f>
        <v>1169</v>
      </c>
      <c r="T779" s="8">
        <f>Orders_CLEAN[[#This Row],[LineTotal]]-Orders_CLEAN[[#This Row],[LineCost]]</f>
        <v>858.68000000000006</v>
      </c>
      <c r="U779" s="8" t="str">
        <f>IFERROR(IF(Orders_CLEAN[[#This Row],[Profit]]/Orders_CLEAN[[#This Row],[LineTotal]]&gt;0.3, "High", IF(Orders_CLEAN[[#This Row],[Profit]]/Orders_CLEAN[[#This Row],[LineTotal]]&gt;=0.15, "Medium", "Low")), "Quantity Error!")</f>
        <v>High</v>
      </c>
      <c r="V779" s="8" t="str">
        <f>IF(COUNTIF(Returns[OrderID], Orders_CLEAN[[#This Row],[OrderID]])&gt;0, "Yes", "No")</f>
        <v>No</v>
      </c>
      <c r="W779" s="19">
        <f>IF(Orders_CLEAN[[#This Row],[Returned]]="Yes",1,0)</f>
        <v>0</v>
      </c>
    </row>
    <row r="780" spans="1:23" x14ac:dyDescent="0.2">
      <c r="A780" t="s">
        <v>1291</v>
      </c>
      <c r="B780" s="5">
        <v>45504</v>
      </c>
      <c r="C780" s="5" t="str">
        <f>IF(Orders_CLEAN[[#This Row],[Quantity]]="", "Quantity Error!", "Q"&amp;ROUNDUP(MONTH(Orders_CLEAN[[#This Row],[OrderDate]])/3,0))</f>
        <v>Q3</v>
      </c>
      <c r="D780" t="s">
        <v>283</v>
      </c>
      <c r="E780" t="str">
        <f>_xlfn.XLOOKUP(Orders_CLEAN[[#This Row],[CustomerID]],Customers[CustomerID],Customers[CustomerName])</f>
        <v>Precious Botha</v>
      </c>
      <c r="F780" t="s">
        <v>231</v>
      </c>
      <c r="G780" t="str">
        <f>_xlfn.XLOOKUP(Orders_CLEAN[[#This Row],[ProductID]],Products[ProductID],Products[ProductName])</f>
        <v>Accessories Model 2</v>
      </c>
      <c r="H780" t="str">
        <f>_xlfn.XLOOKUP(Orders_CLEAN[[#This Row],[ProductName]],Products[ProductName],Products[Category])</f>
        <v>Technology</v>
      </c>
      <c r="I780" s="6">
        <f>_xlfn.XLOOKUP(Orders_CLEAN[[#This Row],[ProductID]],Products[ProductID],Products[Cost])</f>
        <v>31.01</v>
      </c>
      <c r="J780">
        <v>7</v>
      </c>
      <c r="K780" s="6">
        <v>49.68</v>
      </c>
      <c r="L780" s="7">
        <v>0.2</v>
      </c>
      <c r="M780" t="s">
        <v>13</v>
      </c>
      <c r="N780" t="s">
        <v>21</v>
      </c>
      <c r="O780" t="str">
        <f>_xlfn.XLOOKUP(Orders_CLEAN[[#This Row],[Region]],Region_lookup[RegionCode],Region_lookup[RegionName])</f>
        <v>KwaZulu-Natal</v>
      </c>
      <c r="P780" t="s">
        <v>22</v>
      </c>
      <c r="Q780" t="str">
        <f>_xlfn.XLOOKUP(Orders_CLEAN[[#This Row],[EmployeeID]],Employees[EmployeeID],Employees[EmployeeName])</f>
        <v>Thabo Le Roux</v>
      </c>
      <c r="R780" s="8">
        <f>Orders_CLEAN[[#This Row],[Quantity]]*Orders_CLEAN[[#This Row],[UnitPrice]]*(1-Orders_CLEAN[[#This Row],[Discount]])</f>
        <v>278.20800000000003</v>
      </c>
      <c r="S780" s="8">
        <f>Orders_CLEAN[[#This Row],[Cost]]*Orders_CLEAN[[#This Row],[Quantity]]</f>
        <v>217.07000000000002</v>
      </c>
      <c r="T780" s="8">
        <f>Orders_CLEAN[[#This Row],[LineTotal]]-Orders_CLEAN[[#This Row],[LineCost]]</f>
        <v>61.138000000000005</v>
      </c>
      <c r="U780" s="8" t="str">
        <f>IFERROR(IF(Orders_CLEAN[[#This Row],[Profit]]/Orders_CLEAN[[#This Row],[LineTotal]]&gt;0.3, "High", IF(Orders_CLEAN[[#This Row],[Profit]]/Orders_CLEAN[[#This Row],[LineTotal]]&gt;=0.15, "Medium", "Low")), "Quantity Error!")</f>
        <v>Medium</v>
      </c>
      <c r="V780" s="8" t="str">
        <f>IF(COUNTIF(Returns[OrderID], Orders_CLEAN[[#This Row],[OrderID]])&gt;0, "Yes", "No")</f>
        <v>No</v>
      </c>
      <c r="W780" s="19">
        <f>IF(Orders_CLEAN[[#This Row],[Returned]]="Yes",1,0)</f>
        <v>0</v>
      </c>
    </row>
    <row r="781" spans="1:23" x14ac:dyDescent="0.2">
      <c r="A781" t="s">
        <v>1292</v>
      </c>
      <c r="B781" s="5">
        <v>45662</v>
      </c>
      <c r="C781" s="5" t="str">
        <f>IF(Orders_CLEAN[[#This Row],[Quantity]]="", "Quantity Error!", "Q"&amp;ROUNDUP(MONTH(Orders_CLEAN[[#This Row],[OrderDate]])/3,0))</f>
        <v>Q1</v>
      </c>
      <c r="D781" t="s">
        <v>84</v>
      </c>
      <c r="E781" t="str">
        <f>_xlfn.XLOOKUP(Orders_CLEAN[[#This Row],[CustomerID]],Customers[CustomerID],Customers[CustomerName])</f>
        <v>Francois Khumalo</v>
      </c>
      <c r="F781" t="s">
        <v>96</v>
      </c>
      <c r="G781" t="str">
        <f>_xlfn.XLOOKUP(Orders_CLEAN[[#This Row],[ProductID]],Products[ProductID],Products[ProductName])</f>
        <v>Desks Model 2</v>
      </c>
      <c r="H781" t="str">
        <f>_xlfn.XLOOKUP(Orders_CLEAN[[#This Row],[ProductName]],Products[ProductName],Products[Category])</f>
        <v>Furniture</v>
      </c>
      <c r="I781" s="6">
        <f>_xlfn.XLOOKUP(Orders_CLEAN[[#This Row],[ProductID]],Products[ProductID],Products[Cost])</f>
        <v>209.29</v>
      </c>
      <c r="J781">
        <v>8</v>
      </c>
      <c r="K781" s="6">
        <v>425.58</v>
      </c>
      <c r="L781" s="7">
        <v>0</v>
      </c>
      <c r="M781" t="s">
        <v>36</v>
      </c>
      <c r="N781" t="s">
        <v>31</v>
      </c>
      <c r="O781" t="str">
        <f>_xlfn.XLOOKUP(Orders_CLEAN[[#This Row],[Region]],Region_lookup[RegionCode],Region_lookup[RegionName])</f>
        <v>Gauteng</v>
      </c>
      <c r="P781" t="s">
        <v>32</v>
      </c>
      <c r="Q781" t="str">
        <f>_xlfn.XLOOKUP(Orders_CLEAN[[#This Row],[EmployeeID]],Employees[EmployeeID],Employees[EmployeeName])</f>
        <v>Nomvula Mokoena</v>
      </c>
      <c r="R781" s="8">
        <f>Orders_CLEAN[[#This Row],[Quantity]]*Orders_CLEAN[[#This Row],[UnitPrice]]*(1-Orders_CLEAN[[#This Row],[Discount]])</f>
        <v>3404.64</v>
      </c>
      <c r="S781" s="8">
        <f>Orders_CLEAN[[#This Row],[Cost]]*Orders_CLEAN[[#This Row],[Quantity]]</f>
        <v>1674.32</v>
      </c>
      <c r="T781" s="8">
        <f>Orders_CLEAN[[#This Row],[LineTotal]]-Orders_CLEAN[[#This Row],[LineCost]]</f>
        <v>1730.32</v>
      </c>
      <c r="U781" s="8" t="str">
        <f>IFERROR(IF(Orders_CLEAN[[#This Row],[Profit]]/Orders_CLEAN[[#This Row],[LineTotal]]&gt;0.3, "High", IF(Orders_CLEAN[[#This Row],[Profit]]/Orders_CLEAN[[#This Row],[LineTotal]]&gt;=0.15, "Medium", "Low")), "Quantity Error!")</f>
        <v>High</v>
      </c>
      <c r="V781" s="8" t="str">
        <f>IF(COUNTIF(Returns[OrderID], Orders_CLEAN[[#This Row],[OrderID]])&gt;0, "Yes", "No")</f>
        <v>No</v>
      </c>
      <c r="W781" s="19">
        <f>IF(Orders_CLEAN[[#This Row],[Returned]]="Yes",1,0)</f>
        <v>0</v>
      </c>
    </row>
    <row r="782" spans="1:23" x14ac:dyDescent="0.2">
      <c r="A782" t="s">
        <v>1293</v>
      </c>
      <c r="B782" s="5">
        <v>45831</v>
      </c>
      <c r="C782" s="5" t="str">
        <f>IF(Orders_CLEAN[[#This Row],[Quantity]]="", "Quantity Error!", "Q"&amp;ROUNDUP(MONTH(Orders_CLEAN[[#This Row],[OrderDate]])/3,0))</f>
        <v>Q2</v>
      </c>
      <c r="D782" t="s">
        <v>351</v>
      </c>
      <c r="E782" t="str">
        <f>_xlfn.XLOOKUP(Orders_CLEAN[[#This Row],[CustomerID]],Customers[CustomerID],Customers[CustomerName])</f>
        <v>Riaan Joubert</v>
      </c>
      <c r="F782" t="s">
        <v>81</v>
      </c>
      <c r="G782" t="str">
        <f>_xlfn.XLOOKUP(Orders_CLEAN[[#This Row],[ProductID]],Products[ProductID],Products[ProductName])</f>
        <v>Envelopes Model 2</v>
      </c>
      <c r="H782" t="str">
        <f>_xlfn.XLOOKUP(Orders_CLEAN[[#This Row],[ProductName]],Products[ProductName],Products[Category])</f>
        <v>Office Supplies</v>
      </c>
      <c r="I782" s="6">
        <f>_xlfn.XLOOKUP(Orders_CLEAN[[#This Row],[ProductID]],Products[ProductID],Products[Cost])</f>
        <v>599.25</v>
      </c>
      <c r="J782">
        <v>2</v>
      </c>
      <c r="K782" s="6">
        <v>849.05</v>
      </c>
      <c r="L782" s="7">
        <v>0.15</v>
      </c>
      <c r="M782" t="s">
        <v>27</v>
      </c>
      <c r="N782" t="s">
        <v>14</v>
      </c>
      <c r="O782" t="str">
        <f>_xlfn.XLOOKUP(Orders_CLEAN[[#This Row],[Region]],Region_lookup[RegionCode],Region_lookup[RegionName])</f>
        <v>Western Cape</v>
      </c>
      <c r="P782" t="s">
        <v>82</v>
      </c>
      <c r="Q782" t="str">
        <f>_xlfn.XLOOKUP(Orders_CLEAN[[#This Row],[EmployeeID]],Employees[EmployeeID],Employees[EmployeeName])</f>
        <v>Thabo Pretorius</v>
      </c>
      <c r="R782" s="8">
        <f>Orders_CLEAN[[#This Row],[Quantity]]*Orders_CLEAN[[#This Row],[UnitPrice]]*(1-Orders_CLEAN[[#This Row],[Discount]])</f>
        <v>1443.385</v>
      </c>
      <c r="S782" s="8">
        <f>Orders_CLEAN[[#This Row],[Cost]]*Orders_CLEAN[[#This Row],[Quantity]]</f>
        <v>1198.5</v>
      </c>
      <c r="T782" s="8">
        <f>Orders_CLEAN[[#This Row],[LineTotal]]-Orders_CLEAN[[#This Row],[LineCost]]</f>
        <v>244.88499999999999</v>
      </c>
      <c r="U782" s="8" t="str">
        <f>IFERROR(IF(Orders_CLEAN[[#This Row],[Profit]]/Orders_CLEAN[[#This Row],[LineTotal]]&gt;0.3, "High", IF(Orders_CLEAN[[#This Row],[Profit]]/Orders_CLEAN[[#This Row],[LineTotal]]&gt;=0.15, "Medium", "Low")), "Quantity Error!")</f>
        <v>Medium</v>
      </c>
      <c r="V782" s="8" t="str">
        <f>IF(COUNTIF(Returns[OrderID], Orders_CLEAN[[#This Row],[OrderID]])&gt;0, "Yes", "No")</f>
        <v>No</v>
      </c>
      <c r="W782" s="19">
        <f>IF(Orders_CLEAN[[#This Row],[Returned]]="Yes",1,0)</f>
        <v>0</v>
      </c>
    </row>
    <row r="783" spans="1:23" x14ac:dyDescent="0.2">
      <c r="A783" t="s">
        <v>1294</v>
      </c>
      <c r="B783" s="5">
        <v>45719</v>
      </c>
      <c r="C783" s="5" t="str">
        <f>IF(Orders_CLEAN[[#This Row],[Quantity]]="", "Quantity Error!", "Q"&amp;ROUNDUP(MONTH(Orders_CLEAN[[#This Row],[OrderDate]])/3,0))</f>
        <v>Q1</v>
      </c>
      <c r="D783" t="s">
        <v>493</v>
      </c>
      <c r="E783" t="str">
        <f>_xlfn.XLOOKUP(Orders_CLEAN[[#This Row],[CustomerID]],Customers[CustomerID],Customers[CustomerName])</f>
        <v>Sipho Le Roux</v>
      </c>
      <c r="F783" t="s">
        <v>192</v>
      </c>
      <c r="G783" t="str">
        <f>_xlfn.XLOOKUP(Orders_CLEAN[[#This Row],[ProductID]],Products[ProductID],Products[ProductName])</f>
        <v>Laptops Model 1</v>
      </c>
      <c r="H783" t="str">
        <f>_xlfn.XLOOKUP(Orders_CLEAN[[#This Row],[ProductName]],Products[ProductName],Products[Category])</f>
        <v>Technology</v>
      </c>
      <c r="I783" s="6">
        <f>_xlfn.XLOOKUP(Orders_CLEAN[[#This Row],[ProductID]],Products[ProductID],Products[Cost])</f>
        <v>732.63</v>
      </c>
      <c r="J783">
        <v>1</v>
      </c>
      <c r="K783" s="6">
        <v>1069.8599999999999</v>
      </c>
      <c r="L783" s="7">
        <v>0</v>
      </c>
      <c r="M783" t="s">
        <v>36</v>
      </c>
      <c r="N783" t="s">
        <v>47</v>
      </c>
      <c r="O783" t="str">
        <f>_xlfn.XLOOKUP(Orders_CLEAN[[#This Row],[Region]],Region_lookup[RegionCode],Region_lookup[RegionName])</f>
        <v>Eastern Cape</v>
      </c>
      <c r="P783" t="s">
        <v>58</v>
      </c>
      <c r="Q783" t="str">
        <f>_xlfn.XLOOKUP(Orders_CLEAN[[#This Row],[EmployeeID]],Employees[EmployeeID],Employees[EmployeeName])</f>
        <v>Palesa Steyn</v>
      </c>
      <c r="R783" s="8">
        <f>Orders_CLEAN[[#This Row],[Quantity]]*Orders_CLEAN[[#This Row],[UnitPrice]]*(1-Orders_CLEAN[[#This Row],[Discount]])</f>
        <v>1069.8599999999999</v>
      </c>
      <c r="S783" s="8">
        <f>Orders_CLEAN[[#This Row],[Cost]]*Orders_CLEAN[[#This Row],[Quantity]]</f>
        <v>732.63</v>
      </c>
      <c r="T783" s="8">
        <f>Orders_CLEAN[[#This Row],[LineTotal]]-Orders_CLEAN[[#This Row],[LineCost]]</f>
        <v>337.2299999999999</v>
      </c>
      <c r="U783" s="8" t="str">
        <f>IFERROR(IF(Orders_CLEAN[[#This Row],[Profit]]/Orders_CLEAN[[#This Row],[LineTotal]]&gt;0.3, "High", IF(Orders_CLEAN[[#This Row],[Profit]]/Orders_CLEAN[[#This Row],[LineTotal]]&gt;=0.15, "Medium", "Low")), "Quantity Error!")</f>
        <v>High</v>
      </c>
      <c r="V783" s="8" t="str">
        <f>IF(COUNTIF(Returns[OrderID], Orders_CLEAN[[#This Row],[OrderID]])&gt;0, "Yes", "No")</f>
        <v>No</v>
      </c>
      <c r="W783" s="19">
        <f>IF(Orders_CLEAN[[#This Row],[Returned]]="Yes",1,0)</f>
        <v>0</v>
      </c>
    </row>
    <row r="784" spans="1:23" x14ac:dyDescent="0.2">
      <c r="A784" t="s">
        <v>1296</v>
      </c>
      <c r="B784" s="5">
        <v>45433</v>
      </c>
      <c r="C784" s="5" t="str">
        <f>IF(Orders_CLEAN[[#This Row],[Quantity]]="", "Quantity Error!", "Q"&amp;ROUNDUP(MONTH(Orders_CLEAN[[#This Row],[OrderDate]])/3,0))</f>
        <v>Q2</v>
      </c>
      <c r="D784" t="s">
        <v>279</v>
      </c>
      <c r="E784" t="str">
        <f>_xlfn.XLOOKUP(Orders_CLEAN[[#This Row],[CustomerID]],Customers[CustomerID],Customers[CustomerName])</f>
        <v>Bongani Khumalo</v>
      </c>
      <c r="F784" t="s">
        <v>81</v>
      </c>
      <c r="G784" t="str">
        <f>_xlfn.XLOOKUP(Orders_CLEAN[[#This Row],[ProductID]],Products[ProductID],Products[ProductName])</f>
        <v>Envelopes Model 2</v>
      </c>
      <c r="H784" t="str">
        <f>_xlfn.XLOOKUP(Orders_CLEAN[[#This Row],[ProductName]],Products[ProductName],Products[Category])</f>
        <v>Office Supplies</v>
      </c>
      <c r="I784" s="6">
        <f>_xlfn.XLOOKUP(Orders_CLEAN[[#This Row],[ProductID]],Products[ProductID],Products[Cost])</f>
        <v>599.25</v>
      </c>
      <c r="J784">
        <v>12</v>
      </c>
      <c r="K784" s="6">
        <v>849.05</v>
      </c>
      <c r="L784" s="7">
        <v>0.15</v>
      </c>
      <c r="M784" t="s">
        <v>62</v>
      </c>
      <c r="N784" t="s">
        <v>47</v>
      </c>
      <c r="O784" t="str">
        <f>_xlfn.XLOOKUP(Orders_CLEAN[[#This Row],[Region]],Region_lookup[RegionCode],Region_lookup[RegionName])</f>
        <v>Eastern Cape</v>
      </c>
      <c r="P784" t="s">
        <v>58</v>
      </c>
      <c r="Q784" t="str">
        <f>_xlfn.XLOOKUP(Orders_CLEAN[[#This Row],[EmployeeID]],Employees[EmployeeID],Employees[EmployeeName])</f>
        <v>Palesa Steyn</v>
      </c>
      <c r="R784" s="8">
        <f>Orders_CLEAN[[#This Row],[Quantity]]*Orders_CLEAN[[#This Row],[UnitPrice]]*(1-Orders_CLEAN[[#This Row],[Discount]])</f>
        <v>8660.3099999999977</v>
      </c>
      <c r="S784" s="8">
        <f>Orders_CLEAN[[#This Row],[Cost]]*Orders_CLEAN[[#This Row],[Quantity]]</f>
        <v>7191</v>
      </c>
      <c r="T784" s="8">
        <f>Orders_CLEAN[[#This Row],[LineTotal]]-Orders_CLEAN[[#This Row],[LineCost]]</f>
        <v>1469.3099999999977</v>
      </c>
      <c r="U784" s="8" t="str">
        <f>IFERROR(IF(Orders_CLEAN[[#This Row],[Profit]]/Orders_CLEAN[[#This Row],[LineTotal]]&gt;0.3, "High", IF(Orders_CLEAN[[#This Row],[Profit]]/Orders_CLEAN[[#This Row],[LineTotal]]&gt;=0.15, "Medium", "Low")), "Quantity Error!")</f>
        <v>Medium</v>
      </c>
      <c r="V784" s="8" t="str">
        <f>IF(COUNTIF(Returns[OrderID], Orders_CLEAN[[#This Row],[OrderID]])&gt;0, "Yes", "No")</f>
        <v>No</v>
      </c>
      <c r="W784" s="19">
        <f>IF(Orders_CLEAN[[#This Row],[Returned]]="Yes",1,0)</f>
        <v>0</v>
      </c>
    </row>
    <row r="785" spans="1:23" x14ac:dyDescent="0.2">
      <c r="A785" t="s">
        <v>1297</v>
      </c>
      <c r="B785" s="5">
        <v>45772</v>
      </c>
      <c r="C785" s="5" t="str">
        <f>IF(Orders_CLEAN[[#This Row],[Quantity]]="", "Quantity Error!", "Q"&amp;ROUNDUP(MONTH(Orders_CLEAN[[#This Row],[OrderDate]])/3,0))</f>
        <v>Q2</v>
      </c>
      <c r="D785" t="s">
        <v>72</v>
      </c>
      <c r="E785" t="str">
        <f>_xlfn.XLOOKUP(Orders_CLEAN[[#This Row],[CustomerID]],Customers[CustomerID],Customers[CustomerName])</f>
        <v>Francois Botha</v>
      </c>
      <c r="F785" t="s">
        <v>104</v>
      </c>
      <c r="G785" t="str">
        <f>_xlfn.XLOOKUP(Orders_CLEAN[[#This Row],[ProductID]],Products[ProductID],Products[ProductName])</f>
        <v>Envelopes Model 4</v>
      </c>
      <c r="H785" t="str">
        <f>_xlfn.XLOOKUP(Orders_CLEAN[[#This Row],[ProductName]],Products[ProductName],Products[Category])</f>
        <v>Office Supplies</v>
      </c>
      <c r="I785" s="6">
        <f>_xlfn.XLOOKUP(Orders_CLEAN[[#This Row],[ProductID]],Products[ProductID],Products[Cost])</f>
        <v>777.33</v>
      </c>
      <c r="J785">
        <v>7</v>
      </c>
      <c r="K785" s="6">
        <v>1363.68</v>
      </c>
      <c r="L785" s="7">
        <v>0</v>
      </c>
      <c r="M785" t="s">
        <v>36</v>
      </c>
      <c r="N785" t="s">
        <v>47</v>
      </c>
      <c r="O785" t="str">
        <f>_xlfn.XLOOKUP(Orders_CLEAN[[#This Row],[Region]],Region_lookup[RegionCode],Region_lookup[RegionName])</f>
        <v>Eastern Cape</v>
      </c>
      <c r="P785" t="s">
        <v>58</v>
      </c>
      <c r="Q785" t="str">
        <f>_xlfn.XLOOKUP(Orders_CLEAN[[#This Row],[EmployeeID]],Employees[EmployeeID],Employees[EmployeeName])</f>
        <v>Palesa Steyn</v>
      </c>
      <c r="R785" s="8">
        <f>Orders_CLEAN[[#This Row],[Quantity]]*Orders_CLEAN[[#This Row],[UnitPrice]]*(1-Orders_CLEAN[[#This Row],[Discount]])</f>
        <v>9545.76</v>
      </c>
      <c r="S785" s="8">
        <f>Orders_CLEAN[[#This Row],[Cost]]*Orders_CLEAN[[#This Row],[Quantity]]</f>
        <v>5441.31</v>
      </c>
      <c r="T785" s="8">
        <f>Orders_CLEAN[[#This Row],[LineTotal]]-Orders_CLEAN[[#This Row],[LineCost]]</f>
        <v>4104.45</v>
      </c>
      <c r="U785" s="8" t="str">
        <f>IFERROR(IF(Orders_CLEAN[[#This Row],[Profit]]/Orders_CLEAN[[#This Row],[LineTotal]]&gt;0.3, "High", IF(Orders_CLEAN[[#This Row],[Profit]]/Orders_CLEAN[[#This Row],[LineTotal]]&gt;=0.15, "Medium", "Low")), "Quantity Error!")</f>
        <v>High</v>
      </c>
      <c r="V785" s="8" t="str">
        <f>IF(COUNTIF(Returns[OrderID], Orders_CLEAN[[#This Row],[OrderID]])&gt;0, "Yes", "No")</f>
        <v>No</v>
      </c>
      <c r="W785" s="19">
        <f>IF(Orders_CLEAN[[#This Row],[Returned]]="Yes",1,0)</f>
        <v>0</v>
      </c>
    </row>
    <row r="786" spans="1:23" x14ac:dyDescent="0.2">
      <c r="A786" t="s">
        <v>1298</v>
      </c>
      <c r="B786" s="5">
        <v>45654</v>
      </c>
      <c r="C786" s="5" t="str">
        <f>IF(Orders_CLEAN[[#This Row],[Quantity]]="", "Quantity Error!", "Q"&amp;ROUNDUP(MONTH(Orders_CLEAN[[#This Row],[OrderDate]])/3,0))</f>
        <v>Q4</v>
      </c>
      <c r="D786" t="s">
        <v>11</v>
      </c>
      <c r="E786" t="str">
        <f>_xlfn.XLOOKUP(Orders_CLEAN[[#This Row],[CustomerID]],Customers[CustomerID],Customers[CustomerName])</f>
        <v>Werner Molefe</v>
      </c>
      <c r="F786" t="s">
        <v>35</v>
      </c>
      <c r="G786" t="str">
        <f>_xlfn.XLOOKUP(Orders_CLEAN[[#This Row],[ProductID]],Products[ProductID],Products[ProductName])</f>
        <v>Accessories Model 1</v>
      </c>
      <c r="H786" t="str">
        <f>_xlfn.XLOOKUP(Orders_CLEAN[[#This Row],[ProductName]],Products[ProductName],Products[Category])</f>
        <v>Technology</v>
      </c>
      <c r="I786" s="6">
        <f>_xlfn.XLOOKUP(Orders_CLEAN[[#This Row],[ProductID]],Products[ProductID],Products[Cost])</f>
        <v>329.45</v>
      </c>
      <c r="J786">
        <v>10</v>
      </c>
      <c r="K786" s="6">
        <v>709.62</v>
      </c>
      <c r="L786" s="7">
        <v>0.2</v>
      </c>
      <c r="M786" t="s">
        <v>27</v>
      </c>
      <c r="N786" t="s">
        <v>14</v>
      </c>
      <c r="O786" t="str">
        <f>_xlfn.XLOOKUP(Orders_CLEAN[[#This Row],[Region]],Region_lookup[RegionCode],Region_lookup[RegionName])</f>
        <v>Western Cape</v>
      </c>
      <c r="P786" t="s">
        <v>15</v>
      </c>
      <c r="Q786" t="str">
        <f>_xlfn.XLOOKUP(Orders_CLEAN[[#This Row],[EmployeeID]],Employees[EmployeeID],Employees[EmployeeName])</f>
        <v>Anja Fourie</v>
      </c>
      <c r="R786" s="8">
        <f>Orders_CLEAN[[#This Row],[Quantity]]*Orders_CLEAN[[#This Row],[UnitPrice]]*(1-Orders_CLEAN[[#This Row],[Discount]])</f>
        <v>5676.96</v>
      </c>
      <c r="S786" s="8">
        <f>Orders_CLEAN[[#This Row],[Cost]]*Orders_CLEAN[[#This Row],[Quantity]]</f>
        <v>3294.5</v>
      </c>
      <c r="T786" s="8">
        <f>Orders_CLEAN[[#This Row],[LineTotal]]-Orders_CLEAN[[#This Row],[LineCost]]</f>
        <v>2382.46</v>
      </c>
      <c r="U786" s="8" t="str">
        <f>IFERROR(IF(Orders_CLEAN[[#This Row],[Profit]]/Orders_CLEAN[[#This Row],[LineTotal]]&gt;0.3, "High", IF(Orders_CLEAN[[#This Row],[Profit]]/Orders_CLEAN[[#This Row],[LineTotal]]&gt;=0.15, "Medium", "Low")), "Quantity Error!")</f>
        <v>High</v>
      </c>
      <c r="V786" s="8" t="str">
        <f>IF(COUNTIF(Returns[OrderID], Orders_CLEAN[[#This Row],[OrderID]])&gt;0, "Yes", "No")</f>
        <v>No</v>
      </c>
      <c r="W786" s="19">
        <f>IF(Orders_CLEAN[[#This Row],[Returned]]="Yes",1,0)</f>
        <v>0</v>
      </c>
    </row>
    <row r="787" spans="1:23" x14ac:dyDescent="0.2">
      <c r="A787" t="s">
        <v>1299</v>
      </c>
      <c r="B787" s="5">
        <v>45533</v>
      </c>
      <c r="C787" s="5" t="str">
        <f>IF(Orders_CLEAN[[#This Row],[Quantity]]="", "Quantity Error!", "Q"&amp;ROUNDUP(MONTH(Orders_CLEAN[[#This Row],[OrderDate]])/3,0))</f>
        <v>Q3</v>
      </c>
      <c r="D787" t="s">
        <v>147</v>
      </c>
      <c r="E787" t="str">
        <f>_xlfn.XLOOKUP(Orders_CLEAN[[#This Row],[CustomerID]],Customers[CustomerID],Customers[CustomerName])</f>
        <v>Anja Botha</v>
      </c>
      <c r="F787" t="s">
        <v>213</v>
      </c>
      <c r="G787" t="str">
        <f>_xlfn.XLOOKUP(Orders_CLEAN[[#This Row],[ProductID]],Products[ProductID],Products[ProductName])</f>
        <v>Pens Model 4</v>
      </c>
      <c r="H787" t="str">
        <f>_xlfn.XLOOKUP(Orders_CLEAN[[#This Row],[ProductName]],Products[ProductName],Products[Category])</f>
        <v>Office Supplies</v>
      </c>
      <c r="I787" s="6">
        <f>_xlfn.XLOOKUP(Orders_CLEAN[[#This Row],[ProductID]],Products[ProductID],Products[Cost])</f>
        <v>578.14</v>
      </c>
      <c r="J787">
        <v>8</v>
      </c>
      <c r="K787" s="6">
        <v>1084.72</v>
      </c>
      <c r="L787" s="7">
        <v>0</v>
      </c>
      <c r="M787" t="s">
        <v>27</v>
      </c>
      <c r="N787" t="s">
        <v>31</v>
      </c>
      <c r="O787" t="str">
        <f>_xlfn.XLOOKUP(Orders_CLEAN[[#This Row],[Region]],Region_lookup[RegionCode],Region_lookup[RegionName])</f>
        <v>Gauteng</v>
      </c>
      <c r="P787" t="s">
        <v>43</v>
      </c>
      <c r="Q787" t="str">
        <f>_xlfn.XLOOKUP(Orders_CLEAN[[#This Row],[EmployeeID]],Employees[EmployeeID],Employees[EmployeeName])</f>
        <v>Thabo Dlamini</v>
      </c>
      <c r="R787" s="8">
        <f>Orders_CLEAN[[#This Row],[Quantity]]*Orders_CLEAN[[#This Row],[UnitPrice]]*(1-Orders_CLEAN[[#This Row],[Discount]])</f>
        <v>8677.76</v>
      </c>
      <c r="S787" s="8">
        <f>Orders_CLEAN[[#This Row],[Cost]]*Orders_CLEAN[[#This Row],[Quantity]]</f>
        <v>4625.12</v>
      </c>
      <c r="T787" s="8">
        <f>Orders_CLEAN[[#This Row],[LineTotal]]-Orders_CLEAN[[#This Row],[LineCost]]</f>
        <v>4052.6400000000003</v>
      </c>
      <c r="U787" s="8" t="str">
        <f>IFERROR(IF(Orders_CLEAN[[#This Row],[Profit]]/Orders_CLEAN[[#This Row],[LineTotal]]&gt;0.3, "High", IF(Orders_CLEAN[[#This Row],[Profit]]/Orders_CLEAN[[#This Row],[LineTotal]]&gt;=0.15, "Medium", "Low")), "Quantity Error!")</f>
        <v>High</v>
      </c>
      <c r="V787" s="8" t="str">
        <f>IF(COUNTIF(Returns[OrderID], Orders_CLEAN[[#This Row],[OrderID]])&gt;0, "Yes", "No")</f>
        <v>No</v>
      </c>
      <c r="W787" s="19">
        <f>IF(Orders_CLEAN[[#This Row],[Returned]]="Yes",1,0)</f>
        <v>0</v>
      </c>
    </row>
    <row r="788" spans="1:23" x14ac:dyDescent="0.2">
      <c r="A788" t="s">
        <v>1301</v>
      </c>
      <c r="B788" s="5">
        <v>45319</v>
      </c>
      <c r="C788" s="5" t="str">
        <f>IF(Orders_CLEAN[[#This Row],[Quantity]]="", "Quantity Error!", "Q"&amp;ROUNDUP(MONTH(Orders_CLEAN[[#This Row],[OrderDate]])/3,0))</f>
        <v>Q1</v>
      </c>
      <c r="D788" t="s">
        <v>117</v>
      </c>
      <c r="E788" t="str">
        <f>_xlfn.XLOOKUP(Orders_CLEAN[[#This Row],[CustomerID]],Customers[CustomerID],Customers[CustomerName])</f>
        <v>Precious Dlamini</v>
      </c>
      <c r="F788" t="s">
        <v>65</v>
      </c>
      <c r="G788" t="str">
        <f>_xlfn.XLOOKUP(Orders_CLEAN[[#This Row],[ProductID]],Products[ProductID],Products[ProductName])</f>
        <v>Bookcases Model 2</v>
      </c>
      <c r="H788" t="str">
        <f>_xlfn.XLOOKUP(Orders_CLEAN[[#This Row],[ProductName]],Products[ProductName],Products[Category])</f>
        <v>Furniture</v>
      </c>
      <c r="I788" s="6">
        <f>_xlfn.XLOOKUP(Orders_CLEAN[[#This Row],[ProductID]],Products[ProductID],Products[Cost])</f>
        <v>633.59</v>
      </c>
      <c r="J788">
        <v>1</v>
      </c>
      <c r="K788" s="6">
        <v>800.37</v>
      </c>
      <c r="L788" s="7">
        <v>0</v>
      </c>
      <c r="M788" t="s">
        <v>36</v>
      </c>
      <c r="N788" t="s">
        <v>47</v>
      </c>
      <c r="O788" t="str">
        <f>_xlfn.XLOOKUP(Orders_CLEAN[[#This Row],[Region]],Region_lookup[RegionCode],Region_lookup[RegionName])</f>
        <v>Eastern Cape</v>
      </c>
      <c r="P788" t="s">
        <v>58</v>
      </c>
      <c r="Q788" t="str">
        <f>_xlfn.XLOOKUP(Orders_CLEAN[[#This Row],[EmployeeID]],Employees[EmployeeID],Employees[EmployeeName])</f>
        <v>Palesa Steyn</v>
      </c>
      <c r="R788" s="8">
        <f>Orders_CLEAN[[#This Row],[Quantity]]*Orders_CLEAN[[#This Row],[UnitPrice]]*(1-Orders_CLEAN[[#This Row],[Discount]])</f>
        <v>800.37</v>
      </c>
      <c r="S788" s="8">
        <f>Orders_CLEAN[[#This Row],[Cost]]*Orders_CLEAN[[#This Row],[Quantity]]</f>
        <v>633.59</v>
      </c>
      <c r="T788" s="8">
        <f>Orders_CLEAN[[#This Row],[LineTotal]]-Orders_CLEAN[[#This Row],[LineCost]]</f>
        <v>166.77999999999997</v>
      </c>
      <c r="U788" s="8" t="str">
        <f>IFERROR(IF(Orders_CLEAN[[#This Row],[Profit]]/Orders_CLEAN[[#This Row],[LineTotal]]&gt;0.3, "High", IF(Orders_CLEAN[[#This Row],[Profit]]/Orders_CLEAN[[#This Row],[LineTotal]]&gt;=0.15, "Medium", "Low")), "Quantity Error!")</f>
        <v>Medium</v>
      </c>
      <c r="V788" s="8" t="str">
        <f>IF(COUNTIF(Returns[OrderID], Orders_CLEAN[[#This Row],[OrderID]])&gt;0, "Yes", "No")</f>
        <v>No</v>
      </c>
      <c r="W788" s="19">
        <f>IF(Orders_CLEAN[[#This Row],[Returned]]="Yes",1,0)</f>
        <v>0</v>
      </c>
    </row>
    <row r="789" spans="1:23" x14ac:dyDescent="0.2">
      <c r="A789" t="s">
        <v>1302</v>
      </c>
      <c r="B789" s="5">
        <v>45683</v>
      </c>
      <c r="C789" s="5" t="str">
        <f>IF(Orders_CLEAN[[#This Row],[Quantity]]="", "Quantity Error!", "Q"&amp;ROUNDUP(MONTH(Orders_CLEAN[[#This Row],[OrderDate]])/3,0))</f>
        <v>Q1</v>
      </c>
      <c r="D789" t="s">
        <v>463</v>
      </c>
      <c r="E789" t="str">
        <f>_xlfn.XLOOKUP(Orders_CLEAN[[#This Row],[CustomerID]],Customers[CustomerID],Customers[CustomerName])</f>
        <v>Anja Van Der Merwe</v>
      </c>
      <c r="F789" t="s">
        <v>142</v>
      </c>
      <c r="G789" t="str">
        <f>_xlfn.XLOOKUP(Orders_CLEAN[[#This Row],[ProductID]],Products[ProductID],Products[ProductName])</f>
        <v>Laptops Model 3</v>
      </c>
      <c r="H789" t="str">
        <f>_xlfn.XLOOKUP(Orders_CLEAN[[#This Row],[ProductName]],Products[ProductName],Products[Category])</f>
        <v>Technology</v>
      </c>
      <c r="I789" s="6">
        <f>_xlfn.XLOOKUP(Orders_CLEAN[[#This Row],[ProductID]],Products[ProductID],Products[Cost])</f>
        <v>727.96</v>
      </c>
      <c r="J789">
        <v>7</v>
      </c>
      <c r="K789" s="6">
        <v>1118.93</v>
      </c>
      <c r="L789" s="7">
        <v>0</v>
      </c>
      <c r="M789" t="s">
        <v>27</v>
      </c>
      <c r="N789" t="s">
        <v>21</v>
      </c>
      <c r="O789" t="str">
        <f>_xlfn.XLOOKUP(Orders_CLEAN[[#This Row],[Region]],Region_lookup[RegionCode],Region_lookup[RegionName])</f>
        <v>KwaZulu-Natal</v>
      </c>
      <c r="P789" t="s">
        <v>22</v>
      </c>
      <c r="Q789" t="str">
        <f>_xlfn.XLOOKUP(Orders_CLEAN[[#This Row],[EmployeeID]],Employees[EmployeeID],Employees[EmployeeName])</f>
        <v>Thabo Le Roux</v>
      </c>
      <c r="R789" s="8">
        <f>Orders_CLEAN[[#This Row],[Quantity]]*Orders_CLEAN[[#This Row],[UnitPrice]]*(1-Orders_CLEAN[[#This Row],[Discount]])</f>
        <v>7832.51</v>
      </c>
      <c r="S789" s="8">
        <f>Orders_CLEAN[[#This Row],[Cost]]*Orders_CLEAN[[#This Row],[Quantity]]</f>
        <v>5095.72</v>
      </c>
      <c r="T789" s="8">
        <f>Orders_CLEAN[[#This Row],[LineTotal]]-Orders_CLEAN[[#This Row],[LineCost]]</f>
        <v>2736.79</v>
      </c>
      <c r="U789" s="8" t="str">
        <f>IFERROR(IF(Orders_CLEAN[[#This Row],[Profit]]/Orders_CLEAN[[#This Row],[LineTotal]]&gt;0.3, "High", IF(Orders_CLEAN[[#This Row],[Profit]]/Orders_CLEAN[[#This Row],[LineTotal]]&gt;=0.15, "Medium", "Low")), "Quantity Error!")</f>
        <v>High</v>
      </c>
      <c r="V789" s="8" t="str">
        <f>IF(COUNTIF(Returns[OrderID], Orders_CLEAN[[#This Row],[OrderID]])&gt;0, "Yes", "No")</f>
        <v>No</v>
      </c>
      <c r="W789" s="19">
        <f>IF(Orders_CLEAN[[#This Row],[Returned]]="Yes",1,0)</f>
        <v>0</v>
      </c>
    </row>
    <row r="790" spans="1:23" x14ac:dyDescent="0.2">
      <c r="A790" t="s">
        <v>1303</v>
      </c>
      <c r="B790" s="5">
        <v>45699</v>
      </c>
      <c r="C790" s="5" t="str">
        <f>IF(Orders_CLEAN[[#This Row],[Quantity]]="", "Quantity Error!", "Q"&amp;ROUNDUP(MONTH(Orders_CLEAN[[#This Row],[OrderDate]])/3,0))</f>
        <v>Q1</v>
      </c>
      <c r="D790" t="s">
        <v>317</v>
      </c>
      <c r="E790" t="str">
        <f>_xlfn.XLOOKUP(Orders_CLEAN[[#This Row],[CustomerID]],Customers[CustomerID],Customers[CustomerName])</f>
        <v>Deon Dlamini</v>
      </c>
      <c r="F790" t="s">
        <v>139</v>
      </c>
      <c r="G790" t="str">
        <f>_xlfn.XLOOKUP(Orders_CLEAN[[#This Row],[ProductID]],Products[ProductID],Products[ProductName])</f>
        <v>Envelopes Model 3</v>
      </c>
      <c r="H790" t="str">
        <f>_xlfn.XLOOKUP(Orders_CLEAN[[#This Row],[ProductName]],Products[ProductName],Products[Category])</f>
        <v>Office Supplies</v>
      </c>
      <c r="I790" s="6">
        <f>_xlfn.XLOOKUP(Orders_CLEAN[[#This Row],[ProductID]],Products[ProductID],Products[Cost])</f>
        <v>110.07</v>
      </c>
      <c r="J790">
        <v>7</v>
      </c>
      <c r="K790" s="6">
        <v>193.99</v>
      </c>
      <c r="L790" s="7">
        <v>0</v>
      </c>
      <c r="M790" t="s">
        <v>13</v>
      </c>
      <c r="N790" t="s">
        <v>31</v>
      </c>
      <c r="O790" t="str">
        <f>_xlfn.XLOOKUP(Orders_CLEAN[[#This Row],[Region]],Region_lookup[RegionCode],Region_lookup[RegionName])</f>
        <v>Gauteng</v>
      </c>
      <c r="P790" t="s">
        <v>43</v>
      </c>
      <c r="Q790" t="str">
        <f>_xlfn.XLOOKUP(Orders_CLEAN[[#This Row],[EmployeeID]],Employees[EmployeeID],Employees[EmployeeName])</f>
        <v>Thabo Dlamini</v>
      </c>
      <c r="R790" s="8">
        <f>Orders_CLEAN[[#This Row],[Quantity]]*Orders_CLEAN[[#This Row],[UnitPrice]]*(1-Orders_CLEAN[[#This Row],[Discount]])</f>
        <v>1357.93</v>
      </c>
      <c r="S790" s="8">
        <f>Orders_CLEAN[[#This Row],[Cost]]*Orders_CLEAN[[#This Row],[Quantity]]</f>
        <v>770.49</v>
      </c>
      <c r="T790" s="8">
        <f>Orders_CLEAN[[#This Row],[LineTotal]]-Orders_CLEAN[[#This Row],[LineCost]]</f>
        <v>587.44000000000005</v>
      </c>
      <c r="U790" s="8" t="str">
        <f>IFERROR(IF(Orders_CLEAN[[#This Row],[Profit]]/Orders_CLEAN[[#This Row],[LineTotal]]&gt;0.3, "High", IF(Orders_CLEAN[[#This Row],[Profit]]/Orders_CLEAN[[#This Row],[LineTotal]]&gt;=0.15, "Medium", "Low")), "Quantity Error!")</f>
        <v>High</v>
      </c>
      <c r="V790" s="8" t="str">
        <f>IF(COUNTIF(Returns[OrderID], Orders_CLEAN[[#This Row],[OrderID]])&gt;0, "Yes", "No")</f>
        <v>No</v>
      </c>
      <c r="W790" s="19">
        <f>IF(Orders_CLEAN[[#This Row],[Returned]]="Yes",1,0)</f>
        <v>0</v>
      </c>
    </row>
    <row r="791" spans="1:23" x14ac:dyDescent="0.2">
      <c r="A791" t="s">
        <v>1304</v>
      </c>
      <c r="B791" s="5">
        <v>45806</v>
      </c>
      <c r="C791" s="5" t="str">
        <f>IF(Orders_CLEAN[[#This Row],[Quantity]]="", "Quantity Error!", "Q"&amp;ROUNDUP(MONTH(Orders_CLEAN[[#This Row],[OrderDate]])/3,0))</f>
        <v>Q2</v>
      </c>
      <c r="D791" t="s">
        <v>84</v>
      </c>
      <c r="E791" t="str">
        <f>_xlfn.XLOOKUP(Orders_CLEAN[[#This Row],[CustomerID]],Customers[CustomerID],Customers[CustomerName])</f>
        <v>Francois Khumalo</v>
      </c>
      <c r="F791" t="s">
        <v>124</v>
      </c>
      <c r="G791" t="str">
        <f>_xlfn.XLOOKUP(Orders_CLEAN[[#This Row],[ProductID]],Products[ProductID],Products[ProductName])</f>
        <v>Binders Model 2</v>
      </c>
      <c r="H791" t="str">
        <f>_xlfn.XLOOKUP(Orders_CLEAN[[#This Row],[ProductName]],Products[ProductName],Products[Category])</f>
        <v>Office Supplies</v>
      </c>
      <c r="I791" s="6">
        <f>_xlfn.XLOOKUP(Orders_CLEAN[[#This Row],[ProductID]],Products[ProductID],Products[Cost])</f>
        <v>597.01</v>
      </c>
      <c r="J791">
        <v>12</v>
      </c>
      <c r="K791" s="6">
        <v>774.08</v>
      </c>
      <c r="L791" s="7">
        <v>0.1</v>
      </c>
      <c r="M791" t="s">
        <v>62</v>
      </c>
      <c r="N791" t="s">
        <v>31</v>
      </c>
      <c r="O791" t="str">
        <f>_xlfn.XLOOKUP(Orders_CLEAN[[#This Row],[Region]],Region_lookup[RegionCode],Region_lookup[RegionName])</f>
        <v>Gauteng</v>
      </c>
      <c r="P791" t="s">
        <v>52</v>
      </c>
      <c r="Q791" t="str">
        <f>_xlfn.XLOOKUP(Orders_CLEAN[[#This Row],[EmployeeID]],Employees[EmployeeID],Employees[EmployeeName])</f>
        <v>Precious Mbatha</v>
      </c>
      <c r="R791" s="8">
        <f>Orders_CLEAN[[#This Row],[Quantity]]*Orders_CLEAN[[#This Row],[UnitPrice]]*(1-Orders_CLEAN[[#This Row],[Discount]])</f>
        <v>8360.0640000000003</v>
      </c>
      <c r="S791" s="8">
        <f>Orders_CLEAN[[#This Row],[Cost]]*Orders_CLEAN[[#This Row],[Quantity]]</f>
        <v>7164.12</v>
      </c>
      <c r="T791" s="8">
        <f>Orders_CLEAN[[#This Row],[LineTotal]]-Orders_CLEAN[[#This Row],[LineCost]]</f>
        <v>1195.9440000000004</v>
      </c>
      <c r="U791" s="8" t="str">
        <f>IFERROR(IF(Orders_CLEAN[[#This Row],[Profit]]/Orders_CLEAN[[#This Row],[LineTotal]]&gt;0.3, "High", IF(Orders_CLEAN[[#This Row],[Profit]]/Orders_CLEAN[[#This Row],[LineTotal]]&gt;=0.15, "Medium", "Low")), "Quantity Error!")</f>
        <v>Low</v>
      </c>
      <c r="V791" s="8" t="str">
        <f>IF(COUNTIF(Returns[OrderID], Orders_CLEAN[[#This Row],[OrderID]])&gt;0, "Yes", "No")</f>
        <v>No</v>
      </c>
      <c r="W791" s="19">
        <f>IF(Orders_CLEAN[[#This Row],[Returned]]="Yes",1,0)</f>
        <v>0</v>
      </c>
    </row>
    <row r="792" spans="1:23" x14ac:dyDescent="0.2">
      <c r="A792" t="s">
        <v>1305</v>
      </c>
      <c r="B792" s="5">
        <v>45769</v>
      </c>
      <c r="C792" s="5" t="str">
        <f>IF(Orders_CLEAN[[#This Row],[Quantity]]="", "Quantity Error!", "Q"&amp;ROUNDUP(MONTH(Orders_CLEAN[[#This Row],[OrderDate]])/3,0))</f>
        <v>Q2</v>
      </c>
      <c r="D792" t="s">
        <v>567</v>
      </c>
      <c r="E792" t="str">
        <f>_xlfn.XLOOKUP(Orders_CLEAN[[#This Row],[CustomerID]],Customers[CustomerID],Customers[CustomerName])</f>
        <v>Johan Ndlovu</v>
      </c>
      <c r="F792" t="s">
        <v>96</v>
      </c>
      <c r="G792" t="str">
        <f>_xlfn.XLOOKUP(Orders_CLEAN[[#This Row],[ProductID]],Products[ProductID],Products[ProductName])</f>
        <v>Desks Model 2</v>
      </c>
      <c r="H792" t="str">
        <f>_xlfn.XLOOKUP(Orders_CLEAN[[#This Row],[ProductName]],Products[ProductName],Products[Category])</f>
        <v>Furniture</v>
      </c>
      <c r="I792" s="6">
        <f>_xlfn.XLOOKUP(Orders_CLEAN[[#This Row],[ProductID]],Products[ProductID],Products[Cost])</f>
        <v>209.29</v>
      </c>
      <c r="J792">
        <v>8</v>
      </c>
      <c r="K792" s="6">
        <v>425.58</v>
      </c>
      <c r="L792" s="7">
        <v>0.2</v>
      </c>
      <c r="M792" t="s">
        <v>62</v>
      </c>
      <c r="N792" t="s">
        <v>14</v>
      </c>
      <c r="O792" t="str">
        <f>_xlfn.XLOOKUP(Orders_CLEAN[[#This Row],[Region]],Region_lookup[RegionCode],Region_lookup[RegionName])</f>
        <v>Western Cape</v>
      </c>
      <c r="P792" t="s">
        <v>93</v>
      </c>
      <c r="Q792" t="str">
        <f>_xlfn.XLOOKUP(Orders_CLEAN[[#This Row],[EmployeeID]],Employees[EmployeeID],Employees[EmployeeName])</f>
        <v>Anja Zulu</v>
      </c>
      <c r="R792" s="8">
        <f>Orders_CLEAN[[#This Row],[Quantity]]*Orders_CLEAN[[#This Row],[UnitPrice]]*(1-Orders_CLEAN[[#This Row],[Discount]])</f>
        <v>2723.712</v>
      </c>
      <c r="S792" s="8">
        <f>Orders_CLEAN[[#This Row],[Cost]]*Orders_CLEAN[[#This Row],[Quantity]]</f>
        <v>1674.32</v>
      </c>
      <c r="T792" s="8">
        <f>Orders_CLEAN[[#This Row],[LineTotal]]-Orders_CLEAN[[#This Row],[LineCost]]</f>
        <v>1049.3920000000001</v>
      </c>
      <c r="U792" s="8" t="str">
        <f>IFERROR(IF(Orders_CLEAN[[#This Row],[Profit]]/Orders_CLEAN[[#This Row],[LineTotal]]&gt;0.3, "High", IF(Orders_CLEAN[[#This Row],[Profit]]/Orders_CLEAN[[#This Row],[LineTotal]]&gt;=0.15, "Medium", "Low")), "Quantity Error!")</f>
        <v>High</v>
      </c>
      <c r="V792" s="8" t="str">
        <f>IF(COUNTIF(Returns[OrderID], Orders_CLEAN[[#This Row],[OrderID]])&gt;0, "Yes", "No")</f>
        <v>No</v>
      </c>
      <c r="W792" s="19">
        <f>IF(Orders_CLEAN[[#This Row],[Returned]]="Yes",1,0)</f>
        <v>0</v>
      </c>
    </row>
    <row r="793" spans="1:23" x14ac:dyDescent="0.2">
      <c r="A793" t="s">
        <v>1306</v>
      </c>
      <c r="B793" s="5">
        <v>45678</v>
      </c>
      <c r="C793" s="5" t="str">
        <f>IF(Orders_CLEAN[[#This Row],[Quantity]]="", "Quantity Error!", "Q"&amp;ROUNDUP(MONTH(Orders_CLEAN[[#This Row],[OrderDate]])/3,0))</f>
        <v>Q1</v>
      </c>
      <c r="D793" t="s">
        <v>204</v>
      </c>
      <c r="E793" t="str">
        <f>_xlfn.XLOOKUP(Orders_CLEAN[[#This Row],[CustomerID]],Customers[CustomerID],Customers[CustomerName])</f>
        <v>Elmarie Mbatha</v>
      </c>
      <c r="F793" t="s">
        <v>124</v>
      </c>
      <c r="G793" t="str">
        <f>_xlfn.XLOOKUP(Orders_CLEAN[[#This Row],[ProductID]],Products[ProductID],Products[ProductName])</f>
        <v>Binders Model 2</v>
      </c>
      <c r="H793" t="str">
        <f>_xlfn.XLOOKUP(Orders_CLEAN[[#This Row],[ProductName]],Products[ProductName],Products[Category])</f>
        <v>Office Supplies</v>
      </c>
      <c r="I793" s="6">
        <f>_xlfn.XLOOKUP(Orders_CLEAN[[#This Row],[ProductID]],Products[ProductID],Products[Cost])</f>
        <v>597.01</v>
      </c>
      <c r="J793">
        <v>12</v>
      </c>
      <c r="K793" s="6">
        <v>774.08</v>
      </c>
      <c r="L793" s="7">
        <v>0</v>
      </c>
      <c r="M793" t="s">
        <v>36</v>
      </c>
      <c r="N793" t="s">
        <v>14</v>
      </c>
      <c r="O793" t="str">
        <f>_xlfn.XLOOKUP(Orders_CLEAN[[#This Row],[Region]],Region_lookup[RegionCode],Region_lookup[RegionName])</f>
        <v>Western Cape</v>
      </c>
      <c r="P793" t="s">
        <v>15</v>
      </c>
      <c r="Q793" t="str">
        <f>_xlfn.XLOOKUP(Orders_CLEAN[[#This Row],[EmployeeID]],Employees[EmployeeID],Employees[EmployeeName])</f>
        <v>Anja Fourie</v>
      </c>
      <c r="R793" s="8">
        <f>Orders_CLEAN[[#This Row],[Quantity]]*Orders_CLEAN[[#This Row],[UnitPrice]]*(1-Orders_CLEAN[[#This Row],[Discount]])</f>
        <v>9288.9600000000009</v>
      </c>
      <c r="S793" s="8">
        <f>Orders_CLEAN[[#This Row],[Cost]]*Orders_CLEAN[[#This Row],[Quantity]]</f>
        <v>7164.12</v>
      </c>
      <c r="T793" s="8">
        <f>Orders_CLEAN[[#This Row],[LineTotal]]-Orders_CLEAN[[#This Row],[LineCost]]</f>
        <v>2124.8400000000011</v>
      </c>
      <c r="U793" s="8" t="str">
        <f>IFERROR(IF(Orders_CLEAN[[#This Row],[Profit]]/Orders_CLEAN[[#This Row],[LineTotal]]&gt;0.3, "High", IF(Orders_CLEAN[[#This Row],[Profit]]/Orders_CLEAN[[#This Row],[LineTotal]]&gt;=0.15, "Medium", "Low")), "Quantity Error!")</f>
        <v>Medium</v>
      </c>
      <c r="V793" s="8" t="str">
        <f>IF(COUNTIF(Returns[OrderID], Orders_CLEAN[[#This Row],[OrderID]])&gt;0, "Yes", "No")</f>
        <v>No</v>
      </c>
      <c r="W793" s="19">
        <f>IF(Orders_CLEAN[[#This Row],[Returned]]="Yes",1,0)</f>
        <v>0</v>
      </c>
    </row>
    <row r="794" spans="1:23" x14ac:dyDescent="0.2">
      <c r="A794" t="s">
        <v>1308</v>
      </c>
      <c r="B794" s="5">
        <v>45809</v>
      </c>
      <c r="C794" s="5" t="str">
        <f>IF(Orders_CLEAN[[#This Row],[Quantity]]="", "Quantity Error!", "Q"&amp;ROUNDUP(MONTH(Orders_CLEAN[[#This Row],[OrderDate]])/3,0))</f>
        <v>Q2</v>
      </c>
      <c r="D794" t="s">
        <v>34</v>
      </c>
      <c r="E794" t="str">
        <f>_xlfn.XLOOKUP(Orders_CLEAN[[#This Row],[CustomerID]],Customers[CustomerID],Customers[CustomerName])</f>
        <v>Anja Mahlangu</v>
      </c>
      <c r="F794" t="s">
        <v>537</v>
      </c>
      <c r="G794" t="str">
        <f>_xlfn.XLOOKUP(Orders_CLEAN[[#This Row],[ProductID]],Products[ProductID],Products[ProductName])</f>
        <v>Desks Model 4</v>
      </c>
      <c r="H794" t="str">
        <f>_xlfn.XLOOKUP(Orders_CLEAN[[#This Row],[ProductName]],Products[ProductName],Products[Category])</f>
        <v>Furniture</v>
      </c>
      <c r="I794" s="6">
        <f>_xlfn.XLOOKUP(Orders_CLEAN[[#This Row],[ProductID]],Products[ProductID],Products[Cost])</f>
        <v>598.51</v>
      </c>
      <c r="J794">
        <v>11</v>
      </c>
      <c r="K794" s="6">
        <v>940.73</v>
      </c>
      <c r="L794" s="7">
        <v>0</v>
      </c>
      <c r="M794" t="s">
        <v>62</v>
      </c>
      <c r="N794" t="s">
        <v>14</v>
      </c>
      <c r="O794" t="str">
        <f>_xlfn.XLOOKUP(Orders_CLEAN[[#This Row],[Region]],Region_lookup[RegionCode],Region_lookup[RegionName])</f>
        <v>Western Cape</v>
      </c>
      <c r="P794" t="s">
        <v>15</v>
      </c>
      <c r="Q794" t="str">
        <f>_xlfn.XLOOKUP(Orders_CLEAN[[#This Row],[EmployeeID]],Employees[EmployeeID],Employees[EmployeeName])</f>
        <v>Anja Fourie</v>
      </c>
      <c r="R794" s="8">
        <f>Orders_CLEAN[[#This Row],[Quantity]]*Orders_CLEAN[[#This Row],[UnitPrice]]*(1-Orders_CLEAN[[#This Row],[Discount]])</f>
        <v>10348.030000000001</v>
      </c>
      <c r="S794" s="8">
        <f>Orders_CLEAN[[#This Row],[Cost]]*Orders_CLEAN[[#This Row],[Quantity]]</f>
        <v>6583.61</v>
      </c>
      <c r="T794" s="8">
        <f>Orders_CLEAN[[#This Row],[LineTotal]]-Orders_CLEAN[[#This Row],[LineCost]]</f>
        <v>3764.420000000001</v>
      </c>
      <c r="U794" s="8" t="str">
        <f>IFERROR(IF(Orders_CLEAN[[#This Row],[Profit]]/Orders_CLEAN[[#This Row],[LineTotal]]&gt;0.3, "High", IF(Orders_CLEAN[[#This Row],[Profit]]/Orders_CLEAN[[#This Row],[LineTotal]]&gt;=0.15, "Medium", "Low")), "Quantity Error!")</f>
        <v>High</v>
      </c>
      <c r="V794" s="8" t="str">
        <f>IF(COUNTIF(Returns[OrderID], Orders_CLEAN[[#This Row],[OrderID]])&gt;0, "Yes", "No")</f>
        <v>No</v>
      </c>
      <c r="W794" s="19">
        <f>IF(Orders_CLEAN[[#This Row],[Returned]]="Yes",1,0)</f>
        <v>0</v>
      </c>
    </row>
    <row r="795" spans="1:23" x14ac:dyDescent="0.2">
      <c r="A795" t="s">
        <v>1309</v>
      </c>
      <c r="B795" s="5">
        <v>45546</v>
      </c>
      <c r="C795" s="5" t="str">
        <f>IF(Orders_CLEAN[[#This Row],[Quantity]]="", "Quantity Error!", "Q"&amp;ROUNDUP(MONTH(Orders_CLEAN[[#This Row],[OrderDate]])/3,0))</f>
        <v>Q3</v>
      </c>
      <c r="D795" t="s">
        <v>458</v>
      </c>
      <c r="E795" t="str">
        <f>_xlfn.XLOOKUP(Orders_CLEAN[[#This Row],[CustomerID]],Customers[CustomerID],Customers[CustomerName])</f>
        <v>Pieter Nkosi</v>
      </c>
      <c r="F795" t="s">
        <v>118</v>
      </c>
      <c r="G795" t="str">
        <f>_xlfn.XLOOKUP(Orders_CLEAN[[#This Row],[ProductID]],Products[ProductID],Products[ProductName])</f>
        <v>Paper Model 1</v>
      </c>
      <c r="H795" t="str">
        <f>_xlfn.XLOOKUP(Orders_CLEAN[[#This Row],[ProductName]],Products[ProductName],Products[Category])</f>
        <v>Office Supplies</v>
      </c>
      <c r="I795" s="6">
        <f>_xlfn.XLOOKUP(Orders_CLEAN[[#This Row],[ProductID]],Products[ProductID],Products[Cost])</f>
        <v>193.58</v>
      </c>
      <c r="J795">
        <v>4</v>
      </c>
      <c r="K795" s="6">
        <v>347.15</v>
      </c>
      <c r="L795" s="7">
        <v>0.15</v>
      </c>
      <c r="M795" t="s">
        <v>27</v>
      </c>
      <c r="N795" t="s">
        <v>31</v>
      </c>
      <c r="O795" t="str">
        <f>_xlfn.XLOOKUP(Orders_CLEAN[[#This Row],[Region]],Region_lookup[RegionCode],Region_lookup[RegionName])</f>
        <v>Gauteng</v>
      </c>
      <c r="P795" t="s">
        <v>52</v>
      </c>
      <c r="Q795" t="str">
        <f>_xlfn.XLOOKUP(Orders_CLEAN[[#This Row],[EmployeeID]],Employees[EmployeeID],Employees[EmployeeName])</f>
        <v>Precious Mbatha</v>
      </c>
      <c r="R795" s="8">
        <f>Orders_CLEAN[[#This Row],[Quantity]]*Orders_CLEAN[[#This Row],[UnitPrice]]*(1-Orders_CLEAN[[#This Row],[Discount]])</f>
        <v>1180.31</v>
      </c>
      <c r="S795" s="8">
        <f>Orders_CLEAN[[#This Row],[Cost]]*Orders_CLEAN[[#This Row],[Quantity]]</f>
        <v>774.32</v>
      </c>
      <c r="T795" s="8">
        <f>Orders_CLEAN[[#This Row],[LineTotal]]-Orders_CLEAN[[#This Row],[LineCost]]</f>
        <v>405.9899999999999</v>
      </c>
      <c r="U795" s="8" t="str">
        <f>IFERROR(IF(Orders_CLEAN[[#This Row],[Profit]]/Orders_CLEAN[[#This Row],[LineTotal]]&gt;0.3, "High", IF(Orders_CLEAN[[#This Row],[Profit]]/Orders_CLEAN[[#This Row],[LineTotal]]&gt;=0.15, "Medium", "Low")), "Quantity Error!")</f>
        <v>High</v>
      </c>
      <c r="V795" s="8" t="str">
        <f>IF(COUNTIF(Returns[OrderID], Orders_CLEAN[[#This Row],[OrderID]])&gt;0, "Yes", "No")</f>
        <v>No</v>
      </c>
      <c r="W795" s="19">
        <f>IF(Orders_CLEAN[[#This Row],[Returned]]="Yes",1,0)</f>
        <v>0</v>
      </c>
    </row>
    <row r="796" spans="1:23" x14ac:dyDescent="0.2">
      <c r="A796" t="s">
        <v>1311</v>
      </c>
      <c r="B796" s="5">
        <v>45573</v>
      </c>
      <c r="C796" s="5" t="str">
        <f>IF(Orders_CLEAN[[#This Row],[Quantity]]="", "Quantity Error!", "Q"&amp;ROUNDUP(MONTH(Orders_CLEAN[[#This Row],[OrderDate]])/3,0))</f>
        <v>Q4</v>
      </c>
      <c r="D796" t="s">
        <v>11</v>
      </c>
      <c r="E796" t="str">
        <f>_xlfn.XLOOKUP(Orders_CLEAN[[#This Row],[CustomerID]],Customers[CustomerID],Customers[CustomerName])</f>
        <v>Werner Molefe</v>
      </c>
      <c r="F796" t="s">
        <v>26</v>
      </c>
      <c r="G796" t="str">
        <f>_xlfn.XLOOKUP(Orders_CLEAN[[#This Row],[ProductID]],Products[ProductID],Products[ProductName])</f>
        <v>Bookcases Model 3</v>
      </c>
      <c r="H796" t="str">
        <f>_xlfn.XLOOKUP(Orders_CLEAN[[#This Row],[ProductName]],Products[ProductName],Products[Category])</f>
        <v>Furniture</v>
      </c>
      <c r="I796" s="6">
        <f>_xlfn.XLOOKUP(Orders_CLEAN[[#This Row],[ProductID]],Products[ProductID],Products[Cost])</f>
        <v>431.57</v>
      </c>
      <c r="J796">
        <v>12</v>
      </c>
      <c r="K796" s="6">
        <v>725.92</v>
      </c>
      <c r="L796" s="7">
        <v>0.15</v>
      </c>
      <c r="M796" t="s">
        <v>13</v>
      </c>
      <c r="N796" t="s">
        <v>14</v>
      </c>
      <c r="O796" t="str">
        <f>_xlfn.XLOOKUP(Orders_CLEAN[[#This Row],[Region]],Region_lookup[RegionCode],Region_lookup[RegionName])</f>
        <v>Western Cape</v>
      </c>
      <c r="P796" t="s">
        <v>15</v>
      </c>
      <c r="Q796" t="str">
        <f>_xlfn.XLOOKUP(Orders_CLEAN[[#This Row],[EmployeeID]],Employees[EmployeeID],Employees[EmployeeName])</f>
        <v>Anja Fourie</v>
      </c>
      <c r="R796" s="8">
        <f>Orders_CLEAN[[#This Row],[Quantity]]*Orders_CLEAN[[#This Row],[UnitPrice]]*(1-Orders_CLEAN[[#This Row],[Discount]])</f>
        <v>7404.3839999999991</v>
      </c>
      <c r="S796" s="8">
        <f>Orders_CLEAN[[#This Row],[Cost]]*Orders_CLEAN[[#This Row],[Quantity]]</f>
        <v>5178.84</v>
      </c>
      <c r="T796" s="8">
        <f>Orders_CLEAN[[#This Row],[LineTotal]]-Orders_CLEAN[[#This Row],[LineCost]]</f>
        <v>2225.543999999999</v>
      </c>
      <c r="U796" s="8" t="str">
        <f>IFERROR(IF(Orders_CLEAN[[#This Row],[Profit]]/Orders_CLEAN[[#This Row],[LineTotal]]&gt;0.3, "High", IF(Orders_CLEAN[[#This Row],[Profit]]/Orders_CLEAN[[#This Row],[LineTotal]]&gt;=0.15, "Medium", "Low")), "Quantity Error!")</f>
        <v>High</v>
      </c>
      <c r="V796" s="8" t="str">
        <f>IF(COUNTIF(Returns[OrderID], Orders_CLEAN[[#This Row],[OrderID]])&gt;0, "Yes", "No")</f>
        <v>No</v>
      </c>
      <c r="W796" s="19">
        <f>IF(Orders_CLEAN[[#This Row],[Returned]]="Yes",1,0)</f>
        <v>0</v>
      </c>
    </row>
    <row r="797" spans="1:23" x14ac:dyDescent="0.2">
      <c r="A797" t="s">
        <v>1313</v>
      </c>
      <c r="B797" s="5">
        <v>45295</v>
      </c>
      <c r="C797" s="5" t="str">
        <f>IF(Orders_CLEAN[[#This Row],[Quantity]]="", "Quantity Error!", "Q"&amp;ROUNDUP(MONTH(Orders_CLEAN[[#This Row],[OrderDate]])/3,0))</f>
        <v>Q1</v>
      </c>
      <c r="D797" t="s">
        <v>252</v>
      </c>
      <c r="E797" t="str">
        <f>_xlfn.XLOOKUP(Orders_CLEAN[[#This Row],[CustomerID]],Customers[CustomerID],Customers[CustomerName])</f>
        <v>Sipho Mahlangu</v>
      </c>
      <c r="F797" t="s">
        <v>19</v>
      </c>
      <c r="G797" t="str">
        <f>_xlfn.XLOOKUP(Orders_CLEAN[[#This Row],[ProductID]],Products[ProductID],Products[ProductName])</f>
        <v>Accessories Model 4</v>
      </c>
      <c r="H797" t="str">
        <f>_xlfn.XLOOKUP(Orders_CLEAN[[#This Row],[ProductName]],Products[ProductName],Products[Category])</f>
        <v>Technology</v>
      </c>
      <c r="I797" s="6">
        <f>_xlfn.XLOOKUP(Orders_CLEAN[[#This Row],[ProductID]],Products[ProductID],Products[Cost])</f>
        <v>685.08</v>
      </c>
      <c r="J797">
        <v>8</v>
      </c>
      <c r="K797" s="6">
        <v>921.01</v>
      </c>
      <c r="L797" s="7">
        <v>0.2</v>
      </c>
      <c r="M797" t="s">
        <v>13</v>
      </c>
      <c r="N797" t="s">
        <v>14</v>
      </c>
      <c r="O797" t="str">
        <f>_xlfn.XLOOKUP(Orders_CLEAN[[#This Row],[Region]],Region_lookup[RegionCode],Region_lookup[RegionName])</f>
        <v>Western Cape</v>
      </c>
      <c r="P797" t="s">
        <v>15</v>
      </c>
      <c r="Q797" t="str">
        <f>_xlfn.XLOOKUP(Orders_CLEAN[[#This Row],[EmployeeID]],Employees[EmployeeID],Employees[EmployeeName])</f>
        <v>Anja Fourie</v>
      </c>
      <c r="R797" s="8">
        <f>Orders_CLEAN[[#This Row],[Quantity]]*Orders_CLEAN[[#This Row],[UnitPrice]]*(1-Orders_CLEAN[[#This Row],[Discount]])</f>
        <v>5894.4639999999999</v>
      </c>
      <c r="S797" s="8">
        <f>Orders_CLEAN[[#This Row],[Cost]]*Orders_CLEAN[[#This Row],[Quantity]]</f>
        <v>5480.64</v>
      </c>
      <c r="T797" s="8">
        <f>Orders_CLEAN[[#This Row],[LineTotal]]-Orders_CLEAN[[#This Row],[LineCost]]</f>
        <v>413.82399999999961</v>
      </c>
      <c r="U797" s="8" t="str">
        <f>IFERROR(IF(Orders_CLEAN[[#This Row],[Profit]]/Orders_CLEAN[[#This Row],[LineTotal]]&gt;0.3, "High", IF(Orders_CLEAN[[#This Row],[Profit]]/Orders_CLEAN[[#This Row],[LineTotal]]&gt;=0.15, "Medium", "Low")), "Quantity Error!")</f>
        <v>Low</v>
      </c>
      <c r="V797" s="8" t="str">
        <f>IF(COUNTIF(Returns[OrderID], Orders_CLEAN[[#This Row],[OrderID]])&gt;0, "Yes", "No")</f>
        <v>Yes</v>
      </c>
      <c r="W797" s="19">
        <f>IF(Orders_CLEAN[[#This Row],[Returned]]="Yes",1,0)</f>
        <v>1</v>
      </c>
    </row>
    <row r="798" spans="1:23" x14ac:dyDescent="0.2">
      <c r="A798" t="s">
        <v>1315</v>
      </c>
      <c r="B798" s="5">
        <v>45560</v>
      </c>
      <c r="C798" s="5" t="str">
        <f>IF(Orders_CLEAN[[#This Row],[Quantity]]="", "Quantity Error!", "Q"&amp;ROUNDUP(MONTH(Orders_CLEAN[[#This Row],[OrderDate]])/3,0))</f>
        <v>Q3</v>
      </c>
      <c r="D798" t="s">
        <v>589</v>
      </c>
      <c r="E798" t="str">
        <f>_xlfn.XLOOKUP(Orders_CLEAN[[#This Row],[CustomerID]],Customers[CustomerID],Customers[CustomerName])</f>
        <v>Chantelle Mahlangu</v>
      </c>
      <c r="F798" t="s">
        <v>136</v>
      </c>
      <c r="G798" t="str">
        <f>_xlfn.XLOOKUP(Orders_CLEAN[[#This Row],[ProductID]],Products[ProductID],Products[ProductName])</f>
        <v>Chairs Model 4</v>
      </c>
      <c r="H798" t="str">
        <f>_xlfn.XLOOKUP(Orders_CLEAN[[#This Row],[ProductName]],Products[ProductName],Products[Category])</f>
        <v>Furniture</v>
      </c>
      <c r="I798" s="6">
        <f>_xlfn.XLOOKUP(Orders_CLEAN[[#This Row],[ProductID]],Products[ProductID],Products[Cost])</f>
        <v>784.05</v>
      </c>
      <c r="J798">
        <v>9</v>
      </c>
      <c r="K798" s="6">
        <v>1700.53</v>
      </c>
      <c r="L798" s="7">
        <v>0.2</v>
      </c>
      <c r="M798" t="s">
        <v>36</v>
      </c>
      <c r="N798" t="s">
        <v>21</v>
      </c>
      <c r="O798" t="str">
        <f>_xlfn.XLOOKUP(Orders_CLEAN[[#This Row],[Region]],Region_lookup[RegionCode],Region_lookup[RegionName])</f>
        <v>KwaZulu-Natal</v>
      </c>
      <c r="P798" t="s">
        <v>97</v>
      </c>
      <c r="Q798" t="str">
        <f>_xlfn.XLOOKUP(Orders_CLEAN[[#This Row],[EmployeeID]],Employees[EmployeeID],Employees[EmployeeName])</f>
        <v>Bongani Sithole</v>
      </c>
      <c r="R798" s="8">
        <f>Orders_CLEAN[[#This Row],[Quantity]]*Orders_CLEAN[[#This Row],[UnitPrice]]*(1-Orders_CLEAN[[#This Row],[Discount]])</f>
        <v>12243.816000000001</v>
      </c>
      <c r="S798" s="8">
        <f>Orders_CLEAN[[#This Row],[Cost]]*Orders_CLEAN[[#This Row],[Quantity]]</f>
        <v>7056.45</v>
      </c>
      <c r="T798" s="8">
        <f>Orders_CLEAN[[#This Row],[LineTotal]]-Orders_CLEAN[[#This Row],[LineCost]]</f>
        <v>5187.3660000000009</v>
      </c>
      <c r="U798" s="8" t="str">
        <f>IFERROR(IF(Orders_CLEAN[[#This Row],[Profit]]/Orders_CLEAN[[#This Row],[LineTotal]]&gt;0.3, "High", IF(Orders_CLEAN[[#This Row],[Profit]]/Orders_CLEAN[[#This Row],[LineTotal]]&gt;=0.15, "Medium", "Low")), "Quantity Error!")</f>
        <v>High</v>
      </c>
      <c r="V798" s="8" t="str">
        <f>IF(COUNTIF(Returns[OrderID], Orders_CLEAN[[#This Row],[OrderID]])&gt;0, "Yes", "No")</f>
        <v>No</v>
      </c>
      <c r="W798" s="19">
        <f>IF(Orders_CLEAN[[#This Row],[Returned]]="Yes",1,0)</f>
        <v>0</v>
      </c>
    </row>
    <row r="799" spans="1:23" x14ac:dyDescent="0.2">
      <c r="A799" t="s">
        <v>1316</v>
      </c>
      <c r="B799" s="5">
        <v>45372</v>
      </c>
      <c r="C799" s="5" t="str">
        <f>IF(Orders_CLEAN[[#This Row],[Quantity]]="", "Quantity Error!", "Q"&amp;ROUNDUP(MONTH(Orders_CLEAN[[#This Row],[OrderDate]])/3,0))</f>
        <v>Q1</v>
      </c>
      <c r="D799" t="s">
        <v>493</v>
      </c>
      <c r="E799" t="str">
        <f>_xlfn.XLOOKUP(Orders_CLEAN[[#This Row],[CustomerID]],Customers[CustomerID],Customers[CustomerName])</f>
        <v>Sipho Le Roux</v>
      </c>
      <c r="F799" t="s">
        <v>69</v>
      </c>
      <c r="G799" t="str">
        <f>_xlfn.XLOOKUP(Orders_CLEAN[[#This Row],[ProductID]],Products[ProductID],Products[ProductName])</f>
        <v>Paper Model 2</v>
      </c>
      <c r="H799" t="str">
        <f>_xlfn.XLOOKUP(Orders_CLEAN[[#This Row],[ProductName]],Products[ProductName],Products[Category])</f>
        <v>Office Supplies</v>
      </c>
      <c r="I799" s="6">
        <f>_xlfn.XLOOKUP(Orders_CLEAN[[#This Row],[ProductID]],Products[ProductID],Products[Cost])</f>
        <v>461.98</v>
      </c>
      <c r="J799">
        <v>10</v>
      </c>
      <c r="K799" s="6">
        <v>1013.15</v>
      </c>
      <c r="L799" s="7">
        <v>0.05</v>
      </c>
      <c r="M799" t="s">
        <v>27</v>
      </c>
      <c r="N799" t="s">
        <v>47</v>
      </c>
      <c r="O799" t="str">
        <f>_xlfn.XLOOKUP(Orders_CLEAN[[#This Row],[Region]],Region_lookup[RegionCode],Region_lookup[RegionName])</f>
        <v>Eastern Cape</v>
      </c>
      <c r="P799" t="s">
        <v>48</v>
      </c>
      <c r="Q799" t="str">
        <f>_xlfn.XLOOKUP(Orders_CLEAN[[#This Row],[EmployeeID]],Employees[EmployeeID],Employees[EmployeeName])</f>
        <v>Sipho Ndlovu</v>
      </c>
      <c r="R799" s="8">
        <f>Orders_CLEAN[[#This Row],[Quantity]]*Orders_CLEAN[[#This Row],[UnitPrice]]*(1-Orders_CLEAN[[#This Row],[Discount]])</f>
        <v>9624.9249999999993</v>
      </c>
      <c r="S799" s="8">
        <f>Orders_CLEAN[[#This Row],[Cost]]*Orders_CLEAN[[#This Row],[Quantity]]</f>
        <v>4619.8</v>
      </c>
      <c r="T799" s="8">
        <f>Orders_CLEAN[[#This Row],[LineTotal]]-Orders_CLEAN[[#This Row],[LineCost]]</f>
        <v>5005.1249999999991</v>
      </c>
      <c r="U799" s="8" t="str">
        <f>IFERROR(IF(Orders_CLEAN[[#This Row],[Profit]]/Orders_CLEAN[[#This Row],[LineTotal]]&gt;0.3, "High", IF(Orders_CLEAN[[#This Row],[Profit]]/Orders_CLEAN[[#This Row],[LineTotal]]&gt;=0.15, "Medium", "Low")), "Quantity Error!")</f>
        <v>High</v>
      </c>
      <c r="V799" s="8" t="str">
        <f>IF(COUNTIF(Returns[OrderID], Orders_CLEAN[[#This Row],[OrderID]])&gt;0, "Yes", "No")</f>
        <v>Yes</v>
      </c>
      <c r="W799" s="19">
        <f>IF(Orders_CLEAN[[#This Row],[Returned]]="Yes",1,0)</f>
        <v>1</v>
      </c>
    </row>
    <row r="800" spans="1:23" x14ac:dyDescent="0.2">
      <c r="A800" t="s">
        <v>1317</v>
      </c>
      <c r="B800" s="5">
        <v>45502</v>
      </c>
      <c r="C800" s="5" t="str">
        <f>IF(Orders_CLEAN[[#This Row],[Quantity]]="", "Quantity Error!", "Q"&amp;ROUNDUP(MONTH(Orders_CLEAN[[#This Row],[OrderDate]])/3,0))</f>
        <v>Q3</v>
      </c>
      <c r="D800" t="s">
        <v>107</v>
      </c>
      <c r="E800" t="str">
        <f>_xlfn.XLOOKUP(Orders_CLEAN[[#This Row],[CustomerID]],Customers[CustomerID],Customers[CustomerName])</f>
        <v>Nomvula Molefe</v>
      </c>
      <c r="F800" t="s">
        <v>85</v>
      </c>
      <c r="G800" t="str">
        <f>_xlfn.XLOOKUP(Orders_CLEAN[[#This Row],[ProductID]],Products[ProductID],Products[ProductName])</f>
        <v>Monitors Model 3</v>
      </c>
      <c r="H800" t="str">
        <f>_xlfn.XLOOKUP(Orders_CLEAN[[#This Row],[ProductName]],Products[ProductName],Products[Category])</f>
        <v>Technology</v>
      </c>
      <c r="I800" s="6">
        <f>_xlfn.XLOOKUP(Orders_CLEAN[[#This Row],[ProductID]],Products[ProductID],Products[Cost])</f>
        <v>710.37</v>
      </c>
      <c r="J800">
        <v>9</v>
      </c>
      <c r="K800" s="6">
        <v>979.52</v>
      </c>
      <c r="L800" s="7">
        <v>0.1</v>
      </c>
      <c r="M800" t="s">
        <v>27</v>
      </c>
      <c r="N800" t="s">
        <v>14</v>
      </c>
      <c r="O800" t="str">
        <f>_xlfn.XLOOKUP(Orders_CLEAN[[#This Row],[Region]],Region_lookup[RegionCode],Region_lookup[RegionName])</f>
        <v>Western Cape</v>
      </c>
      <c r="P800" t="s">
        <v>93</v>
      </c>
      <c r="Q800" t="str">
        <f>_xlfn.XLOOKUP(Orders_CLEAN[[#This Row],[EmployeeID]],Employees[EmployeeID],Employees[EmployeeName])</f>
        <v>Anja Zulu</v>
      </c>
      <c r="R800" s="8">
        <f>Orders_CLEAN[[#This Row],[Quantity]]*Orders_CLEAN[[#This Row],[UnitPrice]]*(1-Orders_CLEAN[[#This Row],[Discount]])</f>
        <v>7934.1120000000001</v>
      </c>
      <c r="S800" s="8">
        <f>Orders_CLEAN[[#This Row],[Cost]]*Orders_CLEAN[[#This Row],[Quantity]]</f>
        <v>6393.33</v>
      </c>
      <c r="T800" s="8">
        <f>Orders_CLEAN[[#This Row],[LineTotal]]-Orders_CLEAN[[#This Row],[LineCost]]</f>
        <v>1540.7820000000002</v>
      </c>
      <c r="U800" s="8" t="str">
        <f>IFERROR(IF(Orders_CLEAN[[#This Row],[Profit]]/Orders_CLEAN[[#This Row],[LineTotal]]&gt;0.3, "High", IF(Orders_CLEAN[[#This Row],[Profit]]/Orders_CLEAN[[#This Row],[LineTotal]]&gt;=0.15, "Medium", "Low")), "Quantity Error!")</f>
        <v>Medium</v>
      </c>
      <c r="V800" s="8" t="str">
        <f>IF(COUNTIF(Returns[OrderID], Orders_CLEAN[[#This Row],[OrderID]])&gt;0, "Yes", "No")</f>
        <v>No</v>
      </c>
      <c r="W800" s="19">
        <f>IF(Orders_CLEAN[[#This Row],[Returned]]="Yes",1,0)</f>
        <v>0</v>
      </c>
    </row>
    <row r="801" spans="1:23" x14ac:dyDescent="0.2">
      <c r="A801" t="s">
        <v>1318</v>
      </c>
      <c r="B801" s="5">
        <v>45386</v>
      </c>
      <c r="C801" s="5" t="str">
        <f>IF(Orders_CLEAN[[#This Row],[Quantity]]="", "Quantity Error!", "Q"&amp;ROUNDUP(MONTH(Orders_CLEAN[[#This Row],[OrderDate]])/3,0))</f>
        <v>Q2</v>
      </c>
      <c r="D801" t="s">
        <v>644</v>
      </c>
      <c r="E801" t="str">
        <f>_xlfn.XLOOKUP(Orders_CLEAN[[#This Row],[CustomerID]],Customers[CustomerID],Customers[CustomerName])</f>
        <v>Nomvula Botha</v>
      </c>
      <c r="F801" t="s">
        <v>195</v>
      </c>
      <c r="G801" t="str">
        <f>_xlfn.XLOOKUP(Orders_CLEAN[[#This Row],[ProductID]],Products[ProductID],Products[ProductName])</f>
        <v>Printers Model 2</v>
      </c>
      <c r="H801" t="str">
        <f>_xlfn.XLOOKUP(Orders_CLEAN[[#This Row],[ProductName]],Products[ProductName],Products[Category])</f>
        <v>Technology</v>
      </c>
      <c r="I801" s="6">
        <f>_xlfn.XLOOKUP(Orders_CLEAN[[#This Row],[ProductID]],Products[ProductID],Products[Cost])</f>
        <v>338.21</v>
      </c>
      <c r="J801">
        <v>6</v>
      </c>
      <c r="K801" s="6">
        <v>661.25</v>
      </c>
      <c r="L801" s="7">
        <v>0</v>
      </c>
      <c r="M801" t="s">
        <v>36</v>
      </c>
      <c r="N801" t="s">
        <v>14</v>
      </c>
      <c r="O801" t="str">
        <f>_xlfn.XLOOKUP(Orders_CLEAN[[#This Row],[Region]],Region_lookup[RegionCode],Region_lookup[RegionName])</f>
        <v>Western Cape</v>
      </c>
      <c r="P801" t="s">
        <v>15</v>
      </c>
      <c r="Q801" t="str">
        <f>_xlfn.XLOOKUP(Orders_CLEAN[[#This Row],[EmployeeID]],Employees[EmployeeID],Employees[EmployeeName])</f>
        <v>Anja Fourie</v>
      </c>
      <c r="R801" s="8">
        <f>Orders_CLEAN[[#This Row],[Quantity]]*Orders_CLEAN[[#This Row],[UnitPrice]]*(1-Orders_CLEAN[[#This Row],[Discount]])</f>
        <v>3967.5</v>
      </c>
      <c r="S801" s="8">
        <f>Orders_CLEAN[[#This Row],[Cost]]*Orders_CLEAN[[#This Row],[Quantity]]</f>
        <v>2029.2599999999998</v>
      </c>
      <c r="T801" s="8">
        <f>Orders_CLEAN[[#This Row],[LineTotal]]-Orders_CLEAN[[#This Row],[LineCost]]</f>
        <v>1938.2400000000002</v>
      </c>
      <c r="U801" s="8" t="str">
        <f>IFERROR(IF(Orders_CLEAN[[#This Row],[Profit]]/Orders_CLEAN[[#This Row],[LineTotal]]&gt;0.3, "High", IF(Orders_CLEAN[[#This Row],[Profit]]/Orders_CLEAN[[#This Row],[LineTotal]]&gt;=0.15, "Medium", "Low")), "Quantity Error!")</f>
        <v>High</v>
      </c>
      <c r="V801" s="8" t="str">
        <f>IF(COUNTIF(Returns[OrderID], Orders_CLEAN[[#This Row],[OrderID]])&gt;0, "Yes", "No")</f>
        <v>No</v>
      </c>
      <c r="W801" s="19">
        <f>IF(Orders_CLEAN[[#This Row],[Returned]]="Yes",1,0)</f>
        <v>0</v>
      </c>
    </row>
    <row r="802" spans="1:23" x14ac:dyDescent="0.2">
      <c r="A802" t="s">
        <v>1319</v>
      </c>
      <c r="B802" s="5">
        <v>45294</v>
      </c>
      <c r="C802" s="5" t="str">
        <f>IF(Orders_CLEAN[[#This Row],[Quantity]]="", "Quantity Error!", "Q"&amp;ROUNDUP(MONTH(Orders_CLEAN[[#This Row],[OrderDate]])/3,0))</f>
        <v>Q1</v>
      </c>
      <c r="D802" t="s">
        <v>227</v>
      </c>
      <c r="E802" t="str">
        <f>_xlfn.XLOOKUP(Orders_CLEAN[[#This Row],[CustomerID]],Customers[CustomerID],Customers[CustomerName])</f>
        <v>Thabo Mbatha</v>
      </c>
      <c r="F802" t="s">
        <v>69</v>
      </c>
      <c r="G802" t="str">
        <f>_xlfn.XLOOKUP(Orders_CLEAN[[#This Row],[ProductID]],Products[ProductID],Products[ProductName])</f>
        <v>Paper Model 2</v>
      </c>
      <c r="H802" t="str">
        <f>_xlfn.XLOOKUP(Orders_CLEAN[[#This Row],[ProductName]],Products[ProductName],Products[Category])</f>
        <v>Office Supplies</v>
      </c>
      <c r="I802" s="6">
        <f>_xlfn.XLOOKUP(Orders_CLEAN[[#This Row],[ProductID]],Products[ProductID],Products[Cost])</f>
        <v>461.98</v>
      </c>
      <c r="J802">
        <v>8</v>
      </c>
      <c r="K802" s="6">
        <v>1013.15</v>
      </c>
      <c r="L802" s="7">
        <v>0.1</v>
      </c>
      <c r="M802" t="s">
        <v>13</v>
      </c>
      <c r="N802" t="s">
        <v>31</v>
      </c>
      <c r="O802" t="str">
        <f>_xlfn.XLOOKUP(Orders_CLEAN[[#This Row],[Region]],Region_lookup[RegionCode],Region_lookup[RegionName])</f>
        <v>Gauteng</v>
      </c>
      <c r="P802" t="s">
        <v>52</v>
      </c>
      <c r="Q802" t="str">
        <f>_xlfn.XLOOKUP(Orders_CLEAN[[#This Row],[EmployeeID]],Employees[EmployeeID],Employees[EmployeeName])</f>
        <v>Precious Mbatha</v>
      </c>
      <c r="R802" s="8">
        <f>Orders_CLEAN[[#This Row],[Quantity]]*Orders_CLEAN[[#This Row],[UnitPrice]]*(1-Orders_CLEAN[[#This Row],[Discount]])</f>
        <v>7294.68</v>
      </c>
      <c r="S802" s="8">
        <f>Orders_CLEAN[[#This Row],[Cost]]*Orders_CLEAN[[#This Row],[Quantity]]</f>
        <v>3695.84</v>
      </c>
      <c r="T802" s="8">
        <f>Orders_CLEAN[[#This Row],[LineTotal]]-Orders_CLEAN[[#This Row],[LineCost]]</f>
        <v>3598.84</v>
      </c>
      <c r="U802" s="8" t="str">
        <f>IFERROR(IF(Orders_CLEAN[[#This Row],[Profit]]/Orders_CLEAN[[#This Row],[LineTotal]]&gt;0.3, "High", IF(Orders_CLEAN[[#This Row],[Profit]]/Orders_CLEAN[[#This Row],[LineTotal]]&gt;=0.15, "Medium", "Low")), "Quantity Error!")</f>
        <v>High</v>
      </c>
      <c r="V802" s="8" t="str">
        <f>IF(COUNTIF(Returns[OrderID], Orders_CLEAN[[#This Row],[OrderID]])&gt;0, "Yes", "No")</f>
        <v>No</v>
      </c>
      <c r="W802" s="19">
        <f>IF(Orders_CLEAN[[#This Row],[Returned]]="Yes",1,0)</f>
        <v>0</v>
      </c>
    </row>
    <row r="803" spans="1:23" x14ac:dyDescent="0.2">
      <c r="A803" t="s">
        <v>1320</v>
      </c>
      <c r="B803" s="5">
        <v>45536</v>
      </c>
      <c r="C803" s="5" t="str">
        <f>IF(Orders_CLEAN[[#This Row],[Quantity]]="", "Quantity Error!", "Q"&amp;ROUNDUP(MONTH(Orders_CLEAN[[#This Row],[OrderDate]])/3,0))</f>
        <v>Q3</v>
      </c>
      <c r="D803" t="s">
        <v>91</v>
      </c>
      <c r="E803" t="str">
        <f>_xlfn.XLOOKUP(Orders_CLEAN[[#This Row],[CustomerID]],Customers[CustomerID],Customers[CustomerName])</f>
        <v>Werner Joubert</v>
      </c>
      <c r="F803" t="s">
        <v>69</v>
      </c>
      <c r="G803" t="str">
        <f>_xlfn.XLOOKUP(Orders_CLEAN[[#This Row],[ProductID]],Products[ProductID],Products[ProductName])</f>
        <v>Paper Model 2</v>
      </c>
      <c r="H803" t="str">
        <f>_xlfn.XLOOKUP(Orders_CLEAN[[#This Row],[ProductName]],Products[ProductName],Products[Category])</f>
        <v>Office Supplies</v>
      </c>
      <c r="I803" s="6">
        <f>_xlfn.XLOOKUP(Orders_CLEAN[[#This Row],[ProductID]],Products[ProductID],Products[Cost])</f>
        <v>461.98</v>
      </c>
      <c r="J803">
        <v>8</v>
      </c>
      <c r="K803" s="6">
        <v>1013.15</v>
      </c>
      <c r="L803" s="7">
        <v>0.05</v>
      </c>
      <c r="M803" t="s">
        <v>27</v>
      </c>
      <c r="N803" t="s">
        <v>14</v>
      </c>
      <c r="O803" t="str">
        <f>_xlfn.XLOOKUP(Orders_CLEAN[[#This Row],[Region]],Region_lookup[RegionCode],Region_lookup[RegionName])</f>
        <v>Western Cape</v>
      </c>
      <c r="P803" t="s">
        <v>82</v>
      </c>
      <c r="Q803" t="str">
        <f>_xlfn.XLOOKUP(Orders_CLEAN[[#This Row],[EmployeeID]],Employees[EmployeeID],Employees[EmployeeName])</f>
        <v>Thabo Pretorius</v>
      </c>
      <c r="R803" s="8">
        <f>Orders_CLEAN[[#This Row],[Quantity]]*Orders_CLEAN[[#This Row],[UnitPrice]]*(1-Orders_CLEAN[[#This Row],[Discount]])</f>
        <v>7699.94</v>
      </c>
      <c r="S803" s="8">
        <f>Orders_CLEAN[[#This Row],[Cost]]*Orders_CLEAN[[#This Row],[Quantity]]</f>
        <v>3695.84</v>
      </c>
      <c r="T803" s="8">
        <f>Orders_CLEAN[[#This Row],[LineTotal]]-Orders_CLEAN[[#This Row],[LineCost]]</f>
        <v>4004.0999999999995</v>
      </c>
      <c r="U803" s="8" t="str">
        <f>IFERROR(IF(Orders_CLEAN[[#This Row],[Profit]]/Orders_CLEAN[[#This Row],[LineTotal]]&gt;0.3, "High", IF(Orders_CLEAN[[#This Row],[Profit]]/Orders_CLEAN[[#This Row],[LineTotal]]&gt;=0.15, "Medium", "Low")), "Quantity Error!")</f>
        <v>High</v>
      </c>
      <c r="V803" s="8" t="str">
        <f>IF(COUNTIF(Returns[OrderID], Orders_CLEAN[[#This Row],[OrderID]])&gt;0, "Yes", "No")</f>
        <v>No</v>
      </c>
      <c r="W803" s="19">
        <f>IF(Orders_CLEAN[[#This Row],[Returned]]="Yes",1,0)</f>
        <v>0</v>
      </c>
    </row>
    <row r="804" spans="1:23" x14ac:dyDescent="0.2">
      <c r="A804" t="s">
        <v>1321</v>
      </c>
      <c r="B804" s="5">
        <v>45619</v>
      </c>
      <c r="C804" s="5" t="str">
        <f>IF(Orders_CLEAN[[#This Row],[Quantity]]="", "Quantity Error!", "Q"&amp;ROUNDUP(MONTH(Orders_CLEAN[[#This Row],[OrderDate]])/3,0))</f>
        <v>Q4</v>
      </c>
      <c r="D804" t="s">
        <v>120</v>
      </c>
      <c r="E804" t="str">
        <f>_xlfn.XLOOKUP(Orders_CLEAN[[#This Row],[CustomerID]],Customers[CustomerID],Customers[CustomerName])</f>
        <v>Francois Sithole</v>
      </c>
      <c r="F804" t="s">
        <v>19</v>
      </c>
      <c r="G804" t="str">
        <f>_xlfn.XLOOKUP(Orders_CLEAN[[#This Row],[ProductID]],Products[ProductID],Products[ProductName])</f>
        <v>Accessories Model 4</v>
      </c>
      <c r="H804" t="str">
        <f>_xlfn.XLOOKUP(Orders_CLEAN[[#This Row],[ProductName]],Products[ProductName],Products[Category])</f>
        <v>Technology</v>
      </c>
      <c r="I804" s="6">
        <f>_xlfn.XLOOKUP(Orders_CLEAN[[#This Row],[ProductID]],Products[ProductID],Products[Cost])</f>
        <v>685.08</v>
      </c>
      <c r="J804">
        <v>11</v>
      </c>
      <c r="K804" s="6">
        <v>921.01</v>
      </c>
      <c r="L804" s="7">
        <v>0</v>
      </c>
      <c r="M804" t="s">
        <v>62</v>
      </c>
      <c r="N804" t="s">
        <v>31</v>
      </c>
      <c r="O804" t="str">
        <f>_xlfn.XLOOKUP(Orders_CLEAN[[#This Row],[Region]],Region_lookup[RegionCode],Region_lookup[RegionName])</f>
        <v>Gauteng</v>
      </c>
      <c r="P804" t="s">
        <v>52</v>
      </c>
      <c r="Q804" t="str">
        <f>_xlfn.XLOOKUP(Orders_CLEAN[[#This Row],[EmployeeID]],Employees[EmployeeID],Employees[EmployeeName])</f>
        <v>Precious Mbatha</v>
      </c>
      <c r="R804" s="8">
        <f>Orders_CLEAN[[#This Row],[Quantity]]*Orders_CLEAN[[#This Row],[UnitPrice]]*(1-Orders_CLEAN[[#This Row],[Discount]])</f>
        <v>10131.11</v>
      </c>
      <c r="S804" s="8">
        <f>Orders_CLEAN[[#This Row],[Cost]]*Orders_CLEAN[[#This Row],[Quantity]]</f>
        <v>7535.88</v>
      </c>
      <c r="T804" s="8">
        <f>Orders_CLEAN[[#This Row],[LineTotal]]-Orders_CLEAN[[#This Row],[LineCost]]</f>
        <v>2595.2300000000005</v>
      </c>
      <c r="U804" s="8" t="str">
        <f>IFERROR(IF(Orders_CLEAN[[#This Row],[Profit]]/Orders_CLEAN[[#This Row],[LineTotal]]&gt;0.3, "High", IF(Orders_CLEAN[[#This Row],[Profit]]/Orders_CLEAN[[#This Row],[LineTotal]]&gt;=0.15, "Medium", "Low")), "Quantity Error!")</f>
        <v>Medium</v>
      </c>
      <c r="V804" s="8" t="str">
        <f>IF(COUNTIF(Returns[OrderID], Orders_CLEAN[[#This Row],[OrderID]])&gt;0, "Yes", "No")</f>
        <v>Yes</v>
      </c>
      <c r="W804" s="19">
        <f>IF(Orders_CLEAN[[#This Row],[Returned]]="Yes",1,0)</f>
        <v>1</v>
      </c>
    </row>
    <row r="805" spans="1:23" x14ac:dyDescent="0.2">
      <c r="A805" t="s">
        <v>1323</v>
      </c>
      <c r="B805" s="5">
        <v>45787</v>
      </c>
      <c r="C805" s="5" t="str">
        <f>IF(Orders_CLEAN[[#This Row],[Quantity]]="", "Quantity Error!", "Q"&amp;ROUNDUP(MONTH(Orders_CLEAN[[#This Row],[OrderDate]])/3,0))</f>
        <v>Q2</v>
      </c>
      <c r="D805" t="s">
        <v>279</v>
      </c>
      <c r="E805" t="str">
        <f>_xlfn.XLOOKUP(Orders_CLEAN[[#This Row],[CustomerID]],Customers[CustomerID],Customers[CustomerName])</f>
        <v>Bongani Khumalo</v>
      </c>
      <c r="F805" t="s">
        <v>269</v>
      </c>
      <c r="G805" t="str">
        <f>_xlfn.XLOOKUP(Orders_CLEAN[[#This Row],[ProductID]],Products[ProductID],Products[ProductName])</f>
        <v>Binders Model 1</v>
      </c>
      <c r="H805" t="str">
        <f>_xlfn.XLOOKUP(Orders_CLEAN[[#This Row],[ProductName]],Products[ProductName],Products[Category])</f>
        <v>Office Supplies</v>
      </c>
      <c r="I805" s="6">
        <f>_xlfn.XLOOKUP(Orders_CLEAN[[#This Row],[ProductID]],Products[ProductID],Products[Cost])</f>
        <v>454.91</v>
      </c>
      <c r="J805">
        <v>12</v>
      </c>
      <c r="K805" s="6">
        <v>865.02</v>
      </c>
      <c r="L805" s="7">
        <v>0</v>
      </c>
      <c r="M805" t="s">
        <v>27</v>
      </c>
      <c r="N805" t="s">
        <v>47</v>
      </c>
      <c r="O805" t="str">
        <f>_xlfn.XLOOKUP(Orders_CLEAN[[#This Row],[Region]],Region_lookup[RegionCode],Region_lookup[RegionName])</f>
        <v>Eastern Cape</v>
      </c>
      <c r="P805" t="s">
        <v>75</v>
      </c>
      <c r="Q805" t="str">
        <f>_xlfn.XLOOKUP(Orders_CLEAN[[#This Row],[EmployeeID]],Employees[EmployeeID],Employees[EmployeeName])</f>
        <v>Francois Steyn</v>
      </c>
      <c r="R805" s="8">
        <f>Orders_CLEAN[[#This Row],[Quantity]]*Orders_CLEAN[[#This Row],[UnitPrice]]*(1-Orders_CLEAN[[#This Row],[Discount]])</f>
        <v>10380.24</v>
      </c>
      <c r="S805" s="8">
        <f>Orders_CLEAN[[#This Row],[Cost]]*Orders_CLEAN[[#This Row],[Quantity]]</f>
        <v>5458.92</v>
      </c>
      <c r="T805" s="8">
        <f>Orders_CLEAN[[#This Row],[LineTotal]]-Orders_CLEAN[[#This Row],[LineCost]]</f>
        <v>4921.32</v>
      </c>
      <c r="U805" s="8" t="str">
        <f>IFERROR(IF(Orders_CLEAN[[#This Row],[Profit]]/Orders_CLEAN[[#This Row],[LineTotal]]&gt;0.3, "High", IF(Orders_CLEAN[[#This Row],[Profit]]/Orders_CLEAN[[#This Row],[LineTotal]]&gt;=0.15, "Medium", "Low")), "Quantity Error!")</f>
        <v>High</v>
      </c>
      <c r="V805" s="8" t="str">
        <f>IF(COUNTIF(Returns[OrderID], Orders_CLEAN[[#This Row],[OrderID]])&gt;0, "Yes", "No")</f>
        <v>No</v>
      </c>
      <c r="W805" s="19">
        <f>IF(Orders_CLEAN[[#This Row],[Returned]]="Yes",1,0)</f>
        <v>0</v>
      </c>
    </row>
    <row r="806" spans="1:23" x14ac:dyDescent="0.2">
      <c r="A806" t="s">
        <v>1325</v>
      </c>
      <c r="B806" s="5">
        <v>45779</v>
      </c>
      <c r="C806" s="5" t="str">
        <f>IF(Orders_CLEAN[[#This Row],[Quantity]]="", "Quantity Error!", "Q"&amp;ROUNDUP(MONTH(Orders_CLEAN[[#This Row],[OrderDate]])/3,0))</f>
        <v>Q2</v>
      </c>
      <c r="D806" t="s">
        <v>783</v>
      </c>
      <c r="E806" t="str">
        <f>_xlfn.XLOOKUP(Orders_CLEAN[[#This Row],[CustomerID]],Customers[CustomerID],Customers[CustomerName])</f>
        <v>Francois Mokoena</v>
      </c>
      <c r="F806" t="s">
        <v>30</v>
      </c>
      <c r="G806" t="str">
        <f>_xlfn.XLOOKUP(Orders_CLEAN[[#This Row],[ProductID]],Products[ProductID],Products[ProductName])</f>
        <v>Paper Model 4</v>
      </c>
      <c r="H806" t="str">
        <f>_xlfn.XLOOKUP(Orders_CLEAN[[#This Row],[ProductName]],Products[ProductName],Products[Category])</f>
        <v>Office Supplies</v>
      </c>
      <c r="I806" s="6">
        <f>_xlfn.XLOOKUP(Orders_CLEAN[[#This Row],[ProductID]],Products[ProductID],Products[Cost])</f>
        <v>528.29</v>
      </c>
      <c r="J806">
        <v>11</v>
      </c>
      <c r="K806" s="6">
        <v>798.12</v>
      </c>
      <c r="L806" s="7">
        <v>0</v>
      </c>
      <c r="M806" t="s">
        <v>13</v>
      </c>
      <c r="N806" t="s">
        <v>21</v>
      </c>
      <c r="O806" t="str">
        <f>_xlfn.XLOOKUP(Orders_CLEAN[[#This Row],[Region]],Region_lookup[RegionCode],Region_lookup[RegionName])</f>
        <v>KwaZulu-Natal</v>
      </c>
      <c r="P806" t="s">
        <v>170</v>
      </c>
      <c r="Q806" t="str">
        <f>_xlfn.XLOOKUP(Orders_CLEAN[[#This Row],[EmployeeID]],Employees[EmployeeID],Employees[EmployeeName])</f>
        <v>Nomvula Le Roux</v>
      </c>
      <c r="R806" s="8">
        <f>Orders_CLEAN[[#This Row],[Quantity]]*Orders_CLEAN[[#This Row],[UnitPrice]]*(1-Orders_CLEAN[[#This Row],[Discount]])</f>
        <v>8779.32</v>
      </c>
      <c r="S806" s="8">
        <f>Orders_CLEAN[[#This Row],[Cost]]*Orders_CLEAN[[#This Row],[Quantity]]</f>
        <v>5811.19</v>
      </c>
      <c r="T806" s="8">
        <f>Orders_CLEAN[[#This Row],[LineTotal]]-Orders_CLEAN[[#This Row],[LineCost]]</f>
        <v>2968.13</v>
      </c>
      <c r="U806" s="8" t="str">
        <f>IFERROR(IF(Orders_CLEAN[[#This Row],[Profit]]/Orders_CLEAN[[#This Row],[LineTotal]]&gt;0.3, "High", IF(Orders_CLEAN[[#This Row],[Profit]]/Orders_CLEAN[[#This Row],[LineTotal]]&gt;=0.15, "Medium", "Low")), "Quantity Error!")</f>
        <v>High</v>
      </c>
      <c r="V806" s="8" t="str">
        <f>IF(COUNTIF(Returns[OrderID], Orders_CLEAN[[#This Row],[OrderID]])&gt;0, "Yes", "No")</f>
        <v>Yes</v>
      </c>
      <c r="W806" s="19">
        <f>IF(Orders_CLEAN[[#This Row],[Returned]]="Yes",1,0)</f>
        <v>1</v>
      </c>
    </row>
    <row r="807" spans="1:23" x14ac:dyDescent="0.2">
      <c r="A807" t="s">
        <v>1326</v>
      </c>
      <c r="B807" s="5">
        <v>45535</v>
      </c>
      <c r="C807" s="5" t="str">
        <f>IF(Orders_CLEAN[[#This Row],[Quantity]]="", "Quantity Error!", "Q"&amp;ROUNDUP(MONTH(Orders_CLEAN[[#This Row],[OrderDate]])/3,0))</f>
        <v>Q3</v>
      </c>
      <c r="D807" t="s">
        <v>310</v>
      </c>
      <c r="E807" t="str">
        <f>_xlfn.XLOOKUP(Orders_CLEAN[[#This Row],[CustomerID]],Customers[CustomerID],Customers[CustomerName])</f>
        <v>Riaan Khumalo</v>
      </c>
      <c r="F807" t="s">
        <v>124</v>
      </c>
      <c r="G807" t="str">
        <f>_xlfn.XLOOKUP(Orders_CLEAN[[#This Row],[ProductID]],Products[ProductID],Products[ProductName])</f>
        <v>Binders Model 2</v>
      </c>
      <c r="H807" t="str">
        <f>_xlfn.XLOOKUP(Orders_CLEAN[[#This Row],[ProductName]],Products[ProductName],Products[Category])</f>
        <v>Office Supplies</v>
      </c>
      <c r="I807" s="6">
        <f>_xlfn.XLOOKUP(Orders_CLEAN[[#This Row],[ProductID]],Products[ProductID],Products[Cost])</f>
        <v>597.01</v>
      </c>
      <c r="J807">
        <v>12</v>
      </c>
      <c r="K807" s="6">
        <v>774.08</v>
      </c>
      <c r="L807" s="7">
        <v>0</v>
      </c>
      <c r="M807" t="s">
        <v>13</v>
      </c>
      <c r="N807" t="s">
        <v>14</v>
      </c>
      <c r="O807" t="str">
        <f>_xlfn.XLOOKUP(Orders_CLEAN[[#This Row],[Region]],Region_lookup[RegionCode],Region_lookup[RegionName])</f>
        <v>Western Cape</v>
      </c>
      <c r="P807" t="s">
        <v>82</v>
      </c>
      <c r="Q807" t="str">
        <f>_xlfn.XLOOKUP(Orders_CLEAN[[#This Row],[EmployeeID]],Employees[EmployeeID],Employees[EmployeeName])</f>
        <v>Thabo Pretorius</v>
      </c>
      <c r="R807" s="8">
        <f>Orders_CLEAN[[#This Row],[Quantity]]*Orders_CLEAN[[#This Row],[UnitPrice]]*(1-Orders_CLEAN[[#This Row],[Discount]])</f>
        <v>9288.9600000000009</v>
      </c>
      <c r="S807" s="8">
        <f>Orders_CLEAN[[#This Row],[Cost]]*Orders_CLEAN[[#This Row],[Quantity]]</f>
        <v>7164.12</v>
      </c>
      <c r="T807" s="8">
        <f>Orders_CLEAN[[#This Row],[LineTotal]]-Orders_CLEAN[[#This Row],[LineCost]]</f>
        <v>2124.8400000000011</v>
      </c>
      <c r="U807" s="8" t="str">
        <f>IFERROR(IF(Orders_CLEAN[[#This Row],[Profit]]/Orders_CLEAN[[#This Row],[LineTotal]]&gt;0.3, "High", IF(Orders_CLEAN[[#This Row],[Profit]]/Orders_CLEAN[[#This Row],[LineTotal]]&gt;=0.15, "Medium", "Low")), "Quantity Error!")</f>
        <v>Medium</v>
      </c>
      <c r="V807" s="8" t="str">
        <f>IF(COUNTIF(Returns[OrderID], Orders_CLEAN[[#This Row],[OrderID]])&gt;0, "Yes", "No")</f>
        <v>No</v>
      </c>
      <c r="W807" s="19">
        <f>IF(Orders_CLEAN[[#This Row],[Returned]]="Yes",1,0)</f>
        <v>0</v>
      </c>
    </row>
    <row r="808" spans="1:23" x14ac:dyDescent="0.2">
      <c r="A808" t="s">
        <v>1327</v>
      </c>
      <c r="B808" s="5">
        <v>45678</v>
      </c>
      <c r="C808" s="5" t="str">
        <f>IF(Orders_CLEAN[[#This Row],[Quantity]]="", "Quantity Error!", "Q"&amp;ROUNDUP(MONTH(Orders_CLEAN[[#This Row],[OrderDate]])/3,0))</f>
        <v>Q1</v>
      </c>
      <c r="D808" t="s">
        <v>103</v>
      </c>
      <c r="E808" t="str">
        <f>_xlfn.XLOOKUP(Orders_CLEAN[[#This Row],[CustomerID]],Customers[CustomerID],Customers[CustomerName])</f>
        <v>Kagiso Khumalo</v>
      </c>
      <c r="F808" t="s">
        <v>46</v>
      </c>
      <c r="G808" t="str">
        <f>_xlfn.XLOOKUP(Orders_CLEAN[[#This Row],[ProductID]],Products[ProductID],Products[ProductName])</f>
        <v>Tables Model 4</v>
      </c>
      <c r="H808" t="str">
        <f>_xlfn.XLOOKUP(Orders_CLEAN[[#This Row],[ProductName]],Products[ProductName],Products[Category])</f>
        <v>Furniture</v>
      </c>
      <c r="I808" s="6">
        <f>_xlfn.XLOOKUP(Orders_CLEAN[[#This Row],[ProductID]],Products[ProductID],Products[Cost])</f>
        <v>707.97</v>
      </c>
      <c r="J808">
        <v>7</v>
      </c>
      <c r="K808" s="6">
        <v>1262.55</v>
      </c>
      <c r="L808" s="7">
        <v>0.15</v>
      </c>
      <c r="M808" t="s">
        <v>27</v>
      </c>
      <c r="N808" t="s">
        <v>21</v>
      </c>
      <c r="O808" t="str">
        <f>_xlfn.XLOOKUP(Orders_CLEAN[[#This Row],[Region]],Region_lookup[RegionCode],Region_lookup[RegionName])</f>
        <v>KwaZulu-Natal</v>
      </c>
      <c r="P808" t="s">
        <v>22</v>
      </c>
      <c r="Q808" t="str">
        <f>_xlfn.XLOOKUP(Orders_CLEAN[[#This Row],[EmployeeID]],Employees[EmployeeID],Employees[EmployeeName])</f>
        <v>Thabo Le Roux</v>
      </c>
      <c r="R808" s="8">
        <f>Orders_CLEAN[[#This Row],[Quantity]]*Orders_CLEAN[[#This Row],[UnitPrice]]*(1-Orders_CLEAN[[#This Row],[Discount]])</f>
        <v>7512.1724999999997</v>
      </c>
      <c r="S808" s="8">
        <f>Orders_CLEAN[[#This Row],[Cost]]*Orders_CLEAN[[#This Row],[Quantity]]</f>
        <v>4955.79</v>
      </c>
      <c r="T808" s="8">
        <f>Orders_CLEAN[[#This Row],[LineTotal]]-Orders_CLEAN[[#This Row],[LineCost]]</f>
        <v>2556.3824999999997</v>
      </c>
      <c r="U808" s="8" t="str">
        <f>IFERROR(IF(Orders_CLEAN[[#This Row],[Profit]]/Orders_CLEAN[[#This Row],[LineTotal]]&gt;0.3, "High", IF(Orders_CLEAN[[#This Row],[Profit]]/Orders_CLEAN[[#This Row],[LineTotal]]&gt;=0.15, "Medium", "Low")), "Quantity Error!")</f>
        <v>High</v>
      </c>
      <c r="V808" s="8" t="str">
        <f>IF(COUNTIF(Returns[OrderID], Orders_CLEAN[[#This Row],[OrderID]])&gt;0, "Yes", "No")</f>
        <v>No</v>
      </c>
      <c r="W808" s="19">
        <f>IF(Orders_CLEAN[[#This Row],[Returned]]="Yes",1,0)</f>
        <v>0</v>
      </c>
    </row>
    <row r="809" spans="1:23" x14ac:dyDescent="0.2">
      <c r="A809" t="s">
        <v>1328</v>
      </c>
      <c r="B809" s="5">
        <v>45452</v>
      </c>
      <c r="C809" s="5" t="str">
        <f>IF(Orders_CLEAN[[#This Row],[Quantity]]="", "Quantity Error!", "Q"&amp;ROUNDUP(MONTH(Orders_CLEAN[[#This Row],[OrderDate]])/3,0))</f>
        <v>Q2</v>
      </c>
      <c r="D809" t="s">
        <v>428</v>
      </c>
      <c r="E809" t="str">
        <f>_xlfn.XLOOKUP(Orders_CLEAN[[#This Row],[CustomerID]],Customers[CustomerID],Customers[CustomerName])</f>
        <v>Chantelle Steyn</v>
      </c>
      <c r="F809" t="s">
        <v>124</v>
      </c>
      <c r="G809" t="str">
        <f>_xlfn.XLOOKUP(Orders_CLEAN[[#This Row],[ProductID]],Products[ProductID],Products[ProductName])</f>
        <v>Binders Model 2</v>
      </c>
      <c r="H809" t="str">
        <f>_xlfn.XLOOKUP(Orders_CLEAN[[#This Row],[ProductName]],Products[ProductName],Products[Category])</f>
        <v>Office Supplies</v>
      </c>
      <c r="I809" s="6">
        <f>_xlfn.XLOOKUP(Orders_CLEAN[[#This Row],[ProductID]],Products[ProductID],Products[Cost])</f>
        <v>597.01</v>
      </c>
      <c r="J809">
        <v>8</v>
      </c>
      <c r="K809" s="6">
        <v>774.08</v>
      </c>
      <c r="L809" s="7">
        <v>0</v>
      </c>
      <c r="M809" t="s">
        <v>13</v>
      </c>
      <c r="N809" t="s">
        <v>14</v>
      </c>
      <c r="O809" t="str">
        <f>_xlfn.XLOOKUP(Orders_CLEAN[[#This Row],[Region]],Region_lookup[RegionCode],Region_lookup[RegionName])</f>
        <v>Western Cape</v>
      </c>
      <c r="P809" t="s">
        <v>82</v>
      </c>
      <c r="Q809" t="str">
        <f>_xlfn.XLOOKUP(Orders_CLEAN[[#This Row],[EmployeeID]],Employees[EmployeeID],Employees[EmployeeName])</f>
        <v>Thabo Pretorius</v>
      </c>
      <c r="R809" s="8">
        <f>Orders_CLEAN[[#This Row],[Quantity]]*Orders_CLEAN[[#This Row],[UnitPrice]]*(1-Orders_CLEAN[[#This Row],[Discount]])</f>
        <v>6192.64</v>
      </c>
      <c r="S809" s="8">
        <f>Orders_CLEAN[[#This Row],[Cost]]*Orders_CLEAN[[#This Row],[Quantity]]</f>
        <v>4776.08</v>
      </c>
      <c r="T809" s="8">
        <f>Orders_CLEAN[[#This Row],[LineTotal]]-Orders_CLEAN[[#This Row],[LineCost]]</f>
        <v>1416.5600000000004</v>
      </c>
      <c r="U809" s="8" t="str">
        <f>IFERROR(IF(Orders_CLEAN[[#This Row],[Profit]]/Orders_CLEAN[[#This Row],[LineTotal]]&gt;0.3, "High", IF(Orders_CLEAN[[#This Row],[Profit]]/Orders_CLEAN[[#This Row],[LineTotal]]&gt;=0.15, "Medium", "Low")), "Quantity Error!")</f>
        <v>Medium</v>
      </c>
      <c r="V809" s="8" t="str">
        <f>IF(COUNTIF(Returns[OrderID], Orders_CLEAN[[#This Row],[OrderID]])&gt;0, "Yes", "No")</f>
        <v>No</v>
      </c>
      <c r="W809" s="19">
        <f>IF(Orders_CLEAN[[#This Row],[Returned]]="Yes",1,0)</f>
        <v>0</v>
      </c>
    </row>
    <row r="810" spans="1:23" x14ac:dyDescent="0.2">
      <c r="A810" t="s">
        <v>1330</v>
      </c>
      <c r="B810" s="5">
        <v>45566</v>
      </c>
      <c r="C810" s="5" t="str">
        <f>IF(Orders_CLEAN[[#This Row],[Quantity]]="", "Quantity Error!", "Q"&amp;ROUNDUP(MONTH(Orders_CLEAN[[#This Row],[OrderDate]])/3,0))</f>
        <v>Q4</v>
      </c>
      <c r="D810" t="s">
        <v>123</v>
      </c>
      <c r="E810" t="str">
        <f>_xlfn.XLOOKUP(Orders_CLEAN[[#This Row],[CustomerID]],Customers[CustomerID],Customers[CustomerName])</f>
        <v>Nomvula Steyn</v>
      </c>
      <c r="F810" t="s">
        <v>108</v>
      </c>
      <c r="G810" t="str">
        <f>_xlfn.XLOOKUP(Orders_CLEAN[[#This Row],[ProductID]],Products[ProductID],Products[ProductName])</f>
        <v>Staplers Model 2</v>
      </c>
      <c r="H810" t="str">
        <f>_xlfn.XLOOKUP(Orders_CLEAN[[#This Row],[ProductName]],Products[ProductName],Products[Category])</f>
        <v>Office Supplies</v>
      </c>
      <c r="I810" s="6">
        <f>_xlfn.XLOOKUP(Orders_CLEAN[[#This Row],[ProductID]],Products[ProductID],Products[Cost])</f>
        <v>723.21</v>
      </c>
      <c r="J810">
        <v>6</v>
      </c>
      <c r="K810" s="6">
        <v>1348.08</v>
      </c>
      <c r="L810" s="7">
        <v>0.2</v>
      </c>
      <c r="M810" t="s">
        <v>13</v>
      </c>
      <c r="N810" t="s">
        <v>31</v>
      </c>
      <c r="O810" t="str">
        <f>_xlfn.XLOOKUP(Orders_CLEAN[[#This Row],[Region]],Region_lookup[RegionCode],Region_lookup[RegionName])</f>
        <v>Gauteng</v>
      </c>
      <c r="P810" t="s">
        <v>43</v>
      </c>
      <c r="Q810" t="str">
        <f>_xlfn.XLOOKUP(Orders_CLEAN[[#This Row],[EmployeeID]],Employees[EmployeeID],Employees[EmployeeName])</f>
        <v>Thabo Dlamini</v>
      </c>
      <c r="R810" s="8">
        <f>Orders_CLEAN[[#This Row],[Quantity]]*Orders_CLEAN[[#This Row],[UnitPrice]]*(1-Orders_CLEAN[[#This Row],[Discount]])</f>
        <v>6470.7839999999997</v>
      </c>
      <c r="S810" s="8">
        <f>Orders_CLEAN[[#This Row],[Cost]]*Orders_CLEAN[[#This Row],[Quantity]]</f>
        <v>4339.26</v>
      </c>
      <c r="T810" s="8">
        <f>Orders_CLEAN[[#This Row],[LineTotal]]-Orders_CLEAN[[#This Row],[LineCost]]</f>
        <v>2131.5239999999994</v>
      </c>
      <c r="U810" s="8" t="str">
        <f>IFERROR(IF(Orders_CLEAN[[#This Row],[Profit]]/Orders_CLEAN[[#This Row],[LineTotal]]&gt;0.3, "High", IF(Orders_CLEAN[[#This Row],[Profit]]/Orders_CLEAN[[#This Row],[LineTotal]]&gt;=0.15, "Medium", "Low")), "Quantity Error!")</f>
        <v>High</v>
      </c>
      <c r="V810" s="8" t="str">
        <f>IF(COUNTIF(Returns[OrderID], Orders_CLEAN[[#This Row],[OrderID]])&gt;0, "Yes", "No")</f>
        <v>No</v>
      </c>
      <c r="W810" s="19">
        <f>IF(Orders_CLEAN[[#This Row],[Returned]]="Yes",1,0)</f>
        <v>0</v>
      </c>
    </row>
    <row r="811" spans="1:23" x14ac:dyDescent="0.2">
      <c r="A811" t="s">
        <v>1331</v>
      </c>
      <c r="B811" s="5">
        <v>45710</v>
      </c>
      <c r="C811" s="5" t="str">
        <f>IF(Orders_CLEAN[[#This Row],[Quantity]]="", "Quantity Error!", "Q"&amp;ROUNDUP(MONTH(Orders_CLEAN[[#This Row],[OrderDate]])/3,0))</f>
        <v>Q1</v>
      </c>
      <c r="D811" t="s">
        <v>60</v>
      </c>
      <c r="E811" t="str">
        <f>_xlfn.XLOOKUP(Orders_CLEAN[[#This Row],[CustomerID]],Customers[CustomerID],Customers[CustomerName])</f>
        <v>Lerato Mbatha</v>
      </c>
      <c r="F811" t="s">
        <v>166</v>
      </c>
      <c r="G811" t="str">
        <f>_xlfn.XLOOKUP(Orders_CLEAN[[#This Row],[ProductID]],Products[ProductID],Products[ProductName])</f>
        <v>Monitors Model 2</v>
      </c>
      <c r="H811" t="str">
        <f>_xlfn.XLOOKUP(Orders_CLEAN[[#This Row],[ProductName]],Products[ProductName],Products[Category])</f>
        <v>Technology</v>
      </c>
      <c r="I811" s="6">
        <f>_xlfn.XLOOKUP(Orders_CLEAN[[#This Row],[ProductID]],Products[ProductID],Products[Cost])</f>
        <v>396.64</v>
      </c>
      <c r="J811">
        <v>11</v>
      </c>
      <c r="K811" s="6">
        <v>532.41999999999996</v>
      </c>
      <c r="L811" s="7">
        <v>0.05</v>
      </c>
      <c r="M811" t="s">
        <v>27</v>
      </c>
      <c r="N811" t="s">
        <v>31</v>
      </c>
      <c r="O811" t="str">
        <f>_xlfn.XLOOKUP(Orders_CLEAN[[#This Row],[Region]],Region_lookup[RegionCode],Region_lookup[RegionName])</f>
        <v>Gauteng</v>
      </c>
      <c r="P811" t="s">
        <v>43</v>
      </c>
      <c r="Q811" t="str">
        <f>_xlfn.XLOOKUP(Orders_CLEAN[[#This Row],[EmployeeID]],Employees[EmployeeID],Employees[EmployeeName])</f>
        <v>Thabo Dlamini</v>
      </c>
      <c r="R811" s="8">
        <f>Orders_CLEAN[[#This Row],[Quantity]]*Orders_CLEAN[[#This Row],[UnitPrice]]*(1-Orders_CLEAN[[#This Row],[Discount]])</f>
        <v>5563.7889999999998</v>
      </c>
      <c r="S811" s="8">
        <f>Orders_CLEAN[[#This Row],[Cost]]*Orders_CLEAN[[#This Row],[Quantity]]</f>
        <v>4363.04</v>
      </c>
      <c r="T811" s="8">
        <f>Orders_CLEAN[[#This Row],[LineTotal]]-Orders_CLEAN[[#This Row],[LineCost]]</f>
        <v>1200.7489999999998</v>
      </c>
      <c r="U811" s="8" t="str">
        <f>IFERROR(IF(Orders_CLEAN[[#This Row],[Profit]]/Orders_CLEAN[[#This Row],[LineTotal]]&gt;0.3, "High", IF(Orders_CLEAN[[#This Row],[Profit]]/Orders_CLEAN[[#This Row],[LineTotal]]&gt;=0.15, "Medium", "Low")), "Quantity Error!")</f>
        <v>Medium</v>
      </c>
      <c r="V811" s="8" t="str">
        <f>IF(COUNTIF(Returns[OrderID], Orders_CLEAN[[#This Row],[OrderID]])&gt;0, "Yes", "No")</f>
        <v>No</v>
      </c>
      <c r="W811" s="19">
        <f>IF(Orders_CLEAN[[#This Row],[Returned]]="Yes",1,0)</f>
        <v>0</v>
      </c>
    </row>
    <row r="812" spans="1:23" x14ac:dyDescent="0.2">
      <c r="A812" t="s">
        <v>1332</v>
      </c>
      <c r="B812" s="5">
        <v>45627</v>
      </c>
      <c r="C812" s="5" t="str">
        <f>IF(Orders_CLEAN[[#This Row],[Quantity]]="", "Quantity Error!", "Q"&amp;ROUNDUP(MONTH(Orders_CLEAN[[#This Row],[OrderDate]])/3,0))</f>
        <v>Q4</v>
      </c>
      <c r="D812" t="s">
        <v>29</v>
      </c>
      <c r="E812" t="str">
        <f>_xlfn.XLOOKUP(Orders_CLEAN[[#This Row],[CustomerID]],Customers[CustomerID],Customers[CustomerName])</f>
        <v>Lerato Molefe</v>
      </c>
      <c r="F812" t="s">
        <v>35</v>
      </c>
      <c r="G812" t="str">
        <f>_xlfn.XLOOKUP(Orders_CLEAN[[#This Row],[ProductID]],Products[ProductID],Products[ProductName])</f>
        <v>Accessories Model 1</v>
      </c>
      <c r="H812" t="str">
        <f>_xlfn.XLOOKUP(Orders_CLEAN[[#This Row],[ProductName]],Products[ProductName],Products[Category])</f>
        <v>Technology</v>
      </c>
      <c r="I812" s="6">
        <f>_xlfn.XLOOKUP(Orders_CLEAN[[#This Row],[ProductID]],Products[ProductID],Products[Cost])</f>
        <v>329.45</v>
      </c>
      <c r="J812">
        <v>10</v>
      </c>
      <c r="K812" s="6">
        <v>709.62</v>
      </c>
      <c r="L812" s="7">
        <v>0.05</v>
      </c>
      <c r="M812" t="s">
        <v>13</v>
      </c>
      <c r="N812" t="s">
        <v>31</v>
      </c>
      <c r="O812" t="str">
        <f>_xlfn.XLOOKUP(Orders_CLEAN[[#This Row],[Region]],Region_lookup[RegionCode],Region_lookup[RegionName])</f>
        <v>Gauteng</v>
      </c>
      <c r="P812" t="s">
        <v>52</v>
      </c>
      <c r="Q812" t="str">
        <f>_xlfn.XLOOKUP(Orders_CLEAN[[#This Row],[EmployeeID]],Employees[EmployeeID],Employees[EmployeeName])</f>
        <v>Precious Mbatha</v>
      </c>
      <c r="R812" s="8">
        <f>Orders_CLEAN[[#This Row],[Quantity]]*Orders_CLEAN[[#This Row],[UnitPrice]]*(1-Orders_CLEAN[[#This Row],[Discount]])</f>
        <v>6741.3899999999994</v>
      </c>
      <c r="S812" s="8">
        <f>Orders_CLEAN[[#This Row],[Cost]]*Orders_CLEAN[[#This Row],[Quantity]]</f>
        <v>3294.5</v>
      </c>
      <c r="T812" s="8">
        <f>Orders_CLEAN[[#This Row],[LineTotal]]-Orders_CLEAN[[#This Row],[LineCost]]</f>
        <v>3446.8899999999994</v>
      </c>
      <c r="U812" s="8" t="str">
        <f>IFERROR(IF(Orders_CLEAN[[#This Row],[Profit]]/Orders_CLEAN[[#This Row],[LineTotal]]&gt;0.3, "High", IF(Orders_CLEAN[[#This Row],[Profit]]/Orders_CLEAN[[#This Row],[LineTotal]]&gt;=0.15, "Medium", "Low")), "Quantity Error!")</f>
        <v>High</v>
      </c>
      <c r="V812" s="8" t="str">
        <f>IF(COUNTIF(Returns[OrderID], Orders_CLEAN[[#This Row],[OrderID]])&gt;0, "Yes", "No")</f>
        <v>No</v>
      </c>
      <c r="W812" s="19">
        <f>IF(Orders_CLEAN[[#This Row],[Returned]]="Yes",1,0)</f>
        <v>0</v>
      </c>
    </row>
    <row r="813" spans="1:23" x14ac:dyDescent="0.2">
      <c r="A813" t="s">
        <v>1333</v>
      </c>
      <c r="B813" s="5">
        <v>45450</v>
      </c>
      <c r="C813" s="5" t="str">
        <f>IF(Orders_CLEAN[[#This Row],[Quantity]]="", "Quantity Error!", "Q"&amp;ROUNDUP(MONTH(Orders_CLEAN[[#This Row],[OrderDate]])/3,0))</f>
        <v>Q2</v>
      </c>
      <c r="D813" t="s">
        <v>50</v>
      </c>
      <c r="E813" t="str">
        <f>_xlfn.XLOOKUP(Orders_CLEAN[[#This Row],[CustomerID]],Customers[CustomerID],Customers[CustomerName])</f>
        <v>Precious Steyn</v>
      </c>
      <c r="F813" t="s">
        <v>166</v>
      </c>
      <c r="G813" t="str">
        <f>_xlfn.XLOOKUP(Orders_CLEAN[[#This Row],[ProductID]],Products[ProductID],Products[ProductName])</f>
        <v>Monitors Model 2</v>
      </c>
      <c r="H813" t="str">
        <f>_xlfn.XLOOKUP(Orders_CLEAN[[#This Row],[ProductName]],Products[ProductName],Products[Category])</f>
        <v>Technology</v>
      </c>
      <c r="I813" s="6">
        <f>_xlfn.XLOOKUP(Orders_CLEAN[[#This Row],[ProductID]],Products[ProductID],Products[Cost])</f>
        <v>396.64</v>
      </c>
      <c r="J813">
        <v>9</v>
      </c>
      <c r="K813" s="6">
        <v>532.41999999999996</v>
      </c>
      <c r="L813" s="7">
        <v>0.2</v>
      </c>
      <c r="M813" t="s">
        <v>13</v>
      </c>
      <c r="N813" t="s">
        <v>31</v>
      </c>
      <c r="O813" t="str">
        <f>_xlfn.XLOOKUP(Orders_CLEAN[[#This Row],[Region]],Region_lookup[RegionCode],Region_lookup[RegionName])</f>
        <v>Gauteng</v>
      </c>
      <c r="P813" t="s">
        <v>43</v>
      </c>
      <c r="Q813" t="str">
        <f>_xlfn.XLOOKUP(Orders_CLEAN[[#This Row],[EmployeeID]],Employees[EmployeeID],Employees[EmployeeName])</f>
        <v>Thabo Dlamini</v>
      </c>
      <c r="R813" s="8">
        <f>Orders_CLEAN[[#This Row],[Quantity]]*Orders_CLEAN[[#This Row],[UnitPrice]]*(1-Orders_CLEAN[[#This Row],[Discount]])</f>
        <v>3833.424</v>
      </c>
      <c r="S813" s="8">
        <f>Orders_CLEAN[[#This Row],[Cost]]*Orders_CLEAN[[#This Row],[Quantity]]</f>
        <v>3569.7599999999998</v>
      </c>
      <c r="T813" s="8">
        <f>Orders_CLEAN[[#This Row],[LineTotal]]-Orders_CLEAN[[#This Row],[LineCost]]</f>
        <v>263.66400000000021</v>
      </c>
      <c r="U813" s="8" t="str">
        <f>IFERROR(IF(Orders_CLEAN[[#This Row],[Profit]]/Orders_CLEAN[[#This Row],[LineTotal]]&gt;0.3, "High", IF(Orders_CLEAN[[#This Row],[Profit]]/Orders_CLEAN[[#This Row],[LineTotal]]&gt;=0.15, "Medium", "Low")), "Quantity Error!")</f>
        <v>Low</v>
      </c>
      <c r="V813" s="8" t="str">
        <f>IF(COUNTIF(Returns[OrderID], Orders_CLEAN[[#This Row],[OrderID]])&gt;0, "Yes", "No")</f>
        <v>No</v>
      </c>
      <c r="W813" s="19">
        <f>IF(Orders_CLEAN[[#This Row],[Returned]]="Yes",1,0)</f>
        <v>0</v>
      </c>
    </row>
    <row r="814" spans="1:23" x14ac:dyDescent="0.2">
      <c r="A814" t="s">
        <v>1334</v>
      </c>
      <c r="B814" s="5">
        <v>45593</v>
      </c>
      <c r="C814" s="5" t="str">
        <f>IF(Orders_CLEAN[[#This Row],[Quantity]]="", "Quantity Error!", "Q"&amp;ROUNDUP(MONTH(Orders_CLEAN[[#This Row],[OrderDate]])/3,0))</f>
        <v>Q4</v>
      </c>
      <c r="D814" t="s">
        <v>246</v>
      </c>
      <c r="E814" t="str">
        <f>_xlfn.XLOOKUP(Orders_CLEAN[[#This Row],[CustomerID]],Customers[CustomerID],Customers[CustomerName])</f>
        <v>Precious Steyn</v>
      </c>
      <c r="F814" t="s">
        <v>114</v>
      </c>
      <c r="G814" t="str">
        <f>_xlfn.XLOOKUP(Orders_CLEAN[[#This Row],[ProductID]],Products[ProductID],Products[ProductName])</f>
        <v>Staplers Model 4</v>
      </c>
      <c r="H814" t="str">
        <f>_xlfn.XLOOKUP(Orders_CLEAN[[#This Row],[ProductName]],Products[ProductName],Products[Category])</f>
        <v>Office Supplies</v>
      </c>
      <c r="I814" s="6">
        <f>_xlfn.XLOOKUP(Orders_CLEAN[[#This Row],[ProductID]],Products[ProductID],Products[Cost])</f>
        <v>465.76</v>
      </c>
      <c r="J814">
        <v>10</v>
      </c>
      <c r="K814" s="6">
        <v>906.25</v>
      </c>
      <c r="L814" s="7">
        <v>0.2</v>
      </c>
      <c r="M814" t="s">
        <v>27</v>
      </c>
      <c r="N814" t="s">
        <v>47</v>
      </c>
      <c r="O814" t="str">
        <f>_xlfn.XLOOKUP(Orders_CLEAN[[#This Row],[Region]],Region_lookup[RegionCode],Region_lookup[RegionName])</f>
        <v>Eastern Cape</v>
      </c>
      <c r="P814" t="s">
        <v>58</v>
      </c>
      <c r="Q814" t="str">
        <f>_xlfn.XLOOKUP(Orders_CLEAN[[#This Row],[EmployeeID]],Employees[EmployeeID],Employees[EmployeeName])</f>
        <v>Palesa Steyn</v>
      </c>
      <c r="R814" s="8">
        <f>Orders_CLEAN[[#This Row],[Quantity]]*Orders_CLEAN[[#This Row],[UnitPrice]]*(1-Orders_CLEAN[[#This Row],[Discount]])</f>
        <v>7250</v>
      </c>
      <c r="S814" s="8">
        <f>Orders_CLEAN[[#This Row],[Cost]]*Orders_CLEAN[[#This Row],[Quantity]]</f>
        <v>4657.6000000000004</v>
      </c>
      <c r="T814" s="8">
        <f>Orders_CLEAN[[#This Row],[LineTotal]]-Orders_CLEAN[[#This Row],[LineCost]]</f>
        <v>2592.3999999999996</v>
      </c>
      <c r="U814" s="8" t="str">
        <f>IFERROR(IF(Orders_CLEAN[[#This Row],[Profit]]/Orders_CLEAN[[#This Row],[LineTotal]]&gt;0.3, "High", IF(Orders_CLEAN[[#This Row],[Profit]]/Orders_CLEAN[[#This Row],[LineTotal]]&gt;=0.15, "Medium", "Low")), "Quantity Error!")</f>
        <v>High</v>
      </c>
      <c r="V814" s="8" t="str">
        <f>IF(COUNTIF(Returns[OrderID], Orders_CLEAN[[#This Row],[OrderID]])&gt;0, "Yes", "No")</f>
        <v>No</v>
      </c>
      <c r="W814" s="19">
        <f>IF(Orders_CLEAN[[#This Row],[Returned]]="Yes",1,0)</f>
        <v>0</v>
      </c>
    </row>
    <row r="815" spans="1:23" x14ac:dyDescent="0.2">
      <c r="A815" t="s">
        <v>1336</v>
      </c>
      <c r="B815" s="5">
        <v>45502</v>
      </c>
      <c r="C815" s="5" t="str">
        <f>IF(Orders_CLEAN[[#This Row],[Quantity]]="", "Quantity Error!", "Q"&amp;ROUNDUP(MONTH(Orders_CLEAN[[#This Row],[OrderDate]])/3,0))</f>
        <v>Q3</v>
      </c>
      <c r="D815" t="s">
        <v>254</v>
      </c>
      <c r="E815" t="str">
        <f>_xlfn.XLOOKUP(Orders_CLEAN[[#This Row],[CustomerID]],Customers[CustomerID],Customers[CustomerName])</f>
        <v>Werner Sithole</v>
      </c>
      <c r="F815" t="s">
        <v>413</v>
      </c>
      <c r="G815" t="str">
        <f>_xlfn.XLOOKUP(Orders_CLEAN[[#This Row],[ProductID]],Products[ProductID],Products[ProductName])</f>
        <v>Monitors Model 4</v>
      </c>
      <c r="H815" t="str">
        <f>_xlfn.XLOOKUP(Orders_CLEAN[[#This Row],[ProductName]],Products[ProductName],Products[Category])</f>
        <v>Technology</v>
      </c>
      <c r="I815" s="6">
        <f>_xlfn.XLOOKUP(Orders_CLEAN[[#This Row],[ProductID]],Products[ProductID],Products[Cost])</f>
        <v>365.65</v>
      </c>
      <c r="J815">
        <v>12</v>
      </c>
      <c r="K815" s="6">
        <v>689.97</v>
      </c>
      <c r="L815" s="7">
        <v>0</v>
      </c>
      <c r="M815" t="s">
        <v>27</v>
      </c>
      <c r="N815" t="s">
        <v>21</v>
      </c>
      <c r="O815" t="str">
        <f>_xlfn.XLOOKUP(Orders_CLEAN[[#This Row],[Region]],Region_lookup[RegionCode],Region_lookup[RegionName])</f>
        <v>KwaZulu-Natal</v>
      </c>
      <c r="P815" t="s">
        <v>170</v>
      </c>
      <c r="Q815" t="str">
        <f>_xlfn.XLOOKUP(Orders_CLEAN[[#This Row],[EmployeeID]],Employees[EmployeeID],Employees[EmployeeName])</f>
        <v>Nomvula Le Roux</v>
      </c>
      <c r="R815" s="8">
        <f>Orders_CLEAN[[#This Row],[Quantity]]*Orders_CLEAN[[#This Row],[UnitPrice]]*(1-Orders_CLEAN[[#This Row],[Discount]])</f>
        <v>8279.64</v>
      </c>
      <c r="S815" s="8">
        <f>Orders_CLEAN[[#This Row],[Cost]]*Orders_CLEAN[[#This Row],[Quantity]]</f>
        <v>4387.7999999999993</v>
      </c>
      <c r="T815" s="8">
        <f>Orders_CLEAN[[#This Row],[LineTotal]]-Orders_CLEAN[[#This Row],[LineCost]]</f>
        <v>3891.84</v>
      </c>
      <c r="U815" s="8" t="str">
        <f>IFERROR(IF(Orders_CLEAN[[#This Row],[Profit]]/Orders_CLEAN[[#This Row],[LineTotal]]&gt;0.3, "High", IF(Orders_CLEAN[[#This Row],[Profit]]/Orders_CLEAN[[#This Row],[LineTotal]]&gt;=0.15, "Medium", "Low")), "Quantity Error!")</f>
        <v>High</v>
      </c>
      <c r="V815" s="8" t="str">
        <f>IF(COUNTIF(Returns[OrderID], Orders_CLEAN[[#This Row],[OrderID]])&gt;0, "Yes", "No")</f>
        <v>No</v>
      </c>
      <c r="W815" s="19">
        <f>IF(Orders_CLEAN[[#This Row],[Returned]]="Yes",1,0)</f>
        <v>0</v>
      </c>
    </row>
    <row r="816" spans="1:23" x14ac:dyDescent="0.2">
      <c r="A816" t="s">
        <v>1337</v>
      </c>
      <c r="B816" s="5">
        <v>45724</v>
      </c>
      <c r="C816" s="5" t="str">
        <f>IF(Orders_CLEAN[[#This Row],[Quantity]]="", "Quantity Error!", "Q"&amp;ROUNDUP(MONTH(Orders_CLEAN[[#This Row],[OrderDate]])/3,0))</f>
        <v>Q1</v>
      </c>
      <c r="D816" t="s">
        <v>975</v>
      </c>
      <c r="E816" t="str">
        <f>_xlfn.XLOOKUP(Orders_CLEAN[[#This Row],[CustomerID]],Customers[CustomerID],Customers[CustomerName])</f>
        <v>Chantelle Kruger</v>
      </c>
      <c r="F816" t="s">
        <v>216</v>
      </c>
      <c r="G816" t="str">
        <f>_xlfn.XLOOKUP(Orders_CLEAN[[#This Row],[ProductID]],Products[ProductID],Products[ProductName])</f>
        <v>Pens Model 1</v>
      </c>
      <c r="H816" t="str">
        <f>_xlfn.XLOOKUP(Orders_CLEAN[[#This Row],[ProductName]],Products[ProductName],Products[Category])</f>
        <v>Office Supplies</v>
      </c>
      <c r="I816" s="6">
        <f>_xlfn.XLOOKUP(Orders_CLEAN[[#This Row],[ProductID]],Products[ProductID],Products[Cost])</f>
        <v>640.09</v>
      </c>
      <c r="J816">
        <v>6</v>
      </c>
      <c r="K816" s="6">
        <v>1169.26</v>
      </c>
      <c r="L816" s="7">
        <v>0.15</v>
      </c>
      <c r="M816" t="s">
        <v>27</v>
      </c>
      <c r="N816" t="s">
        <v>21</v>
      </c>
      <c r="O816" t="str">
        <f>_xlfn.XLOOKUP(Orders_CLEAN[[#This Row],[Region]],Region_lookup[RegionCode],Region_lookup[RegionName])</f>
        <v>KwaZulu-Natal</v>
      </c>
      <c r="P816" t="s">
        <v>22</v>
      </c>
      <c r="Q816" t="str">
        <f>_xlfn.XLOOKUP(Orders_CLEAN[[#This Row],[EmployeeID]],Employees[EmployeeID],Employees[EmployeeName])</f>
        <v>Thabo Le Roux</v>
      </c>
      <c r="R816" s="8">
        <f>Orders_CLEAN[[#This Row],[Quantity]]*Orders_CLEAN[[#This Row],[UnitPrice]]*(1-Orders_CLEAN[[#This Row],[Discount]])</f>
        <v>5963.2259999999997</v>
      </c>
      <c r="S816" s="8">
        <f>Orders_CLEAN[[#This Row],[Cost]]*Orders_CLEAN[[#This Row],[Quantity]]</f>
        <v>3840.54</v>
      </c>
      <c r="T816" s="8">
        <f>Orders_CLEAN[[#This Row],[LineTotal]]-Orders_CLEAN[[#This Row],[LineCost]]</f>
        <v>2122.6859999999997</v>
      </c>
      <c r="U816" s="8" t="str">
        <f>IFERROR(IF(Orders_CLEAN[[#This Row],[Profit]]/Orders_CLEAN[[#This Row],[LineTotal]]&gt;0.3, "High", IF(Orders_CLEAN[[#This Row],[Profit]]/Orders_CLEAN[[#This Row],[LineTotal]]&gt;=0.15, "Medium", "Low")), "Quantity Error!")</f>
        <v>High</v>
      </c>
      <c r="V816" s="8" t="str">
        <f>IF(COUNTIF(Returns[OrderID], Orders_CLEAN[[#This Row],[OrderID]])&gt;0, "Yes", "No")</f>
        <v>No</v>
      </c>
      <c r="W816" s="19">
        <f>IF(Orders_CLEAN[[#This Row],[Returned]]="Yes",1,0)</f>
        <v>0</v>
      </c>
    </row>
    <row r="817" spans="1:23" x14ac:dyDescent="0.2">
      <c r="A817" t="s">
        <v>1338</v>
      </c>
      <c r="B817" s="5">
        <v>45538</v>
      </c>
      <c r="C817" s="5" t="str">
        <f>IF(Orders_CLEAN[[#This Row],[Quantity]]="", "Quantity Error!", "Q"&amp;ROUNDUP(MONTH(Orders_CLEAN[[#This Row],[OrderDate]])/3,0))</f>
        <v>Q3</v>
      </c>
      <c r="D817" t="s">
        <v>68</v>
      </c>
      <c r="E817" t="str">
        <f>_xlfn.XLOOKUP(Orders_CLEAN[[#This Row],[CustomerID]],Customers[CustomerID],Customers[CustomerName])</f>
        <v>Kagiso Van Der Merwe</v>
      </c>
      <c r="F817" t="s">
        <v>61</v>
      </c>
      <c r="G817" t="str">
        <f>_xlfn.XLOOKUP(Orders_CLEAN[[#This Row],[ProductID]],Products[ProductID],Products[ProductName])</f>
        <v>Laptops Model 4</v>
      </c>
      <c r="H817" t="str">
        <f>_xlfn.XLOOKUP(Orders_CLEAN[[#This Row],[ProductName]],Products[ProductName],Products[Category])</f>
        <v>Technology</v>
      </c>
      <c r="I817" s="6">
        <f>_xlfn.XLOOKUP(Orders_CLEAN[[#This Row],[ProductID]],Products[ProductID],Products[Cost])</f>
        <v>329.6</v>
      </c>
      <c r="J817">
        <v>11</v>
      </c>
      <c r="K817" s="6">
        <v>455.77</v>
      </c>
      <c r="L817" s="7">
        <v>0</v>
      </c>
      <c r="M817" t="s">
        <v>36</v>
      </c>
      <c r="N817" t="s">
        <v>47</v>
      </c>
      <c r="O817" t="str">
        <f>_xlfn.XLOOKUP(Orders_CLEAN[[#This Row],[Region]],Region_lookup[RegionCode],Region_lookup[RegionName])</f>
        <v>Eastern Cape</v>
      </c>
      <c r="P817" t="s">
        <v>75</v>
      </c>
      <c r="Q817" t="str">
        <f>_xlfn.XLOOKUP(Orders_CLEAN[[#This Row],[EmployeeID]],Employees[EmployeeID],Employees[EmployeeName])</f>
        <v>Francois Steyn</v>
      </c>
      <c r="R817" s="8">
        <f>Orders_CLEAN[[#This Row],[Quantity]]*Orders_CLEAN[[#This Row],[UnitPrice]]*(1-Orders_CLEAN[[#This Row],[Discount]])</f>
        <v>5013.4699999999993</v>
      </c>
      <c r="S817" s="8">
        <f>Orders_CLEAN[[#This Row],[Cost]]*Orders_CLEAN[[#This Row],[Quantity]]</f>
        <v>3625.6000000000004</v>
      </c>
      <c r="T817" s="8">
        <f>Orders_CLEAN[[#This Row],[LineTotal]]-Orders_CLEAN[[#This Row],[LineCost]]</f>
        <v>1387.869999999999</v>
      </c>
      <c r="U817" s="8" t="str">
        <f>IFERROR(IF(Orders_CLEAN[[#This Row],[Profit]]/Orders_CLEAN[[#This Row],[LineTotal]]&gt;0.3, "High", IF(Orders_CLEAN[[#This Row],[Profit]]/Orders_CLEAN[[#This Row],[LineTotal]]&gt;=0.15, "Medium", "Low")), "Quantity Error!")</f>
        <v>Medium</v>
      </c>
      <c r="V817" s="8" t="str">
        <f>IF(COUNTIF(Returns[OrderID], Orders_CLEAN[[#This Row],[OrderID]])&gt;0, "Yes", "No")</f>
        <v>No</v>
      </c>
      <c r="W817" s="19">
        <f>IF(Orders_CLEAN[[#This Row],[Returned]]="Yes",1,0)</f>
        <v>0</v>
      </c>
    </row>
    <row r="818" spans="1:23" x14ac:dyDescent="0.2">
      <c r="A818" t="s">
        <v>1339</v>
      </c>
      <c r="B818" s="5">
        <v>45475</v>
      </c>
      <c r="C818" s="5" t="str">
        <f>IF(Orders_CLEAN[[#This Row],[Quantity]]="", "Quantity Error!", "Q"&amp;ROUNDUP(MONTH(Orders_CLEAN[[#This Row],[OrderDate]])/3,0))</f>
        <v>Q3</v>
      </c>
      <c r="D818" t="s">
        <v>353</v>
      </c>
      <c r="E818" t="str">
        <f>_xlfn.XLOOKUP(Orders_CLEAN[[#This Row],[CustomerID]],Customers[CustomerID],Customers[CustomerName])</f>
        <v>Sipho Joubert</v>
      </c>
      <c r="F818" t="s">
        <v>69</v>
      </c>
      <c r="G818" t="str">
        <f>_xlfn.XLOOKUP(Orders_CLEAN[[#This Row],[ProductID]],Products[ProductID],Products[ProductName])</f>
        <v>Paper Model 2</v>
      </c>
      <c r="H818" t="str">
        <f>_xlfn.XLOOKUP(Orders_CLEAN[[#This Row],[ProductName]],Products[ProductName],Products[Category])</f>
        <v>Office Supplies</v>
      </c>
      <c r="I818" s="6">
        <f>_xlfn.XLOOKUP(Orders_CLEAN[[#This Row],[ProductID]],Products[ProductID],Products[Cost])</f>
        <v>461.98</v>
      </c>
      <c r="J818">
        <v>5</v>
      </c>
      <c r="K818" s="6">
        <v>1013.15</v>
      </c>
      <c r="L818" s="7">
        <v>0.1</v>
      </c>
      <c r="M818" t="s">
        <v>13</v>
      </c>
      <c r="N818" t="s">
        <v>21</v>
      </c>
      <c r="O818" t="str">
        <f>_xlfn.XLOOKUP(Orders_CLEAN[[#This Row],[Region]],Region_lookup[RegionCode],Region_lookup[RegionName])</f>
        <v>KwaZulu-Natal</v>
      </c>
      <c r="P818" t="s">
        <v>97</v>
      </c>
      <c r="Q818" t="str">
        <f>_xlfn.XLOOKUP(Orders_CLEAN[[#This Row],[EmployeeID]],Employees[EmployeeID],Employees[EmployeeName])</f>
        <v>Bongani Sithole</v>
      </c>
      <c r="R818" s="8">
        <f>Orders_CLEAN[[#This Row],[Quantity]]*Orders_CLEAN[[#This Row],[UnitPrice]]*(1-Orders_CLEAN[[#This Row],[Discount]])</f>
        <v>4559.1750000000002</v>
      </c>
      <c r="S818" s="8">
        <f>Orders_CLEAN[[#This Row],[Cost]]*Orders_CLEAN[[#This Row],[Quantity]]</f>
        <v>2309.9</v>
      </c>
      <c r="T818" s="8">
        <f>Orders_CLEAN[[#This Row],[LineTotal]]-Orders_CLEAN[[#This Row],[LineCost]]</f>
        <v>2249.2750000000001</v>
      </c>
      <c r="U818" s="8" t="str">
        <f>IFERROR(IF(Orders_CLEAN[[#This Row],[Profit]]/Orders_CLEAN[[#This Row],[LineTotal]]&gt;0.3, "High", IF(Orders_CLEAN[[#This Row],[Profit]]/Orders_CLEAN[[#This Row],[LineTotal]]&gt;=0.15, "Medium", "Low")), "Quantity Error!")</f>
        <v>High</v>
      </c>
      <c r="V818" s="8" t="str">
        <f>IF(COUNTIF(Returns[OrderID], Orders_CLEAN[[#This Row],[OrderID]])&gt;0, "Yes", "No")</f>
        <v>No</v>
      </c>
      <c r="W818" s="19">
        <f>IF(Orders_CLEAN[[#This Row],[Returned]]="Yes",1,0)</f>
        <v>0</v>
      </c>
    </row>
    <row r="819" spans="1:23" x14ac:dyDescent="0.2">
      <c r="A819" t="s">
        <v>1342</v>
      </c>
      <c r="B819" s="5">
        <v>45784</v>
      </c>
      <c r="C819" s="5" t="str">
        <f>IF(Orders_CLEAN[[#This Row],[Quantity]]="", "Quantity Error!", "Q"&amp;ROUNDUP(MONTH(Orders_CLEAN[[#This Row],[OrderDate]])/3,0))</f>
        <v>Q2</v>
      </c>
      <c r="D819" t="s">
        <v>50</v>
      </c>
      <c r="E819" t="str">
        <f>_xlfn.XLOOKUP(Orders_CLEAN[[#This Row],[CustomerID]],Customers[CustomerID],Customers[CustomerName])</f>
        <v>Precious Steyn</v>
      </c>
      <c r="F819" t="s">
        <v>413</v>
      </c>
      <c r="G819" t="str">
        <f>_xlfn.XLOOKUP(Orders_CLEAN[[#This Row],[ProductID]],Products[ProductID],Products[ProductName])</f>
        <v>Monitors Model 4</v>
      </c>
      <c r="H819" t="str">
        <f>_xlfn.XLOOKUP(Orders_CLEAN[[#This Row],[ProductName]],Products[ProductName],Products[Category])</f>
        <v>Technology</v>
      </c>
      <c r="I819" s="6">
        <f>_xlfn.XLOOKUP(Orders_CLEAN[[#This Row],[ProductID]],Products[ProductID],Products[Cost])</f>
        <v>365.65</v>
      </c>
      <c r="J819">
        <v>8</v>
      </c>
      <c r="K819" s="6">
        <v>689.97</v>
      </c>
      <c r="L819" s="7">
        <v>0.2</v>
      </c>
      <c r="M819" t="s">
        <v>27</v>
      </c>
      <c r="N819" t="s">
        <v>31</v>
      </c>
      <c r="O819" t="str">
        <f>_xlfn.XLOOKUP(Orders_CLEAN[[#This Row],[Region]],Region_lookup[RegionCode],Region_lookup[RegionName])</f>
        <v>Gauteng</v>
      </c>
      <c r="P819" t="s">
        <v>43</v>
      </c>
      <c r="Q819" t="str">
        <f>_xlfn.XLOOKUP(Orders_CLEAN[[#This Row],[EmployeeID]],Employees[EmployeeID],Employees[EmployeeName])</f>
        <v>Thabo Dlamini</v>
      </c>
      <c r="R819" s="8">
        <f>Orders_CLEAN[[#This Row],[Quantity]]*Orders_CLEAN[[#This Row],[UnitPrice]]*(1-Orders_CLEAN[[#This Row],[Discount]])</f>
        <v>4415.808</v>
      </c>
      <c r="S819" s="8">
        <f>Orders_CLEAN[[#This Row],[Cost]]*Orders_CLEAN[[#This Row],[Quantity]]</f>
        <v>2925.2</v>
      </c>
      <c r="T819" s="8">
        <f>Orders_CLEAN[[#This Row],[LineTotal]]-Orders_CLEAN[[#This Row],[LineCost]]</f>
        <v>1490.6080000000002</v>
      </c>
      <c r="U819" s="8" t="str">
        <f>IFERROR(IF(Orders_CLEAN[[#This Row],[Profit]]/Orders_CLEAN[[#This Row],[LineTotal]]&gt;0.3, "High", IF(Orders_CLEAN[[#This Row],[Profit]]/Orders_CLEAN[[#This Row],[LineTotal]]&gt;=0.15, "Medium", "Low")), "Quantity Error!")</f>
        <v>High</v>
      </c>
      <c r="V819" s="8" t="str">
        <f>IF(COUNTIF(Returns[OrderID], Orders_CLEAN[[#This Row],[OrderID]])&gt;0, "Yes", "No")</f>
        <v>No</v>
      </c>
      <c r="W819" s="19">
        <f>IF(Orders_CLEAN[[#This Row],[Returned]]="Yes",1,0)</f>
        <v>0</v>
      </c>
    </row>
    <row r="820" spans="1:23" x14ac:dyDescent="0.2">
      <c r="A820" t="s">
        <v>1345</v>
      </c>
      <c r="B820" s="5">
        <v>45398</v>
      </c>
      <c r="C820" s="5" t="str">
        <f>IF(Orders_CLEAN[[#This Row],[Quantity]]="", "Quantity Error!", "Q"&amp;ROUNDUP(MONTH(Orders_CLEAN[[#This Row],[OrderDate]])/3,0))</f>
        <v>Q2</v>
      </c>
      <c r="D820" t="s">
        <v>107</v>
      </c>
      <c r="E820" t="str">
        <f>_xlfn.XLOOKUP(Orders_CLEAN[[#This Row],[CustomerID]],Customers[CustomerID],Customers[CustomerName])</f>
        <v>Nomvula Molefe</v>
      </c>
      <c r="F820" t="s">
        <v>35</v>
      </c>
      <c r="G820" t="str">
        <f>_xlfn.XLOOKUP(Orders_CLEAN[[#This Row],[ProductID]],Products[ProductID],Products[ProductName])</f>
        <v>Accessories Model 1</v>
      </c>
      <c r="H820" t="str">
        <f>_xlfn.XLOOKUP(Orders_CLEAN[[#This Row],[ProductName]],Products[ProductName],Products[Category])</f>
        <v>Technology</v>
      </c>
      <c r="I820" s="6">
        <f>_xlfn.XLOOKUP(Orders_CLEAN[[#This Row],[ProductID]],Products[ProductID],Products[Cost])</f>
        <v>329.45</v>
      </c>
      <c r="J820">
        <v>7</v>
      </c>
      <c r="K820" s="6">
        <v>709.62</v>
      </c>
      <c r="L820" s="7">
        <v>0.2</v>
      </c>
      <c r="M820" t="s">
        <v>27</v>
      </c>
      <c r="N820" t="s">
        <v>14</v>
      </c>
      <c r="O820" t="str">
        <f>_xlfn.XLOOKUP(Orders_CLEAN[[#This Row],[Region]],Region_lookup[RegionCode],Region_lookup[RegionName])</f>
        <v>Western Cape</v>
      </c>
      <c r="P820" t="s">
        <v>82</v>
      </c>
      <c r="Q820" t="str">
        <f>_xlfn.XLOOKUP(Orders_CLEAN[[#This Row],[EmployeeID]],Employees[EmployeeID],Employees[EmployeeName])</f>
        <v>Thabo Pretorius</v>
      </c>
      <c r="R820" s="8">
        <f>Orders_CLEAN[[#This Row],[Quantity]]*Orders_CLEAN[[#This Row],[UnitPrice]]*(1-Orders_CLEAN[[#This Row],[Discount]])</f>
        <v>3973.8720000000003</v>
      </c>
      <c r="S820" s="8">
        <f>Orders_CLEAN[[#This Row],[Cost]]*Orders_CLEAN[[#This Row],[Quantity]]</f>
        <v>2306.15</v>
      </c>
      <c r="T820" s="8">
        <f>Orders_CLEAN[[#This Row],[LineTotal]]-Orders_CLEAN[[#This Row],[LineCost]]</f>
        <v>1667.7220000000002</v>
      </c>
      <c r="U820" s="8" t="str">
        <f>IFERROR(IF(Orders_CLEAN[[#This Row],[Profit]]/Orders_CLEAN[[#This Row],[LineTotal]]&gt;0.3, "High", IF(Orders_CLEAN[[#This Row],[Profit]]/Orders_CLEAN[[#This Row],[LineTotal]]&gt;=0.15, "Medium", "Low")), "Quantity Error!")</f>
        <v>High</v>
      </c>
      <c r="V820" s="8" t="str">
        <f>IF(COUNTIF(Returns[OrderID], Orders_CLEAN[[#This Row],[OrderID]])&gt;0, "Yes", "No")</f>
        <v>No</v>
      </c>
      <c r="W820" s="19">
        <f>IF(Orders_CLEAN[[#This Row],[Returned]]="Yes",1,0)</f>
        <v>0</v>
      </c>
    </row>
    <row r="821" spans="1:23" x14ac:dyDescent="0.2">
      <c r="A821" t="s">
        <v>1346</v>
      </c>
      <c r="B821" s="5">
        <v>45542</v>
      </c>
      <c r="C821" s="5" t="str">
        <f>IF(Orders_CLEAN[[#This Row],[Quantity]]="", "Quantity Error!", "Q"&amp;ROUNDUP(MONTH(Orders_CLEAN[[#This Row],[OrderDate]])/3,0))</f>
        <v>Q3</v>
      </c>
      <c r="D821" t="s">
        <v>254</v>
      </c>
      <c r="E821" t="str">
        <f>_xlfn.XLOOKUP(Orders_CLEAN[[#This Row],[CustomerID]],Customers[CustomerID],Customers[CustomerName])</f>
        <v>Werner Sithole</v>
      </c>
      <c r="F821" t="s">
        <v>166</v>
      </c>
      <c r="G821" t="str">
        <f>_xlfn.XLOOKUP(Orders_CLEAN[[#This Row],[ProductID]],Products[ProductID],Products[ProductName])</f>
        <v>Monitors Model 2</v>
      </c>
      <c r="H821" t="str">
        <f>_xlfn.XLOOKUP(Orders_CLEAN[[#This Row],[ProductName]],Products[ProductName],Products[Category])</f>
        <v>Technology</v>
      </c>
      <c r="I821" s="6">
        <f>_xlfn.XLOOKUP(Orders_CLEAN[[#This Row],[ProductID]],Products[ProductID],Products[Cost])</f>
        <v>396.64</v>
      </c>
      <c r="J821">
        <v>12</v>
      </c>
      <c r="K821" s="6">
        <v>532.41999999999996</v>
      </c>
      <c r="L821" s="7">
        <v>0.05</v>
      </c>
      <c r="M821" t="s">
        <v>13</v>
      </c>
      <c r="N821" t="s">
        <v>21</v>
      </c>
      <c r="O821" t="str">
        <f>_xlfn.XLOOKUP(Orders_CLEAN[[#This Row],[Region]],Region_lookup[RegionCode],Region_lookup[RegionName])</f>
        <v>KwaZulu-Natal</v>
      </c>
      <c r="P821" t="s">
        <v>22</v>
      </c>
      <c r="Q821" t="str">
        <f>_xlfn.XLOOKUP(Orders_CLEAN[[#This Row],[EmployeeID]],Employees[EmployeeID],Employees[EmployeeName])</f>
        <v>Thabo Le Roux</v>
      </c>
      <c r="R821" s="8">
        <f>Orders_CLEAN[[#This Row],[Quantity]]*Orders_CLEAN[[#This Row],[UnitPrice]]*(1-Orders_CLEAN[[#This Row],[Discount]])</f>
        <v>6069.5879999999988</v>
      </c>
      <c r="S821" s="8">
        <f>Orders_CLEAN[[#This Row],[Cost]]*Orders_CLEAN[[#This Row],[Quantity]]</f>
        <v>4759.68</v>
      </c>
      <c r="T821" s="8">
        <f>Orders_CLEAN[[#This Row],[LineTotal]]-Orders_CLEAN[[#This Row],[LineCost]]</f>
        <v>1309.9079999999985</v>
      </c>
      <c r="U821" s="8" t="str">
        <f>IFERROR(IF(Orders_CLEAN[[#This Row],[Profit]]/Orders_CLEAN[[#This Row],[LineTotal]]&gt;0.3, "High", IF(Orders_CLEAN[[#This Row],[Profit]]/Orders_CLEAN[[#This Row],[LineTotal]]&gt;=0.15, "Medium", "Low")), "Quantity Error!")</f>
        <v>Medium</v>
      </c>
      <c r="V821" s="8" t="str">
        <f>IF(COUNTIF(Returns[OrderID], Orders_CLEAN[[#This Row],[OrderID]])&gt;0, "Yes", "No")</f>
        <v>No</v>
      </c>
      <c r="W821" s="19">
        <f>IF(Orders_CLEAN[[#This Row],[Returned]]="Yes",1,0)</f>
        <v>0</v>
      </c>
    </row>
    <row r="822" spans="1:23" x14ac:dyDescent="0.2">
      <c r="A822" t="s">
        <v>1348</v>
      </c>
      <c r="B822" s="5">
        <v>45478</v>
      </c>
      <c r="C822" s="5" t="str">
        <f>IF(Orders_CLEAN[[#This Row],[Quantity]]="", "Quantity Error!", "Q"&amp;ROUNDUP(MONTH(Orders_CLEAN[[#This Row],[OrderDate]])/3,0))</f>
        <v>Q3</v>
      </c>
      <c r="D822" t="s">
        <v>165</v>
      </c>
      <c r="E822" t="str">
        <f>_xlfn.XLOOKUP(Orders_CLEAN[[#This Row],[CustomerID]],Customers[CustomerID],Customers[CustomerName])</f>
        <v>Nomsa Sithole</v>
      </c>
      <c r="F822" t="s">
        <v>329</v>
      </c>
      <c r="G822" t="str">
        <f>_xlfn.XLOOKUP(Orders_CLEAN[[#This Row],[ProductID]],Products[ProductID],Products[ProductName])</f>
        <v>Chairs Model 3</v>
      </c>
      <c r="H822" t="str">
        <f>_xlfn.XLOOKUP(Orders_CLEAN[[#This Row],[ProductName]],Products[ProductName],Products[Category])</f>
        <v>Furniture</v>
      </c>
      <c r="I822" s="6">
        <f>_xlfn.XLOOKUP(Orders_CLEAN[[#This Row],[ProductID]],Products[ProductID],Products[Cost])</f>
        <v>688.81</v>
      </c>
      <c r="J822">
        <v>8</v>
      </c>
      <c r="K822" s="6">
        <v>1334.92</v>
      </c>
      <c r="L822" s="7">
        <v>0.15</v>
      </c>
      <c r="M822" t="s">
        <v>36</v>
      </c>
      <c r="N822" t="s">
        <v>21</v>
      </c>
      <c r="O822" t="str">
        <f>_xlfn.XLOOKUP(Orders_CLEAN[[#This Row],[Region]],Region_lookup[RegionCode],Region_lookup[RegionName])</f>
        <v>KwaZulu-Natal</v>
      </c>
      <c r="P822" t="s">
        <v>170</v>
      </c>
      <c r="Q822" t="str">
        <f>_xlfn.XLOOKUP(Orders_CLEAN[[#This Row],[EmployeeID]],Employees[EmployeeID],Employees[EmployeeName])</f>
        <v>Nomvula Le Roux</v>
      </c>
      <c r="R822" s="8">
        <f>Orders_CLEAN[[#This Row],[Quantity]]*Orders_CLEAN[[#This Row],[UnitPrice]]*(1-Orders_CLEAN[[#This Row],[Discount]])</f>
        <v>9077.4560000000001</v>
      </c>
      <c r="S822" s="8">
        <f>Orders_CLEAN[[#This Row],[Cost]]*Orders_CLEAN[[#This Row],[Quantity]]</f>
        <v>5510.48</v>
      </c>
      <c r="T822" s="8">
        <f>Orders_CLEAN[[#This Row],[LineTotal]]-Orders_CLEAN[[#This Row],[LineCost]]</f>
        <v>3566.9760000000006</v>
      </c>
      <c r="U822" s="8" t="str">
        <f>IFERROR(IF(Orders_CLEAN[[#This Row],[Profit]]/Orders_CLEAN[[#This Row],[LineTotal]]&gt;0.3, "High", IF(Orders_CLEAN[[#This Row],[Profit]]/Orders_CLEAN[[#This Row],[LineTotal]]&gt;=0.15, "Medium", "Low")), "Quantity Error!")</f>
        <v>High</v>
      </c>
      <c r="V822" s="8" t="str">
        <f>IF(COUNTIF(Returns[OrderID], Orders_CLEAN[[#This Row],[OrderID]])&gt;0, "Yes", "No")</f>
        <v>No</v>
      </c>
      <c r="W822" s="19">
        <f>IF(Orders_CLEAN[[#This Row],[Returned]]="Yes",1,0)</f>
        <v>0</v>
      </c>
    </row>
    <row r="823" spans="1:23" x14ac:dyDescent="0.2">
      <c r="A823" t="s">
        <v>1349</v>
      </c>
      <c r="B823" s="5">
        <v>45437</v>
      </c>
      <c r="C823" s="5" t="str">
        <f>IF(Orders_CLEAN[[#This Row],[Quantity]]="", "Quantity Error!", "Q"&amp;ROUNDUP(MONTH(Orders_CLEAN[[#This Row],[OrderDate]])/3,0))</f>
        <v>Q2</v>
      </c>
      <c r="D823" t="s">
        <v>117</v>
      </c>
      <c r="E823" t="str">
        <f>_xlfn.XLOOKUP(Orders_CLEAN[[#This Row],[CustomerID]],Customers[CustomerID],Customers[CustomerName])</f>
        <v>Precious Dlamini</v>
      </c>
      <c r="F823" t="s">
        <v>297</v>
      </c>
      <c r="G823" t="str">
        <f>_xlfn.XLOOKUP(Orders_CLEAN[[#This Row],[ProductID]],Products[ProductID],Products[ProductName])</f>
        <v>Laptops Model 2</v>
      </c>
      <c r="H823" t="str">
        <f>_xlfn.XLOOKUP(Orders_CLEAN[[#This Row],[ProductName]],Products[ProductName],Products[Category])</f>
        <v>Technology</v>
      </c>
      <c r="I823" s="6">
        <f>_xlfn.XLOOKUP(Orders_CLEAN[[#This Row],[ProductID]],Products[ProductID],Products[Cost])</f>
        <v>55.26</v>
      </c>
      <c r="J823">
        <v>1</v>
      </c>
      <c r="K823" s="6">
        <v>112.32</v>
      </c>
      <c r="L823" s="7">
        <v>0</v>
      </c>
      <c r="M823" t="s">
        <v>13</v>
      </c>
      <c r="N823" t="s">
        <v>47</v>
      </c>
      <c r="O823" t="str">
        <f>_xlfn.XLOOKUP(Orders_CLEAN[[#This Row],[Region]],Region_lookup[RegionCode],Region_lookup[RegionName])</f>
        <v>Eastern Cape</v>
      </c>
      <c r="P823" t="s">
        <v>48</v>
      </c>
      <c r="Q823" t="str">
        <f>_xlfn.XLOOKUP(Orders_CLEAN[[#This Row],[EmployeeID]],Employees[EmployeeID],Employees[EmployeeName])</f>
        <v>Sipho Ndlovu</v>
      </c>
      <c r="R823" s="8">
        <f>Orders_CLEAN[[#This Row],[Quantity]]*Orders_CLEAN[[#This Row],[UnitPrice]]*(1-Orders_CLEAN[[#This Row],[Discount]])</f>
        <v>112.32</v>
      </c>
      <c r="S823" s="8">
        <f>Orders_CLEAN[[#This Row],[Cost]]*Orders_CLEAN[[#This Row],[Quantity]]</f>
        <v>55.26</v>
      </c>
      <c r="T823" s="8">
        <f>Orders_CLEAN[[#This Row],[LineTotal]]-Orders_CLEAN[[#This Row],[LineCost]]</f>
        <v>57.059999999999995</v>
      </c>
      <c r="U823" s="8" t="str">
        <f>IFERROR(IF(Orders_CLEAN[[#This Row],[Profit]]/Orders_CLEAN[[#This Row],[LineTotal]]&gt;0.3, "High", IF(Orders_CLEAN[[#This Row],[Profit]]/Orders_CLEAN[[#This Row],[LineTotal]]&gt;=0.15, "Medium", "Low")), "Quantity Error!")</f>
        <v>High</v>
      </c>
      <c r="V823" s="8" t="str">
        <f>IF(COUNTIF(Returns[OrderID], Orders_CLEAN[[#This Row],[OrderID]])&gt;0, "Yes", "No")</f>
        <v>No</v>
      </c>
      <c r="W823" s="19">
        <f>IF(Orders_CLEAN[[#This Row],[Returned]]="Yes",1,0)</f>
        <v>0</v>
      </c>
    </row>
    <row r="824" spans="1:23" x14ac:dyDescent="0.2">
      <c r="A824" t="s">
        <v>1351</v>
      </c>
      <c r="B824" s="5">
        <v>45640</v>
      </c>
      <c r="C824" s="5" t="str">
        <f>IF(Orders_CLEAN[[#This Row],[Quantity]]="", "Quantity Error!", "Q"&amp;ROUNDUP(MONTH(Orders_CLEAN[[#This Row],[OrderDate]])/3,0))</f>
        <v>Q4</v>
      </c>
      <c r="D824" t="s">
        <v>240</v>
      </c>
      <c r="E824" t="str">
        <f>_xlfn.XLOOKUP(Orders_CLEAN[[#This Row],[CustomerID]],Customers[CustomerID],Customers[CustomerName])</f>
        <v>Riaan Molefe</v>
      </c>
      <c r="F824" t="s">
        <v>181</v>
      </c>
      <c r="G824" t="str">
        <f>_xlfn.XLOOKUP(Orders_CLEAN[[#This Row],[ProductID]],Products[ProductID],Products[ProductName])</f>
        <v>Envelopes Model 1</v>
      </c>
      <c r="H824" t="str">
        <f>_xlfn.XLOOKUP(Orders_CLEAN[[#This Row],[ProductName]],Products[ProductName],Products[Category])</f>
        <v>Office Supplies</v>
      </c>
      <c r="I824" s="6">
        <f>_xlfn.XLOOKUP(Orders_CLEAN[[#This Row],[ProductID]],Products[ProductID],Products[Cost])</f>
        <v>76.66</v>
      </c>
      <c r="J824">
        <v>9</v>
      </c>
      <c r="K824" s="6">
        <v>117.32</v>
      </c>
      <c r="L824" s="7">
        <v>0</v>
      </c>
      <c r="M824" t="s">
        <v>27</v>
      </c>
      <c r="N824" t="s">
        <v>21</v>
      </c>
      <c r="O824" t="str">
        <f>_xlfn.XLOOKUP(Orders_CLEAN[[#This Row],[Region]],Region_lookup[RegionCode],Region_lookup[RegionName])</f>
        <v>KwaZulu-Natal</v>
      </c>
      <c r="P824" t="s">
        <v>170</v>
      </c>
      <c r="Q824" t="str">
        <f>_xlfn.XLOOKUP(Orders_CLEAN[[#This Row],[EmployeeID]],Employees[EmployeeID],Employees[EmployeeName])</f>
        <v>Nomvula Le Roux</v>
      </c>
      <c r="R824" s="8">
        <f>Orders_CLEAN[[#This Row],[Quantity]]*Orders_CLEAN[[#This Row],[UnitPrice]]*(1-Orders_CLEAN[[#This Row],[Discount]])</f>
        <v>1055.8799999999999</v>
      </c>
      <c r="S824" s="8">
        <f>Orders_CLEAN[[#This Row],[Cost]]*Orders_CLEAN[[#This Row],[Quantity]]</f>
        <v>689.93999999999994</v>
      </c>
      <c r="T824" s="8">
        <f>Orders_CLEAN[[#This Row],[LineTotal]]-Orders_CLEAN[[#This Row],[LineCost]]</f>
        <v>365.93999999999994</v>
      </c>
      <c r="U824" s="8" t="str">
        <f>IFERROR(IF(Orders_CLEAN[[#This Row],[Profit]]/Orders_CLEAN[[#This Row],[LineTotal]]&gt;0.3, "High", IF(Orders_CLEAN[[#This Row],[Profit]]/Orders_CLEAN[[#This Row],[LineTotal]]&gt;=0.15, "Medium", "Low")), "Quantity Error!")</f>
        <v>High</v>
      </c>
      <c r="V824" s="8" t="str">
        <f>IF(COUNTIF(Returns[OrderID], Orders_CLEAN[[#This Row],[OrderID]])&gt;0, "Yes", "No")</f>
        <v>No</v>
      </c>
      <c r="W824" s="19">
        <f>IF(Orders_CLEAN[[#This Row],[Returned]]="Yes",1,0)</f>
        <v>0</v>
      </c>
    </row>
    <row r="825" spans="1:23" x14ac:dyDescent="0.2">
      <c r="A825" t="s">
        <v>1352</v>
      </c>
      <c r="B825" s="5">
        <v>45547</v>
      </c>
      <c r="C825" s="5" t="str">
        <f>IF(Orders_CLEAN[[#This Row],[Quantity]]="", "Quantity Error!", "Q"&amp;ROUNDUP(MONTH(Orders_CLEAN[[#This Row],[OrderDate]])/3,0))</f>
        <v>Q3</v>
      </c>
      <c r="D825" t="s">
        <v>177</v>
      </c>
      <c r="E825" t="str">
        <f>_xlfn.XLOOKUP(Orders_CLEAN[[#This Row],[CustomerID]],Customers[CustomerID],Customers[CustomerName])</f>
        <v>Zanele Pretorius</v>
      </c>
      <c r="F825" t="s">
        <v>195</v>
      </c>
      <c r="G825" t="str">
        <f>_xlfn.XLOOKUP(Orders_CLEAN[[#This Row],[ProductID]],Products[ProductID],Products[ProductName])</f>
        <v>Printers Model 2</v>
      </c>
      <c r="H825" t="str">
        <f>_xlfn.XLOOKUP(Orders_CLEAN[[#This Row],[ProductName]],Products[ProductName],Products[Category])</f>
        <v>Technology</v>
      </c>
      <c r="I825" s="6">
        <f>_xlfn.XLOOKUP(Orders_CLEAN[[#This Row],[ProductID]],Products[ProductID],Products[Cost])</f>
        <v>338.21</v>
      </c>
      <c r="J825">
        <v>5</v>
      </c>
      <c r="K825" s="6">
        <v>661.25</v>
      </c>
      <c r="L825" s="7">
        <v>0.1</v>
      </c>
      <c r="M825" t="s">
        <v>62</v>
      </c>
      <c r="N825" t="s">
        <v>14</v>
      </c>
      <c r="O825" t="str">
        <f>_xlfn.XLOOKUP(Orders_CLEAN[[#This Row],[Region]],Region_lookup[RegionCode],Region_lookup[RegionName])</f>
        <v>Western Cape</v>
      </c>
      <c r="P825" t="s">
        <v>93</v>
      </c>
      <c r="Q825" t="str">
        <f>_xlfn.XLOOKUP(Orders_CLEAN[[#This Row],[EmployeeID]],Employees[EmployeeID],Employees[EmployeeName])</f>
        <v>Anja Zulu</v>
      </c>
      <c r="R825" s="8">
        <f>Orders_CLEAN[[#This Row],[Quantity]]*Orders_CLEAN[[#This Row],[UnitPrice]]*(1-Orders_CLEAN[[#This Row],[Discount]])</f>
        <v>2975.625</v>
      </c>
      <c r="S825" s="8">
        <f>Orders_CLEAN[[#This Row],[Cost]]*Orders_CLEAN[[#This Row],[Quantity]]</f>
        <v>1691.05</v>
      </c>
      <c r="T825" s="8">
        <f>Orders_CLEAN[[#This Row],[LineTotal]]-Orders_CLEAN[[#This Row],[LineCost]]</f>
        <v>1284.575</v>
      </c>
      <c r="U825" s="8" t="str">
        <f>IFERROR(IF(Orders_CLEAN[[#This Row],[Profit]]/Orders_CLEAN[[#This Row],[LineTotal]]&gt;0.3, "High", IF(Orders_CLEAN[[#This Row],[Profit]]/Orders_CLEAN[[#This Row],[LineTotal]]&gt;=0.15, "Medium", "Low")), "Quantity Error!")</f>
        <v>High</v>
      </c>
      <c r="V825" s="8" t="str">
        <f>IF(COUNTIF(Returns[OrderID], Orders_CLEAN[[#This Row],[OrderID]])&gt;0, "Yes", "No")</f>
        <v>No</v>
      </c>
      <c r="W825" s="19">
        <f>IF(Orders_CLEAN[[#This Row],[Returned]]="Yes",1,0)</f>
        <v>0</v>
      </c>
    </row>
    <row r="826" spans="1:23" x14ac:dyDescent="0.2">
      <c r="A826" t="s">
        <v>1353</v>
      </c>
      <c r="B826" s="5">
        <v>45756</v>
      </c>
      <c r="C826" s="5" t="str">
        <f>IF(Orders_CLEAN[[#This Row],[Quantity]]="", "Quantity Error!", "Q"&amp;ROUNDUP(MONTH(Orders_CLEAN[[#This Row],[OrderDate]])/3,0))</f>
        <v>Q2</v>
      </c>
      <c r="D826" t="s">
        <v>198</v>
      </c>
      <c r="E826" t="str">
        <f>_xlfn.XLOOKUP(Orders_CLEAN[[#This Row],[CustomerID]],Customers[CustomerID],Customers[CustomerName])</f>
        <v>Nomsa Mahlangu</v>
      </c>
      <c r="F826" t="s">
        <v>413</v>
      </c>
      <c r="G826" t="str">
        <f>_xlfn.XLOOKUP(Orders_CLEAN[[#This Row],[ProductID]],Products[ProductID],Products[ProductName])</f>
        <v>Monitors Model 4</v>
      </c>
      <c r="H826" t="str">
        <f>_xlfn.XLOOKUP(Orders_CLEAN[[#This Row],[ProductName]],Products[ProductName],Products[Category])</f>
        <v>Technology</v>
      </c>
      <c r="I826" s="6">
        <f>_xlfn.XLOOKUP(Orders_CLEAN[[#This Row],[ProductID]],Products[ProductID],Products[Cost])</f>
        <v>365.65</v>
      </c>
      <c r="J826">
        <v>12</v>
      </c>
      <c r="K826" s="6">
        <v>689.97</v>
      </c>
      <c r="L826" s="7">
        <v>0</v>
      </c>
      <c r="M826" t="s">
        <v>27</v>
      </c>
      <c r="N826" t="s">
        <v>47</v>
      </c>
      <c r="O826" t="str">
        <f>_xlfn.XLOOKUP(Orders_CLEAN[[#This Row],[Region]],Region_lookup[RegionCode],Region_lookup[RegionName])</f>
        <v>Eastern Cape</v>
      </c>
      <c r="P826" t="s">
        <v>58</v>
      </c>
      <c r="Q826" t="str">
        <f>_xlfn.XLOOKUP(Orders_CLEAN[[#This Row],[EmployeeID]],Employees[EmployeeID],Employees[EmployeeName])</f>
        <v>Palesa Steyn</v>
      </c>
      <c r="R826" s="8">
        <f>Orders_CLEAN[[#This Row],[Quantity]]*Orders_CLEAN[[#This Row],[UnitPrice]]*(1-Orders_CLEAN[[#This Row],[Discount]])</f>
        <v>8279.64</v>
      </c>
      <c r="S826" s="8">
        <f>Orders_CLEAN[[#This Row],[Cost]]*Orders_CLEAN[[#This Row],[Quantity]]</f>
        <v>4387.7999999999993</v>
      </c>
      <c r="T826" s="8">
        <f>Orders_CLEAN[[#This Row],[LineTotal]]-Orders_CLEAN[[#This Row],[LineCost]]</f>
        <v>3891.84</v>
      </c>
      <c r="U826" s="8" t="str">
        <f>IFERROR(IF(Orders_CLEAN[[#This Row],[Profit]]/Orders_CLEAN[[#This Row],[LineTotal]]&gt;0.3, "High", IF(Orders_CLEAN[[#This Row],[Profit]]/Orders_CLEAN[[#This Row],[LineTotal]]&gt;=0.15, "Medium", "Low")), "Quantity Error!")</f>
        <v>High</v>
      </c>
      <c r="V826" s="8" t="str">
        <f>IF(COUNTIF(Returns[OrderID], Orders_CLEAN[[#This Row],[OrderID]])&gt;0, "Yes", "No")</f>
        <v>No</v>
      </c>
      <c r="W826" s="19">
        <f>IF(Orders_CLEAN[[#This Row],[Returned]]="Yes",1,0)</f>
        <v>0</v>
      </c>
    </row>
    <row r="827" spans="1:23" x14ac:dyDescent="0.2">
      <c r="A827" t="s">
        <v>1355</v>
      </c>
      <c r="B827" s="5">
        <v>45678</v>
      </c>
      <c r="C827" s="5" t="str">
        <f>IF(Orders_CLEAN[[#This Row],[Quantity]]="", "Quantity Error!", "Q"&amp;ROUNDUP(MONTH(Orders_CLEAN[[#This Row],[OrderDate]])/3,0))</f>
        <v>Q1</v>
      </c>
      <c r="D827" t="s">
        <v>40</v>
      </c>
      <c r="E827" t="str">
        <f>_xlfn.XLOOKUP(Orders_CLEAN[[#This Row],[CustomerID]],Customers[CustomerID],Customers[CustomerName])</f>
        <v>Francois Coetzee</v>
      </c>
      <c r="F827" t="s">
        <v>124</v>
      </c>
      <c r="G827" t="str">
        <f>_xlfn.XLOOKUP(Orders_CLEAN[[#This Row],[ProductID]],Products[ProductID],Products[ProductName])</f>
        <v>Binders Model 2</v>
      </c>
      <c r="H827" t="str">
        <f>_xlfn.XLOOKUP(Orders_CLEAN[[#This Row],[ProductName]],Products[ProductName],Products[Category])</f>
        <v>Office Supplies</v>
      </c>
      <c r="I827" s="6">
        <f>_xlfn.XLOOKUP(Orders_CLEAN[[#This Row],[ProductID]],Products[ProductID],Products[Cost])</f>
        <v>597.01</v>
      </c>
      <c r="J827">
        <v>3</v>
      </c>
      <c r="K827" s="6">
        <v>774.08</v>
      </c>
      <c r="L827" s="7">
        <v>0.15</v>
      </c>
      <c r="M827" t="s">
        <v>13</v>
      </c>
      <c r="N827" t="s">
        <v>31</v>
      </c>
      <c r="O827" t="str">
        <f>_xlfn.XLOOKUP(Orders_CLEAN[[#This Row],[Region]],Region_lookup[RegionCode],Region_lookup[RegionName])</f>
        <v>Gauteng</v>
      </c>
      <c r="P827" t="s">
        <v>52</v>
      </c>
      <c r="Q827" t="str">
        <f>_xlfn.XLOOKUP(Orders_CLEAN[[#This Row],[EmployeeID]],Employees[EmployeeID],Employees[EmployeeName])</f>
        <v>Precious Mbatha</v>
      </c>
      <c r="R827" s="8">
        <f>Orders_CLEAN[[#This Row],[Quantity]]*Orders_CLEAN[[#This Row],[UnitPrice]]*(1-Orders_CLEAN[[#This Row],[Discount]])</f>
        <v>1973.9040000000002</v>
      </c>
      <c r="S827" s="8">
        <f>Orders_CLEAN[[#This Row],[Cost]]*Orders_CLEAN[[#This Row],[Quantity]]</f>
        <v>1791.03</v>
      </c>
      <c r="T827" s="8">
        <f>Orders_CLEAN[[#This Row],[LineTotal]]-Orders_CLEAN[[#This Row],[LineCost]]</f>
        <v>182.87400000000025</v>
      </c>
      <c r="U827" s="8" t="str">
        <f>IFERROR(IF(Orders_CLEAN[[#This Row],[Profit]]/Orders_CLEAN[[#This Row],[LineTotal]]&gt;0.3, "High", IF(Orders_CLEAN[[#This Row],[Profit]]/Orders_CLEAN[[#This Row],[LineTotal]]&gt;=0.15, "Medium", "Low")), "Quantity Error!")</f>
        <v>Low</v>
      </c>
      <c r="V827" s="8" t="str">
        <f>IF(COUNTIF(Returns[OrderID], Orders_CLEAN[[#This Row],[OrderID]])&gt;0, "Yes", "No")</f>
        <v>No</v>
      </c>
      <c r="W827" s="19">
        <f>IF(Orders_CLEAN[[#This Row],[Returned]]="Yes",1,0)</f>
        <v>0</v>
      </c>
    </row>
    <row r="828" spans="1:23" x14ac:dyDescent="0.2">
      <c r="A828" t="s">
        <v>1356</v>
      </c>
      <c r="B828" s="5">
        <v>45300</v>
      </c>
      <c r="C828" s="5" t="str">
        <f>IF(Orders_CLEAN[[#This Row],[Quantity]]="", "Quantity Error!", "Q"&amp;ROUNDUP(MONTH(Orders_CLEAN[[#This Row],[OrderDate]])/3,0))</f>
        <v>Q1</v>
      </c>
      <c r="D828" t="s">
        <v>394</v>
      </c>
      <c r="E828" t="str">
        <f>_xlfn.XLOOKUP(Orders_CLEAN[[#This Row],[CustomerID]],Customers[CustomerID],Customers[CustomerName])</f>
        <v>Nomsa Pretorius</v>
      </c>
      <c r="F828" t="s">
        <v>127</v>
      </c>
      <c r="G828" t="str">
        <f>_xlfn.XLOOKUP(Orders_CLEAN[[#This Row],[ProductID]],Products[ProductID],Products[ProductName])</f>
        <v>Staplers Model 3</v>
      </c>
      <c r="H828" t="str">
        <f>_xlfn.XLOOKUP(Orders_CLEAN[[#This Row],[ProductName]],Products[ProductName],Products[Category])</f>
        <v>Office Supplies</v>
      </c>
      <c r="I828" s="6">
        <f>_xlfn.XLOOKUP(Orders_CLEAN[[#This Row],[ProductID]],Products[ProductID],Products[Cost])</f>
        <v>250.6</v>
      </c>
      <c r="J828">
        <v>10</v>
      </c>
      <c r="K828" s="6">
        <v>418.2</v>
      </c>
      <c r="L828" s="7">
        <v>0</v>
      </c>
      <c r="M828" t="s">
        <v>13</v>
      </c>
      <c r="N828" t="s">
        <v>21</v>
      </c>
      <c r="O828" t="str">
        <f>_xlfn.XLOOKUP(Orders_CLEAN[[#This Row],[Region]],Region_lookup[RegionCode],Region_lookup[RegionName])</f>
        <v>KwaZulu-Natal</v>
      </c>
      <c r="P828" t="s">
        <v>97</v>
      </c>
      <c r="Q828" t="str">
        <f>_xlfn.XLOOKUP(Orders_CLEAN[[#This Row],[EmployeeID]],Employees[EmployeeID],Employees[EmployeeName])</f>
        <v>Bongani Sithole</v>
      </c>
      <c r="R828" s="8">
        <f>Orders_CLEAN[[#This Row],[Quantity]]*Orders_CLEAN[[#This Row],[UnitPrice]]*(1-Orders_CLEAN[[#This Row],[Discount]])</f>
        <v>4182</v>
      </c>
      <c r="S828" s="8">
        <f>Orders_CLEAN[[#This Row],[Cost]]*Orders_CLEAN[[#This Row],[Quantity]]</f>
        <v>2506</v>
      </c>
      <c r="T828" s="8">
        <f>Orders_CLEAN[[#This Row],[LineTotal]]-Orders_CLEAN[[#This Row],[LineCost]]</f>
        <v>1676</v>
      </c>
      <c r="U828" s="8" t="str">
        <f>IFERROR(IF(Orders_CLEAN[[#This Row],[Profit]]/Orders_CLEAN[[#This Row],[LineTotal]]&gt;0.3, "High", IF(Orders_CLEAN[[#This Row],[Profit]]/Orders_CLEAN[[#This Row],[LineTotal]]&gt;=0.15, "Medium", "Low")), "Quantity Error!")</f>
        <v>High</v>
      </c>
      <c r="V828" s="8" t="str">
        <f>IF(COUNTIF(Returns[OrderID], Orders_CLEAN[[#This Row],[OrderID]])&gt;0, "Yes", "No")</f>
        <v>No</v>
      </c>
      <c r="W828" s="19">
        <f>IF(Orders_CLEAN[[#This Row],[Returned]]="Yes",1,0)</f>
        <v>0</v>
      </c>
    </row>
    <row r="829" spans="1:23" x14ac:dyDescent="0.2">
      <c r="A829" t="s">
        <v>1358</v>
      </c>
      <c r="B829" s="5">
        <v>45728</v>
      </c>
      <c r="C829" s="5" t="str">
        <f>IF(Orders_CLEAN[[#This Row],[Quantity]]="", "Quantity Error!", "Q"&amp;ROUNDUP(MONTH(Orders_CLEAN[[#This Row],[OrderDate]])/3,0))</f>
        <v>Q1</v>
      </c>
      <c r="D829" t="s">
        <v>107</v>
      </c>
      <c r="E829" t="str">
        <f>_xlfn.XLOOKUP(Orders_CLEAN[[#This Row],[CustomerID]],Customers[CustomerID],Customers[CustomerName])</f>
        <v>Nomvula Molefe</v>
      </c>
      <c r="F829" t="s">
        <v>162</v>
      </c>
      <c r="G829" t="str">
        <f>_xlfn.XLOOKUP(Orders_CLEAN[[#This Row],[ProductID]],Products[ProductID],Products[ProductName])</f>
        <v>Chairs Model 1</v>
      </c>
      <c r="H829" t="str">
        <f>_xlfn.XLOOKUP(Orders_CLEAN[[#This Row],[ProductName]],Products[ProductName],Products[Category])</f>
        <v>Furniture</v>
      </c>
      <c r="I829" s="6">
        <f>_xlfn.XLOOKUP(Orders_CLEAN[[#This Row],[ProductID]],Products[ProductID],Products[Cost])</f>
        <v>96.56</v>
      </c>
      <c r="J829">
        <v>3</v>
      </c>
      <c r="K829" s="6">
        <v>209.03</v>
      </c>
      <c r="L829" s="7">
        <v>0</v>
      </c>
      <c r="M829" t="s">
        <v>13</v>
      </c>
      <c r="N829" t="s">
        <v>14</v>
      </c>
      <c r="O829" t="str">
        <f>_xlfn.XLOOKUP(Orders_CLEAN[[#This Row],[Region]],Region_lookup[RegionCode],Region_lookup[RegionName])</f>
        <v>Western Cape</v>
      </c>
      <c r="P829" t="s">
        <v>82</v>
      </c>
      <c r="Q829" t="str">
        <f>_xlfn.XLOOKUP(Orders_CLEAN[[#This Row],[EmployeeID]],Employees[EmployeeID],Employees[EmployeeName])</f>
        <v>Thabo Pretorius</v>
      </c>
      <c r="R829" s="8">
        <f>Orders_CLEAN[[#This Row],[Quantity]]*Orders_CLEAN[[#This Row],[UnitPrice]]*(1-Orders_CLEAN[[#This Row],[Discount]])</f>
        <v>627.09</v>
      </c>
      <c r="S829" s="8">
        <f>Orders_CLEAN[[#This Row],[Cost]]*Orders_CLEAN[[#This Row],[Quantity]]</f>
        <v>289.68</v>
      </c>
      <c r="T829" s="8">
        <f>Orders_CLEAN[[#This Row],[LineTotal]]-Orders_CLEAN[[#This Row],[LineCost]]</f>
        <v>337.41</v>
      </c>
      <c r="U829" s="8" t="str">
        <f>IFERROR(IF(Orders_CLEAN[[#This Row],[Profit]]/Orders_CLEAN[[#This Row],[LineTotal]]&gt;0.3, "High", IF(Orders_CLEAN[[#This Row],[Profit]]/Orders_CLEAN[[#This Row],[LineTotal]]&gt;=0.15, "Medium", "Low")), "Quantity Error!")</f>
        <v>High</v>
      </c>
      <c r="V829" s="8" t="str">
        <f>IF(COUNTIF(Returns[OrderID], Orders_CLEAN[[#This Row],[OrderID]])&gt;0, "Yes", "No")</f>
        <v>No</v>
      </c>
      <c r="W829" s="19">
        <f>IF(Orders_CLEAN[[#This Row],[Returned]]="Yes",1,0)</f>
        <v>0</v>
      </c>
    </row>
    <row r="830" spans="1:23" x14ac:dyDescent="0.2">
      <c r="A830" t="s">
        <v>1359</v>
      </c>
      <c r="B830" s="5">
        <v>45318</v>
      </c>
      <c r="C830" s="5" t="str">
        <f>IF(Orders_CLEAN[[#This Row],[Quantity]]="", "Quantity Error!", "Q"&amp;ROUNDUP(MONTH(Orders_CLEAN[[#This Row],[OrderDate]])/3,0))</f>
        <v>Q1</v>
      </c>
      <c r="D830" t="s">
        <v>25</v>
      </c>
      <c r="E830" t="str">
        <f>_xlfn.XLOOKUP(Orders_CLEAN[[#This Row],[CustomerID]],Customers[CustomerID],Customers[CustomerName])</f>
        <v>Anja Pretorius</v>
      </c>
      <c r="F830" t="s">
        <v>12</v>
      </c>
      <c r="G830" t="str">
        <f>_xlfn.XLOOKUP(Orders_CLEAN[[#This Row],[ProductID]],Products[ProductID],Products[ProductName])</f>
        <v>Printers Model 3</v>
      </c>
      <c r="H830" t="str">
        <f>_xlfn.XLOOKUP(Orders_CLEAN[[#This Row],[ProductName]],Products[ProductName],Products[Category])</f>
        <v>Technology</v>
      </c>
      <c r="I830" s="6">
        <f>_xlfn.XLOOKUP(Orders_CLEAN[[#This Row],[ProductID]],Products[ProductID],Products[Cost])</f>
        <v>127.85</v>
      </c>
      <c r="J830">
        <v>11</v>
      </c>
      <c r="K830" s="6">
        <v>210.2</v>
      </c>
      <c r="L830" s="7">
        <v>0.05</v>
      </c>
      <c r="M830" t="s">
        <v>13</v>
      </c>
      <c r="N830" t="s">
        <v>14</v>
      </c>
      <c r="O830" t="str">
        <f>_xlfn.XLOOKUP(Orders_CLEAN[[#This Row],[Region]],Region_lookup[RegionCode],Region_lookup[RegionName])</f>
        <v>Western Cape</v>
      </c>
      <c r="P830" t="s">
        <v>93</v>
      </c>
      <c r="Q830" t="str">
        <f>_xlfn.XLOOKUP(Orders_CLEAN[[#This Row],[EmployeeID]],Employees[EmployeeID],Employees[EmployeeName])</f>
        <v>Anja Zulu</v>
      </c>
      <c r="R830" s="8">
        <f>Orders_CLEAN[[#This Row],[Quantity]]*Orders_CLEAN[[#This Row],[UnitPrice]]*(1-Orders_CLEAN[[#This Row],[Discount]])</f>
        <v>2196.5899999999997</v>
      </c>
      <c r="S830" s="8">
        <f>Orders_CLEAN[[#This Row],[Cost]]*Orders_CLEAN[[#This Row],[Quantity]]</f>
        <v>1406.35</v>
      </c>
      <c r="T830" s="8">
        <f>Orders_CLEAN[[#This Row],[LineTotal]]-Orders_CLEAN[[#This Row],[LineCost]]</f>
        <v>790.23999999999978</v>
      </c>
      <c r="U830" s="8" t="str">
        <f>IFERROR(IF(Orders_CLEAN[[#This Row],[Profit]]/Orders_CLEAN[[#This Row],[LineTotal]]&gt;0.3, "High", IF(Orders_CLEAN[[#This Row],[Profit]]/Orders_CLEAN[[#This Row],[LineTotal]]&gt;=0.15, "Medium", "Low")), "Quantity Error!")</f>
        <v>High</v>
      </c>
      <c r="V830" s="8" t="str">
        <f>IF(COUNTIF(Returns[OrderID], Orders_CLEAN[[#This Row],[OrderID]])&gt;0, "Yes", "No")</f>
        <v>No</v>
      </c>
      <c r="W830" s="19">
        <f>IF(Orders_CLEAN[[#This Row],[Returned]]="Yes",1,0)</f>
        <v>0</v>
      </c>
    </row>
    <row r="831" spans="1:23" x14ac:dyDescent="0.2">
      <c r="A831" t="s">
        <v>1361</v>
      </c>
      <c r="B831" s="5">
        <v>45563</v>
      </c>
      <c r="C831" s="5" t="str">
        <f>IF(Orders_CLEAN[[#This Row],[Quantity]]="", "Quantity Error!", "Q"&amp;ROUNDUP(MONTH(Orders_CLEAN[[#This Row],[OrderDate]])/3,0))</f>
        <v>Q3</v>
      </c>
      <c r="D831" t="s">
        <v>371</v>
      </c>
      <c r="E831" t="str">
        <f>_xlfn.XLOOKUP(Orders_CLEAN[[#This Row],[CustomerID]],Customers[CustomerID],Customers[CustomerName])</f>
        <v>Nomsa Dlamini</v>
      </c>
      <c r="F831" t="s">
        <v>108</v>
      </c>
      <c r="G831" t="str">
        <f>_xlfn.XLOOKUP(Orders_CLEAN[[#This Row],[ProductID]],Products[ProductID],Products[ProductName])</f>
        <v>Staplers Model 2</v>
      </c>
      <c r="H831" t="str">
        <f>_xlfn.XLOOKUP(Orders_CLEAN[[#This Row],[ProductName]],Products[ProductName],Products[Category])</f>
        <v>Office Supplies</v>
      </c>
      <c r="I831" s="6">
        <f>_xlfn.XLOOKUP(Orders_CLEAN[[#This Row],[ProductID]],Products[ProductID],Products[Cost])</f>
        <v>723.21</v>
      </c>
      <c r="J831">
        <v>5</v>
      </c>
      <c r="K831" s="6">
        <v>1348.08</v>
      </c>
      <c r="L831" s="7">
        <v>0.1</v>
      </c>
      <c r="M831" t="s">
        <v>36</v>
      </c>
      <c r="N831" t="s">
        <v>31</v>
      </c>
      <c r="O831" t="str">
        <f>_xlfn.XLOOKUP(Orders_CLEAN[[#This Row],[Region]],Region_lookup[RegionCode],Region_lookup[RegionName])</f>
        <v>Gauteng</v>
      </c>
      <c r="P831" t="s">
        <v>43</v>
      </c>
      <c r="Q831" t="str">
        <f>_xlfn.XLOOKUP(Orders_CLEAN[[#This Row],[EmployeeID]],Employees[EmployeeID],Employees[EmployeeName])</f>
        <v>Thabo Dlamini</v>
      </c>
      <c r="R831" s="8">
        <f>Orders_CLEAN[[#This Row],[Quantity]]*Orders_CLEAN[[#This Row],[UnitPrice]]*(1-Orders_CLEAN[[#This Row],[Discount]])</f>
        <v>6066.36</v>
      </c>
      <c r="S831" s="8">
        <f>Orders_CLEAN[[#This Row],[Cost]]*Orders_CLEAN[[#This Row],[Quantity]]</f>
        <v>3616.05</v>
      </c>
      <c r="T831" s="8">
        <f>Orders_CLEAN[[#This Row],[LineTotal]]-Orders_CLEAN[[#This Row],[LineCost]]</f>
        <v>2450.3099999999995</v>
      </c>
      <c r="U831" s="8" t="str">
        <f>IFERROR(IF(Orders_CLEAN[[#This Row],[Profit]]/Orders_CLEAN[[#This Row],[LineTotal]]&gt;0.3, "High", IF(Orders_CLEAN[[#This Row],[Profit]]/Orders_CLEAN[[#This Row],[LineTotal]]&gt;=0.15, "Medium", "Low")), "Quantity Error!")</f>
        <v>High</v>
      </c>
      <c r="V831" s="8" t="str">
        <f>IF(COUNTIF(Returns[OrderID], Orders_CLEAN[[#This Row],[OrderID]])&gt;0, "Yes", "No")</f>
        <v>No</v>
      </c>
      <c r="W831" s="19">
        <f>IF(Orders_CLEAN[[#This Row],[Returned]]="Yes",1,0)</f>
        <v>0</v>
      </c>
    </row>
    <row r="832" spans="1:23" x14ac:dyDescent="0.2">
      <c r="A832" t="s">
        <v>1363</v>
      </c>
      <c r="B832" s="5">
        <v>45643</v>
      </c>
      <c r="C832" s="5" t="str">
        <f>IF(Orders_CLEAN[[#This Row],[Quantity]]="", "Quantity Error!", "Q"&amp;ROUNDUP(MONTH(Orders_CLEAN[[#This Row],[OrderDate]])/3,0))</f>
        <v>Q4</v>
      </c>
      <c r="D832" t="s">
        <v>126</v>
      </c>
      <c r="E832" t="str">
        <f>_xlfn.XLOOKUP(Orders_CLEAN[[#This Row],[CustomerID]],Customers[CustomerID],Customers[CustomerName])</f>
        <v>Sipho Molefe</v>
      </c>
      <c r="F832" t="s">
        <v>537</v>
      </c>
      <c r="G832" t="str">
        <f>_xlfn.XLOOKUP(Orders_CLEAN[[#This Row],[ProductID]],Products[ProductID],Products[ProductName])</f>
        <v>Desks Model 4</v>
      </c>
      <c r="H832" t="str">
        <f>_xlfn.XLOOKUP(Orders_CLEAN[[#This Row],[ProductName]],Products[ProductName],Products[Category])</f>
        <v>Furniture</v>
      </c>
      <c r="I832" s="6">
        <f>_xlfn.XLOOKUP(Orders_CLEAN[[#This Row],[ProductID]],Products[ProductID],Products[Cost])</f>
        <v>598.51</v>
      </c>
      <c r="J832">
        <v>6</v>
      </c>
      <c r="K832" s="6">
        <v>940.73</v>
      </c>
      <c r="L832" s="7">
        <v>0.2</v>
      </c>
      <c r="M832" t="s">
        <v>27</v>
      </c>
      <c r="N832" t="s">
        <v>31</v>
      </c>
      <c r="O832" t="str">
        <f>_xlfn.XLOOKUP(Orders_CLEAN[[#This Row],[Region]],Region_lookup[RegionCode],Region_lookup[RegionName])</f>
        <v>Gauteng</v>
      </c>
      <c r="P832" t="s">
        <v>52</v>
      </c>
      <c r="Q832" t="str">
        <f>_xlfn.XLOOKUP(Orders_CLEAN[[#This Row],[EmployeeID]],Employees[EmployeeID],Employees[EmployeeName])</f>
        <v>Precious Mbatha</v>
      </c>
      <c r="R832" s="8">
        <f>Orders_CLEAN[[#This Row],[Quantity]]*Orders_CLEAN[[#This Row],[UnitPrice]]*(1-Orders_CLEAN[[#This Row],[Discount]])</f>
        <v>4515.5039999999999</v>
      </c>
      <c r="S832" s="8">
        <f>Orders_CLEAN[[#This Row],[Cost]]*Orders_CLEAN[[#This Row],[Quantity]]</f>
        <v>3591.06</v>
      </c>
      <c r="T832" s="8">
        <f>Orders_CLEAN[[#This Row],[LineTotal]]-Orders_CLEAN[[#This Row],[LineCost]]</f>
        <v>924.44399999999996</v>
      </c>
      <c r="U832" s="8" t="str">
        <f>IFERROR(IF(Orders_CLEAN[[#This Row],[Profit]]/Orders_CLEAN[[#This Row],[LineTotal]]&gt;0.3, "High", IF(Orders_CLEAN[[#This Row],[Profit]]/Orders_CLEAN[[#This Row],[LineTotal]]&gt;=0.15, "Medium", "Low")), "Quantity Error!")</f>
        <v>Medium</v>
      </c>
      <c r="V832" s="8" t="str">
        <f>IF(COUNTIF(Returns[OrderID], Orders_CLEAN[[#This Row],[OrderID]])&gt;0, "Yes", "No")</f>
        <v>No</v>
      </c>
      <c r="W832" s="19">
        <f>IF(Orders_CLEAN[[#This Row],[Returned]]="Yes",1,0)</f>
        <v>0</v>
      </c>
    </row>
    <row r="833" spans="1:23" x14ac:dyDescent="0.2">
      <c r="A833" t="s">
        <v>1364</v>
      </c>
      <c r="B833" s="5">
        <v>45404</v>
      </c>
      <c r="C833" s="5" t="str">
        <f>IF(Orders_CLEAN[[#This Row],[Quantity]]="", "Quantity Error!", "Q"&amp;ROUNDUP(MONTH(Orders_CLEAN[[#This Row],[OrderDate]])/3,0))</f>
        <v>Q2</v>
      </c>
      <c r="D833" t="s">
        <v>557</v>
      </c>
      <c r="E833" t="str">
        <f>_xlfn.XLOOKUP(Orders_CLEAN[[#This Row],[CustomerID]],Customers[CustomerID],Customers[CustomerName])</f>
        <v>Deon Venter</v>
      </c>
      <c r="F833" t="s">
        <v>181</v>
      </c>
      <c r="G833" t="str">
        <f>_xlfn.XLOOKUP(Orders_CLEAN[[#This Row],[ProductID]],Products[ProductID],Products[ProductName])</f>
        <v>Envelopes Model 1</v>
      </c>
      <c r="H833" t="str">
        <f>_xlfn.XLOOKUP(Orders_CLEAN[[#This Row],[ProductName]],Products[ProductName],Products[Category])</f>
        <v>Office Supplies</v>
      </c>
      <c r="I833" s="6">
        <f>_xlfn.XLOOKUP(Orders_CLEAN[[#This Row],[ProductID]],Products[ProductID],Products[Cost])</f>
        <v>76.66</v>
      </c>
      <c r="J833">
        <v>11</v>
      </c>
      <c r="K833" s="6">
        <v>117.32</v>
      </c>
      <c r="L833" s="7">
        <v>0.2</v>
      </c>
      <c r="M833" t="s">
        <v>13</v>
      </c>
      <c r="N833" t="s">
        <v>14</v>
      </c>
      <c r="O833" t="str">
        <f>_xlfn.XLOOKUP(Orders_CLEAN[[#This Row],[Region]],Region_lookup[RegionCode],Region_lookup[RegionName])</f>
        <v>Western Cape</v>
      </c>
      <c r="P833" t="s">
        <v>15</v>
      </c>
      <c r="Q833" t="str">
        <f>_xlfn.XLOOKUP(Orders_CLEAN[[#This Row],[EmployeeID]],Employees[EmployeeID],Employees[EmployeeName])</f>
        <v>Anja Fourie</v>
      </c>
      <c r="R833" s="8">
        <f>Orders_CLEAN[[#This Row],[Quantity]]*Orders_CLEAN[[#This Row],[UnitPrice]]*(1-Orders_CLEAN[[#This Row],[Discount]])</f>
        <v>1032.4159999999999</v>
      </c>
      <c r="S833" s="8">
        <f>Orders_CLEAN[[#This Row],[Cost]]*Orders_CLEAN[[#This Row],[Quantity]]</f>
        <v>843.26</v>
      </c>
      <c r="T833" s="8">
        <f>Orders_CLEAN[[#This Row],[LineTotal]]-Orders_CLEAN[[#This Row],[LineCost]]</f>
        <v>189.15599999999995</v>
      </c>
      <c r="U833" s="8" t="str">
        <f>IFERROR(IF(Orders_CLEAN[[#This Row],[Profit]]/Orders_CLEAN[[#This Row],[LineTotal]]&gt;0.3, "High", IF(Orders_CLEAN[[#This Row],[Profit]]/Orders_CLEAN[[#This Row],[LineTotal]]&gt;=0.15, "Medium", "Low")), "Quantity Error!")</f>
        <v>Medium</v>
      </c>
      <c r="V833" s="8" t="str">
        <f>IF(COUNTIF(Returns[OrderID], Orders_CLEAN[[#This Row],[OrderID]])&gt;0, "Yes", "No")</f>
        <v>No</v>
      </c>
      <c r="W833" s="19">
        <f>IF(Orders_CLEAN[[#This Row],[Returned]]="Yes",1,0)</f>
        <v>0</v>
      </c>
    </row>
    <row r="834" spans="1:23" x14ac:dyDescent="0.2">
      <c r="A834" t="s">
        <v>1365</v>
      </c>
      <c r="B834" s="5">
        <v>45632</v>
      </c>
      <c r="C834" s="5" t="str">
        <f>IF(Orders_CLEAN[[#This Row],[Quantity]]="", "Quantity Error!", "Q"&amp;ROUNDUP(MONTH(Orders_CLEAN[[#This Row],[OrderDate]])/3,0))</f>
        <v>Q4</v>
      </c>
      <c r="D834" t="s">
        <v>570</v>
      </c>
      <c r="E834" t="str">
        <f>_xlfn.XLOOKUP(Orders_CLEAN[[#This Row],[CustomerID]],Customers[CustomerID],Customers[CustomerName])</f>
        <v>Werner Joubert</v>
      </c>
      <c r="F834" t="s">
        <v>297</v>
      </c>
      <c r="G834" t="str">
        <f>_xlfn.XLOOKUP(Orders_CLEAN[[#This Row],[ProductID]],Products[ProductID],Products[ProductName])</f>
        <v>Laptops Model 2</v>
      </c>
      <c r="H834" t="str">
        <f>_xlfn.XLOOKUP(Orders_CLEAN[[#This Row],[ProductName]],Products[ProductName],Products[Category])</f>
        <v>Technology</v>
      </c>
      <c r="I834" s="6">
        <f>_xlfn.XLOOKUP(Orders_CLEAN[[#This Row],[ProductID]],Products[ProductID],Products[Cost])</f>
        <v>55.26</v>
      </c>
      <c r="J834">
        <v>3</v>
      </c>
      <c r="K834" s="6">
        <v>112.32</v>
      </c>
      <c r="L834" s="7">
        <v>0</v>
      </c>
      <c r="M834" t="s">
        <v>13</v>
      </c>
      <c r="N834" t="s">
        <v>21</v>
      </c>
      <c r="O834" t="str">
        <f>_xlfn.XLOOKUP(Orders_CLEAN[[#This Row],[Region]],Region_lookup[RegionCode],Region_lookup[RegionName])</f>
        <v>KwaZulu-Natal</v>
      </c>
      <c r="P834" t="s">
        <v>97</v>
      </c>
      <c r="Q834" t="str">
        <f>_xlfn.XLOOKUP(Orders_CLEAN[[#This Row],[EmployeeID]],Employees[EmployeeID],Employees[EmployeeName])</f>
        <v>Bongani Sithole</v>
      </c>
      <c r="R834" s="8">
        <f>Orders_CLEAN[[#This Row],[Quantity]]*Orders_CLEAN[[#This Row],[UnitPrice]]*(1-Orders_CLEAN[[#This Row],[Discount]])</f>
        <v>336.96</v>
      </c>
      <c r="S834" s="8">
        <f>Orders_CLEAN[[#This Row],[Cost]]*Orders_CLEAN[[#This Row],[Quantity]]</f>
        <v>165.78</v>
      </c>
      <c r="T834" s="8">
        <f>Orders_CLEAN[[#This Row],[LineTotal]]-Orders_CLEAN[[#This Row],[LineCost]]</f>
        <v>171.17999999999998</v>
      </c>
      <c r="U834" s="8" t="str">
        <f>IFERROR(IF(Orders_CLEAN[[#This Row],[Profit]]/Orders_CLEAN[[#This Row],[LineTotal]]&gt;0.3, "High", IF(Orders_CLEAN[[#This Row],[Profit]]/Orders_CLEAN[[#This Row],[LineTotal]]&gt;=0.15, "Medium", "Low")), "Quantity Error!")</f>
        <v>High</v>
      </c>
      <c r="V834" s="8" t="str">
        <f>IF(COUNTIF(Returns[OrderID], Orders_CLEAN[[#This Row],[OrderID]])&gt;0, "Yes", "No")</f>
        <v>Yes</v>
      </c>
      <c r="W834" s="19">
        <f>IF(Orders_CLEAN[[#This Row],[Returned]]="Yes",1,0)</f>
        <v>1</v>
      </c>
    </row>
    <row r="835" spans="1:23" x14ac:dyDescent="0.2">
      <c r="A835" t="s">
        <v>1366</v>
      </c>
      <c r="B835" s="5">
        <v>45356</v>
      </c>
      <c r="C835" s="5" t="str">
        <f>IF(Orders_CLEAN[[#This Row],[Quantity]]="", "Quantity Error!", "Q"&amp;ROUNDUP(MONTH(Orders_CLEAN[[#This Row],[OrderDate]])/3,0))</f>
        <v>Quantity Error!</v>
      </c>
      <c r="D835" t="s">
        <v>110</v>
      </c>
      <c r="E835" t="str">
        <f>_xlfn.XLOOKUP(Orders_CLEAN[[#This Row],[CustomerID]],Customers[CustomerID],Customers[CustomerName])</f>
        <v>Nomvula Khumalo</v>
      </c>
      <c r="F835" t="s">
        <v>537</v>
      </c>
      <c r="G835" t="str">
        <f>_xlfn.XLOOKUP(Orders_CLEAN[[#This Row],[ProductID]],Products[ProductID],Products[ProductName])</f>
        <v>Desks Model 4</v>
      </c>
      <c r="H835" t="str">
        <f>_xlfn.XLOOKUP(Orders_CLEAN[[#This Row],[ProductName]],Products[ProductName],Products[Category])</f>
        <v>Furniture</v>
      </c>
      <c r="I835" s="6">
        <f>_xlfn.XLOOKUP(Orders_CLEAN[[#This Row],[ProductID]],Products[ProductID],Products[Cost])</f>
        <v>598.51</v>
      </c>
      <c r="J835"/>
      <c r="K835" s="6">
        <v>940.73</v>
      </c>
      <c r="L835" s="7">
        <v>0</v>
      </c>
      <c r="M835" t="s">
        <v>27</v>
      </c>
      <c r="N835" t="s">
        <v>21</v>
      </c>
      <c r="O835" t="str">
        <f>_xlfn.XLOOKUP(Orders_CLEAN[[#This Row],[Region]],Region_lookup[RegionCode],Region_lookup[RegionName])</f>
        <v>KwaZulu-Natal</v>
      </c>
      <c r="P835" t="s">
        <v>22</v>
      </c>
      <c r="Q835" t="str">
        <f>_xlfn.XLOOKUP(Orders_CLEAN[[#This Row],[EmployeeID]],Employees[EmployeeID],Employees[EmployeeName])</f>
        <v>Thabo Le Roux</v>
      </c>
      <c r="R835" s="8">
        <f>Orders_CLEAN[[#This Row],[Quantity]]*Orders_CLEAN[[#This Row],[UnitPrice]]*(1-Orders_CLEAN[[#This Row],[Discount]])</f>
        <v>0</v>
      </c>
      <c r="S835" s="8">
        <f>Orders_CLEAN[[#This Row],[Cost]]*Orders_CLEAN[[#This Row],[Quantity]]</f>
        <v>0</v>
      </c>
      <c r="T835" s="8">
        <f>Orders_CLEAN[[#This Row],[LineTotal]]-Orders_CLEAN[[#This Row],[LineCost]]</f>
        <v>0</v>
      </c>
      <c r="U835" s="8" t="str">
        <f>IFERROR(IF(Orders_CLEAN[[#This Row],[Profit]]/Orders_CLEAN[[#This Row],[LineTotal]]&gt;0.3, "High", IF(Orders_CLEAN[[#This Row],[Profit]]/Orders_CLEAN[[#This Row],[LineTotal]]&gt;=0.15, "Medium", "Low")), "Quantity Error!")</f>
        <v>Quantity Error!</v>
      </c>
      <c r="V835" s="8" t="str">
        <f>IF(COUNTIF(Returns[OrderID], Orders_CLEAN[[#This Row],[OrderID]])&gt;0, "Yes", "No")</f>
        <v>No</v>
      </c>
      <c r="W835" s="19">
        <f>IF(Orders_CLEAN[[#This Row],[Returned]]="Yes",1,0)</f>
        <v>0</v>
      </c>
    </row>
    <row r="836" spans="1:23" x14ac:dyDescent="0.2">
      <c r="A836" t="s">
        <v>1367</v>
      </c>
      <c r="B836" s="5">
        <v>45501</v>
      </c>
      <c r="C836" s="5" t="str">
        <f>IF(Orders_CLEAN[[#This Row],[Quantity]]="", "Quantity Error!", "Q"&amp;ROUNDUP(MONTH(Orders_CLEAN[[#This Row],[OrderDate]])/3,0))</f>
        <v>Q3</v>
      </c>
      <c r="D836" t="s">
        <v>141</v>
      </c>
      <c r="E836" t="str">
        <f>_xlfn.XLOOKUP(Orders_CLEAN[[#This Row],[CustomerID]],Customers[CustomerID],Customers[CustomerName])</f>
        <v>Anja Molefe</v>
      </c>
      <c r="F836" t="s">
        <v>104</v>
      </c>
      <c r="G836" t="str">
        <f>_xlfn.XLOOKUP(Orders_CLEAN[[#This Row],[ProductID]],Products[ProductID],Products[ProductName])</f>
        <v>Envelopes Model 4</v>
      </c>
      <c r="H836" t="str">
        <f>_xlfn.XLOOKUP(Orders_CLEAN[[#This Row],[ProductName]],Products[ProductName],Products[Category])</f>
        <v>Office Supplies</v>
      </c>
      <c r="I836" s="6">
        <f>_xlfn.XLOOKUP(Orders_CLEAN[[#This Row],[ProductID]],Products[ProductID],Products[Cost])</f>
        <v>777.33</v>
      </c>
      <c r="J836">
        <v>4</v>
      </c>
      <c r="K836" s="6">
        <v>1363.68</v>
      </c>
      <c r="L836" s="7">
        <v>0</v>
      </c>
      <c r="M836" t="s">
        <v>13</v>
      </c>
      <c r="N836" t="s">
        <v>14</v>
      </c>
      <c r="O836" t="str">
        <f>_xlfn.XLOOKUP(Orders_CLEAN[[#This Row],[Region]],Region_lookup[RegionCode],Region_lookup[RegionName])</f>
        <v>Western Cape</v>
      </c>
      <c r="P836" t="s">
        <v>93</v>
      </c>
      <c r="Q836" t="str">
        <f>_xlfn.XLOOKUP(Orders_CLEAN[[#This Row],[EmployeeID]],Employees[EmployeeID],Employees[EmployeeName])</f>
        <v>Anja Zulu</v>
      </c>
      <c r="R836" s="8">
        <f>Orders_CLEAN[[#This Row],[Quantity]]*Orders_CLEAN[[#This Row],[UnitPrice]]*(1-Orders_CLEAN[[#This Row],[Discount]])</f>
        <v>5454.72</v>
      </c>
      <c r="S836" s="8">
        <f>Orders_CLEAN[[#This Row],[Cost]]*Orders_CLEAN[[#This Row],[Quantity]]</f>
        <v>3109.32</v>
      </c>
      <c r="T836" s="8">
        <f>Orders_CLEAN[[#This Row],[LineTotal]]-Orders_CLEAN[[#This Row],[LineCost]]</f>
        <v>2345.4</v>
      </c>
      <c r="U836" s="8" t="str">
        <f>IFERROR(IF(Orders_CLEAN[[#This Row],[Profit]]/Orders_CLEAN[[#This Row],[LineTotal]]&gt;0.3, "High", IF(Orders_CLEAN[[#This Row],[Profit]]/Orders_CLEAN[[#This Row],[LineTotal]]&gt;=0.15, "Medium", "Low")), "Quantity Error!")</f>
        <v>High</v>
      </c>
      <c r="V836" s="8" t="str">
        <f>IF(COUNTIF(Returns[OrderID], Orders_CLEAN[[#This Row],[OrderID]])&gt;0, "Yes", "No")</f>
        <v>No</v>
      </c>
      <c r="W836" s="19">
        <f>IF(Orders_CLEAN[[#This Row],[Returned]]="Yes",1,0)</f>
        <v>0</v>
      </c>
    </row>
    <row r="837" spans="1:23" x14ac:dyDescent="0.2">
      <c r="A837" t="s">
        <v>1368</v>
      </c>
      <c r="B837" s="5">
        <v>45573</v>
      </c>
      <c r="C837" s="5" t="str">
        <f>IF(Orders_CLEAN[[#This Row],[Quantity]]="", "Quantity Error!", "Q"&amp;ROUNDUP(MONTH(Orders_CLEAN[[#This Row],[OrderDate]])/3,0))</f>
        <v>Q4</v>
      </c>
      <c r="D837" t="s">
        <v>25</v>
      </c>
      <c r="E837" t="str">
        <f>_xlfn.XLOOKUP(Orders_CLEAN[[#This Row],[CustomerID]],Customers[CustomerID],Customers[CustomerName])</f>
        <v>Anja Pretorius</v>
      </c>
      <c r="F837" t="s">
        <v>51</v>
      </c>
      <c r="G837" t="str">
        <f>_xlfn.XLOOKUP(Orders_CLEAN[[#This Row],[ProductID]],Products[ProductID],Products[ProductName])</f>
        <v>Bookcases Model 4</v>
      </c>
      <c r="H837" t="str">
        <f>_xlfn.XLOOKUP(Orders_CLEAN[[#This Row],[ProductName]],Products[ProductName],Products[Category])</f>
        <v>Furniture</v>
      </c>
      <c r="I837" s="6">
        <f>_xlfn.XLOOKUP(Orders_CLEAN[[#This Row],[ProductID]],Products[ProductID],Products[Cost])</f>
        <v>539.9</v>
      </c>
      <c r="J837">
        <v>8</v>
      </c>
      <c r="K837" s="6">
        <v>1019.72</v>
      </c>
      <c r="L837" s="7">
        <v>0</v>
      </c>
      <c r="M837" t="s">
        <v>13</v>
      </c>
      <c r="N837" t="s">
        <v>14</v>
      </c>
      <c r="O837" t="str">
        <f>_xlfn.XLOOKUP(Orders_CLEAN[[#This Row],[Region]],Region_lookup[RegionCode],Region_lookup[RegionName])</f>
        <v>Western Cape</v>
      </c>
      <c r="P837" t="s">
        <v>82</v>
      </c>
      <c r="Q837" t="str">
        <f>_xlfn.XLOOKUP(Orders_CLEAN[[#This Row],[EmployeeID]],Employees[EmployeeID],Employees[EmployeeName])</f>
        <v>Thabo Pretorius</v>
      </c>
      <c r="R837" s="8">
        <f>Orders_CLEAN[[#This Row],[Quantity]]*Orders_CLEAN[[#This Row],[UnitPrice]]*(1-Orders_CLEAN[[#This Row],[Discount]])</f>
        <v>8157.76</v>
      </c>
      <c r="S837" s="8">
        <f>Orders_CLEAN[[#This Row],[Cost]]*Orders_CLEAN[[#This Row],[Quantity]]</f>
        <v>4319.2</v>
      </c>
      <c r="T837" s="8">
        <f>Orders_CLEAN[[#This Row],[LineTotal]]-Orders_CLEAN[[#This Row],[LineCost]]</f>
        <v>3838.5600000000004</v>
      </c>
      <c r="U837" s="8" t="str">
        <f>IFERROR(IF(Orders_CLEAN[[#This Row],[Profit]]/Orders_CLEAN[[#This Row],[LineTotal]]&gt;0.3, "High", IF(Orders_CLEAN[[#This Row],[Profit]]/Orders_CLEAN[[#This Row],[LineTotal]]&gt;=0.15, "Medium", "Low")), "Quantity Error!")</f>
        <v>High</v>
      </c>
      <c r="V837" s="8" t="str">
        <f>IF(COUNTIF(Returns[OrderID], Orders_CLEAN[[#This Row],[OrderID]])&gt;0, "Yes", "No")</f>
        <v>Yes</v>
      </c>
      <c r="W837" s="19">
        <f>IF(Orders_CLEAN[[#This Row],[Returned]]="Yes",1,0)</f>
        <v>1</v>
      </c>
    </row>
    <row r="838" spans="1:23" x14ac:dyDescent="0.2">
      <c r="A838" t="s">
        <v>1369</v>
      </c>
      <c r="B838" s="5">
        <v>45482</v>
      </c>
      <c r="C838" s="5" t="str">
        <f>IF(Orders_CLEAN[[#This Row],[Quantity]]="", "Quantity Error!", "Q"&amp;ROUNDUP(MONTH(Orders_CLEAN[[#This Row],[OrderDate]])/3,0))</f>
        <v>Q3</v>
      </c>
      <c r="D838" t="s">
        <v>589</v>
      </c>
      <c r="E838" t="str">
        <f>_xlfn.XLOOKUP(Orders_CLEAN[[#This Row],[CustomerID]],Customers[CustomerID],Customers[CustomerName])</f>
        <v>Chantelle Mahlangu</v>
      </c>
      <c r="F838" t="s">
        <v>181</v>
      </c>
      <c r="G838" t="str">
        <f>_xlfn.XLOOKUP(Orders_CLEAN[[#This Row],[ProductID]],Products[ProductID],Products[ProductName])</f>
        <v>Envelopes Model 1</v>
      </c>
      <c r="H838" t="str">
        <f>_xlfn.XLOOKUP(Orders_CLEAN[[#This Row],[ProductName]],Products[ProductName],Products[Category])</f>
        <v>Office Supplies</v>
      </c>
      <c r="I838" s="6">
        <f>_xlfn.XLOOKUP(Orders_CLEAN[[#This Row],[ProductID]],Products[ProductID],Products[Cost])</f>
        <v>76.66</v>
      </c>
      <c r="J838">
        <v>3</v>
      </c>
      <c r="K838" s="6">
        <v>117.32</v>
      </c>
      <c r="L838" s="7">
        <v>0.15</v>
      </c>
      <c r="M838" t="s">
        <v>36</v>
      </c>
      <c r="N838" t="s">
        <v>21</v>
      </c>
      <c r="O838" t="str">
        <f>_xlfn.XLOOKUP(Orders_CLEAN[[#This Row],[Region]],Region_lookup[RegionCode],Region_lookup[RegionName])</f>
        <v>KwaZulu-Natal</v>
      </c>
      <c r="P838" t="s">
        <v>170</v>
      </c>
      <c r="Q838" t="str">
        <f>_xlfn.XLOOKUP(Orders_CLEAN[[#This Row],[EmployeeID]],Employees[EmployeeID],Employees[EmployeeName])</f>
        <v>Nomvula Le Roux</v>
      </c>
      <c r="R838" s="8">
        <f>Orders_CLEAN[[#This Row],[Quantity]]*Orders_CLEAN[[#This Row],[UnitPrice]]*(1-Orders_CLEAN[[#This Row],[Discount]])</f>
        <v>299.166</v>
      </c>
      <c r="S838" s="8">
        <f>Orders_CLEAN[[#This Row],[Cost]]*Orders_CLEAN[[#This Row],[Quantity]]</f>
        <v>229.98</v>
      </c>
      <c r="T838" s="8">
        <f>Orders_CLEAN[[#This Row],[LineTotal]]-Orders_CLEAN[[#This Row],[LineCost]]</f>
        <v>69.186000000000007</v>
      </c>
      <c r="U838" s="8" t="str">
        <f>IFERROR(IF(Orders_CLEAN[[#This Row],[Profit]]/Orders_CLEAN[[#This Row],[LineTotal]]&gt;0.3, "High", IF(Orders_CLEAN[[#This Row],[Profit]]/Orders_CLEAN[[#This Row],[LineTotal]]&gt;=0.15, "Medium", "Low")), "Quantity Error!")</f>
        <v>Medium</v>
      </c>
      <c r="V838" s="8" t="str">
        <f>IF(COUNTIF(Returns[OrderID], Orders_CLEAN[[#This Row],[OrderID]])&gt;0, "Yes", "No")</f>
        <v>No</v>
      </c>
      <c r="W838" s="19">
        <f>IF(Orders_CLEAN[[#This Row],[Returned]]="Yes",1,0)</f>
        <v>0</v>
      </c>
    </row>
    <row r="839" spans="1:23" x14ac:dyDescent="0.2">
      <c r="A839" t="s">
        <v>1370</v>
      </c>
      <c r="B839" s="5">
        <v>45784</v>
      </c>
      <c r="C839" s="5" t="str">
        <f>IF(Orders_CLEAN[[#This Row],[Quantity]]="", "Quantity Error!", "Q"&amp;ROUNDUP(MONTH(Orders_CLEAN[[#This Row],[OrderDate]])/3,0))</f>
        <v>Q2</v>
      </c>
      <c r="D839" t="s">
        <v>138</v>
      </c>
      <c r="E839" t="str">
        <f>_xlfn.XLOOKUP(Orders_CLEAN[[#This Row],[CustomerID]],Customers[CustomerID],Customers[CustomerName])</f>
        <v>Nomsa Coetzee</v>
      </c>
      <c r="F839" t="s">
        <v>51</v>
      </c>
      <c r="G839" t="str">
        <f>_xlfn.XLOOKUP(Orders_CLEAN[[#This Row],[ProductID]],Products[ProductID],Products[ProductName])</f>
        <v>Bookcases Model 4</v>
      </c>
      <c r="H839" t="str">
        <f>_xlfn.XLOOKUP(Orders_CLEAN[[#This Row],[ProductName]],Products[ProductName],Products[Category])</f>
        <v>Furniture</v>
      </c>
      <c r="I839" s="6">
        <f>_xlfn.XLOOKUP(Orders_CLEAN[[#This Row],[ProductID]],Products[ProductID],Products[Cost])</f>
        <v>539.9</v>
      </c>
      <c r="J839">
        <v>2</v>
      </c>
      <c r="K839" s="6">
        <v>1019.72</v>
      </c>
      <c r="L839" s="7">
        <v>0.1</v>
      </c>
      <c r="M839" t="s">
        <v>62</v>
      </c>
      <c r="N839" t="s">
        <v>21</v>
      </c>
      <c r="O839" t="str">
        <f>_xlfn.XLOOKUP(Orders_CLEAN[[#This Row],[Region]],Region_lookup[RegionCode],Region_lookup[RegionName])</f>
        <v>KwaZulu-Natal</v>
      </c>
      <c r="P839" t="s">
        <v>97</v>
      </c>
      <c r="Q839" t="str">
        <f>_xlfn.XLOOKUP(Orders_CLEAN[[#This Row],[EmployeeID]],Employees[EmployeeID],Employees[EmployeeName])</f>
        <v>Bongani Sithole</v>
      </c>
      <c r="R839" s="8">
        <f>Orders_CLEAN[[#This Row],[Quantity]]*Orders_CLEAN[[#This Row],[UnitPrice]]*(1-Orders_CLEAN[[#This Row],[Discount]])</f>
        <v>1835.4960000000001</v>
      </c>
      <c r="S839" s="8">
        <f>Orders_CLEAN[[#This Row],[Cost]]*Orders_CLEAN[[#This Row],[Quantity]]</f>
        <v>1079.8</v>
      </c>
      <c r="T839" s="8">
        <f>Orders_CLEAN[[#This Row],[LineTotal]]-Orders_CLEAN[[#This Row],[LineCost]]</f>
        <v>755.69600000000014</v>
      </c>
      <c r="U839" s="8" t="str">
        <f>IFERROR(IF(Orders_CLEAN[[#This Row],[Profit]]/Orders_CLEAN[[#This Row],[LineTotal]]&gt;0.3, "High", IF(Orders_CLEAN[[#This Row],[Profit]]/Orders_CLEAN[[#This Row],[LineTotal]]&gt;=0.15, "Medium", "Low")), "Quantity Error!")</f>
        <v>High</v>
      </c>
      <c r="V839" s="8" t="str">
        <f>IF(COUNTIF(Returns[OrderID], Orders_CLEAN[[#This Row],[OrderID]])&gt;0, "Yes", "No")</f>
        <v>No</v>
      </c>
      <c r="W839" s="19">
        <f>IF(Orders_CLEAN[[#This Row],[Returned]]="Yes",1,0)</f>
        <v>0</v>
      </c>
    </row>
    <row r="840" spans="1:23" x14ac:dyDescent="0.2">
      <c r="A840" t="s">
        <v>1371</v>
      </c>
      <c r="B840" s="5">
        <v>45565</v>
      </c>
      <c r="C840" s="5" t="str">
        <f>IF(Orders_CLEAN[[#This Row],[Quantity]]="", "Quantity Error!", "Q"&amp;ROUNDUP(MONTH(Orders_CLEAN[[#This Row],[OrderDate]])/3,0))</f>
        <v>Q3</v>
      </c>
      <c r="D840" t="s">
        <v>355</v>
      </c>
      <c r="E840" t="str">
        <f>_xlfn.XLOOKUP(Orders_CLEAN[[#This Row],[CustomerID]],Customers[CustomerID],Customers[CustomerName])</f>
        <v>Pieter Joubert</v>
      </c>
      <c r="F840" t="s">
        <v>69</v>
      </c>
      <c r="G840" t="str">
        <f>_xlfn.XLOOKUP(Orders_CLEAN[[#This Row],[ProductID]],Products[ProductID],Products[ProductName])</f>
        <v>Paper Model 2</v>
      </c>
      <c r="H840" t="str">
        <f>_xlfn.XLOOKUP(Orders_CLEAN[[#This Row],[ProductName]],Products[ProductName],Products[Category])</f>
        <v>Office Supplies</v>
      </c>
      <c r="I840" s="6">
        <f>_xlfn.XLOOKUP(Orders_CLEAN[[#This Row],[ProductID]],Products[ProductID],Products[Cost])</f>
        <v>461.98</v>
      </c>
      <c r="J840">
        <v>1</v>
      </c>
      <c r="K840" s="6">
        <v>1013.15</v>
      </c>
      <c r="L840" s="7">
        <v>0.05</v>
      </c>
      <c r="M840" t="s">
        <v>27</v>
      </c>
      <c r="N840" t="s">
        <v>14</v>
      </c>
      <c r="O840" t="str">
        <f>_xlfn.XLOOKUP(Orders_CLEAN[[#This Row],[Region]],Region_lookup[RegionCode],Region_lookup[RegionName])</f>
        <v>Western Cape</v>
      </c>
      <c r="P840" t="s">
        <v>93</v>
      </c>
      <c r="Q840" t="str">
        <f>_xlfn.XLOOKUP(Orders_CLEAN[[#This Row],[EmployeeID]],Employees[EmployeeID],Employees[EmployeeName])</f>
        <v>Anja Zulu</v>
      </c>
      <c r="R840" s="8">
        <f>Orders_CLEAN[[#This Row],[Quantity]]*Orders_CLEAN[[#This Row],[UnitPrice]]*(1-Orders_CLEAN[[#This Row],[Discount]])</f>
        <v>962.49249999999995</v>
      </c>
      <c r="S840" s="8">
        <f>Orders_CLEAN[[#This Row],[Cost]]*Orders_CLEAN[[#This Row],[Quantity]]</f>
        <v>461.98</v>
      </c>
      <c r="T840" s="8">
        <f>Orders_CLEAN[[#This Row],[LineTotal]]-Orders_CLEAN[[#This Row],[LineCost]]</f>
        <v>500.51249999999993</v>
      </c>
      <c r="U840" s="8" t="str">
        <f>IFERROR(IF(Orders_CLEAN[[#This Row],[Profit]]/Orders_CLEAN[[#This Row],[LineTotal]]&gt;0.3, "High", IF(Orders_CLEAN[[#This Row],[Profit]]/Orders_CLEAN[[#This Row],[LineTotal]]&gt;=0.15, "Medium", "Low")), "Quantity Error!")</f>
        <v>High</v>
      </c>
      <c r="V840" s="8" t="str">
        <f>IF(COUNTIF(Returns[OrderID], Orders_CLEAN[[#This Row],[OrderID]])&gt;0, "Yes", "No")</f>
        <v>No</v>
      </c>
      <c r="W840" s="19">
        <f>IF(Orders_CLEAN[[#This Row],[Returned]]="Yes",1,0)</f>
        <v>0</v>
      </c>
    </row>
    <row r="841" spans="1:23" x14ac:dyDescent="0.2">
      <c r="A841" t="s">
        <v>1372</v>
      </c>
      <c r="B841" s="5">
        <v>45429</v>
      </c>
      <c r="C841" s="5" t="str">
        <f>IF(Orders_CLEAN[[#This Row],[Quantity]]="", "Quantity Error!", "Q"&amp;ROUNDUP(MONTH(Orders_CLEAN[[#This Row],[OrderDate]])/3,0))</f>
        <v>Q2</v>
      </c>
      <c r="D841" t="s">
        <v>29</v>
      </c>
      <c r="E841" t="str">
        <f>_xlfn.XLOOKUP(Orders_CLEAN[[#This Row],[CustomerID]],Customers[CustomerID],Customers[CustomerName])</f>
        <v>Lerato Molefe</v>
      </c>
      <c r="F841" t="s">
        <v>100</v>
      </c>
      <c r="G841" t="str">
        <f>_xlfn.XLOOKUP(Orders_CLEAN[[#This Row],[ProductID]],Products[ProductID],Products[ProductName])</f>
        <v>Printers Model 1</v>
      </c>
      <c r="H841" t="str">
        <f>_xlfn.XLOOKUP(Orders_CLEAN[[#This Row],[ProductName]],Products[ProductName],Products[Category])</f>
        <v>Technology</v>
      </c>
      <c r="I841" s="6">
        <f>_xlfn.XLOOKUP(Orders_CLEAN[[#This Row],[ProductID]],Products[ProductID],Products[Cost])</f>
        <v>595.79999999999995</v>
      </c>
      <c r="J841">
        <v>9</v>
      </c>
      <c r="K841" s="6">
        <v>1280.18</v>
      </c>
      <c r="L841" s="7">
        <v>0.2</v>
      </c>
      <c r="M841" t="s">
        <v>13</v>
      </c>
      <c r="N841" t="s">
        <v>31</v>
      </c>
      <c r="O841" t="str">
        <f>_xlfn.XLOOKUP(Orders_CLEAN[[#This Row],[Region]],Region_lookup[RegionCode],Region_lookup[RegionName])</f>
        <v>Gauteng</v>
      </c>
      <c r="P841" t="s">
        <v>43</v>
      </c>
      <c r="Q841" t="str">
        <f>_xlfn.XLOOKUP(Orders_CLEAN[[#This Row],[EmployeeID]],Employees[EmployeeID],Employees[EmployeeName])</f>
        <v>Thabo Dlamini</v>
      </c>
      <c r="R841" s="8">
        <f>Orders_CLEAN[[#This Row],[Quantity]]*Orders_CLEAN[[#This Row],[UnitPrice]]*(1-Orders_CLEAN[[#This Row],[Discount]])</f>
        <v>9217.2960000000003</v>
      </c>
      <c r="S841" s="8">
        <f>Orders_CLEAN[[#This Row],[Cost]]*Orders_CLEAN[[#This Row],[Quantity]]</f>
        <v>5362.2</v>
      </c>
      <c r="T841" s="8">
        <f>Orders_CLEAN[[#This Row],[LineTotal]]-Orders_CLEAN[[#This Row],[LineCost]]</f>
        <v>3855.0960000000005</v>
      </c>
      <c r="U841" s="8" t="str">
        <f>IFERROR(IF(Orders_CLEAN[[#This Row],[Profit]]/Orders_CLEAN[[#This Row],[LineTotal]]&gt;0.3, "High", IF(Orders_CLEAN[[#This Row],[Profit]]/Orders_CLEAN[[#This Row],[LineTotal]]&gt;=0.15, "Medium", "Low")), "Quantity Error!")</f>
        <v>High</v>
      </c>
      <c r="V841" s="8" t="str">
        <f>IF(COUNTIF(Returns[OrderID], Orders_CLEAN[[#This Row],[OrderID]])&gt;0, "Yes", "No")</f>
        <v>No</v>
      </c>
      <c r="W841" s="19">
        <f>IF(Orders_CLEAN[[#This Row],[Returned]]="Yes",1,0)</f>
        <v>0</v>
      </c>
    </row>
    <row r="842" spans="1:23" x14ac:dyDescent="0.2">
      <c r="A842" t="s">
        <v>1374</v>
      </c>
      <c r="B842" s="5">
        <v>45444</v>
      </c>
      <c r="C842" s="5" t="str">
        <f>IF(Orders_CLEAN[[#This Row],[Quantity]]="", "Quantity Error!", "Q"&amp;ROUNDUP(MONTH(Orders_CLEAN[[#This Row],[OrderDate]])/3,0))</f>
        <v>Q2</v>
      </c>
      <c r="D842" t="s">
        <v>342</v>
      </c>
      <c r="E842" t="str">
        <f>_xlfn.XLOOKUP(Orders_CLEAN[[#This Row],[CustomerID]],Customers[CustomerID],Customers[CustomerName])</f>
        <v>Nomsa Sithole</v>
      </c>
      <c r="F842" t="s">
        <v>96</v>
      </c>
      <c r="G842" t="str">
        <f>_xlfn.XLOOKUP(Orders_CLEAN[[#This Row],[ProductID]],Products[ProductID],Products[ProductName])</f>
        <v>Desks Model 2</v>
      </c>
      <c r="H842" t="str">
        <f>_xlfn.XLOOKUP(Orders_CLEAN[[#This Row],[ProductName]],Products[ProductName],Products[Category])</f>
        <v>Furniture</v>
      </c>
      <c r="I842" s="6">
        <f>_xlfn.XLOOKUP(Orders_CLEAN[[#This Row],[ProductID]],Products[ProductID],Products[Cost])</f>
        <v>209.29</v>
      </c>
      <c r="J842">
        <v>4</v>
      </c>
      <c r="K842" s="6">
        <v>425.58</v>
      </c>
      <c r="L842" s="7">
        <v>0.15</v>
      </c>
      <c r="M842" t="s">
        <v>62</v>
      </c>
      <c r="N842" t="s">
        <v>21</v>
      </c>
      <c r="O842" t="str">
        <f>_xlfn.XLOOKUP(Orders_CLEAN[[#This Row],[Region]],Region_lookup[RegionCode],Region_lookup[RegionName])</f>
        <v>KwaZulu-Natal</v>
      </c>
      <c r="P842" t="s">
        <v>170</v>
      </c>
      <c r="Q842" t="str">
        <f>_xlfn.XLOOKUP(Orders_CLEAN[[#This Row],[EmployeeID]],Employees[EmployeeID],Employees[EmployeeName])</f>
        <v>Nomvula Le Roux</v>
      </c>
      <c r="R842" s="8">
        <f>Orders_CLEAN[[#This Row],[Quantity]]*Orders_CLEAN[[#This Row],[UnitPrice]]*(1-Orders_CLEAN[[#This Row],[Discount]])</f>
        <v>1446.972</v>
      </c>
      <c r="S842" s="8">
        <f>Orders_CLEAN[[#This Row],[Cost]]*Orders_CLEAN[[#This Row],[Quantity]]</f>
        <v>837.16</v>
      </c>
      <c r="T842" s="8">
        <f>Orders_CLEAN[[#This Row],[LineTotal]]-Orders_CLEAN[[#This Row],[LineCost]]</f>
        <v>609.81200000000001</v>
      </c>
      <c r="U842" s="8" t="str">
        <f>IFERROR(IF(Orders_CLEAN[[#This Row],[Profit]]/Orders_CLEAN[[#This Row],[LineTotal]]&gt;0.3, "High", IF(Orders_CLEAN[[#This Row],[Profit]]/Orders_CLEAN[[#This Row],[LineTotal]]&gt;=0.15, "Medium", "Low")), "Quantity Error!")</f>
        <v>High</v>
      </c>
      <c r="V842" s="8" t="str">
        <f>IF(COUNTIF(Returns[OrderID], Orders_CLEAN[[#This Row],[OrderID]])&gt;0, "Yes", "No")</f>
        <v>No</v>
      </c>
      <c r="W842" s="19">
        <f>IF(Orders_CLEAN[[#This Row],[Returned]]="Yes",1,0)</f>
        <v>0</v>
      </c>
    </row>
    <row r="843" spans="1:23" x14ac:dyDescent="0.2">
      <c r="A843" t="s">
        <v>1376</v>
      </c>
      <c r="B843" s="5">
        <v>45773</v>
      </c>
      <c r="C843" s="5" t="str">
        <f>IF(Orders_CLEAN[[#This Row],[Quantity]]="", "Quantity Error!", "Q"&amp;ROUNDUP(MONTH(Orders_CLEAN[[#This Row],[OrderDate]])/3,0))</f>
        <v>Q2</v>
      </c>
      <c r="D843" t="s">
        <v>29</v>
      </c>
      <c r="E843" t="str">
        <f>_xlfn.XLOOKUP(Orders_CLEAN[[#This Row],[CustomerID]],Customers[CustomerID],Customers[CustomerName])</f>
        <v>Lerato Molefe</v>
      </c>
      <c r="F843" t="s">
        <v>192</v>
      </c>
      <c r="G843" t="str">
        <f>_xlfn.XLOOKUP(Orders_CLEAN[[#This Row],[ProductID]],Products[ProductID],Products[ProductName])</f>
        <v>Laptops Model 1</v>
      </c>
      <c r="H843" t="str">
        <f>_xlfn.XLOOKUP(Orders_CLEAN[[#This Row],[ProductName]],Products[ProductName],Products[Category])</f>
        <v>Technology</v>
      </c>
      <c r="I843" s="6">
        <f>_xlfn.XLOOKUP(Orders_CLEAN[[#This Row],[ProductID]],Products[ProductID],Products[Cost])</f>
        <v>732.63</v>
      </c>
      <c r="J843">
        <v>7</v>
      </c>
      <c r="K843" s="6">
        <v>1069.8599999999999</v>
      </c>
      <c r="L843" s="7">
        <v>0.05</v>
      </c>
      <c r="M843" t="s">
        <v>27</v>
      </c>
      <c r="N843" t="s">
        <v>31</v>
      </c>
      <c r="O843" t="str">
        <f>_xlfn.XLOOKUP(Orders_CLEAN[[#This Row],[Region]],Region_lookup[RegionCode],Region_lookup[RegionName])</f>
        <v>Gauteng</v>
      </c>
      <c r="P843" t="s">
        <v>52</v>
      </c>
      <c r="Q843" t="str">
        <f>_xlfn.XLOOKUP(Orders_CLEAN[[#This Row],[EmployeeID]],Employees[EmployeeID],Employees[EmployeeName])</f>
        <v>Precious Mbatha</v>
      </c>
      <c r="R843" s="8">
        <f>Orders_CLEAN[[#This Row],[Quantity]]*Orders_CLEAN[[#This Row],[UnitPrice]]*(1-Orders_CLEAN[[#This Row],[Discount]])</f>
        <v>7114.5689999999995</v>
      </c>
      <c r="S843" s="8">
        <f>Orders_CLEAN[[#This Row],[Cost]]*Orders_CLEAN[[#This Row],[Quantity]]</f>
        <v>5128.41</v>
      </c>
      <c r="T843" s="8">
        <f>Orders_CLEAN[[#This Row],[LineTotal]]-Orders_CLEAN[[#This Row],[LineCost]]</f>
        <v>1986.1589999999997</v>
      </c>
      <c r="U843" s="8" t="str">
        <f>IFERROR(IF(Orders_CLEAN[[#This Row],[Profit]]/Orders_CLEAN[[#This Row],[LineTotal]]&gt;0.3, "High", IF(Orders_CLEAN[[#This Row],[Profit]]/Orders_CLEAN[[#This Row],[LineTotal]]&gt;=0.15, "Medium", "Low")), "Quantity Error!")</f>
        <v>Medium</v>
      </c>
      <c r="V843" s="8" t="str">
        <f>IF(COUNTIF(Returns[OrderID], Orders_CLEAN[[#This Row],[OrderID]])&gt;0, "Yes", "No")</f>
        <v>No</v>
      </c>
      <c r="W843" s="19">
        <f>IF(Orders_CLEAN[[#This Row],[Returned]]="Yes",1,0)</f>
        <v>0</v>
      </c>
    </row>
    <row r="844" spans="1:23" x14ac:dyDescent="0.2">
      <c r="A844" t="s">
        <v>1377</v>
      </c>
      <c r="B844" s="5">
        <v>45475</v>
      </c>
      <c r="C844" s="5" t="str">
        <f>IF(Orders_CLEAN[[#This Row],[Quantity]]="", "Quantity Error!", "Q"&amp;ROUNDUP(MONTH(Orders_CLEAN[[#This Row],[OrderDate]])/3,0))</f>
        <v>Q3</v>
      </c>
      <c r="D844" t="s">
        <v>60</v>
      </c>
      <c r="E844" t="str">
        <f>_xlfn.XLOOKUP(Orders_CLEAN[[#This Row],[CustomerID]],Customers[CustomerID],Customers[CustomerName])</f>
        <v>Lerato Mbatha</v>
      </c>
      <c r="F844" t="s">
        <v>413</v>
      </c>
      <c r="G844" t="str">
        <f>_xlfn.XLOOKUP(Orders_CLEAN[[#This Row],[ProductID]],Products[ProductID],Products[ProductName])</f>
        <v>Monitors Model 4</v>
      </c>
      <c r="H844" t="str">
        <f>_xlfn.XLOOKUP(Orders_CLEAN[[#This Row],[ProductName]],Products[ProductName],Products[Category])</f>
        <v>Technology</v>
      </c>
      <c r="I844" s="6">
        <f>_xlfn.XLOOKUP(Orders_CLEAN[[#This Row],[ProductID]],Products[ProductID],Products[Cost])</f>
        <v>365.65</v>
      </c>
      <c r="J844">
        <v>4</v>
      </c>
      <c r="K844" s="6">
        <v>689.97</v>
      </c>
      <c r="L844" s="7">
        <v>0.2</v>
      </c>
      <c r="M844" t="s">
        <v>36</v>
      </c>
      <c r="N844" t="s">
        <v>31</v>
      </c>
      <c r="O844" t="str">
        <f>_xlfn.XLOOKUP(Orders_CLEAN[[#This Row],[Region]],Region_lookup[RegionCode],Region_lookup[RegionName])</f>
        <v>Gauteng</v>
      </c>
      <c r="P844" t="s">
        <v>32</v>
      </c>
      <c r="Q844" t="str">
        <f>_xlfn.XLOOKUP(Orders_CLEAN[[#This Row],[EmployeeID]],Employees[EmployeeID],Employees[EmployeeName])</f>
        <v>Nomvula Mokoena</v>
      </c>
      <c r="R844" s="8">
        <f>Orders_CLEAN[[#This Row],[Quantity]]*Orders_CLEAN[[#This Row],[UnitPrice]]*(1-Orders_CLEAN[[#This Row],[Discount]])</f>
        <v>2207.904</v>
      </c>
      <c r="S844" s="8">
        <f>Orders_CLEAN[[#This Row],[Cost]]*Orders_CLEAN[[#This Row],[Quantity]]</f>
        <v>1462.6</v>
      </c>
      <c r="T844" s="8">
        <f>Orders_CLEAN[[#This Row],[LineTotal]]-Orders_CLEAN[[#This Row],[LineCost]]</f>
        <v>745.30400000000009</v>
      </c>
      <c r="U844" s="8" t="str">
        <f>IFERROR(IF(Orders_CLEAN[[#This Row],[Profit]]/Orders_CLEAN[[#This Row],[LineTotal]]&gt;0.3, "High", IF(Orders_CLEAN[[#This Row],[Profit]]/Orders_CLEAN[[#This Row],[LineTotal]]&gt;=0.15, "Medium", "Low")), "Quantity Error!")</f>
        <v>High</v>
      </c>
      <c r="V844" s="8" t="str">
        <f>IF(COUNTIF(Returns[OrderID], Orders_CLEAN[[#This Row],[OrderID]])&gt;0, "Yes", "No")</f>
        <v>No</v>
      </c>
      <c r="W844" s="19">
        <f>IF(Orders_CLEAN[[#This Row],[Returned]]="Yes",1,0)</f>
        <v>0</v>
      </c>
    </row>
    <row r="845" spans="1:23" x14ac:dyDescent="0.2">
      <c r="A845" t="s">
        <v>1378</v>
      </c>
      <c r="B845" s="5">
        <v>45765</v>
      </c>
      <c r="C845" s="5" t="str">
        <f>IF(Orders_CLEAN[[#This Row],[Quantity]]="", "Quantity Error!", "Q"&amp;ROUNDUP(MONTH(Orders_CLEAN[[#This Row],[OrderDate]])/3,0))</f>
        <v>Q2</v>
      </c>
      <c r="D845" t="s">
        <v>723</v>
      </c>
      <c r="E845" t="str">
        <f>_xlfn.XLOOKUP(Orders_CLEAN[[#This Row],[CustomerID]],Customers[CustomerID],Customers[CustomerName])</f>
        <v>Palesa Molefe</v>
      </c>
      <c r="F845" t="s">
        <v>114</v>
      </c>
      <c r="G845" t="str">
        <f>_xlfn.XLOOKUP(Orders_CLEAN[[#This Row],[ProductID]],Products[ProductID],Products[ProductName])</f>
        <v>Staplers Model 4</v>
      </c>
      <c r="H845" t="str">
        <f>_xlfn.XLOOKUP(Orders_CLEAN[[#This Row],[ProductName]],Products[ProductName],Products[Category])</f>
        <v>Office Supplies</v>
      </c>
      <c r="I845" s="6">
        <f>_xlfn.XLOOKUP(Orders_CLEAN[[#This Row],[ProductID]],Products[ProductID],Products[Cost])</f>
        <v>465.76</v>
      </c>
      <c r="J845">
        <v>2</v>
      </c>
      <c r="K845" s="6">
        <v>906.25</v>
      </c>
      <c r="L845" s="7">
        <v>0.2</v>
      </c>
      <c r="M845" t="s">
        <v>13</v>
      </c>
      <c r="N845" t="s">
        <v>21</v>
      </c>
      <c r="O845" t="str">
        <f>_xlfn.XLOOKUP(Orders_CLEAN[[#This Row],[Region]],Region_lookup[RegionCode],Region_lookup[RegionName])</f>
        <v>KwaZulu-Natal</v>
      </c>
      <c r="P845" t="s">
        <v>170</v>
      </c>
      <c r="Q845" t="str">
        <f>_xlfn.XLOOKUP(Orders_CLEAN[[#This Row],[EmployeeID]],Employees[EmployeeID],Employees[EmployeeName])</f>
        <v>Nomvula Le Roux</v>
      </c>
      <c r="R845" s="8">
        <f>Orders_CLEAN[[#This Row],[Quantity]]*Orders_CLEAN[[#This Row],[UnitPrice]]*(1-Orders_CLEAN[[#This Row],[Discount]])</f>
        <v>1450</v>
      </c>
      <c r="S845" s="8">
        <f>Orders_CLEAN[[#This Row],[Cost]]*Orders_CLEAN[[#This Row],[Quantity]]</f>
        <v>931.52</v>
      </c>
      <c r="T845" s="8">
        <f>Orders_CLEAN[[#This Row],[LineTotal]]-Orders_CLEAN[[#This Row],[LineCost]]</f>
        <v>518.48</v>
      </c>
      <c r="U845" s="8" t="str">
        <f>IFERROR(IF(Orders_CLEAN[[#This Row],[Profit]]/Orders_CLEAN[[#This Row],[LineTotal]]&gt;0.3, "High", IF(Orders_CLEAN[[#This Row],[Profit]]/Orders_CLEAN[[#This Row],[LineTotal]]&gt;=0.15, "Medium", "Low")), "Quantity Error!")</f>
        <v>High</v>
      </c>
      <c r="V845" s="8" t="str">
        <f>IF(COUNTIF(Returns[OrderID], Orders_CLEAN[[#This Row],[OrderID]])&gt;0, "Yes", "No")</f>
        <v>No</v>
      </c>
      <c r="W845" s="19">
        <f>IF(Orders_CLEAN[[#This Row],[Returned]]="Yes",1,0)</f>
        <v>0</v>
      </c>
    </row>
    <row r="846" spans="1:23" x14ac:dyDescent="0.2">
      <c r="A846" t="s">
        <v>1380</v>
      </c>
      <c r="B846" s="5">
        <v>45601</v>
      </c>
      <c r="C846" s="5" t="str">
        <f>IF(Orders_CLEAN[[#This Row],[Quantity]]="", "Quantity Error!", "Q"&amp;ROUNDUP(MONTH(Orders_CLEAN[[#This Row],[OrderDate]])/3,0))</f>
        <v>Q4</v>
      </c>
      <c r="D846" t="s">
        <v>29</v>
      </c>
      <c r="E846" t="str">
        <f>_xlfn.XLOOKUP(Orders_CLEAN[[#This Row],[CustomerID]],Customers[CustomerID],Customers[CustomerName])</f>
        <v>Lerato Molefe</v>
      </c>
      <c r="F846" t="s">
        <v>96</v>
      </c>
      <c r="G846" t="str">
        <f>_xlfn.XLOOKUP(Orders_CLEAN[[#This Row],[ProductID]],Products[ProductID],Products[ProductName])</f>
        <v>Desks Model 2</v>
      </c>
      <c r="H846" t="str">
        <f>_xlfn.XLOOKUP(Orders_CLEAN[[#This Row],[ProductName]],Products[ProductName],Products[Category])</f>
        <v>Furniture</v>
      </c>
      <c r="I846" s="6">
        <f>_xlfn.XLOOKUP(Orders_CLEAN[[#This Row],[ProductID]],Products[ProductID],Products[Cost])</f>
        <v>209.29</v>
      </c>
      <c r="J846">
        <v>7</v>
      </c>
      <c r="K846" s="6">
        <v>425.58</v>
      </c>
      <c r="L846" s="7">
        <v>0.05</v>
      </c>
      <c r="M846" t="s">
        <v>27</v>
      </c>
      <c r="N846" t="s">
        <v>31</v>
      </c>
      <c r="O846" t="str">
        <f>_xlfn.XLOOKUP(Orders_CLEAN[[#This Row],[Region]],Region_lookup[RegionCode],Region_lookup[RegionName])</f>
        <v>Gauteng</v>
      </c>
      <c r="P846" t="s">
        <v>52</v>
      </c>
      <c r="Q846" t="str">
        <f>_xlfn.XLOOKUP(Orders_CLEAN[[#This Row],[EmployeeID]],Employees[EmployeeID],Employees[EmployeeName])</f>
        <v>Precious Mbatha</v>
      </c>
      <c r="R846" s="8">
        <f>Orders_CLEAN[[#This Row],[Quantity]]*Orders_CLEAN[[#This Row],[UnitPrice]]*(1-Orders_CLEAN[[#This Row],[Discount]])</f>
        <v>2830.107</v>
      </c>
      <c r="S846" s="8">
        <f>Orders_CLEAN[[#This Row],[Cost]]*Orders_CLEAN[[#This Row],[Quantity]]</f>
        <v>1465.03</v>
      </c>
      <c r="T846" s="8">
        <f>Orders_CLEAN[[#This Row],[LineTotal]]-Orders_CLEAN[[#This Row],[LineCost]]</f>
        <v>1365.077</v>
      </c>
      <c r="U846" s="8" t="str">
        <f>IFERROR(IF(Orders_CLEAN[[#This Row],[Profit]]/Orders_CLEAN[[#This Row],[LineTotal]]&gt;0.3, "High", IF(Orders_CLEAN[[#This Row],[Profit]]/Orders_CLEAN[[#This Row],[LineTotal]]&gt;=0.15, "Medium", "Low")), "Quantity Error!")</f>
        <v>High</v>
      </c>
      <c r="V846" s="8" t="str">
        <f>IF(COUNTIF(Returns[OrderID], Orders_CLEAN[[#This Row],[OrderID]])&gt;0, "Yes", "No")</f>
        <v>No</v>
      </c>
      <c r="W846" s="19">
        <f>IF(Orders_CLEAN[[#This Row],[Returned]]="Yes",1,0)</f>
        <v>0</v>
      </c>
    </row>
    <row r="847" spans="1:23" x14ac:dyDescent="0.2">
      <c r="A847" t="s">
        <v>1381</v>
      </c>
      <c r="B847" s="5">
        <v>45453</v>
      </c>
      <c r="C847" s="5" t="str">
        <f>IF(Orders_CLEAN[[#This Row],[Quantity]]="", "Quantity Error!", "Q"&amp;ROUNDUP(MONTH(Orders_CLEAN[[#This Row],[OrderDate]])/3,0))</f>
        <v>Q2</v>
      </c>
      <c r="D847" t="s">
        <v>252</v>
      </c>
      <c r="E847" t="str">
        <f>_xlfn.XLOOKUP(Orders_CLEAN[[#This Row],[CustomerID]],Customers[CustomerID],Customers[CustomerName])</f>
        <v>Sipho Mahlangu</v>
      </c>
      <c r="F847" t="s">
        <v>78</v>
      </c>
      <c r="G847" t="str">
        <f>_xlfn.XLOOKUP(Orders_CLEAN[[#This Row],[ProductID]],Products[ProductID],Products[ProductName])</f>
        <v>Desks Model 3</v>
      </c>
      <c r="H847" t="str">
        <f>_xlfn.XLOOKUP(Orders_CLEAN[[#This Row],[ProductName]],Products[ProductName],Products[Category])</f>
        <v>Furniture</v>
      </c>
      <c r="I847" s="6">
        <f>_xlfn.XLOOKUP(Orders_CLEAN[[#This Row],[ProductID]],Products[ProductID],Products[Cost])</f>
        <v>388.07</v>
      </c>
      <c r="J847">
        <v>11</v>
      </c>
      <c r="K847" s="6">
        <v>782.41</v>
      </c>
      <c r="L847" s="7">
        <v>0</v>
      </c>
      <c r="M847" t="s">
        <v>62</v>
      </c>
      <c r="N847" t="s">
        <v>14</v>
      </c>
      <c r="O847" t="str">
        <f>_xlfn.XLOOKUP(Orders_CLEAN[[#This Row],[Region]],Region_lookup[RegionCode],Region_lookup[RegionName])</f>
        <v>Western Cape</v>
      </c>
      <c r="P847" t="s">
        <v>82</v>
      </c>
      <c r="Q847" t="str">
        <f>_xlfn.XLOOKUP(Orders_CLEAN[[#This Row],[EmployeeID]],Employees[EmployeeID],Employees[EmployeeName])</f>
        <v>Thabo Pretorius</v>
      </c>
      <c r="R847" s="8">
        <f>Orders_CLEAN[[#This Row],[Quantity]]*Orders_CLEAN[[#This Row],[UnitPrice]]*(1-Orders_CLEAN[[#This Row],[Discount]])</f>
        <v>8606.51</v>
      </c>
      <c r="S847" s="8">
        <f>Orders_CLEAN[[#This Row],[Cost]]*Orders_CLEAN[[#This Row],[Quantity]]</f>
        <v>4268.7699999999995</v>
      </c>
      <c r="T847" s="8">
        <f>Orders_CLEAN[[#This Row],[LineTotal]]-Orders_CLEAN[[#This Row],[LineCost]]</f>
        <v>4337.7400000000007</v>
      </c>
      <c r="U847" s="8" t="str">
        <f>IFERROR(IF(Orders_CLEAN[[#This Row],[Profit]]/Orders_CLEAN[[#This Row],[LineTotal]]&gt;0.3, "High", IF(Orders_CLEAN[[#This Row],[Profit]]/Orders_CLEAN[[#This Row],[LineTotal]]&gt;=0.15, "Medium", "Low")), "Quantity Error!")</f>
        <v>High</v>
      </c>
      <c r="V847" s="8" t="str">
        <f>IF(COUNTIF(Returns[OrderID], Orders_CLEAN[[#This Row],[OrderID]])&gt;0, "Yes", "No")</f>
        <v>No</v>
      </c>
      <c r="W847" s="19">
        <f>IF(Orders_CLEAN[[#This Row],[Returned]]="Yes",1,0)</f>
        <v>0</v>
      </c>
    </row>
    <row r="848" spans="1:23" x14ac:dyDescent="0.2">
      <c r="A848" t="s">
        <v>1382</v>
      </c>
      <c r="B848" s="5">
        <v>45658</v>
      </c>
      <c r="C848" s="5" t="str">
        <f>IF(Orders_CLEAN[[#This Row],[Quantity]]="", "Quantity Error!", "Q"&amp;ROUNDUP(MONTH(Orders_CLEAN[[#This Row],[OrderDate]])/3,0))</f>
        <v>Q1</v>
      </c>
      <c r="D848" t="s">
        <v>342</v>
      </c>
      <c r="E848" t="str">
        <f>_xlfn.XLOOKUP(Orders_CLEAN[[#This Row],[CustomerID]],Customers[CustomerID],Customers[CustomerName])</f>
        <v>Nomsa Sithole</v>
      </c>
      <c r="F848" t="s">
        <v>417</v>
      </c>
      <c r="G848" t="str">
        <f>_xlfn.XLOOKUP(Orders_CLEAN[[#This Row],[ProductID]],Products[ProductID],Products[ProductName])</f>
        <v>Staplers Model 1</v>
      </c>
      <c r="H848" t="str">
        <f>_xlfn.XLOOKUP(Orders_CLEAN[[#This Row],[ProductName]],Products[ProductName],Products[Category])</f>
        <v>Office Supplies</v>
      </c>
      <c r="I848" s="6">
        <f>_xlfn.XLOOKUP(Orders_CLEAN[[#This Row],[ProductID]],Products[ProductID],Products[Cost])</f>
        <v>671.48</v>
      </c>
      <c r="J848">
        <v>2</v>
      </c>
      <c r="K848" s="6">
        <v>1240.1099999999999</v>
      </c>
      <c r="L848" s="7">
        <v>0</v>
      </c>
      <c r="M848" t="s">
        <v>27</v>
      </c>
      <c r="N848" t="s">
        <v>21</v>
      </c>
      <c r="O848" t="str">
        <f>_xlfn.XLOOKUP(Orders_CLEAN[[#This Row],[Region]],Region_lookup[RegionCode],Region_lookup[RegionName])</f>
        <v>KwaZulu-Natal</v>
      </c>
      <c r="P848" t="s">
        <v>170</v>
      </c>
      <c r="Q848" t="str">
        <f>_xlfn.XLOOKUP(Orders_CLEAN[[#This Row],[EmployeeID]],Employees[EmployeeID],Employees[EmployeeName])</f>
        <v>Nomvula Le Roux</v>
      </c>
      <c r="R848" s="8">
        <f>Orders_CLEAN[[#This Row],[Quantity]]*Orders_CLEAN[[#This Row],[UnitPrice]]*(1-Orders_CLEAN[[#This Row],[Discount]])</f>
        <v>2480.2199999999998</v>
      </c>
      <c r="S848" s="8">
        <f>Orders_CLEAN[[#This Row],[Cost]]*Orders_CLEAN[[#This Row],[Quantity]]</f>
        <v>1342.96</v>
      </c>
      <c r="T848" s="8">
        <f>Orders_CLEAN[[#This Row],[LineTotal]]-Orders_CLEAN[[#This Row],[LineCost]]</f>
        <v>1137.2599999999998</v>
      </c>
      <c r="U848" s="8" t="str">
        <f>IFERROR(IF(Orders_CLEAN[[#This Row],[Profit]]/Orders_CLEAN[[#This Row],[LineTotal]]&gt;0.3, "High", IF(Orders_CLEAN[[#This Row],[Profit]]/Orders_CLEAN[[#This Row],[LineTotal]]&gt;=0.15, "Medium", "Low")), "Quantity Error!")</f>
        <v>High</v>
      </c>
      <c r="V848" s="8" t="str">
        <f>IF(COUNTIF(Returns[OrderID], Orders_CLEAN[[#This Row],[OrderID]])&gt;0, "Yes", "No")</f>
        <v>No</v>
      </c>
      <c r="W848" s="19">
        <f>IF(Orders_CLEAN[[#This Row],[Returned]]="Yes",1,0)</f>
        <v>0</v>
      </c>
    </row>
    <row r="849" spans="1:23" x14ac:dyDescent="0.2">
      <c r="A849" t="s">
        <v>1383</v>
      </c>
      <c r="B849" s="5">
        <v>45813</v>
      </c>
      <c r="C849" s="5" t="str">
        <f>IF(Orders_CLEAN[[#This Row],[Quantity]]="", "Quantity Error!", "Q"&amp;ROUNDUP(MONTH(Orders_CLEAN[[#This Row],[OrderDate]])/3,0))</f>
        <v>Q2</v>
      </c>
      <c r="D849" t="s">
        <v>29</v>
      </c>
      <c r="E849" t="str">
        <f>_xlfn.XLOOKUP(Orders_CLEAN[[#This Row],[CustomerID]],Customers[CustomerID],Customers[CustomerName])</f>
        <v>Lerato Molefe</v>
      </c>
      <c r="F849" t="s">
        <v>365</v>
      </c>
      <c r="G849" t="str">
        <f>_xlfn.XLOOKUP(Orders_CLEAN[[#This Row],[ProductID]],Products[ProductID],Products[ProductName])</f>
        <v>Binders Model 4</v>
      </c>
      <c r="H849" t="str">
        <f>_xlfn.XLOOKUP(Orders_CLEAN[[#This Row],[ProductName]],Products[ProductName],Products[Category])</f>
        <v>Office Supplies</v>
      </c>
      <c r="I849" s="6">
        <f>_xlfn.XLOOKUP(Orders_CLEAN[[#This Row],[ProductID]],Products[ProductID],Products[Cost])</f>
        <v>723.8</v>
      </c>
      <c r="J849">
        <v>4</v>
      </c>
      <c r="K849" s="6">
        <v>1101.54</v>
      </c>
      <c r="L849" s="7">
        <v>0</v>
      </c>
      <c r="M849" t="s">
        <v>27</v>
      </c>
      <c r="N849" t="s">
        <v>31</v>
      </c>
      <c r="O849" t="str">
        <f>_xlfn.XLOOKUP(Orders_CLEAN[[#This Row],[Region]],Region_lookup[RegionCode],Region_lookup[RegionName])</f>
        <v>Gauteng</v>
      </c>
      <c r="P849" t="s">
        <v>43</v>
      </c>
      <c r="Q849" t="str">
        <f>_xlfn.XLOOKUP(Orders_CLEAN[[#This Row],[EmployeeID]],Employees[EmployeeID],Employees[EmployeeName])</f>
        <v>Thabo Dlamini</v>
      </c>
      <c r="R849" s="8">
        <f>Orders_CLEAN[[#This Row],[Quantity]]*Orders_CLEAN[[#This Row],[UnitPrice]]*(1-Orders_CLEAN[[#This Row],[Discount]])</f>
        <v>4406.16</v>
      </c>
      <c r="S849" s="8">
        <f>Orders_CLEAN[[#This Row],[Cost]]*Orders_CLEAN[[#This Row],[Quantity]]</f>
        <v>2895.2</v>
      </c>
      <c r="T849" s="8">
        <f>Orders_CLEAN[[#This Row],[LineTotal]]-Orders_CLEAN[[#This Row],[LineCost]]</f>
        <v>1510.96</v>
      </c>
      <c r="U849" s="8" t="str">
        <f>IFERROR(IF(Orders_CLEAN[[#This Row],[Profit]]/Orders_CLEAN[[#This Row],[LineTotal]]&gt;0.3, "High", IF(Orders_CLEAN[[#This Row],[Profit]]/Orders_CLEAN[[#This Row],[LineTotal]]&gt;=0.15, "Medium", "Low")), "Quantity Error!")</f>
        <v>High</v>
      </c>
      <c r="V849" s="8" t="str">
        <f>IF(COUNTIF(Returns[OrderID], Orders_CLEAN[[#This Row],[OrderID]])&gt;0, "Yes", "No")</f>
        <v>No</v>
      </c>
      <c r="W849" s="19">
        <f>IF(Orders_CLEAN[[#This Row],[Returned]]="Yes",1,0)</f>
        <v>0</v>
      </c>
    </row>
    <row r="850" spans="1:23" x14ac:dyDescent="0.2">
      <c r="A850" t="s">
        <v>1384</v>
      </c>
      <c r="B850" s="5">
        <v>45782</v>
      </c>
      <c r="C850" s="5" t="str">
        <f>IF(Orders_CLEAN[[#This Row],[Quantity]]="", "Quantity Error!", "Q"&amp;ROUNDUP(MONTH(Orders_CLEAN[[#This Row],[OrderDate]])/3,0))</f>
        <v>Q2</v>
      </c>
      <c r="D850" t="s">
        <v>285</v>
      </c>
      <c r="E850" t="str">
        <f>_xlfn.XLOOKUP(Orders_CLEAN[[#This Row],[CustomerID]],Customers[CustomerID],Customers[CustomerName])</f>
        <v>Francois Fourie</v>
      </c>
      <c r="F850" t="s">
        <v>537</v>
      </c>
      <c r="G850" t="str">
        <f>_xlfn.XLOOKUP(Orders_CLEAN[[#This Row],[ProductID]],Products[ProductID],Products[ProductName])</f>
        <v>Desks Model 4</v>
      </c>
      <c r="H850" t="str">
        <f>_xlfn.XLOOKUP(Orders_CLEAN[[#This Row],[ProductName]],Products[ProductName],Products[Category])</f>
        <v>Furniture</v>
      </c>
      <c r="I850" s="6">
        <f>_xlfn.XLOOKUP(Orders_CLEAN[[#This Row],[ProductID]],Products[ProductID],Products[Cost])</f>
        <v>598.51</v>
      </c>
      <c r="J850">
        <v>2</v>
      </c>
      <c r="K850" s="6">
        <v>940.73</v>
      </c>
      <c r="L850" s="7">
        <v>0.05</v>
      </c>
      <c r="M850" t="s">
        <v>13</v>
      </c>
      <c r="N850" t="s">
        <v>31</v>
      </c>
      <c r="O850" t="str">
        <f>_xlfn.XLOOKUP(Orders_CLEAN[[#This Row],[Region]],Region_lookup[RegionCode],Region_lookup[RegionName])</f>
        <v>Gauteng</v>
      </c>
      <c r="P850" t="s">
        <v>32</v>
      </c>
      <c r="Q850" t="str">
        <f>_xlfn.XLOOKUP(Orders_CLEAN[[#This Row],[EmployeeID]],Employees[EmployeeID],Employees[EmployeeName])</f>
        <v>Nomvula Mokoena</v>
      </c>
      <c r="R850" s="8">
        <f>Orders_CLEAN[[#This Row],[Quantity]]*Orders_CLEAN[[#This Row],[UnitPrice]]*(1-Orders_CLEAN[[#This Row],[Discount]])</f>
        <v>1787.3869999999999</v>
      </c>
      <c r="S850" s="8">
        <f>Orders_CLEAN[[#This Row],[Cost]]*Orders_CLEAN[[#This Row],[Quantity]]</f>
        <v>1197.02</v>
      </c>
      <c r="T850" s="8">
        <f>Orders_CLEAN[[#This Row],[LineTotal]]-Orders_CLEAN[[#This Row],[LineCost]]</f>
        <v>590.36699999999996</v>
      </c>
      <c r="U850" s="8" t="str">
        <f>IFERROR(IF(Orders_CLEAN[[#This Row],[Profit]]/Orders_CLEAN[[#This Row],[LineTotal]]&gt;0.3, "High", IF(Orders_CLEAN[[#This Row],[Profit]]/Orders_CLEAN[[#This Row],[LineTotal]]&gt;=0.15, "Medium", "Low")), "Quantity Error!")</f>
        <v>High</v>
      </c>
      <c r="V850" s="8" t="str">
        <f>IF(COUNTIF(Returns[OrderID], Orders_CLEAN[[#This Row],[OrderID]])&gt;0, "Yes", "No")</f>
        <v>No</v>
      </c>
      <c r="W850" s="19">
        <f>IF(Orders_CLEAN[[#This Row],[Returned]]="Yes",1,0)</f>
        <v>0</v>
      </c>
    </row>
    <row r="851" spans="1:23" x14ac:dyDescent="0.2">
      <c r="A851" t="s">
        <v>1385</v>
      </c>
      <c r="B851" s="5">
        <v>45496</v>
      </c>
      <c r="C851" s="5" t="str">
        <f>IF(Orders_CLEAN[[#This Row],[Quantity]]="", "Quantity Error!", "Q"&amp;ROUNDUP(MONTH(Orders_CLEAN[[#This Row],[OrderDate]])/3,0))</f>
        <v>Q3</v>
      </c>
      <c r="D851" t="s">
        <v>994</v>
      </c>
      <c r="E851" t="str">
        <f>_xlfn.XLOOKUP(Orders_CLEAN[[#This Row],[CustomerID]],Customers[CustomerID],Customers[CustomerName])</f>
        <v>Kagiso Van Der Merwe</v>
      </c>
      <c r="F851" t="s">
        <v>26</v>
      </c>
      <c r="G851" t="str">
        <f>_xlfn.XLOOKUP(Orders_CLEAN[[#This Row],[ProductID]],Products[ProductID],Products[ProductName])</f>
        <v>Bookcases Model 3</v>
      </c>
      <c r="H851" t="str">
        <f>_xlfn.XLOOKUP(Orders_CLEAN[[#This Row],[ProductName]],Products[ProductName],Products[Category])</f>
        <v>Furniture</v>
      </c>
      <c r="I851" s="6">
        <f>_xlfn.XLOOKUP(Orders_CLEAN[[#This Row],[ProductID]],Products[ProductID],Products[Cost])</f>
        <v>431.57</v>
      </c>
      <c r="J851">
        <v>5</v>
      </c>
      <c r="K851" s="6">
        <v>725.92</v>
      </c>
      <c r="L851" s="7">
        <v>0</v>
      </c>
      <c r="M851" t="s">
        <v>27</v>
      </c>
      <c r="N851" t="s">
        <v>14</v>
      </c>
      <c r="O851" t="str">
        <f>_xlfn.XLOOKUP(Orders_CLEAN[[#This Row],[Region]],Region_lookup[RegionCode],Region_lookup[RegionName])</f>
        <v>Western Cape</v>
      </c>
      <c r="P851" t="s">
        <v>93</v>
      </c>
      <c r="Q851" t="str">
        <f>_xlfn.XLOOKUP(Orders_CLEAN[[#This Row],[EmployeeID]],Employees[EmployeeID],Employees[EmployeeName])</f>
        <v>Anja Zulu</v>
      </c>
      <c r="R851" s="8">
        <f>Orders_CLEAN[[#This Row],[Quantity]]*Orders_CLEAN[[#This Row],[UnitPrice]]*(1-Orders_CLEAN[[#This Row],[Discount]])</f>
        <v>3629.6</v>
      </c>
      <c r="S851" s="8">
        <f>Orders_CLEAN[[#This Row],[Cost]]*Orders_CLEAN[[#This Row],[Quantity]]</f>
        <v>2157.85</v>
      </c>
      <c r="T851" s="8">
        <f>Orders_CLEAN[[#This Row],[LineTotal]]-Orders_CLEAN[[#This Row],[LineCost]]</f>
        <v>1471.75</v>
      </c>
      <c r="U851" s="8" t="str">
        <f>IFERROR(IF(Orders_CLEAN[[#This Row],[Profit]]/Orders_CLEAN[[#This Row],[LineTotal]]&gt;0.3, "High", IF(Orders_CLEAN[[#This Row],[Profit]]/Orders_CLEAN[[#This Row],[LineTotal]]&gt;=0.15, "Medium", "Low")), "Quantity Error!")</f>
        <v>High</v>
      </c>
      <c r="V851" s="8" t="str">
        <f>IF(COUNTIF(Returns[OrderID], Orders_CLEAN[[#This Row],[OrderID]])&gt;0, "Yes", "No")</f>
        <v>No</v>
      </c>
      <c r="W851" s="19">
        <f>IF(Orders_CLEAN[[#This Row],[Returned]]="Yes",1,0)</f>
        <v>0</v>
      </c>
    </row>
    <row r="852" spans="1:23" x14ac:dyDescent="0.2">
      <c r="A852" t="s">
        <v>1386</v>
      </c>
      <c r="B852" s="5">
        <v>45638</v>
      </c>
      <c r="C852" s="5" t="str">
        <f>IF(Orders_CLEAN[[#This Row],[Quantity]]="", "Quantity Error!", "Q"&amp;ROUNDUP(MONTH(Orders_CLEAN[[#This Row],[OrderDate]])/3,0))</f>
        <v>Q4</v>
      </c>
      <c r="D852" t="s">
        <v>268</v>
      </c>
      <c r="E852" t="str">
        <f>_xlfn.XLOOKUP(Orders_CLEAN[[#This Row],[CustomerID]],Customers[CustomerID],Customers[CustomerName])</f>
        <v>Palesa Steyn</v>
      </c>
      <c r="F852" t="s">
        <v>195</v>
      </c>
      <c r="G852" t="str">
        <f>_xlfn.XLOOKUP(Orders_CLEAN[[#This Row],[ProductID]],Products[ProductID],Products[ProductName])</f>
        <v>Printers Model 2</v>
      </c>
      <c r="H852" t="str">
        <f>_xlfn.XLOOKUP(Orders_CLEAN[[#This Row],[ProductName]],Products[ProductName],Products[Category])</f>
        <v>Technology</v>
      </c>
      <c r="I852" s="6">
        <f>_xlfn.XLOOKUP(Orders_CLEAN[[#This Row],[ProductID]],Products[ProductID],Products[Cost])</f>
        <v>338.21</v>
      </c>
      <c r="J852">
        <v>4</v>
      </c>
      <c r="K852" s="6">
        <v>661.25</v>
      </c>
      <c r="L852" s="7">
        <v>0.15</v>
      </c>
      <c r="M852" t="s">
        <v>27</v>
      </c>
      <c r="N852" t="s">
        <v>21</v>
      </c>
      <c r="O852" t="str">
        <f>_xlfn.XLOOKUP(Orders_CLEAN[[#This Row],[Region]],Region_lookup[RegionCode],Region_lookup[RegionName])</f>
        <v>KwaZulu-Natal</v>
      </c>
      <c r="P852" t="s">
        <v>170</v>
      </c>
      <c r="Q852" t="str">
        <f>_xlfn.XLOOKUP(Orders_CLEAN[[#This Row],[EmployeeID]],Employees[EmployeeID],Employees[EmployeeName])</f>
        <v>Nomvula Le Roux</v>
      </c>
      <c r="R852" s="8">
        <f>Orders_CLEAN[[#This Row],[Quantity]]*Orders_CLEAN[[#This Row],[UnitPrice]]*(1-Orders_CLEAN[[#This Row],[Discount]])</f>
        <v>2248.25</v>
      </c>
      <c r="S852" s="8">
        <f>Orders_CLEAN[[#This Row],[Cost]]*Orders_CLEAN[[#This Row],[Quantity]]</f>
        <v>1352.84</v>
      </c>
      <c r="T852" s="8">
        <f>Orders_CLEAN[[#This Row],[LineTotal]]-Orders_CLEAN[[#This Row],[LineCost]]</f>
        <v>895.41000000000008</v>
      </c>
      <c r="U852" s="8" t="str">
        <f>IFERROR(IF(Orders_CLEAN[[#This Row],[Profit]]/Orders_CLEAN[[#This Row],[LineTotal]]&gt;0.3, "High", IF(Orders_CLEAN[[#This Row],[Profit]]/Orders_CLEAN[[#This Row],[LineTotal]]&gt;=0.15, "Medium", "Low")), "Quantity Error!")</f>
        <v>High</v>
      </c>
      <c r="V852" s="8" t="str">
        <f>IF(COUNTIF(Returns[OrderID], Orders_CLEAN[[#This Row],[OrderID]])&gt;0, "Yes", "No")</f>
        <v>No</v>
      </c>
      <c r="W852" s="19">
        <f>IF(Orders_CLEAN[[#This Row],[Returned]]="Yes",1,0)</f>
        <v>0</v>
      </c>
    </row>
    <row r="853" spans="1:23" x14ac:dyDescent="0.2">
      <c r="A853" t="s">
        <v>1387</v>
      </c>
      <c r="B853" s="5">
        <v>45704</v>
      </c>
      <c r="C853" s="5" t="str">
        <f>IF(Orders_CLEAN[[#This Row],[Quantity]]="", "Quantity Error!", "Q"&amp;ROUNDUP(MONTH(Orders_CLEAN[[#This Row],[OrderDate]])/3,0))</f>
        <v>Q1</v>
      </c>
      <c r="D853" t="s">
        <v>404</v>
      </c>
      <c r="E853" t="str">
        <f>_xlfn.XLOOKUP(Orders_CLEAN[[#This Row],[CustomerID]],Customers[CustomerID],Customers[CustomerName])</f>
        <v>Riaan Botha</v>
      </c>
      <c r="F853" t="s">
        <v>19</v>
      </c>
      <c r="G853" t="str">
        <f>_xlfn.XLOOKUP(Orders_CLEAN[[#This Row],[ProductID]],Products[ProductID],Products[ProductName])</f>
        <v>Accessories Model 4</v>
      </c>
      <c r="H853" t="str">
        <f>_xlfn.XLOOKUP(Orders_CLEAN[[#This Row],[ProductName]],Products[ProductName],Products[Category])</f>
        <v>Technology</v>
      </c>
      <c r="I853" s="6">
        <f>_xlfn.XLOOKUP(Orders_CLEAN[[#This Row],[ProductID]],Products[ProductID],Products[Cost])</f>
        <v>685.08</v>
      </c>
      <c r="J853">
        <v>3</v>
      </c>
      <c r="K853" s="6">
        <v>921.01</v>
      </c>
      <c r="L853" s="7">
        <v>0.2</v>
      </c>
      <c r="M853" t="s">
        <v>13</v>
      </c>
      <c r="N853" t="s">
        <v>21</v>
      </c>
      <c r="O853" t="str">
        <f>_xlfn.XLOOKUP(Orders_CLEAN[[#This Row],[Region]],Region_lookup[RegionCode],Region_lookup[RegionName])</f>
        <v>KwaZulu-Natal</v>
      </c>
      <c r="P853" t="s">
        <v>170</v>
      </c>
      <c r="Q853" t="str">
        <f>_xlfn.XLOOKUP(Orders_CLEAN[[#This Row],[EmployeeID]],Employees[EmployeeID],Employees[EmployeeName])</f>
        <v>Nomvula Le Roux</v>
      </c>
      <c r="R853" s="8">
        <f>Orders_CLEAN[[#This Row],[Quantity]]*Orders_CLEAN[[#This Row],[UnitPrice]]*(1-Orders_CLEAN[[#This Row],[Discount]])</f>
        <v>2210.424</v>
      </c>
      <c r="S853" s="8">
        <f>Orders_CLEAN[[#This Row],[Cost]]*Orders_CLEAN[[#This Row],[Quantity]]</f>
        <v>2055.2400000000002</v>
      </c>
      <c r="T853" s="8">
        <f>Orders_CLEAN[[#This Row],[LineTotal]]-Orders_CLEAN[[#This Row],[LineCost]]</f>
        <v>155.18399999999974</v>
      </c>
      <c r="U853" s="8" t="str">
        <f>IFERROR(IF(Orders_CLEAN[[#This Row],[Profit]]/Orders_CLEAN[[#This Row],[LineTotal]]&gt;0.3, "High", IF(Orders_CLEAN[[#This Row],[Profit]]/Orders_CLEAN[[#This Row],[LineTotal]]&gt;=0.15, "Medium", "Low")), "Quantity Error!")</f>
        <v>Low</v>
      </c>
      <c r="V853" s="8" t="str">
        <f>IF(COUNTIF(Returns[OrderID], Orders_CLEAN[[#This Row],[OrderID]])&gt;0, "Yes", "No")</f>
        <v>No</v>
      </c>
      <c r="W853" s="19">
        <f>IF(Orders_CLEAN[[#This Row],[Returned]]="Yes",1,0)</f>
        <v>0</v>
      </c>
    </row>
    <row r="854" spans="1:23" x14ac:dyDescent="0.2">
      <c r="A854" t="s">
        <v>1389</v>
      </c>
      <c r="B854" s="5">
        <v>45804</v>
      </c>
      <c r="C854" s="5" t="str">
        <f>IF(Orders_CLEAN[[#This Row],[Quantity]]="", "Quantity Error!", "Q"&amp;ROUNDUP(MONTH(Orders_CLEAN[[#This Row],[OrderDate]])/3,0))</f>
        <v>Q2</v>
      </c>
      <c r="D854" t="s">
        <v>347</v>
      </c>
      <c r="E854" t="str">
        <f>_xlfn.XLOOKUP(Orders_CLEAN[[#This Row],[CustomerID]],Customers[CustomerID],Customers[CustomerName])</f>
        <v>Bongani Molefe</v>
      </c>
      <c r="F854" t="s">
        <v>104</v>
      </c>
      <c r="G854" t="str">
        <f>_xlfn.XLOOKUP(Orders_CLEAN[[#This Row],[ProductID]],Products[ProductID],Products[ProductName])</f>
        <v>Envelopes Model 4</v>
      </c>
      <c r="H854" t="str">
        <f>_xlfn.XLOOKUP(Orders_CLEAN[[#This Row],[ProductName]],Products[ProductName],Products[Category])</f>
        <v>Office Supplies</v>
      </c>
      <c r="I854" s="6">
        <f>_xlfn.XLOOKUP(Orders_CLEAN[[#This Row],[ProductID]],Products[ProductID],Products[Cost])</f>
        <v>777.33</v>
      </c>
      <c r="J854">
        <v>8</v>
      </c>
      <c r="K854" s="6">
        <v>1363.68</v>
      </c>
      <c r="L854" s="7">
        <v>0</v>
      </c>
      <c r="M854" t="s">
        <v>62</v>
      </c>
      <c r="N854" t="s">
        <v>47</v>
      </c>
      <c r="O854" t="str">
        <f>_xlfn.XLOOKUP(Orders_CLEAN[[#This Row],[Region]],Region_lookup[RegionCode],Region_lookup[RegionName])</f>
        <v>Eastern Cape</v>
      </c>
      <c r="P854" t="s">
        <v>75</v>
      </c>
      <c r="Q854" t="str">
        <f>_xlfn.XLOOKUP(Orders_CLEAN[[#This Row],[EmployeeID]],Employees[EmployeeID],Employees[EmployeeName])</f>
        <v>Francois Steyn</v>
      </c>
      <c r="R854" s="8">
        <f>Orders_CLEAN[[#This Row],[Quantity]]*Orders_CLEAN[[#This Row],[UnitPrice]]*(1-Orders_CLEAN[[#This Row],[Discount]])</f>
        <v>10909.44</v>
      </c>
      <c r="S854" s="8">
        <f>Orders_CLEAN[[#This Row],[Cost]]*Orders_CLEAN[[#This Row],[Quantity]]</f>
        <v>6218.64</v>
      </c>
      <c r="T854" s="8">
        <f>Orders_CLEAN[[#This Row],[LineTotal]]-Orders_CLEAN[[#This Row],[LineCost]]</f>
        <v>4690.8</v>
      </c>
      <c r="U854" s="8" t="str">
        <f>IFERROR(IF(Orders_CLEAN[[#This Row],[Profit]]/Orders_CLEAN[[#This Row],[LineTotal]]&gt;0.3, "High", IF(Orders_CLEAN[[#This Row],[Profit]]/Orders_CLEAN[[#This Row],[LineTotal]]&gt;=0.15, "Medium", "Low")), "Quantity Error!")</f>
        <v>High</v>
      </c>
      <c r="V854" s="8" t="str">
        <f>IF(COUNTIF(Returns[OrderID], Orders_CLEAN[[#This Row],[OrderID]])&gt;0, "Yes", "No")</f>
        <v>No</v>
      </c>
      <c r="W854" s="19">
        <f>IF(Orders_CLEAN[[#This Row],[Returned]]="Yes",1,0)</f>
        <v>0</v>
      </c>
    </row>
    <row r="855" spans="1:23" x14ac:dyDescent="0.2">
      <c r="A855" t="s">
        <v>1390</v>
      </c>
      <c r="B855" s="5">
        <v>45308</v>
      </c>
      <c r="C855" s="5" t="str">
        <f>IF(Orders_CLEAN[[#This Row],[Quantity]]="", "Quantity Error!", "Q"&amp;ROUNDUP(MONTH(Orders_CLEAN[[#This Row],[OrderDate]])/3,0))</f>
        <v>Q1</v>
      </c>
      <c r="D855" t="s">
        <v>68</v>
      </c>
      <c r="E855" t="str">
        <f>_xlfn.XLOOKUP(Orders_CLEAN[[#This Row],[CustomerID]],Customers[CustomerID],Customers[CustomerName])</f>
        <v>Kagiso Van Der Merwe</v>
      </c>
      <c r="F855" t="s">
        <v>92</v>
      </c>
      <c r="G855" t="str">
        <f>_xlfn.XLOOKUP(Orders_CLEAN[[#This Row],[ProductID]],Products[ProductID],Products[ProductName])</f>
        <v>Accessories Model 3</v>
      </c>
      <c r="H855" t="str">
        <f>_xlfn.XLOOKUP(Orders_CLEAN[[#This Row],[ProductName]],Products[ProductName],Products[Category])</f>
        <v>Technology</v>
      </c>
      <c r="I855" s="6">
        <f>_xlfn.XLOOKUP(Orders_CLEAN[[#This Row],[ProductID]],Products[ProductID],Products[Cost])</f>
        <v>357.49</v>
      </c>
      <c r="J855">
        <v>3</v>
      </c>
      <c r="K855" s="6">
        <v>769.69</v>
      </c>
      <c r="L855" s="7">
        <v>0</v>
      </c>
      <c r="M855" t="s">
        <v>27</v>
      </c>
      <c r="N855" t="s">
        <v>47</v>
      </c>
      <c r="O855" t="str">
        <f>_xlfn.XLOOKUP(Orders_CLEAN[[#This Row],[Region]],Region_lookup[RegionCode],Region_lookup[RegionName])</f>
        <v>Eastern Cape</v>
      </c>
      <c r="P855" t="s">
        <v>48</v>
      </c>
      <c r="Q855" t="str">
        <f>_xlfn.XLOOKUP(Orders_CLEAN[[#This Row],[EmployeeID]],Employees[EmployeeID],Employees[EmployeeName])</f>
        <v>Sipho Ndlovu</v>
      </c>
      <c r="R855" s="8">
        <f>Orders_CLEAN[[#This Row],[Quantity]]*Orders_CLEAN[[#This Row],[UnitPrice]]*(1-Orders_CLEAN[[#This Row],[Discount]])</f>
        <v>2309.0700000000002</v>
      </c>
      <c r="S855" s="8">
        <f>Orders_CLEAN[[#This Row],[Cost]]*Orders_CLEAN[[#This Row],[Quantity]]</f>
        <v>1072.47</v>
      </c>
      <c r="T855" s="8">
        <f>Orders_CLEAN[[#This Row],[LineTotal]]-Orders_CLEAN[[#This Row],[LineCost]]</f>
        <v>1236.6000000000001</v>
      </c>
      <c r="U855" s="8" t="str">
        <f>IFERROR(IF(Orders_CLEAN[[#This Row],[Profit]]/Orders_CLEAN[[#This Row],[LineTotal]]&gt;0.3, "High", IF(Orders_CLEAN[[#This Row],[Profit]]/Orders_CLEAN[[#This Row],[LineTotal]]&gt;=0.15, "Medium", "Low")), "Quantity Error!")</f>
        <v>High</v>
      </c>
      <c r="V855" s="8" t="str">
        <f>IF(COUNTIF(Returns[OrderID], Orders_CLEAN[[#This Row],[OrderID]])&gt;0, "Yes", "No")</f>
        <v>No</v>
      </c>
      <c r="W855" s="19">
        <f>IF(Orders_CLEAN[[#This Row],[Returned]]="Yes",1,0)</f>
        <v>0</v>
      </c>
    </row>
    <row r="856" spans="1:23" x14ac:dyDescent="0.2">
      <c r="A856" t="s">
        <v>1392</v>
      </c>
      <c r="B856" s="5">
        <v>45632</v>
      </c>
      <c r="C856" s="5" t="str">
        <f>IF(Orders_CLEAN[[#This Row],[Quantity]]="", "Quantity Error!", "Q"&amp;ROUNDUP(MONTH(Orders_CLEAN[[#This Row],[OrderDate]])/3,0))</f>
        <v>Q4</v>
      </c>
      <c r="D856" t="s">
        <v>120</v>
      </c>
      <c r="E856" t="str">
        <f>_xlfn.XLOOKUP(Orders_CLEAN[[#This Row],[CustomerID]],Customers[CustomerID],Customers[CustomerName])</f>
        <v>Francois Sithole</v>
      </c>
      <c r="F856" t="s">
        <v>181</v>
      </c>
      <c r="G856" t="str">
        <f>_xlfn.XLOOKUP(Orders_CLEAN[[#This Row],[ProductID]],Products[ProductID],Products[ProductName])</f>
        <v>Envelopes Model 1</v>
      </c>
      <c r="H856" t="str">
        <f>_xlfn.XLOOKUP(Orders_CLEAN[[#This Row],[ProductName]],Products[ProductName],Products[Category])</f>
        <v>Office Supplies</v>
      </c>
      <c r="I856" s="6">
        <f>_xlfn.XLOOKUP(Orders_CLEAN[[#This Row],[ProductID]],Products[ProductID],Products[Cost])</f>
        <v>76.66</v>
      </c>
      <c r="J856">
        <v>9</v>
      </c>
      <c r="K856" s="6">
        <v>117.32</v>
      </c>
      <c r="L856" s="7">
        <v>0</v>
      </c>
      <c r="M856" t="s">
        <v>13</v>
      </c>
      <c r="N856" t="s">
        <v>31</v>
      </c>
      <c r="O856" t="str">
        <f>_xlfn.XLOOKUP(Orders_CLEAN[[#This Row],[Region]],Region_lookup[RegionCode],Region_lookup[RegionName])</f>
        <v>Gauteng</v>
      </c>
      <c r="P856" t="s">
        <v>43</v>
      </c>
      <c r="Q856" t="str">
        <f>_xlfn.XLOOKUP(Orders_CLEAN[[#This Row],[EmployeeID]],Employees[EmployeeID],Employees[EmployeeName])</f>
        <v>Thabo Dlamini</v>
      </c>
      <c r="R856" s="8">
        <f>Orders_CLEAN[[#This Row],[Quantity]]*Orders_CLEAN[[#This Row],[UnitPrice]]*(1-Orders_CLEAN[[#This Row],[Discount]])</f>
        <v>1055.8799999999999</v>
      </c>
      <c r="S856" s="8">
        <f>Orders_CLEAN[[#This Row],[Cost]]*Orders_CLEAN[[#This Row],[Quantity]]</f>
        <v>689.93999999999994</v>
      </c>
      <c r="T856" s="8">
        <f>Orders_CLEAN[[#This Row],[LineTotal]]-Orders_CLEAN[[#This Row],[LineCost]]</f>
        <v>365.93999999999994</v>
      </c>
      <c r="U856" s="8" t="str">
        <f>IFERROR(IF(Orders_CLEAN[[#This Row],[Profit]]/Orders_CLEAN[[#This Row],[LineTotal]]&gt;0.3, "High", IF(Orders_CLEAN[[#This Row],[Profit]]/Orders_CLEAN[[#This Row],[LineTotal]]&gt;=0.15, "Medium", "Low")), "Quantity Error!")</f>
        <v>High</v>
      </c>
      <c r="V856" s="8" t="str">
        <f>IF(COUNTIF(Returns[OrderID], Orders_CLEAN[[#This Row],[OrderID]])&gt;0, "Yes", "No")</f>
        <v>No</v>
      </c>
      <c r="W856" s="19">
        <f>IF(Orders_CLEAN[[#This Row],[Returned]]="Yes",1,0)</f>
        <v>0</v>
      </c>
    </row>
    <row r="857" spans="1:23" x14ac:dyDescent="0.2">
      <c r="A857" t="s">
        <v>1394</v>
      </c>
      <c r="B857" s="5">
        <v>45489</v>
      </c>
      <c r="C857" s="5" t="str">
        <f>IF(Orders_CLEAN[[#This Row],[Quantity]]="", "Quantity Error!", "Q"&amp;ROUNDUP(MONTH(Orders_CLEAN[[#This Row],[OrderDate]])/3,0))</f>
        <v>Q3</v>
      </c>
      <c r="D857" t="s">
        <v>64</v>
      </c>
      <c r="E857" t="str">
        <f>_xlfn.XLOOKUP(Orders_CLEAN[[#This Row],[CustomerID]],Customers[CustomerID],Customers[CustomerName])</f>
        <v>Bongani Van Der Merwe</v>
      </c>
      <c r="F857" t="s">
        <v>55</v>
      </c>
      <c r="G857" t="str">
        <f>_xlfn.XLOOKUP(Orders_CLEAN[[#This Row],[ProductID]],Products[ProductID],Products[ProductName])</f>
        <v>Paper Model 3</v>
      </c>
      <c r="H857" t="str">
        <f>_xlfn.XLOOKUP(Orders_CLEAN[[#This Row],[ProductName]],Products[ProductName],Products[Category])</f>
        <v>Office Supplies</v>
      </c>
      <c r="I857" s="6">
        <f>_xlfn.XLOOKUP(Orders_CLEAN[[#This Row],[ProductID]],Products[ProductID],Products[Cost])</f>
        <v>239.71</v>
      </c>
      <c r="J857">
        <v>7</v>
      </c>
      <c r="K857" s="6">
        <v>522.34</v>
      </c>
      <c r="L857" s="7">
        <v>0.05</v>
      </c>
      <c r="M857" t="s">
        <v>36</v>
      </c>
      <c r="N857" t="s">
        <v>31</v>
      </c>
      <c r="O857" t="str">
        <f>_xlfn.XLOOKUP(Orders_CLEAN[[#This Row],[Region]],Region_lookup[RegionCode],Region_lookup[RegionName])</f>
        <v>Gauteng</v>
      </c>
      <c r="P857" t="s">
        <v>43</v>
      </c>
      <c r="Q857" t="str">
        <f>_xlfn.XLOOKUP(Orders_CLEAN[[#This Row],[EmployeeID]],Employees[EmployeeID],Employees[EmployeeName])</f>
        <v>Thabo Dlamini</v>
      </c>
      <c r="R857" s="8">
        <f>Orders_CLEAN[[#This Row],[Quantity]]*Orders_CLEAN[[#This Row],[UnitPrice]]*(1-Orders_CLEAN[[#This Row],[Discount]])</f>
        <v>3473.5610000000001</v>
      </c>
      <c r="S857" s="8">
        <f>Orders_CLEAN[[#This Row],[Cost]]*Orders_CLEAN[[#This Row],[Quantity]]</f>
        <v>1677.97</v>
      </c>
      <c r="T857" s="8">
        <f>Orders_CLEAN[[#This Row],[LineTotal]]-Orders_CLEAN[[#This Row],[LineCost]]</f>
        <v>1795.5910000000001</v>
      </c>
      <c r="U857" s="8" t="str">
        <f>IFERROR(IF(Orders_CLEAN[[#This Row],[Profit]]/Orders_CLEAN[[#This Row],[LineTotal]]&gt;0.3, "High", IF(Orders_CLEAN[[#This Row],[Profit]]/Orders_CLEAN[[#This Row],[LineTotal]]&gt;=0.15, "Medium", "Low")), "Quantity Error!")</f>
        <v>High</v>
      </c>
      <c r="V857" s="8" t="str">
        <f>IF(COUNTIF(Returns[OrderID], Orders_CLEAN[[#This Row],[OrderID]])&gt;0, "Yes", "No")</f>
        <v>No</v>
      </c>
      <c r="W857" s="19">
        <f>IF(Orders_CLEAN[[#This Row],[Returned]]="Yes",1,0)</f>
        <v>0</v>
      </c>
    </row>
    <row r="858" spans="1:23" x14ac:dyDescent="0.2">
      <c r="A858" t="s">
        <v>1395</v>
      </c>
      <c r="B858" s="5">
        <v>45825</v>
      </c>
      <c r="C858" s="5" t="str">
        <f>IF(Orders_CLEAN[[#This Row],[Quantity]]="", "Quantity Error!", "Q"&amp;ROUNDUP(MONTH(Orders_CLEAN[[#This Row],[OrderDate]])/3,0))</f>
        <v>Q2</v>
      </c>
      <c r="D858" t="s">
        <v>77</v>
      </c>
      <c r="E858" t="str">
        <f>_xlfn.XLOOKUP(Orders_CLEAN[[#This Row],[CustomerID]],Customers[CustomerID],Customers[CustomerName])</f>
        <v>Zanele Dlamini</v>
      </c>
      <c r="F858" t="s">
        <v>61</v>
      </c>
      <c r="G858" t="str">
        <f>_xlfn.XLOOKUP(Orders_CLEAN[[#This Row],[ProductID]],Products[ProductID],Products[ProductName])</f>
        <v>Laptops Model 4</v>
      </c>
      <c r="H858" t="str">
        <f>_xlfn.XLOOKUP(Orders_CLEAN[[#This Row],[ProductName]],Products[ProductName],Products[Category])</f>
        <v>Technology</v>
      </c>
      <c r="I858" s="6">
        <f>_xlfn.XLOOKUP(Orders_CLEAN[[#This Row],[ProductID]],Products[ProductID],Products[Cost])</f>
        <v>329.6</v>
      </c>
      <c r="J858">
        <v>5</v>
      </c>
      <c r="K858" s="6">
        <v>455.77</v>
      </c>
      <c r="L858" s="7">
        <v>0.15</v>
      </c>
      <c r="M858" t="s">
        <v>13</v>
      </c>
      <c r="N858" t="s">
        <v>47</v>
      </c>
      <c r="O858" t="str">
        <f>_xlfn.XLOOKUP(Orders_CLEAN[[#This Row],[Region]],Region_lookup[RegionCode],Region_lookup[RegionName])</f>
        <v>Eastern Cape</v>
      </c>
      <c r="P858" t="s">
        <v>48</v>
      </c>
      <c r="Q858" t="str">
        <f>_xlfn.XLOOKUP(Orders_CLEAN[[#This Row],[EmployeeID]],Employees[EmployeeID],Employees[EmployeeName])</f>
        <v>Sipho Ndlovu</v>
      </c>
      <c r="R858" s="8">
        <f>Orders_CLEAN[[#This Row],[Quantity]]*Orders_CLEAN[[#This Row],[UnitPrice]]*(1-Orders_CLEAN[[#This Row],[Discount]])</f>
        <v>1937.0224999999998</v>
      </c>
      <c r="S858" s="8">
        <f>Orders_CLEAN[[#This Row],[Cost]]*Orders_CLEAN[[#This Row],[Quantity]]</f>
        <v>1648</v>
      </c>
      <c r="T858" s="8">
        <f>Orders_CLEAN[[#This Row],[LineTotal]]-Orders_CLEAN[[#This Row],[LineCost]]</f>
        <v>289.02249999999981</v>
      </c>
      <c r="U858" s="8" t="str">
        <f>IFERROR(IF(Orders_CLEAN[[#This Row],[Profit]]/Orders_CLEAN[[#This Row],[LineTotal]]&gt;0.3, "High", IF(Orders_CLEAN[[#This Row],[Profit]]/Orders_CLEAN[[#This Row],[LineTotal]]&gt;=0.15, "Medium", "Low")), "Quantity Error!")</f>
        <v>Low</v>
      </c>
      <c r="V858" s="8" t="str">
        <f>IF(COUNTIF(Returns[OrderID], Orders_CLEAN[[#This Row],[OrderID]])&gt;0, "Yes", "No")</f>
        <v>No</v>
      </c>
      <c r="W858" s="19">
        <f>IF(Orders_CLEAN[[#This Row],[Returned]]="Yes",1,0)</f>
        <v>0</v>
      </c>
    </row>
    <row r="859" spans="1:23" x14ac:dyDescent="0.2">
      <c r="A859" t="s">
        <v>1397</v>
      </c>
      <c r="B859" s="5">
        <v>45342</v>
      </c>
      <c r="C859" s="5" t="str">
        <f>IF(Orders_CLEAN[[#This Row],[Quantity]]="", "Quantity Error!", "Q"&amp;ROUNDUP(MONTH(Orders_CLEAN[[#This Row],[OrderDate]])/3,0))</f>
        <v>Q1</v>
      </c>
      <c r="D859" t="s">
        <v>510</v>
      </c>
      <c r="E859" t="str">
        <f>_xlfn.XLOOKUP(Orders_CLEAN[[#This Row],[CustomerID]],Customers[CustomerID],Customers[CustomerName])</f>
        <v>Anja Sithole</v>
      </c>
      <c r="F859" t="s">
        <v>537</v>
      </c>
      <c r="G859" t="str">
        <f>_xlfn.XLOOKUP(Orders_CLEAN[[#This Row],[ProductID]],Products[ProductID],Products[ProductName])</f>
        <v>Desks Model 4</v>
      </c>
      <c r="H859" t="str">
        <f>_xlfn.XLOOKUP(Orders_CLEAN[[#This Row],[ProductName]],Products[ProductName],Products[Category])</f>
        <v>Furniture</v>
      </c>
      <c r="I859" s="6">
        <f>_xlfn.XLOOKUP(Orders_CLEAN[[#This Row],[ProductID]],Products[ProductID],Products[Cost])</f>
        <v>598.51</v>
      </c>
      <c r="J859">
        <v>6</v>
      </c>
      <c r="K859" s="6">
        <v>940.73</v>
      </c>
      <c r="L859" s="7">
        <v>0</v>
      </c>
      <c r="M859" t="s">
        <v>27</v>
      </c>
      <c r="N859" t="s">
        <v>47</v>
      </c>
      <c r="O859" t="str">
        <f>_xlfn.XLOOKUP(Orders_CLEAN[[#This Row],[Region]],Region_lookup[RegionCode],Region_lookup[RegionName])</f>
        <v>Eastern Cape</v>
      </c>
      <c r="P859" t="s">
        <v>48</v>
      </c>
      <c r="Q859" t="str">
        <f>_xlfn.XLOOKUP(Orders_CLEAN[[#This Row],[EmployeeID]],Employees[EmployeeID],Employees[EmployeeName])</f>
        <v>Sipho Ndlovu</v>
      </c>
      <c r="R859" s="8">
        <f>Orders_CLEAN[[#This Row],[Quantity]]*Orders_CLEAN[[#This Row],[UnitPrice]]*(1-Orders_CLEAN[[#This Row],[Discount]])</f>
        <v>5644.38</v>
      </c>
      <c r="S859" s="8">
        <f>Orders_CLEAN[[#This Row],[Cost]]*Orders_CLEAN[[#This Row],[Quantity]]</f>
        <v>3591.06</v>
      </c>
      <c r="T859" s="8">
        <f>Orders_CLEAN[[#This Row],[LineTotal]]-Orders_CLEAN[[#This Row],[LineCost]]</f>
        <v>2053.3200000000002</v>
      </c>
      <c r="U859" s="8" t="str">
        <f>IFERROR(IF(Orders_CLEAN[[#This Row],[Profit]]/Orders_CLEAN[[#This Row],[LineTotal]]&gt;0.3, "High", IF(Orders_CLEAN[[#This Row],[Profit]]/Orders_CLEAN[[#This Row],[LineTotal]]&gt;=0.15, "Medium", "Low")), "Quantity Error!")</f>
        <v>High</v>
      </c>
      <c r="V859" s="8" t="str">
        <f>IF(COUNTIF(Returns[OrderID], Orders_CLEAN[[#This Row],[OrderID]])&gt;0, "Yes", "No")</f>
        <v>No</v>
      </c>
      <c r="W859" s="19">
        <f>IF(Orders_CLEAN[[#This Row],[Returned]]="Yes",1,0)</f>
        <v>0</v>
      </c>
    </row>
    <row r="860" spans="1:23" x14ac:dyDescent="0.2">
      <c r="A860" t="s">
        <v>1399</v>
      </c>
      <c r="B860" s="5">
        <v>45456</v>
      </c>
      <c r="C860" s="5" t="str">
        <f>IF(Orders_CLEAN[[#This Row],[Quantity]]="", "Quantity Error!", "Q"&amp;ROUNDUP(MONTH(Orders_CLEAN[[#This Row],[OrderDate]])/3,0))</f>
        <v>Q2</v>
      </c>
      <c r="D860" t="s">
        <v>285</v>
      </c>
      <c r="E860" t="str">
        <f>_xlfn.XLOOKUP(Orders_CLEAN[[#This Row],[CustomerID]],Customers[CustomerID],Customers[CustomerName])</f>
        <v>Francois Fourie</v>
      </c>
      <c r="F860" t="s">
        <v>413</v>
      </c>
      <c r="G860" t="str">
        <f>_xlfn.XLOOKUP(Orders_CLEAN[[#This Row],[ProductID]],Products[ProductID],Products[ProductName])</f>
        <v>Monitors Model 4</v>
      </c>
      <c r="H860" t="str">
        <f>_xlfn.XLOOKUP(Orders_CLEAN[[#This Row],[ProductName]],Products[ProductName],Products[Category])</f>
        <v>Technology</v>
      </c>
      <c r="I860" s="6">
        <f>_xlfn.XLOOKUP(Orders_CLEAN[[#This Row],[ProductID]],Products[ProductID],Products[Cost])</f>
        <v>365.65</v>
      </c>
      <c r="J860">
        <v>8</v>
      </c>
      <c r="K860" s="6">
        <v>689.97</v>
      </c>
      <c r="L860" s="7">
        <v>0.1</v>
      </c>
      <c r="M860" t="s">
        <v>36</v>
      </c>
      <c r="N860" t="s">
        <v>31</v>
      </c>
      <c r="O860" t="str">
        <f>_xlfn.XLOOKUP(Orders_CLEAN[[#This Row],[Region]],Region_lookup[RegionCode],Region_lookup[RegionName])</f>
        <v>Gauteng</v>
      </c>
      <c r="P860" t="s">
        <v>52</v>
      </c>
      <c r="Q860" t="str">
        <f>_xlfn.XLOOKUP(Orders_CLEAN[[#This Row],[EmployeeID]],Employees[EmployeeID],Employees[EmployeeName])</f>
        <v>Precious Mbatha</v>
      </c>
      <c r="R860" s="8">
        <f>Orders_CLEAN[[#This Row],[Quantity]]*Orders_CLEAN[[#This Row],[UnitPrice]]*(1-Orders_CLEAN[[#This Row],[Discount]])</f>
        <v>4967.7840000000006</v>
      </c>
      <c r="S860" s="8">
        <f>Orders_CLEAN[[#This Row],[Cost]]*Orders_CLEAN[[#This Row],[Quantity]]</f>
        <v>2925.2</v>
      </c>
      <c r="T860" s="8">
        <f>Orders_CLEAN[[#This Row],[LineTotal]]-Orders_CLEAN[[#This Row],[LineCost]]</f>
        <v>2042.5840000000007</v>
      </c>
      <c r="U860" s="8" t="str">
        <f>IFERROR(IF(Orders_CLEAN[[#This Row],[Profit]]/Orders_CLEAN[[#This Row],[LineTotal]]&gt;0.3, "High", IF(Orders_CLEAN[[#This Row],[Profit]]/Orders_CLEAN[[#This Row],[LineTotal]]&gt;=0.15, "Medium", "Low")), "Quantity Error!")</f>
        <v>High</v>
      </c>
      <c r="V860" s="8" t="str">
        <f>IF(COUNTIF(Returns[OrderID], Orders_CLEAN[[#This Row],[OrderID]])&gt;0, "Yes", "No")</f>
        <v>No</v>
      </c>
      <c r="W860" s="19">
        <f>IF(Orders_CLEAN[[#This Row],[Returned]]="Yes",1,0)</f>
        <v>0</v>
      </c>
    </row>
    <row r="861" spans="1:23" x14ac:dyDescent="0.2">
      <c r="A861" t="s">
        <v>1401</v>
      </c>
      <c r="B861" s="5">
        <v>45508</v>
      </c>
      <c r="C861" s="5" t="str">
        <f>IF(Orders_CLEAN[[#This Row],[Quantity]]="", "Quantity Error!", "Q"&amp;ROUNDUP(MONTH(Orders_CLEAN[[#This Row],[OrderDate]])/3,0))</f>
        <v>Q3</v>
      </c>
      <c r="D861" t="s">
        <v>177</v>
      </c>
      <c r="E861" t="str">
        <f>_xlfn.XLOOKUP(Orders_CLEAN[[#This Row],[CustomerID]],Customers[CustomerID],Customers[CustomerName])</f>
        <v>Zanele Pretorius</v>
      </c>
      <c r="F861" t="s">
        <v>92</v>
      </c>
      <c r="G861" t="str">
        <f>_xlfn.XLOOKUP(Orders_CLEAN[[#This Row],[ProductID]],Products[ProductID],Products[ProductName])</f>
        <v>Accessories Model 3</v>
      </c>
      <c r="H861" t="str">
        <f>_xlfn.XLOOKUP(Orders_CLEAN[[#This Row],[ProductName]],Products[ProductName],Products[Category])</f>
        <v>Technology</v>
      </c>
      <c r="I861" s="6">
        <f>_xlfn.XLOOKUP(Orders_CLEAN[[#This Row],[ProductID]],Products[ProductID],Products[Cost])</f>
        <v>357.49</v>
      </c>
      <c r="J861">
        <v>9</v>
      </c>
      <c r="K861" s="6">
        <v>769.69</v>
      </c>
      <c r="L861" s="7">
        <v>0.15</v>
      </c>
      <c r="M861" t="s">
        <v>62</v>
      </c>
      <c r="N861" t="s">
        <v>14</v>
      </c>
      <c r="O861" t="str">
        <f>_xlfn.XLOOKUP(Orders_CLEAN[[#This Row],[Region]],Region_lookup[RegionCode],Region_lookup[RegionName])</f>
        <v>Western Cape</v>
      </c>
      <c r="P861" t="s">
        <v>15</v>
      </c>
      <c r="Q861" t="str">
        <f>_xlfn.XLOOKUP(Orders_CLEAN[[#This Row],[EmployeeID]],Employees[EmployeeID],Employees[EmployeeName])</f>
        <v>Anja Fourie</v>
      </c>
      <c r="R861" s="8">
        <f>Orders_CLEAN[[#This Row],[Quantity]]*Orders_CLEAN[[#This Row],[UnitPrice]]*(1-Orders_CLEAN[[#This Row],[Discount]])</f>
        <v>5888.1285000000007</v>
      </c>
      <c r="S861" s="8">
        <f>Orders_CLEAN[[#This Row],[Cost]]*Orders_CLEAN[[#This Row],[Quantity]]</f>
        <v>3217.41</v>
      </c>
      <c r="T861" s="8">
        <f>Orders_CLEAN[[#This Row],[LineTotal]]-Orders_CLEAN[[#This Row],[LineCost]]</f>
        <v>2670.7185000000009</v>
      </c>
      <c r="U861" s="8" t="str">
        <f>IFERROR(IF(Orders_CLEAN[[#This Row],[Profit]]/Orders_CLEAN[[#This Row],[LineTotal]]&gt;0.3, "High", IF(Orders_CLEAN[[#This Row],[Profit]]/Orders_CLEAN[[#This Row],[LineTotal]]&gt;=0.15, "Medium", "Low")), "Quantity Error!")</f>
        <v>High</v>
      </c>
      <c r="V861" s="8" t="str">
        <f>IF(COUNTIF(Returns[OrderID], Orders_CLEAN[[#This Row],[OrderID]])&gt;0, "Yes", "No")</f>
        <v>No</v>
      </c>
      <c r="W861" s="19">
        <f>IF(Orders_CLEAN[[#This Row],[Returned]]="Yes",1,0)</f>
        <v>0</v>
      </c>
    </row>
    <row r="862" spans="1:23" x14ac:dyDescent="0.2">
      <c r="A862" t="s">
        <v>1402</v>
      </c>
      <c r="B862" s="5">
        <v>45532</v>
      </c>
      <c r="C862" s="5" t="str">
        <f>IF(Orders_CLEAN[[#This Row],[Quantity]]="", "Quantity Error!", "Q"&amp;ROUNDUP(MONTH(Orders_CLEAN[[#This Row],[OrderDate]])/3,0))</f>
        <v>Q3</v>
      </c>
      <c r="D862" t="s">
        <v>11</v>
      </c>
      <c r="E862" t="str">
        <f>_xlfn.XLOOKUP(Orders_CLEAN[[#This Row],[CustomerID]],Customers[CustomerID],Customers[CustomerName])</f>
        <v>Werner Molefe</v>
      </c>
      <c r="F862" t="s">
        <v>365</v>
      </c>
      <c r="G862" t="str">
        <f>_xlfn.XLOOKUP(Orders_CLEAN[[#This Row],[ProductID]],Products[ProductID],Products[ProductName])</f>
        <v>Binders Model 4</v>
      </c>
      <c r="H862" t="str">
        <f>_xlfn.XLOOKUP(Orders_CLEAN[[#This Row],[ProductName]],Products[ProductName],Products[Category])</f>
        <v>Office Supplies</v>
      </c>
      <c r="I862" s="6">
        <f>_xlfn.XLOOKUP(Orders_CLEAN[[#This Row],[ProductID]],Products[ProductID],Products[Cost])</f>
        <v>723.8</v>
      </c>
      <c r="J862">
        <v>4</v>
      </c>
      <c r="K862" s="6">
        <v>1101.54</v>
      </c>
      <c r="L862" s="7">
        <v>0</v>
      </c>
      <c r="M862" t="s">
        <v>27</v>
      </c>
      <c r="N862" t="s">
        <v>14</v>
      </c>
      <c r="O862" t="str">
        <f>_xlfn.XLOOKUP(Orders_CLEAN[[#This Row],[Region]],Region_lookup[RegionCode],Region_lookup[RegionName])</f>
        <v>Western Cape</v>
      </c>
      <c r="P862" t="s">
        <v>82</v>
      </c>
      <c r="Q862" t="str">
        <f>_xlfn.XLOOKUP(Orders_CLEAN[[#This Row],[EmployeeID]],Employees[EmployeeID],Employees[EmployeeName])</f>
        <v>Thabo Pretorius</v>
      </c>
      <c r="R862" s="8">
        <f>Orders_CLEAN[[#This Row],[Quantity]]*Orders_CLEAN[[#This Row],[UnitPrice]]*(1-Orders_CLEAN[[#This Row],[Discount]])</f>
        <v>4406.16</v>
      </c>
      <c r="S862" s="8">
        <f>Orders_CLEAN[[#This Row],[Cost]]*Orders_CLEAN[[#This Row],[Quantity]]</f>
        <v>2895.2</v>
      </c>
      <c r="T862" s="8">
        <f>Orders_CLEAN[[#This Row],[LineTotal]]-Orders_CLEAN[[#This Row],[LineCost]]</f>
        <v>1510.96</v>
      </c>
      <c r="U862" s="8" t="str">
        <f>IFERROR(IF(Orders_CLEAN[[#This Row],[Profit]]/Orders_CLEAN[[#This Row],[LineTotal]]&gt;0.3, "High", IF(Orders_CLEAN[[#This Row],[Profit]]/Orders_CLEAN[[#This Row],[LineTotal]]&gt;=0.15, "Medium", "Low")), "Quantity Error!")</f>
        <v>High</v>
      </c>
      <c r="V862" s="8" t="str">
        <f>IF(COUNTIF(Returns[OrderID], Orders_CLEAN[[#This Row],[OrderID]])&gt;0, "Yes", "No")</f>
        <v>No</v>
      </c>
      <c r="W862" s="19">
        <f>IF(Orders_CLEAN[[#This Row],[Returned]]="Yes",1,0)</f>
        <v>0</v>
      </c>
    </row>
    <row r="863" spans="1:23" x14ac:dyDescent="0.2">
      <c r="A863" t="s">
        <v>1404</v>
      </c>
      <c r="B863" s="5">
        <v>45795</v>
      </c>
      <c r="C863" s="5" t="str">
        <f>IF(Orders_CLEAN[[#This Row],[Quantity]]="", "Quantity Error!", "Q"&amp;ROUNDUP(MONTH(Orders_CLEAN[[#This Row],[OrderDate]])/3,0))</f>
        <v>Q2</v>
      </c>
      <c r="D863" t="s">
        <v>135</v>
      </c>
      <c r="E863" t="str">
        <f>_xlfn.XLOOKUP(Orders_CLEAN[[#This Row],[CustomerID]],Customers[CustomerID],Customers[CustomerName])</f>
        <v>Nomvula Mbatha</v>
      </c>
      <c r="F863" t="s">
        <v>124</v>
      </c>
      <c r="G863" t="str">
        <f>_xlfn.XLOOKUP(Orders_CLEAN[[#This Row],[ProductID]],Products[ProductID],Products[ProductName])</f>
        <v>Binders Model 2</v>
      </c>
      <c r="H863" t="str">
        <f>_xlfn.XLOOKUP(Orders_CLEAN[[#This Row],[ProductName]],Products[ProductName],Products[Category])</f>
        <v>Office Supplies</v>
      </c>
      <c r="I863" s="6">
        <f>_xlfn.XLOOKUP(Orders_CLEAN[[#This Row],[ProductID]],Products[ProductID],Products[Cost])</f>
        <v>597.01</v>
      </c>
      <c r="J863">
        <v>10</v>
      </c>
      <c r="K863" s="6">
        <v>774.08</v>
      </c>
      <c r="L863" s="7">
        <v>0.1</v>
      </c>
      <c r="M863" t="s">
        <v>27</v>
      </c>
      <c r="N863" t="s">
        <v>47</v>
      </c>
      <c r="O863" t="str">
        <f>_xlfn.XLOOKUP(Orders_CLEAN[[#This Row],[Region]],Region_lookup[RegionCode],Region_lookup[RegionName])</f>
        <v>Eastern Cape</v>
      </c>
      <c r="P863" t="s">
        <v>58</v>
      </c>
      <c r="Q863" t="str">
        <f>_xlfn.XLOOKUP(Orders_CLEAN[[#This Row],[EmployeeID]],Employees[EmployeeID],Employees[EmployeeName])</f>
        <v>Palesa Steyn</v>
      </c>
      <c r="R863" s="8">
        <f>Orders_CLEAN[[#This Row],[Quantity]]*Orders_CLEAN[[#This Row],[UnitPrice]]*(1-Orders_CLEAN[[#This Row],[Discount]])</f>
        <v>6966.72</v>
      </c>
      <c r="S863" s="8">
        <f>Orders_CLEAN[[#This Row],[Cost]]*Orders_CLEAN[[#This Row],[Quantity]]</f>
        <v>5970.1</v>
      </c>
      <c r="T863" s="8">
        <f>Orders_CLEAN[[#This Row],[LineTotal]]-Orders_CLEAN[[#This Row],[LineCost]]</f>
        <v>996.61999999999989</v>
      </c>
      <c r="U863" s="8" t="str">
        <f>IFERROR(IF(Orders_CLEAN[[#This Row],[Profit]]/Orders_CLEAN[[#This Row],[LineTotal]]&gt;0.3, "High", IF(Orders_CLEAN[[#This Row],[Profit]]/Orders_CLEAN[[#This Row],[LineTotal]]&gt;=0.15, "Medium", "Low")), "Quantity Error!")</f>
        <v>Low</v>
      </c>
      <c r="V863" s="8" t="str">
        <f>IF(COUNTIF(Returns[OrderID], Orders_CLEAN[[#This Row],[OrderID]])&gt;0, "Yes", "No")</f>
        <v>No</v>
      </c>
      <c r="W863" s="19">
        <f>IF(Orders_CLEAN[[#This Row],[Returned]]="Yes",1,0)</f>
        <v>0</v>
      </c>
    </row>
    <row r="864" spans="1:23" x14ac:dyDescent="0.2">
      <c r="A864" t="s">
        <v>1406</v>
      </c>
      <c r="B864" s="5">
        <v>45810</v>
      </c>
      <c r="C864" s="5" t="str">
        <f>IF(Orders_CLEAN[[#This Row],[Quantity]]="", "Quantity Error!", "Q"&amp;ROUNDUP(MONTH(Orders_CLEAN[[#This Row],[OrderDate]])/3,0))</f>
        <v>Q2</v>
      </c>
      <c r="D864" t="s">
        <v>220</v>
      </c>
      <c r="E864" t="str">
        <f>_xlfn.XLOOKUP(Orders_CLEAN[[#This Row],[CustomerID]],Customers[CustomerID],Customers[CustomerName])</f>
        <v>Kagiso Pretorius</v>
      </c>
      <c r="F864" t="s">
        <v>195</v>
      </c>
      <c r="G864" t="str">
        <f>_xlfn.XLOOKUP(Orders_CLEAN[[#This Row],[ProductID]],Products[ProductID],Products[ProductName])</f>
        <v>Printers Model 2</v>
      </c>
      <c r="H864" t="str">
        <f>_xlfn.XLOOKUP(Orders_CLEAN[[#This Row],[ProductName]],Products[ProductName],Products[Category])</f>
        <v>Technology</v>
      </c>
      <c r="I864" s="6">
        <f>_xlfn.XLOOKUP(Orders_CLEAN[[#This Row],[ProductID]],Products[ProductID],Products[Cost])</f>
        <v>338.21</v>
      </c>
      <c r="J864">
        <v>8</v>
      </c>
      <c r="K864" s="6">
        <v>661.25</v>
      </c>
      <c r="L864" s="7">
        <v>0.15</v>
      </c>
      <c r="M864" t="s">
        <v>13</v>
      </c>
      <c r="N864" t="s">
        <v>14</v>
      </c>
      <c r="O864" t="str">
        <f>_xlfn.XLOOKUP(Orders_CLEAN[[#This Row],[Region]],Region_lookup[RegionCode],Region_lookup[RegionName])</f>
        <v>Western Cape</v>
      </c>
      <c r="P864" t="s">
        <v>93</v>
      </c>
      <c r="Q864" t="str">
        <f>_xlfn.XLOOKUP(Orders_CLEAN[[#This Row],[EmployeeID]],Employees[EmployeeID],Employees[EmployeeName])</f>
        <v>Anja Zulu</v>
      </c>
      <c r="R864" s="8">
        <f>Orders_CLEAN[[#This Row],[Quantity]]*Orders_CLEAN[[#This Row],[UnitPrice]]*(1-Orders_CLEAN[[#This Row],[Discount]])</f>
        <v>4496.5</v>
      </c>
      <c r="S864" s="8">
        <f>Orders_CLEAN[[#This Row],[Cost]]*Orders_CLEAN[[#This Row],[Quantity]]</f>
        <v>2705.68</v>
      </c>
      <c r="T864" s="8">
        <f>Orders_CLEAN[[#This Row],[LineTotal]]-Orders_CLEAN[[#This Row],[LineCost]]</f>
        <v>1790.8200000000002</v>
      </c>
      <c r="U864" s="8" t="str">
        <f>IFERROR(IF(Orders_CLEAN[[#This Row],[Profit]]/Orders_CLEAN[[#This Row],[LineTotal]]&gt;0.3, "High", IF(Orders_CLEAN[[#This Row],[Profit]]/Orders_CLEAN[[#This Row],[LineTotal]]&gt;=0.15, "Medium", "Low")), "Quantity Error!")</f>
        <v>High</v>
      </c>
      <c r="V864" s="8" t="str">
        <f>IF(COUNTIF(Returns[OrderID], Orders_CLEAN[[#This Row],[OrderID]])&gt;0, "Yes", "No")</f>
        <v>No</v>
      </c>
      <c r="W864" s="19">
        <f>IF(Orders_CLEAN[[#This Row],[Returned]]="Yes",1,0)</f>
        <v>0</v>
      </c>
    </row>
    <row r="865" spans="1:23" x14ac:dyDescent="0.2">
      <c r="A865" t="s">
        <v>1407</v>
      </c>
      <c r="B865" s="5">
        <v>45434</v>
      </c>
      <c r="C865" s="5" t="str">
        <f>IF(Orders_CLEAN[[#This Row],[Quantity]]="", "Quantity Error!", "Q"&amp;ROUNDUP(MONTH(Orders_CLEAN[[#This Row],[OrderDate]])/3,0))</f>
        <v>Q2</v>
      </c>
      <c r="D865" t="s">
        <v>285</v>
      </c>
      <c r="E865" t="str">
        <f>_xlfn.XLOOKUP(Orders_CLEAN[[#This Row],[CustomerID]],Customers[CustomerID],Customers[CustomerName])</f>
        <v>Francois Fourie</v>
      </c>
      <c r="F865" t="s">
        <v>413</v>
      </c>
      <c r="G865" t="str">
        <f>_xlfn.XLOOKUP(Orders_CLEAN[[#This Row],[ProductID]],Products[ProductID],Products[ProductName])</f>
        <v>Monitors Model 4</v>
      </c>
      <c r="H865" t="str">
        <f>_xlfn.XLOOKUP(Orders_CLEAN[[#This Row],[ProductName]],Products[ProductName],Products[Category])</f>
        <v>Technology</v>
      </c>
      <c r="I865" s="6">
        <f>_xlfn.XLOOKUP(Orders_CLEAN[[#This Row],[ProductID]],Products[ProductID],Products[Cost])</f>
        <v>365.65</v>
      </c>
      <c r="J865">
        <v>11</v>
      </c>
      <c r="K865" s="6">
        <v>689.97</v>
      </c>
      <c r="L865" s="7">
        <v>0.2</v>
      </c>
      <c r="M865" t="s">
        <v>62</v>
      </c>
      <c r="N865" t="s">
        <v>31</v>
      </c>
      <c r="O865" t="str">
        <f>_xlfn.XLOOKUP(Orders_CLEAN[[#This Row],[Region]],Region_lookup[RegionCode],Region_lookup[RegionName])</f>
        <v>Gauteng</v>
      </c>
      <c r="P865" t="s">
        <v>43</v>
      </c>
      <c r="Q865" t="str">
        <f>_xlfn.XLOOKUP(Orders_CLEAN[[#This Row],[EmployeeID]],Employees[EmployeeID],Employees[EmployeeName])</f>
        <v>Thabo Dlamini</v>
      </c>
      <c r="R865" s="8">
        <f>Orders_CLEAN[[#This Row],[Quantity]]*Orders_CLEAN[[#This Row],[UnitPrice]]*(1-Orders_CLEAN[[#This Row],[Discount]])</f>
        <v>6071.7360000000008</v>
      </c>
      <c r="S865" s="8">
        <f>Orders_CLEAN[[#This Row],[Cost]]*Orders_CLEAN[[#This Row],[Quantity]]</f>
        <v>4022.1499999999996</v>
      </c>
      <c r="T865" s="8">
        <f>Orders_CLEAN[[#This Row],[LineTotal]]-Orders_CLEAN[[#This Row],[LineCost]]</f>
        <v>2049.5860000000011</v>
      </c>
      <c r="U865" s="8" t="str">
        <f>IFERROR(IF(Orders_CLEAN[[#This Row],[Profit]]/Orders_CLEAN[[#This Row],[LineTotal]]&gt;0.3, "High", IF(Orders_CLEAN[[#This Row],[Profit]]/Orders_CLEAN[[#This Row],[LineTotal]]&gt;=0.15, "Medium", "Low")), "Quantity Error!")</f>
        <v>High</v>
      </c>
      <c r="V865" s="8" t="str">
        <f>IF(COUNTIF(Returns[OrderID], Orders_CLEAN[[#This Row],[OrderID]])&gt;0, "Yes", "No")</f>
        <v>No</v>
      </c>
      <c r="W865" s="19">
        <f>IF(Orders_CLEAN[[#This Row],[Returned]]="Yes",1,0)</f>
        <v>0</v>
      </c>
    </row>
    <row r="866" spans="1:23" x14ac:dyDescent="0.2">
      <c r="A866" t="s">
        <v>1408</v>
      </c>
      <c r="B866" s="5">
        <v>45723</v>
      </c>
      <c r="C866" s="5" t="str">
        <f>IF(Orders_CLEAN[[#This Row],[Quantity]]="", "Quantity Error!", "Q"&amp;ROUNDUP(MONTH(Orders_CLEAN[[#This Row],[OrderDate]])/3,0))</f>
        <v>Q1</v>
      </c>
      <c r="D866" t="s">
        <v>388</v>
      </c>
      <c r="E866" t="str">
        <f>_xlfn.XLOOKUP(Orders_CLEAN[[#This Row],[CustomerID]],Customers[CustomerID],Customers[CustomerName])</f>
        <v>Francois Mahlangu</v>
      </c>
      <c r="F866" t="s">
        <v>26</v>
      </c>
      <c r="G866" t="str">
        <f>_xlfn.XLOOKUP(Orders_CLEAN[[#This Row],[ProductID]],Products[ProductID],Products[ProductName])</f>
        <v>Bookcases Model 3</v>
      </c>
      <c r="H866" t="str">
        <f>_xlfn.XLOOKUP(Orders_CLEAN[[#This Row],[ProductName]],Products[ProductName],Products[Category])</f>
        <v>Furniture</v>
      </c>
      <c r="I866" s="6">
        <f>_xlfn.XLOOKUP(Orders_CLEAN[[#This Row],[ProductID]],Products[ProductID],Products[Cost])</f>
        <v>431.57</v>
      </c>
      <c r="J866">
        <v>9</v>
      </c>
      <c r="K866" s="6">
        <v>725.92</v>
      </c>
      <c r="L866" s="7">
        <v>0.15</v>
      </c>
      <c r="M866" t="s">
        <v>27</v>
      </c>
      <c r="N866" t="s">
        <v>31</v>
      </c>
      <c r="O866" t="str">
        <f>_xlfn.XLOOKUP(Orders_CLEAN[[#This Row],[Region]],Region_lookup[RegionCode],Region_lookup[RegionName])</f>
        <v>Gauteng</v>
      </c>
      <c r="P866" t="s">
        <v>43</v>
      </c>
      <c r="Q866" t="str">
        <f>_xlfn.XLOOKUP(Orders_CLEAN[[#This Row],[EmployeeID]],Employees[EmployeeID],Employees[EmployeeName])</f>
        <v>Thabo Dlamini</v>
      </c>
      <c r="R866" s="8">
        <f>Orders_CLEAN[[#This Row],[Quantity]]*Orders_CLEAN[[#This Row],[UnitPrice]]*(1-Orders_CLEAN[[#This Row],[Discount]])</f>
        <v>5553.2879999999996</v>
      </c>
      <c r="S866" s="8">
        <f>Orders_CLEAN[[#This Row],[Cost]]*Orders_CLEAN[[#This Row],[Quantity]]</f>
        <v>3884.13</v>
      </c>
      <c r="T866" s="8">
        <f>Orders_CLEAN[[#This Row],[LineTotal]]-Orders_CLEAN[[#This Row],[LineCost]]</f>
        <v>1669.1579999999994</v>
      </c>
      <c r="U866" s="8" t="str">
        <f>IFERROR(IF(Orders_CLEAN[[#This Row],[Profit]]/Orders_CLEAN[[#This Row],[LineTotal]]&gt;0.3, "High", IF(Orders_CLEAN[[#This Row],[Profit]]/Orders_CLEAN[[#This Row],[LineTotal]]&gt;=0.15, "Medium", "Low")), "Quantity Error!")</f>
        <v>High</v>
      </c>
      <c r="V866" s="8" t="str">
        <f>IF(COUNTIF(Returns[OrderID], Orders_CLEAN[[#This Row],[OrderID]])&gt;0, "Yes", "No")</f>
        <v>No</v>
      </c>
      <c r="W866" s="19">
        <f>IF(Orders_CLEAN[[#This Row],[Returned]]="Yes",1,0)</f>
        <v>0</v>
      </c>
    </row>
    <row r="867" spans="1:23" x14ac:dyDescent="0.2">
      <c r="A867" t="s">
        <v>1409</v>
      </c>
      <c r="B867" s="5">
        <v>45573</v>
      </c>
      <c r="C867" s="5" t="str">
        <f>IF(Orders_CLEAN[[#This Row],[Quantity]]="", "Quantity Error!", "Q"&amp;ROUNDUP(MONTH(Orders_CLEAN[[#This Row],[OrderDate]])/3,0))</f>
        <v>Q4</v>
      </c>
      <c r="D867" t="s">
        <v>371</v>
      </c>
      <c r="E867" t="str">
        <f>_xlfn.XLOOKUP(Orders_CLEAN[[#This Row],[CustomerID]],Customers[CustomerID],Customers[CustomerName])</f>
        <v>Nomsa Dlamini</v>
      </c>
      <c r="F867" t="s">
        <v>139</v>
      </c>
      <c r="G867" t="str">
        <f>_xlfn.XLOOKUP(Orders_CLEAN[[#This Row],[ProductID]],Products[ProductID],Products[ProductName])</f>
        <v>Envelopes Model 3</v>
      </c>
      <c r="H867" t="str">
        <f>_xlfn.XLOOKUP(Orders_CLEAN[[#This Row],[ProductName]],Products[ProductName],Products[Category])</f>
        <v>Office Supplies</v>
      </c>
      <c r="I867" s="6">
        <f>_xlfn.XLOOKUP(Orders_CLEAN[[#This Row],[ProductID]],Products[ProductID],Products[Cost])</f>
        <v>110.07</v>
      </c>
      <c r="J867">
        <v>4</v>
      </c>
      <c r="K867" s="6">
        <v>193.99</v>
      </c>
      <c r="L867" s="7">
        <v>0.1</v>
      </c>
      <c r="M867" t="s">
        <v>13</v>
      </c>
      <c r="N867" t="s">
        <v>31</v>
      </c>
      <c r="O867" t="str">
        <f>_xlfn.XLOOKUP(Orders_CLEAN[[#This Row],[Region]],Region_lookup[RegionCode],Region_lookup[RegionName])</f>
        <v>Gauteng</v>
      </c>
      <c r="P867" t="s">
        <v>32</v>
      </c>
      <c r="Q867" t="str">
        <f>_xlfn.XLOOKUP(Orders_CLEAN[[#This Row],[EmployeeID]],Employees[EmployeeID],Employees[EmployeeName])</f>
        <v>Nomvula Mokoena</v>
      </c>
      <c r="R867" s="8">
        <f>Orders_CLEAN[[#This Row],[Quantity]]*Orders_CLEAN[[#This Row],[UnitPrice]]*(1-Orders_CLEAN[[#This Row],[Discount]])</f>
        <v>698.36400000000003</v>
      </c>
      <c r="S867" s="8">
        <f>Orders_CLEAN[[#This Row],[Cost]]*Orders_CLEAN[[#This Row],[Quantity]]</f>
        <v>440.28</v>
      </c>
      <c r="T867" s="8">
        <f>Orders_CLEAN[[#This Row],[LineTotal]]-Orders_CLEAN[[#This Row],[LineCost]]</f>
        <v>258.08400000000006</v>
      </c>
      <c r="U867" s="8" t="str">
        <f>IFERROR(IF(Orders_CLEAN[[#This Row],[Profit]]/Orders_CLEAN[[#This Row],[LineTotal]]&gt;0.3, "High", IF(Orders_CLEAN[[#This Row],[Profit]]/Orders_CLEAN[[#This Row],[LineTotal]]&gt;=0.15, "Medium", "Low")), "Quantity Error!")</f>
        <v>High</v>
      </c>
      <c r="V867" s="8" t="str">
        <f>IF(COUNTIF(Returns[OrderID], Orders_CLEAN[[#This Row],[OrderID]])&gt;0, "Yes", "No")</f>
        <v>No</v>
      </c>
      <c r="W867" s="19">
        <f>IF(Orders_CLEAN[[#This Row],[Returned]]="Yes",1,0)</f>
        <v>0</v>
      </c>
    </row>
    <row r="868" spans="1:23" x14ac:dyDescent="0.2">
      <c r="A868" t="s">
        <v>1410</v>
      </c>
      <c r="B868" s="5">
        <v>45671</v>
      </c>
      <c r="C868" s="5" t="str">
        <f>IF(Orders_CLEAN[[#This Row],[Quantity]]="", "Quantity Error!", "Q"&amp;ROUNDUP(MONTH(Orders_CLEAN[[#This Row],[OrderDate]])/3,0))</f>
        <v>Q1</v>
      </c>
      <c r="D868" t="s">
        <v>259</v>
      </c>
      <c r="E868" t="str">
        <f>_xlfn.XLOOKUP(Orders_CLEAN[[#This Row],[CustomerID]],Customers[CustomerID],Customers[CustomerName])</f>
        <v>Pieter Mahlangu</v>
      </c>
      <c r="F868" t="s">
        <v>158</v>
      </c>
      <c r="G868" t="str">
        <f>_xlfn.XLOOKUP(Orders_CLEAN[[#This Row],[ProductID]],Products[ProductID],Products[ProductName])</f>
        <v>Desks Model 1</v>
      </c>
      <c r="H868" t="str">
        <f>_xlfn.XLOOKUP(Orders_CLEAN[[#This Row],[ProductName]],Products[ProductName],Products[Category])</f>
        <v>Furniture</v>
      </c>
      <c r="I868" s="6">
        <f>_xlfn.XLOOKUP(Orders_CLEAN[[#This Row],[ProductID]],Products[ProductID],Products[Cost])</f>
        <v>731.22</v>
      </c>
      <c r="J868">
        <v>6</v>
      </c>
      <c r="K868" s="6">
        <v>1490.92</v>
      </c>
      <c r="L868" s="7">
        <v>0.05</v>
      </c>
      <c r="M868" t="s">
        <v>27</v>
      </c>
      <c r="N868" t="s">
        <v>47</v>
      </c>
      <c r="O868" t="str">
        <f>_xlfn.XLOOKUP(Orders_CLEAN[[#This Row],[Region]],Region_lookup[RegionCode],Region_lookup[RegionName])</f>
        <v>Eastern Cape</v>
      </c>
      <c r="P868" t="s">
        <v>58</v>
      </c>
      <c r="Q868" t="str">
        <f>_xlfn.XLOOKUP(Orders_CLEAN[[#This Row],[EmployeeID]],Employees[EmployeeID],Employees[EmployeeName])</f>
        <v>Palesa Steyn</v>
      </c>
      <c r="R868" s="8">
        <f>Orders_CLEAN[[#This Row],[Quantity]]*Orders_CLEAN[[#This Row],[UnitPrice]]*(1-Orders_CLEAN[[#This Row],[Discount]])</f>
        <v>8498.2440000000006</v>
      </c>
      <c r="S868" s="8">
        <f>Orders_CLEAN[[#This Row],[Cost]]*Orders_CLEAN[[#This Row],[Quantity]]</f>
        <v>4387.32</v>
      </c>
      <c r="T868" s="8">
        <f>Orders_CLEAN[[#This Row],[LineTotal]]-Orders_CLEAN[[#This Row],[LineCost]]</f>
        <v>4110.9240000000009</v>
      </c>
      <c r="U868" s="8" t="str">
        <f>IFERROR(IF(Orders_CLEAN[[#This Row],[Profit]]/Orders_CLEAN[[#This Row],[LineTotal]]&gt;0.3, "High", IF(Orders_CLEAN[[#This Row],[Profit]]/Orders_CLEAN[[#This Row],[LineTotal]]&gt;=0.15, "Medium", "Low")), "Quantity Error!")</f>
        <v>High</v>
      </c>
      <c r="V868" s="8" t="str">
        <f>IF(COUNTIF(Returns[OrderID], Orders_CLEAN[[#This Row],[OrderID]])&gt;0, "Yes", "No")</f>
        <v>Yes</v>
      </c>
      <c r="W868" s="19">
        <f>IF(Orders_CLEAN[[#This Row],[Returned]]="Yes",1,0)</f>
        <v>1</v>
      </c>
    </row>
    <row r="869" spans="1:23" x14ac:dyDescent="0.2">
      <c r="A869" t="s">
        <v>1411</v>
      </c>
      <c r="B869" s="5">
        <v>45814</v>
      </c>
      <c r="C869" s="5" t="str">
        <f>IF(Orders_CLEAN[[#This Row],[Quantity]]="", "Quantity Error!", "Q"&amp;ROUNDUP(MONTH(Orders_CLEAN[[#This Row],[OrderDate]])/3,0))</f>
        <v>Q2</v>
      </c>
      <c r="D869" t="s">
        <v>246</v>
      </c>
      <c r="E869" t="str">
        <f>_xlfn.XLOOKUP(Orders_CLEAN[[#This Row],[CustomerID]],Customers[CustomerID],Customers[CustomerName])</f>
        <v>Precious Steyn</v>
      </c>
      <c r="F869" t="s">
        <v>104</v>
      </c>
      <c r="G869" t="str">
        <f>_xlfn.XLOOKUP(Orders_CLEAN[[#This Row],[ProductID]],Products[ProductID],Products[ProductName])</f>
        <v>Envelopes Model 4</v>
      </c>
      <c r="H869" t="str">
        <f>_xlfn.XLOOKUP(Orders_CLEAN[[#This Row],[ProductName]],Products[ProductName],Products[Category])</f>
        <v>Office Supplies</v>
      </c>
      <c r="I869" s="6">
        <f>_xlfn.XLOOKUP(Orders_CLEAN[[#This Row],[ProductID]],Products[ProductID],Products[Cost])</f>
        <v>777.33</v>
      </c>
      <c r="J869">
        <v>10</v>
      </c>
      <c r="K869" s="6">
        <v>1363.68</v>
      </c>
      <c r="L869" s="7">
        <v>0.2</v>
      </c>
      <c r="M869" t="s">
        <v>27</v>
      </c>
      <c r="N869" t="s">
        <v>47</v>
      </c>
      <c r="O869" t="str">
        <f>_xlfn.XLOOKUP(Orders_CLEAN[[#This Row],[Region]],Region_lookup[RegionCode],Region_lookup[RegionName])</f>
        <v>Eastern Cape</v>
      </c>
      <c r="P869" t="s">
        <v>75</v>
      </c>
      <c r="Q869" t="str">
        <f>_xlfn.XLOOKUP(Orders_CLEAN[[#This Row],[EmployeeID]],Employees[EmployeeID],Employees[EmployeeName])</f>
        <v>Francois Steyn</v>
      </c>
      <c r="R869" s="8">
        <f>Orders_CLEAN[[#This Row],[Quantity]]*Orders_CLEAN[[#This Row],[UnitPrice]]*(1-Orders_CLEAN[[#This Row],[Discount]])</f>
        <v>10909.440000000002</v>
      </c>
      <c r="S869" s="8">
        <f>Orders_CLEAN[[#This Row],[Cost]]*Orders_CLEAN[[#This Row],[Quantity]]</f>
        <v>7773.3</v>
      </c>
      <c r="T869" s="8">
        <f>Orders_CLEAN[[#This Row],[LineTotal]]-Orders_CLEAN[[#This Row],[LineCost]]</f>
        <v>3136.1400000000021</v>
      </c>
      <c r="U869" s="8" t="str">
        <f>IFERROR(IF(Orders_CLEAN[[#This Row],[Profit]]/Orders_CLEAN[[#This Row],[LineTotal]]&gt;0.3, "High", IF(Orders_CLEAN[[#This Row],[Profit]]/Orders_CLEAN[[#This Row],[LineTotal]]&gt;=0.15, "Medium", "Low")), "Quantity Error!")</f>
        <v>Medium</v>
      </c>
      <c r="V869" s="8" t="str">
        <f>IF(COUNTIF(Returns[OrderID], Orders_CLEAN[[#This Row],[OrderID]])&gt;0, "Yes", "No")</f>
        <v>No</v>
      </c>
      <c r="W869" s="19">
        <f>IF(Orders_CLEAN[[#This Row],[Returned]]="Yes",1,0)</f>
        <v>0</v>
      </c>
    </row>
    <row r="870" spans="1:23" x14ac:dyDescent="0.2">
      <c r="A870" t="s">
        <v>1413</v>
      </c>
      <c r="B870" s="5">
        <v>45359</v>
      </c>
      <c r="C870" s="5" t="str">
        <f>IF(Orders_CLEAN[[#This Row],[Quantity]]="", "Quantity Error!", "Q"&amp;ROUNDUP(MONTH(Orders_CLEAN[[#This Row],[OrderDate]])/3,0))</f>
        <v>Q1</v>
      </c>
      <c r="D870" t="s">
        <v>252</v>
      </c>
      <c r="E870" t="str">
        <f>_xlfn.XLOOKUP(Orders_CLEAN[[#This Row],[CustomerID]],Customers[CustomerID],Customers[CustomerName])</f>
        <v>Sipho Mahlangu</v>
      </c>
      <c r="F870" t="s">
        <v>69</v>
      </c>
      <c r="G870" t="str">
        <f>_xlfn.XLOOKUP(Orders_CLEAN[[#This Row],[ProductID]],Products[ProductID],Products[ProductName])</f>
        <v>Paper Model 2</v>
      </c>
      <c r="H870" t="str">
        <f>_xlfn.XLOOKUP(Orders_CLEAN[[#This Row],[ProductName]],Products[ProductName],Products[Category])</f>
        <v>Office Supplies</v>
      </c>
      <c r="I870" s="6">
        <f>_xlfn.XLOOKUP(Orders_CLEAN[[#This Row],[ProductID]],Products[ProductID],Products[Cost])</f>
        <v>461.98</v>
      </c>
      <c r="J870">
        <v>7</v>
      </c>
      <c r="K870" s="6">
        <v>1013.15</v>
      </c>
      <c r="L870" s="7">
        <v>0.1</v>
      </c>
      <c r="M870" t="s">
        <v>27</v>
      </c>
      <c r="N870" t="s">
        <v>14</v>
      </c>
      <c r="O870" t="str">
        <f>_xlfn.XLOOKUP(Orders_CLEAN[[#This Row],[Region]],Region_lookup[RegionCode],Region_lookup[RegionName])</f>
        <v>Western Cape</v>
      </c>
      <c r="P870" t="s">
        <v>15</v>
      </c>
      <c r="Q870" t="str">
        <f>_xlfn.XLOOKUP(Orders_CLEAN[[#This Row],[EmployeeID]],Employees[EmployeeID],Employees[EmployeeName])</f>
        <v>Anja Fourie</v>
      </c>
      <c r="R870" s="8">
        <f>Orders_CLEAN[[#This Row],[Quantity]]*Orders_CLEAN[[#This Row],[UnitPrice]]*(1-Orders_CLEAN[[#This Row],[Discount]])</f>
        <v>6382.8450000000003</v>
      </c>
      <c r="S870" s="8">
        <f>Orders_CLEAN[[#This Row],[Cost]]*Orders_CLEAN[[#This Row],[Quantity]]</f>
        <v>3233.86</v>
      </c>
      <c r="T870" s="8">
        <f>Orders_CLEAN[[#This Row],[LineTotal]]-Orders_CLEAN[[#This Row],[LineCost]]</f>
        <v>3148.9850000000001</v>
      </c>
      <c r="U870" s="8" t="str">
        <f>IFERROR(IF(Orders_CLEAN[[#This Row],[Profit]]/Orders_CLEAN[[#This Row],[LineTotal]]&gt;0.3, "High", IF(Orders_CLEAN[[#This Row],[Profit]]/Orders_CLEAN[[#This Row],[LineTotal]]&gt;=0.15, "Medium", "Low")), "Quantity Error!")</f>
        <v>High</v>
      </c>
      <c r="V870" s="8" t="str">
        <f>IF(COUNTIF(Returns[OrderID], Orders_CLEAN[[#This Row],[OrderID]])&gt;0, "Yes", "No")</f>
        <v>No</v>
      </c>
      <c r="W870" s="19">
        <f>IF(Orders_CLEAN[[#This Row],[Returned]]="Yes",1,0)</f>
        <v>0</v>
      </c>
    </row>
    <row r="871" spans="1:23" x14ac:dyDescent="0.2">
      <c r="A871" t="s">
        <v>1414</v>
      </c>
      <c r="B871" s="5">
        <v>45657</v>
      </c>
      <c r="C871" s="5" t="str">
        <f>IF(Orders_CLEAN[[#This Row],[Quantity]]="", "Quantity Error!", "Q"&amp;ROUNDUP(MONTH(Orders_CLEAN[[#This Row],[OrderDate]])/3,0))</f>
        <v>Q4</v>
      </c>
      <c r="D871" t="s">
        <v>448</v>
      </c>
      <c r="E871" t="str">
        <f>_xlfn.XLOOKUP(Orders_CLEAN[[#This Row],[CustomerID]],Customers[CustomerID],Customers[CustomerName])</f>
        <v>Werner Van Der Merwe</v>
      </c>
      <c r="F871" t="s">
        <v>155</v>
      </c>
      <c r="G871" t="str">
        <f>_xlfn.XLOOKUP(Orders_CLEAN[[#This Row],[ProductID]],Products[ProductID],Products[ProductName])</f>
        <v>Monitors Model 1</v>
      </c>
      <c r="H871" t="str">
        <f>_xlfn.XLOOKUP(Orders_CLEAN[[#This Row],[ProductName]],Products[ProductName],Products[Category])</f>
        <v>Technology</v>
      </c>
      <c r="I871" s="6">
        <f>_xlfn.XLOOKUP(Orders_CLEAN[[#This Row],[ProductID]],Products[ProductID],Products[Cost])</f>
        <v>757.28</v>
      </c>
      <c r="J871">
        <v>2</v>
      </c>
      <c r="K871" s="6">
        <v>1165.56</v>
      </c>
      <c r="L871" s="7">
        <v>0.05</v>
      </c>
      <c r="M871" t="s">
        <v>27</v>
      </c>
      <c r="N871" t="s">
        <v>47</v>
      </c>
      <c r="O871" t="str">
        <f>_xlfn.XLOOKUP(Orders_CLEAN[[#This Row],[Region]],Region_lookup[RegionCode],Region_lookup[RegionName])</f>
        <v>Eastern Cape</v>
      </c>
      <c r="P871" t="s">
        <v>58</v>
      </c>
      <c r="Q871" t="str">
        <f>_xlfn.XLOOKUP(Orders_CLEAN[[#This Row],[EmployeeID]],Employees[EmployeeID],Employees[EmployeeName])</f>
        <v>Palesa Steyn</v>
      </c>
      <c r="R871" s="8">
        <f>Orders_CLEAN[[#This Row],[Quantity]]*Orders_CLEAN[[#This Row],[UnitPrice]]*(1-Orders_CLEAN[[#This Row],[Discount]])</f>
        <v>2214.5639999999999</v>
      </c>
      <c r="S871" s="8">
        <f>Orders_CLEAN[[#This Row],[Cost]]*Orders_CLEAN[[#This Row],[Quantity]]</f>
        <v>1514.56</v>
      </c>
      <c r="T871" s="8">
        <f>Orders_CLEAN[[#This Row],[LineTotal]]-Orders_CLEAN[[#This Row],[LineCost]]</f>
        <v>700.00399999999991</v>
      </c>
      <c r="U871" s="8" t="str">
        <f>IFERROR(IF(Orders_CLEAN[[#This Row],[Profit]]/Orders_CLEAN[[#This Row],[LineTotal]]&gt;0.3, "High", IF(Orders_CLEAN[[#This Row],[Profit]]/Orders_CLEAN[[#This Row],[LineTotal]]&gt;=0.15, "Medium", "Low")), "Quantity Error!")</f>
        <v>High</v>
      </c>
      <c r="V871" s="8" t="str">
        <f>IF(COUNTIF(Returns[OrderID], Orders_CLEAN[[#This Row],[OrderID]])&gt;0, "Yes", "No")</f>
        <v>No</v>
      </c>
      <c r="W871" s="19">
        <f>IF(Orders_CLEAN[[#This Row],[Returned]]="Yes",1,0)</f>
        <v>0</v>
      </c>
    </row>
    <row r="872" spans="1:23" x14ac:dyDescent="0.2">
      <c r="A872" t="s">
        <v>1415</v>
      </c>
      <c r="B872" s="5">
        <v>45391</v>
      </c>
      <c r="C872" s="5" t="str">
        <f>IF(Orders_CLEAN[[#This Row],[Quantity]]="", "Quantity Error!", "Q"&amp;ROUNDUP(MONTH(Orders_CLEAN[[#This Row],[OrderDate]])/3,0))</f>
        <v>Q2</v>
      </c>
      <c r="D872" t="s">
        <v>113</v>
      </c>
      <c r="E872" t="str">
        <f>_xlfn.XLOOKUP(Orders_CLEAN[[#This Row],[CustomerID]],Customers[CustomerID],Customers[CustomerName])</f>
        <v>Johan Van Der Merwe</v>
      </c>
      <c r="F872" t="s">
        <v>413</v>
      </c>
      <c r="G872" t="str">
        <f>_xlfn.XLOOKUP(Orders_CLEAN[[#This Row],[ProductID]],Products[ProductID],Products[ProductName])</f>
        <v>Monitors Model 4</v>
      </c>
      <c r="H872" t="str">
        <f>_xlfn.XLOOKUP(Orders_CLEAN[[#This Row],[ProductName]],Products[ProductName],Products[Category])</f>
        <v>Technology</v>
      </c>
      <c r="I872" s="6">
        <f>_xlfn.XLOOKUP(Orders_CLEAN[[#This Row],[ProductID]],Products[ProductID],Products[Cost])</f>
        <v>365.65</v>
      </c>
      <c r="J872">
        <v>9</v>
      </c>
      <c r="K872" s="6">
        <v>689.97</v>
      </c>
      <c r="L872" s="7">
        <v>0.15</v>
      </c>
      <c r="M872" t="s">
        <v>27</v>
      </c>
      <c r="N872" t="s">
        <v>14</v>
      </c>
      <c r="O872" t="str">
        <f>_xlfn.XLOOKUP(Orders_CLEAN[[#This Row],[Region]],Region_lookup[RegionCode],Region_lookup[RegionName])</f>
        <v>Western Cape</v>
      </c>
      <c r="P872" t="s">
        <v>15</v>
      </c>
      <c r="Q872" t="str">
        <f>_xlfn.XLOOKUP(Orders_CLEAN[[#This Row],[EmployeeID]],Employees[EmployeeID],Employees[EmployeeName])</f>
        <v>Anja Fourie</v>
      </c>
      <c r="R872" s="8">
        <f>Orders_CLEAN[[#This Row],[Quantity]]*Orders_CLEAN[[#This Row],[UnitPrice]]*(1-Orders_CLEAN[[#This Row],[Discount]])</f>
        <v>5278.2705000000005</v>
      </c>
      <c r="S872" s="8">
        <f>Orders_CLEAN[[#This Row],[Cost]]*Orders_CLEAN[[#This Row],[Quantity]]</f>
        <v>3290.85</v>
      </c>
      <c r="T872" s="8">
        <f>Orders_CLEAN[[#This Row],[LineTotal]]-Orders_CLEAN[[#This Row],[LineCost]]</f>
        <v>1987.4205000000006</v>
      </c>
      <c r="U872" s="8" t="str">
        <f>IFERROR(IF(Orders_CLEAN[[#This Row],[Profit]]/Orders_CLEAN[[#This Row],[LineTotal]]&gt;0.3, "High", IF(Orders_CLEAN[[#This Row],[Profit]]/Orders_CLEAN[[#This Row],[LineTotal]]&gt;=0.15, "Medium", "Low")), "Quantity Error!")</f>
        <v>High</v>
      </c>
      <c r="V872" s="8" t="str">
        <f>IF(COUNTIF(Returns[OrderID], Orders_CLEAN[[#This Row],[OrderID]])&gt;0, "Yes", "No")</f>
        <v>No</v>
      </c>
      <c r="W872" s="19">
        <f>IF(Orders_CLEAN[[#This Row],[Returned]]="Yes",1,0)</f>
        <v>0</v>
      </c>
    </row>
    <row r="873" spans="1:23" x14ac:dyDescent="0.2">
      <c r="A873" t="s">
        <v>1416</v>
      </c>
      <c r="B873" s="5">
        <v>45296</v>
      </c>
      <c r="C873" s="5" t="str">
        <f>IF(Orders_CLEAN[[#This Row],[Quantity]]="", "Quantity Error!", "Q"&amp;ROUNDUP(MONTH(Orders_CLEAN[[#This Row],[OrderDate]])/3,0))</f>
        <v>Q1</v>
      </c>
      <c r="D873" t="s">
        <v>362</v>
      </c>
      <c r="E873" t="str">
        <f>_xlfn.XLOOKUP(Orders_CLEAN[[#This Row],[CustomerID]],Customers[CustomerID],Customers[CustomerName])</f>
        <v>Palesa Venter</v>
      </c>
      <c r="F873" t="s">
        <v>78</v>
      </c>
      <c r="G873" t="str">
        <f>_xlfn.XLOOKUP(Orders_CLEAN[[#This Row],[ProductID]],Products[ProductID],Products[ProductName])</f>
        <v>Desks Model 3</v>
      </c>
      <c r="H873" t="str">
        <f>_xlfn.XLOOKUP(Orders_CLEAN[[#This Row],[ProductName]],Products[ProductName],Products[Category])</f>
        <v>Furniture</v>
      </c>
      <c r="I873" s="6">
        <f>_xlfn.XLOOKUP(Orders_CLEAN[[#This Row],[ProductID]],Products[ProductID],Products[Cost])</f>
        <v>388.07</v>
      </c>
      <c r="J873">
        <v>5</v>
      </c>
      <c r="K873" s="6">
        <v>782.41</v>
      </c>
      <c r="L873" s="7">
        <v>0</v>
      </c>
      <c r="M873" t="s">
        <v>62</v>
      </c>
      <c r="N873" t="s">
        <v>21</v>
      </c>
      <c r="O873" t="str">
        <f>_xlfn.XLOOKUP(Orders_CLEAN[[#This Row],[Region]],Region_lookup[RegionCode],Region_lookup[RegionName])</f>
        <v>KwaZulu-Natal</v>
      </c>
      <c r="P873" t="s">
        <v>170</v>
      </c>
      <c r="Q873" t="str">
        <f>_xlfn.XLOOKUP(Orders_CLEAN[[#This Row],[EmployeeID]],Employees[EmployeeID],Employees[EmployeeName])</f>
        <v>Nomvula Le Roux</v>
      </c>
      <c r="R873" s="8">
        <f>Orders_CLEAN[[#This Row],[Quantity]]*Orders_CLEAN[[#This Row],[UnitPrice]]*(1-Orders_CLEAN[[#This Row],[Discount]])</f>
        <v>3912.0499999999997</v>
      </c>
      <c r="S873" s="8">
        <f>Orders_CLEAN[[#This Row],[Cost]]*Orders_CLEAN[[#This Row],[Quantity]]</f>
        <v>1940.35</v>
      </c>
      <c r="T873" s="8">
        <f>Orders_CLEAN[[#This Row],[LineTotal]]-Orders_CLEAN[[#This Row],[LineCost]]</f>
        <v>1971.6999999999998</v>
      </c>
      <c r="U873" s="8" t="str">
        <f>IFERROR(IF(Orders_CLEAN[[#This Row],[Profit]]/Orders_CLEAN[[#This Row],[LineTotal]]&gt;0.3, "High", IF(Orders_CLEAN[[#This Row],[Profit]]/Orders_CLEAN[[#This Row],[LineTotal]]&gt;=0.15, "Medium", "Low")), "Quantity Error!")</f>
        <v>High</v>
      </c>
      <c r="V873" s="8" t="str">
        <f>IF(COUNTIF(Returns[OrderID], Orders_CLEAN[[#This Row],[OrderID]])&gt;0, "Yes", "No")</f>
        <v>No</v>
      </c>
      <c r="W873" s="19">
        <f>IF(Orders_CLEAN[[#This Row],[Returned]]="Yes",1,0)</f>
        <v>0</v>
      </c>
    </row>
    <row r="874" spans="1:23" x14ac:dyDescent="0.2">
      <c r="A874" t="s">
        <v>1417</v>
      </c>
      <c r="B874" s="5">
        <v>45629</v>
      </c>
      <c r="C874" s="5" t="str">
        <f>IF(Orders_CLEAN[[#This Row],[Quantity]]="", "Quantity Error!", "Q"&amp;ROUNDUP(MONTH(Orders_CLEAN[[#This Row],[OrderDate]])/3,0))</f>
        <v>Q4</v>
      </c>
      <c r="D874" t="s">
        <v>11</v>
      </c>
      <c r="E874" t="str">
        <f>_xlfn.XLOOKUP(Orders_CLEAN[[#This Row],[CustomerID]],Customers[CustomerID],Customers[CustomerName])</f>
        <v>Werner Molefe</v>
      </c>
      <c r="F874" t="s">
        <v>61</v>
      </c>
      <c r="G874" t="str">
        <f>_xlfn.XLOOKUP(Orders_CLEAN[[#This Row],[ProductID]],Products[ProductID],Products[ProductName])</f>
        <v>Laptops Model 4</v>
      </c>
      <c r="H874" t="str">
        <f>_xlfn.XLOOKUP(Orders_CLEAN[[#This Row],[ProductName]],Products[ProductName],Products[Category])</f>
        <v>Technology</v>
      </c>
      <c r="I874" s="6">
        <f>_xlfn.XLOOKUP(Orders_CLEAN[[#This Row],[ProductID]],Products[ProductID],Products[Cost])</f>
        <v>329.6</v>
      </c>
      <c r="J874">
        <v>6</v>
      </c>
      <c r="K874" s="6">
        <v>455.77</v>
      </c>
      <c r="L874" s="7">
        <v>0</v>
      </c>
      <c r="M874" t="s">
        <v>27</v>
      </c>
      <c r="N874" t="s">
        <v>14</v>
      </c>
      <c r="O874" t="str">
        <f>_xlfn.XLOOKUP(Orders_CLEAN[[#This Row],[Region]],Region_lookup[RegionCode],Region_lookup[RegionName])</f>
        <v>Western Cape</v>
      </c>
      <c r="P874" t="s">
        <v>15</v>
      </c>
      <c r="Q874" t="str">
        <f>_xlfn.XLOOKUP(Orders_CLEAN[[#This Row],[EmployeeID]],Employees[EmployeeID],Employees[EmployeeName])</f>
        <v>Anja Fourie</v>
      </c>
      <c r="R874" s="8">
        <f>Orders_CLEAN[[#This Row],[Quantity]]*Orders_CLEAN[[#This Row],[UnitPrice]]*(1-Orders_CLEAN[[#This Row],[Discount]])</f>
        <v>2734.62</v>
      </c>
      <c r="S874" s="8">
        <f>Orders_CLEAN[[#This Row],[Cost]]*Orders_CLEAN[[#This Row],[Quantity]]</f>
        <v>1977.6000000000001</v>
      </c>
      <c r="T874" s="8">
        <f>Orders_CLEAN[[#This Row],[LineTotal]]-Orders_CLEAN[[#This Row],[LineCost]]</f>
        <v>757.01999999999975</v>
      </c>
      <c r="U874" s="8" t="str">
        <f>IFERROR(IF(Orders_CLEAN[[#This Row],[Profit]]/Orders_CLEAN[[#This Row],[LineTotal]]&gt;0.3, "High", IF(Orders_CLEAN[[#This Row],[Profit]]/Orders_CLEAN[[#This Row],[LineTotal]]&gt;=0.15, "Medium", "Low")), "Quantity Error!")</f>
        <v>Medium</v>
      </c>
      <c r="V874" s="8" t="str">
        <f>IF(COUNTIF(Returns[OrderID], Orders_CLEAN[[#This Row],[OrderID]])&gt;0, "Yes", "No")</f>
        <v>No</v>
      </c>
      <c r="W874" s="19">
        <f>IF(Orders_CLEAN[[#This Row],[Returned]]="Yes",1,0)</f>
        <v>0</v>
      </c>
    </row>
    <row r="875" spans="1:23" x14ac:dyDescent="0.2">
      <c r="A875" t="s">
        <v>1418</v>
      </c>
      <c r="B875" s="5">
        <v>45824</v>
      </c>
      <c r="C875" s="5" t="str">
        <f>IF(Orders_CLEAN[[#This Row],[Quantity]]="", "Quantity Error!", "Q"&amp;ROUNDUP(MONTH(Orders_CLEAN[[#This Row],[OrderDate]])/3,0))</f>
        <v>Q2</v>
      </c>
      <c r="D875" t="s">
        <v>392</v>
      </c>
      <c r="E875" t="str">
        <f>_xlfn.XLOOKUP(Orders_CLEAN[[#This Row],[CustomerID]],Customers[CustomerID],Customers[CustomerName])</f>
        <v>Johan Fourie</v>
      </c>
      <c r="F875" t="s">
        <v>19</v>
      </c>
      <c r="G875" t="str">
        <f>_xlfn.XLOOKUP(Orders_CLEAN[[#This Row],[ProductID]],Products[ProductID],Products[ProductName])</f>
        <v>Accessories Model 4</v>
      </c>
      <c r="H875" t="str">
        <f>_xlfn.XLOOKUP(Orders_CLEAN[[#This Row],[ProductName]],Products[ProductName],Products[Category])</f>
        <v>Technology</v>
      </c>
      <c r="I875" s="6">
        <f>_xlfn.XLOOKUP(Orders_CLEAN[[#This Row],[ProductID]],Products[ProductID],Products[Cost])</f>
        <v>685.08</v>
      </c>
      <c r="J875">
        <v>5</v>
      </c>
      <c r="K875" s="6">
        <v>921.01</v>
      </c>
      <c r="L875" s="7">
        <v>0.05</v>
      </c>
      <c r="M875" t="s">
        <v>62</v>
      </c>
      <c r="N875" t="s">
        <v>47</v>
      </c>
      <c r="O875" t="str">
        <f>_xlfn.XLOOKUP(Orders_CLEAN[[#This Row],[Region]],Region_lookup[RegionCode],Region_lookup[RegionName])</f>
        <v>Eastern Cape</v>
      </c>
      <c r="P875" t="s">
        <v>48</v>
      </c>
      <c r="Q875" t="str">
        <f>_xlfn.XLOOKUP(Orders_CLEAN[[#This Row],[EmployeeID]],Employees[EmployeeID],Employees[EmployeeName])</f>
        <v>Sipho Ndlovu</v>
      </c>
      <c r="R875" s="8">
        <f>Orders_CLEAN[[#This Row],[Quantity]]*Orders_CLEAN[[#This Row],[UnitPrice]]*(1-Orders_CLEAN[[#This Row],[Discount]])</f>
        <v>4374.7974999999997</v>
      </c>
      <c r="S875" s="8">
        <f>Orders_CLEAN[[#This Row],[Cost]]*Orders_CLEAN[[#This Row],[Quantity]]</f>
        <v>3425.4</v>
      </c>
      <c r="T875" s="8">
        <f>Orders_CLEAN[[#This Row],[LineTotal]]-Orders_CLEAN[[#This Row],[LineCost]]</f>
        <v>949.39749999999958</v>
      </c>
      <c r="U875" s="8" t="str">
        <f>IFERROR(IF(Orders_CLEAN[[#This Row],[Profit]]/Orders_CLEAN[[#This Row],[LineTotal]]&gt;0.3, "High", IF(Orders_CLEAN[[#This Row],[Profit]]/Orders_CLEAN[[#This Row],[LineTotal]]&gt;=0.15, "Medium", "Low")), "Quantity Error!")</f>
        <v>Medium</v>
      </c>
      <c r="V875" s="8" t="str">
        <f>IF(COUNTIF(Returns[OrderID], Orders_CLEAN[[#This Row],[OrderID]])&gt;0, "Yes", "No")</f>
        <v>No</v>
      </c>
      <c r="W875" s="19">
        <f>IF(Orders_CLEAN[[#This Row],[Returned]]="Yes",1,0)</f>
        <v>0</v>
      </c>
    </row>
    <row r="876" spans="1:23" x14ac:dyDescent="0.2">
      <c r="A876" t="s">
        <v>1419</v>
      </c>
      <c r="B876" s="5">
        <v>45354</v>
      </c>
      <c r="C876" s="5" t="str">
        <f>IF(Orders_CLEAN[[#This Row],[Quantity]]="", "Quantity Error!", "Q"&amp;ROUNDUP(MONTH(Orders_CLEAN[[#This Row],[OrderDate]])/3,0))</f>
        <v>Q1</v>
      </c>
      <c r="D876" t="s">
        <v>570</v>
      </c>
      <c r="E876" t="str">
        <f>_xlfn.XLOOKUP(Orders_CLEAN[[#This Row],[CustomerID]],Customers[CustomerID],Customers[CustomerName])</f>
        <v>Werner Joubert</v>
      </c>
      <c r="F876" t="s">
        <v>41</v>
      </c>
      <c r="G876" t="str">
        <f>_xlfn.XLOOKUP(Orders_CLEAN[[#This Row],[ProductID]],Products[ProductID],Products[ProductName])</f>
        <v>Pens Model 3</v>
      </c>
      <c r="H876" t="str">
        <f>_xlfn.XLOOKUP(Orders_CLEAN[[#This Row],[ProductName]],Products[ProductName],Products[Category])</f>
        <v>Office Supplies</v>
      </c>
      <c r="I876" s="6">
        <f>_xlfn.XLOOKUP(Orders_CLEAN[[#This Row],[ProductID]],Products[ProductID],Products[Cost])</f>
        <v>498.61</v>
      </c>
      <c r="J876">
        <v>7</v>
      </c>
      <c r="K876" s="6">
        <v>944.31</v>
      </c>
      <c r="L876" s="7">
        <v>0.2</v>
      </c>
      <c r="M876" t="s">
        <v>27</v>
      </c>
      <c r="N876" t="s">
        <v>21</v>
      </c>
      <c r="O876" t="str">
        <f>_xlfn.XLOOKUP(Orders_CLEAN[[#This Row],[Region]],Region_lookup[RegionCode],Region_lookup[RegionName])</f>
        <v>KwaZulu-Natal</v>
      </c>
      <c r="P876" t="s">
        <v>22</v>
      </c>
      <c r="Q876" t="str">
        <f>_xlfn.XLOOKUP(Orders_CLEAN[[#This Row],[EmployeeID]],Employees[EmployeeID],Employees[EmployeeName])</f>
        <v>Thabo Le Roux</v>
      </c>
      <c r="R876" s="8">
        <f>Orders_CLEAN[[#This Row],[Quantity]]*Orders_CLEAN[[#This Row],[UnitPrice]]*(1-Orders_CLEAN[[#This Row],[Discount]])</f>
        <v>5288.1360000000004</v>
      </c>
      <c r="S876" s="8">
        <f>Orders_CLEAN[[#This Row],[Cost]]*Orders_CLEAN[[#This Row],[Quantity]]</f>
        <v>3490.27</v>
      </c>
      <c r="T876" s="8">
        <f>Orders_CLEAN[[#This Row],[LineTotal]]-Orders_CLEAN[[#This Row],[LineCost]]</f>
        <v>1797.8660000000004</v>
      </c>
      <c r="U876" s="8" t="str">
        <f>IFERROR(IF(Orders_CLEAN[[#This Row],[Profit]]/Orders_CLEAN[[#This Row],[LineTotal]]&gt;0.3, "High", IF(Orders_CLEAN[[#This Row],[Profit]]/Orders_CLEAN[[#This Row],[LineTotal]]&gt;=0.15, "Medium", "Low")), "Quantity Error!")</f>
        <v>High</v>
      </c>
      <c r="V876" s="8" t="str">
        <f>IF(COUNTIF(Returns[OrderID], Orders_CLEAN[[#This Row],[OrderID]])&gt;0, "Yes", "No")</f>
        <v>No</v>
      </c>
      <c r="W876" s="19">
        <f>IF(Orders_CLEAN[[#This Row],[Returned]]="Yes",1,0)</f>
        <v>0</v>
      </c>
    </row>
    <row r="877" spans="1:23" x14ac:dyDescent="0.2">
      <c r="A877" t="s">
        <v>1420</v>
      </c>
      <c r="B877" s="5">
        <v>45640</v>
      </c>
      <c r="C877" s="5" t="str">
        <f>IF(Orders_CLEAN[[#This Row],[Quantity]]="", "Quantity Error!", "Q"&amp;ROUNDUP(MONTH(Orders_CLEAN[[#This Row],[OrderDate]])/3,0))</f>
        <v>Q4</v>
      </c>
      <c r="D877" t="s">
        <v>975</v>
      </c>
      <c r="E877" t="str">
        <f>_xlfn.XLOOKUP(Orders_CLEAN[[#This Row],[CustomerID]],Customers[CustomerID],Customers[CustomerName])</f>
        <v>Chantelle Kruger</v>
      </c>
      <c r="F877" t="s">
        <v>127</v>
      </c>
      <c r="G877" t="str">
        <f>_xlfn.XLOOKUP(Orders_CLEAN[[#This Row],[ProductID]],Products[ProductID],Products[ProductName])</f>
        <v>Staplers Model 3</v>
      </c>
      <c r="H877" t="str">
        <f>_xlfn.XLOOKUP(Orders_CLEAN[[#This Row],[ProductName]],Products[ProductName],Products[Category])</f>
        <v>Office Supplies</v>
      </c>
      <c r="I877" s="6">
        <f>_xlfn.XLOOKUP(Orders_CLEAN[[#This Row],[ProductID]],Products[ProductID],Products[Cost])</f>
        <v>250.6</v>
      </c>
      <c r="J877">
        <v>3</v>
      </c>
      <c r="K877" s="6">
        <v>418.2</v>
      </c>
      <c r="L877" s="7">
        <v>0</v>
      </c>
      <c r="M877" t="s">
        <v>27</v>
      </c>
      <c r="N877" t="s">
        <v>21</v>
      </c>
      <c r="O877" t="str">
        <f>_xlfn.XLOOKUP(Orders_CLEAN[[#This Row],[Region]],Region_lookup[RegionCode],Region_lookup[RegionName])</f>
        <v>KwaZulu-Natal</v>
      </c>
      <c r="P877" t="s">
        <v>97</v>
      </c>
      <c r="Q877" t="str">
        <f>_xlfn.XLOOKUP(Orders_CLEAN[[#This Row],[EmployeeID]],Employees[EmployeeID],Employees[EmployeeName])</f>
        <v>Bongani Sithole</v>
      </c>
      <c r="R877" s="8">
        <f>Orders_CLEAN[[#This Row],[Quantity]]*Orders_CLEAN[[#This Row],[UnitPrice]]*(1-Orders_CLEAN[[#This Row],[Discount]])</f>
        <v>1254.5999999999999</v>
      </c>
      <c r="S877" s="8">
        <f>Orders_CLEAN[[#This Row],[Cost]]*Orders_CLEAN[[#This Row],[Quantity]]</f>
        <v>751.8</v>
      </c>
      <c r="T877" s="8">
        <f>Orders_CLEAN[[#This Row],[LineTotal]]-Orders_CLEAN[[#This Row],[LineCost]]</f>
        <v>502.79999999999995</v>
      </c>
      <c r="U877" s="8" t="str">
        <f>IFERROR(IF(Orders_CLEAN[[#This Row],[Profit]]/Orders_CLEAN[[#This Row],[LineTotal]]&gt;0.3, "High", IF(Orders_CLEAN[[#This Row],[Profit]]/Orders_CLEAN[[#This Row],[LineTotal]]&gt;=0.15, "Medium", "Low")), "Quantity Error!")</f>
        <v>High</v>
      </c>
      <c r="V877" s="8" t="str">
        <f>IF(COUNTIF(Returns[OrderID], Orders_CLEAN[[#This Row],[OrderID]])&gt;0, "Yes", "No")</f>
        <v>No</v>
      </c>
      <c r="W877" s="19">
        <f>IF(Orders_CLEAN[[#This Row],[Returned]]="Yes",1,0)</f>
        <v>0</v>
      </c>
    </row>
    <row r="878" spans="1:23" x14ac:dyDescent="0.2">
      <c r="A878" t="s">
        <v>1422</v>
      </c>
      <c r="B878" s="5">
        <v>45794</v>
      </c>
      <c r="C878" s="5" t="str">
        <f>IF(Orders_CLEAN[[#This Row],[Quantity]]="", "Quantity Error!", "Q"&amp;ROUNDUP(MONTH(Orders_CLEAN[[#This Row],[OrderDate]])/3,0))</f>
        <v>Q2</v>
      </c>
      <c r="D878" t="s">
        <v>328</v>
      </c>
      <c r="E878" t="str">
        <f>_xlfn.XLOOKUP(Orders_CLEAN[[#This Row],[CustomerID]],Customers[CustomerID],Customers[CustomerName])</f>
        <v>Nomsa Ndlovu</v>
      </c>
      <c r="F878" t="s">
        <v>148</v>
      </c>
      <c r="G878" t="str">
        <f>_xlfn.XLOOKUP(Orders_CLEAN[[#This Row],[ProductID]],Products[ProductID],Products[ProductName])</f>
        <v>Tables Model 3</v>
      </c>
      <c r="H878" t="str">
        <f>_xlfn.XLOOKUP(Orders_CLEAN[[#This Row],[ProductName]],Products[ProductName],Products[Category])</f>
        <v>Furniture</v>
      </c>
      <c r="I878" s="6">
        <f>_xlfn.XLOOKUP(Orders_CLEAN[[#This Row],[ProductID]],Products[ProductID],Products[Cost])</f>
        <v>190.89</v>
      </c>
      <c r="J878">
        <v>2</v>
      </c>
      <c r="K878" s="6">
        <v>243.15</v>
      </c>
      <c r="L878" s="7">
        <v>0.1</v>
      </c>
      <c r="M878" t="s">
        <v>13</v>
      </c>
      <c r="N878" t="s">
        <v>31</v>
      </c>
      <c r="O878" t="str">
        <f>_xlfn.XLOOKUP(Orders_CLEAN[[#This Row],[Region]],Region_lookup[RegionCode],Region_lookup[RegionName])</f>
        <v>Gauteng</v>
      </c>
      <c r="P878" t="s">
        <v>32</v>
      </c>
      <c r="Q878" t="str">
        <f>_xlfn.XLOOKUP(Orders_CLEAN[[#This Row],[EmployeeID]],Employees[EmployeeID],Employees[EmployeeName])</f>
        <v>Nomvula Mokoena</v>
      </c>
      <c r="R878" s="8">
        <f>Orders_CLEAN[[#This Row],[Quantity]]*Orders_CLEAN[[#This Row],[UnitPrice]]*(1-Orders_CLEAN[[#This Row],[Discount]])</f>
        <v>437.67</v>
      </c>
      <c r="S878" s="8">
        <f>Orders_CLEAN[[#This Row],[Cost]]*Orders_CLEAN[[#This Row],[Quantity]]</f>
        <v>381.78</v>
      </c>
      <c r="T878" s="8">
        <f>Orders_CLEAN[[#This Row],[LineTotal]]-Orders_CLEAN[[#This Row],[LineCost]]</f>
        <v>55.890000000000043</v>
      </c>
      <c r="U878" s="8" t="str">
        <f>IFERROR(IF(Orders_CLEAN[[#This Row],[Profit]]/Orders_CLEAN[[#This Row],[LineTotal]]&gt;0.3, "High", IF(Orders_CLEAN[[#This Row],[Profit]]/Orders_CLEAN[[#This Row],[LineTotal]]&gt;=0.15, "Medium", "Low")), "Quantity Error!")</f>
        <v>Low</v>
      </c>
      <c r="V878" s="8" t="str">
        <f>IF(COUNTIF(Returns[OrderID], Orders_CLEAN[[#This Row],[OrderID]])&gt;0, "Yes", "No")</f>
        <v>No</v>
      </c>
      <c r="W878" s="19">
        <f>IF(Orders_CLEAN[[#This Row],[Returned]]="Yes",1,0)</f>
        <v>0</v>
      </c>
    </row>
    <row r="879" spans="1:23" x14ac:dyDescent="0.2">
      <c r="A879" t="s">
        <v>1423</v>
      </c>
      <c r="B879" s="5">
        <v>45794</v>
      </c>
      <c r="C879" s="5" t="str">
        <f>IF(Orders_CLEAN[[#This Row],[Quantity]]="", "Quantity Error!", "Q"&amp;ROUNDUP(MONTH(Orders_CLEAN[[#This Row],[OrderDate]])/3,0))</f>
        <v>Q2</v>
      </c>
      <c r="D879" t="s">
        <v>230</v>
      </c>
      <c r="E879" t="str">
        <f>_xlfn.XLOOKUP(Orders_CLEAN[[#This Row],[CustomerID]],Customers[CustomerID],Customers[CustomerName])</f>
        <v>Kagiso Fourie</v>
      </c>
      <c r="F879" t="s">
        <v>174</v>
      </c>
      <c r="G879" t="str">
        <f>_xlfn.XLOOKUP(Orders_CLEAN[[#This Row],[ProductID]],Products[ProductID],Products[ProductName])</f>
        <v>Printers Model 4</v>
      </c>
      <c r="H879" t="str">
        <f>_xlfn.XLOOKUP(Orders_CLEAN[[#This Row],[ProductName]],Products[ProductName],Products[Category])</f>
        <v>Technology</v>
      </c>
      <c r="I879" s="6">
        <f>_xlfn.XLOOKUP(Orders_CLEAN[[#This Row],[ProductID]],Products[ProductID],Products[Cost])</f>
        <v>83.72</v>
      </c>
      <c r="J879">
        <v>10</v>
      </c>
      <c r="K879" s="6">
        <v>143.57</v>
      </c>
      <c r="L879" s="7">
        <v>0</v>
      </c>
      <c r="M879" t="s">
        <v>13</v>
      </c>
      <c r="N879" t="s">
        <v>47</v>
      </c>
      <c r="O879" t="str">
        <f>_xlfn.XLOOKUP(Orders_CLEAN[[#This Row],[Region]],Region_lookup[RegionCode],Region_lookup[RegionName])</f>
        <v>Eastern Cape</v>
      </c>
      <c r="P879" t="s">
        <v>58</v>
      </c>
      <c r="Q879" t="str">
        <f>_xlfn.XLOOKUP(Orders_CLEAN[[#This Row],[EmployeeID]],Employees[EmployeeID],Employees[EmployeeName])</f>
        <v>Palesa Steyn</v>
      </c>
      <c r="R879" s="8">
        <f>Orders_CLEAN[[#This Row],[Quantity]]*Orders_CLEAN[[#This Row],[UnitPrice]]*(1-Orders_CLEAN[[#This Row],[Discount]])</f>
        <v>1435.6999999999998</v>
      </c>
      <c r="S879" s="8">
        <f>Orders_CLEAN[[#This Row],[Cost]]*Orders_CLEAN[[#This Row],[Quantity]]</f>
        <v>837.2</v>
      </c>
      <c r="T879" s="8">
        <f>Orders_CLEAN[[#This Row],[LineTotal]]-Orders_CLEAN[[#This Row],[LineCost]]</f>
        <v>598.49999999999977</v>
      </c>
      <c r="U879" s="8" t="str">
        <f>IFERROR(IF(Orders_CLEAN[[#This Row],[Profit]]/Orders_CLEAN[[#This Row],[LineTotal]]&gt;0.3, "High", IF(Orders_CLEAN[[#This Row],[Profit]]/Orders_CLEAN[[#This Row],[LineTotal]]&gt;=0.15, "Medium", "Low")), "Quantity Error!")</f>
        <v>High</v>
      </c>
      <c r="V879" s="8" t="str">
        <f>IF(COUNTIF(Returns[OrderID], Orders_CLEAN[[#This Row],[OrderID]])&gt;0, "Yes", "No")</f>
        <v>Yes</v>
      </c>
      <c r="W879" s="19">
        <f>IF(Orders_CLEAN[[#This Row],[Returned]]="Yes",1,0)</f>
        <v>1</v>
      </c>
    </row>
    <row r="880" spans="1:23" x14ac:dyDescent="0.2">
      <c r="A880" t="s">
        <v>1424</v>
      </c>
      <c r="B880" s="5">
        <v>45311</v>
      </c>
      <c r="C880" s="5" t="str">
        <f>IF(Orders_CLEAN[[#This Row],[Quantity]]="", "Quantity Error!", "Q"&amp;ROUNDUP(MONTH(Orders_CLEAN[[#This Row],[OrderDate]])/3,0))</f>
        <v>Q1</v>
      </c>
      <c r="D880" t="s">
        <v>77</v>
      </c>
      <c r="E880" t="str">
        <f>_xlfn.XLOOKUP(Orders_CLEAN[[#This Row],[CustomerID]],Customers[CustomerID],Customers[CustomerName])</f>
        <v>Zanele Dlamini</v>
      </c>
      <c r="F880" t="s">
        <v>329</v>
      </c>
      <c r="G880" t="str">
        <f>_xlfn.XLOOKUP(Orders_CLEAN[[#This Row],[ProductID]],Products[ProductID],Products[ProductName])</f>
        <v>Chairs Model 3</v>
      </c>
      <c r="H880" t="str">
        <f>_xlfn.XLOOKUP(Orders_CLEAN[[#This Row],[ProductName]],Products[ProductName],Products[Category])</f>
        <v>Furniture</v>
      </c>
      <c r="I880" s="6">
        <f>_xlfn.XLOOKUP(Orders_CLEAN[[#This Row],[ProductID]],Products[ProductID],Products[Cost])</f>
        <v>688.81</v>
      </c>
      <c r="J880">
        <v>3</v>
      </c>
      <c r="K880" s="6">
        <v>1334.92</v>
      </c>
      <c r="L880" s="7">
        <v>0.1</v>
      </c>
      <c r="M880" t="s">
        <v>27</v>
      </c>
      <c r="N880" t="s">
        <v>47</v>
      </c>
      <c r="O880" t="str">
        <f>_xlfn.XLOOKUP(Orders_CLEAN[[#This Row],[Region]],Region_lookup[RegionCode],Region_lookup[RegionName])</f>
        <v>Eastern Cape</v>
      </c>
      <c r="P880" t="s">
        <v>48</v>
      </c>
      <c r="Q880" t="str">
        <f>_xlfn.XLOOKUP(Orders_CLEAN[[#This Row],[EmployeeID]],Employees[EmployeeID],Employees[EmployeeName])</f>
        <v>Sipho Ndlovu</v>
      </c>
      <c r="R880" s="8">
        <f>Orders_CLEAN[[#This Row],[Quantity]]*Orders_CLEAN[[#This Row],[UnitPrice]]*(1-Orders_CLEAN[[#This Row],[Discount]])</f>
        <v>3604.2840000000001</v>
      </c>
      <c r="S880" s="8">
        <f>Orders_CLEAN[[#This Row],[Cost]]*Orders_CLEAN[[#This Row],[Quantity]]</f>
        <v>2066.4299999999998</v>
      </c>
      <c r="T880" s="8">
        <f>Orders_CLEAN[[#This Row],[LineTotal]]-Orders_CLEAN[[#This Row],[LineCost]]</f>
        <v>1537.8540000000003</v>
      </c>
      <c r="U880" s="8" t="str">
        <f>IFERROR(IF(Orders_CLEAN[[#This Row],[Profit]]/Orders_CLEAN[[#This Row],[LineTotal]]&gt;0.3, "High", IF(Orders_CLEAN[[#This Row],[Profit]]/Orders_CLEAN[[#This Row],[LineTotal]]&gt;=0.15, "Medium", "Low")), "Quantity Error!")</f>
        <v>High</v>
      </c>
      <c r="V880" s="8" t="str">
        <f>IF(COUNTIF(Returns[OrderID], Orders_CLEAN[[#This Row],[OrderID]])&gt;0, "Yes", "No")</f>
        <v>No</v>
      </c>
      <c r="W880" s="19">
        <f>IF(Orders_CLEAN[[#This Row],[Returned]]="Yes",1,0)</f>
        <v>0</v>
      </c>
    </row>
    <row r="881" spans="1:23" x14ac:dyDescent="0.2">
      <c r="A881" t="s">
        <v>1425</v>
      </c>
      <c r="B881" s="5">
        <v>45730</v>
      </c>
      <c r="C881" s="5" t="str">
        <f>IF(Orders_CLEAN[[#This Row],[Quantity]]="", "Quantity Error!", "Q"&amp;ROUNDUP(MONTH(Orders_CLEAN[[#This Row],[OrderDate]])/3,0))</f>
        <v>Q1</v>
      </c>
      <c r="D881" t="s">
        <v>317</v>
      </c>
      <c r="E881" t="str">
        <f>_xlfn.XLOOKUP(Orders_CLEAN[[#This Row],[CustomerID]],Customers[CustomerID],Customers[CustomerName])</f>
        <v>Deon Dlamini</v>
      </c>
      <c r="F881" t="s">
        <v>216</v>
      </c>
      <c r="G881" t="str">
        <f>_xlfn.XLOOKUP(Orders_CLEAN[[#This Row],[ProductID]],Products[ProductID],Products[ProductName])</f>
        <v>Pens Model 1</v>
      </c>
      <c r="H881" t="str">
        <f>_xlfn.XLOOKUP(Orders_CLEAN[[#This Row],[ProductName]],Products[ProductName],Products[Category])</f>
        <v>Office Supplies</v>
      </c>
      <c r="I881" s="6">
        <f>_xlfn.XLOOKUP(Orders_CLEAN[[#This Row],[ProductID]],Products[ProductID],Products[Cost])</f>
        <v>640.09</v>
      </c>
      <c r="J881">
        <v>7</v>
      </c>
      <c r="K881" s="6">
        <v>1169.26</v>
      </c>
      <c r="L881" s="7">
        <v>0</v>
      </c>
      <c r="M881" t="s">
        <v>36</v>
      </c>
      <c r="N881" t="s">
        <v>31</v>
      </c>
      <c r="O881" t="str">
        <f>_xlfn.XLOOKUP(Orders_CLEAN[[#This Row],[Region]],Region_lookup[RegionCode],Region_lookup[RegionName])</f>
        <v>Gauteng</v>
      </c>
      <c r="P881" t="s">
        <v>43</v>
      </c>
      <c r="Q881" t="str">
        <f>_xlfn.XLOOKUP(Orders_CLEAN[[#This Row],[EmployeeID]],Employees[EmployeeID],Employees[EmployeeName])</f>
        <v>Thabo Dlamini</v>
      </c>
      <c r="R881" s="8">
        <f>Orders_CLEAN[[#This Row],[Quantity]]*Orders_CLEAN[[#This Row],[UnitPrice]]*(1-Orders_CLEAN[[#This Row],[Discount]])</f>
        <v>8184.82</v>
      </c>
      <c r="S881" s="8">
        <f>Orders_CLEAN[[#This Row],[Cost]]*Orders_CLEAN[[#This Row],[Quantity]]</f>
        <v>4480.63</v>
      </c>
      <c r="T881" s="8">
        <f>Orders_CLEAN[[#This Row],[LineTotal]]-Orders_CLEAN[[#This Row],[LineCost]]</f>
        <v>3704.1899999999996</v>
      </c>
      <c r="U881" s="8" t="str">
        <f>IFERROR(IF(Orders_CLEAN[[#This Row],[Profit]]/Orders_CLEAN[[#This Row],[LineTotal]]&gt;0.3, "High", IF(Orders_CLEAN[[#This Row],[Profit]]/Orders_CLEAN[[#This Row],[LineTotal]]&gt;=0.15, "Medium", "Low")), "Quantity Error!")</f>
        <v>High</v>
      </c>
      <c r="V881" s="8" t="str">
        <f>IF(COUNTIF(Returns[OrderID], Orders_CLEAN[[#This Row],[OrderID]])&gt;0, "Yes", "No")</f>
        <v>No</v>
      </c>
      <c r="W881" s="19">
        <f>IF(Orders_CLEAN[[#This Row],[Returned]]="Yes",1,0)</f>
        <v>0</v>
      </c>
    </row>
    <row r="882" spans="1:23" x14ac:dyDescent="0.2">
      <c r="A882" t="s">
        <v>1427</v>
      </c>
      <c r="B882" s="5">
        <v>45305</v>
      </c>
      <c r="C882" s="5" t="str">
        <f>IF(Orders_CLEAN[[#This Row],[Quantity]]="", "Quantity Error!", "Q"&amp;ROUNDUP(MONTH(Orders_CLEAN[[#This Row],[OrderDate]])/3,0))</f>
        <v>Q1</v>
      </c>
      <c r="D882" t="s">
        <v>493</v>
      </c>
      <c r="E882" t="str">
        <f>_xlfn.XLOOKUP(Orders_CLEAN[[#This Row],[CustomerID]],Customers[CustomerID],Customers[CustomerName])</f>
        <v>Sipho Le Roux</v>
      </c>
      <c r="F882" t="s">
        <v>417</v>
      </c>
      <c r="G882" t="str">
        <f>_xlfn.XLOOKUP(Orders_CLEAN[[#This Row],[ProductID]],Products[ProductID],Products[ProductName])</f>
        <v>Staplers Model 1</v>
      </c>
      <c r="H882" t="str">
        <f>_xlfn.XLOOKUP(Orders_CLEAN[[#This Row],[ProductName]],Products[ProductName],Products[Category])</f>
        <v>Office Supplies</v>
      </c>
      <c r="I882" s="6">
        <f>_xlfn.XLOOKUP(Orders_CLEAN[[#This Row],[ProductID]],Products[ProductID],Products[Cost])</f>
        <v>671.48</v>
      </c>
      <c r="J882">
        <v>9</v>
      </c>
      <c r="K882" s="6">
        <v>1240.1099999999999</v>
      </c>
      <c r="L882" s="7">
        <v>0.15</v>
      </c>
      <c r="M882" t="s">
        <v>36</v>
      </c>
      <c r="N882" t="s">
        <v>47</v>
      </c>
      <c r="O882" t="str">
        <f>_xlfn.XLOOKUP(Orders_CLEAN[[#This Row],[Region]],Region_lookup[RegionCode],Region_lookup[RegionName])</f>
        <v>Eastern Cape</v>
      </c>
      <c r="P882" t="s">
        <v>58</v>
      </c>
      <c r="Q882" t="str">
        <f>_xlfn.XLOOKUP(Orders_CLEAN[[#This Row],[EmployeeID]],Employees[EmployeeID],Employees[EmployeeName])</f>
        <v>Palesa Steyn</v>
      </c>
      <c r="R882" s="8">
        <f>Orders_CLEAN[[#This Row],[Quantity]]*Orders_CLEAN[[#This Row],[UnitPrice]]*(1-Orders_CLEAN[[#This Row],[Discount]])</f>
        <v>9486.8415000000005</v>
      </c>
      <c r="S882" s="8">
        <f>Orders_CLEAN[[#This Row],[Cost]]*Orders_CLEAN[[#This Row],[Quantity]]</f>
        <v>6043.32</v>
      </c>
      <c r="T882" s="8">
        <f>Orders_CLEAN[[#This Row],[LineTotal]]-Orders_CLEAN[[#This Row],[LineCost]]</f>
        <v>3443.5215000000007</v>
      </c>
      <c r="U882" s="8" t="str">
        <f>IFERROR(IF(Orders_CLEAN[[#This Row],[Profit]]/Orders_CLEAN[[#This Row],[LineTotal]]&gt;0.3, "High", IF(Orders_CLEAN[[#This Row],[Profit]]/Orders_CLEAN[[#This Row],[LineTotal]]&gt;=0.15, "Medium", "Low")), "Quantity Error!")</f>
        <v>High</v>
      </c>
      <c r="V882" s="8" t="str">
        <f>IF(COUNTIF(Returns[OrderID], Orders_CLEAN[[#This Row],[OrderID]])&gt;0, "Yes", "No")</f>
        <v>No</v>
      </c>
      <c r="W882" s="19">
        <f>IF(Orders_CLEAN[[#This Row],[Returned]]="Yes",1,0)</f>
        <v>0</v>
      </c>
    </row>
    <row r="883" spans="1:23" x14ac:dyDescent="0.2">
      <c r="A883" t="s">
        <v>1429</v>
      </c>
      <c r="B883" s="5">
        <v>45493</v>
      </c>
      <c r="C883" s="5" t="str">
        <f>IF(Orders_CLEAN[[#This Row],[Quantity]]="", "Quantity Error!", "Q"&amp;ROUNDUP(MONTH(Orders_CLEAN[[#This Row],[OrderDate]])/3,0))</f>
        <v>Q3</v>
      </c>
      <c r="D883" t="s">
        <v>846</v>
      </c>
      <c r="E883" t="str">
        <f>_xlfn.XLOOKUP(Orders_CLEAN[[#This Row],[CustomerID]],Customers[CustomerID],Customers[CustomerName])</f>
        <v>Kagiso Nkosi</v>
      </c>
      <c r="F883" t="s">
        <v>178</v>
      </c>
      <c r="G883" t="str">
        <f>_xlfn.XLOOKUP(Orders_CLEAN[[#This Row],[ProductID]],Products[ProductID],Products[ProductName])</f>
        <v>Chairs Model 2</v>
      </c>
      <c r="H883" t="str">
        <f>_xlfn.XLOOKUP(Orders_CLEAN[[#This Row],[ProductName]],Products[ProductName],Products[Category])</f>
        <v>Furniture</v>
      </c>
      <c r="I883" s="6">
        <f>_xlfn.XLOOKUP(Orders_CLEAN[[#This Row],[ProductID]],Products[ProductID],Products[Cost])</f>
        <v>116.9</v>
      </c>
      <c r="J883">
        <v>4</v>
      </c>
      <c r="K883" s="6">
        <v>253.46</v>
      </c>
      <c r="L883" s="7">
        <v>0</v>
      </c>
      <c r="M883" t="s">
        <v>13</v>
      </c>
      <c r="N883" t="s">
        <v>14</v>
      </c>
      <c r="O883" t="str">
        <f>_xlfn.XLOOKUP(Orders_CLEAN[[#This Row],[Region]],Region_lookup[RegionCode],Region_lookup[RegionName])</f>
        <v>Western Cape</v>
      </c>
      <c r="P883" t="s">
        <v>15</v>
      </c>
      <c r="Q883" t="str">
        <f>_xlfn.XLOOKUP(Orders_CLEAN[[#This Row],[EmployeeID]],Employees[EmployeeID],Employees[EmployeeName])</f>
        <v>Anja Fourie</v>
      </c>
      <c r="R883" s="8">
        <f>Orders_CLEAN[[#This Row],[Quantity]]*Orders_CLEAN[[#This Row],[UnitPrice]]*(1-Orders_CLEAN[[#This Row],[Discount]])</f>
        <v>1013.84</v>
      </c>
      <c r="S883" s="8">
        <f>Orders_CLEAN[[#This Row],[Cost]]*Orders_CLEAN[[#This Row],[Quantity]]</f>
        <v>467.6</v>
      </c>
      <c r="T883" s="8">
        <f>Orders_CLEAN[[#This Row],[LineTotal]]-Orders_CLEAN[[#This Row],[LineCost]]</f>
        <v>546.24</v>
      </c>
      <c r="U883" s="8" t="str">
        <f>IFERROR(IF(Orders_CLEAN[[#This Row],[Profit]]/Orders_CLEAN[[#This Row],[LineTotal]]&gt;0.3, "High", IF(Orders_CLEAN[[#This Row],[Profit]]/Orders_CLEAN[[#This Row],[LineTotal]]&gt;=0.15, "Medium", "Low")), "Quantity Error!")</f>
        <v>High</v>
      </c>
      <c r="V883" s="8" t="str">
        <f>IF(COUNTIF(Returns[OrderID], Orders_CLEAN[[#This Row],[OrderID]])&gt;0, "Yes", "No")</f>
        <v>No</v>
      </c>
      <c r="W883" s="19">
        <f>IF(Orders_CLEAN[[#This Row],[Returned]]="Yes",1,0)</f>
        <v>0</v>
      </c>
    </row>
    <row r="884" spans="1:23" x14ac:dyDescent="0.2">
      <c r="A884" t="s">
        <v>1430</v>
      </c>
      <c r="B884" s="5">
        <v>45511</v>
      </c>
      <c r="C884" s="5" t="str">
        <f>IF(Orders_CLEAN[[#This Row],[Quantity]]="", "Quantity Error!", "Q"&amp;ROUNDUP(MONTH(Orders_CLEAN[[#This Row],[OrderDate]])/3,0))</f>
        <v>Q3</v>
      </c>
      <c r="D884" t="s">
        <v>40</v>
      </c>
      <c r="E884" t="str">
        <f>_xlfn.XLOOKUP(Orders_CLEAN[[#This Row],[CustomerID]],Customers[CustomerID],Customers[CustomerName])</f>
        <v>Francois Coetzee</v>
      </c>
      <c r="F884" t="s">
        <v>162</v>
      </c>
      <c r="G884" t="str">
        <f>_xlfn.XLOOKUP(Orders_CLEAN[[#This Row],[ProductID]],Products[ProductID],Products[ProductName])</f>
        <v>Chairs Model 1</v>
      </c>
      <c r="H884" t="str">
        <f>_xlfn.XLOOKUP(Orders_CLEAN[[#This Row],[ProductName]],Products[ProductName],Products[Category])</f>
        <v>Furniture</v>
      </c>
      <c r="I884" s="6">
        <f>_xlfn.XLOOKUP(Orders_CLEAN[[#This Row],[ProductID]],Products[ProductID],Products[Cost])</f>
        <v>96.56</v>
      </c>
      <c r="J884">
        <v>3</v>
      </c>
      <c r="K884" s="6">
        <v>209.03</v>
      </c>
      <c r="L884" s="7">
        <v>0</v>
      </c>
      <c r="M884" t="s">
        <v>27</v>
      </c>
      <c r="N884" t="s">
        <v>31</v>
      </c>
      <c r="O884" t="str">
        <f>_xlfn.XLOOKUP(Orders_CLEAN[[#This Row],[Region]],Region_lookup[RegionCode],Region_lookup[RegionName])</f>
        <v>Gauteng</v>
      </c>
      <c r="P884" t="s">
        <v>43</v>
      </c>
      <c r="Q884" t="str">
        <f>_xlfn.XLOOKUP(Orders_CLEAN[[#This Row],[EmployeeID]],Employees[EmployeeID],Employees[EmployeeName])</f>
        <v>Thabo Dlamini</v>
      </c>
      <c r="R884" s="8">
        <f>Orders_CLEAN[[#This Row],[Quantity]]*Orders_CLEAN[[#This Row],[UnitPrice]]*(1-Orders_CLEAN[[#This Row],[Discount]])</f>
        <v>627.09</v>
      </c>
      <c r="S884" s="8">
        <f>Orders_CLEAN[[#This Row],[Cost]]*Orders_CLEAN[[#This Row],[Quantity]]</f>
        <v>289.68</v>
      </c>
      <c r="T884" s="8">
        <f>Orders_CLEAN[[#This Row],[LineTotal]]-Orders_CLEAN[[#This Row],[LineCost]]</f>
        <v>337.41</v>
      </c>
      <c r="U884" s="8" t="str">
        <f>IFERROR(IF(Orders_CLEAN[[#This Row],[Profit]]/Orders_CLEAN[[#This Row],[LineTotal]]&gt;0.3, "High", IF(Orders_CLEAN[[#This Row],[Profit]]/Orders_CLEAN[[#This Row],[LineTotal]]&gt;=0.15, "Medium", "Low")), "Quantity Error!")</f>
        <v>High</v>
      </c>
      <c r="V884" s="8" t="str">
        <f>IF(COUNTIF(Returns[OrderID], Orders_CLEAN[[#This Row],[OrderID]])&gt;0, "Yes", "No")</f>
        <v>No</v>
      </c>
      <c r="W884" s="19">
        <f>IF(Orders_CLEAN[[#This Row],[Returned]]="Yes",1,0)</f>
        <v>0</v>
      </c>
    </row>
    <row r="885" spans="1:23" x14ac:dyDescent="0.2">
      <c r="A885" t="s">
        <v>1432</v>
      </c>
      <c r="B885" s="5">
        <v>45811</v>
      </c>
      <c r="C885" s="5" t="str">
        <f>IF(Orders_CLEAN[[#This Row],[Quantity]]="", "Quantity Error!", "Q"&amp;ROUNDUP(MONTH(Orders_CLEAN[[#This Row],[OrderDate]])/3,0))</f>
        <v>Q2</v>
      </c>
      <c r="D885" t="s">
        <v>394</v>
      </c>
      <c r="E885" t="str">
        <f>_xlfn.XLOOKUP(Orders_CLEAN[[#This Row],[CustomerID]],Customers[CustomerID],Customers[CustomerName])</f>
        <v>Nomsa Pretorius</v>
      </c>
      <c r="F885" t="s">
        <v>61</v>
      </c>
      <c r="G885" t="str">
        <f>_xlfn.XLOOKUP(Orders_CLEAN[[#This Row],[ProductID]],Products[ProductID],Products[ProductName])</f>
        <v>Laptops Model 4</v>
      </c>
      <c r="H885" t="str">
        <f>_xlfn.XLOOKUP(Orders_CLEAN[[#This Row],[ProductName]],Products[ProductName],Products[Category])</f>
        <v>Technology</v>
      </c>
      <c r="I885" s="6">
        <f>_xlfn.XLOOKUP(Orders_CLEAN[[#This Row],[ProductID]],Products[ProductID],Products[Cost])</f>
        <v>329.6</v>
      </c>
      <c r="J885">
        <v>4</v>
      </c>
      <c r="K885" s="6">
        <v>455.77</v>
      </c>
      <c r="L885" s="7">
        <v>0.05</v>
      </c>
      <c r="M885" t="s">
        <v>13</v>
      </c>
      <c r="N885" t="s">
        <v>21</v>
      </c>
      <c r="O885" t="str">
        <f>_xlfn.XLOOKUP(Orders_CLEAN[[#This Row],[Region]],Region_lookup[RegionCode],Region_lookup[RegionName])</f>
        <v>KwaZulu-Natal</v>
      </c>
      <c r="P885" t="s">
        <v>22</v>
      </c>
      <c r="Q885" t="str">
        <f>_xlfn.XLOOKUP(Orders_CLEAN[[#This Row],[EmployeeID]],Employees[EmployeeID],Employees[EmployeeName])</f>
        <v>Thabo Le Roux</v>
      </c>
      <c r="R885" s="8">
        <f>Orders_CLEAN[[#This Row],[Quantity]]*Orders_CLEAN[[#This Row],[UnitPrice]]*(1-Orders_CLEAN[[#This Row],[Discount]])</f>
        <v>1731.9259999999999</v>
      </c>
      <c r="S885" s="8">
        <f>Orders_CLEAN[[#This Row],[Cost]]*Orders_CLEAN[[#This Row],[Quantity]]</f>
        <v>1318.4</v>
      </c>
      <c r="T885" s="8">
        <f>Orders_CLEAN[[#This Row],[LineTotal]]-Orders_CLEAN[[#This Row],[LineCost]]</f>
        <v>413.52599999999984</v>
      </c>
      <c r="U885" s="8" t="str">
        <f>IFERROR(IF(Orders_CLEAN[[#This Row],[Profit]]/Orders_CLEAN[[#This Row],[LineTotal]]&gt;0.3, "High", IF(Orders_CLEAN[[#This Row],[Profit]]/Orders_CLEAN[[#This Row],[LineTotal]]&gt;=0.15, "Medium", "Low")), "Quantity Error!")</f>
        <v>Medium</v>
      </c>
      <c r="V885" s="8" t="str">
        <f>IF(COUNTIF(Returns[OrderID], Orders_CLEAN[[#This Row],[OrderID]])&gt;0, "Yes", "No")</f>
        <v>No</v>
      </c>
      <c r="W885" s="19">
        <f>IF(Orders_CLEAN[[#This Row],[Returned]]="Yes",1,0)</f>
        <v>0</v>
      </c>
    </row>
    <row r="886" spans="1:23" x14ac:dyDescent="0.2">
      <c r="A886" t="s">
        <v>1433</v>
      </c>
      <c r="B886" s="5">
        <v>45714</v>
      </c>
      <c r="C886" s="5" t="str">
        <f>IF(Orders_CLEAN[[#This Row],[Quantity]]="", "Quantity Error!", "Q"&amp;ROUNDUP(MONTH(Orders_CLEAN[[#This Row],[OrderDate]])/3,0))</f>
        <v>Q1</v>
      </c>
      <c r="D886" t="s">
        <v>424</v>
      </c>
      <c r="E886" t="str">
        <f>_xlfn.XLOOKUP(Orders_CLEAN[[#This Row],[CustomerID]],Customers[CustomerID],Customers[CustomerName])</f>
        <v>Lerato Khumalo</v>
      </c>
      <c r="F886" t="s">
        <v>199</v>
      </c>
      <c r="G886" t="str">
        <f>_xlfn.XLOOKUP(Orders_CLEAN[[#This Row],[ProductID]],Products[ProductID],Products[ProductName])</f>
        <v>Pens Model 2</v>
      </c>
      <c r="H886" t="str">
        <f>_xlfn.XLOOKUP(Orders_CLEAN[[#This Row],[ProductName]],Products[ProductName],Products[Category])</f>
        <v>Office Supplies</v>
      </c>
      <c r="I886" s="6">
        <f>_xlfn.XLOOKUP(Orders_CLEAN[[#This Row],[ProductID]],Products[ProductID],Products[Cost])</f>
        <v>285.10000000000002</v>
      </c>
      <c r="J886">
        <v>7</v>
      </c>
      <c r="K886" s="6">
        <v>528.79999999999995</v>
      </c>
      <c r="L886" s="7">
        <v>0</v>
      </c>
      <c r="M886" t="s">
        <v>27</v>
      </c>
      <c r="N886" t="s">
        <v>14</v>
      </c>
      <c r="O886" t="str">
        <f>_xlfn.XLOOKUP(Orders_CLEAN[[#This Row],[Region]],Region_lookup[RegionCode],Region_lookup[RegionName])</f>
        <v>Western Cape</v>
      </c>
      <c r="P886" t="s">
        <v>93</v>
      </c>
      <c r="Q886" t="str">
        <f>_xlfn.XLOOKUP(Orders_CLEAN[[#This Row],[EmployeeID]],Employees[EmployeeID],Employees[EmployeeName])</f>
        <v>Anja Zulu</v>
      </c>
      <c r="R886" s="8">
        <f>Orders_CLEAN[[#This Row],[Quantity]]*Orders_CLEAN[[#This Row],[UnitPrice]]*(1-Orders_CLEAN[[#This Row],[Discount]])</f>
        <v>3701.5999999999995</v>
      </c>
      <c r="S886" s="8">
        <f>Orders_CLEAN[[#This Row],[Cost]]*Orders_CLEAN[[#This Row],[Quantity]]</f>
        <v>1995.7000000000003</v>
      </c>
      <c r="T886" s="8">
        <f>Orders_CLEAN[[#This Row],[LineTotal]]-Orders_CLEAN[[#This Row],[LineCost]]</f>
        <v>1705.8999999999992</v>
      </c>
      <c r="U886" s="8" t="str">
        <f>IFERROR(IF(Orders_CLEAN[[#This Row],[Profit]]/Orders_CLEAN[[#This Row],[LineTotal]]&gt;0.3, "High", IF(Orders_CLEAN[[#This Row],[Profit]]/Orders_CLEAN[[#This Row],[LineTotal]]&gt;=0.15, "Medium", "Low")), "Quantity Error!")</f>
        <v>High</v>
      </c>
      <c r="V886" s="8" t="str">
        <f>IF(COUNTIF(Returns[OrderID], Orders_CLEAN[[#This Row],[OrderID]])&gt;0, "Yes", "No")</f>
        <v>No</v>
      </c>
      <c r="W886" s="19">
        <f>IF(Orders_CLEAN[[#This Row],[Returned]]="Yes",1,0)</f>
        <v>0</v>
      </c>
    </row>
    <row r="887" spans="1:23" x14ac:dyDescent="0.2">
      <c r="A887" t="s">
        <v>1434</v>
      </c>
      <c r="B887" s="5">
        <v>45398</v>
      </c>
      <c r="C887" s="5" t="str">
        <f>IF(Orders_CLEAN[[#This Row],[Quantity]]="", "Quantity Error!", "Q"&amp;ROUNDUP(MONTH(Orders_CLEAN[[#This Row],[OrderDate]])/3,0))</f>
        <v>Q2</v>
      </c>
      <c r="D887" t="s">
        <v>91</v>
      </c>
      <c r="E887" t="str">
        <f>_xlfn.XLOOKUP(Orders_CLEAN[[#This Row],[CustomerID]],Customers[CustomerID],Customers[CustomerName])</f>
        <v>Werner Joubert</v>
      </c>
      <c r="F887" t="s">
        <v>81</v>
      </c>
      <c r="G887" t="str">
        <f>_xlfn.XLOOKUP(Orders_CLEAN[[#This Row],[ProductID]],Products[ProductID],Products[ProductName])</f>
        <v>Envelopes Model 2</v>
      </c>
      <c r="H887" t="str">
        <f>_xlfn.XLOOKUP(Orders_CLEAN[[#This Row],[ProductName]],Products[ProductName],Products[Category])</f>
        <v>Office Supplies</v>
      </c>
      <c r="I887" s="6">
        <f>_xlfn.XLOOKUP(Orders_CLEAN[[#This Row],[ProductID]],Products[ProductID],Products[Cost])</f>
        <v>599.25</v>
      </c>
      <c r="J887">
        <v>2</v>
      </c>
      <c r="K887" s="6">
        <v>849.05</v>
      </c>
      <c r="L887" s="7">
        <v>0</v>
      </c>
      <c r="M887" t="s">
        <v>62</v>
      </c>
      <c r="N887" t="s">
        <v>14</v>
      </c>
      <c r="O887" t="str">
        <f>_xlfn.XLOOKUP(Orders_CLEAN[[#This Row],[Region]],Region_lookup[RegionCode],Region_lookup[RegionName])</f>
        <v>Western Cape</v>
      </c>
      <c r="P887" t="s">
        <v>15</v>
      </c>
      <c r="Q887" t="str">
        <f>_xlfn.XLOOKUP(Orders_CLEAN[[#This Row],[EmployeeID]],Employees[EmployeeID],Employees[EmployeeName])</f>
        <v>Anja Fourie</v>
      </c>
      <c r="R887" s="8">
        <f>Orders_CLEAN[[#This Row],[Quantity]]*Orders_CLEAN[[#This Row],[UnitPrice]]*(1-Orders_CLEAN[[#This Row],[Discount]])</f>
        <v>1698.1</v>
      </c>
      <c r="S887" s="8">
        <f>Orders_CLEAN[[#This Row],[Cost]]*Orders_CLEAN[[#This Row],[Quantity]]</f>
        <v>1198.5</v>
      </c>
      <c r="T887" s="8">
        <f>Orders_CLEAN[[#This Row],[LineTotal]]-Orders_CLEAN[[#This Row],[LineCost]]</f>
        <v>499.59999999999991</v>
      </c>
      <c r="U887" s="8" t="str">
        <f>IFERROR(IF(Orders_CLEAN[[#This Row],[Profit]]/Orders_CLEAN[[#This Row],[LineTotal]]&gt;0.3, "High", IF(Orders_CLEAN[[#This Row],[Profit]]/Orders_CLEAN[[#This Row],[LineTotal]]&gt;=0.15, "Medium", "Low")), "Quantity Error!")</f>
        <v>Medium</v>
      </c>
      <c r="V887" s="8" t="str">
        <f>IF(COUNTIF(Returns[OrderID], Orders_CLEAN[[#This Row],[OrderID]])&gt;0, "Yes", "No")</f>
        <v>No</v>
      </c>
      <c r="W887" s="19">
        <f>IF(Orders_CLEAN[[#This Row],[Returned]]="Yes",1,0)</f>
        <v>0</v>
      </c>
    </row>
    <row r="888" spans="1:23" x14ac:dyDescent="0.2">
      <c r="A888" t="s">
        <v>1435</v>
      </c>
      <c r="B888" s="5">
        <v>45381</v>
      </c>
      <c r="C888" s="5" t="str">
        <f>IF(Orders_CLEAN[[#This Row],[Quantity]]="", "Quantity Error!", "Q"&amp;ROUNDUP(MONTH(Orders_CLEAN[[#This Row],[OrderDate]])/3,0))</f>
        <v>Q1</v>
      </c>
      <c r="D888" t="s">
        <v>493</v>
      </c>
      <c r="E888" t="str">
        <f>_xlfn.XLOOKUP(Orders_CLEAN[[#This Row],[CustomerID]],Customers[CustomerID],Customers[CustomerName])</f>
        <v>Sipho Le Roux</v>
      </c>
      <c r="F888" t="s">
        <v>192</v>
      </c>
      <c r="G888" t="str">
        <f>_xlfn.XLOOKUP(Orders_CLEAN[[#This Row],[ProductID]],Products[ProductID],Products[ProductName])</f>
        <v>Laptops Model 1</v>
      </c>
      <c r="H888" t="str">
        <f>_xlfn.XLOOKUP(Orders_CLEAN[[#This Row],[ProductName]],Products[ProductName],Products[Category])</f>
        <v>Technology</v>
      </c>
      <c r="I888" s="6">
        <f>_xlfn.XLOOKUP(Orders_CLEAN[[#This Row],[ProductID]],Products[ProductID],Products[Cost])</f>
        <v>732.63</v>
      </c>
      <c r="J888">
        <v>2</v>
      </c>
      <c r="K888" s="6">
        <v>1069.8599999999999</v>
      </c>
      <c r="L888" s="7">
        <v>0</v>
      </c>
      <c r="M888" t="s">
        <v>27</v>
      </c>
      <c r="N888" t="s">
        <v>47</v>
      </c>
      <c r="O888" t="str">
        <f>_xlfn.XLOOKUP(Orders_CLEAN[[#This Row],[Region]],Region_lookup[RegionCode],Region_lookup[RegionName])</f>
        <v>Eastern Cape</v>
      </c>
      <c r="P888" t="s">
        <v>58</v>
      </c>
      <c r="Q888" t="str">
        <f>_xlfn.XLOOKUP(Orders_CLEAN[[#This Row],[EmployeeID]],Employees[EmployeeID],Employees[EmployeeName])</f>
        <v>Palesa Steyn</v>
      </c>
      <c r="R888" s="8">
        <f>Orders_CLEAN[[#This Row],[Quantity]]*Orders_CLEAN[[#This Row],[UnitPrice]]*(1-Orders_CLEAN[[#This Row],[Discount]])</f>
        <v>2139.7199999999998</v>
      </c>
      <c r="S888" s="8">
        <f>Orders_CLEAN[[#This Row],[Cost]]*Orders_CLEAN[[#This Row],[Quantity]]</f>
        <v>1465.26</v>
      </c>
      <c r="T888" s="8">
        <f>Orders_CLEAN[[#This Row],[LineTotal]]-Orders_CLEAN[[#This Row],[LineCost]]</f>
        <v>674.45999999999981</v>
      </c>
      <c r="U888" s="8" t="str">
        <f>IFERROR(IF(Orders_CLEAN[[#This Row],[Profit]]/Orders_CLEAN[[#This Row],[LineTotal]]&gt;0.3, "High", IF(Orders_CLEAN[[#This Row],[Profit]]/Orders_CLEAN[[#This Row],[LineTotal]]&gt;=0.15, "Medium", "Low")), "Quantity Error!")</f>
        <v>High</v>
      </c>
      <c r="V888" s="8" t="str">
        <f>IF(COUNTIF(Returns[OrderID], Orders_CLEAN[[#This Row],[OrderID]])&gt;0, "Yes", "No")</f>
        <v>No</v>
      </c>
      <c r="W888" s="19">
        <f>IF(Orders_CLEAN[[#This Row],[Returned]]="Yes",1,0)</f>
        <v>0</v>
      </c>
    </row>
    <row r="889" spans="1:23" x14ac:dyDescent="0.2">
      <c r="A889" t="s">
        <v>1436</v>
      </c>
      <c r="B889" s="5">
        <v>45373</v>
      </c>
      <c r="C889" s="5" t="str">
        <f>IF(Orders_CLEAN[[#This Row],[Quantity]]="", "Quantity Error!", "Q"&amp;ROUNDUP(MONTH(Orders_CLEAN[[#This Row],[OrderDate]])/3,0))</f>
        <v>Q1</v>
      </c>
      <c r="D889" t="s">
        <v>40</v>
      </c>
      <c r="E889" t="str">
        <f>_xlfn.XLOOKUP(Orders_CLEAN[[#This Row],[CustomerID]],Customers[CustomerID],Customers[CustomerName])</f>
        <v>Francois Coetzee</v>
      </c>
      <c r="F889" t="s">
        <v>46</v>
      </c>
      <c r="G889" t="str">
        <f>_xlfn.XLOOKUP(Orders_CLEAN[[#This Row],[ProductID]],Products[ProductID],Products[ProductName])</f>
        <v>Tables Model 4</v>
      </c>
      <c r="H889" t="str">
        <f>_xlfn.XLOOKUP(Orders_CLEAN[[#This Row],[ProductName]],Products[ProductName],Products[Category])</f>
        <v>Furniture</v>
      </c>
      <c r="I889" s="6">
        <f>_xlfn.XLOOKUP(Orders_CLEAN[[#This Row],[ProductID]],Products[ProductID],Products[Cost])</f>
        <v>707.97</v>
      </c>
      <c r="J889">
        <v>1</v>
      </c>
      <c r="K889" s="6">
        <v>1262.55</v>
      </c>
      <c r="L889" s="7">
        <v>0.05</v>
      </c>
      <c r="M889" t="s">
        <v>27</v>
      </c>
      <c r="N889" t="s">
        <v>31</v>
      </c>
      <c r="O889" t="str">
        <f>_xlfn.XLOOKUP(Orders_CLEAN[[#This Row],[Region]],Region_lookup[RegionCode],Region_lookup[RegionName])</f>
        <v>Gauteng</v>
      </c>
      <c r="P889" t="s">
        <v>52</v>
      </c>
      <c r="Q889" t="str">
        <f>_xlfn.XLOOKUP(Orders_CLEAN[[#This Row],[EmployeeID]],Employees[EmployeeID],Employees[EmployeeName])</f>
        <v>Precious Mbatha</v>
      </c>
      <c r="R889" s="8">
        <f>Orders_CLEAN[[#This Row],[Quantity]]*Orders_CLEAN[[#This Row],[UnitPrice]]*(1-Orders_CLEAN[[#This Row],[Discount]])</f>
        <v>1199.4224999999999</v>
      </c>
      <c r="S889" s="8">
        <f>Orders_CLEAN[[#This Row],[Cost]]*Orders_CLEAN[[#This Row],[Quantity]]</f>
        <v>707.97</v>
      </c>
      <c r="T889" s="8">
        <f>Orders_CLEAN[[#This Row],[LineTotal]]-Orders_CLEAN[[#This Row],[LineCost]]</f>
        <v>491.45249999999987</v>
      </c>
      <c r="U889" s="8" t="str">
        <f>IFERROR(IF(Orders_CLEAN[[#This Row],[Profit]]/Orders_CLEAN[[#This Row],[LineTotal]]&gt;0.3, "High", IF(Orders_CLEAN[[#This Row],[Profit]]/Orders_CLEAN[[#This Row],[LineTotal]]&gt;=0.15, "Medium", "Low")), "Quantity Error!")</f>
        <v>High</v>
      </c>
      <c r="V889" s="8" t="str">
        <f>IF(COUNTIF(Returns[OrderID], Orders_CLEAN[[#This Row],[OrderID]])&gt;0, "Yes", "No")</f>
        <v>No</v>
      </c>
      <c r="W889" s="19">
        <f>IF(Orders_CLEAN[[#This Row],[Returned]]="Yes",1,0)</f>
        <v>0</v>
      </c>
    </row>
    <row r="890" spans="1:23" x14ac:dyDescent="0.2">
      <c r="A890" t="s">
        <v>1437</v>
      </c>
      <c r="B890" s="5">
        <v>45300</v>
      </c>
      <c r="C890" s="5" t="str">
        <f>IF(Orders_CLEAN[[#This Row],[Quantity]]="", "Quantity Error!", "Q"&amp;ROUNDUP(MONTH(Orders_CLEAN[[#This Row],[OrderDate]])/3,0))</f>
        <v>Q1</v>
      </c>
      <c r="D890" t="s">
        <v>107</v>
      </c>
      <c r="E890" t="str">
        <f>_xlfn.XLOOKUP(Orders_CLEAN[[#This Row],[CustomerID]],Customers[CustomerID],Customers[CustomerName])</f>
        <v>Nomvula Molefe</v>
      </c>
      <c r="F890" t="s">
        <v>181</v>
      </c>
      <c r="G890" t="str">
        <f>_xlfn.XLOOKUP(Orders_CLEAN[[#This Row],[ProductID]],Products[ProductID],Products[ProductName])</f>
        <v>Envelopes Model 1</v>
      </c>
      <c r="H890" t="str">
        <f>_xlfn.XLOOKUP(Orders_CLEAN[[#This Row],[ProductName]],Products[ProductName],Products[Category])</f>
        <v>Office Supplies</v>
      </c>
      <c r="I890" s="6">
        <f>_xlfn.XLOOKUP(Orders_CLEAN[[#This Row],[ProductID]],Products[ProductID],Products[Cost])</f>
        <v>76.66</v>
      </c>
      <c r="J890">
        <v>8</v>
      </c>
      <c r="K890" s="6">
        <v>117.32</v>
      </c>
      <c r="L890" s="7">
        <v>0</v>
      </c>
      <c r="M890" t="s">
        <v>27</v>
      </c>
      <c r="N890" t="s">
        <v>14</v>
      </c>
      <c r="O890" t="str">
        <f>_xlfn.XLOOKUP(Orders_CLEAN[[#This Row],[Region]],Region_lookup[RegionCode],Region_lookup[RegionName])</f>
        <v>Western Cape</v>
      </c>
      <c r="P890" t="s">
        <v>93</v>
      </c>
      <c r="Q890" t="str">
        <f>_xlfn.XLOOKUP(Orders_CLEAN[[#This Row],[EmployeeID]],Employees[EmployeeID],Employees[EmployeeName])</f>
        <v>Anja Zulu</v>
      </c>
      <c r="R890" s="8">
        <f>Orders_CLEAN[[#This Row],[Quantity]]*Orders_CLEAN[[#This Row],[UnitPrice]]*(1-Orders_CLEAN[[#This Row],[Discount]])</f>
        <v>938.56</v>
      </c>
      <c r="S890" s="8">
        <f>Orders_CLEAN[[#This Row],[Cost]]*Orders_CLEAN[[#This Row],[Quantity]]</f>
        <v>613.28</v>
      </c>
      <c r="T890" s="8">
        <f>Orders_CLEAN[[#This Row],[LineTotal]]-Orders_CLEAN[[#This Row],[LineCost]]</f>
        <v>325.27999999999997</v>
      </c>
      <c r="U890" s="8" t="str">
        <f>IFERROR(IF(Orders_CLEAN[[#This Row],[Profit]]/Orders_CLEAN[[#This Row],[LineTotal]]&gt;0.3, "High", IF(Orders_CLEAN[[#This Row],[Profit]]/Orders_CLEAN[[#This Row],[LineTotal]]&gt;=0.15, "Medium", "Low")), "Quantity Error!")</f>
        <v>High</v>
      </c>
      <c r="V890" s="8" t="str">
        <f>IF(COUNTIF(Returns[OrderID], Orders_CLEAN[[#This Row],[OrderID]])&gt;0, "Yes", "No")</f>
        <v>Yes</v>
      </c>
      <c r="W890" s="19">
        <f>IF(Orders_CLEAN[[#This Row],[Returned]]="Yes",1,0)</f>
        <v>1</v>
      </c>
    </row>
    <row r="891" spans="1:23" x14ac:dyDescent="0.2">
      <c r="A891" t="s">
        <v>1438</v>
      </c>
      <c r="B891" s="5">
        <v>45620</v>
      </c>
      <c r="C891" s="5" t="str">
        <f>IF(Orders_CLEAN[[#This Row],[Quantity]]="", "Quantity Error!", "Q"&amp;ROUNDUP(MONTH(Orders_CLEAN[[#This Row],[OrderDate]])/3,0))</f>
        <v>Q4</v>
      </c>
      <c r="D891" t="s">
        <v>321</v>
      </c>
      <c r="E891" t="str">
        <f>_xlfn.XLOOKUP(Orders_CLEAN[[#This Row],[CustomerID]],Customers[CustomerID],Customers[CustomerName])</f>
        <v>Nomvula Le Roux</v>
      </c>
      <c r="F891" t="s">
        <v>100</v>
      </c>
      <c r="G891" t="str">
        <f>_xlfn.XLOOKUP(Orders_CLEAN[[#This Row],[ProductID]],Products[ProductID],Products[ProductName])</f>
        <v>Printers Model 1</v>
      </c>
      <c r="H891" t="str">
        <f>_xlfn.XLOOKUP(Orders_CLEAN[[#This Row],[ProductName]],Products[ProductName],Products[Category])</f>
        <v>Technology</v>
      </c>
      <c r="I891" s="6">
        <f>_xlfn.XLOOKUP(Orders_CLEAN[[#This Row],[ProductID]],Products[ProductID],Products[Cost])</f>
        <v>595.79999999999995</v>
      </c>
      <c r="J891">
        <v>5</v>
      </c>
      <c r="K891" s="6">
        <v>1280.18</v>
      </c>
      <c r="L891" s="7">
        <v>0.05</v>
      </c>
      <c r="M891" t="s">
        <v>13</v>
      </c>
      <c r="N891" t="s">
        <v>21</v>
      </c>
      <c r="O891" t="str">
        <f>_xlfn.XLOOKUP(Orders_CLEAN[[#This Row],[Region]],Region_lookup[RegionCode],Region_lookup[RegionName])</f>
        <v>KwaZulu-Natal</v>
      </c>
      <c r="P891" t="s">
        <v>22</v>
      </c>
      <c r="Q891" t="str">
        <f>_xlfn.XLOOKUP(Orders_CLEAN[[#This Row],[EmployeeID]],Employees[EmployeeID],Employees[EmployeeName])</f>
        <v>Thabo Le Roux</v>
      </c>
      <c r="R891" s="8">
        <f>Orders_CLEAN[[#This Row],[Quantity]]*Orders_CLEAN[[#This Row],[UnitPrice]]*(1-Orders_CLEAN[[#This Row],[Discount]])</f>
        <v>6080.8550000000005</v>
      </c>
      <c r="S891" s="8">
        <f>Orders_CLEAN[[#This Row],[Cost]]*Orders_CLEAN[[#This Row],[Quantity]]</f>
        <v>2979</v>
      </c>
      <c r="T891" s="8">
        <f>Orders_CLEAN[[#This Row],[LineTotal]]-Orders_CLEAN[[#This Row],[LineCost]]</f>
        <v>3101.8550000000005</v>
      </c>
      <c r="U891" s="8" t="str">
        <f>IFERROR(IF(Orders_CLEAN[[#This Row],[Profit]]/Orders_CLEAN[[#This Row],[LineTotal]]&gt;0.3, "High", IF(Orders_CLEAN[[#This Row],[Profit]]/Orders_CLEAN[[#This Row],[LineTotal]]&gt;=0.15, "Medium", "Low")), "Quantity Error!")</f>
        <v>High</v>
      </c>
      <c r="V891" s="8" t="str">
        <f>IF(COUNTIF(Returns[OrderID], Orders_CLEAN[[#This Row],[OrderID]])&gt;0, "Yes", "No")</f>
        <v>No</v>
      </c>
      <c r="W891" s="19">
        <f>IF(Orders_CLEAN[[#This Row],[Returned]]="Yes",1,0)</f>
        <v>0</v>
      </c>
    </row>
    <row r="892" spans="1:23" x14ac:dyDescent="0.2">
      <c r="A892" t="s">
        <v>1439</v>
      </c>
      <c r="B892" s="5">
        <v>45634</v>
      </c>
      <c r="C892" s="5" t="str">
        <f>IF(Orders_CLEAN[[#This Row],[Quantity]]="", "Quantity Error!", "Q"&amp;ROUNDUP(MONTH(Orders_CLEAN[[#This Row],[OrderDate]])/3,0))</f>
        <v>Q4</v>
      </c>
      <c r="D892" t="s">
        <v>107</v>
      </c>
      <c r="E892" t="str">
        <f>_xlfn.XLOOKUP(Orders_CLEAN[[#This Row],[CustomerID]],Customers[CustomerID],Customers[CustomerName])</f>
        <v>Nomvula Molefe</v>
      </c>
      <c r="F892" t="s">
        <v>297</v>
      </c>
      <c r="G892" t="str">
        <f>_xlfn.XLOOKUP(Orders_CLEAN[[#This Row],[ProductID]],Products[ProductID],Products[ProductName])</f>
        <v>Laptops Model 2</v>
      </c>
      <c r="H892" t="str">
        <f>_xlfn.XLOOKUP(Orders_CLEAN[[#This Row],[ProductName]],Products[ProductName],Products[Category])</f>
        <v>Technology</v>
      </c>
      <c r="I892" s="6">
        <f>_xlfn.XLOOKUP(Orders_CLEAN[[#This Row],[ProductID]],Products[ProductID],Products[Cost])</f>
        <v>55.26</v>
      </c>
      <c r="J892">
        <v>5</v>
      </c>
      <c r="K892" s="6">
        <v>112.32</v>
      </c>
      <c r="L892" s="7">
        <v>0</v>
      </c>
      <c r="M892" t="s">
        <v>27</v>
      </c>
      <c r="N892" t="s">
        <v>14</v>
      </c>
      <c r="O892" t="str">
        <f>_xlfn.XLOOKUP(Orders_CLEAN[[#This Row],[Region]],Region_lookup[RegionCode],Region_lookup[RegionName])</f>
        <v>Western Cape</v>
      </c>
      <c r="P892" t="s">
        <v>82</v>
      </c>
      <c r="Q892" t="str">
        <f>_xlfn.XLOOKUP(Orders_CLEAN[[#This Row],[EmployeeID]],Employees[EmployeeID],Employees[EmployeeName])</f>
        <v>Thabo Pretorius</v>
      </c>
      <c r="R892" s="8">
        <f>Orders_CLEAN[[#This Row],[Quantity]]*Orders_CLEAN[[#This Row],[UnitPrice]]*(1-Orders_CLEAN[[#This Row],[Discount]])</f>
        <v>561.59999999999991</v>
      </c>
      <c r="S892" s="8">
        <f>Orders_CLEAN[[#This Row],[Cost]]*Orders_CLEAN[[#This Row],[Quantity]]</f>
        <v>276.3</v>
      </c>
      <c r="T892" s="8">
        <f>Orders_CLEAN[[#This Row],[LineTotal]]-Orders_CLEAN[[#This Row],[LineCost]]</f>
        <v>285.2999999999999</v>
      </c>
      <c r="U892" s="8" t="str">
        <f>IFERROR(IF(Orders_CLEAN[[#This Row],[Profit]]/Orders_CLEAN[[#This Row],[LineTotal]]&gt;0.3, "High", IF(Orders_CLEAN[[#This Row],[Profit]]/Orders_CLEAN[[#This Row],[LineTotal]]&gt;=0.15, "Medium", "Low")), "Quantity Error!")</f>
        <v>High</v>
      </c>
      <c r="V892" s="8" t="str">
        <f>IF(COUNTIF(Returns[OrderID], Orders_CLEAN[[#This Row],[OrderID]])&gt;0, "Yes", "No")</f>
        <v>No</v>
      </c>
      <c r="W892" s="19">
        <f>IF(Orders_CLEAN[[#This Row],[Returned]]="Yes",1,0)</f>
        <v>0</v>
      </c>
    </row>
    <row r="893" spans="1:23" x14ac:dyDescent="0.2">
      <c r="A893" t="s">
        <v>1440</v>
      </c>
      <c r="B893" s="5">
        <v>45350</v>
      </c>
      <c r="C893" s="5" t="str">
        <f>IF(Orders_CLEAN[[#This Row],[Quantity]]="", "Quantity Error!", "Q"&amp;ROUNDUP(MONTH(Orders_CLEAN[[#This Row],[OrderDate]])/3,0))</f>
        <v>Q1</v>
      </c>
      <c r="D893" t="s">
        <v>723</v>
      </c>
      <c r="E893" t="str">
        <f>_xlfn.XLOOKUP(Orders_CLEAN[[#This Row],[CustomerID]],Customers[CustomerID],Customers[CustomerName])</f>
        <v>Palesa Molefe</v>
      </c>
      <c r="F893" t="s">
        <v>199</v>
      </c>
      <c r="G893" t="str">
        <f>_xlfn.XLOOKUP(Orders_CLEAN[[#This Row],[ProductID]],Products[ProductID],Products[ProductName])</f>
        <v>Pens Model 2</v>
      </c>
      <c r="H893" t="str">
        <f>_xlfn.XLOOKUP(Orders_CLEAN[[#This Row],[ProductName]],Products[ProductName],Products[Category])</f>
        <v>Office Supplies</v>
      </c>
      <c r="I893" s="6">
        <f>_xlfn.XLOOKUP(Orders_CLEAN[[#This Row],[ProductID]],Products[ProductID],Products[Cost])</f>
        <v>285.10000000000002</v>
      </c>
      <c r="J893">
        <v>4</v>
      </c>
      <c r="K893" s="6">
        <v>528.79999999999995</v>
      </c>
      <c r="L893" s="7">
        <v>0.2</v>
      </c>
      <c r="M893" t="s">
        <v>27</v>
      </c>
      <c r="N893" t="s">
        <v>21</v>
      </c>
      <c r="O893" t="str">
        <f>_xlfn.XLOOKUP(Orders_CLEAN[[#This Row],[Region]],Region_lookup[RegionCode],Region_lookup[RegionName])</f>
        <v>KwaZulu-Natal</v>
      </c>
      <c r="P893" t="s">
        <v>22</v>
      </c>
      <c r="Q893" t="str">
        <f>_xlfn.XLOOKUP(Orders_CLEAN[[#This Row],[EmployeeID]],Employees[EmployeeID],Employees[EmployeeName])</f>
        <v>Thabo Le Roux</v>
      </c>
      <c r="R893" s="8">
        <f>Orders_CLEAN[[#This Row],[Quantity]]*Orders_CLEAN[[#This Row],[UnitPrice]]*(1-Orders_CLEAN[[#This Row],[Discount]])</f>
        <v>1692.1599999999999</v>
      </c>
      <c r="S893" s="8">
        <f>Orders_CLEAN[[#This Row],[Cost]]*Orders_CLEAN[[#This Row],[Quantity]]</f>
        <v>1140.4000000000001</v>
      </c>
      <c r="T893" s="8">
        <f>Orders_CLEAN[[#This Row],[LineTotal]]-Orders_CLEAN[[#This Row],[LineCost]]</f>
        <v>551.75999999999976</v>
      </c>
      <c r="U893" s="8" t="str">
        <f>IFERROR(IF(Orders_CLEAN[[#This Row],[Profit]]/Orders_CLEAN[[#This Row],[LineTotal]]&gt;0.3, "High", IF(Orders_CLEAN[[#This Row],[Profit]]/Orders_CLEAN[[#This Row],[LineTotal]]&gt;=0.15, "Medium", "Low")), "Quantity Error!")</f>
        <v>High</v>
      </c>
      <c r="V893" s="8" t="str">
        <f>IF(COUNTIF(Returns[OrderID], Orders_CLEAN[[#This Row],[OrderID]])&gt;0, "Yes", "No")</f>
        <v>No</v>
      </c>
      <c r="W893" s="19">
        <f>IF(Orders_CLEAN[[#This Row],[Returned]]="Yes",1,0)</f>
        <v>0</v>
      </c>
    </row>
    <row r="894" spans="1:23" x14ac:dyDescent="0.2">
      <c r="A894" t="s">
        <v>1441</v>
      </c>
      <c r="B894" s="5">
        <v>45389</v>
      </c>
      <c r="C894" s="5" t="str">
        <f>IF(Orders_CLEAN[[#This Row],[Quantity]]="", "Quantity Error!", "Q"&amp;ROUNDUP(MONTH(Orders_CLEAN[[#This Row],[OrderDate]])/3,0))</f>
        <v>Q2</v>
      </c>
      <c r="D894" t="s">
        <v>120</v>
      </c>
      <c r="E894" t="str">
        <f>_xlfn.XLOOKUP(Orders_CLEAN[[#This Row],[CustomerID]],Customers[CustomerID],Customers[CustomerName])</f>
        <v>Francois Sithole</v>
      </c>
      <c r="F894" t="s">
        <v>195</v>
      </c>
      <c r="G894" t="str">
        <f>_xlfn.XLOOKUP(Orders_CLEAN[[#This Row],[ProductID]],Products[ProductID],Products[ProductName])</f>
        <v>Printers Model 2</v>
      </c>
      <c r="H894" t="str">
        <f>_xlfn.XLOOKUP(Orders_CLEAN[[#This Row],[ProductName]],Products[ProductName],Products[Category])</f>
        <v>Technology</v>
      </c>
      <c r="I894" s="6">
        <f>_xlfn.XLOOKUP(Orders_CLEAN[[#This Row],[ProductID]],Products[ProductID],Products[Cost])</f>
        <v>338.21</v>
      </c>
      <c r="J894">
        <v>10</v>
      </c>
      <c r="K894" s="6">
        <v>661.25</v>
      </c>
      <c r="L894" s="7">
        <v>0</v>
      </c>
      <c r="M894" t="s">
        <v>36</v>
      </c>
      <c r="N894" t="s">
        <v>31</v>
      </c>
      <c r="O894" t="str">
        <f>_xlfn.XLOOKUP(Orders_CLEAN[[#This Row],[Region]],Region_lookup[RegionCode],Region_lookup[RegionName])</f>
        <v>Gauteng</v>
      </c>
      <c r="P894" t="s">
        <v>52</v>
      </c>
      <c r="Q894" t="str">
        <f>_xlfn.XLOOKUP(Orders_CLEAN[[#This Row],[EmployeeID]],Employees[EmployeeID],Employees[EmployeeName])</f>
        <v>Precious Mbatha</v>
      </c>
      <c r="R894" s="8">
        <f>Orders_CLEAN[[#This Row],[Quantity]]*Orders_CLEAN[[#This Row],[UnitPrice]]*(1-Orders_CLEAN[[#This Row],[Discount]])</f>
        <v>6612.5</v>
      </c>
      <c r="S894" s="8">
        <f>Orders_CLEAN[[#This Row],[Cost]]*Orders_CLEAN[[#This Row],[Quantity]]</f>
        <v>3382.1</v>
      </c>
      <c r="T894" s="8">
        <f>Orders_CLEAN[[#This Row],[LineTotal]]-Orders_CLEAN[[#This Row],[LineCost]]</f>
        <v>3230.4</v>
      </c>
      <c r="U894" s="8" t="str">
        <f>IFERROR(IF(Orders_CLEAN[[#This Row],[Profit]]/Orders_CLEAN[[#This Row],[LineTotal]]&gt;0.3, "High", IF(Orders_CLEAN[[#This Row],[Profit]]/Orders_CLEAN[[#This Row],[LineTotal]]&gt;=0.15, "Medium", "Low")), "Quantity Error!")</f>
        <v>High</v>
      </c>
      <c r="V894" s="8" t="str">
        <f>IF(COUNTIF(Returns[OrderID], Orders_CLEAN[[#This Row],[OrderID]])&gt;0, "Yes", "No")</f>
        <v>No</v>
      </c>
      <c r="W894" s="19">
        <f>IF(Orders_CLEAN[[#This Row],[Returned]]="Yes",1,0)</f>
        <v>0</v>
      </c>
    </row>
    <row r="895" spans="1:23" x14ac:dyDescent="0.2">
      <c r="A895" t="s">
        <v>1442</v>
      </c>
      <c r="B895" s="5">
        <v>45783</v>
      </c>
      <c r="C895" s="5" t="str">
        <f>IF(Orders_CLEAN[[#This Row],[Quantity]]="", "Quantity Error!", "Q"&amp;ROUNDUP(MONTH(Orders_CLEAN[[#This Row],[OrderDate]])/3,0))</f>
        <v>Q2</v>
      </c>
      <c r="D895" t="s">
        <v>40</v>
      </c>
      <c r="E895" t="str">
        <f>_xlfn.XLOOKUP(Orders_CLEAN[[#This Row],[CustomerID]],Customers[CustomerID],Customers[CustomerName])</f>
        <v>Francois Coetzee</v>
      </c>
      <c r="F895" t="s">
        <v>81</v>
      </c>
      <c r="G895" t="str">
        <f>_xlfn.XLOOKUP(Orders_CLEAN[[#This Row],[ProductID]],Products[ProductID],Products[ProductName])</f>
        <v>Envelopes Model 2</v>
      </c>
      <c r="H895" t="str">
        <f>_xlfn.XLOOKUP(Orders_CLEAN[[#This Row],[ProductName]],Products[ProductName],Products[Category])</f>
        <v>Office Supplies</v>
      </c>
      <c r="I895" s="6">
        <f>_xlfn.XLOOKUP(Orders_CLEAN[[#This Row],[ProductID]],Products[ProductID],Products[Cost])</f>
        <v>599.25</v>
      </c>
      <c r="J895">
        <v>2</v>
      </c>
      <c r="K895" s="6">
        <v>849.05</v>
      </c>
      <c r="L895" s="7">
        <v>0.15</v>
      </c>
      <c r="M895" t="s">
        <v>36</v>
      </c>
      <c r="N895" t="s">
        <v>31</v>
      </c>
      <c r="O895" t="str">
        <f>_xlfn.XLOOKUP(Orders_CLEAN[[#This Row],[Region]],Region_lookup[RegionCode],Region_lookup[RegionName])</f>
        <v>Gauteng</v>
      </c>
      <c r="P895" t="s">
        <v>32</v>
      </c>
      <c r="Q895" t="str">
        <f>_xlfn.XLOOKUP(Orders_CLEAN[[#This Row],[EmployeeID]],Employees[EmployeeID],Employees[EmployeeName])</f>
        <v>Nomvula Mokoena</v>
      </c>
      <c r="R895" s="8">
        <f>Orders_CLEAN[[#This Row],[Quantity]]*Orders_CLEAN[[#This Row],[UnitPrice]]*(1-Orders_CLEAN[[#This Row],[Discount]])</f>
        <v>1443.385</v>
      </c>
      <c r="S895" s="8">
        <f>Orders_CLEAN[[#This Row],[Cost]]*Orders_CLEAN[[#This Row],[Quantity]]</f>
        <v>1198.5</v>
      </c>
      <c r="T895" s="8">
        <f>Orders_CLEAN[[#This Row],[LineTotal]]-Orders_CLEAN[[#This Row],[LineCost]]</f>
        <v>244.88499999999999</v>
      </c>
      <c r="U895" s="8" t="str">
        <f>IFERROR(IF(Orders_CLEAN[[#This Row],[Profit]]/Orders_CLEAN[[#This Row],[LineTotal]]&gt;0.3, "High", IF(Orders_CLEAN[[#This Row],[Profit]]/Orders_CLEAN[[#This Row],[LineTotal]]&gt;=0.15, "Medium", "Low")), "Quantity Error!")</f>
        <v>Medium</v>
      </c>
      <c r="V895" s="8" t="str">
        <f>IF(COUNTIF(Returns[OrderID], Orders_CLEAN[[#This Row],[OrderID]])&gt;0, "Yes", "No")</f>
        <v>No</v>
      </c>
      <c r="W895" s="19">
        <f>IF(Orders_CLEAN[[#This Row],[Returned]]="Yes",1,0)</f>
        <v>0</v>
      </c>
    </row>
    <row r="896" spans="1:23" x14ac:dyDescent="0.2">
      <c r="A896" t="s">
        <v>1444</v>
      </c>
      <c r="B896" s="5">
        <v>45803</v>
      </c>
      <c r="C896" s="5" t="str">
        <f>IF(Orders_CLEAN[[#This Row],[Quantity]]="", "Quantity Error!", "Q"&amp;ROUNDUP(MONTH(Orders_CLEAN[[#This Row],[OrderDate]])/3,0))</f>
        <v>Q2</v>
      </c>
      <c r="D896" t="s">
        <v>1164</v>
      </c>
      <c r="E896" t="str">
        <f>_xlfn.XLOOKUP(Orders_CLEAN[[#This Row],[CustomerID]],Customers[CustomerID],Customers[CustomerName])</f>
        <v>Nomvula Coetzee</v>
      </c>
      <c r="F896" t="s">
        <v>92</v>
      </c>
      <c r="G896" t="str">
        <f>_xlfn.XLOOKUP(Orders_CLEAN[[#This Row],[ProductID]],Products[ProductID],Products[ProductName])</f>
        <v>Accessories Model 3</v>
      </c>
      <c r="H896" t="str">
        <f>_xlfn.XLOOKUP(Orders_CLEAN[[#This Row],[ProductName]],Products[ProductName],Products[Category])</f>
        <v>Technology</v>
      </c>
      <c r="I896" s="6">
        <f>_xlfn.XLOOKUP(Orders_CLEAN[[#This Row],[ProductID]],Products[ProductID],Products[Cost])</f>
        <v>357.49</v>
      </c>
      <c r="J896">
        <v>6</v>
      </c>
      <c r="K896" s="6">
        <v>769.69</v>
      </c>
      <c r="L896" s="7">
        <v>0.15</v>
      </c>
      <c r="M896" t="s">
        <v>27</v>
      </c>
      <c r="N896" t="s">
        <v>14</v>
      </c>
      <c r="O896" t="str">
        <f>_xlfn.XLOOKUP(Orders_CLEAN[[#This Row],[Region]],Region_lookup[RegionCode],Region_lookup[RegionName])</f>
        <v>Western Cape</v>
      </c>
      <c r="P896" t="s">
        <v>93</v>
      </c>
      <c r="Q896" t="str">
        <f>_xlfn.XLOOKUP(Orders_CLEAN[[#This Row],[EmployeeID]],Employees[EmployeeID],Employees[EmployeeName])</f>
        <v>Anja Zulu</v>
      </c>
      <c r="R896" s="8">
        <f>Orders_CLEAN[[#This Row],[Quantity]]*Orders_CLEAN[[#This Row],[UnitPrice]]*(1-Orders_CLEAN[[#This Row],[Discount]])</f>
        <v>3925.4190000000003</v>
      </c>
      <c r="S896" s="8">
        <f>Orders_CLEAN[[#This Row],[Cost]]*Orders_CLEAN[[#This Row],[Quantity]]</f>
        <v>2144.94</v>
      </c>
      <c r="T896" s="8">
        <f>Orders_CLEAN[[#This Row],[LineTotal]]-Orders_CLEAN[[#This Row],[LineCost]]</f>
        <v>1780.4790000000003</v>
      </c>
      <c r="U896" s="8" t="str">
        <f>IFERROR(IF(Orders_CLEAN[[#This Row],[Profit]]/Orders_CLEAN[[#This Row],[LineTotal]]&gt;0.3, "High", IF(Orders_CLEAN[[#This Row],[Profit]]/Orders_CLEAN[[#This Row],[LineTotal]]&gt;=0.15, "Medium", "Low")), "Quantity Error!")</f>
        <v>High</v>
      </c>
      <c r="V896" s="8" t="str">
        <f>IF(COUNTIF(Returns[OrderID], Orders_CLEAN[[#This Row],[OrderID]])&gt;0, "Yes", "No")</f>
        <v>No</v>
      </c>
      <c r="W896" s="19">
        <f>IF(Orders_CLEAN[[#This Row],[Returned]]="Yes",1,0)</f>
        <v>0</v>
      </c>
    </row>
    <row r="897" spans="1:23" x14ac:dyDescent="0.2">
      <c r="A897" t="s">
        <v>1445</v>
      </c>
      <c r="B897" s="5">
        <v>45502</v>
      </c>
      <c r="C897" s="5" t="str">
        <f>IF(Orders_CLEAN[[#This Row],[Quantity]]="", "Quantity Error!", "Q"&amp;ROUNDUP(MONTH(Orders_CLEAN[[#This Row],[OrderDate]])/3,0))</f>
        <v>Q3</v>
      </c>
      <c r="D897" t="s">
        <v>396</v>
      </c>
      <c r="E897" t="str">
        <f>_xlfn.XLOOKUP(Orders_CLEAN[[#This Row],[CustomerID]],Customers[CustomerID],Customers[CustomerName])</f>
        <v>Aisha Sithole</v>
      </c>
      <c r="F897" t="s">
        <v>144</v>
      </c>
      <c r="G897" t="str">
        <f>_xlfn.XLOOKUP(Orders_CLEAN[[#This Row],[ProductID]],Products[ProductID],Products[ProductName])</f>
        <v>Bookcases Model 1</v>
      </c>
      <c r="H897" t="str">
        <f>_xlfn.XLOOKUP(Orders_CLEAN[[#This Row],[ProductName]],Products[ProductName],Products[Category])</f>
        <v>Furniture</v>
      </c>
      <c r="I897" s="6">
        <f>_xlfn.XLOOKUP(Orders_CLEAN[[#This Row],[ProductID]],Products[ProductID],Products[Cost])</f>
        <v>644.65</v>
      </c>
      <c r="J897">
        <v>9</v>
      </c>
      <c r="K897" s="6">
        <v>1029.82</v>
      </c>
      <c r="L897" s="7">
        <v>0</v>
      </c>
      <c r="M897" t="s">
        <v>36</v>
      </c>
      <c r="N897" t="s">
        <v>14</v>
      </c>
      <c r="O897" t="str">
        <f>_xlfn.XLOOKUP(Orders_CLEAN[[#This Row],[Region]],Region_lookup[RegionCode],Region_lookup[RegionName])</f>
        <v>Western Cape</v>
      </c>
      <c r="P897" t="s">
        <v>93</v>
      </c>
      <c r="Q897" t="str">
        <f>_xlfn.XLOOKUP(Orders_CLEAN[[#This Row],[EmployeeID]],Employees[EmployeeID],Employees[EmployeeName])</f>
        <v>Anja Zulu</v>
      </c>
      <c r="R897" s="8">
        <f>Orders_CLEAN[[#This Row],[Quantity]]*Orders_CLEAN[[#This Row],[UnitPrice]]*(1-Orders_CLEAN[[#This Row],[Discount]])</f>
        <v>9268.3799999999992</v>
      </c>
      <c r="S897" s="8">
        <f>Orders_CLEAN[[#This Row],[Cost]]*Orders_CLEAN[[#This Row],[Quantity]]</f>
        <v>5801.8499999999995</v>
      </c>
      <c r="T897" s="8">
        <f>Orders_CLEAN[[#This Row],[LineTotal]]-Orders_CLEAN[[#This Row],[LineCost]]</f>
        <v>3466.5299999999997</v>
      </c>
      <c r="U897" s="8" t="str">
        <f>IFERROR(IF(Orders_CLEAN[[#This Row],[Profit]]/Orders_CLEAN[[#This Row],[LineTotal]]&gt;0.3, "High", IF(Orders_CLEAN[[#This Row],[Profit]]/Orders_CLEAN[[#This Row],[LineTotal]]&gt;=0.15, "Medium", "Low")), "Quantity Error!")</f>
        <v>High</v>
      </c>
      <c r="V897" s="8" t="str">
        <f>IF(COUNTIF(Returns[OrderID], Orders_CLEAN[[#This Row],[OrderID]])&gt;0, "Yes", "No")</f>
        <v>No</v>
      </c>
      <c r="W897" s="19">
        <f>IF(Orders_CLEAN[[#This Row],[Returned]]="Yes",1,0)</f>
        <v>0</v>
      </c>
    </row>
    <row r="898" spans="1:23" x14ac:dyDescent="0.2">
      <c r="A898" t="s">
        <v>1447</v>
      </c>
      <c r="B898" s="5">
        <v>45684</v>
      </c>
      <c r="C898" s="5" t="str">
        <f>IF(Orders_CLEAN[[#This Row],[Quantity]]="", "Quantity Error!", "Q"&amp;ROUNDUP(MONTH(Orders_CLEAN[[#This Row],[OrderDate]])/3,0))</f>
        <v>Q1</v>
      </c>
      <c r="D898" t="s">
        <v>530</v>
      </c>
      <c r="E898" t="str">
        <f>_xlfn.XLOOKUP(Orders_CLEAN[[#This Row],[CustomerID]],Customers[CustomerID],Customers[CustomerName])</f>
        <v>Aisha Botha</v>
      </c>
      <c r="F898" t="s">
        <v>213</v>
      </c>
      <c r="G898" t="str">
        <f>_xlfn.XLOOKUP(Orders_CLEAN[[#This Row],[ProductID]],Products[ProductID],Products[ProductName])</f>
        <v>Pens Model 4</v>
      </c>
      <c r="H898" t="str">
        <f>_xlfn.XLOOKUP(Orders_CLEAN[[#This Row],[ProductName]],Products[ProductName],Products[Category])</f>
        <v>Office Supplies</v>
      </c>
      <c r="I898" s="6">
        <f>_xlfn.XLOOKUP(Orders_CLEAN[[#This Row],[ProductID]],Products[ProductID],Products[Cost])</f>
        <v>578.14</v>
      </c>
      <c r="J898">
        <v>10</v>
      </c>
      <c r="K898" s="6">
        <v>1084.72</v>
      </c>
      <c r="L898" s="7">
        <v>0.1</v>
      </c>
      <c r="M898" t="s">
        <v>36</v>
      </c>
      <c r="N898" t="s">
        <v>21</v>
      </c>
      <c r="O898" t="str">
        <f>_xlfn.XLOOKUP(Orders_CLEAN[[#This Row],[Region]],Region_lookup[RegionCode],Region_lookup[RegionName])</f>
        <v>KwaZulu-Natal</v>
      </c>
      <c r="P898" t="s">
        <v>22</v>
      </c>
      <c r="Q898" t="str">
        <f>_xlfn.XLOOKUP(Orders_CLEAN[[#This Row],[EmployeeID]],Employees[EmployeeID],Employees[EmployeeName])</f>
        <v>Thabo Le Roux</v>
      </c>
      <c r="R898" s="8">
        <f>Orders_CLEAN[[#This Row],[Quantity]]*Orders_CLEAN[[#This Row],[UnitPrice]]*(1-Orders_CLEAN[[#This Row],[Discount]])</f>
        <v>9762.4800000000014</v>
      </c>
      <c r="S898" s="8">
        <f>Orders_CLEAN[[#This Row],[Cost]]*Orders_CLEAN[[#This Row],[Quantity]]</f>
        <v>5781.4</v>
      </c>
      <c r="T898" s="8">
        <f>Orders_CLEAN[[#This Row],[LineTotal]]-Orders_CLEAN[[#This Row],[LineCost]]</f>
        <v>3981.0800000000017</v>
      </c>
      <c r="U898" s="8" t="str">
        <f>IFERROR(IF(Orders_CLEAN[[#This Row],[Profit]]/Orders_CLEAN[[#This Row],[LineTotal]]&gt;0.3, "High", IF(Orders_CLEAN[[#This Row],[Profit]]/Orders_CLEAN[[#This Row],[LineTotal]]&gt;=0.15, "Medium", "Low")), "Quantity Error!")</f>
        <v>High</v>
      </c>
      <c r="V898" s="8" t="str">
        <f>IF(COUNTIF(Returns[OrderID], Orders_CLEAN[[#This Row],[OrderID]])&gt;0, "Yes", "No")</f>
        <v>No</v>
      </c>
      <c r="W898" s="19">
        <f>IF(Orders_CLEAN[[#This Row],[Returned]]="Yes",1,0)</f>
        <v>0</v>
      </c>
    </row>
    <row r="899" spans="1:23" x14ac:dyDescent="0.2">
      <c r="A899" t="s">
        <v>1449</v>
      </c>
      <c r="B899" s="5">
        <v>45354</v>
      </c>
      <c r="C899" s="5" t="str">
        <f>IF(Orders_CLEAN[[#This Row],[Quantity]]="", "Quantity Error!", "Q"&amp;ROUNDUP(MONTH(Orders_CLEAN[[#This Row],[OrderDate]])/3,0))</f>
        <v>Q1</v>
      </c>
      <c r="D899" t="s">
        <v>263</v>
      </c>
      <c r="E899" t="str">
        <f>_xlfn.XLOOKUP(Orders_CLEAN[[#This Row],[CustomerID]],Customers[CustomerID],Customers[CustomerName])</f>
        <v>Kagiso Coetzee</v>
      </c>
      <c r="F899" t="s">
        <v>30</v>
      </c>
      <c r="G899" t="str">
        <f>_xlfn.XLOOKUP(Orders_CLEAN[[#This Row],[ProductID]],Products[ProductID],Products[ProductName])</f>
        <v>Paper Model 4</v>
      </c>
      <c r="H899" t="str">
        <f>_xlfn.XLOOKUP(Orders_CLEAN[[#This Row],[ProductName]],Products[ProductName],Products[Category])</f>
        <v>Office Supplies</v>
      </c>
      <c r="I899" s="6">
        <f>_xlfn.XLOOKUP(Orders_CLEAN[[#This Row],[ProductID]],Products[ProductID],Products[Cost])</f>
        <v>528.29</v>
      </c>
      <c r="J899">
        <v>8</v>
      </c>
      <c r="K899" s="6">
        <v>798.12</v>
      </c>
      <c r="L899" s="7">
        <v>0.15</v>
      </c>
      <c r="M899" t="s">
        <v>27</v>
      </c>
      <c r="N899" t="s">
        <v>14</v>
      </c>
      <c r="O899" t="str">
        <f>_xlfn.XLOOKUP(Orders_CLEAN[[#This Row],[Region]],Region_lookup[RegionCode],Region_lookup[RegionName])</f>
        <v>Western Cape</v>
      </c>
      <c r="P899" t="s">
        <v>15</v>
      </c>
      <c r="Q899" t="str">
        <f>_xlfn.XLOOKUP(Orders_CLEAN[[#This Row],[EmployeeID]],Employees[EmployeeID],Employees[EmployeeName])</f>
        <v>Anja Fourie</v>
      </c>
      <c r="R899" s="8">
        <f>Orders_CLEAN[[#This Row],[Quantity]]*Orders_CLEAN[[#This Row],[UnitPrice]]*(1-Orders_CLEAN[[#This Row],[Discount]])</f>
        <v>5427.2159999999994</v>
      </c>
      <c r="S899" s="8">
        <f>Orders_CLEAN[[#This Row],[Cost]]*Orders_CLEAN[[#This Row],[Quantity]]</f>
        <v>4226.32</v>
      </c>
      <c r="T899" s="8">
        <f>Orders_CLEAN[[#This Row],[LineTotal]]-Orders_CLEAN[[#This Row],[LineCost]]</f>
        <v>1200.8959999999997</v>
      </c>
      <c r="U899" s="8" t="str">
        <f>IFERROR(IF(Orders_CLEAN[[#This Row],[Profit]]/Orders_CLEAN[[#This Row],[LineTotal]]&gt;0.3, "High", IF(Orders_CLEAN[[#This Row],[Profit]]/Orders_CLEAN[[#This Row],[LineTotal]]&gt;=0.15, "Medium", "Low")), "Quantity Error!")</f>
        <v>Medium</v>
      </c>
      <c r="V899" s="8" t="str">
        <f>IF(COUNTIF(Returns[OrderID], Orders_CLEAN[[#This Row],[OrderID]])&gt;0, "Yes", "No")</f>
        <v>No</v>
      </c>
      <c r="W899" s="19">
        <f>IF(Orders_CLEAN[[#This Row],[Returned]]="Yes",1,0)</f>
        <v>0</v>
      </c>
    </row>
    <row r="900" spans="1:23" x14ac:dyDescent="0.2">
      <c r="A900" t="s">
        <v>1450</v>
      </c>
      <c r="B900" s="5">
        <v>45790</v>
      </c>
      <c r="C900" s="5" t="str">
        <f>IF(Orders_CLEAN[[#This Row],[Quantity]]="", "Quantity Error!", "Q"&amp;ROUNDUP(MONTH(Orders_CLEAN[[#This Row],[OrderDate]])/3,0))</f>
        <v>Q2</v>
      </c>
      <c r="D900" t="s">
        <v>310</v>
      </c>
      <c r="E900" t="str">
        <f>_xlfn.XLOOKUP(Orders_CLEAN[[#This Row],[CustomerID]],Customers[CustomerID],Customers[CustomerName])</f>
        <v>Riaan Khumalo</v>
      </c>
      <c r="F900" t="s">
        <v>51</v>
      </c>
      <c r="G900" t="str">
        <f>_xlfn.XLOOKUP(Orders_CLEAN[[#This Row],[ProductID]],Products[ProductID],Products[ProductName])</f>
        <v>Bookcases Model 4</v>
      </c>
      <c r="H900" t="str">
        <f>_xlfn.XLOOKUP(Orders_CLEAN[[#This Row],[ProductName]],Products[ProductName],Products[Category])</f>
        <v>Furniture</v>
      </c>
      <c r="I900" s="6">
        <f>_xlfn.XLOOKUP(Orders_CLEAN[[#This Row],[ProductID]],Products[ProductID],Products[Cost])</f>
        <v>539.9</v>
      </c>
      <c r="J900">
        <v>3</v>
      </c>
      <c r="K900" s="6">
        <v>1019.72</v>
      </c>
      <c r="L900" s="7">
        <v>0.2</v>
      </c>
      <c r="M900" t="s">
        <v>27</v>
      </c>
      <c r="N900" t="s">
        <v>14</v>
      </c>
      <c r="O900" t="str">
        <f>_xlfn.XLOOKUP(Orders_CLEAN[[#This Row],[Region]],Region_lookup[RegionCode],Region_lookup[RegionName])</f>
        <v>Western Cape</v>
      </c>
      <c r="P900" t="s">
        <v>82</v>
      </c>
      <c r="Q900" t="str">
        <f>_xlfn.XLOOKUP(Orders_CLEAN[[#This Row],[EmployeeID]],Employees[EmployeeID],Employees[EmployeeName])</f>
        <v>Thabo Pretorius</v>
      </c>
      <c r="R900" s="8">
        <f>Orders_CLEAN[[#This Row],[Quantity]]*Orders_CLEAN[[#This Row],[UnitPrice]]*(1-Orders_CLEAN[[#This Row],[Discount]])</f>
        <v>2447.328</v>
      </c>
      <c r="S900" s="8">
        <f>Orders_CLEAN[[#This Row],[Cost]]*Orders_CLEAN[[#This Row],[Quantity]]</f>
        <v>1619.6999999999998</v>
      </c>
      <c r="T900" s="8">
        <f>Orders_CLEAN[[#This Row],[LineTotal]]-Orders_CLEAN[[#This Row],[LineCost]]</f>
        <v>827.62800000000016</v>
      </c>
      <c r="U900" s="8" t="str">
        <f>IFERROR(IF(Orders_CLEAN[[#This Row],[Profit]]/Orders_CLEAN[[#This Row],[LineTotal]]&gt;0.3, "High", IF(Orders_CLEAN[[#This Row],[Profit]]/Orders_CLEAN[[#This Row],[LineTotal]]&gt;=0.15, "Medium", "Low")), "Quantity Error!")</f>
        <v>High</v>
      </c>
      <c r="V900" s="8" t="str">
        <f>IF(COUNTIF(Returns[OrderID], Orders_CLEAN[[#This Row],[OrderID]])&gt;0, "Yes", "No")</f>
        <v>No</v>
      </c>
      <c r="W900" s="19">
        <f>IF(Orders_CLEAN[[#This Row],[Returned]]="Yes",1,0)</f>
        <v>0</v>
      </c>
    </row>
    <row r="901" spans="1:23" x14ac:dyDescent="0.2">
      <c r="A901" t="s">
        <v>1451</v>
      </c>
      <c r="B901" s="5">
        <v>45594</v>
      </c>
      <c r="C901" s="5" t="str">
        <f>IF(Orders_CLEAN[[#This Row],[Quantity]]="", "Quantity Error!", "Q"&amp;ROUNDUP(MONTH(Orders_CLEAN[[#This Row],[OrderDate]])/3,0))</f>
        <v>Q4</v>
      </c>
      <c r="D901" t="s">
        <v>303</v>
      </c>
      <c r="E901" t="str">
        <f>_xlfn.XLOOKUP(Orders_CLEAN[[#This Row],[CustomerID]],Customers[CustomerID],Customers[CustomerName])</f>
        <v>Chantelle Pretorius</v>
      </c>
      <c r="F901" t="s">
        <v>124</v>
      </c>
      <c r="G901" t="str">
        <f>_xlfn.XLOOKUP(Orders_CLEAN[[#This Row],[ProductID]],Products[ProductID],Products[ProductName])</f>
        <v>Binders Model 2</v>
      </c>
      <c r="H901" t="str">
        <f>_xlfn.XLOOKUP(Orders_CLEAN[[#This Row],[ProductName]],Products[ProductName],Products[Category])</f>
        <v>Office Supplies</v>
      </c>
      <c r="I901" s="6">
        <f>_xlfn.XLOOKUP(Orders_CLEAN[[#This Row],[ProductID]],Products[ProductID],Products[Cost])</f>
        <v>597.01</v>
      </c>
      <c r="J901">
        <v>5</v>
      </c>
      <c r="K901" s="6">
        <v>774.08</v>
      </c>
      <c r="L901" s="7">
        <v>0.05</v>
      </c>
      <c r="M901" t="s">
        <v>62</v>
      </c>
      <c r="N901" t="s">
        <v>14</v>
      </c>
      <c r="O901" t="str">
        <f>_xlfn.XLOOKUP(Orders_CLEAN[[#This Row],[Region]],Region_lookup[RegionCode],Region_lookup[RegionName])</f>
        <v>Western Cape</v>
      </c>
      <c r="P901" t="s">
        <v>93</v>
      </c>
      <c r="Q901" t="str">
        <f>_xlfn.XLOOKUP(Orders_CLEAN[[#This Row],[EmployeeID]],Employees[EmployeeID],Employees[EmployeeName])</f>
        <v>Anja Zulu</v>
      </c>
      <c r="R901" s="8">
        <f>Orders_CLEAN[[#This Row],[Quantity]]*Orders_CLEAN[[#This Row],[UnitPrice]]*(1-Orders_CLEAN[[#This Row],[Discount]])</f>
        <v>3676.88</v>
      </c>
      <c r="S901" s="8">
        <f>Orders_CLEAN[[#This Row],[Cost]]*Orders_CLEAN[[#This Row],[Quantity]]</f>
        <v>2985.05</v>
      </c>
      <c r="T901" s="8">
        <f>Orders_CLEAN[[#This Row],[LineTotal]]-Orders_CLEAN[[#This Row],[LineCost]]</f>
        <v>691.82999999999993</v>
      </c>
      <c r="U901" s="8" t="str">
        <f>IFERROR(IF(Orders_CLEAN[[#This Row],[Profit]]/Orders_CLEAN[[#This Row],[LineTotal]]&gt;0.3, "High", IF(Orders_CLEAN[[#This Row],[Profit]]/Orders_CLEAN[[#This Row],[LineTotal]]&gt;=0.15, "Medium", "Low")), "Quantity Error!")</f>
        <v>Medium</v>
      </c>
      <c r="V901" s="8" t="str">
        <f>IF(COUNTIF(Returns[OrderID], Orders_CLEAN[[#This Row],[OrderID]])&gt;0, "Yes", "No")</f>
        <v>No</v>
      </c>
      <c r="W901" s="19">
        <f>IF(Orders_CLEAN[[#This Row],[Returned]]="Yes",1,0)</f>
        <v>0</v>
      </c>
    </row>
    <row r="902" spans="1:23" x14ac:dyDescent="0.2">
      <c r="A902" t="s">
        <v>1452</v>
      </c>
      <c r="B902" s="5">
        <v>45636</v>
      </c>
      <c r="C902" s="5" t="str">
        <f>IF(Orders_CLEAN[[#This Row],[Quantity]]="", "Quantity Error!", "Q"&amp;ROUNDUP(MONTH(Orders_CLEAN[[#This Row],[OrderDate]])/3,0))</f>
        <v>Q4</v>
      </c>
      <c r="D902" t="s">
        <v>574</v>
      </c>
      <c r="E902" t="str">
        <f>_xlfn.XLOOKUP(Orders_CLEAN[[#This Row],[CustomerID]],Customers[CustomerID],Customers[CustomerName])</f>
        <v>Lerato Mbatha</v>
      </c>
      <c r="F902" t="s">
        <v>65</v>
      </c>
      <c r="G902" t="str">
        <f>_xlfn.XLOOKUP(Orders_CLEAN[[#This Row],[ProductID]],Products[ProductID],Products[ProductName])</f>
        <v>Bookcases Model 2</v>
      </c>
      <c r="H902" t="str">
        <f>_xlfn.XLOOKUP(Orders_CLEAN[[#This Row],[ProductName]],Products[ProductName],Products[Category])</f>
        <v>Furniture</v>
      </c>
      <c r="I902" s="6">
        <f>_xlfn.XLOOKUP(Orders_CLEAN[[#This Row],[ProductID]],Products[ProductID],Products[Cost])</f>
        <v>633.59</v>
      </c>
      <c r="J902">
        <v>7</v>
      </c>
      <c r="K902" s="6">
        <v>800.37</v>
      </c>
      <c r="L902" s="7">
        <v>0</v>
      </c>
      <c r="M902" t="s">
        <v>27</v>
      </c>
      <c r="N902" t="s">
        <v>31</v>
      </c>
      <c r="O902" t="str">
        <f>_xlfn.XLOOKUP(Orders_CLEAN[[#This Row],[Region]],Region_lookup[RegionCode],Region_lookup[RegionName])</f>
        <v>Gauteng</v>
      </c>
      <c r="P902" t="s">
        <v>52</v>
      </c>
      <c r="Q902" t="str">
        <f>_xlfn.XLOOKUP(Orders_CLEAN[[#This Row],[EmployeeID]],Employees[EmployeeID],Employees[EmployeeName])</f>
        <v>Precious Mbatha</v>
      </c>
      <c r="R902" s="8">
        <f>Orders_CLEAN[[#This Row],[Quantity]]*Orders_CLEAN[[#This Row],[UnitPrice]]*(1-Orders_CLEAN[[#This Row],[Discount]])</f>
        <v>5602.59</v>
      </c>
      <c r="S902" s="8">
        <f>Orders_CLEAN[[#This Row],[Cost]]*Orders_CLEAN[[#This Row],[Quantity]]</f>
        <v>4435.13</v>
      </c>
      <c r="T902" s="8">
        <f>Orders_CLEAN[[#This Row],[LineTotal]]-Orders_CLEAN[[#This Row],[LineCost]]</f>
        <v>1167.46</v>
      </c>
      <c r="U902" s="8" t="str">
        <f>IFERROR(IF(Orders_CLEAN[[#This Row],[Profit]]/Orders_CLEAN[[#This Row],[LineTotal]]&gt;0.3, "High", IF(Orders_CLEAN[[#This Row],[Profit]]/Orders_CLEAN[[#This Row],[LineTotal]]&gt;=0.15, "Medium", "Low")), "Quantity Error!")</f>
        <v>Medium</v>
      </c>
      <c r="V902" s="8" t="str">
        <f>IF(COUNTIF(Returns[OrderID], Orders_CLEAN[[#This Row],[OrderID]])&gt;0, "Yes", "No")</f>
        <v>No</v>
      </c>
      <c r="W902" s="19">
        <f>IF(Orders_CLEAN[[#This Row],[Returned]]="Yes",1,0)</f>
        <v>0</v>
      </c>
    </row>
    <row r="903" spans="1:23" x14ac:dyDescent="0.2">
      <c r="A903" t="s">
        <v>1453</v>
      </c>
      <c r="B903" s="5">
        <v>45780</v>
      </c>
      <c r="C903" s="5" t="str">
        <f>IF(Orders_CLEAN[[#This Row],[Quantity]]="", "Quantity Error!", "Q"&amp;ROUNDUP(MONTH(Orders_CLEAN[[#This Row],[OrderDate]])/3,0))</f>
        <v>Q2</v>
      </c>
      <c r="D903" t="s">
        <v>141</v>
      </c>
      <c r="E903" t="str">
        <f>_xlfn.XLOOKUP(Orders_CLEAN[[#This Row],[CustomerID]],Customers[CustomerID],Customers[CustomerName])</f>
        <v>Anja Molefe</v>
      </c>
      <c r="F903" t="s">
        <v>12</v>
      </c>
      <c r="G903" t="str">
        <f>_xlfn.XLOOKUP(Orders_CLEAN[[#This Row],[ProductID]],Products[ProductID],Products[ProductName])</f>
        <v>Printers Model 3</v>
      </c>
      <c r="H903" t="str">
        <f>_xlfn.XLOOKUP(Orders_CLEAN[[#This Row],[ProductName]],Products[ProductName],Products[Category])</f>
        <v>Technology</v>
      </c>
      <c r="I903" s="6">
        <f>_xlfn.XLOOKUP(Orders_CLEAN[[#This Row],[ProductID]],Products[ProductID],Products[Cost])</f>
        <v>127.85</v>
      </c>
      <c r="J903">
        <v>11</v>
      </c>
      <c r="K903" s="6">
        <v>210.2</v>
      </c>
      <c r="L903" s="7">
        <v>0.15</v>
      </c>
      <c r="M903" t="s">
        <v>27</v>
      </c>
      <c r="N903" t="s">
        <v>14</v>
      </c>
      <c r="O903" t="str">
        <f>_xlfn.XLOOKUP(Orders_CLEAN[[#This Row],[Region]],Region_lookup[RegionCode],Region_lookup[RegionName])</f>
        <v>Western Cape</v>
      </c>
      <c r="P903" t="s">
        <v>93</v>
      </c>
      <c r="Q903" t="str">
        <f>_xlfn.XLOOKUP(Orders_CLEAN[[#This Row],[EmployeeID]],Employees[EmployeeID],Employees[EmployeeName])</f>
        <v>Anja Zulu</v>
      </c>
      <c r="R903" s="8">
        <f>Orders_CLEAN[[#This Row],[Quantity]]*Orders_CLEAN[[#This Row],[UnitPrice]]*(1-Orders_CLEAN[[#This Row],[Discount]])</f>
        <v>1965.37</v>
      </c>
      <c r="S903" s="8">
        <f>Orders_CLEAN[[#This Row],[Cost]]*Orders_CLEAN[[#This Row],[Quantity]]</f>
        <v>1406.35</v>
      </c>
      <c r="T903" s="8">
        <f>Orders_CLEAN[[#This Row],[LineTotal]]-Orders_CLEAN[[#This Row],[LineCost]]</f>
        <v>559.02</v>
      </c>
      <c r="U903" s="8" t="str">
        <f>IFERROR(IF(Orders_CLEAN[[#This Row],[Profit]]/Orders_CLEAN[[#This Row],[LineTotal]]&gt;0.3, "High", IF(Orders_CLEAN[[#This Row],[Profit]]/Orders_CLEAN[[#This Row],[LineTotal]]&gt;=0.15, "Medium", "Low")), "Quantity Error!")</f>
        <v>Medium</v>
      </c>
      <c r="V903" s="8" t="str">
        <f>IF(COUNTIF(Returns[OrderID], Orders_CLEAN[[#This Row],[OrderID]])&gt;0, "Yes", "No")</f>
        <v>Yes</v>
      </c>
      <c r="W903" s="19">
        <f>IF(Orders_CLEAN[[#This Row],[Returned]]="Yes",1,0)</f>
        <v>1</v>
      </c>
    </row>
    <row r="904" spans="1:23" x14ac:dyDescent="0.2">
      <c r="A904" t="s">
        <v>1454</v>
      </c>
      <c r="B904" s="5">
        <v>45356</v>
      </c>
      <c r="C904" s="5" t="str">
        <f>IF(Orders_CLEAN[[#This Row],[Quantity]]="", "Quantity Error!", "Q"&amp;ROUNDUP(MONTH(Orders_CLEAN[[#This Row],[OrderDate]])/3,0))</f>
        <v>Q1</v>
      </c>
      <c r="D904" t="s">
        <v>72</v>
      </c>
      <c r="E904" t="str">
        <f>_xlfn.XLOOKUP(Orders_CLEAN[[#This Row],[CustomerID]],Customers[CustomerID],Customers[CustomerName])</f>
        <v>Francois Botha</v>
      </c>
      <c r="F904" t="s">
        <v>65</v>
      </c>
      <c r="G904" t="str">
        <f>_xlfn.XLOOKUP(Orders_CLEAN[[#This Row],[ProductID]],Products[ProductID],Products[ProductName])</f>
        <v>Bookcases Model 2</v>
      </c>
      <c r="H904" t="str">
        <f>_xlfn.XLOOKUP(Orders_CLEAN[[#This Row],[ProductName]],Products[ProductName],Products[Category])</f>
        <v>Furniture</v>
      </c>
      <c r="I904" s="6">
        <f>_xlfn.XLOOKUP(Orders_CLEAN[[#This Row],[ProductID]],Products[ProductID],Products[Cost])</f>
        <v>633.59</v>
      </c>
      <c r="J904">
        <v>9</v>
      </c>
      <c r="K904" s="6">
        <v>800.37</v>
      </c>
      <c r="L904" s="7">
        <v>0.05</v>
      </c>
      <c r="M904" t="s">
        <v>27</v>
      </c>
      <c r="N904" t="s">
        <v>47</v>
      </c>
      <c r="O904" t="str">
        <f>_xlfn.XLOOKUP(Orders_CLEAN[[#This Row],[Region]],Region_lookup[RegionCode],Region_lookup[RegionName])</f>
        <v>Eastern Cape</v>
      </c>
      <c r="P904" t="s">
        <v>48</v>
      </c>
      <c r="Q904" t="str">
        <f>_xlfn.XLOOKUP(Orders_CLEAN[[#This Row],[EmployeeID]],Employees[EmployeeID],Employees[EmployeeName])</f>
        <v>Sipho Ndlovu</v>
      </c>
      <c r="R904" s="8">
        <f>Orders_CLEAN[[#This Row],[Quantity]]*Orders_CLEAN[[#This Row],[UnitPrice]]*(1-Orders_CLEAN[[#This Row],[Discount]])</f>
        <v>6843.1634999999997</v>
      </c>
      <c r="S904" s="8">
        <f>Orders_CLEAN[[#This Row],[Cost]]*Orders_CLEAN[[#This Row],[Quantity]]</f>
        <v>5702.31</v>
      </c>
      <c r="T904" s="8">
        <f>Orders_CLEAN[[#This Row],[LineTotal]]-Orders_CLEAN[[#This Row],[LineCost]]</f>
        <v>1140.8534999999993</v>
      </c>
      <c r="U904" s="8" t="str">
        <f>IFERROR(IF(Orders_CLEAN[[#This Row],[Profit]]/Orders_CLEAN[[#This Row],[LineTotal]]&gt;0.3, "High", IF(Orders_CLEAN[[#This Row],[Profit]]/Orders_CLEAN[[#This Row],[LineTotal]]&gt;=0.15, "Medium", "Low")), "Quantity Error!")</f>
        <v>Medium</v>
      </c>
      <c r="V904" s="8" t="str">
        <f>IF(COUNTIF(Returns[OrderID], Orders_CLEAN[[#This Row],[OrderID]])&gt;0, "Yes", "No")</f>
        <v>No</v>
      </c>
      <c r="W904" s="19">
        <f>IF(Orders_CLEAN[[#This Row],[Returned]]="Yes",1,0)</f>
        <v>0</v>
      </c>
    </row>
    <row r="905" spans="1:23" x14ac:dyDescent="0.2">
      <c r="A905" t="s">
        <v>1455</v>
      </c>
      <c r="B905" s="5">
        <v>45356</v>
      </c>
      <c r="C905" s="5" t="str">
        <f>IF(Orders_CLEAN[[#This Row],[Quantity]]="", "Quantity Error!", "Q"&amp;ROUNDUP(MONTH(Orders_CLEAN[[#This Row],[OrderDate]])/3,0))</f>
        <v>Q1</v>
      </c>
      <c r="D905" t="s">
        <v>254</v>
      </c>
      <c r="E905" t="str">
        <f>_xlfn.XLOOKUP(Orders_CLEAN[[#This Row],[CustomerID]],Customers[CustomerID],Customers[CustomerName])</f>
        <v>Werner Sithole</v>
      </c>
      <c r="F905" t="s">
        <v>41</v>
      </c>
      <c r="G905" t="str">
        <f>_xlfn.XLOOKUP(Orders_CLEAN[[#This Row],[ProductID]],Products[ProductID],Products[ProductName])</f>
        <v>Pens Model 3</v>
      </c>
      <c r="H905" t="str">
        <f>_xlfn.XLOOKUP(Orders_CLEAN[[#This Row],[ProductName]],Products[ProductName],Products[Category])</f>
        <v>Office Supplies</v>
      </c>
      <c r="I905" s="6">
        <f>_xlfn.XLOOKUP(Orders_CLEAN[[#This Row],[ProductID]],Products[ProductID],Products[Cost])</f>
        <v>498.61</v>
      </c>
      <c r="J905">
        <v>9</v>
      </c>
      <c r="K905" s="6">
        <v>944.31</v>
      </c>
      <c r="L905" s="7">
        <v>0.1</v>
      </c>
      <c r="M905" t="s">
        <v>36</v>
      </c>
      <c r="N905" t="s">
        <v>21</v>
      </c>
      <c r="O905" t="str">
        <f>_xlfn.XLOOKUP(Orders_CLEAN[[#This Row],[Region]],Region_lookup[RegionCode],Region_lookup[RegionName])</f>
        <v>KwaZulu-Natal</v>
      </c>
      <c r="P905" t="s">
        <v>97</v>
      </c>
      <c r="Q905" t="str">
        <f>_xlfn.XLOOKUP(Orders_CLEAN[[#This Row],[EmployeeID]],Employees[EmployeeID],Employees[EmployeeName])</f>
        <v>Bongani Sithole</v>
      </c>
      <c r="R905" s="8">
        <f>Orders_CLEAN[[#This Row],[Quantity]]*Orders_CLEAN[[#This Row],[UnitPrice]]*(1-Orders_CLEAN[[#This Row],[Discount]])</f>
        <v>7648.9109999999991</v>
      </c>
      <c r="S905" s="8">
        <f>Orders_CLEAN[[#This Row],[Cost]]*Orders_CLEAN[[#This Row],[Quantity]]</f>
        <v>4487.49</v>
      </c>
      <c r="T905" s="8">
        <f>Orders_CLEAN[[#This Row],[LineTotal]]-Orders_CLEAN[[#This Row],[LineCost]]</f>
        <v>3161.4209999999994</v>
      </c>
      <c r="U905" s="8" t="str">
        <f>IFERROR(IF(Orders_CLEAN[[#This Row],[Profit]]/Orders_CLEAN[[#This Row],[LineTotal]]&gt;0.3, "High", IF(Orders_CLEAN[[#This Row],[Profit]]/Orders_CLEAN[[#This Row],[LineTotal]]&gt;=0.15, "Medium", "Low")), "Quantity Error!")</f>
        <v>High</v>
      </c>
      <c r="V905" s="8" t="str">
        <f>IF(COUNTIF(Returns[OrderID], Orders_CLEAN[[#This Row],[OrderID]])&gt;0, "Yes", "No")</f>
        <v>No</v>
      </c>
      <c r="W905" s="19">
        <f>IF(Orders_CLEAN[[#This Row],[Returned]]="Yes",1,0)</f>
        <v>0</v>
      </c>
    </row>
    <row r="906" spans="1:23" x14ac:dyDescent="0.2">
      <c r="A906" t="s">
        <v>1457</v>
      </c>
      <c r="B906" s="5">
        <v>45611</v>
      </c>
      <c r="C906" s="5" t="str">
        <f>IF(Orders_CLEAN[[#This Row],[Quantity]]="", "Quantity Error!", "Q"&amp;ROUNDUP(MONTH(Orders_CLEAN[[#This Row],[OrderDate]])/3,0))</f>
        <v>Q4</v>
      </c>
      <c r="D906" t="s">
        <v>263</v>
      </c>
      <c r="E906" t="str">
        <f>_xlfn.XLOOKUP(Orders_CLEAN[[#This Row],[CustomerID]],Customers[CustomerID],Customers[CustomerName])</f>
        <v>Kagiso Coetzee</v>
      </c>
      <c r="F906" t="s">
        <v>178</v>
      </c>
      <c r="G906" t="str">
        <f>_xlfn.XLOOKUP(Orders_CLEAN[[#This Row],[ProductID]],Products[ProductID],Products[ProductName])</f>
        <v>Chairs Model 2</v>
      </c>
      <c r="H906" t="str">
        <f>_xlfn.XLOOKUP(Orders_CLEAN[[#This Row],[ProductName]],Products[ProductName],Products[Category])</f>
        <v>Furniture</v>
      </c>
      <c r="I906" s="6">
        <f>_xlfn.XLOOKUP(Orders_CLEAN[[#This Row],[ProductID]],Products[ProductID],Products[Cost])</f>
        <v>116.9</v>
      </c>
      <c r="J906">
        <v>3</v>
      </c>
      <c r="K906" s="6">
        <v>253.46</v>
      </c>
      <c r="L906" s="7">
        <v>0.2</v>
      </c>
      <c r="M906" t="s">
        <v>36</v>
      </c>
      <c r="N906" t="s">
        <v>14</v>
      </c>
      <c r="O906" t="str">
        <f>_xlfn.XLOOKUP(Orders_CLEAN[[#This Row],[Region]],Region_lookup[RegionCode],Region_lookup[RegionName])</f>
        <v>Western Cape</v>
      </c>
      <c r="P906" t="s">
        <v>15</v>
      </c>
      <c r="Q906" t="str">
        <f>_xlfn.XLOOKUP(Orders_CLEAN[[#This Row],[EmployeeID]],Employees[EmployeeID],Employees[EmployeeName])</f>
        <v>Anja Fourie</v>
      </c>
      <c r="R906" s="8">
        <f>Orders_CLEAN[[#This Row],[Quantity]]*Orders_CLEAN[[#This Row],[UnitPrice]]*(1-Orders_CLEAN[[#This Row],[Discount]])</f>
        <v>608.30399999999997</v>
      </c>
      <c r="S906" s="8">
        <f>Orders_CLEAN[[#This Row],[Cost]]*Orders_CLEAN[[#This Row],[Quantity]]</f>
        <v>350.70000000000005</v>
      </c>
      <c r="T906" s="8">
        <f>Orders_CLEAN[[#This Row],[LineTotal]]-Orders_CLEAN[[#This Row],[LineCost]]</f>
        <v>257.60399999999993</v>
      </c>
      <c r="U906" s="8" t="str">
        <f>IFERROR(IF(Orders_CLEAN[[#This Row],[Profit]]/Orders_CLEAN[[#This Row],[LineTotal]]&gt;0.3, "High", IF(Orders_CLEAN[[#This Row],[Profit]]/Orders_CLEAN[[#This Row],[LineTotal]]&gt;=0.15, "Medium", "Low")), "Quantity Error!")</f>
        <v>High</v>
      </c>
      <c r="V906" s="8" t="str">
        <f>IF(COUNTIF(Returns[OrderID], Orders_CLEAN[[#This Row],[OrderID]])&gt;0, "Yes", "No")</f>
        <v>No</v>
      </c>
      <c r="W906" s="19">
        <f>IF(Orders_CLEAN[[#This Row],[Returned]]="Yes",1,0)</f>
        <v>0</v>
      </c>
    </row>
    <row r="907" spans="1:23" x14ac:dyDescent="0.2">
      <c r="A907" t="s">
        <v>1458</v>
      </c>
      <c r="B907" s="5">
        <v>45655</v>
      </c>
      <c r="C907" s="5" t="str">
        <f>IF(Orders_CLEAN[[#This Row],[Quantity]]="", "Quantity Error!", "Q"&amp;ROUNDUP(MONTH(Orders_CLEAN[[#This Row],[OrderDate]])/3,0))</f>
        <v>Q4</v>
      </c>
      <c r="D907" t="s">
        <v>644</v>
      </c>
      <c r="E907" t="str">
        <f>_xlfn.XLOOKUP(Orders_CLEAN[[#This Row],[CustomerID]],Customers[CustomerID],Customers[CustomerName])</f>
        <v>Nomvula Botha</v>
      </c>
      <c r="F907" t="s">
        <v>100</v>
      </c>
      <c r="G907" t="str">
        <f>_xlfn.XLOOKUP(Orders_CLEAN[[#This Row],[ProductID]],Products[ProductID],Products[ProductName])</f>
        <v>Printers Model 1</v>
      </c>
      <c r="H907" t="str">
        <f>_xlfn.XLOOKUP(Orders_CLEAN[[#This Row],[ProductName]],Products[ProductName],Products[Category])</f>
        <v>Technology</v>
      </c>
      <c r="I907" s="6">
        <f>_xlfn.XLOOKUP(Orders_CLEAN[[#This Row],[ProductID]],Products[ProductID],Products[Cost])</f>
        <v>595.79999999999995</v>
      </c>
      <c r="J907">
        <v>12</v>
      </c>
      <c r="K907" s="6">
        <v>1280.18</v>
      </c>
      <c r="L907" s="7">
        <v>0.1</v>
      </c>
      <c r="M907" t="s">
        <v>27</v>
      </c>
      <c r="N907" t="s">
        <v>14</v>
      </c>
      <c r="O907" t="str">
        <f>_xlfn.XLOOKUP(Orders_CLEAN[[#This Row],[Region]],Region_lookup[RegionCode],Region_lookup[RegionName])</f>
        <v>Western Cape</v>
      </c>
      <c r="P907" t="s">
        <v>93</v>
      </c>
      <c r="Q907" t="str">
        <f>_xlfn.XLOOKUP(Orders_CLEAN[[#This Row],[EmployeeID]],Employees[EmployeeID],Employees[EmployeeName])</f>
        <v>Anja Zulu</v>
      </c>
      <c r="R907" s="8">
        <f>Orders_CLEAN[[#This Row],[Quantity]]*Orders_CLEAN[[#This Row],[UnitPrice]]*(1-Orders_CLEAN[[#This Row],[Discount]])</f>
        <v>13825.944</v>
      </c>
      <c r="S907" s="8">
        <f>Orders_CLEAN[[#This Row],[Cost]]*Orders_CLEAN[[#This Row],[Quantity]]</f>
        <v>7149.5999999999995</v>
      </c>
      <c r="T907" s="8">
        <f>Orders_CLEAN[[#This Row],[LineTotal]]-Orders_CLEAN[[#This Row],[LineCost]]</f>
        <v>6676.3440000000001</v>
      </c>
      <c r="U907" s="8" t="str">
        <f>IFERROR(IF(Orders_CLEAN[[#This Row],[Profit]]/Orders_CLEAN[[#This Row],[LineTotal]]&gt;0.3, "High", IF(Orders_CLEAN[[#This Row],[Profit]]/Orders_CLEAN[[#This Row],[LineTotal]]&gt;=0.15, "Medium", "Low")), "Quantity Error!")</f>
        <v>High</v>
      </c>
      <c r="V907" s="8" t="str">
        <f>IF(COUNTIF(Returns[OrderID], Orders_CLEAN[[#This Row],[OrderID]])&gt;0, "Yes", "No")</f>
        <v>No</v>
      </c>
      <c r="W907" s="19">
        <f>IF(Orders_CLEAN[[#This Row],[Returned]]="Yes",1,0)</f>
        <v>0</v>
      </c>
    </row>
    <row r="908" spans="1:23" x14ac:dyDescent="0.2">
      <c r="A908" t="s">
        <v>1459</v>
      </c>
      <c r="B908" s="5">
        <v>45573</v>
      </c>
      <c r="C908" s="5" t="str">
        <f>IF(Orders_CLEAN[[#This Row],[Quantity]]="", "Quantity Error!", "Q"&amp;ROUNDUP(MONTH(Orders_CLEAN[[#This Row],[OrderDate]])/3,0))</f>
        <v>Q4</v>
      </c>
      <c r="D908" t="s">
        <v>230</v>
      </c>
      <c r="E908" t="str">
        <f>_xlfn.XLOOKUP(Orders_CLEAN[[#This Row],[CustomerID]],Customers[CustomerID],Customers[CustomerName])</f>
        <v>Kagiso Fourie</v>
      </c>
      <c r="F908" t="s">
        <v>100</v>
      </c>
      <c r="G908" t="str">
        <f>_xlfn.XLOOKUP(Orders_CLEAN[[#This Row],[ProductID]],Products[ProductID],Products[ProductName])</f>
        <v>Printers Model 1</v>
      </c>
      <c r="H908" t="str">
        <f>_xlfn.XLOOKUP(Orders_CLEAN[[#This Row],[ProductName]],Products[ProductName],Products[Category])</f>
        <v>Technology</v>
      </c>
      <c r="I908" s="6">
        <f>_xlfn.XLOOKUP(Orders_CLEAN[[#This Row],[ProductID]],Products[ProductID],Products[Cost])</f>
        <v>595.79999999999995</v>
      </c>
      <c r="J908">
        <v>10</v>
      </c>
      <c r="K908" s="6">
        <v>1280.18</v>
      </c>
      <c r="L908" s="7">
        <v>0</v>
      </c>
      <c r="M908" t="s">
        <v>13</v>
      </c>
      <c r="N908" t="s">
        <v>47</v>
      </c>
      <c r="O908" t="str">
        <f>_xlfn.XLOOKUP(Orders_CLEAN[[#This Row],[Region]],Region_lookup[RegionCode],Region_lookup[RegionName])</f>
        <v>Eastern Cape</v>
      </c>
      <c r="P908" t="s">
        <v>75</v>
      </c>
      <c r="Q908" t="str">
        <f>_xlfn.XLOOKUP(Orders_CLEAN[[#This Row],[EmployeeID]],Employees[EmployeeID],Employees[EmployeeName])</f>
        <v>Francois Steyn</v>
      </c>
      <c r="R908" s="8">
        <f>Orders_CLEAN[[#This Row],[Quantity]]*Orders_CLEAN[[#This Row],[UnitPrice]]*(1-Orders_CLEAN[[#This Row],[Discount]])</f>
        <v>12801.800000000001</v>
      </c>
      <c r="S908" s="8">
        <f>Orders_CLEAN[[#This Row],[Cost]]*Orders_CLEAN[[#This Row],[Quantity]]</f>
        <v>5958</v>
      </c>
      <c r="T908" s="8">
        <f>Orders_CLEAN[[#This Row],[LineTotal]]-Orders_CLEAN[[#This Row],[LineCost]]</f>
        <v>6843.8000000000011</v>
      </c>
      <c r="U908" s="8" t="str">
        <f>IFERROR(IF(Orders_CLEAN[[#This Row],[Profit]]/Orders_CLEAN[[#This Row],[LineTotal]]&gt;0.3, "High", IF(Orders_CLEAN[[#This Row],[Profit]]/Orders_CLEAN[[#This Row],[LineTotal]]&gt;=0.15, "Medium", "Low")), "Quantity Error!")</f>
        <v>High</v>
      </c>
      <c r="V908" s="8" t="str">
        <f>IF(COUNTIF(Returns[OrderID], Orders_CLEAN[[#This Row],[OrderID]])&gt;0, "Yes", "No")</f>
        <v>No</v>
      </c>
      <c r="W908" s="19">
        <f>IF(Orders_CLEAN[[#This Row],[Returned]]="Yes",1,0)</f>
        <v>0</v>
      </c>
    </row>
    <row r="909" spans="1:23" x14ac:dyDescent="0.2">
      <c r="A909" t="s">
        <v>1460</v>
      </c>
      <c r="B909" s="5">
        <v>45320</v>
      </c>
      <c r="C909" s="5" t="str">
        <f>IF(Orders_CLEAN[[#This Row],[Quantity]]="", "Quantity Error!", "Q"&amp;ROUNDUP(MONTH(Orders_CLEAN[[#This Row],[OrderDate]])/3,0))</f>
        <v>Q1</v>
      </c>
      <c r="D909" t="s">
        <v>138</v>
      </c>
      <c r="E909" t="str">
        <f>_xlfn.XLOOKUP(Orders_CLEAN[[#This Row],[CustomerID]],Customers[CustomerID],Customers[CustomerName])</f>
        <v>Nomsa Coetzee</v>
      </c>
      <c r="F909" t="s">
        <v>139</v>
      </c>
      <c r="G909" t="str">
        <f>_xlfn.XLOOKUP(Orders_CLEAN[[#This Row],[ProductID]],Products[ProductID],Products[ProductName])</f>
        <v>Envelopes Model 3</v>
      </c>
      <c r="H909" t="str">
        <f>_xlfn.XLOOKUP(Orders_CLEAN[[#This Row],[ProductName]],Products[ProductName],Products[Category])</f>
        <v>Office Supplies</v>
      </c>
      <c r="I909" s="6">
        <f>_xlfn.XLOOKUP(Orders_CLEAN[[#This Row],[ProductID]],Products[ProductID],Products[Cost])</f>
        <v>110.07</v>
      </c>
      <c r="J909">
        <v>5</v>
      </c>
      <c r="K909" s="6">
        <v>193.99</v>
      </c>
      <c r="L909" s="7">
        <v>0</v>
      </c>
      <c r="M909" t="s">
        <v>27</v>
      </c>
      <c r="N909" t="s">
        <v>21</v>
      </c>
      <c r="O909" t="str">
        <f>_xlfn.XLOOKUP(Orders_CLEAN[[#This Row],[Region]],Region_lookup[RegionCode],Region_lookup[RegionName])</f>
        <v>KwaZulu-Natal</v>
      </c>
      <c r="P909" t="s">
        <v>97</v>
      </c>
      <c r="Q909" t="str">
        <f>_xlfn.XLOOKUP(Orders_CLEAN[[#This Row],[EmployeeID]],Employees[EmployeeID],Employees[EmployeeName])</f>
        <v>Bongani Sithole</v>
      </c>
      <c r="R909" s="8">
        <f>Orders_CLEAN[[#This Row],[Quantity]]*Orders_CLEAN[[#This Row],[UnitPrice]]*(1-Orders_CLEAN[[#This Row],[Discount]])</f>
        <v>969.95</v>
      </c>
      <c r="S909" s="8">
        <f>Orders_CLEAN[[#This Row],[Cost]]*Orders_CLEAN[[#This Row],[Quantity]]</f>
        <v>550.34999999999991</v>
      </c>
      <c r="T909" s="8">
        <f>Orders_CLEAN[[#This Row],[LineTotal]]-Orders_CLEAN[[#This Row],[LineCost]]</f>
        <v>419.60000000000014</v>
      </c>
      <c r="U909" s="8" t="str">
        <f>IFERROR(IF(Orders_CLEAN[[#This Row],[Profit]]/Orders_CLEAN[[#This Row],[LineTotal]]&gt;0.3, "High", IF(Orders_CLEAN[[#This Row],[Profit]]/Orders_CLEAN[[#This Row],[LineTotal]]&gt;=0.15, "Medium", "Low")), "Quantity Error!")</f>
        <v>High</v>
      </c>
      <c r="V909" s="8" t="str">
        <f>IF(COUNTIF(Returns[OrderID], Orders_CLEAN[[#This Row],[OrderID]])&gt;0, "Yes", "No")</f>
        <v>No</v>
      </c>
      <c r="W909" s="19">
        <f>IF(Orders_CLEAN[[#This Row],[Returned]]="Yes",1,0)</f>
        <v>0</v>
      </c>
    </row>
    <row r="910" spans="1:23" x14ac:dyDescent="0.2">
      <c r="A910" t="s">
        <v>1461</v>
      </c>
      <c r="B910" s="5">
        <v>45696</v>
      </c>
      <c r="C910" s="5" t="str">
        <f>IF(Orders_CLEAN[[#This Row],[Quantity]]="", "Quantity Error!", "Q"&amp;ROUNDUP(MONTH(Orders_CLEAN[[#This Row],[OrderDate]])/3,0))</f>
        <v>Q1</v>
      </c>
      <c r="D910" t="s">
        <v>259</v>
      </c>
      <c r="E910" t="str">
        <f>_xlfn.XLOOKUP(Orders_CLEAN[[#This Row],[CustomerID]],Customers[CustomerID],Customers[CustomerName])</f>
        <v>Pieter Mahlangu</v>
      </c>
      <c r="F910" t="s">
        <v>151</v>
      </c>
      <c r="G910" t="str">
        <f>_xlfn.XLOOKUP(Orders_CLEAN[[#This Row],[ProductID]],Products[ProductID],Products[ProductName])</f>
        <v>Binders Model 3</v>
      </c>
      <c r="H910" t="str">
        <f>_xlfn.XLOOKUP(Orders_CLEAN[[#This Row],[ProductName]],Products[ProductName],Products[Category])</f>
        <v>Office Supplies</v>
      </c>
      <c r="I910" s="6">
        <f>_xlfn.XLOOKUP(Orders_CLEAN[[#This Row],[ProductID]],Products[ProductID],Products[Cost])</f>
        <v>487.09</v>
      </c>
      <c r="J910">
        <v>7</v>
      </c>
      <c r="K910" s="6">
        <v>838.72</v>
      </c>
      <c r="L910" s="7">
        <v>0.15</v>
      </c>
      <c r="M910" t="s">
        <v>27</v>
      </c>
      <c r="N910" t="s">
        <v>47</v>
      </c>
      <c r="O910" t="str">
        <f>_xlfn.XLOOKUP(Orders_CLEAN[[#This Row],[Region]],Region_lookup[RegionCode],Region_lookup[RegionName])</f>
        <v>Eastern Cape</v>
      </c>
      <c r="P910" t="s">
        <v>48</v>
      </c>
      <c r="Q910" t="str">
        <f>_xlfn.XLOOKUP(Orders_CLEAN[[#This Row],[EmployeeID]],Employees[EmployeeID],Employees[EmployeeName])</f>
        <v>Sipho Ndlovu</v>
      </c>
      <c r="R910" s="8">
        <f>Orders_CLEAN[[#This Row],[Quantity]]*Orders_CLEAN[[#This Row],[UnitPrice]]*(1-Orders_CLEAN[[#This Row],[Discount]])</f>
        <v>4990.384</v>
      </c>
      <c r="S910" s="8">
        <f>Orders_CLEAN[[#This Row],[Cost]]*Orders_CLEAN[[#This Row],[Quantity]]</f>
        <v>3409.6299999999997</v>
      </c>
      <c r="T910" s="8">
        <f>Orders_CLEAN[[#This Row],[LineTotal]]-Orders_CLEAN[[#This Row],[LineCost]]</f>
        <v>1580.7540000000004</v>
      </c>
      <c r="U910" s="8" t="str">
        <f>IFERROR(IF(Orders_CLEAN[[#This Row],[Profit]]/Orders_CLEAN[[#This Row],[LineTotal]]&gt;0.3, "High", IF(Orders_CLEAN[[#This Row],[Profit]]/Orders_CLEAN[[#This Row],[LineTotal]]&gt;=0.15, "Medium", "Low")), "Quantity Error!")</f>
        <v>High</v>
      </c>
      <c r="V910" s="8" t="str">
        <f>IF(COUNTIF(Returns[OrderID], Orders_CLEAN[[#This Row],[OrderID]])&gt;0, "Yes", "No")</f>
        <v>No</v>
      </c>
      <c r="W910" s="19">
        <f>IF(Orders_CLEAN[[#This Row],[Returned]]="Yes",1,0)</f>
        <v>0</v>
      </c>
    </row>
    <row r="911" spans="1:23" x14ac:dyDescent="0.2">
      <c r="A911" t="s">
        <v>1462</v>
      </c>
      <c r="B911" s="5">
        <v>45367</v>
      </c>
      <c r="C911" s="5" t="str">
        <f>IF(Orders_CLEAN[[#This Row],[Quantity]]="", "Quantity Error!", "Q"&amp;ROUNDUP(MONTH(Orders_CLEAN[[#This Row],[OrderDate]])/3,0))</f>
        <v>Q1</v>
      </c>
      <c r="D911" t="s">
        <v>165</v>
      </c>
      <c r="E911" t="str">
        <f>_xlfn.XLOOKUP(Orders_CLEAN[[#This Row],[CustomerID]],Customers[CustomerID],Customers[CustomerName])</f>
        <v>Nomsa Sithole</v>
      </c>
      <c r="F911" t="s">
        <v>413</v>
      </c>
      <c r="G911" t="str">
        <f>_xlfn.XLOOKUP(Orders_CLEAN[[#This Row],[ProductID]],Products[ProductID],Products[ProductName])</f>
        <v>Monitors Model 4</v>
      </c>
      <c r="H911" t="str">
        <f>_xlfn.XLOOKUP(Orders_CLEAN[[#This Row],[ProductName]],Products[ProductName],Products[Category])</f>
        <v>Technology</v>
      </c>
      <c r="I911" s="6">
        <f>_xlfn.XLOOKUP(Orders_CLEAN[[#This Row],[ProductID]],Products[ProductID],Products[Cost])</f>
        <v>365.65</v>
      </c>
      <c r="J911">
        <v>8</v>
      </c>
      <c r="K911" s="6">
        <v>689.97</v>
      </c>
      <c r="L911" s="7">
        <v>0</v>
      </c>
      <c r="M911" t="s">
        <v>13</v>
      </c>
      <c r="N911" t="s">
        <v>21</v>
      </c>
      <c r="O911" t="str">
        <f>_xlfn.XLOOKUP(Orders_CLEAN[[#This Row],[Region]],Region_lookup[RegionCode],Region_lookup[RegionName])</f>
        <v>KwaZulu-Natal</v>
      </c>
      <c r="P911" t="s">
        <v>97</v>
      </c>
      <c r="Q911" t="str">
        <f>_xlfn.XLOOKUP(Orders_CLEAN[[#This Row],[EmployeeID]],Employees[EmployeeID],Employees[EmployeeName])</f>
        <v>Bongani Sithole</v>
      </c>
      <c r="R911" s="8">
        <f>Orders_CLEAN[[#This Row],[Quantity]]*Orders_CLEAN[[#This Row],[UnitPrice]]*(1-Orders_CLEAN[[#This Row],[Discount]])</f>
        <v>5519.76</v>
      </c>
      <c r="S911" s="8">
        <f>Orders_CLEAN[[#This Row],[Cost]]*Orders_CLEAN[[#This Row],[Quantity]]</f>
        <v>2925.2</v>
      </c>
      <c r="T911" s="8">
        <f>Orders_CLEAN[[#This Row],[LineTotal]]-Orders_CLEAN[[#This Row],[LineCost]]</f>
        <v>2594.5600000000004</v>
      </c>
      <c r="U911" s="8" t="str">
        <f>IFERROR(IF(Orders_CLEAN[[#This Row],[Profit]]/Orders_CLEAN[[#This Row],[LineTotal]]&gt;0.3, "High", IF(Orders_CLEAN[[#This Row],[Profit]]/Orders_CLEAN[[#This Row],[LineTotal]]&gt;=0.15, "Medium", "Low")), "Quantity Error!")</f>
        <v>High</v>
      </c>
      <c r="V911" s="8" t="str">
        <f>IF(COUNTIF(Returns[OrderID], Orders_CLEAN[[#This Row],[OrderID]])&gt;0, "Yes", "No")</f>
        <v>No</v>
      </c>
      <c r="W911" s="19">
        <f>IF(Orders_CLEAN[[#This Row],[Returned]]="Yes",1,0)</f>
        <v>0</v>
      </c>
    </row>
    <row r="912" spans="1:23" x14ac:dyDescent="0.2">
      <c r="A912" t="s">
        <v>1463</v>
      </c>
      <c r="B912" s="5">
        <v>45837</v>
      </c>
      <c r="C912" s="5" t="str">
        <f>IF(Orders_CLEAN[[#This Row],[Quantity]]="", "Quantity Error!", "Q"&amp;ROUNDUP(MONTH(Orders_CLEAN[[#This Row],[OrderDate]])/3,0))</f>
        <v>Q2</v>
      </c>
      <c r="D912" t="s">
        <v>412</v>
      </c>
      <c r="E912" t="str">
        <f>_xlfn.XLOOKUP(Orders_CLEAN[[#This Row],[CustomerID]],Customers[CustomerID],Customers[CustomerName])</f>
        <v>Bongani Molefe</v>
      </c>
      <c r="F912" t="s">
        <v>81</v>
      </c>
      <c r="G912" t="str">
        <f>_xlfn.XLOOKUP(Orders_CLEAN[[#This Row],[ProductID]],Products[ProductID],Products[ProductName])</f>
        <v>Envelopes Model 2</v>
      </c>
      <c r="H912" t="str">
        <f>_xlfn.XLOOKUP(Orders_CLEAN[[#This Row],[ProductName]],Products[ProductName],Products[Category])</f>
        <v>Office Supplies</v>
      </c>
      <c r="I912" s="6">
        <f>_xlfn.XLOOKUP(Orders_CLEAN[[#This Row],[ProductID]],Products[ProductID],Products[Cost])</f>
        <v>599.25</v>
      </c>
      <c r="J912">
        <v>8</v>
      </c>
      <c r="K912" s="6">
        <v>849.05</v>
      </c>
      <c r="L912" s="7">
        <v>0</v>
      </c>
      <c r="M912" t="s">
        <v>27</v>
      </c>
      <c r="N912" t="s">
        <v>31</v>
      </c>
      <c r="O912" t="str">
        <f>_xlfn.XLOOKUP(Orders_CLEAN[[#This Row],[Region]],Region_lookup[RegionCode],Region_lookup[RegionName])</f>
        <v>Gauteng</v>
      </c>
      <c r="P912" t="s">
        <v>43</v>
      </c>
      <c r="Q912" t="str">
        <f>_xlfn.XLOOKUP(Orders_CLEAN[[#This Row],[EmployeeID]],Employees[EmployeeID],Employees[EmployeeName])</f>
        <v>Thabo Dlamini</v>
      </c>
      <c r="R912" s="8">
        <f>Orders_CLEAN[[#This Row],[Quantity]]*Orders_CLEAN[[#This Row],[UnitPrice]]*(1-Orders_CLEAN[[#This Row],[Discount]])</f>
        <v>6792.4</v>
      </c>
      <c r="S912" s="8">
        <f>Orders_CLEAN[[#This Row],[Cost]]*Orders_CLEAN[[#This Row],[Quantity]]</f>
        <v>4794</v>
      </c>
      <c r="T912" s="8">
        <f>Orders_CLEAN[[#This Row],[LineTotal]]-Orders_CLEAN[[#This Row],[LineCost]]</f>
        <v>1998.3999999999996</v>
      </c>
      <c r="U912" s="8" t="str">
        <f>IFERROR(IF(Orders_CLEAN[[#This Row],[Profit]]/Orders_CLEAN[[#This Row],[LineTotal]]&gt;0.3, "High", IF(Orders_CLEAN[[#This Row],[Profit]]/Orders_CLEAN[[#This Row],[LineTotal]]&gt;=0.15, "Medium", "Low")), "Quantity Error!")</f>
        <v>Medium</v>
      </c>
      <c r="V912" s="8" t="str">
        <f>IF(COUNTIF(Returns[OrderID], Orders_CLEAN[[#This Row],[OrderID]])&gt;0, "Yes", "No")</f>
        <v>No</v>
      </c>
      <c r="W912" s="19">
        <f>IF(Orders_CLEAN[[#This Row],[Returned]]="Yes",1,0)</f>
        <v>0</v>
      </c>
    </row>
    <row r="913" spans="1:23" x14ac:dyDescent="0.2">
      <c r="A913" t="s">
        <v>1464</v>
      </c>
      <c r="B913" s="5">
        <v>45657</v>
      </c>
      <c r="C913" s="5" t="str">
        <f>IF(Orders_CLEAN[[#This Row],[Quantity]]="", "Quantity Error!", "Q"&amp;ROUNDUP(MONTH(Orders_CLEAN[[#This Row],[OrderDate]])/3,0))</f>
        <v>Q4</v>
      </c>
      <c r="D913" t="s">
        <v>478</v>
      </c>
      <c r="E913" t="str">
        <f>_xlfn.XLOOKUP(Orders_CLEAN[[#This Row],[CustomerID]],Customers[CustomerID],Customers[CustomerName])</f>
        <v>Nomvula Van Der Merwe</v>
      </c>
      <c r="F913" t="s">
        <v>269</v>
      </c>
      <c r="G913" t="str">
        <f>_xlfn.XLOOKUP(Orders_CLEAN[[#This Row],[ProductID]],Products[ProductID],Products[ProductName])</f>
        <v>Binders Model 1</v>
      </c>
      <c r="H913" t="str">
        <f>_xlfn.XLOOKUP(Orders_CLEAN[[#This Row],[ProductName]],Products[ProductName],Products[Category])</f>
        <v>Office Supplies</v>
      </c>
      <c r="I913" s="6">
        <f>_xlfn.XLOOKUP(Orders_CLEAN[[#This Row],[ProductID]],Products[ProductID],Products[Cost])</f>
        <v>454.91</v>
      </c>
      <c r="J913">
        <v>10</v>
      </c>
      <c r="K913" s="6">
        <v>865.02</v>
      </c>
      <c r="L913" s="7">
        <v>0.05</v>
      </c>
      <c r="M913" t="s">
        <v>27</v>
      </c>
      <c r="N913" t="s">
        <v>31</v>
      </c>
      <c r="O913" t="str">
        <f>_xlfn.XLOOKUP(Orders_CLEAN[[#This Row],[Region]],Region_lookup[RegionCode],Region_lookup[RegionName])</f>
        <v>Gauteng</v>
      </c>
      <c r="P913" t="s">
        <v>32</v>
      </c>
      <c r="Q913" t="str">
        <f>_xlfn.XLOOKUP(Orders_CLEAN[[#This Row],[EmployeeID]],Employees[EmployeeID],Employees[EmployeeName])</f>
        <v>Nomvula Mokoena</v>
      </c>
      <c r="R913" s="8">
        <f>Orders_CLEAN[[#This Row],[Quantity]]*Orders_CLEAN[[#This Row],[UnitPrice]]*(1-Orders_CLEAN[[#This Row],[Discount]])</f>
        <v>8217.69</v>
      </c>
      <c r="S913" s="8">
        <f>Orders_CLEAN[[#This Row],[Cost]]*Orders_CLEAN[[#This Row],[Quantity]]</f>
        <v>4549.1000000000004</v>
      </c>
      <c r="T913" s="8">
        <f>Orders_CLEAN[[#This Row],[LineTotal]]-Orders_CLEAN[[#This Row],[LineCost]]</f>
        <v>3668.59</v>
      </c>
      <c r="U913" s="8" t="str">
        <f>IFERROR(IF(Orders_CLEAN[[#This Row],[Profit]]/Orders_CLEAN[[#This Row],[LineTotal]]&gt;0.3, "High", IF(Orders_CLEAN[[#This Row],[Profit]]/Orders_CLEAN[[#This Row],[LineTotal]]&gt;=0.15, "Medium", "Low")), "Quantity Error!")</f>
        <v>High</v>
      </c>
      <c r="V913" s="8" t="str">
        <f>IF(COUNTIF(Returns[OrderID], Orders_CLEAN[[#This Row],[OrderID]])&gt;0, "Yes", "No")</f>
        <v>No</v>
      </c>
      <c r="W913" s="19">
        <f>IF(Orders_CLEAN[[#This Row],[Returned]]="Yes",1,0)</f>
        <v>0</v>
      </c>
    </row>
    <row r="914" spans="1:23" x14ac:dyDescent="0.2">
      <c r="A914" t="s">
        <v>1465</v>
      </c>
      <c r="B914" s="5">
        <v>45482</v>
      </c>
      <c r="C914" s="5" t="str">
        <f>IF(Orders_CLEAN[[#This Row],[Quantity]]="", "Quantity Error!", "Q"&amp;ROUNDUP(MONTH(Orders_CLEAN[[#This Row],[OrderDate]])/3,0))</f>
        <v>Quantity Error!</v>
      </c>
      <c r="D914" t="s">
        <v>313</v>
      </c>
      <c r="E914" t="str">
        <f>_xlfn.XLOOKUP(Orders_CLEAN[[#This Row],[CustomerID]],Customers[CustomerID],Customers[CustomerName])</f>
        <v>Johan Pretorius</v>
      </c>
      <c r="F914" t="s">
        <v>85</v>
      </c>
      <c r="G914" t="str">
        <f>_xlfn.XLOOKUP(Orders_CLEAN[[#This Row],[ProductID]],Products[ProductID],Products[ProductName])</f>
        <v>Monitors Model 3</v>
      </c>
      <c r="H914" t="str">
        <f>_xlfn.XLOOKUP(Orders_CLEAN[[#This Row],[ProductName]],Products[ProductName],Products[Category])</f>
        <v>Technology</v>
      </c>
      <c r="I914" s="6">
        <f>_xlfn.XLOOKUP(Orders_CLEAN[[#This Row],[ProductID]],Products[ProductID],Products[Cost])</f>
        <v>710.37</v>
      </c>
      <c r="J914"/>
      <c r="K914" s="6">
        <v>979.52</v>
      </c>
      <c r="L914" s="7">
        <v>0</v>
      </c>
      <c r="M914" t="s">
        <v>27</v>
      </c>
      <c r="N914" t="s">
        <v>21</v>
      </c>
      <c r="O914" t="str">
        <f>_xlfn.XLOOKUP(Orders_CLEAN[[#This Row],[Region]],Region_lookup[RegionCode],Region_lookup[RegionName])</f>
        <v>KwaZulu-Natal</v>
      </c>
      <c r="P914" t="s">
        <v>22</v>
      </c>
      <c r="Q914" t="str">
        <f>_xlfn.XLOOKUP(Orders_CLEAN[[#This Row],[EmployeeID]],Employees[EmployeeID],Employees[EmployeeName])</f>
        <v>Thabo Le Roux</v>
      </c>
      <c r="R914" s="8">
        <f>Orders_CLEAN[[#This Row],[Quantity]]*Orders_CLEAN[[#This Row],[UnitPrice]]*(1-Orders_CLEAN[[#This Row],[Discount]])</f>
        <v>0</v>
      </c>
      <c r="S914" s="8">
        <f>Orders_CLEAN[[#This Row],[Cost]]*Orders_CLEAN[[#This Row],[Quantity]]</f>
        <v>0</v>
      </c>
      <c r="T914" s="8">
        <f>Orders_CLEAN[[#This Row],[LineTotal]]-Orders_CLEAN[[#This Row],[LineCost]]</f>
        <v>0</v>
      </c>
      <c r="U914" s="8" t="str">
        <f>IFERROR(IF(Orders_CLEAN[[#This Row],[Profit]]/Orders_CLEAN[[#This Row],[LineTotal]]&gt;0.3, "High", IF(Orders_CLEAN[[#This Row],[Profit]]/Orders_CLEAN[[#This Row],[LineTotal]]&gt;=0.15, "Medium", "Low")), "Quantity Error!")</f>
        <v>Quantity Error!</v>
      </c>
      <c r="V914" s="8" t="str">
        <f>IF(COUNTIF(Returns[OrderID], Orders_CLEAN[[#This Row],[OrderID]])&gt;0, "Yes", "No")</f>
        <v>No</v>
      </c>
      <c r="W914" s="19">
        <f>IF(Orders_CLEAN[[#This Row],[Returned]]="Yes",1,0)</f>
        <v>0</v>
      </c>
    </row>
    <row r="915" spans="1:23" x14ac:dyDescent="0.2">
      <c r="A915" t="s">
        <v>1466</v>
      </c>
      <c r="B915" s="5">
        <v>45773</v>
      </c>
      <c r="C915" s="5" t="str">
        <f>IF(Orders_CLEAN[[#This Row],[Quantity]]="", "Quantity Error!", "Q"&amp;ROUNDUP(MONTH(Orders_CLEAN[[#This Row],[OrderDate]])/3,0))</f>
        <v>Q2</v>
      </c>
      <c r="D915" t="s">
        <v>68</v>
      </c>
      <c r="E915" t="str">
        <f>_xlfn.XLOOKUP(Orders_CLEAN[[#This Row],[CustomerID]],Customers[CustomerID],Customers[CustomerName])</f>
        <v>Kagiso Van Der Merwe</v>
      </c>
      <c r="F915" t="s">
        <v>51</v>
      </c>
      <c r="G915" t="str">
        <f>_xlfn.XLOOKUP(Orders_CLEAN[[#This Row],[ProductID]],Products[ProductID],Products[ProductName])</f>
        <v>Bookcases Model 4</v>
      </c>
      <c r="H915" t="str">
        <f>_xlfn.XLOOKUP(Orders_CLEAN[[#This Row],[ProductName]],Products[ProductName],Products[Category])</f>
        <v>Furniture</v>
      </c>
      <c r="I915" s="6">
        <f>_xlfn.XLOOKUP(Orders_CLEAN[[#This Row],[ProductID]],Products[ProductID],Products[Cost])</f>
        <v>539.9</v>
      </c>
      <c r="J915">
        <v>5</v>
      </c>
      <c r="K915" s="6">
        <v>1019.72</v>
      </c>
      <c r="L915" s="7">
        <v>0.1</v>
      </c>
      <c r="M915" t="s">
        <v>62</v>
      </c>
      <c r="N915" t="s">
        <v>47</v>
      </c>
      <c r="O915" t="str">
        <f>_xlfn.XLOOKUP(Orders_CLEAN[[#This Row],[Region]],Region_lookup[RegionCode],Region_lookup[RegionName])</f>
        <v>Eastern Cape</v>
      </c>
      <c r="P915" t="s">
        <v>48</v>
      </c>
      <c r="Q915" t="str">
        <f>_xlfn.XLOOKUP(Orders_CLEAN[[#This Row],[EmployeeID]],Employees[EmployeeID],Employees[EmployeeName])</f>
        <v>Sipho Ndlovu</v>
      </c>
      <c r="R915" s="8">
        <f>Orders_CLEAN[[#This Row],[Quantity]]*Orders_CLEAN[[#This Row],[UnitPrice]]*(1-Orders_CLEAN[[#This Row],[Discount]])</f>
        <v>4588.7400000000007</v>
      </c>
      <c r="S915" s="8">
        <f>Orders_CLEAN[[#This Row],[Cost]]*Orders_CLEAN[[#This Row],[Quantity]]</f>
        <v>2699.5</v>
      </c>
      <c r="T915" s="8">
        <f>Orders_CLEAN[[#This Row],[LineTotal]]-Orders_CLEAN[[#This Row],[LineCost]]</f>
        <v>1889.2400000000007</v>
      </c>
      <c r="U915" s="8" t="str">
        <f>IFERROR(IF(Orders_CLEAN[[#This Row],[Profit]]/Orders_CLEAN[[#This Row],[LineTotal]]&gt;0.3, "High", IF(Orders_CLEAN[[#This Row],[Profit]]/Orders_CLEAN[[#This Row],[LineTotal]]&gt;=0.15, "Medium", "Low")), "Quantity Error!")</f>
        <v>High</v>
      </c>
      <c r="V915" s="8" t="str">
        <f>IF(COUNTIF(Returns[OrderID], Orders_CLEAN[[#This Row],[OrderID]])&gt;0, "Yes", "No")</f>
        <v>No</v>
      </c>
      <c r="W915" s="19">
        <f>IF(Orders_CLEAN[[#This Row],[Returned]]="Yes",1,0)</f>
        <v>0</v>
      </c>
    </row>
    <row r="916" spans="1:23" x14ac:dyDescent="0.2">
      <c r="A916" t="s">
        <v>1467</v>
      </c>
      <c r="B916" s="5">
        <v>45315</v>
      </c>
      <c r="C916" s="5" t="str">
        <f>IF(Orders_CLEAN[[#This Row],[Quantity]]="", "Quantity Error!", "Q"&amp;ROUNDUP(MONTH(Orders_CLEAN[[#This Row],[OrderDate]])/3,0))</f>
        <v>Q1</v>
      </c>
      <c r="D916" t="s">
        <v>147</v>
      </c>
      <c r="E916" t="str">
        <f>_xlfn.XLOOKUP(Orders_CLEAN[[#This Row],[CustomerID]],Customers[CustomerID],Customers[CustomerName])</f>
        <v>Anja Botha</v>
      </c>
      <c r="F916" t="s">
        <v>195</v>
      </c>
      <c r="G916" t="str">
        <f>_xlfn.XLOOKUP(Orders_CLEAN[[#This Row],[ProductID]],Products[ProductID],Products[ProductName])</f>
        <v>Printers Model 2</v>
      </c>
      <c r="H916" t="str">
        <f>_xlfn.XLOOKUP(Orders_CLEAN[[#This Row],[ProductName]],Products[ProductName],Products[Category])</f>
        <v>Technology</v>
      </c>
      <c r="I916" s="6">
        <f>_xlfn.XLOOKUP(Orders_CLEAN[[#This Row],[ProductID]],Products[ProductID],Products[Cost])</f>
        <v>338.21</v>
      </c>
      <c r="J916">
        <v>6</v>
      </c>
      <c r="K916" s="6">
        <v>661.25</v>
      </c>
      <c r="L916" s="7">
        <v>0.15</v>
      </c>
      <c r="M916" t="s">
        <v>27</v>
      </c>
      <c r="N916" t="s">
        <v>31</v>
      </c>
      <c r="O916" t="str">
        <f>_xlfn.XLOOKUP(Orders_CLEAN[[#This Row],[Region]],Region_lookup[RegionCode],Region_lookup[RegionName])</f>
        <v>Gauteng</v>
      </c>
      <c r="P916" t="s">
        <v>32</v>
      </c>
      <c r="Q916" t="str">
        <f>_xlfn.XLOOKUP(Orders_CLEAN[[#This Row],[EmployeeID]],Employees[EmployeeID],Employees[EmployeeName])</f>
        <v>Nomvula Mokoena</v>
      </c>
      <c r="R916" s="8">
        <f>Orders_CLEAN[[#This Row],[Quantity]]*Orders_CLEAN[[#This Row],[UnitPrice]]*(1-Orders_CLEAN[[#This Row],[Discount]])</f>
        <v>3372.375</v>
      </c>
      <c r="S916" s="8">
        <f>Orders_CLEAN[[#This Row],[Cost]]*Orders_CLEAN[[#This Row],[Quantity]]</f>
        <v>2029.2599999999998</v>
      </c>
      <c r="T916" s="8">
        <f>Orders_CLEAN[[#This Row],[LineTotal]]-Orders_CLEAN[[#This Row],[LineCost]]</f>
        <v>1343.1150000000002</v>
      </c>
      <c r="U916" s="8" t="str">
        <f>IFERROR(IF(Orders_CLEAN[[#This Row],[Profit]]/Orders_CLEAN[[#This Row],[LineTotal]]&gt;0.3, "High", IF(Orders_CLEAN[[#This Row],[Profit]]/Orders_CLEAN[[#This Row],[LineTotal]]&gt;=0.15, "Medium", "Low")), "Quantity Error!")</f>
        <v>High</v>
      </c>
      <c r="V916" s="8" t="str">
        <f>IF(COUNTIF(Returns[OrderID], Orders_CLEAN[[#This Row],[OrderID]])&gt;0, "Yes", "No")</f>
        <v>No</v>
      </c>
      <c r="W916" s="19">
        <f>IF(Orders_CLEAN[[#This Row],[Returned]]="Yes",1,0)</f>
        <v>0</v>
      </c>
    </row>
    <row r="917" spans="1:23" x14ac:dyDescent="0.2">
      <c r="A917" t="s">
        <v>1468</v>
      </c>
      <c r="B917" s="5">
        <v>45590</v>
      </c>
      <c r="C917" s="5" t="str">
        <f>IF(Orders_CLEAN[[#This Row],[Quantity]]="", "Quantity Error!", "Q"&amp;ROUNDUP(MONTH(Orders_CLEAN[[#This Row],[OrderDate]])/3,0))</f>
        <v>Q4</v>
      </c>
      <c r="D917" t="s">
        <v>261</v>
      </c>
      <c r="E917" t="str">
        <f>_xlfn.XLOOKUP(Orders_CLEAN[[#This Row],[CustomerID]],Customers[CustomerID],Customers[CustomerName])</f>
        <v>Palesa Molefe</v>
      </c>
      <c r="F917" t="s">
        <v>231</v>
      </c>
      <c r="G917" t="str">
        <f>_xlfn.XLOOKUP(Orders_CLEAN[[#This Row],[ProductID]],Products[ProductID],Products[ProductName])</f>
        <v>Accessories Model 2</v>
      </c>
      <c r="H917" t="str">
        <f>_xlfn.XLOOKUP(Orders_CLEAN[[#This Row],[ProductName]],Products[ProductName],Products[Category])</f>
        <v>Technology</v>
      </c>
      <c r="I917" s="6">
        <f>_xlfn.XLOOKUP(Orders_CLEAN[[#This Row],[ProductID]],Products[ProductID],Products[Cost])</f>
        <v>31.01</v>
      </c>
      <c r="J917">
        <v>8</v>
      </c>
      <c r="K917" s="6">
        <v>49.68</v>
      </c>
      <c r="L917" s="7">
        <v>0.05</v>
      </c>
      <c r="M917" t="s">
        <v>27</v>
      </c>
      <c r="N917" t="s">
        <v>31</v>
      </c>
      <c r="O917" t="str">
        <f>_xlfn.XLOOKUP(Orders_CLEAN[[#This Row],[Region]],Region_lookup[RegionCode],Region_lookup[RegionName])</f>
        <v>Gauteng</v>
      </c>
      <c r="P917" t="s">
        <v>43</v>
      </c>
      <c r="Q917" t="str">
        <f>_xlfn.XLOOKUP(Orders_CLEAN[[#This Row],[EmployeeID]],Employees[EmployeeID],Employees[EmployeeName])</f>
        <v>Thabo Dlamini</v>
      </c>
      <c r="R917" s="8">
        <f>Orders_CLEAN[[#This Row],[Quantity]]*Orders_CLEAN[[#This Row],[UnitPrice]]*(1-Orders_CLEAN[[#This Row],[Discount]])</f>
        <v>377.56799999999998</v>
      </c>
      <c r="S917" s="8">
        <f>Orders_CLEAN[[#This Row],[Cost]]*Orders_CLEAN[[#This Row],[Quantity]]</f>
        <v>248.08</v>
      </c>
      <c r="T917" s="8">
        <f>Orders_CLEAN[[#This Row],[LineTotal]]-Orders_CLEAN[[#This Row],[LineCost]]</f>
        <v>129.48799999999997</v>
      </c>
      <c r="U917" s="8" t="str">
        <f>IFERROR(IF(Orders_CLEAN[[#This Row],[Profit]]/Orders_CLEAN[[#This Row],[LineTotal]]&gt;0.3, "High", IF(Orders_CLEAN[[#This Row],[Profit]]/Orders_CLEAN[[#This Row],[LineTotal]]&gt;=0.15, "Medium", "Low")), "Quantity Error!")</f>
        <v>High</v>
      </c>
      <c r="V917" s="8" t="str">
        <f>IF(COUNTIF(Returns[OrderID], Orders_CLEAN[[#This Row],[OrderID]])&gt;0, "Yes", "No")</f>
        <v>No</v>
      </c>
      <c r="W917" s="19">
        <f>IF(Orders_CLEAN[[#This Row],[Returned]]="Yes",1,0)</f>
        <v>0</v>
      </c>
    </row>
    <row r="918" spans="1:23" x14ac:dyDescent="0.2">
      <c r="A918" t="s">
        <v>1469</v>
      </c>
      <c r="B918" s="5">
        <v>45737</v>
      </c>
      <c r="C918" s="5" t="str">
        <f>IF(Orders_CLEAN[[#This Row],[Quantity]]="", "Quantity Error!", "Q"&amp;ROUNDUP(MONTH(Orders_CLEAN[[#This Row],[OrderDate]])/3,0))</f>
        <v>Q1</v>
      </c>
      <c r="D918" t="s">
        <v>177</v>
      </c>
      <c r="E918" t="str">
        <f>_xlfn.XLOOKUP(Orders_CLEAN[[#This Row],[CustomerID]],Customers[CustomerID],Customers[CustomerName])</f>
        <v>Zanele Pretorius</v>
      </c>
      <c r="F918" t="s">
        <v>78</v>
      </c>
      <c r="G918" t="str">
        <f>_xlfn.XLOOKUP(Orders_CLEAN[[#This Row],[ProductID]],Products[ProductID],Products[ProductName])</f>
        <v>Desks Model 3</v>
      </c>
      <c r="H918" t="str">
        <f>_xlfn.XLOOKUP(Orders_CLEAN[[#This Row],[ProductName]],Products[ProductName],Products[Category])</f>
        <v>Furniture</v>
      </c>
      <c r="I918" s="6">
        <f>_xlfn.XLOOKUP(Orders_CLEAN[[#This Row],[ProductID]],Products[ProductID],Products[Cost])</f>
        <v>388.07</v>
      </c>
      <c r="J918">
        <v>5</v>
      </c>
      <c r="K918" s="6">
        <v>782.41</v>
      </c>
      <c r="L918" s="7">
        <v>0.15</v>
      </c>
      <c r="M918" t="s">
        <v>27</v>
      </c>
      <c r="N918" t="s">
        <v>14</v>
      </c>
      <c r="O918" t="str">
        <f>_xlfn.XLOOKUP(Orders_CLEAN[[#This Row],[Region]],Region_lookup[RegionCode],Region_lookup[RegionName])</f>
        <v>Western Cape</v>
      </c>
      <c r="P918" t="s">
        <v>82</v>
      </c>
      <c r="Q918" t="str">
        <f>_xlfn.XLOOKUP(Orders_CLEAN[[#This Row],[EmployeeID]],Employees[EmployeeID],Employees[EmployeeName])</f>
        <v>Thabo Pretorius</v>
      </c>
      <c r="R918" s="8">
        <f>Orders_CLEAN[[#This Row],[Quantity]]*Orders_CLEAN[[#This Row],[UnitPrice]]*(1-Orders_CLEAN[[#This Row],[Discount]])</f>
        <v>3325.2424999999998</v>
      </c>
      <c r="S918" s="8">
        <f>Orders_CLEAN[[#This Row],[Cost]]*Orders_CLEAN[[#This Row],[Quantity]]</f>
        <v>1940.35</v>
      </c>
      <c r="T918" s="8">
        <f>Orders_CLEAN[[#This Row],[LineTotal]]-Orders_CLEAN[[#This Row],[LineCost]]</f>
        <v>1384.8924999999999</v>
      </c>
      <c r="U918" s="8" t="str">
        <f>IFERROR(IF(Orders_CLEAN[[#This Row],[Profit]]/Orders_CLEAN[[#This Row],[LineTotal]]&gt;0.3, "High", IF(Orders_CLEAN[[#This Row],[Profit]]/Orders_CLEAN[[#This Row],[LineTotal]]&gt;=0.15, "Medium", "Low")), "Quantity Error!")</f>
        <v>High</v>
      </c>
      <c r="V918" s="8" t="str">
        <f>IF(COUNTIF(Returns[OrderID], Orders_CLEAN[[#This Row],[OrderID]])&gt;0, "Yes", "No")</f>
        <v>No</v>
      </c>
      <c r="W918" s="19">
        <f>IF(Orders_CLEAN[[#This Row],[Returned]]="Yes",1,0)</f>
        <v>0</v>
      </c>
    </row>
    <row r="919" spans="1:23" x14ac:dyDescent="0.2">
      <c r="A919" t="s">
        <v>1471</v>
      </c>
      <c r="B919" s="5">
        <v>45528</v>
      </c>
      <c r="C919" s="5" t="str">
        <f>IF(Orders_CLEAN[[#This Row],[Quantity]]="", "Quantity Error!", "Q"&amp;ROUNDUP(MONTH(Orders_CLEAN[[#This Row],[OrderDate]])/3,0))</f>
        <v>Q3</v>
      </c>
      <c r="D919" t="s">
        <v>493</v>
      </c>
      <c r="E919" t="str">
        <f>_xlfn.XLOOKUP(Orders_CLEAN[[#This Row],[CustomerID]],Customers[CustomerID],Customers[CustomerName])</f>
        <v>Sipho Le Roux</v>
      </c>
      <c r="F919" t="s">
        <v>417</v>
      </c>
      <c r="G919" t="str">
        <f>_xlfn.XLOOKUP(Orders_CLEAN[[#This Row],[ProductID]],Products[ProductID],Products[ProductName])</f>
        <v>Staplers Model 1</v>
      </c>
      <c r="H919" t="str">
        <f>_xlfn.XLOOKUP(Orders_CLEAN[[#This Row],[ProductName]],Products[ProductName],Products[Category])</f>
        <v>Office Supplies</v>
      </c>
      <c r="I919" s="6">
        <f>_xlfn.XLOOKUP(Orders_CLEAN[[#This Row],[ProductID]],Products[ProductID],Products[Cost])</f>
        <v>671.48</v>
      </c>
      <c r="J919">
        <v>7</v>
      </c>
      <c r="K919" s="6">
        <v>1240.1099999999999</v>
      </c>
      <c r="L919" s="7">
        <v>0</v>
      </c>
      <c r="M919" t="s">
        <v>27</v>
      </c>
      <c r="N919" t="s">
        <v>47</v>
      </c>
      <c r="O919" t="str">
        <f>_xlfn.XLOOKUP(Orders_CLEAN[[#This Row],[Region]],Region_lookup[RegionCode],Region_lookup[RegionName])</f>
        <v>Eastern Cape</v>
      </c>
      <c r="P919" t="s">
        <v>58</v>
      </c>
      <c r="Q919" t="str">
        <f>_xlfn.XLOOKUP(Orders_CLEAN[[#This Row],[EmployeeID]],Employees[EmployeeID],Employees[EmployeeName])</f>
        <v>Palesa Steyn</v>
      </c>
      <c r="R919" s="8">
        <f>Orders_CLEAN[[#This Row],[Quantity]]*Orders_CLEAN[[#This Row],[UnitPrice]]*(1-Orders_CLEAN[[#This Row],[Discount]])</f>
        <v>8680.7699999999986</v>
      </c>
      <c r="S919" s="8">
        <f>Orders_CLEAN[[#This Row],[Cost]]*Orders_CLEAN[[#This Row],[Quantity]]</f>
        <v>4700.3600000000006</v>
      </c>
      <c r="T919" s="8">
        <f>Orders_CLEAN[[#This Row],[LineTotal]]-Orders_CLEAN[[#This Row],[LineCost]]</f>
        <v>3980.409999999998</v>
      </c>
      <c r="U919" s="8" t="str">
        <f>IFERROR(IF(Orders_CLEAN[[#This Row],[Profit]]/Orders_CLEAN[[#This Row],[LineTotal]]&gt;0.3, "High", IF(Orders_CLEAN[[#This Row],[Profit]]/Orders_CLEAN[[#This Row],[LineTotal]]&gt;=0.15, "Medium", "Low")), "Quantity Error!")</f>
        <v>High</v>
      </c>
      <c r="V919" s="8" t="str">
        <f>IF(COUNTIF(Returns[OrderID], Orders_CLEAN[[#This Row],[OrderID]])&gt;0, "Yes", "No")</f>
        <v>No</v>
      </c>
      <c r="W919" s="19">
        <f>IF(Orders_CLEAN[[#This Row],[Returned]]="Yes",1,0)</f>
        <v>0</v>
      </c>
    </row>
    <row r="920" spans="1:23" x14ac:dyDescent="0.2">
      <c r="A920" t="s">
        <v>1472</v>
      </c>
      <c r="B920" s="5">
        <v>45575</v>
      </c>
      <c r="C920" s="5" t="str">
        <f>IF(Orders_CLEAN[[#This Row],[Quantity]]="", "Quantity Error!", "Q"&amp;ROUNDUP(MONTH(Orders_CLEAN[[#This Row],[OrderDate]])/3,0))</f>
        <v>Q4</v>
      </c>
      <c r="D920" t="s">
        <v>994</v>
      </c>
      <c r="E920" t="str">
        <f>_xlfn.XLOOKUP(Orders_CLEAN[[#This Row],[CustomerID]],Customers[CustomerID],Customers[CustomerName])</f>
        <v>Kagiso Van Der Merwe</v>
      </c>
      <c r="F920" t="s">
        <v>139</v>
      </c>
      <c r="G920" t="str">
        <f>_xlfn.XLOOKUP(Orders_CLEAN[[#This Row],[ProductID]],Products[ProductID],Products[ProductName])</f>
        <v>Envelopes Model 3</v>
      </c>
      <c r="H920" t="str">
        <f>_xlfn.XLOOKUP(Orders_CLEAN[[#This Row],[ProductName]],Products[ProductName],Products[Category])</f>
        <v>Office Supplies</v>
      </c>
      <c r="I920" s="6">
        <f>_xlfn.XLOOKUP(Orders_CLEAN[[#This Row],[ProductID]],Products[ProductID],Products[Cost])</f>
        <v>110.07</v>
      </c>
      <c r="J920">
        <v>12</v>
      </c>
      <c r="K920" s="6">
        <v>193.99</v>
      </c>
      <c r="L920" s="7">
        <v>0.1</v>
      </c>
      <c r="M920" t="s">
        <v>13</v>
      </c>
      <c r="N920" t="s">
        <v>14</v>
      </c>
      <c r="O920" t="str">
        <f>_xlfn.XLOOKUP(Orders_CLEAN[[#This Row],[Region]],Region_lookup[RegionCode],Region_lookup[RegionName])</f>
        <v>Western Cape</v>
      </c>
      <c r="P920" t="s">
        <v>93</v>
      </c>
      <c r="Q920" t="str">
        <f>_xlfn.XLOOKUP(Orders_CLEAN[[#This Row],[EmployeeID]],Employees[EmployeeID],Employees[EmployeeName])</f>
        <v>Anja Zulu</v>
      </c>
      <c r="R920" s="8">
        <f>Orders_CLEAN[[#This Row],[Quantity]]*Orders_CLEAN[[#This Row],[UnitPrice]]*(1-Orders_CLEAN[[#This Row],[Discount]])</f>
        <v>2095.0920000000001</v>
      </c>
      <c r="S920" s="8">
        <f>Orders_CLEAN[[#This Row],[Cost]]*Orders_CLEAN[[#This Row],[Quantity]]</f>
        <v>1320.84</v>
      </c>
      <c r="T920" s="8">
        <f>Orders_CLEAN[[#This Row],[LineTotal]]-Orders_CLEAN[[#This Row],[LineCost]]</f>
        <v>774.25200000000018</v>
      </c>
      <c r="U920" s="8" t="str">
        <f>IFERROR(IF(Orders_CLEAN[[#This Row],[Profit]]/Orders_CLEAN[[#This Row],[LineTotal]]&gt;0.3, "High", IF(Orders_CLEAN[[#This Row],[Profit]]/Orders_CLEAN[[#This Row],[LineTotal]]&gt;=0.15, "Medium", "Low")), "Quantity Error!")</f>
        <v>High</v>
      </c>
      <c r="V920" s="8" t="str">
        <f>IF(COUNTIF(Returns[OrderID], Orders_CLEAN[[#This Row],[OrderID]])&gt;0, "Yes", "No")</f>
        <v>No</v>
      </c>
      <c r="W920" s="19">
        <f>IF(Orders_CLEAN[[#This Row],[Returned]]="Yes",1,0)</f>
        <v>0</v>
      </c>
    </row>
    <row r="921" spans="1:23" x14ac:dyDescent="0.2">
      <c r="A921" t="s">
        <v>1474</v>
      </c>
      <c r="B921" s="5">
        <v>45543</v>
      </c>
      <c r="C921" s="5" t="str">
        <f>IF(Orders_CLEAN[[#This Row],[Quantity]]="", "Quantity Error!", "Q"&amp;ROUNDUP(MONTH(Orders_CLEAN[[#This Row],[OrderDate]])/3,0))</f>
        <v>Q3</v>
      </c>
      <c r="D921" t="s">
        <v>347</v>
      </c>
      <c r="E921" t="str">
        <f>_xlfn.XLOOKUP(Orders_CLEAN[[#This Row],[CustomerID]],Customers[CustomerID],Customers[CustomerName])</f>
        <v>Bongani Molefe</v>
      </c>
      <c r="F921" t="s">
        <v>231</v>
      </c>
      <c r="G921" t="str">
        <f>_xlfn.XLOOKUP(Orders_CLEAN[[#This Row],[ProductID]],Products[ProductID],Products[ProductName])</f>
        <v>Accessories Model 2</v>
      </c>
      <c r="H921" t="str">
        <f>_xlfn.XLOOKUP(Orders_CLEAN[[#This Row],[ProductName]],Products[ProductName],Products[Category])</f>
        <v>Technology</v>
      </c>
      <c r="I921" s="6">
        <f>_xlfn.XLOOKUP(Orders_CLEAN[[#This Row],[ProductID]],Products[ProductID],Products[Cost])</f>
        <v>31.01</v>
      </c>
      <c r="J921">
        <v>3</v>
      </c>
      <c r="K921" s="6">
        <v>49.68</v>
      </c>
      <c r="L921" s="7">
        <v>0</v>
      </c>
      <c r="M921" t="s">
        <v>27</v>
      </c>
      <c r="N921" t="s">
        <v>47</v>
      </c>
      <c r="O921" t="str">
        <f>_xlfn.XLOOKUP(Orders_CLEAN[[#This Row],[Region]],Region_lookup[RegionCode],Region_lookup[RegionName])</f>
        <v>Eastern Cape</v>
      </c>
      <c r="P921" t="s">
        <v>58</v>
      </c>
      <c r="Q921" t="str">
        <f>_xlfn.XLOOKUP(Orders_CLEAN[[#This Row],[EmployeeID]],Employees[EmployeeID],Employees[EmployeeName])</f>
        <v>Palesa Steyn</v>
      </c>
      <c r="R921" s="8">
        <f>Orders_CLEAN[[#This Row],[Quantity]]*Orders_CLEAN[[#This Row],[UnitPrice]]*(1-Orders_CLEAN[[#This Row],[Discount]])</f>
        <v>149.04</v>
      </c>
      <c r="S921" s="8">
        <f>Orders_CLEAN[[#This Row],[Cost]]*Orders_CLEAN[[#This Row],[Quantity]]</f>
        <v>93.03</v>
      </c>
      <c r="T921" s="8">
        <f>Orders_CLEAN[[#This Row],[LineTotal]]-Orders_CLEAN[[#This Row],[LineCost]]</f>
        <v>56.009999999999991</v>
      </c>
      <c r="U921" s="8" t="str">
        <f>IFERROR(IF(Orders_CLEAN[[#This Row],[Profit]]/Orders_CLEAN[[#This Row],[LineTotal]]&gt;0.3, "High", IF(Orders_CLEAN[[#This Row],[Profit]]/Orders_CLEAN[[#This Row],[LineTotal]]&gt;=0.15, "Medium", "Low")), "Quantity Error!")</f>
        <v>High</v>
      </c>
      <c r="V921" s="8" t="str">
        <f>IF(COUNTIF(Returns[OrderID], Orders_CLEAN[[#This Row],[OrderID]])&gt;0, "Yes", "No")</f>
        <v>No</v>
      </c>
      <c r="W921" s="19">
        <f>IF(Orders_CLEAN[[#This Row],[Returned]]="Yes",1,0)</f>
        <v>0</v>
      </c>
    </row>
    <row r="922" spans="1:23" x14ac:dyDescent="0.2">
      <c r="A922" t="s">
        <v>1476</v>
      </c>
      <c r="B922" s="5">
        <v>45389</v>
      </c>
      <c r="C922" s="5" t="str">
        <f>IF(Orders_CLEAN[[#This Row],[Quantity]]="", "Quantity Error!", "Q"&amp;ROUNDUP(MONTH(Orders_CLEAN[[#This Row],[OrderDate]])/3,0))</f>
        <v>Quantity Error!</v>
      </c>
      <c r="D922" t="s">
        <v>394</v>
      </c>
      <c r="E922" t="str">
        <f>_xlfn.XLOOKUP(Orders_CLEAN[[#This Row],[CustomerID]],Customers[CustomerID],Customers[CustomerName])</f>
        <v>Nomsa Pretorius</v>
      </c>
      <c r="F922" t="s">
        <v>96</v>
      </c>
      <c r="G922" t="str">
        <f>_xlfn.XLOOKUP(Orders_CLEAN[[#This Row],[ProductID]],Products[ProductID],Products[ProductName])</f>
        <v>Desks Model 2</v>
      </c>
      <c r="H922" t="str">
        <f>_xlfn.XLOOKUP(Orders_CLEAN[[#This Row],[ProductName]],Products[ProductName],Products[Category])</f>
        <v>Furniture</v>
      </c>
      <c r="I922" s="6">
        <f>_xlfn.XLOOKUP(Orders_CLEAN[[#This Row],[ProductID]],Products[ProductID],Products[Cost])</f>
        <v>209.29</v>
      </c>
      <c r="J922"/>
      <c r="K922" s="6">
        <v>425.58</v>
      </c>
      <c r="L922" s="7">
        <v>0.05</v>
      </c>
      <c r="M922" t="s">
        <v>27</v>
      </c>
      <c r="N922" t="s">
        <v>21</v>
      </c>
      <c r="O922" t="str">
        <f>_xlfn.XLOOKUP(Orders_CLEAN[[#This Row],[Region]],Region_lookup[RegionCode],Region_lookup[RegionName])</f>
        <v>KwaZulu-Natal</v>
      </c>
      <c r="P922" t="s">
        <v>97</v>
      </c>
      <c r="Q922" t="str">
        <f>_xlfn.XLOOKUP(Orders_CLEAN[[#This Row],[EmployeeID]],Employees[EmployeeID],Employees[EmployeeName])</f>
        <v>Bongani Sithole</v>
      </c>
      <c r="R922" s="8">
        <f>Orders_CLEAN[[#This Row],[Quantity]]*Orders_CLEAN[[#This Row],[UnitPrice]]*(1-Orders_CLEAN[[#This Row],[Discount]])</f>
        <v>0</v>
      </c>
      <c r="S922" s="8">
        <f>Orders_CLEAN[[#This Row],[Cost]]*Orders_CLEAN[[#This Row],[Quantity]]</f>
        <v>0</v>
      </c>
      <c r="T922" s="8">
        <f>Orders_CLEAN[[#This Row],[LineTotal]]-Orders_CLEAN[[#This Row],[LineCost]]</f>
        <v>0</v>
      </c>
      <c r="U922" s="8" t="str">
        <f>IFERROR(IF(Orders_CLEAN[[#This Row],[Profit]]/Orders_CLEAN[[#This Row],[LineTotal]]&gt;0.3, "High", IF(Orders_CLEAN[[#This Row],[Profit]]/Orders_CLEAN[[#This Row],[LineTotal]]&gt;=0.15, "Medium", "Low")), "Quantity Error!")</f>
        <v>Quantity Error!</v>
      </c>
      <c r="V922" s="8" t="str">
        <f>IF(COUNTIF(Returns[OrderID], Orders_CLEAN[[#This Row],[OrderID]])&gt;0, "Yes", "No")</f>
        <v>No</v>
      </c>
      <c r="W922" s="19">
        <f>IF(Orders_CLEAN[[#This Row],[Returned]]="Yes",1,0)</f>
        <v>0</v>
      </c>
    </row>
    <row r="923" spans="1:23" x14ac:dyDescent="0.2">
      <c r="A923" t="s">
        <v>1477</v>
      </c>
      <c r="B923" s="5">
        <v>45718</v>
      </c>
      <c r="C923" s="5" t="str">
        <f>IF(Orders_CLEAN[[#This Row],[Quantity]]="", "Quantity Error!", "Q"&amp;ROUNDUP(MONTH(Orders_CLEAN[[#This Row],[OrderDate]])/3,0))</f>
        <v>Q1</v>
      </c>
      <c r="D923" t="s">
        <v>296</v>
      </c>
      <c r="E923" t="str">
        <f>_xlfn.XLOOKUP(Orders_CLEAN[[#This Row],[CustomerID]],Customers[CustomerID],Customers[CustomerName])</f>
        <v>Francois Le Roux</v>
      </c>
      <c r="F923" t="s">
        <v>329</v>
      </c>
      <c r="G923" t="str">
        <f>_xlfn.XLOOKUP(Orders_CLEAN[[#This Row],[ProductID]],Products[ProductID],Products[ProductName])</f>
        <v>Chairs Model 3</v>
      </c>
      <c r="H923" t="str">
        <f>_xlfn.XLOOKUP(Orders_CLEAN[[#This Row],[ProductName]],Products[ProductName],Products[Category])</f>
        <v>Furniture</v>
      </c>
      <c r="I923" s="6">
        <f>_xlfn.XLOOKUP(Orders_CLEAN[[#This Row],[ProductID]],Products[ProductID],Products[Cost])</f>
        <v>688.81</v>
      </c>
      <c r="J923">
        <v>12</v>
      </c>
      <c r="K923" s="6">
        <v>1334.92</v>
      </c>
      <c r="L923" s="7">
        <v>0.2</v>
      </c>
      <c r="M923" t="s">
        <v>62</v>
      </c>
      <c r="N923" t="s">
        <v>47</v>
      </c>
      <c r="O923" t="str">
        <f>_xlfn.XLOOKUP(Orders_CLEAN[[#This Row],[Region]],Region_lookup[RegionCode],Region_lookup[RegionName])</f>
        <v>Eastern Cape</v>
      </c>
      <c r="P923" t="s">
        <v>58</v>
      </c>
      <c r="Q923" t="str">
        <f>_xlfn.XLOOKUP(Orders_CLEAN[[#This Row],[EmployeeID]],Employees[EmployeeID],Employees[EmployeeName])</f>
        <v>Palesa Steyn</v>
      </c>
      <c r="R923" s="8">
        <f>Orders_CLEAN[[#This Row],[Quantity]]*Orders_CLEAN[[#This Row],[UnitPrice]]*(1-Orders_CLEAN[[#This Row],[Discount]])</f>
        <v>12815.232000000002</v>
      </c>
      <c r="S923" s="8">
        <f>Orders_CLEAN[[#This Row],[Cost]]*Orders_CLEAN[[#This Row],[Quantity]]</f>
        <v>8265.7199999999993</v>
      </c>
      <c r="T923" s="8">
        <f>Orders_CLEAN[[#This Row],[LineTotal]]-Orders_CLEAN[[#This Row],[LineCost]]</f>
        <v>4549.5120000000024</v>
      </c>
      <c r="U923" s="8" t="str">
        <f>IFERROR(IF(Orders_CLEAN[[#This Row],[Profit]]/Orders_CLEAN[[#This Row],[LineTotal]]&gt;0.3, "High", IF(Orders_CLEAN[[#This Row],[Profit]]/Orders_CLEAN[[#This Row],[LineTotal]]&gt;=0.15, "Medium", "Low")), "Quantity Error!")</f>
        <v>High</v>
      </c>
      <c r="V923" s="8" t="str">
        <f>IF(COUNTIF(Returns[OrderID], Orders_CLEAN[[#This Row],[OrderID]])&gt;0, "Yes", "No")</f>
        <v>No</v>
      </c>
      <c r="W923" s="19">
        <f>IF(Orders_CLEAN[[#This Row],[Returned]]="Yes",1,0)</f>
        <v>0</v>
      </c>
    </row>
    <row r="924" spans="1:23" x14ac:dyDescent="0.2">
      <c r="A924" t="s">
        <v>1478</v>
      </c>
      <c r="B924" s="5">
        <v>45324</v>
      </c>
      <c r="C924" s="5" t="str">
        <f>IF(Orders_CLEAN[[#This Row],[Quantity]]="", "Quantity Error!", "Q"&amp;ROUNDUP(MONTH(Orders_CLEAN[[#This Row],[OrderDate]])/3,0))</f>
        <v>Q1</v>
      </c>
      <c r="D924" t="s">
        <v>412</v>
      </c>
      <c r="E924" t="str">
        <f>_xlfn.XLOOKUP(Orders_CLEAN[[#This Row],[CustomerID]],Customers[CustomerID],Customers[CustomerName])</f>
        <v>Bongani Molefe</v>
      </c>
      <c r="F924" t="s">
        <v>85</v>
      </c>
      <c r="G924" t="str">
        <f>_xlfn.XLOOKUP(Orders_CLEAN[[#This Row],[ProductID]],Products[ProductID],Products[ProductName])</f>
        <v>Monitors Model 3</v>
      </c>
      <c r="H924" t="str">
        <f>_xlfn.XLOOKUP(Orders_CLEAN[[#This Row],[ProductName]],Products[ProductName],Products[Category])</f>
        <v>Technology</v>
      </c>
      <c r="I924" s="6">
        <f>_xlfn.XLOOKUP(Orders_CLEAN[[#This Row],[ProductID]],Products[ProductID],Products[Cost])</f>
        <v>710.37</v>
      </c>
      <c r="J924">
        <v>9</v>
      </c>
      <c r="K924" s="6">
        <v>979.52</v>
      </c>
      <c r="L924" s="7">
        <v>0.2</v>
      </c>
      <c r="M924" t="s">
        <v>62</v>
      </c>
      <c r="N924" t="s">
        <v>31</v>
      </c>
      <c r="O924" t="str">
        <f>_xlfn.XLOOKUP(Orders_CLEAN[[#This Row],[Region]],Region_lookup[RegionCode],Region_lookup[RegionName])</f>
        <v>Gauteng</v>
      </c>
      <c r="P924" t="s">
        <v>43</v>
      </c>
      <c r="Q924" t="str">
        <f>_xlfn.XLOOKUP(Orders_CLEAN[[#This Row],[EmployeeID]],Employees[EmployeeID],Employees[EmployeeName])</f>
        <v>Thabo Dlamini</v>
      </c>
      <c r="R924" s="8">
        <f>Orders_CLEAN[[#This Row],[Quantity]]*Orders_CLEAN[[#This Row],[UnitPrice]]*(1-Orders_CLEAN[[#This Row],[Discount]])</f>
        <v>7052.5440000000008</v>
      </c>
      <c r="S924" s="8">
        <f>Orders_CLEAN[[#This Row],[Cost]]*Orders_CLEAN[[#This Row],[Quantity]]</f>
        <v>6393.33</v>
      </c>
      <c r="T924" s="8">
        <f>Orders_CLEAN[[#This Row],[LineTotal]]-Orders_CLEAN[[#This Row],[LineCost]]</f>
        <v>659.21400000000085</v>
      </c>
      <c r="U924" s="8" t="str">
        <f>IFERROR(IF(Orders_CLEAN[[#This Row],[Profit]]/Orders_CLEAN[[#This Row],[LineTotal]]&gt;0.3, "High", IF(Orders_CLEAN[[#This Row],[Profit]]/Orders_CLEAN[[#This Row],[LineTotal]]&gt;=0.15, "Medium", "Low")), "Quantity Error!")</f>
        <v>Low</v>
      </c>
      <c r="V924" s="8" t="str">
        <f>IF(COUNTIF(Returns[OrderID], Orders_CLEAN[[#This Row],[OrderID]])&gt;0, "Yes", "No")</f>
        <v>No</v>
      </c>
      <c r="W924" s="19">
        <f>IF(Orders_CLEAN[[#This Row],[Returned]]="Yes",1,0)</f>
        <v>0</v>
      </c>
    </row>
    <row r="925" spans="1:23" x14ac:dyDescent="0.2">
      <c r="A925" t="s">
        <v>1479</v>
      </c>
      <c r="B925" s="5">
        <v>45750</v>
      </c>
      <c r="C925" s="5" t="str">
        <f>IF(Orders_CLEAN[[#This Row],[Quantity]]="", "Quantity Error!", "Q"&amp;ROUNDUP(MONTH(Orders_CLEAN[[#This Row],[OrderDate]])/3,0))</f>
        <v>Q2</v>
      </c>
      <c r="D925" t="s">
        <v>261</v>
      </c>
      <c r="E925" t="str">
        <f>_xlfn.XLOOKUP(Orders_CLEAN[[#This Row],[CustomerID]],Customers[CustomerID],Customers[CustomerName])</f>
        <v>Palesa Molefe</v>
      </c>
      <c r="F925" t="s">
        <v>96</v>
      </c>
      <c r="G925" t="str">
        <f>_xlfn.XLOOKUP(Orders_CLEAN[[#This Row],[ProductID]],Products[ProductID],Products[ProductName])</f>
        <v>Desks Model 2</v>
      </c>
      <c r="H925" t="str">
        <f>_xlfn.XLOOKUP(Orders_CLEAN[[#This Row],[ProductName]],Products[ProductName],Products[Category])</f>
        <v>Furniture</v>
      </c>
      <c r="I925" s="6">
        <f>_xlfn.XLOOKUP(Orders_CLEAN[[#This Row],[ProductID]],Products[ProductID],Products[Cost])</f>
        <v>209.29</v>
      </c>
      <c r="J925">
        <v>9</v>
      </c>
      <c r="K925" s="6">
        <v>425.58</v>
      </c>
      <c r="L925" s="7">
        <v>0.1</v>
      </c>
      <c r="M925" t="s">
        <v>62</v>
      </c>
      <c r="N925" t="s">
        <v>31</v>
      </c>
      <c r="O925" t="str">
        <f>_xlfn.XLOOKUP(Orders_CLEAN[[#This Row],[Region]],Region_lookup[RegionCode],Region_lookup[RegionName])</f>
        <v>Gauteng</v>
      </c>
      <c r="P925" t="s">
        <v>52</v>
      </c>
      <c r="Q925" t="str">
        <f>_xlfn.XLOOKUP(Orders_CLEAN[[#This Row],[EmployeeID]],Employees[EmployeeID],Employees[EmployeeName])</f>
        <v>Precious Mbatha</v>
      </c>
      <c r="R925" s="8">
        <f>Orders_CLEAN[[#This Row],[Quantity]]*Orders_CLEAN[[#This Row],[UnitPrice]]*(1-Orders_CLEAN[[#This Row],[Discount]])</f>
        <v>3447.1979999999999</v>
      </c>
      <c r="S925" s="8">
        <f>Orders_CLEAN[[#This Row],[Cost]]*Orders_CLEAN[[#This Row],[Quantity]]</f>
        <v>1883.61</v>
      </c>
      <c r="T925" s="8">
        <f>Orders_CLEAN[[#This Row],[LineTotal]]-Orders_CLEAN[[#This Row],[LineCost]]</f>
        <v>1563.588</v>
      </c>
      <c r="U925" s="8" t="str">
        <f>IFERROR(IF(Orders_CLEAN[[#This Row],[Profit]]/Orders_CLEAN[[#This Row],[LineTotal]]&gt;0.3, "High", IF(Orders_CLEAN[[#This Row],[Profit]]/Orders_CLEAN[[#This Row],[LineTotal]]&gt;=0.15, "Medium", "Low")), "Quantity Error!")</f>
        <v>High</v>
      </c>
      <c r="V925" s="8" t="str">
        <f>IF(COUNTIF(Returns[OrderID], Orders_CLEAN[[#This Row],[OrderID]])&gt;0, "Yes", "No")</f>
        <v>Yes</v>
      </c>
      <c r="W925" s="19">
        <f>IF(Orders_CLEAN[[#This Row],[Returned]]="Yes",1,0)</f>
        <v>1</v>
      </c>
    </row>
    <row r="926" spans="1:23" x14ac:dyDescent="0.2">
      <c r="A926" t="s">
        <v>1481</v>
      </c>
      <c r="B926" s="5">
        <v>45815</v>
      </c>
      <c r="C926" s="5" t="str">
        <f>IF(Orders_CLEAN[[#This Row],[Quantity]]="", "Quantity Error!", "Q"&amp;ROUNDUP(MONTH(Orders_CLEAN[[#This Row],[OrderDate]])/3,0))</f>
        <v>Q2</v>
      </c>
      <c r="D926" t="s">
        <v>328</v>
      </c>
      <c r="E926" t="str">
        <f>_xlfn.XLOOKUP(Orders_CLEAN[[#This Row],[CustomerID]],Customers[CustomerID],Customers[CustomerName])</f>
        <v>Nomsa Ndlovu</v>
      </c>
      <c r="F926" t="s">
        <v>181</v>
      </c>
      <c r="G926" t="str">
        <f>_xlfn.XLOOKUP(Orders_CLEAN[[#This Row],[ProductID]],Products[ProductID],Products[ProductName])</f>
        <v>Envelopes Model 1</v>
      </c>
      <c r="H926" t="str">
        <f>_xlfn.XLOOKUP(Orders_CLEAN[[#This Row],[ProductName]],Products[ProductName],Products[Category])</f>
        <v>Office Supplies</v>
      </c>
      <c r="I926" s="6">
        <f>_xlfn.XLOOKUP(Orders_CLEAN[[#This Row],[ProductID]],Products[ProductID],Products[Cost])</f>
        <v>76.66</v>
      </c>
      <c r="J926">
        <v>1</v>
      </c>
      <c r="K926" s="6">
        <v>117.32</v>
      </c>
      <c r="L926" s="7">
        <v>0</v>
      </c>
      <c r="M926" t="s">
        <v>13</v>
      </c>
      <c r="N926" t="s">
        <v>31</v>
      </c>
      <c r="O926" t="str">
        <f>_xlfn.XLOOKUP(Orders_CLEAN[[#This Row],[Region]],Region_lookup[RegionCode],Region_lookup[RegionName])</f>
        <v>Gauteng</v>
      </c>
      <c r="P926" t="s">
        <v>32</v>
      </c>
      <c r="Q926" t="str">
        <f>_xlfn.XLOOKUP(Orders_CLEAN[[#This Row],[EmployeeID]],Employees[EmployeeID],Employees[EmployeeName])</f>
        <v>Nomvula Mokoena</v>
      </c>
      <c r="R926" s="8">
        <f>Orders_CLEAN[[#This Row],[Quantity]]*Orders_CLEAN[[#This Row],[UnitPrice]]*(1-Orders_CLEAN[[#This Row],[Discount]])</f>
        <v>117.32</v>
      </c>
      <c r="S926" s="8">
        <f>Orders_CLEAN[[#This Row],[Cost]]*Orders_CLEAN[[#This Row],[Quantity]]</f>
        <v>76.66</v>
      </c>
      <c r="T926" s="8">
        <f>Orders_CLEAN[[#This Row],[LineTotal]]-Orders_CLEAN[[#This Row],[LineCost]]</f>
        <v>40.659999999999997</v>
      </c>
      <c r="U926" s="8" t="str">
        <f>IFERROR(IF(Orders_CLEAN[[#This Row],[Profit]]/Orders_CLEAN[[#This Row],[LineTotal]]&gt;0.3, "High", IF(Orders_CLEAN[[#This Row],[Profit]]/Orders_CLEAN[[#This Row],[LineTotal]]&gt;=0.15, "Medium", "Low")), "Quantity Error!")</f>
        <v>High</v>
      </c>
      <c r="V926" s="8" t="str">
        <f>IF(COUNTIF(Returns[OrderID], Orders_CLEAN[[#This Row],[OrderID]])&gt;0, "Yes", "No")</f>
        <v>No</v>
      </c>
      <c r="W926" s="19">
        <f>IF(Orders_CLEAN[[#This Row],[Returned]]="Yes",1,0)</f>
        <v>0</v>
      </c>
    </row>
    <row r="927" spans="1:23" x14ac:dyDescent="0.2">
      <c r="A927" t="s">
        <v>1482</v>
      </c>
      <c r="B927" s="5">
        <v>45387</v>
      </c>
      <c r="C927" s="5" t="str">
        <f>IF(Orders_CLEAN[[#This Row],[Quantity]]="", "Quantity Error!", "Q"&amp;ROUNDUP(MONTH(Orders_CLEAN[[#This Row],[OrderDate]])/3,0))</f>
        <v>Q2</v>
      </c>
      <c r="D927" t="s">
        <v>25</v>
      </c>
      <c r="E927" t="str">
        <f>_xlfn.XLOOKUP(Orders_CLEAN[[#This Row],[CustomerID]],Customers[CustomerID],Customers[CustomerName])</f>
        <v>Anja Pretorius</v>
      </c>
      <c r="F927" t="s">
        <v>51</v>
      </c>
      <c r="G927" t="str">
        <f>_xlfn.XLOOKUP(Orders_CLEAN[[#This Row],[ProductID]],Products[ProductID],Products[ProductName])</f>
        <v>Bookcases Model 4</v>
      </c>
      <c r="H927" t="str">
        <f>_xlfn.XLOOKUP(Orders_CLEAN[[#This Row],[ProductName]],Products[ProductName],Products[Category])</f>
        <v>Furniture</v>
      </c>
      <c r="I927" s="6">
        <f>_xlfn.XLOOKUP(Orders_CLEAN[[#This Row],[ProductID]],Products[ProductID],Products[Cost])</f>
        <v>539.9</v>
      </c>
      <c r="J927">
        <v>3</v>
      </c>
      <c r="K927" s="6">
        <v>1019.72</v>
      </c>
      <c r="L927" s="7">
        <v>0</v>
      </c>
      <c r="M927" t="s">
        <v>27</v>
      </c>
      <c r="N927" t="s">
        <v>14</v>
      </c>
      <c r="O927" t="str">
        <f>_xlfn.XLOOKUP(Orders_CLEAN[[#This Row],[Region]],Region_lookup[RegionCode],Region_lookup[RegionName])</f>
        <v>Western Cape</v>
      </c>
      <c r="P927" t="s">
        <v>82</v>
      </c>
      <c r="Q927" t="str">
        <f>_xlfn.XLOOKUP(Orders_CLEAN[[#This Row],[EmployeeID]],Employees[EmployeeID],Employees[EmployeeName])</f>
        <v>Thabo Pretorius</v>
      </c>
      <c r="R927" s="8">
        <f>Orders_CLEAN[[#This Row],[Quantity]]*Orders_CLEAN[[#This Row],[UnitPrice]]*(1-Orders_CLEAN[[#This Row],[Discount]])</f>
        <v>3059.16</v>
      </c>
      <c r="S927" s="8">
        <f>Orders_CLEAN[[#This Row],[Cost]]*Orders_CLEAN[[#This Row],[Quantity]]</f>
        <v>1619.6999999999998</v>
      </c>
      <c r="T927" s="8">
        <f>Orders_CLEAN[[#This Row],[LineTotal]]-Orders_CLEAN[[#This Row],[LineCost]]</f>
        <v>1439.46</v>
      </c>
      <c r="U927" s="8" t="str">
        <f>IFERROR(IF(Orders_CLEAN[[#This Row],[Profit]]/Orders_CLEAN[[#This Row],[LineTotal]]&gt;0.3, "High", IF(Orders_CLEAN[[#This Row],[Profit]]/Orders_CLEAN[[#This Row],[LineTotal]]&gt;=0.15, "Medium", "Low")), "Quantity Error!")</f>
        <v>High</v>
      </c>
      <c r="V927" s="8" t="str">
        <f>IF(COUNTIF(Returns[OrderID], Orders_CLEAN[[#This Row],[OrderID]])&gt;0, "Yes", "No")</f>
        <v>No</v>
      </c>
      <c r="W927" s="19">
        <f>IF(Orders_CLEAN[[#This Row],[Returned]]="Yes",1,0)</f>
        <v>0</v>
      </c>
    </row>
    <row r="928" spans="1:23" x14ac:dyDescent="0.2">
      <c r="A928" t="s">
        <v>1483</v>
      </c>
      <c r="B928" s="5">
        <v>45620</v>
      </c>
      <c r="C928" s="5" t="str">
        <f>IF(Orders_CLEAN[[#This Row],[Quantity]]="", "Quantity Error!", "Q"&amp;ROUNDUP(MONTH(Orders_CLEAN[[#This Row],[OrderDate]])/3,0))</f>
        <v>Q4</v>
      </c>
      <c r="D928" t="s">
        <v>323</v>
      </c>
      <c r="E928" t="str">
        <f>_xlfn.XLOOKUP(Orders_CLEAN[[#This Row],[CustomerID]],Customers[CustomerID],Customers[CustomerName])</f>
        <v>Nomsa Molefe</v>
      </c>
      <c r="F928" t="s">
        <v>26</v>
      </c>
      <c r="G928" t="str">
        <f>_xlfn.XLOOKUP(Orders_CLEAN[[#This Row],[ProductID]],Products[ProductID],Products[ProductName])</f>
        <v>Bookcases Model 3</v>
      </c>
      <c r="H928" t="str">
        <f>_xlfn.XLOOKUP(Orders_CLEAN[[#This Row],[ProductName]],Products[ProductName],Products[Category])</f>
        <v>Furniture</v>
      </c>
      <c r="I928" s="6">
        <f>_xlfn.XLOOKUP(Orders_CLEAN[[#This Row],[ProductID]],Products[ProductID],Products[Cost])</f>
        <v>431.57</v>
      </c>
      <c r="J928">
        <v>3</v>
      </c>
      <c r="K928" s="6">
        <v>725.92</v>
      </c>
      <c r="L928" s="7">
        <v>0</v>
      </c>
      <c r="M928" t="s">
        <v>13</v>
      </c>
      <c r="N928" t="s">
        <v>14</v>
      </c>
      <c r="O928" t="str">
        <f>_xlfn.XLOOKUP(Orders_CLEAN[[#This Row],[Region]],Region_lookup[RegionCode],Region_lookup[RegionName])</f>
        <v>Western Cape</v>
      </c>
      <c r="P928" t="s">
        <v>82</v>
      </c>
      <c r="Q928" t="str">
        <f>_xlfn.XLOOKUP(Orders_CLEAN[[#This Row],[EmployeeID]],Employees[EmployeeID],Employees[EmployeeName])</f>
        <v>Thabo Pretorius</v>
      </c>
      <c r="R928" s="8">
        <f>Orders_CLEAN[[#This Row],[Quantity]]*Orders_CLEAN[[#This Row],[UnitPrice]]*(1-Orders_CLEAN[[#This Row],[Discount]])</f>
        <v>2177.7599999999998</v>
      </c>
      <c r="S928" s="8">
        <f>Orders_CLEAN[[#This Row],[Cost]]*Orders_CLEAN[[#This Row],[Quantity]]</f>
        <v>1294.71</v>
      </c>
      <c r="T928" s="8">
        <f>Orders_CLEAN[[#This Row],[LineTotal]]-Orders_CLEAN[[#This Row],[LineCost]]</f>
        <v>883.04999999999973</v>
      </c>
      <c r="U928" s="8" t="str">
        <f>IFERROR(IF(Orders_CLEAN[[#This Row],[Profit]]/Orders_CLEAN[[#This Row],[LineTotal]]&gt;0.3, "High", IF(Orders_CLEAN[[#This Row],[Profit]]/Orders_CLEAN[[#This Row],[LineTotal]]&gt;=0.15, "Medium", "Low")), "Quantity Error!")</f>
        <v>High</v>
      </c>
      <c r="V928" s="8" t="str">
        <f>IF(COUNTIF(Returns[OrderID], Orders_CLEAN[[#This Row],[OrderID]])&gt;0, "Yes", "No")</f>
        <v>No</v>
      </c>
      <c r="W928" s="19">
        <f>IF(Orders_CLEAN[[#This Row],[Returned]]="Yes",1,0)</f>
        <v>0</v>
      </c>
    </row>
    <row r="929" spans="1:23" x14ac:dyDescent="0.2">
      <c r="A929" t="s">
        <v>1485</v>
      </c>
      <c r="B929" s="5">
        <v>45507</v>
      </c>
      <c r="C929" s="5" t="str">
        <f>IF(Orders_CLEAN[[#This Row],[Quantity]]="", "Quantity Error!", "Q"&amp;ROUNDUP(MONTH(Orders_CLEAN[[#This Row],[OrderDate]])/3,0))</f>
        <v>Q3</v>
      </c>
      <c r="D929" t="s">
        <v>388</v>
      </c>
      <c r="E929" t="str">
        <f>_xlfn.XLOOKUP(Orders_CLEAN[[#This Row],[CustomerID]],Customers[CustomerID],Customers[CustomerName])</f>
        <v>Francois Mahlangu</v>
      </c>
      <c r="F929" t="s">
        <v>78</v>
      </c>
      <c r="G929" t="str">
        <f>_xlfn.XLOOKUP(Orders_CLEAN[[#This Row],[ProductID]],Products[ProductID],Products[ProductName])</f>
        <v>Desks Model 3</v>
      </c>
      <c r="H929" t="str">
        <f>_xlfn.XLOOKUP(Orders_CLEAN[[#This Row],[ProductName]],Products[ProductName],Products[Category])</f>
        <v>Furniture</v>
      </c>
      <c r="I929" s="6">
        <f>_xlfn.XLOOKUP(Orders_CLEAN[[#This Row],[ProductID]],Products[ProductID],Products[Cost])</f>
        <v>388.07</v>
      </c>
      <c r="J929">
        <v>6</v>
      </c>
      <c r="K929" s="6">
        <v>782.41</v>
      </c>
      <c r="L929" s="7">
        <v>0.2</v>
      </c>
      <c r="M929" t="s">
        <v>27</v>
      </c>
      <c r="N929" t="s">
        <v>31</v>
      </c>
      <c r="O929" t="str">
        <f>_xlfn.XLOOKUP(Orders_CLEAN[[#This Row],[Region]],Region_lookup[RegionCode],Region_lookup[RegionName])</f>
        <v>Gauteng</v>
      </c>
      <c r="P929" t="s">
        <v>52</v>
      </c>
      <c r="Q929" t="str">
        <f>_xlfn.XLOOKUP(Orders_CLEAN[[#This Row],[EmployeeID]],Employees[EmployeeID],Employees[EmployeeName])</f>
        <v>Precious Mbatha</v>
      </c>
      <c r="R929" s="8">
        <f>Orders_CLEAN[[#This Row],[Quantity]]*Orders_CLEAN[[#This Row],[UnitPrice]]*(1-Orders_CLEAN[[#This Row],[Discount]])</f>
        <v>3755.5680000000002</v>
      </c>
      <c r="S929" s="8">
        <f>Orders_CLEAN[[#This Row],[Cost]]*Orders_CLEAN[[#This Row],[Quantity]]</f>
        <v>2328.42</v>
      </c>
      <c r="T929" s="8">
        <f>Orders_CLEAN[[#This Row],[LineTotal]]-Orders_CLEAN[[#This Row],[LineCost]]</f>
        <v>1427.1480000000001</v>
      </c>
      <c r="U929" s="8" t="str">
        <f>IFERROR(IF(Orders_CLEAN[[#This Row],[Profit]]/Orders_CLEAN[[#This Row],[LineTotal]]&gt;0.3, "High", IF(Orders_CLEAN[[#This Row],[Profit]]/Orders_CLEAN[[#This Row],[LineTotal]]&gt;=0.15, "Medium", "Low")), "Quantity Error!")</f>
        <v>High</v>
      </c>
      <c r="V929" s="8" t="str">
        <f>IF(COUNTIF(Returns[OrderID], Orders_CLEAN[[#This Row],[OrderID]])&gt;0, "Yes", "No")</f>
        <v>No</v>
      </c>
      <c r="W929" s="19">
        <f>IF(Orders_CLEAN[[#This Row],[Returned]]="Yes",1,0)</f>
        <v>0</v>
      </c>
    </row>
    <row r="930" spans="1:23" x14ac:dyDescent="0.2">
      <c r="A930" t="s">
        <v>1486</v>
      </c>
      <c r="B930" s="5">
        <v>45454</v>
      </c>
      <c r="C930" s="5" t="str">
        <f>IF(Orders_CLEAN[[#This Row],[Quantity]]="", "Quantity Error!", "Q"&amp;ROUNDUP(MONTH(Orders_CLEAN[[#This Row],[OrderDate]])/3,0))</f>
        <v>Q2</v>
      </c>
      <c r="D930" t="s">
        <v>246</v>
      </c>
      <c r="E930" t="str">
        <f>_xlfn.XLOOKUP(Orders_CLEAN[[#This Row],[CustomerID]],Customers[CustomerID],Customers[CustomerName])</f>
        <v>Precious Steyn</v>
      </c>
      <c r="F930" t="s">
        <v>178</v>
      </c>
      <c r="G930" t="str">
        <f>_xlfn.XLOOKUP(Orders_CLEAN[[#This Row],[ProductID]],Products[ProductID],Products[ProductName])</f>
        <v>Chairs Model 2</v>
      </c>
      <c r="H930" t="str">
        <f>_xlfn.XLOOKUP(Orders_CLEAN[[#This Row],[ProductName]],Products[ProductName],Products[Category])</f>
        <v>Furniture</v>
      </c>
      <c r="I930" s="6">
        <f>_xlfn.XLOOKUP(Orders_CLEAN[[#This Row],[ProductID]],Products[ProductID],Products[Cost])</f>
        <v>116.9</v>
      </c>
      <c r="J930">
        <v>3</v>
      </c>
      <c r="K930" s="6">
        <v>253.46</v>
      </c>
      <c r="L930" s="7">
        <v>0</v>
      </c>
      <c r="M930" t="s">
        <v>13</v>
      </c>
      <c r="N930" t="s">
        <v>47</v>
      </c>
      <c r="O930" t="str">
        <f>_xlfn.XLOOKUP(Orders_CLEAN[[#This Row],[Region]],Region_lookup[RegionCode],Region_lookup[RegionName])</f>
        <v>Eastern Cape</v>
      </c>
      <c r="P930" t="s">
        <v>58</v>
      </c>
      <c r="Q930" t="str">
        <f>_xlfn.XLOOKUP(Orders_CLEAN[[#This Row],[EmployeeID]],Employees[EmployeeID],Employees[EmployeeName])</f>
        <v>Palesa Steyn</v>
      </c>
      <c r="R930" s="8">
        <f>Orders_CLEAN[[#This Row],[Quantity]]*Orders_CLEAN[[#This Row],[UnitPrice]]*(1-Orders_CLEAN[[#This Row],[Discount]])</f>
        <v>760.38</v>
      </c>
      <c r="S930" s="8">
        <f>Orders_CLEAN[[#This Row],[Cost]]*Orders_CLEAN[[#This Row],[Quantity]]</f>
        <v>350.70000000000005</v>
      </c>
      <c r="T930" s="8">
        <f>Orders_CLEAN[[#This Row],[LineTotal]]-Orders_CLEAN[[#This Row],[LineCost]]</f>
        <v>409.67999999999995</v>
      </c>
      <c r="U930" s="8" t="str">
        <f>IFERROR(IF(Orders_CLEAN[[#This Row],[Profit]]/Orders_CLEAN[[#This Row],[LineTotal]]&gt;0.3, "High", IF(Orders_CLEAN[[#This Row],[Profit]]/Orders_CLEAN[[#This Row],[LineTotal]]&gt;=0.15, "Medium", "Low")), "Quantity Error!")</f>
        <v>High</v>
      </c>
      <c r="V930" s="8" t="str">
        <f>IF(COUNTIF(Returns[OrderID], Orders_CLEAN[[#This Row],[OrderID]])&gt;0, "Yes", "No")</f>
        <v>No</v>
      </c>
      <c r="W930" s="19">
        <f>IF(Orders_CLEAN[[#This Row],[Returned]]="Yes",1,0)</f>
        <v>0</v>
      </c>
    </row>
    <row r="931" spans="1:23" x14ac:dyDescent="0.2">
      <c r="A931" t="s">
        <v>1488</v>
      </c>
      <c r="B931" s="5">
        <v>45387</v>
      </c>
      <c r="C931" s="5" t="str">
        <f>IF(Orders_CLEAN[[#This Row],[Quantity]]="", "Quantity Error!", "Q"&amp;ROUNDUP(MONTH(Orders_CLEAN[[#This Row],[OrderDate]])/3,0))</f>
        <v>Q2</v>
      </c>
      <c r="D931" t="s">
        <v>451</v>
      </c>
      <c r="E931" t="str">
        <f>_xlfn.XLOOKUP(Orders_CLEAN[[#This Row],[CustomerID]],Customers[CustomerID],Customers[CustomerName])</f>
        <v>Anja Dlamini</v>
      </c>
      <c r="F931" t="s">
        <v>199</v>
      </c>
      <c r="G931" t="str">
        <f>_xlfn.XLOOKUP(Orders_CLEAN[[#This Row],[ProductID]],Products[ProductID],Products[ProductName])</f>
        <v>Pens Model 2</v>
      </c>
      <c r="H931" t="str">
        <f>_xlfn.XLOOKUP(Orders_CLEAN[[#This Row],[ProductName]],Products[ProductName],Products[Category])</f>
        <v>Office Supplies</v>
      </c>
      <c r="I931" s="6">
        <f>_xlfn.XLOOKUP(Orders_CLEAN[[#This Row],[ProductID]],Products[ProductID],Products[Cost])</f>
        <v>285.10000000000002</v>
      </c>
      <c r="J931">
        <v>10</v>
      </c>
      <c r="K931" s="6">
        <v>528.79999999999995</v>
      </c>
      <c r="L931" s="7">
        <v>0.05</v>
      </c>
      <c r="M931" t="s">
        <v>27</v>
      </c>
      <c r="N931" t="s">
        <v>31</v>
      </c>
      <c r="O931" t="str">
        <f>_xlfn.XLOOKUP(Orders_CLEAN[[#This Row],[Region]],Region_lookup[RegionCode],Region_lookup[RegionName])</f>
        <v>Gauteng</v>
      </c>
      <c r="P931" t="s">
        <v>32</v>
      </c>
      <c r="Q931" t="str">
        <f>_xlfn.XLOOKUP(Orders_CLEAN[[#This Row],[EmployeeID]],Employees[EmployeeID],Employees[EmployeeName])</f>
        <v>Nomvula Mokoena</v>
      </c>
      <c r="R931" s="8">
        <f>Orders_CLEAN[[#This Row],[Quantity]]*Orders_CLEAN[[#This Row],[UnitPrice]]*(1-Orders_CLEAN[[#This Row],[Discount]])</f>
        <v>5023.5999999999995</v>
      </c>
      <c r="S931" s="8">
        <f>Orders_CLEAN[[#This Row],[Cost]]*Orders_CLEAN[[#This Row],[Quantity]]</f>
        <v>2851</v>
      </c>
      <c r="T931" s="8">
        <f>Orders_CLEAN[[#This Row],[LineTotal]]-Orders_CLEAN[[#This Row],[LineCost]]</f>
        <v>2172.5999999999995</v>
      </c>
      <c r="U931" s="8" t="str">
        <f>IFERROR(IF(Orders_CLEAN[[#This Row],[Profit]]/Orders_CLEAN[[#This Row],[LineTotal]]&gt;0.3, "High", IF(Orders_CLEAN[[#This Row],[Profit]]/Orders_CLEAN[[#This Row],[LineTotal]]&gt;=0.15, "Medium", "Low")), "Quantity Error!")</f>
        <v>High</v>
      </c>
      <c r="V931" s="8" t="str">
        <f>IF(COUNTIF(Returns[OrderID], Orders_CLEAN[[#This Row],[OrderID]])&gt;0, "Yes", "No")</f>
        <v>No</v>
      </c>
      <c r="W931" s="19">
        <f>IF(Orders_CLEAN[[#This Row],[Returned]]="Yes",1,0)</f>
        <v>0</v>
      </c>
    </row>
    <row r="932" spans="1:23" x14ac:dyDescent="0.2">
      <c r="A932" t="s">
        <v>1489</v>
      </c>
      <c r="B932" s="5">
        <v>45326</v>
      </c>
      <c r="C932" s="5" t="str">
        <f>IF(Orders_CLEAN[[#This Row],[Quantity]]="", "Quantity Error!", "Q"&amp;ROUNDUP(MONTH(Orders_CLEAN[[#This Row],[OrderDate]])/3,0))</f>
        <v>Q1</v>
      </c>
      <c r="D932" t="s">
        <v>138</v>
      </c>
      <c r="E932" t="str">
        <f>_xlfn.XLOOKUP(Orders_CLEAN[[#This Row],[CustomerID]],Customers[CustomerID],Customers[CustomerName])</f>
        <v>Nomsa Coetzee</v>
      </c>
      <c r="F932" t="s">
        <v>85</v>
      </c>
      <c r="G932" t="str">
        <f>_xlfn.XLOOKUP(Orders_CLEAN[[#This Row],[ProductID]],Products[ProductID],Products[ProductName])</f>
        <v>Monitors Model 3</v>
      </c>
      <c r="H932" t="str">
        <f>_xlfn.XLOOKUP(Orders_CLEAN[[#This Row],[ProductName]],Products[ProductName],Products[Category])</f>
        <v>Technology</v>
      </c>
      <c r="I932" s="6">
        <f>_xlfn.XLOOKUP(Orders_CLEAN[[#This Row],[ProductID]],Products[ProductID],Products[Cost])</f>
        <v>710.37</v>
      </c>
      <c r="J932">
        <v>6</v>
      </c>
      <c r="K932" s="6">
        <v>979.52</v>
      </c>
      <c r="L932" s="7">
        <v>0.15</v>
      </c>
      <c r="M932" t="s">
        <v>13</v>
      </c>
      <c r="N932" t="s">
        <v>21</v>
      </c>
      <c r="O932" t="str">
        <f>_xlfn.XLOOKUP(Orders_CLEAN[[#This Row],[Region]],Region_lookup[RegionCode],Region_lookup[RegionName])</f>
        <v>KwaZulu-Natal</v>
      </c>
      <c r="P932" t="s">
        <v>97</v>
      </c>
      <c r="Q932" t="str">
        <f>_xlfn.XLOOKUP(Orders_CLEAN[[#This Row],[EmployeeID]],Employees[EmployeeID],Employees[EmployeeName])</f>
        <v>Bongani Sithole</v>
      </c>
      <c r="R932" s="8">
        <f>Orders_CLEAN[[#This Row],[Quantity]]*Orders_CLEAN[[#This Row],[UnitPrice]]*(1-Orders_CLEAN[[#This Row],[Discount]])</f>
        <v>4995.5519999999997</v>
      </c>
      <c r="S932" s="8">
        <f>Orders_CLEAN[[#This Row],[Cost]]*Orders_CLEAN[[#This Row],[Quantity]]</f>
        <v>4262.22</v>
      </c>
      <c r="T932" s="8">
        <f>Orders_CLEAN[[#This Row],[LineTotal]]-Orders_CLEAN[[#This Row],[LineCost]]</f>
        <v>733.33199999999943</v>
      </c>
      <c r="U932" s="8" t="str">
        <f>IFERROR(IF(Orders_CLEAN[[#This Row],[Profit]]/Orders_CLEAN[[#This Row],[LineTotal]]&gt;0.3, "High", IF(Orders_CLEAN[[#This Row],[Profit]]/Orders_CLEAN[[#This Row],[LineTotal]]&gt;=0.15, "Medium", "Low")), "Quantity Error!")</f>
        <v>Low</v>
      </c>
      <c r="V932" s="8" t="str">
        <f>IF(COUNTIF(Returns[OrderID], Orders_CLEAN[[#This Row],[OrderID]])&gt;0, "Yes", "No")</f>
        <v>No</v>
      </c>
      <c r="W932" s="19">
        <f>IF(Orders_CLEAN[[#This Row],[Returned]]="Yes",1,0)</f>
        <v>0</v>
      </c>
    </row>
    <row r="933" spans="1:23" x14ac:dyDescent="0.2">
      <c r="A933" t="s">
        <v>1490</v>
      </c>
      <c r="B933" s="5">
        <v>45688</v>
      </c>
      <c r="C933" s="5" t="str">
        <f>IF(Orders_CLEAN[[#This Row],[Quantity]]="", "Quantity Error!", "Q"&amp;ROUNDUP(MONTH(Orders_CLEAN[[#This Row],[OrderDate]])/3,0))</f>
        <v>Q1</v>
      </c>
      <c r="D933" t="s">
        <v>783</v>
      </c>
      <c r="E933" t="str">
        <f>_xlfn.XLOOKUP(Orders_CLEAN[[#This Row],[CustomerID]],Customers[CustomerID],Customers[CustomerName])</f>
        <v>Francois Mokoena</v>
      </c>
      <c r="F933" t="s">
        <v>413</v>
      </c>
      <c r="G933" t="str">
        <f>_xlfn.XLOOKUP(Orders_CLEAN[[#This Row],[ProductID]],Products[ProductID],Products[ProductName])</f>
        <v>Monitors Model 4</v>
      </c>
      <c r="H933" t="str">
        <f>_xlfn.XLOOKUP(Orders_CLEAN[[#This Row],[ProductName]],Products[ProductName],Products[Category])</f>
        <v>Technology</v>
      </c>
      <c r="I933" s="6">
        <f>_xlfn.XLOOKUP(Orders_CLEAN[[#This Row],[ProductID]],Products[ProductID],Products[Cost])</f>
        <v>365.65</v>
      </c>
      <c r="J933">
        <v>5</v>
      </c>
      <c r="K933" s="6">
        <v>689.97</v>
      </c>
      <c r="L933" s="7">
        <v>0.2</v>
      </c>
      <c r="M933" t="s">
        <v>27</v>
      </c>
      <c r="N933" t="s">
        <v>21</v>
      </c>
      <c r="O933" t="str">
        <f>_xlfn.XLOOKUP(Orders_CLEAN[[#This Row],[Region]],Region_lookup[RegionCode],Region_lookup[RegionName])</f>
        <v>KwaZulu-Natal</v>
      </c>
      <c r="P933" t="s">
        <v>170</v>
      </c>
      <c r="Q933" t="str">
        <f>_xlfn.XLOOKUP(Orders_CLEAN[[#This Row],[EmployeeID]],Employees[EmployeeID],Employees[EmployeeName])</f>
        <v>Nomvula Le Roux</v>
      </c>
      <c r="R933" s="8">
        <f>Orders_CLEAN[[#This Row],[Quantity]]*Orders_CLEAN[[#This Row],[UnitPrice]]*(1-Orders_CLEAN[[#This Row],[Discount]])</f>
        <v>2759.8800000000006</v>
      </c>
      <c r="S933" s="8">
        <f>Orders_CLEAN[[#This Row],[Cost]]*Orders_CLEAN[[#This Row],[Quantity]]</f>
        <v>1828.25</v>
      </c>
      <c r="T933" s="8">
        <f>Orders_CLEAN[[#This Row],[LineTotal]]-Orders_CLEAN[[#This Row],[LineCost]]</f>
        <v>931.63000000000056</v>
      </c>
      <c r="U933" s="8" t="str">
        <f>IFERROR(IF(Orders_CLEAN[[#This Row],[Profit]]/Orders_CLEAN[[#This Row],[LineTotal]]&gt;0.3, "High", IF(Orders_CLEAN[[#This Row],[Profit]]/Orders_CLEAN[[#This Row],[LineTotal]]&gt;=0.15, "Medium", "Low")), "Quantity Error!")</f>
        <v>High</v>
      </c>
      <c r="V933" s="8" t="str">
        <f>IF(COUNTIF(Returns[OrderID], Orders_CLEAN[[#This Row],[OrderID]])&gt;0, "Yes", "No")</f>
        <v>No</v>
      </c>
      <c r="W933" s="19">
        <f>IF(Orders_CLEAN[[#This Row],[Returned]]="Yes",1,0)</f>
        <v>0</v>
      </c>
    </row>
    <row r="934" spans="1:23" x14ac:dyDescent="0.2">
      <c r="A934" t="s">
        <v>1491</v>
      </c>
      <c r="B934" s="5">
        <v>45577</v>
      </c>
      <c r="C934" s="5" t="str">
        <f>IF(Orders_CLEAN[[#This Row],[Quantity]]="", "Quantity Error!", "Q"&amp;ROUNDUP(MONTH(Orders_CLEAN[[#This Row],[OrderDate]])/3,0))</f>
        <v>Q4</v>
      </c>
      <c r="D934" t="s">
        <v>123</v>
      </c>
      <c r="E934" t="str">
        <f>_xlfn.XLOOKUP(Orders_CLEAN[[#This Row],[CustomerID]],Customers[CustomerID],Customers[CustomerName])</f>
        <v>Nomvula Steyn</v>
      </c>
      <c r="F934" t="s">
        <v>41</v>
      </c>
      <c r="G934" t="str">
        <f>_xlfn.XLOOKUP(Orders_CLEAN[[#This Row],[ProductID]],Products[ProductID],Products[ProductName])</f>
        <v>Pens Model 3</v>
      </c>
      <c r="H934" t="str">
        <f>_xlfn.XLOOKUP(Orders_CLEAN[[#This Row],[ProductName]],Products[ProductName],Products[Category])</f>
        <v>Office Supplies</v>
      </c>
      <c r="I934" s="6">
        <f>_xlfn.XLOOKUP(Orders_CLEAN[[#This Row],[ProductID]],Products[ProductID],Products[Cost])</f>
        <v>498.61</v>
      </c>
      <c r="J934">
        <v>10</v>
      </c>
      <c r="K934" s="6">
        <v>944.31</v>
      </c>
      <c r="L934" s="7">
        <v>0</v>
      </c>
      <c r="M934" t="s">
        <v>36</v>
      </c>
      <c r="N934" t="s">
        <v>31</v>
      </c>
      <c r="O934" t="str">
        <f>_xlfn.XLOOKUP(Orders_CLEAN[[#This Row],[Region]],Region_lookup[RegionCode],Region_lookup[RegionName])</f>
        <v>Gauteng</v>
      </c>
      <c r="P934" t="s">
        <v>32</v>
      </c>
      <c r="Q934" t="str">
        <f>_xlfn.XLOOKUP(Orders_CLEAN[[#This Row],[EmployeeID]],Employees[EmployeeID],Employees[EmployeeName])</f>
        <v>Nomvula Mokoena</v>
      </c>
      <c r="R934" s="8">
        <f>Orders_CLEAN[[#This Row],[Quantity]]*Orders_CLEAN[[#This Row],[UnitPrice]]*(1-Orders_CLEAN[[#This Row],[Discount]])</f>
        <v>9443.0999999999985</v>
      </c>
      <c r="S934" s="8">
        <f>Orders_CLEAN[[#This Row],[Cost]]*Orders_CLEAN[[#This Row],[Quantity]]</f>
        <v>4986.1000000000004</v>
      </c>
      <c r="T934" s="8">
        <f>Orders_CLEAN[[#This Row],[LineTotal]]-Orders_CLEAN[[#This Row],[LineCost]]</f>
        <v>4456.9999999999982</v>
      </c>
      <c r="U934" s="8" t="str">
        <f>IFERROR(IF(Orders_CLEAN[[#This Row],[Profit]]/Orders_CLEAN[[#This Row],[LineTotal]]&gt;0.3, "High", IF(Orders_CLEAN[[#This Row],[Profit]]/Orders_CLEAN[[#This Row],[LineTotal]]&gt;=0.15, "Medium", "Low")), "Quantity Error!")</f>
        <v>High</v>
      </c>
      <c r="V934" s="8" t="str">
        <f>IF(COUNTIF(Returns[OrderID], Orders_CLEAN[[#This Row],[OrderID]])&gt;0, "Yes", "No")</f>
        <v>No</v>
      </c>
      <c r="W934" s="19">
        <f>IF(Orders_CLEAN[[#This Row],[Returned]]="Yes",1,0)</f>
        <v>0</v>
      </c>
    </row>
    <row r="935" spans="1:23" x14ac:dyDescent="0.2">
      <c r="A935" t="s">
        <v>1493</v>
      </c>
      <c r="B935" s="5">
        <v>45388</v>
      </c>
      <c r="C935" s="5" t="str">
        <f>IF(Orders_CLEAN[[#This Row],[Quantity]]="", "Quantity Error!", "Q"&amp;ROUNDUP(MONTH(Orders_CLEAN[[#This Row],[OrderDate]])/3,0))</f>
        <v>Q2</v>
      </c>
      <c r="D935" t="s">
        <v>227</v>
      </c>
      <c r="E935" t="str">
        <f>_xlfn.XLOOKUP(Orders_CLEAN[[#This Row],[CustomerID]],Customers[CustomerID],Customers[CustomerName])</f>
        <v>Thabo Mbatha</v>
      </c>
      <c r="F935" t="s">
        <v>144</v>
      </c>
      <c r="G935" t="str">
        <f>_xlfn.XLOOKUP(Orders_CLEAN[[#This Row],[ProductID]],Products[ProductID],Products[ProductName])</f>
        <v>Bookcases Model 1</v>
      </c>
      <c r="H935" t="str">
        <f>_xlfn.XLOOKUP(Orders_CLEAN[[#This Row],[ProductName]],Products[ProductName],Products[Category])</f>
        <v>Furniture</v>
      </c>
      <c r="I935" s="6">
        <f>_xlfn.XLOOKUP(Orders_CLEAN[[#This Row],[ProductID]],Products[ProductID],Products[Cost])</f>
        <v>644.65</v>
      </c>
      <c r="J935">
        <v>10</v>
      </c>
      <c r="K935" s="6">
        <v>1029.82</v>
      </c>
      <c r="L935" s="7">
        <v>0.2</v>
      </c>
      <c r="M935" t="s">
        <v>27</v>
      </c>
      <c r="N935" t="s">
        <v>31</v>
      </c>
      <c r="O935" t="str">
        <f>_xlfn.XLOOKUP(Orders_CLEAN[[#This Row],[Region]],Region_lookup[RegionCode],Region_lookup[RegionName])</f>
        <v>Gauteng</v>
      </c>
      <c r="P935" t="s">
        <v>43</v>
      </c>
      <c r="Q935" t="str">
        <f>_xlfn.XLOOKUP(Orders_CLEAN[[#This Row],[EmployeeID]],Employees[EmployeeID],Employees[EmployeeName])</f>
        <v>Thabo Dlamini</v>
      </c>
      <c r="R935" s="8">
        <f>Orders_CLEAN[[#This Row],[Quantity]]*Orders_CLEAN[[#This Row],[UnitPrice]]*(1-Orders_CLEAN[[#This Row],[Discount]])</f>
        <v>8238.56</v>
      </c>
      <c r="S935" s="8">
        <f>Orders_CLEAN[[#This Row],[Cost]]*Orders_CLEAN[[#This Row],[Quantity]]</f>
        <v>6446.5</v>
      </c>
      <c r="T935" s="8">
        <f>Orders_CLEAN[[#This Row],[LineTotal]]-Orders_CLEAN[[#This Row],[LineCost]]</f>
        <v>1792.0599999999995</v>
      </c>
      <c r="U935" s="8" t="str">
        <f>IFERROR(IF(Orders_CLEAN[[#This Row],[Profit]]/Orders_CLEAN[[#This Row],[LineTotal]]&gt;0.3, "High", IF(Orders_CLEAN[[#This Row],[Profit]]/Orders_CLEAN[[#This Row],[LineTotal]]&gt;=0.15, "Medium", "Low")), "Quantity Error!")</f>
        <v>Medium</v>
      </c>
      <c r="V935" s="8" t="str">
        <f>IF(COUNTIF(Returns[OrderID], Orders_CLEAN[[#This Row],[OrderID]])&gt;0, "Yes", "No")</f>
        <v>No</v>
      </c>
      <c r="W935" s="19">
        <f>IF(Orders_CLEAN[[#This Row],[Returned]]="Yes",1,0)</f>
        <v>0</v>
      </c>
    </row>
    <row r="936" spans="1:23" x14ac:dyDescent="0.2">
      <c r="A936" t="s">
        <v>1494</v>
      </c>
      <c r="B936" s="5">
        <v>45752</v>
      </c>
      <c r="C936" s="5" t="str">
        <f>IF(Orders_CLEAN[[#This Row],[Quantity]]="", "Quantity Error!", "Q"&amp;ROUNDUP(MONTH(Orders_CLEAN[[#This Row],[OrderDate]])/3,0))</f>
        <v>Q2</v>
      </c>
      <c r="D936" t="s">
        <v>252</v>
      </c>
      <c r="E936" t="str">
        <f>_xlfn.XLOOKUP(Orders_CLEAN[[#This Row],[CustomerID]],Customers[CustomerID],Customers[CustomerName])</f>
        <v>Sipho Mahlangu</v>
      </c>
      <c r="F936" t="s">
        <v>166</v>
      </c>
      <c r="G936" t="str">
        <f>_xlfn.XLOOKUP(Orders_CLEAN[[#This Row],[ProductID]],Products[ProductID],Products[ProductName])</f>
        <v>Monitors Model 2</v>
      </c>
      <c r="H936" t="str">
        <f>_xlfn.XLOOKUP(Orders_CLEAN[[#This Row],[ProductName]],Products[ProductName],Products[Category])</f>
        <v>Technology</v>
      </c>
      <c r="I936" s="6">
        <f>_xlfn.XLOOKUP(Orders_CLEAN[[#This Row],[ProductID]],Products[ProductID],Products[Cost])</f>
        <v>396.64</v>
      </c>
      <c r="J936">
        <v>6</v>
      </c>
      <c r="K936" s="6">
        <v>532.41999999999996</v>
      </c>
      <c r="L936" s="7">
        <v>0</v>
      </c>
      <c r="M936" t="s">
        <v>36</v>
      </c>
      <c r="N936" t="s">
        <v>14</v>
      </c>
      <c r="O936" t="str">
        <f>_xlfn.XLOOKUP(Orders_CLEAN[[#This Row],[Region]],Region_lookup[RegionCode],Region_lookup[RegionName])</f>
        <v>Western Cape</v>
      </c>
      <c r="P936" t="s">
        <v>15</v>
      </c>
      <c r="Q936" t="str">
        <f>_xlfn.XLOOKUP(Orders_CLEAN[[#This Row],[EmployeeID]],Employees[EmployeeID],Employees[EmployeeName])</f>
        <v>Anja Fourie</v>
      </c>
      <c r="R936" s="8">
        <f>Orders_CLEAN[[#This Row],[Quantity]]*Orders_CLEAN[[#This Row],[UnitPrice]]*(1-Orders_CLEAN[[#This Row],[Discount]])</f>
        <v>3194.5199999999995</v>
      </c>
      <c r="S936" s="8">
        <f>Orders_CLEAN[[#This Row],[Cost]]*Orders_CLEAN[[#This Row],[Quantity]]</f>
        <v>2379.84</v>
      </c>
      <c r="T936" s="8">
        <f>Orders_CLEAN[[#This Row],[LineTotal]]-Orders_CLEAN[[#This Row],[LineCost]]</f>
        <v>814.67999999999938</v>
      </c>
      <c r="U936" s="8" t="str">
        <f>IFERROR(IF(Orders_CLEAN[[#This Row],[Profit]]/Orders_CLEAN[[#This Row],[LineTotal]]&gt;0.3, "High", IF(Orders_CLEAN[[#This Row],[Profit]]/Orders_CLEAN[[#This Row],[LineTotal]]&gt;=0.15, "Medium", "Low")), "Quantity Error!")</f>
        <v>Medium</v>
      </c>
      <c r="V936" s="8" t="str">
        <f>IF(COUNTIF(Returns[OrderID], Orders_CLEAN[[#This Row],[OrderID]])&gt;0, "Yes", "No")</f>
        <v>No</v>
      </c>
      <c r="W936" s="19">
        <f>IF(Orders_CLEAN[[#This Row],[Returned]]="Yes",1,0)</f>
        <v>0</v>
      </c>
    </row>
    <row r="937" spans="1:23" x14ac:dyDescent="0.2">
      <c r="A937" t="s">
        <v>1495</v>
      </c>
      <c r="B937" s="5">
        <v>45542</v>
      </c>
      <c r="C937" s="5" t="str">
        <f>IF(Orders_CLEAN[[#This Row],[Quantity]]="", "Quantity Error!", "Q"&amp;ROUNDUP(MONTH(Orders_CLEAN[[#This Row],[OrderDate]])/3,0))</f>
        <v>Q3</v>
      </c>
      <c r="D937" t="s">
        <v>64</v>
      </c>
      <c r="E937" t="str">
        <f>_xlfn.XLOOKUP(Orders_CLEAN[[#This Row],[CustomerID]],Customers[CustomerID],Customers[CustomerName])</f>
        <v>Bongani Van Der Merwe</v>
      </c>
      <c r="F937" t="s">
        <v>413</v>
      </c>
      <c r="G937" t="str">
        <f>_xlfn.XLOOKUP(Orders_CLEAN[[#This Row],[ProductID]],Products[ProductID],Products[ProductName])</f>
        <v>Monitors Model 4</v>
      </c>
      <c r="H937" t="str">
        <f>_xlfn.XLOOKUP(Orders_CLEAN[[#This Row],[ProductName]],Products[ProductName],Products[Category])</f>
        <v>Technology</v>
      </c>
      <c r="I937" s="6">
        <f>_xlfn.XLOOKUP(Orders_CLEAN[[#This Row],[ProductID]],Products[ProductID],Products[Cost])</f>
        <v>365.65</v>
      </c>
      <c r="J937">
        <v>1</v>
      </c>
      <c r="K937" s="6">
        <v>689.97</v>
      </c>
      <c r="L937" s="7">
        <v>0.2</v>
      </c>
      <c r="M937" t="s">
        <v>36</v>
      </c>
      <c r="N937" t="s">
        <v>31</v>
      </c>
      <c r="O937" t="str">
        <f>_xlfn.XLOOKUP(Orders_CLEAN[[#This Row],[Region]],Region_lookup[RegionCode],Region_lookup[RegionName])</f>
        <v>Gauteng</v>
      </c>
      <c r="P937" t="s">
        <v>52</v>
      </c>
      <c r="Q937" t="str">
        <f>_xlfn.XLOOKUP(Orders_CLEAN[[#This Row],[EmployeeID]],Employees[EmployeeID],Employees[EmployeeName])</f>
        <v>Precious Mbatha</v>
      </c>
      <c r="R937" s="8">
        <f>Orders_CLEAN[[#This Row],[Quantity]]*Orders_CLEAN[[#This Row],[UnitPrice]]*(1-Orders_CLEAN[[#This Row],[Discount]])</f>
        <v>551.976</v>
      </c>
      <c r="S937" s="8">
        <f>Orders_CLEAN[[#This Row],[Cost]]*Orders_CLEAN[[#This Row],[Quantity]]</f>
        <v>365.65</v>
      </c>
      <c r="T937" s="8">
        <f>Orders_CLEAN[[#This Row],[LineTotal]]-Orders_CLEAN[[#This Row],[LineCost]]</f>
        <v>186.32600000000002</v>
      </c>
      <c r="U937" s="8" t="str">
        <f>IFERROR(IF(Orders_CLEAN[[#This Row],[Profit]]/Orders_CLEAN[[#This Row],[LineTotal]]&gt;0.3, "High", IF(Orders_CLEAN[[#This Row],[Profit]]/Orders_CLEAN[[#This Row],[LineTotal]]&gt;=0.15, "Medium", "Low")), "Quantity Error!")</f>
        <v>High</v>
      </c>
      <c r="V937" s="8" t="str">
        <f>IF(COUNTIF(Returns[OrderID], Orders_CLEAN[[#This Row],[OrderID]])&gt;0, "Yes", "No")</f>
        <v>No</v>
      </c>
      <c r="W937" s="19">
        <f>IF(Orders_CLEAN[[#This Row],[Returned]]="Yes",1,0)</f>
        <v>0</v>
      </c>
    </row>
    <row r="938" spans="1:23" x14ac:dyDescent="0.2">
      <c r="A938" t="s">
        <v>1497</v>
      </c>
      <c r="B938" s="5">
        <v>45515</v>
      </c>
      <c r="C938" s="5" t="str">
        <f>IF(Orders_CLEAN[[#This Row],[Quantity]]="", "Quantity Error!", "Q"&amp;ROUNDUP(MONTH(Orders_CLEAN[[#This Row],[OrderDate]])/3,0))</f>
        <v>Q3</v>
      </c>
      <c r="D938" t="s">
        <v>994</v>
      </c>
      <c r="E938" t="str">
        <f>_xlfn.XLOOKUP(Orders_CLEAN[[#This Row],[CustomerID]],Customers[CustomerID],Customers[CustomerName])</f>
        <v>Kagiso Van Der Merwe</v>
      </c>
      <c r="F938" t="s">
        <v>329</v>
      </c>
      <c r="G938" t="str">
        <f>_xlfn.XLOOKUP(Orders_CLEAN[[#This Row],[ProductID]],Products[ProductID],Products[ProductName])</f>
        <v>Chairs Model 3</v>
      </c>
      <c r="H938" t="str">
        <f>_xlfn.XLOOKUP(Orders_CLEAN[[#This Row],[ProductName]],Products[ProductName],Products[Category])</f>
        <v>Furniture</v>
      </c>
      <c r="I938" s="6">
        <f>_xlfn.XLOOKUP(Orders_CLEAN[[#This Row],[ProductID]],Products[ProductID],Products[Cost])</f>
        <v>688.81</v>
      </c>
      <c r="J938">
        <v>11</v>
      </c>
      <c r="K938" s="6">
        <v>1334.92</v>
      </c>
      <c r="L938" s="7">
        <v>0.2</v>
      </c>
      <c r="M938" t="s">
        <v>27</v>
      </c>
      <c r="N938" t="s">
        <v>14</v>
      </c>
      <c r="O938" t="str">
        <f>_xlfn.XLOOKUP(Orders_CLEAN[[#This Row],[Region]],Region_lookup[RegionCode],Region_lookup[RegionName])</f>
        <v>Western Cape</v>
      </c>
      <c r="P938" t="s">
        <v>82</v>
      </c>
      <c r="Q938" t="str">
        <f>_xlfn.XLOOKUP(Orders_CLEAN[[#This Row],[EmployeeID]],Employees[EmployeeID],Employees[EmployeeName])</f>
        <v>Thabo Pretorius</v>
      </c>
      <c r="R938" s="8">
        <f>Orders_CLEAN[[#This Row],[Quantity]]*Orders_CLEAN[[#This Row],[UnitPrice]]*(1-Orders_CLEAN[[#This Row],[Discount]])</f>
        <v>11747.296000000002</v>
      </c>
      <c r="S938" s="8">
        <f>Orders_CLEAN[[#This Row],[Cost]]*Orders_CLEAN[[#This Row],[Quantity]]</f>
        <v>7576.91</v>
      </c>
      <c r="T938" s="8">
        <f>Orders_CLEAN[[#This Row],[LineTotal]]-Orders_CLEAN[[#This Row],[LineCost]]</f>
        <v>4170.3860000000022</v>
      </c>
      <c r="U938" s="8" t="str">
        <f>IFERROR(IF(Orders_CLEAN[[#This Row],[Profit]]/Orders_CLEAN[[#This Row],[LineTotal]]&gt;0.3, "High", IF(Orders_CLEAN[[#This Row],[Profit]]/Orders_CLEAN[[#This Row],[LineTotal]]&gt;=0.15, "Medium", "Low")), "Quantity Error!")</f>
        <v>High</v>
      </c>
      <c r="V938" s="8" t="str">
        <f>IF(COUNTIF(Returns[OrderID], Orders_CLEAN[[#This Row],[OrderID]])&gt;0, "Yes", "No")</f>
        <v>No</v>
      </c>
      <c r="W938" s="19">
        <f>IF(Orders_CLEAN[[#This Row],[Returned]]="Yes",1,0)</f>
        <v>0</v>
      </c>
    </row>
    <row r="939" spans="1:23" x14ac:dyDescent="0.2">
      <c r="A939" t="s">
        <v>1499</v>
      </c>
      <c r="B939" s="5">
        <v>45560</v>
      </c>
      <c r="C939" s="5" t="str">
        <f>IF(Orders_CLEAN[[#This Row],[Quantity]]="", "Quantity Error!", "Q"&amp;ROUNDUP(MONTH(Orders_CLEAN[[#This Row],[OrderDate]])/3,0))</f>
        <v>Q3</v>
      </c>
      <c r="D939" t="s">
        <v>210</v>
      </c>
      <c r="E939" t="str">
        <f>_xlfn.XLOOKUP(Orders_CLEAN[[#This Row],[CustomerID]],Customers[CustomerID],Customers[CustomerName])</f>
        <v>Riaan Kruger</v>
      </c>
      <c r="F939" t="s">
        <v>151</v>
      </c>
      <c r="G939" t="str">
        <f>_xlfn.XLOOKUP(Orders_CLEAN[[#This Row],[ProductID]],Products[ProductID],Products[ProductName])</f>
        <v>Binders Model 3</v>
      </c>
      <c r="H939" t="str">
        <f>_xlfn.XLOOKUP(Orders_CLEAN[[#This Row],[ProductName]],Products[ProductName],Products[Category])</f>
        <v>Office Supplies</v>
      </c>
      <c r="I939" s="6">
        <f>_xlfn.XLOOKUP(Orders_CLEAN[[#This Row],[ProductID]],Products[ProductID],Products[Cost])</f>
        <v>487.09</v>
      </c>
      <c r="J939">
        <v>5</v>
      </c>
      <c r="K939" s="6">
        <v>838.72</v>
      </c>
      <c r="L939" s="7">
        <v>0.05</v>
      </c>
      <c r="M939" t="s">
        <v>27</v>
      </c>
      <c r="N939" t="s">
        <v>31</v>
      </c>
      <c r="O939" t="str">
        <f>_xlfn.XLOOKUP(Orders_CLEAN[[#This Row],[Region]],Region_lookup[RegionCode],Region_lookup[RegionName])</f>
        <v>Gauteng</v>
      </c>
      <c r="P939" t="s">
        <v>52</v>
      </c>
      <c r="Q939" t="str">
        <f>_xlfn.XLOOKUP(Orders_CLEAN[[#This Row],[EmployeeID]],Employees[EmployeeID],Employees[EmployeeName])</f>
        <v>Precious Mbatha</v>
      </c>
      <c r="R939" s="8">
        <f>Orders_CLEAN[[#This Row],[Quantity]]*Orders_CLEAN[[#This Row],[UnitPrice]]*(1-Orders_CLEAN[[#This Row],[Discount]])</f>
        <v>3983.92</v>
      </c>
      <c r="S939" s="8">
        <f>Orders_CLEAN[[#This Row],[Cost]]*Orders_CLEAN[[#This Row],[Quantity]]</f>
        <v>2435.4499999999998</v>
      </c>
      <c r="T939" s="8">
        <f>Orders_CLEAN[[#This Row],[LineTotal]]-Orders_CLEAN[[#This Row],[LineCost]]</f>
        <v>1548.4700000000003</v>
      </c>
      <c r="U939" s="8" t="str">
        <f>IFERROR(IF(Orders_CLEAN[[#This Row],[Profit]]/Orders_CLEAN[[#This Row],[LineTotal]]&gt;0.3, "High", IF(Orders_CLEAN[[#This Row],[Profit]]/Orders_CLEAN[[#This Row],[LineTotal]]&gt;=0.15, "Medium", "Low")), "Quantity Error!")</f>
        <v>High</v>
      </c>
      <c r="V939" s="8" t="str">
        <f>IF(COUNTIF(Returns[OrderID], Orders_CLEAN[[#This Row],[OrderID]])&gt;0, "Yes", "No")</f>
        <v>No</v>
      </c>
      <c r="W939" s="19">
        <f>IF(Orders_CLEAN[[#This Row],[Returned]]="Yes",1,0)</f>
        <v>0</v>
      </c>
    </row>
    <row r="940" spans="1:23" x14ac:dyDescent="0.2">
      <c r="A940" t="s">
        <v>1500</v>
      </c>
      <c r="B940" s="5">
        <v>45332</v>
      </c>
      <c r="C940" s="5" t="str">
        <f>IF(Orders_CLEAN[[#This Row],[Quantity]]="", "Quantity Error!", "Q"&amp;ROUNDUP(MONTH(Orders_CLEAN[[#This Row],[OrderDate]])/3,0))</f>
        <v>Q1</v>
      </c>
      <c r="D940" t="s">
        <v>220</v>
      </c>
      <c r="E940" t="str">
        <f>_xlfn.XLOOKUP(Orders_CLEAN[[#This Row],[CustomerID]],Customers[CustomerID],Customers[CustomerName])</f>
        <v>Kagiso Pretorius</v>
      </c>
      <c r="F940" t="s">
        <v>19</v>
      </c>
      <c r="G940" t="str">
        <f>_xlfn.XLOOKUP(Orders_CLEAN[[#This Row],[ProductID]],Products[ProductID],Products[ProductName])</f>
        <v>Accessories Model 4</v>
      </c>
      <c r="H940" t="str">
        <f>_xlfn.XLOOKUP(Orders_CLEAN[[#This Row],[ProductName]],Products[ProductName],Products[Category])</f>
        <v>Technology</v>
      </c>
      <c r="I940" s="6">
        <f>_xlfn.XLOOKUP(Orders_CLEAN[[#This Row],[ProductID]],Products[ProductID],Products[Cost])</f>
        <v>685.08</v>
      </c>
      <c r="J940">
        <v>6</v>
      </c>
      <c r="K940" s="6">
        <v>921.01</v>
      </c>
      <c r="L940" s="7">
        <v>0.05</v>
      </c>
      <c r="M940" t="s">
        <v>36</v>
      </c>
      <c r="N940" t="s">
        <v>14</v>
      </c>
      <c r="O940" t="str">
        <f>_xlfn.XLOOKUP(Orders_CLEAN[[#This Row],[Region]],Region_lookup[RegionCode],Region_lookup[RegionName])</f>
        <v>Western Cape</v>
      </c>
      <c r="P940" t="s">
        <v>93</v>
      </c>
      <c r="Q940" t="str">
        <f>_xlfn.XLOOKUP(Orders_CLEAN[[#This Row],[EmployeeID]],Employees[EmployeeID],Employees[EmployeeName])</f>
        <v>Anja Zulu</v>
      </c>
      <c r="R940" s="8">
        <f>Orders_CLEAN[[#This Row],[Quantity]]*Orders_CLEAN[[#This Row],[UnitPrice]]*(1-Orders_CLEAN[[#This Row],[Discount]])</f>
        <v>5249.7569999999996</v>
      </c>
      <c r="S940" s="8">
        <f>Orders_CLEAN[[#This Row],[Cost]]*Orders_CLEAN[[#This Row],[Quantity]]</f>
        <v>4110.4800000000005</v>
      </c>
      <c r="T940" s="8">
        <f>Orders_CLEAN[[#This Row],[LineTotal]]-Orders_CLEAN[[#This Row],[LineCost]]</f>
        <v>1139.2769999999991</v>
      </c>
      <c r="U940" s="8" t="str">
        <f>IFERROR(IF(Orders_CLEAN[[#This Row],[Profit]]/Orders_CLEAN[[#This Row],[LineTotal]]&gt;0.3, "High", IF(Orders_CLEAN[[#This Row],[Profit]]/Orders_CLEAN[[#This Row],[LineTotal]]&gt;=0.15, "Medium", "Low")), "Quantity Error!")</f>
        <v>Medium</v>
      </c>
      <c r="V940" s="8" t="str">
        <f>IF(COUNTIF(Returns[OrderID], Orders_CLEAN[[#This Row],[OrderID]])&gt;0, "Yes", "No")</f>
        <v>No</v>
      </c>
      <c r="W940" s="19">
        <f>IF(Orders_CLEAN[[#This Row],[Returned]]="Yes",1,0)</f>
        <v>0</v>
      </c>
    </row>
    <row r="941" spans="1:23" x14ac:dyDescent="0.2">
      <c r="A941" t="s">
        <v>1502</v>
      </c>
      <c r="B941" s="5">
        <v>45559</v>
      </c>
      <c r="C941" s="5" t="str">
        <f>IF(Orders_CLEAN[[#This Row],[Quantity]]="", "Quantity Error!", "Q"&amp;ROUNDUP(MONTH(Orders_CLEAN[[#This Row],[OrderDate]])/3,0))</f>
        <v>Q3</v>
      </c>
      <c r="D941" t="s">
        <v>557</v>
      </c>
      <c r="E941" t="str">
        <f>_xlfn.XLOOKUP(Orders_CLEAN[[#This Row],[CustomerID]],Customers[CustomerID],Customers[CustomerName])</f>
        <v>Deon Venter</v>
      </c>
      <c r="F941" t="s">
        <v>178</v>
      </c>
      <c r="G941" t="str">
        <f>_xlfn.XLOOKUP(Orders_CLEAN[[#This Row],[ProductID]],Products[ProductID],Products[ProductName])</f>
        <v>Chairs Model 2</v>
      </c>
      <c r="H941" t="str">
        <f>_xlfn.XLOOKUP(Orders_CLEAN[[#This Row],[ProductName]],Products[ProductName],Products[Category])</f>
        <v>Furniture</v>
      </c>
      <c r="I941" s="6">
        <f>_xlfn.XLOOKUP(Orders_CLEAN[[#This Row],[ProductID]],Products[ProductID],Products[Cost])</f>
        <v>116.9</v>
      </c>
      <c r="J941">
        <v>6</v>
      </c>
      <c r="K941" s="6">
        <v>253.46</v>
      </c>
      <c r="L941" s="7">
        <v>0</v>
      </c>
      <c r="M941" t="s">
        <v>62</v>
      </c>
      <c r="N941" t="s">
        <v>14</v>
      </c>
      <c r="O941" t="str">
        <f>_xlfn.XLOOKUP(Orders_CLEAN[[#This Row],[Region]],Region_lookup[RegionCode],Region_lookup[RegionName])</f>
        <v>Western Cape</v>
      </c>
      <c r="P941" t="s">
        <v>15</v>
      </c>
      <c r="Q941" t="str">
        <f>_xlfn.XLOOKUP(Orders_CLEAN[[#This Row],[EmployeeID]],Employees[EmployeeID],Employees[EmployeeName])</f>
        <v>Anja Fourie</v>
      </c>
      <c r="R941" s="8">
        <f>Orders_CLEAN[[#This Row],[Quantity]]*Orders_CLEAN[[#This Row],[UnitPrice]]*(1-Orders_CLEAN[[#This Row],[Discount]])</f>
        <v>1520.76</v>
      </c>
      <c r="S941" s="8">
        <f>Orders_CLEAN[[#This Row],[Cost]]*Orders_CLEAN[[#This Row],[Quantity]]</f>
        <v>701.40000000000009</v>
      </c>
      <c r="T941" s="8">
        <f>Orders_CLEAN[[#This Row],[LineTotal]]-Orders_CLEAN[[#This Row],[LineCost]]</f>
        <v>819.3599999999999</v>
      </c>
      <c r="U941" s="8" t="str">
        <f>IFERROR(IF(Orders_CLEAN[[#This Row],[Profit]]/Orders_CLEAN[[#This Row],[LineTotal]]&gt;0.3, "High", IF(Orders_CLEAN[[#This Row],[Profit]]/Orders_CLEAN[[#This Row],[LineTotal]]&gt;=0.15, "Medium", "Low")), "Quantity Error!")</f>
        <v>High</v>
      </c>
      <c r="V941" s="8" t="str">
        <f>IF(COUNTIF(Returns[OrderID], Orders_CLEAN[[#This Row],[OrderID]])&gt;0, "Yes", "No")</f>
        <v>No</v>
      </c>
      <c r="W941" s="19">
        <f>IF(Orders_CLEAN[[#This Row],[Returned]]="Yes",1,0)</f>
        <v>0</v>
      </c>
    </row>
    <row r="942" spans="1:23" x14ac:dyDescent="0.2">
      <c r="A942" t="s">
        <v>1503</v>
      </c>
      <c r="B942" s="5">
        <v>45436</v>
      </c>
      <c r="C942" s="5" t="str">
        <f>IF(Orders_CLEAN[[#This Row],[Quantity]]="", "Quantity Error!", "Q"&amp;ROUNDUP(MONTH(Orders_CLEAN[[#This Row],[OrderDate]])/3,0))</f>
        <v>Q2</v>
      </c>
      <c r="D942" t="s">
        <v>419</v>
      </c>
      <c r="E942" t="str">
        <f>_xlfn.XLOOKUP(Orders_CLEAN[[#This Row],[CustomerID]],Customers[CustomerID],Customers[CustomerName])</f>
        <v>Aisha Khumalo</v>
      </c>
      <c r="F942" t="s">
        <v>166</v>
      </c>
      <c r="G942" t="str">
        <f>_xlfn.XLOOKUP(Orders_CLEAN[[#This Row],[ProductID]],Products[ProductID],Products[ProductName])</f>
        <v>Monitors Model 2</v>
      </c>
      <c r="H942" t="str">
        <f>_xlfn.XLOOKUP(Orders_CLEAN[[#This Row],[ProductName]],Products[ProductName],Products[Category])</f>
        <v>Technology</v>
      </c>
      <c r="I942" s="6">
        <f>_xlfn.XLOOKUP(Orders_CLEAN[[#This Row],[ProductID]],Products[ProductID],Products[Cost])</f>
        <v>396.64</v>
      </c>
      <c r="J942">
        <v>10</v>
      </c>
      <c r="K942" s="6">
        <v>532.41999999999996</v>
      </c>
      <c r="L942" s="7">
        <v>0.2</v>
      </c>
      <c r="M942" t="s">
        <v>13</v>
      </c>
      <c r="N942" t="s">
        <v>47</v>
      </c>
      <c r="O942" t="str">
        <f>_xlfn.XLOOKUP(Orders_CLEAN[[#This Row],[Region]],Region_lookup[RegionCode],Region_lookup[RegionName])</f>
        <v>Eastern Cape</v>
      </c>
      <c r="P942" t="s">
        <v>75</v>
      </c>
      <c r="Q942" t="str">
        <f>_xlfn.XLOOKUP(Orders_CLEAN[[#This Row],[EmployeeID]],Employees[EmployeeID],Employees[EmployeeName])</f>
        <v>Francois Steyn</v>
      </c>
      <c r="R942" s="8">
        <f>Orders_CLEAN[[#This Row],[Quantity]]*Orders_CLEAN[[#This Row],[UnitPrice]]*(1-Orders_CLEAN[[#This Row],[Discount]])</f>
        <v>4259.3599999999997</v>
      </c>
      <c r="S942" s="8">
        <f>Orders_CLEAN[[#This Row],[Cost]]*Orders_CLEAN[[#This Row],[Quantity]]</f>
        <v>3966.3999999999996</v>
      </c>
      <c r="T942" s="8">
        <f>Orders_CLEAN[[#This Row],[LineTotal]]-Orders_CLEAN[[#This Row],[LineCost]]</f>
        <v>292.96000000000004</v>
      </c>
      <c r="U942" s="8" t="str">
        <f>IFERROR(IF(Orders_CLEAN[[#This Row],[Profit]]/Orders_CLEAN[[#This Row],[LineTotal]]&gt;0.3, "High", IF(Orders_CLEAN[[#This Row],[Profit]]/Orders_CLEAN[[#This Row],[LineTotal]]&gt;=0.15, "Medium", "Low")), "Quantity Error!")</f>
        <v>Low</v>
      </c>
      <c r="V942" s="8" t="str">
        <f>IF(COUNTIF(Returns[OrderID], Orders_CLEAN[[#This Row],[OrderID]])&gt;0, "Yes", "No")</f>
        <v>No</v>
      </c>
      <c r="W942" s="19">
        <f>IF(Orders_CLEAN[[#This Row],[Returned]]="Yes",1,0)</f>
        <v>0</v>
      </c>
    </row>
    <row r="943" spans="1:23" x14ac:dyDescent="0.2">
      <c r="A943" t="s">
        <v>1504</v>
      </c>
      <c r="B943" s="5">
        <v>45368</v>
      </c>
      <c r="C943" s="5" t="str">
        <f>IF(Orders_CLEAN[[#This Row],[Quantity]]="", "Quantity Error!", "Q"&amp;ROUNDUP(MONTH(Orders_CLEAN[[#This Row],[OrderDate]])/3,0))</f>
        <v>Q1</v>
      </c>
      <c r="D943" t="s">
        <v>589</v>
      </c>
      <c r="E943" t="str">
        <f>_xlfn.XLOOKUP(Orders_CLEAN[[#This Row],[CustomerID]],Customers[CustomerID],Customers[CustomerName])</f>
        <v>Chantelle Mahlangu</v>
      </c>
      <c r="F943" t="s">
        <v>35</v>
      </c>
      <c r="G943" t="str">
        <f>_xlfn.XLOOKUP(Orders_CLEAN[[#This Row],[ProductID]],Products[ProductID],Products[ProductName])</f>
        <v>Accessories Model 1</v>
      </c>
      <c r="H943" t="str">
        <f>_xlfn.XLOOKUP(Orders_CLEAN[[#This Row],[ProductName]],Products[ProductName],Products[Category])</f>
        <v>Technology</v>
      </c>
      <c r="I943" s="6">
        <f>_xlfn.XLOOKUP(Orders_CLEAN[[#This Row],[ProductID]],Products[ProductID],Products[Cost])</f>
        <v>329.45</v>
      </c>
      <c r="J943">
        <v>12</v>
      </c>
      <c r="K943" s="6">
        <v>709.62</v>
      </c>
      <c r="L943" s="7">
        <v>0</v>
      </c>
      <c r="M943" t="s">
        <v>27</v>
      </c>
      <c r="N943" t="s">
        <v>21</v>
      </c>
      <c r="O943" t="str">
        <f>_xlfn.XLOOKUP(Orders_CLEAN[[#This Row],[Region]],Region_lookup[RegionCode],Region_lookup[RegionName])</f>
        <v>KwaZulu-Natal</v>
      </c>
      <c r="P943" t="s">
        <v>22</v>
      </c>
      <c r="Q943" t="str">
        <f>_xlfn.XLOOKUP(Orders_CLEAN[[#This Row],[EmployeeID]],Employees[EmployeeID],Employees[EmployeeName])</f>
        <v>Thabo Le Roux</v>
      </c>
      <c r="R943" s="8">
        <f>Orders_CLEAN[[#This Row],[Quantity]]*Orders_CLEAN[[#This Row],[UnitPrice]]*(1-Orders_CLEAN[[#This Row],[Discount]])</f>
        <v>8515.44</v>
      </c>
      <c r="S943" s="8">
        <f>Orders_CLEAN[[#This Row],[Cost]]*Orders_CLEAN[[#This Row],[Quantity]]</f>
        <v>3953.3999999999996</v>
      </c>
      <c r="T943" s="8">
        <f>Orders_CLEAN[[#This Row],[LineTotal]]-Orders_CLEAN[[#This Row],[LineCost]]</f>
        <v>4562.0400000000009</v>
      </c>
      <c r="U943" s="8" t="str">
        <f>IFERROR(IF(Orders_CLEAN[[#This Row],[Profit]]/Orders_CLEAN[[#This Row],[LineTotal]]&gt;0.3, "High", IF(Orders_CLEAN[[#This Row],[Profit]]/Orders_CLEAN[[#This Row],[LineTotal]]&gt;=0.15, "Medium", "Low")), "Quantity Error!")</f>
        <v>High</v>
      </c>
      <c r="V943" s="8" t="str">
        <f>IF(COUNTIF(Returns[OrderID], Orders_CLEAN[[#This Row],[OrderID]])&gt;0, "Yes", "No")</f>
        <v>No</v>
      </c>
      <c r="W943" s="19">
        <f>IF(Orders_CLEAN[[#This Row],[Returned]]="Yes",1,0)</f>
        <v>0</v>
      </c>
    </row>
    <row r="944" spans="1:23" x14ac:dyDescent="0.2">
      <c r="A944" t="s">
        <v>1505</v>
      </c>
      <c r="B944" s="5">
        <v>45423</v>
      </c>
      <c r="C944" s="5" t="str">
        <f>IF(Orders_CLEAN[[#This Row],[Quantity]]="", "Quantity Error!", "Q"&amp;ROUNDUP(MONTH(Orders_CLEAN[[#This Row],[OrderDate]])/3,0))</f>
        <v>Q2</v>
      </c>
      <c r="D944" t="s">
        <v>296</v>
      </c>
      <c r="E944" t="str">
        <f>_xlfn.XLOOKUP(Orders_CLEAN[[#This Row],[CustomerID]],Customers[CustomerID],Customers[CustomerName])</f>
        <v>Francois Le Roux</v>
      </c>
      <c r="F944" t="s">
        <v>96</v>
      </c>
      <c r="G944" t="str">
        <f>_xlfn.XLOOKUP(Orders_CLEAN[[#This Row],[ProductID]],Products[ProductID],Products[ProductName])</f>
        <v>Desks Model 2</v>
      </c>
      <c r="H944" t="str">
        <f>_xlfn.XLOOKUP(Orders_CLEAN[[#This Row],[ProductName]],Products[ProductName],Products[Category])</f>
        <v>Furniture</v>
      </c>
      <c r="I944" s="6">
        <f>_xlfn.XLOOKUP(Orders_CLEAN[[#This Row],[ProductID]],Products[ProductID],Products[Cost])</f>
        <v>209.29</v>
      </c>
      <c r="J944">
        <v>11</v>
      </c>
      <c r="K944" s="6">
        <v>425.58</v>
      </c>
      <c r="L944" s="7">
        <v>0.15</v>
      </c>
      <c r="M944" t="s">
        <v>13</v>
      </c>
      <c r="N944" t="s">
        <v>47</v>
      </c>
      <c r="O944" t="str">
        <f>_xlfn.XLOOKUP(Orders_CLEAN[[#This Row],[Region]],Region_lookup[RegionCode],Region_lookup[RegionName])</f>
        <v>Eastern Cape</v>
      </c>
      <c r="P944" t="s">
        <v>75</v>
      </c>
      <c r="Q944" t="str">
        <f>_xlfn.XLOOKUP(Orders_CLEAN[[#This Row],[EmployeeID]],Employees[EmployeeID],Employees[EmployeeName])</f>
        <v>Francois Steyn</v>
      </c>
      <c r="R944" s="8">
        <f>Orders_CLEAN[[#This Row],[Quantity]]*Orders_CLEAN[[#This Row],[UnitPrice]]*(1-Orders_CLEAN[[#This Row],[Discount]])</f>
        <v>3979.1729999999998</v>
      </c>
      <c r="S944" s="8">
        <f>Orders_CLEAN[[#This Row],[Cost]]*Orders_CLEAN[[#This Row],[Quantity]]</f>
        <v>2302.19</v>
      </c>
      <c r="T944" s="8">
        <f>Orders_CLEAN[[#This Row],[LineTotal]]-Orders_CLEAN[[#This Row],[LineCost]]</f>
        <v>1676.9829999999997</v>
      </c>
      <c r="U944" s="8" t="str">
        <f>IFERROR(IF(Orders_CLEAN[[#This Row],[Profit]]/Orders_CLEAN[[#This Row],[LineTotal]]&gt;0.3, "High", IF(Orders_CLEAN[[#This Row],[Profit]]/Orders_CLEAN[[#This Row],[LineTotal]]&gt;=0.15, "Medium", "Low")), "Quantity Error!")</f>
        <v>High</v>
      </c>
      <c r="V944" s="8" t="str">
        <f>IF(COUNTIF(Returns[OrderID], Orders_CLEAN[[#This Row],[OrderID]])&gt;0, "Yes", "No")</f>
        <v>No</v>
      </c>
      <c r="W944" s="19">
        <f>IF(Orders_CLEAN[[#This Row],[Returned]]="Yes",1,0)</f>
        <v>0</v>
      </c>
    </row>
    <row r="945" spans="1:23" x14ac:dyDescent="0.2">
      <c r="A945" t="s">
        <v>1506</v>
      </c>
      <c r="B945" s="5">
        <v>45565</v>
      </c>
      <c r="C945" s="5" t="str">
        <f>IF(Orders_CLEAN[[#This Row],[Quantity]]="", "Quantity Error!", "Q"&amp;ROUNDUP(MONTH(Orders_CLEAN[[#This Row],[OrderDate]])/3,0))</f>
        <v>Q3</v>
      </c>
      <c r="D945" t="s">
        <v>353</v>
      </c>
      <c r="E945" t="str">
        <f>_xlfn.XLOOKUP(Orders_CLEAN[[#This Row],[CustomerID]],Customers[CustomerID],Customers[CustomerName])</f>
        <v>Sipho Joubert</v>
      </c>
      <c r="F945" t="s">
        <v>46</v>
      </c>
      <c r="G945" t="str">
        <f>_xlfn.XLOOKUP(Orders_CLEAN[[#This Row],[ProductID]],Products[ProductID],Products[ProductName])</f>
        <v>Tables Model 4</v>
      </c>
      <c r="H945" t="str">
        <f>_xlfn.XLOOKUP(Orders_CLEAN[[#This Row],[ProductName]],Products[ProductName],Products[Category])</f>
        <v>Furniture</v>
      </c>
      <c r="I945" s="6">
        <f>_xlfn.XLOOKUP(Orders_CLEAN[[#This Row],[ProductID]],Products[ProductID],Products[Cost])</f>
        <v>707.97</v>
      </c>
      <c r="J945">
        <v>11</v>
      </c>
      <c r="K945" s="6">
        <v>1262.55</v>
      </c>
      <c r="L945" s="7">
        <v>0.15</v>
      </c>
      <c r="M945" t="s">
        <v>27</v>
      </c>
      <c r="N945" t="s">
        <v>21</v>
      </c>
      <c r="O945" t="str">
        <f>_xlfn.XLOOKUP(Orders_CLEAN[[#This Row],[Region]],Region_lookup[RegionCode],Region_lookup[RegionName])</f>
        <v>KwaZulu-Natal</v>
      </c>
      <c r="P945" t="s">
        <v>170</v>
      </c>
      <c r="Q945" t="str">
        <f>_xlfn.XLOOKUP(Orders_CLEAN[[#This Row],[EmployeeID]],Employees[EmployeeID],Employees[EmployeeName])</f>
        <v>Nomvula Le Roux</v>
      </c>
      <c r="R945" s="8">
        <f>Orders_CLEAN[[#This Row],[Quantity]]*Orders_CLEAN[[#This Row],[UnitPrice]]*(1-Orders_CLEAN[[#This Row],[Discount]])</f>
        <v>11804.842499999999</v>
      </c>
      <c r="S945" s="8">
        <f>Orders_CLEAN[[#This Row],[Cost]]*Orders_CLEAN[[#This Row],[Quantity]]</f>
        <v>7787.67</v>
      </c>
      <c r="T945" s="8">
        <f>Orders_CLEAN[[#This Row],[LineTotal]]-Orders_CLEAN[[#This Row],[LineCost]]</f>
        <v>4017.1724999999988</v>
      </c>
      <c r="U945" s="8" t="str">
        <f>IFERROR(IF(Orders_CLEAN[[#This Row],[Profit]]/Orders_CLEAN[[#This Row],[LineTotal]]&gt;0.3, "High", IF(Orders_CLEAN[[#This Row],[Profit]]/Orders_CLEAN[[#This Row],[LineTotal]]&gt;=0.15, "Medium", "Low")), "Quantity Error!")</f>
        <v>High</v>
      </c>
      <c r="V945" s="8" t="str">
        <f>IF(COUNTIF(Returns[OrderID], Orders_CLEAN[[#This Row],[OrderID]])&gt;0, "Yes", "No")</f>
        <v>No</v>
      </c>
      <c r="W945" s="19">
        <f>IF(Orders_CLEAN[[#This Row],[Returned]]="Yes",1,0)</f>
        <v>0</v>
      </c>
    </row>
    <row r="946" spans="1:23" x14ac:dyDescent="0.2">
      <c r="A946" t="s">
        <v>1507</v>
      </c>
      <c r="B946" s="5">
        <v>45528</v>
      </c>
      <c r="C946" s="5" t="str">
        <f>IF(Orders_CLEAN[[#This Row],[Quantity]]="", "Quantity Error!", "Q"&amp;ROUNDUP(MONTH(Orders_CLEAN[[#This Row],[OrderDate]])/3,0))</f>
        <v>Q3</v>
      </c>
      <c r="D946" t="s">
        <v>478</v>
      </c>
      <c r="E946" t="str">
        <f>_xlfn.XLOOKUP(Orders_CLEAN[[#This Row],[CustomerID]],Customers[CustomerID],Customers[CustomerName])</f>
        <v>Nomvula Van Der Merwe</v>
      </c>
      <c r="F946" t="s">
        <v>178</v>
      </c>
      <c r="G946" t="str">
        <f>_xlfn.XLOOKUP(Orders_CLEAN[[#This Row],[ProductID]],Products[ProductID],Products[ProductName])</f>
        <v>Chairs Model 2</v>
      </c>
      <c r="H946" t="str">
        <f>_xlfn.XLOOKUP(Orders_CLEAN[[#This Row],[ProductName]],Products[ProductName],Products[Category])</f>
        <v>Furniture</v>
      </c>
      <c r="I946" s="6">
        <f>_xlfn.XLOOKUP(Orders_CLEAN[[#This Row],[ProductID]],Products[ProductID],Products[Cost])</f>
        <v>116.9</v>
      </c>
      <c r="J946">
        <v>4</v>
      </c>
      <c r="K946" s="6">
        <v>253.46</v>
      </c>
      <c r="L946" s="7">
        <v>0.05</v>
      </c>
      <c r="M946" t="s">
        <v>27</v>
      </c>
      <c r="N946" t="s">
        <v>31</v>
      </c>
      <c r="O946" t="str">
        <f>_xlfn.XLOOKUP(Orders_CLEAN[[#This Row],[Region]],Region_lookup[RegionCode],Region_lookup[RegionName])</f>
        <v>Gauteng</v>
      </c>
      <c r="P946" t="s">
        <v>32</v>
      </c>
      <c r="Q946" t="str">
        <f>_xlfn.XLOOKUP(Orders_CLEAN[[#This Row],[EmployeeID]],Employees[EmployeeID],Employees[EmployeeName])</f>
        <v>Nomvula Mokoena</v>
      </c>
      <c r="R946" s="8">
        <f>Orders_CLEAN[[#This Row],[Quantity]]*Orders_CLEAN[[#This Row],[UnitPrice]]*(1-Orders_CLEAN[[#This Row],[Discount]])</f>
        <v>963.14800000000002</v>
      </c>
      <c r="S946" s="8">
        <f>Orders_CLEAN[[#This Row],[Cost]]*Orders_CLEAN[[#This Row],[Quantity]]</f>
        <v>467.6</v>
      </c>
      <c r="T946" s="8">
        <f>Orders_CLEAN[[#This Row],[LineTotal]]-Orders_CLEAN[[#This Row],[LineCost]]</f>
        <v>495.548</v>
      </c>
      <c r="U946" s="8" t="str">
        <f>IFERROR(IF(Orders_CLEAN[[#This Row],[Profit]]/Orders_CLEAN[[#This Row],[LineTotal]]&gt;0.3, "High", IF(Orders_CLEAN[[#This Row],[Profit]]/Orders_CLEAN[[#This Row],[LineTotal]]&gt;=0.15, "Medium", "Low")), "Quantity Error!")</f>
        <v>High</v>
      </c>
      <c r="V946" s="8" t="str">
        <f>IF(COUNTIF(Returns[OrderID], Orders_CLEAN[[#This Row],[OrderID]])&gt;0, "Yes", "No")</f>
        <v>No</v>
      </c>
      <c r="W946" s="19">
        <f>IF(Orders_CLEAN[[#This Row],[Returned]]="Yes",1,0)</f>
        <v>0</v>
      </c>
    </row>
    <row r="947" spans="1:23" x14ac:dyDescent="0.2">
      <c r="A947" t="s">
        <v>1508</v>
      </c>
      <c r="B947" s="5">
        <v>45410</v>
      </c>
      <c r="C947" s="5" t="str">
        <f>IF(Orders_CLEAN[[#This Row],[Quantity]]="", "Quantity Error!", "Q"&amp;ROUNDUP(MONTH(Orders_CLEAN[[#This Row],[OrderDate]])/3,0))</f>
        <v>Q2</v>
      </c>
      <c r="D947" t="s">
        <v>99</v>
      </c>
      <c r="E947" t="str">
        <f>_xlfn.XLOOKUP(Orders_CLEAN[[#This Row],[CustomerID]],Customers[CustomerID],Customers[CustomerName])</f>
        <v>Kagiso Mahlangu</v>
      </c>
      <c r="F947" t="s">
        <v>19</v>
      </c>
      <c r="G947" t="str">
        <f>_xlfn.XLOOKUP(Orders_CLEAN[[#This Row],[ProductID]],Products[ProductID],Products[ProductName])</f>
        <v>Accessories Model 4</v>
      </c>
      <c r="H947" t="str">
        <f>_xlfn.XLOOKUP(Orders_CLEAN[[#This Row],[ProductName]],Products[ProductName],Products[Category])</f>
        <v>Technology</v>
      </c>
      <c r="I947" s="6">
        <f>_xlfn.XLOOKUP(Orders_CLEAN[[#This Row],[ProductID]],Products[ProductID],Products[Cost])</f>
        <v>685.08</v>
      </c>
      <c r="J947">
        <v>6</v>
      </c>
      <c r="K947" s="6">
        <v>921.01</v>
      </c>
      <c r="L947" s="7">
        <v>0.1</v>
      </c>
      <c r="M947" t="s">
        <v>36</v>
      </c>
      <c r="N947" t="s">
        <v>47</v>
      </c>
      <c r="O947" t="str">
        <f>_xlfn.XLOOKUP(Orders_CLEAN[[#This Row],[Region]],Region_lookup[RegionCode],Region_lookup[RegionName])</f>
        <v>Eastern Cape</v>
      </c>
      <c r="P947" t="s">
        <v>58</v>
      </c>
      <c r="Q947" t="str">
        <f>_xlfn.XLOOKUP(Orders_CLEAN[[#This Row],[EmployeeID]],Employees[EmployeeID],Employees[EmployeeName])</f>
        <v>Palesa Steyn</v>
      </c>
      <c r="R947" s="8">
        <f>Orders_CLEAN[[#This Row],[Quantity]]*Orders_CLEAN[[#This Row],[UnitPrice]]*(1-Orders_CLEAN[[#This Row],[Discount]])</f>
        <v>4973.4539999999997</v>
      </c>
      <c r="S947" s="8">
        <f>Orders_CLEAN[[#This Row],[Cost]]*Orders_CLEAN[[#This Row],[Quantity]]</f>
        <v>4110.4800000000005</v>
      </c>
      <c r="T947" s="8">
        <f>Orders_CLEAN[[#This Row],[LineTotal]]-Orders_CLEAN[[#This Row],[LineCost]]</f>
        <v>862.97399999999925</v>
      </c>
      <c r="U947" s="8" t="str">
        <f>IFERROR(IF(Orders_CLEAN[[#This Row],[Profit]]/Orders_CLEAN[[#This Row],[LineTotal]]&gt;0.3, "High", IF(Orders_CLEAN[[#This Row],[Profit]]/Orders_CLEAN[[#This Row],[LineTotal]]&gt;=0.15, "Medium", "Low")), "Quantity Error!")</f>
        <v>Medium</v>
      </c>
      <c r="V947" s="8" t="str">
        <f>IF(COUNTIF(Returns[OrderID], Orders_CLEAN[[#This Row],[OrderID]])&gt;0, "Yes", "No")</f>
        <v>No</v>
      </c>
      <c r="W947" s="19">
        <f>IF(Orders_CLEAN[[#This Row],[Returned]]="Yes",1,0)</f>
        <v>0</v>
      </c>
    </row>
    <row r="948" spans="1:23" x14ac:dyDescent="0.2">
      <c r="A948" t="s">
        <v>1509</v>
      </c>
      <c r="B948" s="5">
        <v>45342</v>
      </c>
      <c r="C948" s="5" t="str">
        <f>IF(Orders_CLEAN[[#This Row],[Quantity]]="", "Quantity Error!", "Q"&amp;ROUNDUP(MONTH(Orders_CLEAN[[#This Row],[OrderDate]])/3,0))</f>
        <v>Q1</v>
      </c>
      <c r="D948" t="s">
        <v>570</v>
      </c>
      <c r="E948" t="str">
        <f>_xlfn.XLOOKUP(Orders_CLEAN[[#This Row],[CustomerID]],Customers[CustomerID],Customers[CustomerName])</f>
        <v>Werner Joubert</v>
      </c>
      <c r="F948" t="s">
        <v>181</v>
      </c>
      <c r="G948" t="str">
        <f>_xlfn.XLOOKUP(Orders_CLEAN[[#This Row],[ProductID]],Products[ProductID],Products[ProductName])</f>
        <v>Envelopes Model 1</v>
      </c>
      <c r="H948" t="str">
        <f>_xlfn.XLOOKUP(Orders_CLEAN[[#This Row],[ProductName]],Products[ProductName],Products[Category])</f>
        <v>Office Supplies</v>
      </c>
      <c r="I948" s="6">
        <f>_xlfn.XLOOKUP(Orders_CLEAN[[#This Row],[ProductID]],Products[ProductID],Products[Cost])</f>
        <v>76.66</v>
      </c>
      <c r="J948">
        <v>2</v>
      </c>
      <c r="K948" s="6">
        <v>117.32</v>
      </c>
      <c r="L948" s="7">
        <v>0.2</v>
      </c>
      <c r="M948" t="s">
        <v>27</v>
      </c>
      <c r="N948" t="s">
        <v>21</v>
      </c>
      <c r="O948" t="str">
        <f>_xlfn.XLOOKUP(Orders_CLEAN[[#This Row],[Region]],Region_lookup[RegionCode],Region_lookup[RegionName])</f>
        <v>KwaZulu-Natal</v>
      </c>
      <c r="P948" t="s">
        <v>22</v>
      </c>
      <c r="Q948" t="str">
        <f>_xlfn.XLOOKUP(Orders_CLEAN[[#This Row],[EmployeeID]],Employees[EmployeeID],Employees[EmployeeName])</f>
        <v>Thabo Le Roux</v>
      </c>
      <c r="R948" s="8">
        <f>Orders_CLEAN[[#This Row],[Quantity]]*Orders_CLEAN[[#This Row],[UnitPrice]]*(1-Orders_CLEAN[[#This Row],[Discount]])</f>
        <v>187.71199999999999</v>
      </c>
      <c r="S948" s="8">
        <f>Orders_CLEAN[[#This Row],[Cost]]*Orders_CLEAN[[#This Row],[Quantity]]</f>
        <v>153.32</v>
      </c>
      <c r="T948" s="8">
        <f>Orders_CLEAN[[#This Row],[LineTotal]]-Orders_CLEAN[[#This Row],[LineCost]]</f>
        <v>34.391999999999996</v>
      </c>
      <c r="U948" s="8" t="str">
        <f>IFERROR(IF(Orders_CLEAN[[#This Row],[Profit]]/Orders_CLEAN[[#This Row],[LineTotal]]&gt;0.3, "High", IF(Orders_CLEAN[[#This Row],[Profit]]/Orders_CLEAN[[#This Row],[LineTotal]]&gt;=0.15, "Medium", "Low")), "Quantity Error!")</f>
        <v>Medium</v>
      </c>
      <c r="V948" s="8" t="str">
        <f>IF(COUNTIF(Returns[OrderID], Orders_CLEAN[[#This Row],[OrderID]])&gt;0, "Yes", "No")</f>
        <v>No</v>
      </c>
      <c r="W948" s="19">
        <f>IF(Orders_CLEAN[[#This Row],[Returned]]="Yes",1,0)</f>
        <v>0</v>
      </c>
    </row>
    <row r="949" spans="1:23" x14ac:dyDescent="0.2">
      <c r="A949" t="s">
        <v>1510</v>
      </c>
      <c r="B949" s="5">
        <v>45373</v>
      </c>
      <c r="C949" s="5" t="str">
        <f>IF(Orders_CLEAN[[#This Row],[Quantity]]="", "Quantity Error!", "Q"&amp;ROUNDUP(MONTH(Orders_CLEAN[[#This Row],[OrderDate]])/3,0))</f>
        <v>Q1</v>
      </c>
      <c r="D949" t="s">
        <v>227</v>
      </c>
      <c r="E949" t="str">
        <f>_xlfn.XLOOKUP(Orders_CLEAN[[#This Row],[CustomerID]],Customers[CustomerID],Customers[CustomerName])</f>
        <v>Thabo Mbatha</v>
      </c>
      <c r="F949" t="s">
        <v>181</v>
      </c>
      <c r="G949" t="str">
        <f>_xlfn.XLOOKUP(Orders_CLEAN[[#This Row],[ProductID]],Products[ProductID],Products[ProductName])</f>
        <v>Envelopes Model 1</v>
      </c>
      <c r="H949" t="str">
        <f>_xlfn.XLOOKUP(Orders_CLEAN[[#This Row],[ProductName]],Products[ProductName],Products[Category])</f>
        <v>Office Supplies</v>
      </c>
      <c r="I949" s="6">
        <f>_xlfn.XLOOKUP(Orders_CLEAN[[#This Row],[ProductID]],Products[ProductID],Products[Cost])</f>
        <v>76.66</v>
      </c>
      <c r="J949">
        <v>4</v>
      </c>
      <c r="K949" s="6">
        <v>117.32</v>
      </c>
      <c r="L949" s="7">
        <v>0</v>
      </c>
      <c r="M949" t="s">
        <v>36</v>
      </c>
      <c r="N949" t="s">
        <v>31</v>
      </c>
      <c r="O949" t="str">
        <f>_xlfn.XLOOKUP(Orders_CLEAN[[#This Row],[Region]],Region_lookup[RegionCode],Region_lookup[RegionName])</f>
        <v>Gauteng</v>
      </c>
      <c r="P949" t="s">
        <v>52</v>
      </c>
      <c r="Q949" t="str">
        <f>_xlfn.XLOOKUP(Orders_CLEAN[[#This Row],[EmployeeID]],Employees[EmployeeID],Employees[EmployeeName])</f>
        <v>Precious Mbatha</v>
      </c>
      <c r="R949" s="8">
        <f>Orders_CLEAN[[#This Row],[Quantity]]*Orders_CLEAN[[#This Row],[UnitPrice]]*(1-Orders_CLEAN[[#This Row],[Discount]])</f>
        <v>469.28</v>
      </c>
      <c r="S949" s="8">
        <f>Orders_CLEAN[[#This Row],[Cost]]*Orders_CLEAN[[#This Row],[Quantity]]</f>
        <v>306.64</v>
      </c>
      <c r="T949" s="8">
        <f>Orders_CLEAN[[#This Row],[LineTotal]]-Orders_CLEAN[[#This Row],[LineCost]]</f>
        <v>162.63999999999999</v>
      </c>
      <c r="U949" s="8" t="str">
        <f>IFERROR(IF(Orders_CLEAN[[#This Row],[Profit]]/Orders_CLEAN[[#This Row],[LineTotal]]&gt;0.3, "High", IF(Orders_CLEAN[[#This Row],[Profit]]/Orders_CLEAN[[#This Row],[LineTotal]]&gt;=0.15, "Medium", "Low")), "Quantity Error!")</f>
        <v>High</v>
      </c>
      <c r="V949" s="8" t="str">
        <f>IF(COUNTIF(Returns[OrderID], Orders_CLEAN[[#This Row],[OrderID]])&gt;0, "Yes", "No")</f>
        <v>No</v>
      </c>
      <c r="W949" s="19">
        <f>IF(Orders_CLEAN[[#This Row],[Returned]]="Yes",1,0)</f>
        <v>0</v>
      </c>
    </row>
    <row r="950" spans="1:23" x14ac:dyDescent="0.2">
      <c r="A950" t="s">
        <v>1511</v>
      </c>
      <c r="B950" s="5">
        <v>45711</v>
      </c>
      <c r="C950" s="5" t="str">
        <f>IF(Orders_CLEAN[[#This Row],[Quantity]]="", "Quantity Error!", "Q"&amp;ROUNDUP(MONTH(Orders_CLEAN[[#This Row],[OrderDate]])/3,0))</f>
        <v>Q1</v>
      </c>
      <c r="D950" t="s">
        <v>458</v>
      </c>
      <c r="E950" t="str">
        <f>_xlfn.XLOOKUP(Orders_CLEAN[[#This Row],[CustomerID]],Customers[CustomerID],Customers[CustomerName])</f>
        <v>Pieter Nkosi</v>
      </c>
      <c r="F950" t="s">
        <v>108</v>
      </c>
      <c r="G950" t="str">
        <f>_xlfn.XLOOKUP(Orders_CLEAN[[#This Row],[ProductID]],Products[ProductID],Products[ProductName])</f>
        <v>Staplers Model 2</v>
      </c>
      <c r="H950" t="str">
        <f>_xlfn.XLOOKUP(Orders_CLEAN[[#This Row],[ProductName]],Products[ProductName],Products[Category])</f>
        <v>Office Supplies</v>
      </c>
      <c r="I950" s="6">
        <f>_xlfn.XLOOKUP(Orders_CLEAN[[#This Row],[ProductID]],Products[ProductID],Products[Cost])</f>
        <v>723.21</v>
      </c>
      <c r="J950">
        <v>9</v>
      </c>
      <c r="K950" s="6">
        <v>1348.08</v>
      </c>
      <c r="L950" s="7">
        <v>0</v>
      </c>
      <c r="M950" t="s">
        <v>36</v>
      </c>
      <c r="N950" t="s">
        <v>31</v>
      </c>
      <c r="O950" t="str">
        <f>_xlfn.XLOOKUP(Orders_CLEAN[[#This Row],[Region]],Region_lookup[RegionCode],Region_lookup[RegionName])</f>
        <v>Gauteng</v>
      </c>
      <c r="P950" t="s">
        <v>43</v>
      </c>
      <c r="Q950" t="str">
        <f>_xlfn.XLOOKUP(Orders_CLEAN[[#This Row],[EmployeeID]],Employees[EmployeeID],Employees[EmployeeName])</f>
        <v>Thabo Dlamini</v>
      </c>
      <c r="R950" s="8">
        <f>Orders_CLEAN[[#This Row],[Quantity]]*Orders_CLEAN[[#This Row],[UnitPrice]]*(1-Orders_CLEAN[[#This Row],[Discount]])</f>
        <v>12132.72</v>
      </c>
      <c r="S950" s="8">
        <f>Orders_CLEAN[[#This Row],[Cost]]*Orders_CLEAN[[#This Row],[Quantity]]</f>
        <v>6508.89</v>
      </c>
      <c r="T950" s="8">
        <f>Orders_CLEAN[[#This Row],[LineTotal]]-Orders_CLEAN[[#This Row],[LineCost]]</f>
        <v>5623.829999999999</v>
      </c>
      <c r="U950" s="8" t="str">
        <f>IFERROR(IF(Orders_CLEAN[[#This Row],[Profit]]/Orders_CLEAN[[#This Row],[LineTotal]]&gt;0.3, "High", IF(Orders_CLEAN[[#This Row],[Profit]]/Orders_CLEAN[[#This Row],[LineTotal]]&gt;=0.15, "Medium", "Low")), "Quantity Error!")</f>
        <v>High</v>
      </c>
      <c r="V950" s="8" t="str">
        <f>IF(COUNTIF(Returns[OrderID], Orders_CLEAN[[#This Row],[OrderID]])&gt;0, "Yes", "No")</f>
        <v>No</v>
      </c>
      <c r="W950" s="19">
        <f>IF(Orders_CLEAN[[#This Row],[Returned]]="Yes",1,0)</f>
        <v>0</v>
      </c>
    </row>
    <row r="951" spans="1:23" x14ac:dyDescent="0.2">
      <c r="A951" t="s">
        <v>1513</v>
      </c>
      <c r="B951" s="5">
        <v>45747</v>
      </c>
      <c r="C951" s="5" t="str">
        <f>IF(Orders_CLEAN[[#This Row],[Quantity]]="", "Quantity Error!", "Q"&amp;ROUNDUP(MONTH(Orders_CLEAN[[#This Row],[OrderDate]])/3,0))</f>
        <v>Q1</v>
      </c>
      <c r="D951" t="s">
        <v>154</v>
      </c>
      <c r="E951" t="str">
        <f>_xlfn.XLOOKUP(Orders_CLEAN[[#This Row],[CustomerID]],Customers[CustomerID],Customers[CustomerName])</f>
        <v>Nomvula Mahlangu</v>
      </c>
      <c r="F951" t="s">
        <v>114</v>
      </c>
      <c r="G951" t="str">
        <f>_xlfn.XLOOKUP(Orders_CLEAN[[#This Row],[ProductID]],Products[ProductID],Products[ProductName])</f>
        <v>Staplers Model 4</v>
      </c>
      <c r="H951" t="str">
        <f>_xlfn.XLOOKUP(Orders_CLEAN[[#This Row],[ProductName]],Products[ProductName],Products[Category])</f>
        <v>Office Supplies</v>
      </c>
      <c r="I951" s="6">
        <f>_xlfn.XLOOKUP(Orders_CLEAN[[#This Row],[ProductID]],Products[ProductID],Products[Cost])</f>
        <v>465.76</v>
      </c>
      <c r="J951">
        <v>10</v>
      </c>
      <c r="K951" s="6">
        <v>906.25</v>
      </c>
      <c r="L951" s="7">
        <v>0.1</v>
      </c>
      <c r="M951" t="s">
        <v>62</v>
      </c>
      <c r="N951" t="s">
        <v>31</v>
      </c>
      <c r="O951" t="str">
        <f>_xlfn.XLOOKUP(Orders_CLEAN[[#This Row],[Region]],Region_lookup[RegionCode],Region_lookup[RegionName])</f>
        <v>Gauteng</v>
      </c>
      <c r="P951" t="s">
        <v>52</v>
      </c>
      <c r="Q951" t="str">
        <f>_xlfn.XLOOKUP(Orders_CLEAN[[#This Row],[EmployeeID]],Employees[EmployeeID],Employees[EmployeeName])</f>
        <v>Precious Mbatha</v>
      </c>
      <c r="R951" s="8">
        <f>Orders_CLEAN[[#This Row],[Quantity]]*Orders_CLEAN[[#This Row],[UnitPrice]]*(1-Orders_CLEAN[[#This Row],[Discount]])</f>
        <v>8156.25</v>
      </c>
      <c r="S951" s="8">
        <f>Orders_CLEAN[[#This Row],[Cost]]*Orders_CLEAN[[#This Row],[Quantity]]</f>
        <v>4657.6000000000004</v>
      </c>
      <c r="T951" s="8">
        <f>Orders_CLEAN[[#This Row],[LineTotal]]-Orders_CLEAN[[#This Row],[LineCost]]</f>
        <v>3498.6499999999996</v>
      </c>
      <c r="U951" s="8" t="str">
        <f>IFERROR(IF(Orders_CLEAN[[#This Row],[Profit]]/Orders_CLEAN[[#This Row],[LineTotal]]&gt;0.3, "High", IF(Orders_CLEAN[[#This Row],[Profit]]/Orders_CLEAN[[#This Row],[LineTotal]]&gt;=0.15, "Medium", "Low")), "Quantity Error!")</f>
        <v>High</v>
      </c>
      <c r="V951" s="8" t="str">
        <f>IF(COUNTIF(Returns[OrderID], Orders_CLEAN[[#This Row],[OrderID]])&gt;0, "Yes", "No")</f>
        <v>No</v>
      </c>
      <c r="W951" s="19">
        <f>IF(Orders_CLEAN[[#This Row],[Returned]]="Yes",1,0)</f>
        <v>0</v>
      </c>
    </row>
    <row r="952" spans="1:23" x14ac:dyDescent="0.2">
      <c r="A952" t="s">
        <v>1514</v>
      </c>
      <c r="B952" s="5">
        <v>45309</v>
      </c>
      <c r="C952" s="5" t="str">
        <f>IF(Orders_CLEAN[[#This Row],[Quantity]]="", "Quantity Error!", "Q"&amp;ROUNDUP(MONTH(Orders_CLEAN[[#This Row],[OrderDate]])/3,0))</f>
        <v>Q1</v>
      </c>
      <c r="D952" t="s">
        <v>254</v>
      </c>
      <c r="E952" t="str">
        <f>_xlfn.XLOOKUP(Orders_CLEAN[[#This Row],[CustomerID]],Customers[CustomerID],Customers[CustomerName])</f>
        <v>Werner Sithole</v>
      </c>
      <c r="F952" t="s">
        <v>216</v>
      </c>
      <c r="G952" t="str">
        <f>_xlfn.XLOOKUP(Orders_CLEAN[[#This Row],[ProductID]],Products[ProductID],Products[ProductName])</f>
        <v>Pens Model 1</v>
      </c>
      <c r="H952" t="str">
        <f>_xlfn.XLOOKUP(Orders_CLEAN[[#This Row],[ProductName]],Products[ProductName],Products[Category])</f>
        <v>Office Supplies</v>
      </c>
      <c r="I952" s="6">
        <f>_xlfn.XLOOKUP(Orders_CLEAN[[#This Row],[ProductID]],Products[ProductID],Products[Cost])</f>
        <v>640.09</v>
      </c>
      <c r="J952">
        <v>5</v>
      </c>
      <c r="K952" s="6">
        <v>1169.26</v>
      </c>
      <c r="L952" s="7">
        <v>0.2</v>
      </c>
      <c r="M952" t="s">
        <v>27</v>
      </c>
      <c r="N952" t="s">
        <v>21</v>
      </c>
      <c r="O952" t="str">
        <f>_xlfn.XLOOKUP(Orders_CLEAN[[#This Row],[Region]],Region_lookup[RegionCode],Region_lookup[RegionName])</f>
        <v>KwaZulu-Natal</v>
      </c>
      <c r="P952" t="s">
        <v>97</v>
      </c>
      <c r="Q952" t="str">
        <f>_xlfn.XLOOKUP(Orders_CLEAN[[#This Row],[EmployeeID]],Employees[EmployeeID],Employees[EmployeeName])</f>
        <v>Bongani Sithole</v>
      </c>
      <c r="R952" s="8">
        <f>Orders_CLEAN[[#This Row],[Quantity]]*Orders_CLEAN[[#This Row],[UnitPrice]]*(1-Orders_CLEAN[[#This Row],[Discount]])</f>
        <v>4677.04</v>
      </c>
      <c r="S952" s="8">
        <f>Orders_CLEAN[[#This Row],[Cost]]*Orders_CLEAN[[#This Row],[Quantity]]</f>
        <v>3200.4500000000003</v>
      </c>
      <c r="T952" s="8">
        <f>Orders_CLEAN[[#This Row],[LineTotal]]-Orders_CLEAN[[#This Row],[LineCost]]</f>
        <v>1476.5899999999997</v>
      </c>
      <c r="U952" s="8" t="str">
        <f>IFERROR(IF(Orders_CLEAN[[#This Row],[Profit]]/Orders_CLEAN[[#This Row],[LineTotal]]&gt;0.3, "High", IF(Orders_CLEAN[[#This Row],[Profit]]/Orders_CLEAN[[#This Row],[LineTotal]]&gt;=0.15, "Medium", "Low")), "Quantity Error!")</f>
        <v>High</v>
      </c>
      <c r="V952" s="8" t="str">
        <f>IF(COUNTIF(Returns[OrderID], Orders_CLEAN[[#This Row],[OrderID]])&gt;0, "Yes", "No")</f>
        <v>No</v>
      </c>
      <c r="W952" s="19">
        <f>IF(Orders_CLEAN[[#This Row],[Returned]]="Yes",1,0)</f>
        <v>0</v>
      </c>
    </row>
    <row r="953" spans="1:23" x14ac:dyDescent="0.2">
      <c r="A953" t="s">
        <v>1515</v>
      </c>
      <c r="B953" s="5">
        <v>45392</v>
      </c>
      <c r="C953" s="5" t="str">
        <f>IF(Orders_CLEAN[[#This Row],[Quantity]]="", "Quantity Error!", "Q"&amp;ROUNDUP(MONTH(Orders_CLEAN[[#This Row],[OrderDate]])/3,0))</f>
        <v>Q2</v>
      </c>
      <c r="D953" t="s">
        <v>288</v>
      </c>
      <c r="E953" t="str">
        <f>_xlfn.XLOOKUP(Orders_CLEAN[[#This Row],[CustomerID]],Customers[CustomerID],Customers[CustomerName])</f>
        <v>Francois Pretorius</v>
      </c>
      <c r="F953" t="s">
        <v>78</v>
      </c>
      <c r="G953" t="str">
        <f>_xlfn.XLOOKUP(Orders_CLEAN[[#This Row],[ProductID]],Products[ProductID],Products[ProductName])</f>
        <v>Desks Model 3</v>
      </c>
      <c r="H953" t="str">
        <f>_xlfn.XLOOKUP(Orders_CLEAN[[#This Row],[ProductName]],Products[ProductName],Products[Category])</f>
        <v>Furniture</v>
      </c>
      <c r="I953" s="6">
        <f>_xlfn.XLOOKUP(Orders_CLEAN[[#This Row],[ProductID]],Products[ProductID],Products[Cost])</f>
        <v>388.07</v>
      </c>
      <c r="J953">
        <v>12</v>
      </c>
      <c r="K953" s="6">
        <v>782.41</v>
      </c>
      <c r="L953" s="7">
        <v>0</v>
      </c>
      <c r="M953" t="s">
        <v>13</v>
      </c>
      <c r="N953" t="s">
        <v>21</v>
      </c>
      <c r="O953" t="str">
        <f>_xlfn.XLOOKUP(Orders_CLEAN[[#This Row],[Region]],Region_lookup[RegionCode],Region_lookup[RegionName])</f>
        <v>KwaZulu-Natal</v>
      </c>
      <c r="P953" t="s">
        <v>97</v>
      </c>
      <c r="Q953" t="str">
        <f>_xlfn.XLOOKUP(Orders_CLEAN[[#This Row],[EmployeeID]],Employees[EmployeeID],Employees[EmployeeName])</f>
        <v>Bongani Sithole</v>
      </c>
      <c r="R953" s="8">
        <f>Orders_CLEAN[[#This Row],[Quantity]]*Orders_CLEAN[[#This Row],[UnitPrice]]*(1-Orders_CLEAN[[#This Row],[Discount]])</f>
        <v>9388.92</v>
      </c>
      <c r="S953" s="8">
        <f>Orders_CLEAN[[#This Row],[Cost]]*Orders_CLEAN[[#This Row],[Quantity]]</f>
        <v>4656.84</v>
      </c>
      <c r="T953" s="8">
        <f>Orders_CLEAN[[#This Row],[LineTotal]]-Orders_CLEAN[[#This Row],[LineCost]]</f>
        <v>4732.08</v>
      </c>
      <c r="U953" s="8" t="str">
        <f>IFERROR(IF(Orders_CLEAN[[#This Row],[Profit]]/Orders_CLEAN[[#This Row],[LineTotal]]&gt;0.3, "High", IF(Orders_CLEAN[[#This Row],[Profit]]/Orders_CLEAN[[#This Row],[LineTotal]]&gt;=0.15, "Medium", "Low")), "Quantity Error!")</f>
        <v>High</v>
      </c>
      <c r="V953" s="8" t="str">
        <f>IF(COUNTIF(Returns[OrderID], Orders_CLEAN[[#This Row],[OrderID]])&gt;0, "Yes", "No")</f>
        <v>Yes</v>
      </c>
      <c r="W953" s="19">
        <f>IF(Orders_CLEAN[[#This Row],[Returned]]="Yes",1,0)</f>
        <v>1</v>
      </c>
    </row>
    <row r="954" spans="1:23" x14ac:dyDescent="0.2">
      <c r="A954" t="s">
        <v>1516</v>
      </c>
      <c r="B954" s="5">
        <v>45539</v>
      </c>
      <c r="C954" s="5" t="str">
        <f>IF(Orders_CLEAN[[#This Row],[Quantity]]="", "Quantity Error!", "Q"&amp;ROUNDUP(MONTH(Orders_CLEAN[[#This Row],[OrderDate]])/3,0))</f>
        <v>Q3</v>
      </c>
      <c r="D954" t="s">
        <v>448</v>
      </c>
      <c r="E954" t="str">
        <f>_xlfn.XLOOKUP(Orders_CLEAN[[#This Row],[CustomerID]],Customers[CustomerID],Customers[CustomerName])</f>
        <v>Werner Van Der Merwe</v>
      </c>
      <c r="F954" t="s">
        <v>199</v>
      </c>
      <c r="G954" t="str">
        <f>_xlfn.XLOOKUP(Orders_CLEAN[[#This Row],[ProductID]],Products[ProductID],Products[ProductName])</f>
        <v>Pens Model 2</v>
      </c>
      <c r="H954" t="str">
        <f>_xlfn.XLOOKUP(Orders_CLEAN[[#This Row],[ProductName]],Products[ProductName],Products[Category])</f>
        <v>Office Supplies</v>
      </c>
      <c r="I954" s="6">
        <f>_xlfn.XLOOKUP(Orders_CLEAN[[#This Row],[ProductID]],Products[ProductID],Products[Cost])</f>
        <v>285.10000000000002</v>
      </c>
      <c r="J954">
        <v>10</v>
      </c>
      <c r="K954" s="6">
        <v>528.79999999999995</v>
      </c>
      <c r="L954" s="7">
        <v>0.2</v>
      </c>
      <c r="M954" t="s">
        <v>36</v>
      </c>
      <c r="N954" t="s">
        <v>47</v>
      </c>
      <c r="O954" t="str">
        <f>_xlfn.XLOOKUP(Orders_CLEAN[[#This Row],[Region]],Region_lookup[RegionCode],Region_lookup[RegionName])</f>
        <v>Eastern Cape</v>
      </c>
      <c r="P954" t="s">
        <v>58</v>
      </c>
      <c r="Q954" t="str">
        <f>_xlfn.XLOOKUP(Orders_CLEAN[[#This Row],[EmployeeID]],Employees[EmployeeID],Employees[EmployeeName])</f>
        <v>Palesa Steyn</v>
      </c>
      <c r="R954" s="8">
        <f>Orders_CLEAN[[#This Row],[Quantity]]*Orders_CLEAN[[#This Row],[UnitPrice]]*(1-Orders_CLEAN[[#This Row],[Discount]])</f>
        <v>4230.4000000000005</v>
      </c>
      <c r="S954" s="8">
        <f>Orders_CLEAN[[#This Row],[Cost]]*Orders_CLEAN[[#This Row],[Quantity]]</f>
        <v>2851</v>
      </c>
      <c r="T954" s="8">
        <f>Orders_CLEAN[[#This Row],[LineTotal]]-Orders_CLEAN[[#This Row],[LineCost]]</f>
        <v>1379.4000000000005</v>
      </c>
      <c r="U954" s="8" t="str">
        <f>IFERROR(IF(Orders_CLEAN[[#This Row],[Profit]]/Orders_CLEAN[[#This Row],[LineTotal]]&gt;0.3, "High", IF(Orders_CLEAN[[#This Row],[Profit]]/Orders_CLEAN[[#This Row],[LineTotal]]&gt;=0.15, "Medium", "Low")), "Quantity Error!")</f>
        <v>High</v>
      </c>
      <c r="V954" s="8" t="str">
        <f>IF(COUNTIF(Returns[OrderID], Orders_CLEAN[[#This Row],[OrderID]])&gt;0, "Yes", "No")</f>
        <v>No</v>
      </c>
      <c r="W954" s="19">
        <f>IF(Orders_CLEAN[[#This Row],[Returned]]="Yes",1,0)</f>
        <v>0</v>
      </c>
    </row>
    <row r="955" spans="1:23" x14ac:dyDescent="0.2">
      <c r="A955" t="s">
        <v>1517</v>
      </c>
      <c r="B955" s="5">
        <v>45743</v>
      </c>
      <c r="C955" s="5" t="str">
        <f>IF(Orders_CLEAN[[#This Row],[Quantity]]="", "Quantity Error!", "Q"&amp;ROUNDUP(MONTH(Orders_CLEAN[[#This Row],[OrderDate]])/3,0))</f>
        <v>Q1</v>
      </c>
      <c r="D955" t="s">
        <v>467</v>
      </c>
      <c r="E955" t="str">
        <f>_xlfn.XLOOKUP(Orders_CLEAN[[#This Row],[CustomerID]],Customers[CustomerID],Customers[CustomerName])</f>
        <v>Thabo Molefe</v>
      </c>
      <c r="F955" t="s">
        <v>124</v>
      </c>
      <c r="G955" t="str">
        <f>_xlfn.XLOOKUP(Orders_CLEAN[[#This Row],[ProductID]],Products[ProductID],Products[ProductName])</f>
        <v>Binders Model 2</v>
      </c>
      <c r="H955" t="str">
        <f>_xlfn.XLOOKUP(Orders_CLEAN[[#This Row],[ProductName]],Products[ProductName],Products[Category])</f>
        <v>Office Supplies</v>
      </c>
      <c r="I955" s="6">
        <f>_xlfn.XLOOKUP(Orders_CLEAN[[#This Row],[ProductID]],Products[ProductID],Products[Cost])</f>
        <v>597.01</v>
      </c>
      <c r="J955">
        <v>4</v>
      </c>
      <c r="K955" s="6">
        <v>774.08</v>
      </c>
      <c r="L955" s="7">
        <v>0.15</v>
      </c>
      <c r="M955" t="s">
        <v>27</v>
      </c>
      <c r="N955" t="s">
        <v>47</v>
      </c>
      <c r="O955" t="str">
        <f>_xlfn.XLOOKUP(Orders_CLEAN[[#This Row],[Region]],Region_lookup[RegionCode],Region_lookup[RegionName])</f>
        <v>Eastern Cape</v>
      </c>
      <c r="P955" t="s">
        <v>58</v>
      </c>
      <c r="Q955" t="str">
        <f>_xlfn.XLOOKUP(Orders_CLEAN[[#This Row],[EmployeeID]],Employees[EmployeeID],Employees[EmployeeName])</f>
        <v>Palesa Steyn</v>
      </c>
      <c r="R955" s="8">
        <f>Orders_CLEAN[[#This Row],[Quantity]]*Orders_CLEAN[[#This Row],[UnitPrice]]*(1-Orders_CLEAN[[#This Row],[Discount]])</f>
        <v>2631.8719999999998</v>
      </c>
      <c r="S955" s="8">
        <f>Orders_CLEAN[[#This Row],[Cost]]*Orders_CLEAN[[#This Row],[Quantity]]</f>
        <v>2388.04</v>
      </c>
      <c r="T955" s="8">
        <f>Orders_CLEAN[[#This Row],[LineTotal]]-Orders_CLEAN[[#This Row],[LineCost]]</f>
        <v>243.83199999999988</v>
      </c>
      <c r="U955" s="8" t="str">
        <f>IFERROR(IF(Orders_CLEAN[[#This Row],[Profit]]/Orders_CLEAN[[#This Row],[LineTotal]]&gt;0.3, "High", IF(Orders_CLEAN[[#This Row],[Profit]]/Orders_CLEAN[[#This Row],[LineTotal]]&gt;=0.15, "Medium", "Low")), "Quantity Error!")</f>
        <v>Low</v>
      </c>
      <c r="V955" s="8" t="str">
        <f>IF(COUNTIF(Returns[OrderID], Orders_CLEAN[[#This Row],[OrderID]])&gt;0, "Yes", "No")</f>
        <v>No</v>
      </c>
      <c r="W955" s="19">
        <f>IF(Orders_CLEAN[[#This Row],[Returned]]="Yes",1,0)</f>
        <v>0</v>
      </c>
    </row>
    <row r="956" spans="1:23" x14ac:dyDescent="0.2">
      <c r="A956" t="s">
        <v>1518</v>
      </c>
      <c r="B956" s="5">
        <v>45649</v>
      </c>
      <c r="C956" s="5" t="str">
        <f>IF(Orders_CLEAN[[#This Row],[Quantity]]="", "Quantity Error!", "Q"&amp;ROUNDUP(MONTH(Orders_CLEAN[[#This Row],[OrderDate]])/3,0))</f>
        <v>Q4</v>
      </c>
      <c r="D956" t="s">
        <v>123</v>
      </c>
      <c r="E956" t="str">
        <f>_xlfn.XLOOKUP(Orders_CLEAN[[#This Row],[CustomerID]],Customers[CustomerID],Customers[CustomerName])</f>
        <v>Nomvula Steyn</v>
      </c>
      <c r="F956" t="s">
        <v>12</v>
      </c>
      <c r="G956" t="str">
        <f>_xlfn.XLOOKUP(Orders_CLEAN[[#This Row],[ProductID]],Products[ProductID],Products[ProductName])</f>
        <v>Printers Model 3</v>
      </c>
      <c r="H956" t="str">
        <f>_xlfn.XLOOKUP(Orders_CLEAN[[#This Row],[ProductName]],Products[ProductName],Products[Category])</f>
        <v>Technology</v>
      </c>
      <c r="I956" s="6">
        <f>_xlfn.XLOOKUP(Orders_CLEAN[[#This Row],[ProductID]],Products[ProductID],Products[Cost])</f>
        <v>127.85</v>
      </c>
      <c r="J956">
        <v>7</v>
      </c>
      <c r="K956" s="6">
        <v>210.2</v>
      </c>
      <c r="L956" s="7">
        <v>0</v>
      </c>
      <c r="M956" t="s">
        <v>27</v>
      </c>
      <c r="N956" t="s">
        <v>31</v>
      </c>
      <c r="O956" t="str">
        <f>_xlfn.XLOOKUP(Orders_CLEAN[[#This Row],[Region]],Region_lookup[RegionCode],Region_lookup[RegionName])</f>
        <v>Gauteng</v>
      </c>
      <c r="P956" t="s">
        <v>52</v>
      </c>
      <c r="Q956" t="str">
        <f>_xlfn.XLOOKUP(Orders_CLEAN[[#This Row],[EmployeeID]],Employees[EmployeeID],Employees[EmployeeName])</f>
        <v>Precious Mbatha</v>
      </c>
      <c r="R956" s="8">
        <f>Orders_CLEAN[[#This Row],[Quantity]]*Orders_CLEAN[[#This Row],[UnitPrice]]*(1-Orders_CLEAN[[#This Row],[Discount]])</f>
        <v>1471.3999999999999</v>
      </c>
      <c r="S956" s="8">
        <f>Orders_CLEAN[[#This Row],[Cost]]*Orders_CLEAN[[#This Row],[Quantity]]</f>
        <v>894.94999999999993</v>
      </c>
      <c r="T956" s="8">
        <f>Orders_CLEAN[[#This Row],[LineTotal]]-Orders_CLEAN[[#This Row],[LineCost]]</f>
        <v>576.44999999999993</v>
      </c>
      <c r="U956" s="8" t="str">
        <f>IFERROR(IF(Orders_CLEAN[[#This Row],[Profit]]/Orders_CLEAN[[#This Row],[LineTotal]]&gt;0.3, "High", IF(Orders_CLEAN[[#This Row],[Profit]]/Orders_CLEAN[[#This Row],[LineTotal]]&gt;=0.15, "Medium", "Low")), "Quantity Error!")</f>
        <v>High</v>
      </c>
      <c r="V956" s="8" t="str">
        <f>IF(COUNTIF(Returns[OrderID], Orders_CLEAN[[#This Row],[OrderID]])&gt;0, "Yes", "No")</f>
        <v>No</v>
      </c>
      <c r="W956" s="19">
        <f>IF(Orders_CLEAN[[#This Row],[Returned]]="Yes",1,0)</f>
        <v>0</v>
      </c>
    </row>
    <row r="957" spans="1:23" x14ac:dyDescent="0.2">
      <c r="A957" t="s">
        <v>1520</v>
      </c>
      <c r="B957" s="5">
        <v>45394</v>
      </c>
      <c r="C957" s="5" t="str">
        <f>IF(Orders_CLEAN[[#This Row],[Quantity]]="", "Quantity Error!", "Q"&amp;ROUNDUP(MONTH(Orders_CLEAN[[#This Row],[OrderDate]])/3,0))</f>
        <v>Q2</v>
      </c>
      <c r="D957" t="s">
        <v>281</v>
      </c>
      <c r="E957" t="str">
        <f>_xlfn.XLOOKUP(Orders_CLEAN[[#This Row],[CustomerID]],Customers[CustomerID],Customers[CustomerName])</f>
        <v>Pieter Khumalo</v>
      </c>
      <c r="F957" t="s">
        <v>46</v>
      </c>
      <c r="G957" t="str">
        <f>_xlfn.XLOOKUP(Orders_CLEAN[[#This Row],[ProductID]],Products[ProductID],Products[ProductName])</f>
        <v>Tables Model 4</v>
      </c>
      <c r="H957" t="str">
        <f>_xlfn.XLOOKUP(Orders_CLEAN[[#This Row],[ProductName]],Products[ProductName],Products[Category])</f>
        <v>Furniture</v>
      </c>
      <c r="I957" s="6">
        <f>_xlfn.XLOOKUP(Orders_CLEAN[[#This Row],[ProductID]],Products[ProductID],Products[Cost])</f>
        <v>707.97</v>
      </c>
      <c r="J957">
        <v>12</v>
      </c>
      <c r="K957" s="6">
        <v>1262.55</v>
      </c>
      <c r="L957" s="7">
        <v>0.1</v>
      </c>
      <c r="M957" t="s">
        <v>27</v>
      </c>
      <c r="N957" t="s">
        <v>47</v>
      </c>
      <c r="O957" t="str">
        <f>_xlfn.XLOOKUP(Orders_CLEAN[[#This Row],[Region]],Region_lookup[RegionCode],Region_lookup[RegionName])</f>
        <v>Eastern Cape</v>
      </c>
      <c r="P957" t="s">
        <v>48</v>
      </c>
      <c r="Q957" t="str">
        <f>_xlfn.XLOOKUP(Orders_CLEAN[[#This Row],[EmployeeID]],Employees[EmployeeID],Employees[EmployeeName])</f>
        <v>Sipho Ndlovu</v>
      </c>
      <c r="R957" s="8">
        <f>Orders_CLEAN[[#This Row],[Quantity]]*Orders_CLEAN[[#This Row],[UnitPrice]]*(1-Orders_CLEAN[[#This Row],[Discount]])</f>
        <v>13635.539999999999</v>
      </c>
      <c r="S957" s="8">
        <f>Orders_CLEAN[[#This Row],[Cost]]*Orders_CLEAN[[#This Row],[Quantity]]</f>
        <v>8495.64</v>
      </c>
      <c r="T957" s="8">
        <f>Orders_CLEAN[[#This Row],[LineTotal]]-Orders_CLEAN[[#This Row],[LineCost]]</f>
        <v>5139.8999999999996</v>
      </c>
      <c r="U957" s="8" t="str">
        <f>IFERROR(IF(Orders_CLEAN[[#This Row],[Profit]]/Orders_CLEAN[[#This Row],[LineTotal]]&gt;0.3, "High", IF(Orders_CLEAN[[#This Row],[Profit]]/Orders_CLEAN[[#This Row],[LineTotal]]&gt;=0.15, "Medium", "Low")), "Quantity Error!")</f>
        <v>High</v>
      </c>
      <c r="V957" s="8" t="str">
        <f>IF(COUNTIF(Returns[OrderID], Orders_CLEAN[[#This Row],[OrderID]])&gt;0, "Yes", "No")</f>
        <v>No</v>
      </c>
      <c r="W957" s="19">
        <f>IF(Orders_CLEAN[[#This Row],[Returned]]="Yes",1,0)</f>
        <v>0</v>
      </c>
    </row>
    <row r="958" spans="1:23" x14ac:dyDescent="0.2">
      <c r="A958" t="s">
        <v>1521</v>
      </c>
      <c r="B958" s="5">
        <v>45438</v>
      </c>
      <c r="C958" s="5" t="str">
        <f>IF(Orders_CLEAN[[#This Row],[Quantity]]="", "Quantity Error!", "Q"&amp;ROUNDUP(MONTH(Orders_CLEAN[[#This Row],[OrderDate]])/3,0))</f>
        <v>Q2</v>
      </c>
      <c r="D958" t="s">
        <v>1164</v>
      </c>
      <c r="E958" t="str">
        <f>_xlfn.XLOOKUP(Orders_CLEAN[[#This Row],[CustomerID]],Customers[CustomerID],Customers[CustomerName])</f>
        <v>Nomvula Coetzee</v>
      </c>
      <c r="F958" t="s">
        <v>114</v>
      </c>
      <c r="G958" t="str">
        <f>_xlfn.XLOOKUP(Orders_CLEAN[[#This Row],[ProductID]],Products[ProductID],Products[ProductName])</f>
        <v>Staplers Model 4</v>
      </c>
      <c r="H958" t="str">
        <f>_xlfn.XLOOKUP(Orders_CLEAN[[#This Row],[ProductName]],Products[ProductName],Products[Category])</f>
        <v>Office Supplies</v>
      </c>
      <c r="I958" s="6">
        <f>_xlfn.XLOOKUP(Orders_CLEAN[[#This Row],[ProductID]],Products[ProductID],Products[Cost])</f>
        <v>465.76</v>
      </c>
      <c r="J958">
        <v>8</v>
      </c>
      <c r="K958" s="6">
        <v>906.25</v>
      </c>
      <c r="L958" s="7">
        <v>0</v>
      </c>
      <c r="M958" t="s">
        <v>13</v>
      </c>
      <c r="N958" t="s">
        <v>14</v>
      </c>
      <c r="O958" t="str">
        <f>_xlfn.XLOOKUP(Orders_CLEAN[[#This Row],[Region]],Region_lookup[RegionCode],Region_lookup[RegionName])</f>
        <v>Western Cape</v>
      </c>
      <c r="P958" t="s">
        <v>82</v>
      </c>
      <c r="Q958" t="str">
        <f>_xlfn.XLOOKUP(Orders_CLEAN[[#This Row],[EmployeeID]],Employees[EmployeeID],Employees[EmployeeName])</f>
        <v>Thabo Pretorius</v>
      </c>
      <c r="R958" s="8">
        <f>Orders_CLEAN[[#This Row],[Quantity]]*Orders_CLEAN[[#This Row],[UnitPrice]]*(1-Orders_CLEAN[[#This Row],[Discount]])</f>
        <v>7250</v>
      </c>
      <c r="S958" s="8">
        <f>Orders_CLEAN[[#This Row],[Cost]]*Orders_CLEAN[[#This Row],[Quantity]]</f>
        <v>3726.08</v>
      </c>
      <c r="T958" s="8">
        <f>Orders_CLEAN[[#This Row],[LineTotal]]-Orders_CLEAN[[#This Row],[LineCost]]</f>
        <v>3523.92</v>
      </c>
      <c r="U958" s="8" t="str">
        <f>IFERROR(IF(Orders_CLEAN[[#This Row],[Profit]]/Orders_CLEAN[[#This Row],[LineTotal]]&gt;0.3, "High", IF(Orders_CLEAN[[#This Row],[Profit]]/Orders_CLEAN[[#This Row],[LineTotal]]&gt;=0.15, "Medium", "Low")), "Quantity Error!")</f>
        <v>High</v>
      </c>
      <c r="V958" s="8" t="str">
        <f>IF(COUNTIF(Returns[OrderID], Orders_CLEAN[[#This Row],[OrderID]])&gt;0, "Yes", "No")</f>
        <v>No</v>
      </c>
      <c r="W958" s="19">
        <f>IF(Orders_CLEAN[[#This Row],[Returned]]="Yes",1,0)</f>
        <v>0</v>
      </c>
    </row>
    <row r="959" spans="1:23" x14ac:dyDescent="0.2">
      <c r="A959" t="s">
        <v>1522</v>
      </c>
      <c r="B959" s="5">
        <v>45761</v>
      </c>
      <c r="C959" s="5" t="str">
        <f>IF(Orders_CLEAN[[#This Row],[Quantity]]="", "Quantity Error!", "Q"&amp;ROUNDUP(MONTH(Orders_CLEAN[[#This Row],[OrderDate]])/3,0))</f>
        <v>Q2</v>
      </c>
      <c r="D959" t="s">
        <v>317</v>
      </c>
      <c r="E959" t="str">
        <f>_xlfn.XLOOKUP(Orders_CLEAN[[#This Row],[CustomerID]],Customers[CustomerID],Customers[CustomerName])</f>
        <v>Deon Dlamini</v>
      </c>
      <c r="F959" t="s">
        <v>30</v>
      </c>
      <c r="G959" t="str">
        <f>_xlfn.XLOOKUP(Orders_CLEAN[[#This Row],[ProductID]],Products[ProductID],Products[ProductName])</f>
        <v>Paper Model 4</v>
      </c>
      <c r="H959" t="str">
        <f>_xlfn.XLOOKUP(Orders_CLEAN[[#This Row],[ProductName]],Products[ProductName],Products[Category])</f>
        <v>Office Supplies</v>
      </c>
      <c r="I959" s="6">
        <f>_xlfn.XLOOKUP(Orders_CLEAN[[#This Row],[ProductID]],Products[ProductID],Products[Cost])</f>
        <v>528.29</v>
      </c>
      <c r="J959">
        <v>9</v>
      </c>
      <c r="K959" s="6">
        <v>798.12</v>
      </c>
      <c r="L959" s="7">
        <v>0</v>
      </c>
      <c r="M959" t="s">
        <v>62</v>
      </c>
      <c r="N959" t="s">
        <v>31</v>
      </c>
      <c r="O959" t="str">
        <f>_xlfn.XLOOKUP(Orders_CLEAN[[#This Row],[Region]],Region_lookup[RegionCode],Region_lookup[RegionName])</f>
        <v>Gauteng</v>
      </c>
      <c r="P959" t="s">
        <v>52</v>
      </c>
      <c r="Q959" t="str">
        <f>_xlfn.XLOOKUP(Orders_CLEAN[[#This Row],[EmployeeID]],Employees[EmployeeID],Employees[EmployeeName])</f>
        <v>Precious Mbatha</v>
      </c>
      <c r="R959" s="8">
        <f>Orders_CLEAN[[#This Row],[Quantity]]*Orders_CLEAN[[#This Row],[UnitPrice]]*(1-Orders_CLEAN[[#This Row],[Discount]])</f>
        <v>7183.08</v>
      </c>
      <c r="S959" s="8">
        <f>Orders_CLEAN[[#This Row],[Cost]]*Orders_CLEAN[[#This Row],[Quantity]]</f>
        <v>4754.6099999999997</v>
      </c>
      <c r="T959" s="8">
        <f>Orders_CLEAN[[#This Row],[LineTotal]]-Orders_CLEAN[[#This Row],[LineCost]]</f>
        <v>2428.4700000000003</v>
      </c>
      <c r="U959" s="8" t="str">
        <f>IFERROR(IF(Orders_CLEAN[[#This Row],[Profit]]/Orders_CLEAN[[#This Row],[LineTotal]]&gt;0.3, "High", IF(Orders_CLEAN[[#This Row],[Profit]]/Orders_CLEAN[[#This Row],[LineTotal]]&gt;=0.15, "Medium", "Low")), "Quantity Error!")</f>
        <v>High</v>
      </c>
      <c r="V959" s="8" t="str">
        <f>IF(COUNTIF(Returns[OrderID], Orders_CLEAN[[#This Row],[OrderID]])&gt;0, "Yes", "No")</f>
        <v>No</v>
      </c>
      <c r="W959" s="19">
        <f>IF(Orders_CLEAN[[#This Row],[Returned]]="Yes",1,0)</f>
        <v>0</v>
      </c>
    </row>
    <row r="960" spans="1:23" x14ac:dyDescent="0.2">
      <c r="A960" t="s">
        <v>1523</v>
      </c>
      <c r="B960" s="5">
        <v>45426</v>
      </c>
      <c r="C960" s="5" t="str">
        <f>IF(Orders_CLEAN[[#This Row],[Quantity]]="", "Quantity Error!", "Q"&amp;ROUNDUP(MONTH(Orders_CLEAN[[#This Row],[OrderDate]])/3,0))</f>
        <v>Q2</v>
      </c>
      <c r="D960" t="s">
        <v>296</v>
      </c>
      <c r="E960" t="str">
        <f>_xlfn.XLOOKUP(Orders_CLEAN[[#This Row],[CustomerID]],Customers[CustomerID],Customers[CustomerName])</f>
        <v>Francois Le Roux</v>
      </c>
      <c r="F960" t="s">
        <v>114</v>
      </c>
      <c r="G960" t="str">
        <f>_xlfn.XLOOKUP(Orders_CLEAN[[#This Row],[ProductID]],Products[ProductID],Products[ProductName])</f>
        <v>Staplers Model 4</v>
      </c>
      <c r="H960" t="str">
        <f>_xlfn.XLOOKUP(Orders_CLEAN[[#This Row],[ProductName]],Products[ProductName],Products[Category])</f>
        <v>Office Supplies</v>
      </c>
      <c r="I960" s="6">
        <f>_xlfn.XLOOKUP(Orders_CLEAN[[#This Row],[ProductID]],Products[ProductID],Products[Cost])</f>
        <v>465.76</v>
      </c>
      <c r="J960">
        <v>7</v>
      </c>
      <c r="K960" s="6">
        <v>906.25</v>
      </c>
      <c r="L960" s="7">
        <v>0.1</v>
      </c>
      <c r="M960" t="s">
        <v>13</v>
      </c>
      <c r="N960" t="s">
        <v>47</v>
      </c>
      <c r="O960" t="str">
        <f>_xlfn.XLOOKUP(Orders_CLEAN[[#This Row],[Region]],Region_lookup[RegionCode],Region_lookup[RegionName])</f>
        <v>Eastern Cape</v>
      </c>
      <c r="P960" t="s">
        <v>75</v>
      </c>
      <c r="Q960" t="str">
        <f>_xlfn.XLOOKUP(Orders_CLEAN[[#This Row],[EmployeeID]],Employees[EmployeeID],Employees[EmployeeName])</f>
        <v>Francois Steyn</v>
      </c>
      <c r="R960" s="8">
        <f>Orders_CLEAN[[#This Row],[Quantity]]*Orders_CLEAN[[#This Row],[UnitPrice]]*(1-Orders_CLEAN[[#This Row],[Discount]])</f>
        <v>5709.375</v>
      </c>
      <c r="S960" s="8">
        <f>Orders_CLEAN[[#This Row],[Cost]]*Orders_CLEAN[[#This Row],[Quantity]]</f>
        <v>3260.3199999999997</v>
      </c>
      <c r="T960" s="8">
        <f>Orders_CLEAN[[#This Row],[LineTotal]]-Orders_CLEAN[[#This Row],[LineCost]]</f>
        <v>2449.0550000000003</v>
      </c>
      <c r="U960" s="8" t="str">
        <f>IFERROR(IF(Orders_CLEAN[[#This Row],[Profit]]/Orders_CLEAN[[#This Row],[LineTotal]]&gt;0.3, "High", IF(Orders_CLEAN[[#This Row],[Profit]]/Orders_CLEAN[[#This Row],[LineTotal]]&gt;=0.15, "Medium", "Low")), "Quantity Error!")</f>
        <v>High</v>
      </c>
      <c r="V960" s="8" t="str">
        <f>IF(COUNTIF(Returns[OrderID], Orders_CLEAN[[#This Row],[OrderID]])&gt;0, "Yes", "No")</f>
        <v>No</v>
      </c>
      <c r="W960" s="19">
        <f>IF(Orders_CLEAN[[#This Row],[Returned]]="Yes",1,0)</f>
        <v>0</v>
      </c>
    </row>
    <row r="961" spans="1:23" x14ac:dyDescent="0.2">
      <c r="A961" t="s">
        <v>1525</v>
      </c>
      <c r="B961" s="5">
        <v>45647</v>
      </c>
      <c r="C961" s="5" t="str">
        <f>IF(Orders_CLEAN[[#This Row],[Quantity]]="", "Quantity Error!", "Q"&amp;ROUNDUP(MONTH(Orders_CLEAN[[#This Row],[OrderDate]])/3,0))</f>
        <v>Q4</v>
      </c>
      <c r="D961" t="s">
        <v>1164</v>
      </c>
      <c r="E961" t="str">
        <f>_xlfn.XLOOKUP(Orders_CLEAN[[#This Row],[CustomerID]],Customers[CustomerID],Customers[CustomerName])</f>
        <v>Nomvula Coetzee</v>
      </c>
      <c r="F961" t="s">
        <v>92</v>
      </c>
      <c r="G961" t="str">
        <f>_xlfn.XLOOKUP(Orders_CLEAN[[#This Row],[ProductID]],Products[ProductID],Products[ProductName])</f>
        <v>Accessories Model 3</v>
      </c>
      <c r="H961" t="str">
        <f>_xlfn.XLOOKUP(Orders_CLEAN[[#This Row],[ProductName]],Products[ProductName],Products[Category])</f>
        <v>Technology</v>
      </c>
      <c r="I961" s="6">
        <f>_xlfn.XLOOKUP(Orders_CLEAN[[#This Row],[ProductID]],Products[ProductID],Products[Cost])</f>
        <v>357.49</v>
      </c>
      <c r="J961">
        <v>8</v>
      </c>
      <c r="K961" s="6">
        <v>769.69</v>
      </c>
      <c r="L961" s="7">
        <v>0.15</v>
      </c>
      <c r="M961" t="s">
        <v>13</v>
      </c>
      <c r="N961" t="s">
        <v>14</v>
      </c>
      <c r="O961" t="str">
        <f>_xlfn.XLOOKUP(Orders_CLEAN[[#This Row],[Region]],Region_lookup[RegionCode],Region_lookup[RegionName])</f>
        <v>Western Cape</v>
      </c>
      <c r="P961" t="s">
        <v>82</v>
      </c>
      <c r="Q961" t="str">
        <f>_xlfn.XLOOKUP(Orders_CLEAN[[#This Row],[EmployeeID]],Employees[EmployeeID],Employees[EmployeeName])</f>
        <v>Thabo Pretorius</v>
      </c>
      <c r="R961" s="8">
        <f>Orders_CLEAN[[#This Row],[Quantity]]*Orders_CLEAN[[#This Row],[UnitPrice]]*(1-Orders_CLEAN[[#This Row],[Discount]])</f>
        <v>5233.8919999999998</v>
      </c>
      <c r="S961" s="8">
        <f>Orders_CLEAN[[#This Row],[Cost]]*Orders_CLEAN[[#This Row],[Quantity]]</f>
        <v>2859.92</v>
      </c>
      <c r="T961" s="8">
        <f>Orders_CLEAN[[#This Row],[LineTotal]]-Orders_CLEAN[[#This Row],[LineCost]]</f>
        <v>2373.9719999999998</v>
      </c>
      <c r="U961" s="8" t="str">
        <f>IFERROR(IF(Orders_CLEAN[[#This Row],[Profit]]/Orders_CLEAN[[#This Row],[LineTotal]]&gt;0.3, "High", IF(Orders_CLEAN[[#This Row],[Profit]]/Orders_CLEAN[[#This Row],[LineTotal]]&gt;=0.15, "Medium", "Low")), "Quantity Error!")</f>
        <v>High</v>
      </c>
      <c r="V961" s="8" t="str">
        <f>IF(COUNTIF(Returns[OrderID], Orders_CLEAN[[#This Row],[OrderID]])&gt;0, "Yes", "No")</f>
        <v>Yes</v>
      </c>
      <c r="W961" s="19">
        <f>IF(Orders_CLEAN[[#This Row],[Returned]]="Yes",1,0)</f>
        <v>1</v>
      </c>
    </row>
    <row r="962" spans="1:23" x14ac:dyDescent="0.2">
      <c r="A962" t="s">
        <v>1526</v>
      </c>
      <c r="B962" s="5">
        <v>45660</v>
      </c>
      <c r="C962" s="5" t="str">
        <f>IF(Orders_CLEAN[[#This Row],[Quantity]]="", "Quantity Error!", "Q"&amp;ROUNDUP(MONTH(Orders_CLEAN[[#This Row],[OrderDate]])/3,0))</f>
        <v>Q1</v>
      </c>
      <c r="D962" t="s">
        <v>91</v>
      </c>
      <c r="E962" t="str">
        <f>_xlfn.XLOOKUP(Orders_CLEAN[[#This Row],[CustomerID]],Customers[CustomerID],Customers[CustomerName])</f>
        <v>Werner Joubert</v>
      </c>
      <c r="F962" t="s">
        <v>46</v>
      </c>
      <c r="G962" t="str">
        <f>_xlfn.XLOOKUP(Orders_CLEAN[[#This Row],[ProductID]],Products[ProductID],Products[ProductName])</f>
        <v>Tables Model 4</v>
      </c>
      <c r="H962" t="str">
        <f>_xlfn.XLOOKUP(Orders_CLEAN[[#This Row],[ProductName]],Products[ProductName],Products[Category])</f>
        <v>Furniture</v>
      </c>
      <c r="I962" s="6">
        <f>_xlfn.XLOOKUP(Orders_CLEAN[[#This Row],[ProductID]],Products[ProductID],Products[Cost])</f>
        <v>707.97</v>
      </c>
      <c r="J962">
        <v>7</v>
      </c>
      <c r="K962" s="6">
        <v>1262.55</v>
      </c>
      <c r="L962" s="7">
        <v>0</v>
      </c>
      <c r="M962" t="s">
        <v>27</v>
      </c>
      <c r="N962" t="s">
        <v>14</v>
      </c>
      <c r="O962" t="str">
        <f>_xlfn.XLOOKUP(Orders_CLEAN[[#This Row],[Region]],Region_lookup[RegionCode],Region_lookup[RegionName])</f>
        <v>Western Cape</v>
      </c>
      <c r="P962" t="s">
        <v>93</v>
      </c>
      <c r="Q962" t="str">
        <f>_xlfn.XLOOKUP(Orders_CLEAN[[#This Row],[EmployeeID]],Employees[EmployeeID],Employees[EmployeeName])</f>
        <v>Anja Zulu</v>
      </c>
      <c r="R962" s="8">
        <f>Orders_CLEAN[[#This Row],[Quantity]]*Orders_CLEAN[[#This Row],[UnitPrice]]*(1-Orders_CLEAN[[#This Row],[Discount]])</f>
        <v>8837.85</v>
      </c>
      <c r="S962" s="8">
        <f>Orders_CLEAN[[#This Row],[Cost]]*Orders_CLEAN[[#This Row],[Quantity]]</f>
        <v>4955.79</v>
      </c>
      <c r="T962" s="8">
        <f>Orders_CLEAN[[#This Row],[LineTotal]]-Orders_CLEAN[[#This Row],[LineCost]]</f>
        <v>3882.0600000000004</v>
      </c>
      <c r="U962" s="8" t="str">
        <f>IFERROR(IF(Orders_CLEAN[[#This Row],[Profit]]/Orders_CLEAN[[#This Row],[LineTotal]]&gt;0.3, "High", IF(Orders_CLEAN[[#This Row],[Profit]]/Orders_CLEAN[[#This Row],[LineTotal]]&gt;=0.15, "Medium", "Low")), "Quantity Error!")</f>
        <v>High</v>
      </c>
      <c r="V962" s="8" t="str">
        <f>IF(COUNTIF(Returns[OrderID], Orders_CLEAN[[#This Row],[OrderID]])&gt;0, "Yes", "No")</f>
        <v>Yes</v>
      </c>
      <c r="W962" s="19">
        <f>IF(Orders_CLEAN[[#This Row],[Returned]]="Yes",1,0)</f>
        <v>1</v>
      </c>
    </row>
    <row r="963" spans="1:23" x14ac:dyDescent="0.2">
      <c r="A963" t="s">
        <v>1527</v>
      </c>
      <c r="B963" s="5">
        <v>45725</v>
      </c>
      <c r="C963" s="5" t="str">
        <f>IF(Orders_CLEAN[[#This Row],[Quantity]]="", "Quantity Error!", "Q"&amp;ROUNDUP(MONTH(Orders_CLEAN[[#This Row],[OrderDate]])/3,0))</f>
        <v>Q1</v>
      </c>
      <c r="D963" t="s">
        <v>154</v>
      </c>
      <c r="E963" t="str">
        <f>_xlfn.XLOOKUP(Orders_CLEAN[[#This Row],[CustomerID]],Customers[CustomerID],Customers[CustomerName])</f>
        <v>Nomvula Mahlangu</v>
      </c>
      <c r="F963" t="s">
        <v>81</v>
      </c>
      <c r="G963" t="str">
        <f>_xlfn.XLOOKUP(Orders_CLEAN[[#This Row],[ProductID]],Products[ProductID],Products[ProductName])</f>
        <v>Envelopes Model 2</v>
      </c>
      <c r="H963" t="str">
        <f>_xlfn.XLOOKUP(Orders_CLEAN[[#This Row],[ProductName]],Products[ProductName],Products[Category])</f>
        <v>Office Supplies</v>
      </c>
      <c r="I963" s="6">
        <f>_xlfn.XLOOKUP(Orders_CLEAN[[#This Row],[ProductID]],Products[ProductID],Products[Cost])</f>
        <v>599.25</v>
      </c>
      <c r="J963">
        <v>5</v>
      </c>
      <c r="K963" s="6">
        <v>849.05</v>
      </c>
      <c r="L963" s="7">
        <v>0</v>
      </c>
      <c r="M963" t="s">
        <v>27</v>
      </c>
      <c r="N963" t="s">
        <v>31</v>
      </c>
      <c r="O963" t="str">
        <f>_xlfn.XLOOKUP(Orders_CLEAN[[#This Row],[Region]],Region_lookup[RegionCode],Region_lookup[RegionName])</f>
        <v>Gauteng</v>
      </c>
      <c r="P963" t="s">
        <v>52</v>
      </c>
      <c r="Q963" t="str">
        <f>_xlfn.XLOOKUP(Orders_CLEAN[[#This Row],[EmployeeID]],Employees[EmployeeID],Employees[EmployeeName])</f>
        <v>Precious Mbatha</v>
      </c>
      <c r="R963" s="8">
        <f>Orders_CLEAN[[#This Row],[Quantity]]*Orders_CLEAN[[#This Row],[UnitPrice]]*(1-Orders_CLEAN[[#This Row],[Discount]])</f>
        <v>4245.25</v>
      </c>
      <c r="S963" s="8">
        <f>Orders_CLEAN[[#This Row],[Cost]]*Orders_CLEAN[[#This Row],[Quantity]]</f>
        <v>2996.25</v>
      </c>
      <c r="T963" s="8">
        <f>Orders_CLEAN[[#This Row],[LineTotal]]-Orders_CLEAN[[#This Row],[LineCost]]</f>
        <v>1249</v>
      </c>
      <c r="U963" s="8" t="str">
        <f>IFERROR(IF(Orders_CLEAN[[#This Row],[Profit]]/Orders_CLEAN[[#This Row],[LineTotal]]&gt;0.3, "High", IF(Orders_CLEAN[[#This Row],[Profit]]/Orders_CLEAN[[#This Row],[LineTotal]]&gt;=0.15, "Medium", "Low")), "Quantity Error!")</f>
        <v>Medium</v>
      </c>
      <c r="V963" s="8" t="str">
        <f>IF(COUNTIF(Returns[OrderID], Orders_CLEAN[[#This Row],[OrderID]])&gt;0, "Yes", "No")</f>
        <v>No</v>
      </c>
      <c r="W963" s="19">
        <f>IF(Orders_CLEAN[[#This Row],[Returned]]="Yes",1,0)</f>
        <v>0</v>
      </c>
    </row>
    <row r="964" spans="1:23" x14ac:dyDescent="0.2">
      <c r="A964" t="s">
        <v>1528</v>
      </c>
      <c r="B964" s="5">
        <v>45551</v>
      </c>
      <c r="C964" s="5" t="str">
        <f>IF(Orders_CLEAN[[#This Row],[Quantity]]="", "Quantity Error!", "Q"&amp;ROUNDUP(MONTH(Orders_CLEAN[[#This Row],[OrderDate]])/3,0))</f>
        <v>Q3</v>
      </c>
      <c r="D964" t="s">
        <v>40</v>
      </c>
      <c r="E964" t="str">
        <f>_xlfn.XLOOKUP(Orders_CLEAN[[#This Row],[CustomerID]],Customers[CustomerID],Customers[CustomerName])</f>
        <v>Francois Coetzee</v>
      </c>
      <c r="F964" t="s">
        <v>216</v>
      </c>
      <c r="G964" t="str">
        <f>_xlfn.XLOOKUP(Orders_CLEAN[[#This Row],[ProductID]],Products[ProductID],Products[ProductName])</f>
        <v>Pens Model 1</v>
      </c>
      <c r="H964" t="str">
        <f>_xlfn.XLOOKUP(Orders_CLEAN[[#This Row],[ProductName]],Products[ProductName],Products[Category])</f>
        <v>Office Supplies</v>
      </c>
      <c r="I964" s="6">
        <f>_xlfn.XLOOKUP(Orders_CLEAN[[#This Row],[ProductID]],Products[ProductID],Products[Cost])</f>
        <v>640.09</v>
      </c>
      <c r="J964">
        <v>9</v>
      </c>
      <c r="K964" s="6">
        <v>1169.26</v>
      </c>
      <c r="L964" s="7">
        <v>0</v>
      </c>
      <c r="M964" t="s">
        <v>36</v>
      </c>
      <c r="N964" t="s">
        <v>31</v>
      </c>
      <c r="O964" t="str">
        <f>_xlfn.XLOOKUP(Orders_CLEAN[[#This Row],[Region]],Region_lookup[RegionCode],Region_lookup[RegionName])</f>
        <v>Gauteng</v>
      </c>
      <c r="P964" t="s">
        <v>43</v>
      </c>
      <c r="Q964" t="str">
        <f>_xlfn.XLOOKUP(Orders_CLEAN[[#This Row],[EmployeeID]],Employees[EmployeeID],Employees[EmployeeName])</f>
        <v>Thabo Dlamini</v>
      </c>
      <c r="R964" s="8">
        <f>Orders_CLEAN[[#This Row],[Quantity]]*Orders_CLEAN[[#This Row],[UnitPrice]]*(1-Orders_CLEAN[[#This Row],[Discount]])</f>
        <v>10523.34</v>
      </c>
      <c r="S964" s="8">
        <f>Orders_CLEAN[[#This Row],[Cost]]*Orders_CLEAN[[#This Row],[Quantity]]</f>
        <v>5760.81</v>
      </c>
      <c r="T964" s="8">
        <f>Orders_CLEAN[[#This Row],[LineTotal]]-Orders_CLEAN[[#This Row],[LineCost]]</f>
        <v>4762.53</v>
      </c>
      <c r="U964" s="8" t="str">
        <f>IFERROR(IF(Orders_CLEAN[[#This Row],[Profit]]/Orders_CLEAN[[#This Row],[LineTotal]]&gt;0.3, "High", IF(Orders_CLEAN[[#This Row],[Profit]]/Orders_CLEAN[[#This Row],[LineTotal]]&gt;=0.15, "Medium", "Low")), "Quantity Error!")</f>
        <v>High</v>
      </c>
      <c r="V964" s="8" t="str">
        <f>IF(COUNTIF(Returns[OrderID], Orders_CLEAN[[#This Row],[OrderID]])&gt;0, "Yes", "No")</f>
        <v>No</v>
      </c>
      <c r="W964" s="19">
        <f>IF(Orders_CLEAN[[#This Row],[Returned]]="Yes",1,0)</f>
        <v>0</v>
      </c>
    </row>
    <row r="965" spans="1:23" x14ac:dyDescent="0.2">
      <c r="A965" t="s">
        <v>1529</v>
      </c>
      <c r="B965" s="5">
        <v>45624</v>
      </c>
      <c r="C965" s="5" t="str">
        <f>IF(Orders_CLEAN[[#This Row],[Quantity]]="", "Quantity Error!", "Q"&amp;ROUNDUP(MONTH(Orders_CLEAN[[#This Row],[OrderDate]])/3,0))</f>
        <v>Q4</v>
      </c>
      <c r="D965" t="s">
        <v>281</v>
      </c>
      <c r="E965" t="str">
        <f>_xlfn.XLOOKUP(Orders_CLEAN[[#This Row],[CustomerID]],Customers[CustomerID],Customers[CustomerName])</f>
        <v>Pieter Khumalo</v>
      </c>
      <c r="F965" t="s">
        <v>297</v>
      </c>
      <c r="G965" t="str">
        <f>_xlfn.XLOOKUP(Orders_CLEAN[[#This Row],[ProductID]],Products[ProductID],Products[ProductName])</f>
        <v>Laptops Model 2</v>
      </c>
      <c r="H965" t="str">
        <f>_xlfn.XLOOKUP(Orders_CLEAN[[#This Row],[ProductName]],Products[ProductName],Products[Category])</f>
        <v>Technology</v>
      </c>
      <c r="I965" s="6">
        <f>_xlfn.XLOOKUP(Orders_CLEAN[[#This Row],[ProductID]],Products[ProductID],Products[Cost])</f>
        <v>55.26</v>
      </c>
      <c r="J965">
        <v>2</v>
      </c>
      <c r="K965" s="6">
        <v>112.32</v>
      </c>
      <c r="L965" s="7">
        <v>0</v>
      </c>
      <c r="M965" t="s">
        <v>13</v>
      </c>
      <c r="N965" t="s">
        <v>47</v>
      </c>
      <c r="O965" t="str">
        <f>_xlfn.XLOOKUP(Orders_CLEAN[[#This Row],[Region]],Region_lookup[RegionCode],Region_lookup[RegionName])</f>
        <v>Eastern Cape</v>
      </c>
      <c r="P965" t="s">
        <v>58</v>
      </c>
      <c r="Q965" t="str">
        <f>_xlfn.XLOOKUP(Orders_CLEAN[[#This Row],[EmployeeID]],Employees[EmployeeID],Employees[EmployeeName])</f>
        <v>Palesa Steyn</v>
      </c>
      <c r="R965" s="8">
        <f>Orders_CLEAN[[#This Row],[Quantity]]*Orders_CLEAN[[#This Row],[UnitPrice]]*(1-Orders_CLEAN[[#This Row],[Discount]])</f>
        <v>224.64</v>
      </c>
      <c r="S965" s="8">
        <f>Orders_CLEAN[[#This Row],[Cost]]*Orders_CLEAN[[#This Row],[Quantity]]</f>
        <v>110.52</v>
      </c>
      <c r="T965" s="8">
        <f>Orders_CLEAN[[#This Row],[LineTotal]]-Orders_CLEAN[[#This Row],[LineCost]]</f>
        <v>114.11999999999999</v>
      </c>
      <c r="U965" s="8" t="str">
        <f>IFERROR(IF(Orders_CLEAN[[#This Row],[Profit]]/Orders_CLEAN[[#This Row],[LineTotal]]&gt;0.3, "High", IF(Orders_CLEAN[[#This Row],[Profit]]/Orders_CLEAN[[#This Row],[LineTotal]]&gt;=0.15, "Medium", "Low")), "Quantity Error!")</f>
        <v>High</v>
      </c>
      <c r="V965" s="8" t="str">
        <f>IF(COUNTIF(Returns[OrderID], Orders_CLEAN[[#This Row],[OrderID]])&gt;0, "Yes", "No")</f>
        <v>No</v>
      </c>
      <c r="W965" s="19">
        <f>IF(Orders_CLEAN[[#This Row],[Returned]]="Yes",1,0)</f>
        <v>0</v>
      </c>
    </row>
    <row r="966" spans="1:23" x14ac:dyDescent="0.2">
      <c r="A966" t="s">
        <v>1530</v>
      </c>
      <c r="B966" s="5">
        <v>45584</v>
      </c>
      <c r="C966" s="5" t="str">
        <f>IF(Orders_CLEAN[[#This Row],[Quantity]]="", "Quantity Error!", "Q"&amp;ROUNDUP(MONTH(Orders_CLEAN[[#This Row],[OrderDate]])/3,0))</f>
        <v>Q4</v>
      </c>
      <c r="D966" t="s">
        <v>846</v>
      </c>
      <c r="E966" t="str">
        <f>_xlfn.XLOOKUP(Orders_CLEAN[[#This Row],[CustomerID]],Customers[CustomerID],Customers[CustomerName])</f>
        <v>Kagiso Nkosi</v>
      </c>
      <c r="F966" t="s">
        <v>41</v>
      </c>
      <c r="G966" t="str">
        <f>_xlfn.XLOOKUP(Orders_CLEAN[[#This Row],[ProductID]],Products[ProductID],Products[ProductName])</f>
        <v>Pens Model 3</v>
      </c>
      <c r="H966" t="str">
        <f>_xlfn.XLOOKUP(Orders_CLEAN[[#This Row],[ProductName]],Products[ProductName],Products[Category])</f>
        <v>Office Supplies</v>
      </c>
      <c r="I966" s="6">
        <f>_xlfn.XLOOKUP(Orders_CLEAN[[#This Row],[ProductID]],Products[ProductID],Products[Cost])</f>
        <v>498.61</v>
      </c>
      <c r="J966">
        <v>2</v>
      </c>
      <c r="K966" s="6">
        <v>944.31</v>
      </c>
      <c r="L966" s="7">
        <v>0</v>
      </c>
      <c r="M966" t="s">
        <v>36</v>
      </c>
      <c r="N966" t="s">
        <v>14</v>
      </c>
      <c r="O966" t="str">
        <f>_xlfn.XLOOKUP(Orders_CLEAN[[#This Row],[Region]],Region_lookup[RegionCode],Region_lookup[RegionName])</f>
        <v>Western Cape</v>
      </c>
      <c r="P966" t="s">
        <v>15</v>
      </c>
      <c r="Q966" t="str">
        <f>_xlfn.XLOOKUP(Orders_CLEAN[[#This Row],[EmployeeID]],Employees[EmployeeID],Employees[EmployeeName])</f>
        <v>Anja Fourie</v>
      </c>
      <c r="R966" s="8">
        <f>Orders_CLEAN[[#This Row],[Quantity]]*Orders_CLEAN[[#This Row],[UnitPrice]]*(1-Orders_CLEAN[[#This Row],[Discount]])</f>
        <v>1888.62</v>
      </c>
      <c r="S966" s="8">
        <f>Orders_CLEAN[[#This Row],[Cost]]*Orders_CLEAN[[#This Row],[Quantity]]</f>
        <v>997.22</v>
      </c>
      <c r="T966" s="8">
        <f>Orders_CLEAN[[#This Row],[LineTotal]]-Orders_CLEAN[[#This Row],[LineCost]]</f>
        <v>891.39999999999986</v>
      </c>
      <c r="U966" s="8" t="str">
        <f>IFERROR(IF(Orders_CLEAN[[#This Row],[Profit]]/Orders_CLEAN[[#This Row],[LineTotal]]&gt;0.3, "High", IF(Orders_CLEAN[[#This Row],[Profit]]/Orders_CLEAN[[#This Row],[LineTotal]]&gt;=0.15, "Medium", "Low")), "Quantity Error!")</f>
        <v>High</v>
      </c>
      <c r="V966" s="8" t="str">
        <f>IF(COUNTIF(Returns[OrderID], Orders_CLEAN[[#This Row],[OrderID]])&gt;0, "Yes", "No")</f>
        <v>No</v>
      </c>
      <c r="W966" s="19">
        <f>IF(Orders_CLEAN[[#This Row],[Returned]]="Yes",1,0)</f>
        <v>0</v>
      </c>
    </row>
    <row r="967" spans="1:23" x14ac:dyDescent="0.2">
      <c r="A967" t="s">
        <v>1531</v>
      </c>
      <c r="B967" s="5">
        <v>45336</v>
      </c>
      <c r="C967" s="5" t="str">
        <f>IF(Orders_CLEAN[[#This Row],[Quantity]]="", "Quantity Error!", "Q"&amp;ROUNDUP(MONTH(Orders_CLEAN[[#This Row],[OrderDate]])/3,0))</f>
        <v>Q1</v>
      </c>
      <c r="D967" t="s">
        <v>147</v>
      </c>
      <c r="E967" t="str">
        <f>_xlfn.XLOOKUP(Orders_CLEAN[[#This Row],[CustomerID]],Customers[CustomerID],Customers[CustomerName])</f>
        <v>Anja Botha</v>
      </c>
      <c r="F967" t="s">
        <v>35</v>
      </c>
      <c r="G967" t="str">
        <f>_xlfn.XLOOKUP(Orders_CLEAN[[#This Row],[ProductID]],Products[ProductID],Products[ProductName])</f>
        <v>Accessories Model 1</v>
      </c>
      <c r="H967" t="str">
        <f>_xlfn.XLOOKUP(Orders_CLEAN[[#This Row],[ProductName]],Products[ProductName],Products[Category])</f>
        <v>Technology</v>
      </c>
      <c r="I967" s="6">
        <f>_xlfn.XLOOKUP(Orders_CLEAN[[#This Row],[ProductID]],Products[ProductID],Products[Cost])</f>
        <v>329.45</v>
      </c>
      <c r="J967">
        <v>2</v>
      </c>
      <c r="K967" s="6">
        <v>709.62</v>
      </c>
      <c r="L967" s="7">
        <v>0.15</v>
      </c>
      <c r="M967" t="s">
        <v>27</v>
      </c>
      <c r="N967" t="s">
        <v>31</v>
      </c>
      <c r="O967" t="str">
        <f>_xlfn.XLOOKUP(Orders_CLEAN[[#This Row],[Region]],Region_lookup[RegionCode],Region_lookup[RegionName])</f>
        <v>Gauteng</v>
      </c>
      <c r="P967" t="s">
        <v>43</v>
      </c>
      <c r="Q967" t="str">
        <f>_xlfn.XLOOKUP(Orders_CLEAN[[#This Row],[EmployeeID]],Employees[EmployeeID],Employees[EmployeeName])</f>
        <v>Thabo Dlamini</v>
      </c>
      <c r="R967" s="8">
        <f>Orders_CLEAN[[#This Row],[Quantity]]*Orders_CLEAN[[#This Row],[UnitPrice]]*(1-Orders_CLEAN[[#This Row],[Discount]])</f>
        <v>1206.354</v>
      </c>
      <c r="S967" s="8">
        <f>Orders_CLEAN[[#This Row],[Cost]]*Orders_CLEAN[[#This Row],[Quantity]]</f>
        <v>658.9</v>
      </c>
      <c r="T967" s="8">
        <f>Orders_CLEAN[[#This Row],[LineTotal]]-Orders_CLEAN[[#This Row],[LineCost]]</f>
        <v>547.45400000000006</v>
      </c>
      <c r="U967" s="8" t="str">
        <f>IFERROR(IF(Orders_CLEAN[[#This Row],[Profit]]/Orders_CLEAN[[#This Row],[LineTotal]]&gt;0.3, "High", IF(Orders_CLEAN[[#This Row],[Profit]]/Orders_CLEAN[[#This Row],[LineTotal]]&gt;=0.15, "Medium", "Low")), "Quantity Error!")</f>
        <v>High</v>
      </c>
      <c r="V967" s="8" t="str">
        <f>IF(COUNTIF(Returns[OrderID], Orders_CLEAN[[#This Row],[OrderID]])&gt;0, "Yes", "No")</f>
        <v>No</v>
      </c>
      <c r="W967" s="19">
        <f>IF(Orders_CLEAN[[#This Row],[Returned]]="Yes",1,0)</f>
        <v>0</v>
      </c>
    </row>
    <row r="968" spans="1:23" x14ac:dyDescent="0.2">
      <c r="A968" t="s">
        <v>1532</v>
      </c>
      <c r="B968" s="5">
        <v>45526</v>
      </c>
      <c r="C968" s="5" t="str">
        <f>IF(Orders_CLEAN[[#This Row],[Quantity]]="", "Quantity Error!", "Q"&amp;ROUNDUP(MONTH(Orders_CLEAN[[#This Row],[OrderDate]])/3,0))</f>
        <v>Q3</v>
      </c>
      <c r="D968" t="s">
        <v>263</v>
      </c>
      <c r="E968" t="str">
        <f>_xlfn.XLOOKUP(Orders_CLEAN[[#This Row],[CustomerID]],Customers[CustomerID],Customers[CustomerName])</f>
        <v>Kagiso Coetzee</v>
      </c>
      <c r="F968" t="s">
        <v>136</v>
      </c>
      <c r="G968" t="str">
        <f>_xlfn.XLOOKUP(Orders_CLEAN[[#This Row],[ProductID]],Products[ProductID],Products[ProductName])</f>
        <v>Chairs Model 4</v>
      </c>
      <c r="H968" t="str">
        <f>_xlfn.XLOOKUP(Orders_CLEAN[[#This Row],[ProductName]],Products[ProductName],Products[Category])</f>
        <v>Furniture</v>
      </c>
      <c r="I968" s="6">
        <f>_xlfn.XLOOKUP(Orders_CLEAN[[#This Row],[ProductID]],Products[ProductID],Products[Cost])</f>
        <v>784.05</v>
      </c>
      <c r="J968">
        <v>5</v>
      </c>
      <c r="K968" s="6">
        <v>1700.53</v>
      </c>
      <c r="L968" s="7">
        <v>0.15</v>
      </c>
      <c r="M968" t="s">
        <v>62</v>
      </c>
      <c r="N968" t="s">
        <v>14</v>
      </c>
      <c r="O968" t="str">
        <f>_xlfn.XLOOKUP(Orders_CLEAN[[#This Row],[Region]],Region_lookup[RegionCode],Region_lookup[RegionName])</f>
        <v>Western Cape</v>
      </c>
      <c r="P968" t="s">
        <v>82</v>
      </c>
      <c r="Q968" t="str">
        <f>_xlfn.XLOOKUP(Orders_CLEAN[[#This Row],[EmployeeID]],Employees[EmployeeID],Employees[EmployeeName])</f>
        <v>Thabo Pretorius</v>
      </c>
      <c r="R968" s="8">
        <f>Orders_CLEAN[[#This Row],[Quantity]]*Orders_CLEAN[[#This Row],[UnitPrice]]*(1-Orders_CLEAN[[#This Row],[Discount]])</f>
        <v>7227.2524999999996</v>
      </c>
      <c r="S968" s="8">
        <f>Orders_CLEAN[[#This Row],[Cost]]*Orders_CLEAN[[#This Row],[Quantity]]</f>
        <v>3920.25</v>
      </c>
      <c r="T968" s="8">
        <f>Orders_CLEAN[[#This Row],[LineTotal]]-Orders_CLEAN[[#This Row],[LineCost]]</f>
        <v>3307.0024999999996</v>
      </c>
      <c r="U968" s="8" t="str">
        <f>IFERROR(IF(Orders_CLEAN[[#This Row],[Profit]]/Orders_CLEAN[[#This Row],[LineTotal]]&gt;0.3, "High", IF(Orders_CLEAN[[#This Row],[Profit]]/Orders_CLEAN[[#This Row],[LineTotal]]&gt;=0.15, "Medium", "Low")), "Quantity Error!")</f>
        <v>High</v>
      </c>
      <c r="V968" s="8" t="str">
        <f>IF(COUNTIF(Returns[OrderID], Orders_CLEAN[[#This Row],[OrderID]])&gt;0, "Yes", "No")</f>
        <v>No</v>
      </c>
      <c r="W968" s="19">
        <f>IF(Orders_CLEAN[[#This Row],[Returned]]="Yes",1,0)</f>
        <v>0</v>
      </c>
    </row>
    <row r="969" spans="1:23" x14ac:dyDescent="0.2">
      <c r="A969" t="s">
        <v>1534</v>
      </c>
      <c r="B969" s="5">
        <v>45780</v>
      </c>
      <c r="C969" s="5" t="str">
        <f>IF(Orders_CLEAN[[#This Row],[Quantity]]="", "Quantity Error!", "Q"&amp;ROUNDUP(MONTH(Orders_CLEAN[[#This Row],[OrderDate]])/3,0))</f>
        <v>Q2</v>
      </c>
      <c r="D969" t="s">
        <v>388</v>
      </c>
      <c r="E969" t="str">
        <f>_xlfn.XLOOKUP(Orders_CLEAN[[#This Row],[CustomerID]],Customers[CustomerID],Customers[CustomerName])</f>
        <v>Francois Mahlangu</v>
      </c>
      <c r="F969" t="s">
        <v>78</v>
      </c>
      <c r="G969" t="str">
        <f>_xlfn.XLOOKUP(Orders_CLEAN[[#This Row],[ProductID]],Products[ProductID],Products[ProductName])</f>
        <v>Desks Model 3</v>
      </c>
      <c r="H969" t="str">
        <f>_xlfn.XLOOKUP(Orders_CLEAN[[#This Row],[ProductName]],Products[ProductName],Products[Category])</f>
        <v>Furniture</v>
      </c>
      <c r="I969" s="6">
        <f>_xlfn.XLOOKUP(Orders_CLEAN[[#This Row],[ProductID]],Products[ProductID],Products[Cost])</f>
        <v>388.07</v>
      </c>
      <c r="J969">
        <v>5</v>
      </c>
      <c r="K969" s="6">
        <v>782.41</v>
      </c>
      <c r="L969" s="7">
        <v>0.05</v>
      </c>
      <c r="M969" t="s">
        <v>62</v>
      </c>
      <c r="N969" t="s">
        <v>31</v>
      </c>
      <c r="O969" t="str">
        <f>_xlfn.XLOOKUP(Orders_CLEAN[[#This Row],[Region]],Region_lookup[RegionCode],Region_lookup[RegionName])</f>
        <v>Gauteng</v>
      </c>
      <c r="P969" t="s">
        <v>43</v>
      </c>
      <c r="Q969" t="str">
        <f>_xlfn.XLOOKUP(Orders_CLEAN[[#This Row],[EmployeeID]],Employees[EmployeeID],Employees[EmployeeName])</f>
        <v>Thabo Dlamini</v>
      </c>
      <c r="R969" s="8">
        <f>Orders_CLEAN[[#This Row],[Quantity]]*Orders_CLEAN[[#This Row],[UnitPrice]]*(1-Orders_CLEAN[[#This Row],[Discount]])</f>
        <v>3716.4474999999998</v>
      </c>
      <c r="S969" s="8">
        <f>Orders_CLEAN[[#This Row],[Cost]]*Orders_CLEAN[[#This Row],[Quantity]]</f>
        <v>1940.35</v>
      </c>
      <c r="T969" s="8">
        <f>Orders_CLEAN[[#This Row],[LineTotal]]-Orders_CLEAN[[#This Row],[LineCost]]</f>
        <v>1776.0974999999999</v>
      </c>
      <c r="U969" s="8" t="str">
        <f>IFERROR(IF(Orders_CLEAN[[#This Row],[Profit]]/Orders_CLEAN[[#This Row],[LineTotal]]&gt;0.3, "High", IF(Orders_CLEAN[[#This Row],[Profit]]/Orders_CLEAN[[#This Row],[LineTotal]]&gt;=0.15, "Medium", "Low")), "Quantity Error!")</f>
        <v>High</v>
      </c>
      <c r="V969" s="8" t="str">
        <f>IF(COUNTIF(Returns[OrderID], Orders_CLEAN[[#This Row],[OrderID]])&gt;0, "Yes", "No")</f>
        <v>No</v>
      </c>
      <c r="W969" s="19">
        <f>IF(Orders_CLEAN[[#This Row],[Returned]]="Yes",1,0)</f>
        <v>0</v>
      </c>
    </row>
    <row r="970" spans="1:23" x14ac:dyDescent="0.2">
      <c r="A970" t="s">
        <v>1536</v>
      </c>
      <c r="B970" s="5">
        <v>45634</v>
      </c>
      <c r="C970" s="5" t="str">
        <f>IF(Orders_CLEAN[[#This Row],[Quantity]]="", "Quantity Error!", "Q"&amp;ROUNDUP(MONTH(Orders_CLEAN[[#This Row],[OrderDate]])/3,0))</f>
        <v>Q4</v>
      </c>
      <c r="D970" t="s">
        <v>440</v>
      </c>
      <c r="E970" t="str">
        <f>_xlfn.XLOOKUP(Orders_CLEAN[[#This Row],[CustomerID]],Customers[CustomerID],Customers[CustomerName])</f>
        <v>Nomvula Mokoena</v>
      </c>
      <c r="F970" t="s">
        <v>96</v>
      </c>
      <c r="G970" t="str">
        <f>_xlfn.XLOOKUP(Orders_CLEAN[[#This Row],[ProductID]],Products[ProductID],Products[ProductName])</f>
        <v>Desks Model 2</v>
      </c>
      <c r="H970" t="str">
        <f>_xlfn.XLOOKUP(Orders_CLEAN[[#This Row],[ProductName]],Products[ProductName],Products[Category])</f>
        <v>Furniture</v>
      </c>
      <c r="I970" s="6">
        <f>_xlfn.XLOOKUP(Orders_CLEAN[[#This Row],[ProductID]],Products[ProductID],Products[Cost])</f>
        <v>209.29</v>
      </c>
      <c r="J970">
        <v>7</v>
      </c>
      <c r="K970" s="6">
        <v>425.58</v>
      </c>
      <c r="L970" s="7">
        <v>0.2</v>
      </c>
      <c r="M970" t="s">
        <v>62</v>
      </c>
      <c r="N970" t="s">
        <v>47</v>
      </c>
      <c r="O970" t="str">
        <f>_xlfn.XLOOKUP(Orders_CLEAN[[#This Row],[Region]],Region_lookup[RegionCode],Region_lookup[RegionName])</f>
        <v>Eastern Cape</v>
      </c>
      <c r="P970" t="s">
        <v>75</v>
      </c>
      <c r="Q970" t="str">
        <f>_xlfn.XLOOKUP(Orders_CLEAN[[#This Row],[EmployeeID]],Employees[EmployeeID],Employees[EmployeeName])</f>
        <v>Francois Steyn</v>
      </c>
      <c r="R970" s="8">
        <f>Orders_CLEAN[[#This Row],[Quantity]]*Orders_CLEAN[[#This Row],[UnitPrice]]*(1-Orders_CLEAN[[#This Row],[Discount]])</f>
        <v>2383.248</v>
      </c>
      <c r="S970" s="8">
        <f>Orders_CLEAN[[#This Row],[Cost]]*Orders_CLEAN[[#This Row],[Quantity]]</f>
        <v>1465.03</v>
      </c>
      <c r="T970" s="8">
        <f>Orders_CLEAN[[#This Row],[LineTotal]]-Orders_CLEAN[[#This Row],[LineCost]]</f>
        <v>918.21800000000007</v>
      </c>
      <c r="U970" s="8" t="str">
        <f>IFERROR(IF(Orders_CLEAN[[#This Row],[Profit]]/Orders_CLEAN[[#This Row],[LineTotal]]&gt;0.3, "High", IF(Orders_CLEAN[[#This Row],[Profit]]/Orders_CLEAN[[#This Row],[LineTotal]]&gt;=0.15, "Medium", "Low")), "Quantity Error!")</f>
        <v>High</v>
      </c>
      <c r="V970" s="8" t="str">
        <f>IF(COUNTIF(Returns[OrderID], Orders_CLEAN[[#This Row],[OrderID]])&gt;0, "Yes", "No")</f>
        <v>No</v>
      </c>
      <c r="W970" s="19">
        <f>IF(Orders_CLEAN[[#This Row],[Returned]]="Yes",1,0)</f>
        <v>0</v>
      </c>
    </row>
    <row r="971" spans="1:23" x14ac:dyDescent="0.2">
      <c r="A971" t="s">
        <v>1537</v>
      </c>
      <c r="B971" s="5">
        <v>45370</v>
      </c>
      <c r="C971" s="5" t="str">
        <f>IF(Orders_CLEAN[[#This Row],[Quantity]]="", "Quantity Error!", "Q"&amp;ROUNDUP(MONTH(Orders_CLEAN[[#This Row],[OrderDate]])/3,0))</f>
        <v>Q1</v>
      </c>
      <c r="D971" t="s">
        <v>117</v>
      </c>
      <c r="E971" t="str">
        <f>_xlfn.XLOOKUP(Orders_CLEAN[[#This Row],[CustomerID]],Customers[CustomerID],Customers[CustomerName])</f>
        <v>Precious Dlamini</v>
      </c>
      <c r="F971" t="s">
        <v>199</v>
      </c>
      <c r="G971" t="str">
        <f>_xlfn.XLOOKUP(Orders_CLEAN[[#This Row],[ProductID]],Products[ProductID],Products[ProductName])</f>
        <v>Pens Model 2</v>
      </c>
      <c r="H971" t="str">
        <f>_xlfn.XLOOKUP(Orders_CLEAN[[#This Row],[ProductName]],Products[ProductName],Products[Category])</f>
        <v>Office Supplies</v>
      </c>
      <c r="I971" s="6">
        <f>_xlfn.XLOOKUP(Orders_CLEAN[[#This Row],[ProductID]],Products[ProductID],Products[Cost])</f>
        <v>285.10000000000002</v>
      </c>
      <c r="J971">
        <v>2</v>
      </c>
      <c r="K971" s="6">
        <v>528.79999999999995</v>
      </c>
      <c r="L971" s="7">
        <v>0</v>
      </c>
      <c r="M971" t="s">
        <v>36</v>
      </c>
      <c r="N971" t="s">
        <v>47</v>
      </c>
      <c r="O971" t="str">
        <f>_xlfn.XLOOKUP(Orders_CLEAN[[#This Row],[Region]],Region_lookup[RegionCode],Region_lookup[RegionName])</f>
        <v>Eastern Cape</v>
      </c>
      <c r="P971" t="s">
        <v>58</v>
      </c>
      <c r="Q971" t="str">
        <f>_xlfn.XLOOKUP(Orders_CLEAN[[#This Row],[EmployeeID]],Employees[EmployeeID],Employees[EmployeeName])</f>
        <v>Palesa Steyn</v>
      </c>
      <c r="R971" s="8">
        <f>Orders_CLEAN[[#This Row],[Quantity]]*Orders_CLEAN[[#This Row],[UnitPrice]]*(1-Orders_CLEAN[[#This Row],[Discount]])</f>
        <v>1057.5999999999999</v>
      </c>
      <c r="S971" s="8">
        <f>Orders_CLEAN[[#This Row],[Cost]]*Orders_CLEAN[[#This Row],[Quantity]]</f>
        <v>570.20000000000005</v>
      </c>
      <c r="T971" s="8">
        <f>Orders_CLEAN[[#This Row],[LineTotal]]-Orders_CLEAN[[#This Row],[LineCost]]</f>
        <v>487.39999999999986</v>
      </c>
      <c r="U971" s="8" t="str">
        <f>IFERROR(IF(Orders_CLEAN[[#This Row],[Profit]]/Orders_CLEAN[[#This Row],[LineTotal]]&gt;0.3, "High", IF(Orders_CLEAN[[#This Row],[Profit]]/Orders_CLEAN[[#This Row],[LineTotal]]&gt;=0.15, "Medium", "Low")), "Quantity Error!")</f>
        <v>High</v>
      </c>
      <c r="V971" s="8" t="str">
        <f>IF(COUNTIF(Returns[OrderID], Orders_CLEAN[[#This Row],[OrderID]])&gt;0, "Yes", "No")</f>
        <v>No</v>
      </c>
      <c r="W971" s="19">
        <f>IF(Orders_CLEAN[[#This Row],[Returned]]="Yes",1,0)</f>
        <v>0</v>
      </c>
    </row>
    <row r="972" spans="1:23" x14ac:dyDescent="0.2">
      <c r="A972" t="s">
        <v>1539</v>
      </c>
      <c r="B972" s="5">
        <v>45642</v>
      </c>
      <c r="C972" s="5" t="str">
        <f>IF(Orders_CLEAN[[#This Row],[Quantity]]="", "Quantity Error!", "Q"&amp;ROUNDUP(MONTH(Orders_CLEAN[[#This Row],[OrderDate]])/3,0))</f>
        <v>Q4</v>
      </c>
      <c r="D972" t="s">
        <v>323</v>
      </c>
      <c r="E972" t="str">
        <f>_xlfn.XLOOKUP(Orders_CLEAN[[#This Row],[CustomerID]],Customers[CustomerID],Customers[CustomerName])</f>
        <v>Nomsa Molefe</v>
      </c>
      <c r="F972" t="s">
        <v>51</v>
      </c>
      <c r="G972" t="str">
        <f>_xlfn.XLOOKUP(Orders_CLEAN[[#This Row],[ProductID]],Products[ProductID],Products[ProductName])</f>
        <v>Bookcases Model 4</v>
      </c>
      <c r="H972" t="str">
        <f>_xlfn.XLOOKUP(Orders_CLEAN[[#This Row],[ProductName]],Products[ProductName],Products[Category])</f>
        <v>Furniture</v>
      </c>
      <c r="I972" s="6">
        <f>_xlfn.XLOOKUP(Orders_CLEAN[[#This Row],[ProductID]],Products[ProductID],Products[Cost])</f>
        <v>539.9</v>
      </c>
      <c r="J972">
        <v>10</v>
      </c>
      <c r="K972" s="6">
        <v>1019.72</v>
      </c>
      <c r="L972" s="7">
        <v>0</v>
      </c>
      <c r="M972" t="s">
        <v>27</v>
      </c>
      <c r="N972" t="s">
        <v>14</v>
      </c>
      <c r="O972" t="str">
        <f>_xlfn.XLOOKUP(Orders_CLEAN[[#This Row],[Region]],Region_lookup[RegionCode],Region_lookup[RegionName])</f>
        <v>Western Cape</v>
      </c>
      <c r="P972" t="s">
        <v>93</v>
      </c>
      <c r="Q972" t="str">
        <f>_xlfn.XLOOKUP(Orders_CLEAN[[#This Row],[EmployeeID]],Employees[EmployeeID],Employees[EmployeeName])</f>
        <v>Anja Zulu</v>
      </c>
      <c r="R972" s="8">
        <f>Orders_CLEAN[[#This Row],[Quantity]]*Orders_CLEAN[[#This Row],[UnitPrice]]*(1-Orders_CLEAN[[#This Row],[Discount]])</f>
        <v>10197.200000000001</v>
      </c>
      <c r="S972" s="8">
        <f>Orders_CLEAN[[#This Row],[Cost]]*Orders_CLEAN[[#This Row],[Quantity]]</f>
        <v>5399</v>
      </c>
      <c r="T972" s="8">
        <f>Orders_CLEAN[[#This Row],[LineTotal]]-Orders_CLEAN[[#This Row],[LineCost]]</f>
        <v>4798.2000000000007</v>
      </c>
      <c r="U972" s="8" t="str">
        <f>IFERROR(IF(Orders_CLEAN[[#This Row],[Profit]]/Orders_CLEAN[[#This Row],[LineTotal]]&gt;0.3, "High", IF(Orders_CLEAN[[#This Row],[Profit]]/Orders_CLEAN[[#This Row],[LineTotal]]&gt;=0.15, "Medium", "Low")), "Quantity Error!")</f>
        <v>High</v>
      </c>
      <c r="V972" s="8" t="str">
        <f>IF(COUNTIF(Returns[OrderID], Orders_CLEAN[[#This Row],[OrderID]])&gt;0, "Yes", "No")</f>
        <v>No</v>
      </c>
      <c r="W972" s="19">
        <f>IF(Orders_CLEAN[[#This Row],[Returned]]="Yes",1,0)</f>
        <v>0</v>
      </c>
    </row>
    <row r="973" spans="1:23" x14ac:dyDescent="0.2">
      <c r="A973" t="s">
        <v>1541</v>
      </c>
      <c r="B973" s="5">
        <v>45478</v>
      </c>
      <c r="C973" s="5" t="str">
        <f>IF(Orders_CLEAN[[#This Row],[Quantity]]="", "Quantity Error!", "Q"&amp;ROUNDUP(MONTH(Orders_CLEAN[[#This Row],[OrderDate]])/3,0))</f>
        <v>Q3</v>
      </c>
      <c r="D973" t="s">
        <v>355</v>
      </c>
      <c r="E973" t="str">
        <f>_xlfn.XLOOKUP(Orders_CLEAN[[#This Row],[CustomerID]],Customers[CustomerID],Customers[CustomerName])</f>
        <v>Pieter Joubert</v>
      </c>
      <c r="F973" t="s">
        <v>41</v>
      </c>
      <c r="G973" t="str">
        <f>_xlfn.XLOOKUP(Orders_CLEAN[[#This Row],[ProductID]],Products[ProductID],Products[ProductName])</f>
        <v>Pens Model 3</v>
      </c>
      <c r="H973" t="str">
        <f>_xlfn.XLOOKUP(Orders_CLEAN[[#This Row],[ProductName]],Products[ProductName],Products[Category])</f>
        <v>Office Supplies</v>
      </c>
      <c r="I973" s="6">
        <f>_xlfn.XLOOKUP(Orders_CLEAN[[#This Row],[ProductID]],Products[ProductID],Products[Cost])</f>
        <v>498.61</v>
      </c>
      <c r="J973">
        <v>4</v>
      </c>
      <c r="K973" s="6">
        <v>944.31</v>
      </c>
      <c r="L973" s="7">
        <v>0.15</v>
      </c>
      <c r="M973" t="s">
        <v>27</v>
      </c>
      <c r="N973" t="s">
        <v>14</v>
      </c>
      <c r="O973" t="str">
        <f>_xlfn.XLOOKUP(Orders_CLEAN[[#This Row],[Region]],Region_lookup[RegionCode],Region_lookup[RegionName])</f>
        <v>Western Cape</v>
      </c>
      <c r="P973" t="s">
        <v>82</v>
      </c>
      <c r="Q973" t="str">
        <f>_xlfn.XLOOKUP(Orders_CLEAN[[#This Row],[EmployeeID]],Employees[EmployeeID],Employees[EmployeeName])</f>
        <v>Thabo Pretorius</v>
      </c>
      <c r="R973" s="8">
        <f>Orders_CLEAN[[#This Row],[Quantity]]*Orders_CLEAN[[#This Row],[UnitPrice]]*(1-Orders_CLEAN[[#This Row],[Discount]])</f>
        <v>3210.6539999999995</v>
      </c>
      <c r="S973" s="8">
        <f>Orders_CLEAN[[#This Row],[Cost]]*Orders_CLEAN[[#This Row],[Quantity]]</f>
        <v>1994.44</v>
      </c>
      <c r="T973" s="8">
        <f>Orders_CLEAN[[#This Row],[LineTotal]]-Orders_CLEAN[[#This Row],[LineCost]]</f>
        <v>1216.2139999999995</v>
      </c>
      <c r="U973" s="8" t="str">
        <f>IFERROR(IF(Orders_CLEAN[[#This Row],[Profit]]/Orders_CLEAN[[#This Row],[LineTotal]]&gt;0.3, "High", IF(Orders_CLEAN[[#This Row],[Profit]]/Orders_CLEAN[[#This Row],[LineTotal]]&gt;=0.15, "Medium", "Low")), "Quantity Error!")</f>
        <v>High</v>
      </c>
      <c r="V973" s="8" t="str">
        <f>IF(COUNTIF(Returns[OrderID], Orders_CLEAN[[#This Row],[OrderID]])&gt;0, "Yes", "No")</f>
        <v>Yes</v>
      </c>
      <c r="W973" s="19">
        <f>IF(Orders_CLEAN[[#This Row],[Returned]]="Yes",1,0)</f>
        <v>1</v>
      </c>
    </row>
    <row r="974" spans="1:23" x14ac:dyDescent="0.2">
      <c r="A974" t="s">
        <v>1542</v>
      </c>
      <c r="B974" s="5">
        <v>45514</v>
      </c>
      <c r="C974" s="5" t="str">
        <f>IF(Orders_CLEAN[[#This Row],[Quantity]]="", "Quantity Error!", "Q"&amp;ROUNDUP(MONTH(Orders_CLEAN[[#This Row],[OrderDate]])/3,0))</f>
        <v>Q3</v>
      </c>
      <c r="D974" t="s">
        <v>279</v>
      </c>
      <c r="E974" t="str">
        <f>_xlfn.XLOOKUP(Orders_CLEAN[[#This Row],[CustomerID]],Customers[CustomerID],Customers[CustomerName])</f>
        <v>Bongani Khumalo</v>
      </c>
      <c r="F974" t="s">
        <v>92</v>
      </c>
      <c r="G974" t="str">
        <f>_xlfn.XLOOKUP(Orders_CLEAN[[#This Row],[ProductID]],Products[ProductID],Products[ProductName])</f>
        <v>Accessories Model 3</v>
      </c>
      <c r="H974" t="str">
        <f>_xlfn.XLOOKUP(Orders_CLEAN[[#This Row],[ProductName]],Products[ProductName],Products[Category])</f>
        <v>Technology</v>
      </c>
      <c r="I974" s="6">
        <f>_xlfn.XLOOKUP(Orders_CLEAN[[#This Row],[ProductID]],Products[ProductID],Products[Cost])</f>
        <v>357.49</v>
      </c>
      <c r="J974">
        <v>9</v>
      </c>
      <c r="K974" s="6">
        <v>769.69</v>
      </c>
      <c r="L974" s="7">
        <v>0</v>
      </c>
      <c r="M974" t="s">
        <v>13</v>
      </c>
      <c r="N974" t="s">
        <v>47</v>
      </c>
      <c r="O974" t="str">
        <f>_xlfn.XLOOKUP(Orders_CLEAN[[#This Row],[Region]],Region_lookup[RegionCode],Region_lookup[RegionName])</f>
        <v>Eastern Cape</v>
      </c>
      <c r="P974" t="s">
        <v>48</v>
      </c>
      <c r="Q974" t="str">
        <f>_xlfn.XLOOKUP(Orders_CLEAN[[#This Row],[EmployeeID]],Employees[EmployeeID],Employees[EmployeeName])</f>
        <v>Sipho Ndlovu</v>
      </c>
      <c r="R974" s="8">
        <f>Orders_CLEAN[[#This Row],[Quantity]]*Orders_CLEAN[[#This Row],[UnitPrice]]*(1-Orders_CLEAN[[#This Row],[Discount]])</f>
        <v>6927.2100000000009</v>
      </c>
      <c r="S974" s="8">
        <f>Orders_CLEAN[[#This Row],[Cost]]*Orders_CLEAN[[#This Row],[Quantity]]</f>
        <v>3217.41</v>
      </c>
      <c r="T974" s="8">
        <f>Orders_CLEAN[[#This Row],[LineTotal]]-Orders_CLEAN[[#This Row],[LineCost]]</f>
        <v>3709.8000000000011</v>
      </c>
      <c r="U974" s="8" t="str">
        <f>IFERROR(IF(Orders_CLEAN[[#This Row],[Profit]]/Orders_CLEAN[[#This Row],[LineTotal]]&gt;0.3, "High", IF(Orders_CLEAN[[#This Row],[Profit]]/Orders_CLEAN[[#This Row],[LineTotal]]&gt;=0.15, "Medium", "Low")), "Quantity Error!")</f>
        <v>High</v>
      </c>
      <c r="V974" s="8" t="str">
        <f>IF(COUNTIF(Returns[OrderID], Orders_CLEAN[[#This Row],[OrderID]])&gt;0, "Yes", "No")</f>
        <v>No</v>
      </c>
      <c r="W974" s="19">
        <f>IF(Orders_CLEAN[[#This Row],[Returned]]="Yes",1,0)</f>
        <v>0</v>
      </c>
    </row>
    <row r="975" spans="1:23" x14ac:dyDescent="0.2">
      <c r="A975" t="s">
        <v>1544</v>
      </c>
      <c r="B975" s="5">
        <v>45749</v>
      </c>
      <c r="C975" s="5" t="str">
        <f>IF(Orders_CLEAN[[#This Row],[Quantity]]="", "Quantity Error!", "Q"&amp;ROUNDUP(MONTH(Orders_CLEAN[[#This Row],[OrderDate]])/3,0))</f>
        <v>Q2</v>
      </c>
      <c r="D975" t="s">
        <v>317</v>
      </c>
      <c r="E975" t="str">
        <f>_xlfn.XLOOKUP(Orders_CLEAN[[#This Row],[CustomerID]],Customers[CustomerID],Customers[CustomerName])</f>
        <v>Deon Dlamini</v>
      </c>
      <c r="F975" t="s">
        <v>195</v>
      </c>
      <c r="G975" t="str">
        <f>_xlfn.XLOOKUP(Orders_CLEAN[[#This Row],[ProductID]],Products[ProductID],Products[ProductName])</f>
        <v>Printers Model 2</v>
      </c>
      <c r="H975" t="str">
        <f>_xlfn.XLOOKUP(Orders_CLEAN[[#This Row],[ProductName]],Products[ProductName],Products[Category])</f>
        <v>Technology</v>
      </c>
      <c r="I975" s="6">
        <f>_xlfn.XLOOKUP(Orders_CLEAN[[#This Row],[ProductID]],Products[ProductID],Products[Cost])</f>
        <v>338.21</v>
      </c>
      <c r="J975">
        <v>4</v>
      </c>
      <c r="K975" s="6">
        <v>661.25</v>
      </c>
      <c r="L975" s="7">
        <v>0</v>
      </c>
      <c r="M975" t="s">
        <v>27</v>
      </c>
      <c r="N975" t="s">
        <v>31</v>
      </c>
      <c r="O975" t="str">
        <f>_xlfn.XLOOKUP(Orders_CLEAN[[#This Row],[Region]],Region_lookup[RegionCode],Region_lookup[RegionName])</f>
        <v>Gauteng</v>
      </c>
      <c r="P975" t="s">
        <v>32</v>
      </c>
      <c r="Q975" t="str">
        <f>_xlfn.XLOOKUP(Orders_CLEAN[[#This Row],[EmployeeID]],Employees[EmployeeID],Employees[EmployeeName])</f>
        <v>Nomvula Mokoena</v>
      </c>
      <c r="R975" s="8">
        <f>Orders_CLEAN[[#This Row],[Quantity]]*Orders_CLEAN[[#This Row],[UnitPrice]]*(1-Orders_CLEAN[[#This Row],[Discount]])</f>
        <v>2645</v>
      </c>
      <c r="S975" s="8">
        <f>Orders_CLEAN[[#This Row],[Cost]]*Orders_CLEAN[[#This Row],[Quantity]]</f>
        <v>1352.84</v>
      </c>
      <c r="T975" s="8">
        <f>Orders_CLEAN[[#This Row],[LineTotal]]-Orders_CLEAN[[#This Row],[LineCost]]</f>
        <v>1292.1600000000001</v>
      </c>
      <c r="U975" s="8" t="str">
        <f>IFERROR(IF(Orders_CLEAN[[#This Row],[Profit]]/Orders_CLEAN[[#This Row],[LineTotal]]&gt;0.3, "High", IF(Orders_CLEAN[[#This Row],[Profit]]/Orders_CLEAN[[#This Row],[LineTotal]]&gt;=0.15, "Medium", "Low")), "Quantity Error!")</f>
        <v>High</v>
      </c>
      <c r="V975" s="8" t="str">
        <f>IF(COUNTIF(Returns[OrderID], Orders_CLEAN[[#This Row],[OrderID]])&gt;0, "Yes", "No")</f>
        <v>No</v>
      </c>
      <c r="W975" s="19">
        <f>IF(Orders_CLEAN[[#This Row],[Returned]]="Yes",1,0)</f>
        <v>0</v>
      </c>
    </row>
    <row r="976" spans="1:23" x14ac:dyDescent="0.2">
      <c r="A976" t="s">
        <v>1545</v>
      </c>
      <c r="B976" s="5">
        <v>45762</v>
      </c>
      <c r="C976" s="5" t="str">
        <f>IF(Orders_CLEAN[[#This Row],[Quantity]]="", "Quantity Error!", "Q"&amp;ROUNDUP(MONTH(Orders_CLEAN[[#This Row],[OrderDate]])/3,0))</f>
        <v>Q2</v>
      </c>
      <c r="D976" t="s">
        <v>120</v>
      </c>
      <c r="E976" t="str">
        <f>_xlfn.XLOOKUP(Orders_CLEAN[[#This Row],[CustomerID]],Customers[CustomerID],Customers[CustomerName])</f>
        <v>Francois Sithole</v>
      </c>
      <c r="F976" t="s">
        <v>365</v>
      </c>
      <c r="G976" t="str">
        <f>_xlfn.XLOOKUP(Orders_CLEAN[[#This Row],[ProductID]],Products[ProductID],Products[ProductName])</f>
        <v>Binders Model 4</v>
      </c>
      <c r="H976" t="str">
        <f>_xlfn.XLOOKUP(Orders_CLEAN[[#This Row],[ProductName]],Products[ProductName],Products[Category])</f>
        <v>Office Supplies</v>
      </c>
      <c r="I976" s="6">
        <f>_xlfn.XLOOKUP(Orders_CLEAN[[#This Row],[ProductID]],Products[ProductID],Products[Cost])</f>
        <v>723.8</v>
      </c>
      <c r="J976">
        <v>11</v>
      </c>
      <c r="K976" s="6">
        <v>1101.54</v>
      </c>
      <c r="L976" s="7">
        <v>0</v>
      </c>
      <c r="M976" t="s">
        <v>27</v>
      </c>
      <c r="N976" t="s">
        <v>31</v>
      </c>
      <c r="O976" t="str">
        <f>_xlfn.XLOOKUP(Orders_CLEAN[[#This Row],[Region]],Region_lookup[RegionCode],Region_lookup[RegionName])</f>
        <v>Gauteng</v>
      </c>
      <c r="P976" t="s">
        <v>32</v>
      </c>
      <c r="Q976" t="str">
        <f>_xlfn.XLOOKUP(Orders_CLEAN[[#This Row],[EmployeeID]],Employees[EmployeeID],Employees[EmployeeName])</f>
        <v>Nomvula Mokoena</v>
      </c>
      <c r="R976" s="8">
        <f>Orders_CLEAN[[#This Row],[Quantity]]*Orders_CLEAN[[#This Row],[UnitPrice]]*(1-Orders_CLEAN[[#This Row],[Discount]])</f>
        <v>12116.939999999999</v>
      </c>
      <c r="S976" s="8">
        <f>Orders_CLEAN[[#This Row],[Cost]]*Orders_CLEAN[[#This Row],[Quantity]]</f>
        <v>7961.7999999999993</v>
      </c>
      <c r="T976" s="8">
        <f>Orders_CLEAN[[#This Row],[LineTotal]]-Orders_CLEAN[[#This Row],[LineCost]]</f>
        <v>4155.1399999999994</v>
      </c>
      <c r="U976" s="8" t="str">
        <f>IFERROR(IF(Orders_CLEAN[[#This Row],[Profit]]/Orders_CLEAN[[#This Row],[LineTotal]]&gt;0.3, "High", IF(Orders_CLEAN[[#This Row],[Profit]]/Orders_CLEAN[[#This Row],[LineTotal]]&gt;=0.15, "Medium", "Low")), "Quantity Error!")</f>
        <v>High</v>
      </c>
      <c r="V976" s="8" t="str">
        <f>IF(COUNTIF(Returns[OrderID], Orders_CLEAN[[#This Row],[OrderID]])&gt;0, "Yes", "No")</f>
        <v>No</v>
      </c>
      <c r="W976" s="19">
        <f>IF(Orders_CLEAN[[#This Row],[Returned]]="Yes",1,0)</f>
        <v>0</v>
      </c>
    </row>
    <row r="977" spans="1:23" x14ac:dyDescent="0.2">
      <c r="A977" t="s">
        <v>1546</v>
      </c>
      <c r="B977" s="5">
        <v>45777</v>
      </c>
      <c r="C977" s="5" t="str">
        <f>IF(Orders_CLEAN[[#This Row],[Quantity]]="", "Quantity Error!", "Q"&amp;ROUNDUP(MONTH(Orders_CLEAN[[#This Row],[OrderDate]])/3,0))</f>
        <v>Q2</v>
      </c>
      <c r="D977" t="s">
        <v>713</v>
      </c>
      <c r="E977" t="str">
        <f>_xlfn.XLOOKUP(Orders_CLEAN[[#This Row],[CustomerID]],Customers[CustomerID],Customers[CustomerName])</f>
        <v>Bongani Le Roux</v>
      </c>
      <c r="F977" t="s">
        <v>26</v>
      </c>
      <c r="G977" t="str">
        <f>_xlfn.XLOOKUP(Orders_CLEAN[[#This Row],[ProductID]],Products[ProductID],Products[ProductName])</f>
        <v>Bookcases Model 3</v>
      </c>
      <c r="H977" t="str">
        <f>_xlfn.XLOOKUP(Orders_CLEAN[[#This Row],[ProductName]],Products[ProductName],Products[Category])</f>
        <v>Furniture</v>
      </c>
      <c r="I977" s="6">
        <f>_xlfn.XLOOKUP(Orders_CLEAN[[#This Row],[ProductID]],Products[ProductID],Products[Cost])</f>
        <v>431.57</v>
      </c>
      <c r="J977">
        <v>5</v>
      </c>
      <c r="K977" s="6">
        <v>725.92</v>
      </c>
      <c r="L977" s="7">
        <v>0.05</v>
      </c>
      <c r="M977" t="s">
        <v>27</v>
      </c>
      <c r="N977" t="s">
        <v>31</v>
      </c>
      <c r="O977" t="str">
        <f>_xlfn.XLOOKUP(Orders_CLEAN[[#This Row],[Region]],Region_lookup[RegionCode],Region_lookup[RegionName])</f>
        <v>Gauteng</v>
      </c>
      <c r="P977" t="s">
        <v>52</v>
      </c>
      <c r="Q977" t="str">
        <f>_xlfn.XLOOKUP(Orders_CLEAN[[#This Row],[EmployeeID]],Employees[EmployeeID],Employees[EmployeeName])</f>
        <v>Precious Mbatha</v>
      </c>
      <c r="R977" s="8">
        <f>Orders_CLEAN[[#This Row],[Quantity]]*Orders_CLEAN[[#This Row],[UnitPrice]]*(1-Orders_CLEAN[[#This Row],[Discount]])</f>
        <v>3448.12</v>
      </c>
      <c r="S977" s="8">
        <f>Orders_CLEAN[[#This Row],[Cost]]*Orders_CLEAN[[#This Row],[Quantity]]</f>
        <v>2157.85</v>
      </c>
      <c r="T977" s="8">
        <f>Orders_CLEAN[[#This Row],[LineTotal]]-Orders_CLEAN[[#This Row],[LineCost]]</f>
        <v>1290.27</v>
      </c>
      <c r="U977" s="8" t="str">
        <f>IFERROR(IF(Orders_CLEAN[[#This Row],[Profit]]/Orders_CLEAN[[#This Row],[LineTotal]]&gt;0.3, "High", IF(Orders_CLEAN[[#This Row],[Profit]]/Orders_CLEAN[[#This Row],[LineTotal]]&gt;=0.15, "Medium", "Low")), "Quantity Error!")</f>
        <v>High</v>
      </c>
      <c r="V977" s="8" t="str">
        <f>IF(COUNTIF(Returns[OrderID], Orders_CLEAN[[#This Row],[OrderID]])&gt;0, "Yes", "No")</f>
        <v>No</v>
      </c>
      <c r="W977" s="19">
        <f>IF(Orders_CLEAN[[#This Row],[Returned]]="Yes",1,0)</f>
        <v>0</v>
      </c>
    </row>
    <row r="978" spans="1:23" x14ac:dyDescent="0.2">
      <c r="A978" t="s">
        <v>1547</v>
      </c>
      <c r="B978" s="5">
        <v>45661</v>
      </c>
      <c r="C978" s="5" t="str">
        <f>IF(Orders_CLEAN[[#This Row],[Quantity]]="", "Quantity Error!", "Q"&amp;ROUNDUP(MONTH(Orders_CLEAN[[#This Row],[OrderDate]])/3,0))</f>
        <v>Q1</v>
      </c>
      <c r="D978" t="s">
        <v>353</v>
      </c>
      <c r="E978" t="str">
        <f>_xlfn.XLOOKUP(Orders_CLEAN[[#This Row],[CustomerID]],Customers[CustomerID],Customers[CustomerName])</f>
        <v>Sipho Joubert</v>
      </c>
      <c r="F978" t="s">
        <v>88</v>
      </c>
      <c r="G978" t="str">
        <f>_xlfn.XLOOKUP(Orders_CLEAN[[#This Row],[ProductID]],Products[ProductID],Products[ProductName])</f>
        <v>Tables Model 2</v>
      </c>
      <c r="H978" t="str">
        <f>_xlfn.XLOOKUP(Orders_CLEAN[[#This Row],[ProductName]],Products[ProductName],Products[Category])</f>
        <v>Furniture</v>
      </c>
      <c r="I978" s="6">
        <f>_xlfn.XLOOKUP(Orders_CLEAN[[#This Row],[ProductID]],Products[ProductID],Products[Cost])</f>
        <v>752.53</v>
      </c>
      <c r="J978">
        <v>7</v>
      </c>
      <c r="K978" s="6">
        <v>1018.12</v>
      </c>
      <c r="L978" s="7">
        <v>0.05</v>
      </c>
      <c r="M978" t="s">
        <v>27</v>
      </c>
      <c r="N978" t="s">
        <v>21</v>
      </c>
      <c r="O978" t="str">
        <f>_xlfn.XLOOKUP(Orders_CLEAN[[#This Row],[Region]],Region_lookup[RegionCode],Region_lookup[RegionName])</f>
        <v>KwaZulu-Natal</v>
      </c>
      <c r="P978" t="s">
        <v>170</v>
      </c>
      <c r="Q978" t="str">
        <f>_xlfn.XLOOKUP(Orders_CLEAN[[#This Row],[EmployeeID]],Employees[EmployeeID],Employees[EmployeeName])</f>
        <v>Nomvula Le Roux</v>
      </c>
      <c r="R978" s="8">
        <f>Orders_CLEAN[[#This Row],[Quantity]]*Orders_CLEAN[[#This Row],[UnitPrice]]*(1-Orders_CLEAN[[#This Row],[Discount]])</f>
        <v>6770.4979999999996</v>
      </c>
      <c r="S978" s="8">
        <f>Orders_CLEAN[[#This Row],[Cost]]*Orders_CLEAN[[#This Row],[Quantity]]</f>
        <v>5267.71</v>
      </c>
      <c r="T978" s="8">
        <f>Orders_CLEAN[[#This Row],[LineTotal]]-Orders_CLEAN[[#This Row],[LineCost]]</f>
        <v>1502.7879999999996</v>
      </c>
      <c r="U978" s="8" t="str">
        <f>IFERROR(IF(Orders_CLEAN[[#This Row],[Profit]]/Orders_CLEAN[[#This Row],[LineTotal]]&gt;0.3, "High", IF(Orders_CLEAN[[#This Row],[Profit]]/Orders_CLEAN[[#This Row],[LineTotal]]&gt;=0.15, "Medium", "Low")), "Quantity Error!")</f>
        <v>Medium</v>
      </c>
      <c r="V978" s="8" t="str">
        <f>IF(COUNTIF(Returns[OrderID], Orders_CLEAN[[#This Row],[OrderID]])&gt;0, "Yes", "No")</f>
        <v>No</v>
      </c>
      <c r="W978" s="19">
        <f>IF(Orders_CLEAN[[#This Row],[Returned]]="Yes",1,0)</f>
        <v>0</v>
      </c>
    </row>
    <row r="979" spans="1:23" x14ac:dyDescent="0.2">
      <c r="A979" t="s">
        <v>1549</v>
      </c>
      <c r="B979" s="5">
        <v>45462</v>
      </c>
      <c r="C979" s="5" t="str">
        <f>IF(Orders_CLEAN[[#This Row],[Quantity]]="", "Quantity Error!", "Q"&amp;ROUNDUP(MONTH(Orders_CLEAN[[#This Row],[OrderDate]])/3,0))</f>
        <v>Q2</v>
      </c>
      <c r="D979" t="s">
        <v>353</v>
      </c>
      <c r="E979" t="str">
        <f>_xlfn.XLOOKUP(Orders_CLEAN[[#This Row],[CustomerID]],Customers[CustomerID],Customers[CustomerName])</f>
        <v>Sipho Joubert</v>
      </c>
      <c r="F979" t="s">
        <v>51</v>
      </c>
      <c r="G979" t="str">
        <f>_xlfn.XLOOKUP(Orders_CLEAN[[#This Row],[ProductID]],Products[ProductID],Products[ProductName])</f>
        <v>Bookcases Model 4</v>
      </c>
      <c r="H979" t="str">
        <f>_xlfn.XLOOKUP(Orders_CLEAN[[#This Row],[ProductName]],Products[ProductName],Products[Category])</f>
        <v>Furniture</v>
      </c>
      <c r="I979" s="6">
        <f>_xlfn.XLOOKUP(Orders_CLEAN[[#This Row],[ProductID]],Products[ProductID],Products[Cost])</f>
        <v>539.9</v>
      </c>
      <c r="J979">
        <v>6</v>
      </c>
      <c r="K979" s="6">
        <v>1019.72</v>
      </c>
      <c r="L979" s="7">
        <v>0</v>
      </c>
      <c r="M979" t="s">
        <v>27</v>
      </c>
      <c r="N979" t="s">
        <v>21</v>
      </c>
      <c r="O979" t="str">
        <f>_xlfn.XLOOKUP(Orders_CLEAN[[#This Row],[Region]],Region_lookup[RegionCode],Region_lookup[RegionName])</f>
        <v>KwaZulu-Natal</v>
      </c>
      <c r="P979" t="s">
        <v>97</v>
      </c>
      <c r="Q979" t="str">
        <f>_xlfn.XLOOKUP(Orders_CLEAN[[#This Row],[EmployeeID]],Employees[EmployeeID],Employees[EmployeeName])</f>
        <v>Bongani Sithole</v>
      </c>
      <c r="R979" s="8">
        <f>Orders_CLEAN[[#This Row],[Quantity]]*Orders_CLEAN[[#This Row],[UnitPrice]]*(1-Orders_CLEAN[[#This Row],[Discount]])</f>
        <v>6118.32</v>
      </c>
      <c r="S979" s="8">
        <f>Orders_CLEAN[[#This Row],[Cost]]*Orders_CLEAN[[#This Row],[Quantity]]</f>
        <v>3239.3999999999996</v>
      </c>
      <c r="T979" s="8">
        <f>Orders_CLEAN[[#This Row],[LineTotal]]-Orders_CLEAN[[#This Row],[LineCost]]</f>
        <v>2878.92</v>
      </c>
      <c r="U979" s="8" t="str">
        <f>IFERROR(IF(Orders_CLEAN[[#This Row],[Profit]]/Orders_CLEAN[[#This Row],[LineTotal]]&gt;0.3, "High", IF(Orders_CLEAN[[#This Row],[Profit]]/Orders_CLEAN[[#This Row],[LineTotal]]&gt;=0.15, "Medium", "Low")), "Quantity Error!")</f>
        <v>High</v>
      </c>
      <c r="V979" s="8" t="str">
        <f>IF(COUNTIF(Returns[OrderID], Orders_CLEAN[[#This Row],[OrderID]])&gt;0, "Yes", "No")</f>
        <v>No</v>
      </c>
      <c r="W979" s="19">
        <f>IF(Orders_CLEAN[[#This Row],[Returned]]="Yes",1,0)</f>
        <v>0</v>
      </c>
    </row>
    <row r="980" spans="1:23" x14ac:dyDescent="0.2">
      <c r="A980" t="s">
        <v>1550</v>
      </c>
      <c r="B980" s="5">
        <v>45535</v>
      </c>
      <c r="C980" s="5" t="str">
        <f>IF(Orders_CLEAN[[#This Row],[Quantity]]="", "Quantity Error!", "Q"&amp;ROUNDUP(MONTH(Orders_CLEAN[[#This Row],[OrderDate]])/3,0))</f>
        <v>Q3</v>
      </c>
      <c r="D980" t="s">
        <v>77</v>
      </c>
      <c r="E980" t="str">
        <f>_xlfn.XLOOKUP(Orders_CLEAN[[#This Row],[CustomerID]],Customers[CustomerID],Customers[CustomerName])</f>
        <v>Zanele Dlamini</v>
      </c>
      <c r="F980" t="s">
        <v>166</v>
      </c>
      <c r="G980" t="str">
        <f>_xlfn.XLOOKUP(Orders_CLEAN[[#This Row],[ProductID]],Products[ProductID],Products[ProductName])</f>
        <v>Monitors Model 2</v>
      </c>
      <c r="H980" t="str">
        <f>_xlfn.XLOOKUP(Orders_CLEAN[[#This Row],[ProductName]],Products[ProductName],Products[Category])</f>
        <v>Technology</v>
      </c>
      <c r="I980" s="6">
        <f>_xlfn.XLOOKUP(Orders_CLEAN[[#This Row],[ProductID]],Products[ProductID],Products[Cost])</f>
        <v>396.64</v>
      </c>
      <c r="J980">
        <v>6</v>
      </c>
      <c r="K980" s="6">
        <v>532.41999999999996</v>
      </c>
      <c r="L980" s="7">
        <v>0</v>
      </c>
      <c r="M980" t="s">
        <v>13</v>
      </c>
      <c r="N980" t="s">
        <v>47</v>
      </c>
      <c r="O980" t="str">
        <f>_xlfn.XLOOKUP(Orders_CLEAN[[#This Row],[Region]],Region_lookup[RegionCode],Region_lookup[RegionName])</f>
        <v>Eastern Cape</v>
      </c>
      <c r="P980" t="s">
        <v>58</v>
      </c>
      <c r="Q980" t="str">
        <f>_xlfn.XLOOKUP(Orders_CLEAN[[#This Row],[EmployeeID]],Employees[EmployeeID],Employees[EmployeeName])</f>
        <v>Palesa Steyn</v>
      </c>
      <c r="R980" s="8">
        <f>Orders_CLEAN[[#This Row],[Quantity]]*Orders_CLEAN[[#This Row],[UnitPrice]]*(1-Orders_CLEAN[[#This Row],[Discount]])</f>
        <v>3194.5199999999995</v>
      </c>
      <c r="S980" s="8">
        <f>Orders_CLEAN[[#This Row],[Cost]]*Orders_CLEAN[[#This Row],[Quantity]]</f>
        <v>2379.84</v>
      </c>
      <c r="T980" s="8">
        <f>Orders_CLEAN[[#This Row],[LineTotal]]-Orders_CLEAN[[#This Row],[LineCost]]</f>
        <v>814.67999999999938</v>
      </c>
      <c r="U980" s="8" t="str">
        <f>IFERROR(IF(Orders_CLEAN[[#This Row],[Profit]]/Orders_CLEAN[[#This Row],[LineTotal]]&gt;0.3, "High", IF(Orders_CLEAN[[#This Row],[Profit]]/Orders_CLEAN[[#This Row],[LineTotal]]&gt;=0.15, "Medium", "Low")), "Quantity Error!")</f>
        <v>Medium</v>
      </c>
      <c r="V980" s="8" t="str">
        <f>IF(COUNTIF(Returns[OrderID], Orders_CLEAN[[#This Row],[OrderID]])&gt;0, "Yes", "No")</f>
        <v>No</v>
      </c>
      <c r="W980" s="19">
        <f>IF(Orders_CLEAN[[#This Row],[Returned]]="Yes",1,0)</f>
        <v>0</v>
      </c>
    </row>
    <row r="981" spans="1:23" x14ac:dyDescent="0.2">
      <c r="A981" t="s">
        <v>1552</v>
      </c>
      <c r="B981" s="5">
        <v>45304</v>
      </c>
      <c r="C981" s="5" t="str">
        <f>IF(Orders_CLEAN[[#This Row],[Quantity]]="", "Quantity Error!", "Q"&amp;ROUNDUP(MONTH(Orders_CLEAN[[#This Row],[OrderDate]])/3,0))</f>
        <v>Q1</v>
      </c>
      <c r="D981" t="s">
        <v>77</v>
      </c>
      <c r="E981" t="str">
        <f>_xlfn.XLOOKUP(Orders_CLEAN[[#This Row],[CustomerID]],Customers[CustomerID],Customers[CustomerName])</f>
        <v>Zanele Dlamini</v>
      </c>
      <c r="F981" t="s">
        <v>178</v>
      </c>
      <c r="G981" t="str">
        <f>_xlfn.XLOOKUP(Orders_CLEAN[[#This Row],[ProductID]],Products[ProductID],Products[ProductName])</f>
        <v>Chairs Model 2</v>
      </c>
      <c r="H981" t="str">
        <f>_xlfn.XLOOKUP(Orders_CLEAN[[#This Row],[ProductName]],Products[ProductName],Products[Category])</f>
        <v>Furniture</v>
      </c>
      <c r="I981" s="6">
        <f>_xlfn.XLOOKUP(Orders_CLEAN[[#This Row],[ProductID]],Products[ProductID],Products[Cost])</f>
        <v>116.9</v>
      </c>
      <c r="J981">
        <v>8</v>
      </c>
      <c r="K981" s="6">
        <v>253.46</v>
      </c>
      <c r="L981" s="7">
        <v>0.15</v>
      </c>
      <c r="M981" t="s">
        <v>36</v>
      </c>
      <c r="N981" t="s">
        <v>47</v>
      </c>
      <c r="O981" t="str">
        <f>_xlfn.XLOOKUP(Orders_CLEAN[[#This Row],[Region]],Region_lookup[RegionCode],Region_lookup[RegionName])</f>
        <v>Eastern Cape</v>
      </c>
      <c r="P981" t="s">
        <v>48</v>
      </c>
      <c r="Q981" t="str">
        <f>_xlfn.XLOOKUP(Orders_CLEAN[[#This Row],[EmployeeID]],Employees[EmployeeID],Employees[EmployeeName])</f>
        <v>Sipho Ndlovu</v>
      </c>
      <c r="R981" s="8">
        <f>Orders_CLEAN[[#This Row],[Quantity]]*Orders_CLEAN[[#This Row],[UnitPrice]]*(1-Orders_CLEAN[[#This Row],[Discount]])</f>
        <v>1723.528</v>
      </c>
      <c r="S981" s="8">
        <f>Orders_CLEAN[[#This Row],[Cost]]*Orders_CLEAN[[#This Row],[Quantity]]</f>
        <v>935.2</v>
      </c>
      <c r="T981" s="8">
        <f>Orders_CLEAN[[#This Row],[LineTotal]]-Orders_CLEAN[[#This Row],[LineCost]]</f>
        <v>788.32799999999997</v>
      </c>
      <c r="U981" s="8" t="str">
        <f>IFERROR(IF(Orders_CLEAN[[#This Row],[Profit]]/Orders_CLEAN[[#This Row],[LineTotal]]&gt;0.3, "High", IF(Orders_CLEAN[[#This Row],[Profit]]/Orders_CLEAN[[#This Row],[LineTotal]]&gt;=0.15, "Medium", "Low")), "Quantity Error!")</f>
        <v>High</v>
      </c>
      <c r="V981" s="8" t="str">
        <f>IF(COUNTIF(Returns[OrderID], Orders_CLEAN[[#This Row],[OrderID]])&gt;0, "Yes", "No")</f>
        <v>No</v>
      </c>
      <c r="W981" s="19">
        <f>IF(Orders_CLEAN[[#This Row],[Returned]]="Yes",1,0)</f>
        <v>0</v>
      </c>
    </row>
    <row r="982" spans="1:23" x14ac:dyDescent="0.2">
      <c r="A982" t="s">
        <v>1553</v>
      </c>
      <c r="B982" s="5">
        <v>45725</v>
      </c>
      <c r="C982" s="5" t="str">
        <f>IF(Orders_CLEAN[[#This Row],[Quantity]]="", "Quantity Error!", "Q"&amp;ROUNDUP(MONTH(Orders_CLEAN[[#This Row],[OrderDate]])/3,0))</f>
        <v>Q1</v>
      </c>
      <c r="D982" t="s">
        <v>246</v>
      </c>
      <c r="E982" t="str">
        <f>_xlfn.XLOOKUP(Orders_CLEAN[[#This Row],[CustomerID]],Customers[CustomerID],Customers[CustomerName])</f>
        <v>Precious Steyn</v>
      </c>
      <c r="F982" t="s">
        <v>269</v>
      </c>
      <c r="G982" t="str">
        <f>_xlfn.XLOOKUP(Orders_CLEAN[[#This Row],[ProductID]],Products[ProductID],Products[ProductName])</f>
        <v>Binders Model 1</v>
      </c>
      <c r="H982" t="str">
        <f>_xlfn.XLOOKUP(Orders_CLEAN[[#This Row],[ProductName]],Products[ProductName],Products[Category])</f>
        <v>Office Supplies</v>
      </c>
      <c r="I982" s="6">
        <f>_xlfn.XLOOKUP(Orders_CLEAN[[#This Row],[ProductID]],Products[ProductID],Products[Cost])</f>
        <v>454.91</v>
      </c>
      <c r="J982">
        <v>6</v>
      </c>
      <c r="K982" s="6">
        <v>865.02</v>
      </c>
      <c r="L982" s="7">
        <v>0.15</v>
      </c>
      <c r="M982" t="s">
        <v>27</v>
      </c>
      <c r="N982" t="s">
        <v>47</v>
      </c>
      <c r="O982" t="str">
        <f>_xlfn.XLOOKUP(Orders_CLEAN[[#This Row],[Region]],Region_lookup[RegionCode],Region_lookup[RegionName])</f>
        <v>Eastern Cape</v>
      </c>
      <c r="P982" t="s">
        <v>58</v>
      </c>
      <c r="Q982" t="str">
        <f>_xlfn.XLOOKUP(Orders_CLEAN[[#This Row],[EmployeeID]],Employees[EmployeeID],Employees[EmployeeName])</f>
        <v>Palesa Steyn</v>
      </c>
      <c r="R982" s="8">
        <f>Orders_CLEAN[[#This Row],[Quantity]]*Orders_CLEAN[[#This Row],[UnitPrice]]*(1-Orders_CLEAN[[#This Row],[Discount]])</f>
        <v>4411.6019999999999</v>
      </c>
      <c r="S982" s="8">
        <f>Orders_CLEAN[[#This Row],[Cost]]*Orders_CLEAN[[#This Row],[Quantity]]</f>
        <v>2729.46</v>
      </c>
      <c r="T982" s="8">
        <f>Orders_CLEAN[[#This Row],[LineTotal]]-Orders_CLEAN[[#This Row],[LineCost]]</f>
        <v>1682.1419999999998</v>
      </c>
      <c r="U982" s="8" t="str">
        <f>IFERROR(IF(Orders_CLEAN[[#This Row],[Profit]]/Orders_CLEAN[[#This Row],[LineTotal]]&gt;0.3, "High", IF(Orders_CLEAN[[#This Row],[Profit]]/Orders_CLEAN[[#This Row],[LineTotal]]&gt;=0.15, "Medium", "Low")), "Quantity Error!")</f>
        <v>High</v>
      </c>
      <c r="V982" s="8" t="str">
        <f>IF(COUNTIF(Returns[OrderID], Orders_CLEAN[[#This Row],[OrderID]])&gt;0, "Yes", "No")</f>
        <v>Yes</v>
      </c>
      <c r="W982" s="19">
        <f>IF(Orders_CLEAN[[#This Row],[Returned]]="Yes",1,0)</f>
        <v>1</v>
      </c>
    </row>
    <row r="983" spans="1:23" x14ac:dyDescent="0.2">
      <c r="A983" t="s">
        <v>1554</v>
      </c>
      <c r="B983" s="5">
        <v>45298</v>
      </c>
      <c r="C983" s="5" t="str">
        <f>IF(Orders_CLEAN[[#This Row],[Quantity]]="", "Quantity Error!", "Q"&amp;ROUNDUP(MONTH(Orders_CLEAN[[#This Row],[OrderDate]])/3,0))</f>
        <v>Q1</v>
      </c>
      <c r="D983" t="s">
        <v>141</v>
      </c>
      <c r="E983" t="str">
        <f>_xlfn.XLOOKUP(Orders_CLEAN[[#This Row],[CustomerID]],Customers[CustomerID],Customers[CustomerName])</f>
        <v>Anja Molefe</v>
      </c>
      <c r="F983" t="s">
        <v>124</v>
      </c>
      <c r="G983" t="str">
        <f>_xlfn.XLOOKUP(Orders_CLEAN[[#This Row],[ProductID]],Products[ProductID],Products[ProductName])</f>
        <v>Binders Model 2</v>
      </c>
      <c r="H983" t="str">
        <f>_xlfn.XLOOKUP(Orders_CLEAN[[#This Row],[ProductName]],Products[ProductName],Products[Category])</f>
        <v>Office Supplies</v>
      </c>
      <c r="I983" s="6">
        <f>_xlfn.XLOOKUP(Orders_CLEAN[[#This Row],[ProductID]],Products[ProductID],Products[Cost])</f>
        <v>597.01</v>
      </c>
      <c r="J983">
        <v>9</v>
      </c>
      <c r="K983" s="6">
        <v>774.08</v>
      </c>
      <c r="L983" s="7">
        <v>0.05</v>
      </c>
      <c r="M983" t="s">
        <v>36</v>
      </c>
      <c r="N983" t="s">
        <v>14</v>
      </c>
      <c r="O983" t="str">
        <f>_xlfn.XLOOKUP(Orders_CLEAN[[#This Row],[Region]],Region_lookup[RegionCode],Region_lookup[RegionName])</f>
        <v>Western Cape</v>
      </c>
      <c r="P983" t="s">
        <v>93</v>
      </c>
      <c r="Q983" t="str">
        <f>_xlfn.XLOOKUP(Orders_CLEAN[[#This Row],[EmployeeID]],Employees[EmployeeID],Employees[EmployeeName])</f>
        <v>Anja Zulu</v>
      </c>
      <c r="R983" s="8">
        <f>Orders_CLEAN[[#This Row],[Quantity]]*Orders_CLEAN[[#This Row],[UnitPrice]]*(1-Orders_CLEAN[[#This Row],[Discount]])</f>
        <v>6618.384</v>
      </c>
      <c r="S983" s="8">
        <f>Orders_CLEAN[[#This Row],[Cost]]*Orders_CLEAN[[#This Row],[Quantity]]</f>
        <v>5373.09</v>
      </c>
      <c r="T983" s="8">
        <f>Orders_CLEAN[[#This Row],[LineTotal]]-Orders_CLEAN[[#This Row],[LineCost]]</f>
        <v>1245.2939999999999</v>
      </c>
      <c r="U983" s="8" t="str">
        <f>IFERROR(IF(Orders_CLEAN[[#This Row],[Profit]]/Orders_CLEAN[[#This Row],[LineTotal]]&gt;0.3, "High", IF(Orders_CLEAN[[#This Row],[Profit]]/Orders_CLEAN[[#This Row],[LineTotal]]&gt;=0.15, "Medium", "Low")), "Quantity Error!")</f>
        <v>Medium</v>
      </c>
      <c r="V983" s="8" t="str">
        <f>IF(COUNTIF(Returns[OrderID], Orders_CLEAN[[#This Row],[OrderID]])&gt;0, "Yes", "No")</f>
        <v>No</v>
      </c>
      <c r="W983" s="19">
        <f>IF(Orders_CLEAN[[#This Row],[Returned]]="Yes",1,0)</f>
        <v>0</v>
      </c>
    </row>
    <row r="984" spans="1:23" x14ac:dyDescent="0.2">
      <c r="A984" t="s">
        <v>1556</v>
      </c>
      <c r="B984" s="5">
        <v>45828</v>
      </c>
      <c r="C984" s="5" t="str">
        <f>IF(Orders_CLEAN[[#This Row],[Quantity]]="", "Quantity Error!", "Q"&amp;ROUNDUP(MONTH(Orders_CLEAN[[#This Row],[OrderDate]])/3,0))</f>
        <v>Q2</v>
      </c>
      <c r="D984" t="s">
        <v>40</v>
      </c>
      <c r="E984" t="str">
        <f>_xlfn.XLOOKUP(Orders_CLEAN[[#This Row],[CustomerID]],Customers[CustomerID],Customers[CustomerName])</f>
        <v>Francois Coetzee</v>
      </c>
      <c r="F984" t="s">
        <v>413</v>
      </c>
      <c r="G984" t="str">
        <f>_xlfn.XLOOKUP(Orders_CLEAN[[#This Row],[ProductID]],Products[ProductID],Products[ProductName])</f>
        <v>Monitors Model 4</v>
      </c>
      <c r="H984" t="str">
        <f>_xlfn.XLOOKUP(Orders_CLEAN[[#This Row],[ProductName]],Products[ProductName],Products[Category])</f>
        <v>Technology</v>
      </c>
      <c r="I984" s="6">
        <f>_xlfn.XLOOKUP(Orders_CLEAN[[#This Row],[ProductID]],Products[ProductID],Products[Cost])</f>
        <v>365.65</v>
      </c>
      <c r="J984">
        <v>10</v>
      </c>
      <c r="K984" s="6">
        <v>689.97</v>
      </c>
      <c r="L984" s="7">
        <v>0.05</v>
      </c>
      <c r="M984" t="s">
        <v>62</v>
      </c>
      <c r="N984" t="s">
        <v>31</v>
      </c>
      <c r="O984" t="str">
        <f>_xlfn.XLOOKUP(Orders_CLEAN[[#This Row],[Region]],Region_lookup[RegionCode],Region_lookup[RegionName])</f>
        <v>Gauteng</v>
      </c>
      <c r="P984" t="s">
        <v>52</v>
      </c>
      <c r="Q984" t="str">
        <f>_xlfn.XLOOKUP(Orders_CLEAN[[#This Row],[EmployeeID]],Employees[EmployeeID],Employees[EmployeeName])</f>
        <v>Precious Mbatha</v>
      </c>
      <c r="R984" s="8">
        <f>Orders_CLEAN[[#This Row],[Quantity]]*Orders_CLEAN[[#This Row],[UnitPrice]]*(1-Orders_CLEAN[[#This Row],[Discount]])</f>
        <v>6554.7150000000001</v>
      </c>
      <c r="S984" s="8">
        <f>Orders_CLEAN[[#This Row],[Cost]]*Orders_CLEAN[[#This Row],[Quantity]]</f>
        <v>3656.5</v>
      </c>
      <c r="T984" s="8">
        <f>Orders_CLEAN[[#This Row],[LineTotal]]-Orders_CLEAN[[#This Row],[LineCost]]</f>
        <v>2898.2150000000001</v>
      </c>
      <c r="U984" s="8" t="str">
        <f>IFERROR(IF(Orders_CLEAN[[#This Row],[Profit]]/Orders_CLEAN[[#This Row],[LineTotal]]&gt;0.3, "High", IF(Orders_CLEAN[[#This Row],[Profit]]/Orders_CLEAN[[#This Row],[LineTotal]]&gt;=0.15, "Medium", "Low")), "Quantity Error!")</f>
        <v>High</v>
      </c>
      <c r="V984" s="8" t="str">
        <f>IF(COUNTIF(Returns[OrderID], Orders_CLEAN[[#This Row],[OrderID]])&gt;0, "Yes", "No")</f>
        <v>No</v>
      </c>
      <c r="W984" s="19">
        <f>IF(Orders_CLEAN[[#This Row],[Returned]]="Yes",1,0)</f>
        <v>0</v>
      </c>
    </row>
    <row r="985" spans="1:23" x14ac:dyDescent="0.2">
      <c r="A985" t="s">
        <v>1557</v>
      </c>
      <c r="B985" s="5">
        <v>45376</v>
      </c>
      <c r="C985" s="5" t="str">
        <f>IF(Orders_CLEAN[[#This Row],[Quantity]]="", "Quantity Error!", "Q"&amp;ROUNDUP(MONTH(Orders_CLEAN[[#This Row],[OrderDate]])/3,0))</f>
        <v>Q1</v>
      </c>
      <c r="D985" t="s">
        <v>138</v>
      </c>
      <c r="E985" t="str">
        <f>_xlfn.XLOOKUP(Orders_CLEAN[[#This Row],[CustomerID]],Customers[CustomerID],Customers[CustomerName])</f>
        <v>Nomsa Coetzee</v>
      </c>
      <c r="F985" t="s">
        <v>124</v>
      </c>
      <c r="G985" t="str">
        <f>_xlfn.XLOOKUP(Orders_CLEAN[[#This Row],[ProductID]],Products[ProductID],Products[ProductName])</f>
        <v>Binders Model 2</v>
      </c>
      <c r="H985" t="str">
        <f>_xlfn.XLOOKUP(Orders_CLEAN[[#This Row],[ProductName]],Products[ProductName],Products[Category])</f>
        <v>Office Supplies</v>
      </c>
      <c r="I985" s="6">
        <f>_xlfn.XLOOKUP(Orders_CLEAN[[#This Row],[ProductID]],Products[ProductID],Products[Cost])</f>
        <v>597.01</v>
      </c>
      <c r="J985">
        <v>2</v>
      </c>
      <c r="K985" s="6">
        <v>774.08</v>
      </c>
      <c r="L985" s="7">
        <v>0.2</v>
      </c>
      <c r="M985" t="s">
        <v>27</v>
      </c>
      <c r="N985" t="s">
        <v>21</v>
      </c>
      <c r="O985" t="str">
        <f>_xlfn.XLOOKUP(Orders_CLEAN[[#This Row],[Region]],Region_lookup[RegionCode],Region_lookup[RegionName])</f>
        <v>KwaZulu-Natal</v>
      </c>
      <c r="P985" t="s">
        <v>170</v>
      </c>
      <c r="Q985" t="str">
        <f>_xlfn.XLOOKUP(Orders_CLEAN[[#This Row],[EmployeeID]],Employees[EmployeeID],Employees[EmployeeName])</f>
        <v>Nomvula Le Roux</v>
      </c>
      <c r="R985" s="8">
        <f>Orders_CLEAN[[#This Row],[Quantity]]*Orders_CLEAN[[#This Row],[UnitPrice]]*(1-Orders_CLEAN[[#This Row],[Discount]])</f>
        <v>1238.5280000000002</v>
      </c>
      <c r="S985" s="8">
        <f>Orders_CLEAN[[#This Row],[Cost]]*Orders_CLEAN[[#This Row],[Quantity]]</f>
        <v>1194.02</v>
      </c>
      <c r="T985" s="8">
        <f>Orders_CLEAN[[#This Row],[LineTotal]]-Orders_CLEAN[[#This Row],[LineCost]]</f>
        <v>44.508000000000266</v>
      </c>
      <c r="U985" s="8" t="str">
        <f>IFERROR(IF(Orders_CLEAN[[#This Row],[Profit]]/Orders_CLEAN[[#This Row],[LineTotal]]&gt;0.3, "High", IF(Orders_CLEAN[[#This Row],[Profit]]/Orders_CLEAN[[#This Row],[LineTotal]]&gt;=0.15, "Medium", "Low")), "Quantity Error!")</f>
        <v>Low</v>
      </c>
      <c r="V985" s="8" t="str">
        <f>IF(COUNTIF(Returns[OrderID], Orders_CLEAN[[#This Row],[OrderID]])&gt;0, "Yes", "No")</f>
        <v>No</v>
      </c>
      <c r="W985" s="19">
        <f>IF(Orders_CLEAN[[#This Row],[Returned]]="Yes",1,0)</f>
        <v>0</v>
      </c>
    </row>
    <row r="986" spans="1:23" x14ac:dyDescent="0.2">
      <c r="A986" t="s">
        <v>1558</v>
      </c>
      <c r="B986" s="5">
        <v>45408</v>
      </c>
      <c r="C986" s="5" t="str">
        <f>IF(Orders_CLEAN[[#This Row],[Quantity]]="", "Quantity Error!", "Q"&amp;ROUNDUP(MONTH(Orders_CLEAN[[#This Row],[OrderDate]])/3,0))</f>
        <v>Q2</v>
      </c>
      <c r="D986" t="s">
        <v>574</v>
      </c>
      <c r="E986" t="str">
        <f>_xlfn.XLOOKUP(Orders_CLEAN[[#This Row],[CustomerID]],Customers[CustomerID],Customers[CustomerName])</f>
        <v>Lerato Mbatha</v>
      </c>
      <c r="F986" t="s">
        <v>61</v>
      </c>
      <c r="G986" t="str">
        <f>_xlfn.XLOOKUP(Orders_CLEAN[[#This Row],[ProductID]],Products[ProductID],Products[ProductName])</f>
        <v>Laptops Model 4</v>
      </c>
      <c r="H986" t="str">
        <f>_xlfn.XLOOKUP(Orders_CLEAN[[#This Row],[ProductName]],Products[ProductName],Products[Category])</f>
        <v>Technology</v>
      </c>
      <c r="I986" s="6">
        <f>_xlfn.XLOOKUP(Orders_CLEAN[[#This Row],[ProductID]],Products[ProductID],Products[Cost])</f>
        <v>329.6</v>
      </c>
      <c r="J986">
        <v>11</v>
      </c>
      <c r="K986" s="6">
        <v>455.77</v>
      </c>
      <c r="L986" s="7">
        <v>0</v>
      </c>
      <c r="M986" t="s">
        <v>27</v>
      </c>
      <c r="N986" t="s">
        <v>31</v>
      </c>
      <c r="O986" t="str">
        <f>_xlfn.XLOOKUP(Orders_CLEAN[[#This Row],[Region]],Region_lookup[RegionCode],Region_lookup[RegionName])</f>
        <v>Gauteng</v>
      </c>
      <c r="P986" t="s">
        <v>43</v>
      </c>
      <c r="Q986" t="str">
        <f>_xlfn.XLOOKUP(Orders_CLEAN[[#This Row],[EmployeeID]],Employees[EmployeeID],Employees[EmployeeName])</f>
        <v>Thabo Dlamini</v>
      </c>
      <c r="R986" s="8">
        <f>Orders_CLEAN[[#This Row],[Quantity]]*Orders_CLEAN[[#This Row],[UnitPrice]]*(1-Orders_CLEAN[[#This Row],[Discount]])</f>
        <v>5013.4699999999993</v>
      </c>
      <c r="S986" s="8">
        <f>Orders_CLEAN[[#This Row],[Cost]]*Orders_CLEAN[[#This Row],[Quantity]]</f>
        <v>3625.6000000000004</v>
      </c>
      <c r="T986" s="8">
        <f>Orders_CLEAN[[#This Row],[LineTotal]]-Orders_CLEAN[[#This Row],[LineCost]]</f>
        <v>1387.869999999999</v>
      </c>
      <c r="U986" s="8" t="str">
        <f>IFERROR(IF(Orders_CLEAN[[#This Row],[Profit]]/Orders_CLEAN[[#This Row],[LineTotal]]&gt;0.3, "High", IF(Orders_CLEAN[[#This Row],[Profit]]/Orders_CLEAN[[#This Row],[LineTotal]]&gt;=0.15, "Medium", "Low")), "Quantity Error!")</f>
        <v>Medium</v>
      </c>
      <c r="V986" s="8" t="str">
        <f>IF(COUNTIF(Returns[OrderID], Orders_CLEAN[[#This Row],[OrderID]])&gt;0, "Yes", "No")</f>
        <v>No</v>
      </c>
      <c r="W986" s="19">
        <f>IF(Orders_CLEAN[[#This Row],[Returned]]="Yes",1,0)</f>
        <v>0</v>
      </c>
    </row>
    <row r="987" spans="1:23" x14ac:dyDescent="0.2">
      <c r="A987" t="s">
        <v>1559</v>
      </c>
      <c r="B987" s="5">
        <v>45632</v>
      </c>
      <c r="C987" s="5" t="str">
        <f>IF(Orders_CLEAN[[#This Row],[Quantity]]="", "Quantity Error!", "Q"&amp;ROUNDUP(MONTH(Orders_CLEAN[[#This Row],[OrderDate]])/3,0))</f>
        <v>Q4</v>
      </c>
      <c r="D987" t="s">
        <v>313</v>
      </c>
      <c r="E987" t="str">
        <f>_xlfn.XLOOKUP(Orders_CLEAN[[#This Row],[CustomerID]],Customers[CustomerID],Customers[CustomerName])</f>
        <v>Johan Pretorius</v>
      </c>
      <c r="F987" t="s">
        <v>118</v>
      </c>
      <c r="G987" t="str">
        <f>_xlfn.XLOOKUP(Orders_CLEAN[[#This Row],[ProductID]],Products[ProductID],Products[ProductName])</f>
        <v>Paper Model 1</v>
      </c>
      <c r="H987" t="str">
        <f>_xlfn.XLOOKUP(Orders_CLEAN[[#This Row],[ProductName]],Products[ProductName],Products[Category])</f>
        <v>Office Supplies</v>
      </c>
      <c r="I987" s="6">
        <f>_xlfn.XLOOKUP(Orders_CLEAN[[#This Row],[ProductID]],Products[ProductID],Products[Cost])</f>
        <v>193.58</v>
      </c>
      <c r="J987">
        <v>10</v>
      </c>
      <c r="K987" s="6">
        <v>347.15</v>
      </c>
      <c r="L987" s="7">
        <v>0</v>
      </c>
      <c r="M987" t="s">
        <v>36</v>
      </c>
      <c r="N987" t="s">
        <v>21</v>
      </c>
      <c r="O987" t="str">
        <f>_xlfn.XLOOKUP(Orders_CLEAN[[#This Row],[Region]],Region_lookup[RegionCode],Region_lookup[RegionName])</f>
        <v>KwaZulu-Natal</v>
      </c>
      <c r="P987" t="s">
        <v>97</v>
      </c>
      <c r="Q987" t="str">
        <f>_xlfn.XLOOKUP(Orders_CLEAN[[#This Row],[EmployeeID]],Employees[EmployeeID],Employees[EmployeeName])</f>
        <v>Bongani Sithole</v>
      </c>
      <c r="R987" s="8">
        <f>Orders_CLEAN[[#This Row],[Quantity]]*Orders_CLEAN[[#This Row],[UnitPrice]]*(1-Orders_CLEAN[[#This Row],[Discount]])</f>
        <v>3471.5</v>
      </c>
      <c r="S987" s="8">
        <f>Orders_CLEAN[[#This Row],[Cost]]*Orders_CLEAN[[#This Row],[Quantity]]</f>
        <v>1935.8000000000002</v>
      </c>
      <c r="T987" s="8">
        <f>Orders_CLEAN[[#This Row],[LineTotal]]-Orders_CLEAN[[#This Row],[LineCost]]</f>
        <v>1535.6999999999998</v>
      </c>
      <c r="U987" s="8" t="str">
        <f>IFERROR(IF(Orders_CLEAN[[#This Row],[Profit]]/Orders_CLEAN[[#This Row],[LineTotal]]&gt;0.3, "High", IF(Orders_CLEAN[[#This Row],[Profit]]/Orders_CLEAN[[#This Row],[LineTotal]]&gt;=0.15, "Medium", "Low")), "Quantity Error!")</f>
        <v>High</v>
      </c>
      <c r="V987" s="8" t="str">
        <f>IF(COUNTIF(Returns[OrderID], Orders_CLEAN[[#This Row],[OrderID]])&gt;0, "Yes", "No")</f>
        <v>No</v>
      </c>
      <c r="W987" s="19">
        <f>IF(Orders_CLEAN[[#This Row],[Returned]]="Yes",1,0)</f>
        <v>0</v>
      </c>
    </row>
    <row r="988" spans="1:23" x14ac:dyDescent="0.2">
      <c r="A988" t="s">
        <v>1560</v>
      </c>
      <c r="B988" s="5">
        <v>45680</v>
      </c>
      <c r="C988" s="5" t="str">
        <f>IF(Orders_CLEAN[[#This Row],[Quantity]]="", "Quantity Error!", "Q"&amp;ROUNDUP(MONTH(Orders_CLEAN[[#This Row],[OrderDate]])/3,0))</f>
        <v>Q1</v>
      </c>
      <c r="D988" t="s">
        <v>263</v>
      </c>
      <c r="E988" t="str">
        <f>_xlfn.XLOOKUP(Orders_CLEAN[[#This Row],[CustomerID]],Customers[CustomerID],Customers[CustomerName])</f>
        <v>Kagiso Coetzee</v>
      </c>
      <c r="F988" t="s">
        <v>96</v>
      </c>
      <c r="G988" t="str">
        <f>_xlfn.XLOOKUP(Orders_CLEAN[[#This Row],[ProductID]],Products[ProductID],Products[ProductName])</f>
        <v>Desks Model 2</v>
      </c>
      <c r="H988" t="str">
        <f>_xlfn.XLOOKUP(Orders_CLEAN[[#This Row],[ProductName]],Products[ProductName],Products[Category])</f>
        <v>Furniture</v>
      </c>
      <c r="I988" s="6">
        <f>_xlfn.XLOOKUP(Orders_CLEAN[[#This Row],[ProductID]],Products[ProductID],Products[Cost])</f>
        <v>209.29</v>
      </c>
      <c r="J988">
        <v>8</v>
      </c>
      <c r="K988" s="6">
        <v>425.58</v>
      </c>
      <c r="L988" s="7">
        <v>0.2</v>
      </c>
      <c r="M988" t="s">
        <v>36</v>
      </c>
      <c r="N988" t="s">
        <v>14</v>
      </c>
      <c r="O988" t="str">
        <f>_xlfn.XLOOKUP(Orders_CLEAN[[#This Row],[Region]],Region_lookup[RegionCode],Region_lookup[RegionName])</f>
        <v>Western Cape</v>
      </c>
      <c r="P988" t="s">
        <v>82</v>
      </c>
      <c r="Q988" t="str">
        <f>_xlfn.XLOOKUP(Orders_CLEAN[[#This Row],[EmployeeID]],Employees[EmployeeID],Employees[EmployeeName])</f>
        <v>Thabo Pretorius</v>
      </c>
      <c r="R988" s="8">
        <f>Orders_CLEAN[[#This Row],[Quantity]]*Orders_CLEAN[[#This Row],[UnitPrice]]*(1-Orders_CLEAN[[#This Row],[Discount]])</f>
        <v>2723.712</v>
      </c>
      <c r="S988" s="8">
        <f>Orders_CLEAN[[#This Row],[Cost]]*Orders_CLEAN[[#This Row],[Quantity]]</f>
        <v>1674.32</v>
      </c>
      <c r="T988" s="8">
        <f>Orders_CLEAN[[#This Row],[LineTotal]]-Orders_CLEAN[[#This Row],[LineCost]]</f>
        <v>1049.3920000000001</v>
      </c>
      <c r="U988" s="8" t="str">
        <f>IFERROR(IF(Orders_CLEAN[[#This Row],[Profit]]/Orders_CLEAN[[#This Row],[LineTotal]]&gt;0.3, "High", IF(Orders_CLEAN[[#This Row],[Profit]]/Orders_CLEAN[[#This Row],[LineTotal]]&gt;=0.15, "Medium", "Low")), "Quantity Error!")</f>
        <v>High</v>
      </c>
      <c r="V988" s="8" t="str">
        <f>IF(COUNTIF(Returns[OrderID], Orders_CLEAN[[#This Row],[OrderID]])&gt;0, "Yes", "No")</f>
        <v>No</v>
      </c>
      <c r="W988" s="19">
        <f>IF(Orders_CLEAN[[#This Row],[Returned]]="Yes",1,0)</f>
        <v>0</v>
      </c>
    </row>
    <row r="989" spans="1:23" x14ac:dyDescent="0.2">
      <c r="A989" t="s">
        <v>1561</v>
      </c>
      <c r="B989" s="5">
        <v>45795</v>
      </c>
      <c r="C989" s="5" t="str">
        <f>IF(Orders_CLEAN[[#This Row],[Quantity]]="", "Quantity Error!", "Q"&amp;ROUNDUP(MONTH(Orders_CLEAN[[#This Row],[OrderDate]])/3,0))</f>
        <v>Q2</v>
      </c>
      <c r="D989" t="s">
        <v>210</v>
      </c>
      <c r="E989" t="str">
        <f>_xlfn.XLOOKUP(Orders_CLEAN[[#This Row],[CustomerID]],Customers[CustomerID],Customers[CustomerName])</f>
        <v>Riaan Kruger</v>
      </c>
      <c r="F989" t="s">
        <v>174</v>
      </c>
      <c r="G989" t="str">
        <f>_xlfn.XLOOKUP(Orders_CLEAN[[#This Row],[ProductID]],Products[ProductID],Products[ProductName])</f>
        <v>Printers Model 4</v>
      </c>
      <c r="H989" t="str">
        <f>_xlfn.XLOOKUP(Orders_CLEAN[[#This Row],[ProductName]],Products[ProductName],Products[Category])</f>
        <v>Technology</v>
      </c>
      <c r="I989" s="6">
        <f>_xlfn.XLOOKUP(Orders_CLEAN[[#This Row],[ProductID]],Products[ProductID],Products[Cost])</f>
        <v>83.72</v>
      </c>
      <c r="J989">
        <v>11</v>
      </c>
      <c r="K989" s="6">
        <v>143.57</v>
      </c>
      <c r="L989" s="7">
        <v>0.1</v>
      </c>
      <c r="M989" t="s">
        <v>13</v>
      </c>
      <c r="N989" t="s">
        <v>31</v>
      </c>
      <c r="O989" t="str">
        <f>_xlfn.XLOOKUP(Orders_CLEAN[[#This Row],[Region]],Region_lookup[RegionCode],Region_lookup[RegionName])</f>
        <v>Gauteng</v>
      </c>
      <c r="P989" t="s">
        <v>52</v>
      </c>
      <c r="Q989" t="str">
        <f>_xlfn.XLOOKUP(Orders_CLEAN[[#This Row],[EmployeeID]],Employees[EmployeeID],Employees[EmployeeName])</f>
        <v>Precious Mbatha</v>
      </c>
      <c r="R989" s="8">
        <f>Orders_CLEAN[[#This Row],[Quantity]]*Orders_CLEAN[[#This Row],[UnitPrice]]*(1-Orders_CLEAN[[#This Row],[Discount]])</f>
        <v>1421.3430000000001</v>
      </c>
      <c r="S989" s="8">
        <f>Orders_CLEAN[[#This Row],[Cost]]*Orders_CLEAN[[#This Row],[Quantity]]</f>
        <v>920.92</v>
      </c>
      <c r="T989" s="8">
        <f>Orders_CLEAN[[#This Row],[LineTotal]]-Orders_CLEAN[[#This Row],[LineCost]]</f>
        <v>500.42300000000012</v>
      </c>
      <c r="U989" s="8" t="str">
        <f>IFERROR(IF(Orders_CLEAN[[#This Row],[Profit]]/Orders_CLEAN[[#This Row],[LineTotal]]&gt;0.3, "High", IF(Orders_CLEAN[[#This Row],[Profit]]/Orders_CLEAN[[#This Row],[LineTotal]]&gt;=0.15, "Medium", "Low")), "Quantity Error!")</f>
        <v>High</v>
      </c>
      <c r="V989" s="8" t="str">
        <f>IF(COUNTIF(Returns[OrderID], Orders_CLEAN[[#This Row],[OrderID]])&gt;0, "Yes", "No")</f>
        <v>No</v>
      </c>
      <c r="W989" s="19">
        <f>IF(Orders_CLEAN[[#This Row],[Returned]]="Yes",1,0)</f>
        <v>0</v>
      </c>
    </row>
    <row r="990" spans="1:23" x14ac:dyDescent="0.2">
      <c r="A990" t="s">
        <v>1562</v>
      </c>
      <c r="B990" s="5">
        <v>45302</v>
      </c>
      <c r="C990" s="5" t="str">
        <f>IF(Orders_CLEAN[[#This Row],[Quantity]]="", "Quantity Error!", "Q"&amp;ROUNDUP(MONTH(Orders_CLEAN[[#This Row],[OrderDate]])/3,0))</f>
        <v>Q1</v>
      </c>
      <c r="D990" t="s">
        <v>246</v>
      </c>
      <c r="E990" t="str">
        <f>_xlfn.XLOOKUP(Orders_CLEAN[[#This Row],[CustomerID]],Customers[CustomerID],Customers[CustomerName])</f>
        <v>Precious Steyn</v>
      </c>
      <c r="F990" t="s">
        <v>365</v>
      </c>
      <c r="G990" t="str">
        <f>_xlfn.XLOOKUP(Orders_CLEAN[[#This Row],[ProductID]],Products[ProductID],Products[ProductName])</f>
        <v>Binders Model 4</v>
      </c>
      <c r="H990" t="str">
        <f>_xlfn.XLOOKUP(Orders_CLEAN[[#This Row],[ProductName]],Products[ProductName],Products[Category])</f>
        <v>Office Supplies</v>
      </c>
      <c r="I990" s="6">
        <f>_xlfn.XLOOKUP(Orders_CLEAN[[#This Row],[ProductID]],Products[ProductID],Products[Cost])</f>
        <v>723.8</v>
      </c>
      <c r="J990">
        <v>5</v>
      </c>
      <c r="K990" s="6">
        <v>1101.54</v>
      </c>
      <c r="L990" s="7">
        <v>0.1</v>
      </c>
      <c r="M990" t="s">
        <v>27</v>
      </c>
      <c r="N990" t="s">
        <v>47</v>
      </c>
      <c r="O990" t="str">
        <f>_xlfn.XLOOKUP(Orders_CLEAN[[#This Row],[Region]],Region_lookup[RegionCode],Region_lookup[RegionName])</f>
        <v>Eastern Cape</v>
      </c>
      <c r="P990" t="s">
        <v>58</v>
      </c>
      <c r="Q990" t="str">
        <f>_xlfn.XLOOKUP(Orders_CLEAN[[#This Row],[EmployeeID]],Employees[EmployeeID],Employees[EmployeeName])</f>
        <v>Palesa Steyn</v>
      </c>
      <c r="R990" s="8">
        <f>Orders_CLEAN[[#This Row],[Quantity]]*Orders_CLEAN[[#This Row],[UnitPrice]]*(1-Orders_CLEAN[[#This Row],[Discount]])</f>
        <v>4956.93</v>
      </c>
      <c r="S990" s="8">
        <f>Orders_CLEAN[[#This Row],[Cost]]*Orders_CLEAN[[#This Row],[Quantity]]</f>
        <v>3619</v>
      </c>
      <c r="T990" s="8">
        <f>Orders_CLEAN[[#This Row],[LineTotal]]-Orders_CLEAN[[#This Row],[LineCost]]</f>
        <v>1337.9300000000003</v>
      </c>
      <c r="U990" s="8" t="str">
        <f>IFERROR(IF(Orders_CLEAN[[#This Row],[Profit]]/Orders_CLEAN[[#This Row],[LineTotal]]&gt;0.3, "High", IF(Orders_CLEAN[[#This Row],[Profit]]/Orders_CLEAN[[#This Row],[LineTotal]]&gt;=0.15, "Medium", "Low")), "Quantity Error!")</f>
        <v>Medium</v>
      </c>
      <c r="V990" s="8" t="str">
        <f>IF(COUNTIF(Returns[OrderID], Orders_CLEAN[[#This Row],[OrderID]])&gt;0, "Yes", "No")</f>
        <v>No</v>
      </c>
      <c r="W990" s="19">
        <f>IF(Orders_CLEAN[[#This Row],[Returned]]="Yes",1,0)</f>
        <v>0</v>
      </c>
    </row>
    <row r="991" spans="1:23" x14ac:dyDescent="0.2">
      <c r="A991" t="s">
        <v>1563</v>
      </c>
      <c r="B991" s="5">
        <v>45746</v>
      </c>
      <c r="C991" s="5" t="str">
        <f>IF(Orders_CLEAN[[#This Row],[Quantity]]="", "Quantity Error!", "Q"&amp;ROUNDUP(MONTH(Orders_CLEAN[[#This Row],[OrderDate]])/3,0))</f>
        <v>Q1</v>
      </c>
      <c r="D991" t="s">
        <v>50</v>
      </c>
      <c r="E991" t="str">
        <f>_xlfn.XLOOKUP(Orders_CLEAN[[#This Row],[CustomerID]],Customers[CustomerID],Customers[CustomerName])</f>
        <v>Precious Steyn</v>
      </c>
      <c r="F991" t="s">
        <v>178</v>
      </c>
      <c r="G991" t="str">
        <f>_xlfn.XLOOKUP(Orders_CLEAN[[#This Row],[ProductID]],Products[ProductID],Products[ProductName])</f>
        <v>Chairs Model 2</v>
      </c>
      <c r="H991" t="str">
        <f>_xlfn.XLOOKUP(Orders_CLEAN[[#This Row],[ProductName]],Products[ProductName],Products[Category])</f>
        <v>Furniture</v>
      </c>
      <c r="I991" s="6">
        <f>_xlfn.XLOOKUP(Orders_CLEAN[[#This Row],[ProductID]],Products[ProductID],Products[Cost])</f>
        <v>116.9</v>
      </c>
      <c r="J991">
        <v>1</v>
      </c>
      <c r="K991" s="6">
        <v>253.46</v>
      </c>
      <c r="L991" s="7">
        <v>0</v>
      </c>
      <c r="M991" t="s">
        <v>62</v>
      </c>
      <c r="N991" t="s">
        <v>31</v>
      </c>
      <c r="O991" t="str">
        <f>_xlfn.XLOOKUP(Orders_CLEAN[[#This Row],[Region]],Region_lookup[RegionCode],Region_lookup[RegionName])</f>
        <v>Gauteng</v>
      </c>
      <c r="P991" t="s">
        <v>32</v>
      </c>
      <c r="Q991" t="str">
        <f>_xlfn.XLOOKUP(Orders_CLEAN[[#This Row],[EmployeeID]],Employees[EmployeeID],Employees[EmployeeName])</f>
        <v>Nomvula Mokoena</v>
      </c>
      <c r="R991" s="8">
        <f>Orders_CLEAN[[#This Row],[Quantity]]*Orders_CLEAN[[#This Row],[UnitPrice]]*(1-Orders_CLEAN[[#This Row],[Discount]])</f>
        <v>253.46</v>
      </c>
      <c r="S991" s="8">
        <f>Orders_CLEAN[[#This Row],[Cost]]*Orders_CLEAN[[#This Row],[Quantity]]</f>
        <v>116.9</v>
      </c>
      <c r="T991" s="8">
        <f>Orders_CLEAN[[#This Row],[LineTotal]]-Orders_CLEAN[[#This Row],[LineCost]]</f>
        <v>136.56</v>
      </c>
      <c r="U991" s="8" t="str">
        <f>IFERROR(IF(Orders_CLEAN[[#This Row],[Profit]]/Orders_CLEAN[[#This Row],[LineTotal]]&gt;0.3, "High", IF(Orders_CLEAN[[#This Row],[Profit]]/Orders_CLEAN[[#This Row],[LineTotal]]&gt;=0.15, "Medium", "Low")), "Quantity Error!")</f>
        <v>High</v>
      </c>
      <c r="V991" s="8" t="str">
        <f>IF(COUNTIF(Returns[OrderID], Orders_CLEAN[[#This Row],[OrderID]])&gt;0, "Yes", "No")</f>
        <v>No</v>
      </c>
      <c r="W991" s="19">
        <f>IF(Orders_CLEAN[[#This Row],[Returned]]="Yes",1,0)</f>
        <v>0</v>
      </c>
    </row>
    <row r="992" spans="1:23" x14ac:dyDescent="0.2">
      <c r="A992" t="s">
        <v>1564</v>
      </c>
      <c r="B992" s="5">
        <v>45721</v>
      </c>
      <c r="C992" s="5" t="str">
        <f>IF(Orders_CLEAN[[#This Row],[Quantity]]="", "Quantity Error!", "Q"&amp;ROUNDUP(MONTH(Orders_CLEAN[[#This Row],[OrderDate]])/3,0))</f>
        <v>Q1</v>
      </c>
      <c r="D992" t="s">
        <v>336</v>
      </c>
      <c r="E992" t="str">
        <f>_xlfn.XLOOKUP(Orders_CLEAN[[#This Row],[CustomerID]],Customers[CustomerID],Customers[CustomerName])</f>
        <v>Sipho Steyn</v>
      </c>
      <c r="F992" t="s">
        <v>195</v>
      </c>
      <c r="G992" t="str">
        <f>_xlfn.XLOOKUP(Orders_CLEAN[[#This Row],[ProductID]],Products[ProductID],Products[ProductName])</f>
        <v>Printers Model 2</v>
      </c>
      <c r="H992" t="str">
        <f>_xlfn.XLOOKUP(Orders_CLEAN[[#This Row],[ProductName]],Products[ProductName],Products[Category])</f>
        <v>Technology</v>
      </c>
      <c r="I992" s="6">
        <f>_xlfn.XLOOKUP(Orders_CLEAN[[#This Row],[ProductID]],Products[ProductID],Products[Cost])</f>
        <v>338.21</v>
      </c>
      <c r="J992">
        <v>1</v>
      </c>
      <c r="K992" s="6">
        <v>661.25</v>
      </c>
      <c r="L992" s="7">
        <v>0</v>
      </c>
      <c r="M992" t="s">
        <v>27</v>
      </c>
      <c r="N992" t="s">
        <v>21</v>
      </c>
      <c r="O992" t="str">
        <f>_xlfn.XLOOKUP(Orders_CLEAN[[#This Row],[Region]],Region_lookup[RegionCode],Region_lookup[RegionName])</f>
        <v>KwaZulu-Natal</v>
      </c>
      <c r="P992" t="s">
        <v>170</v>
      </c>
      <c r="Q992" t="str">
        <f>_xlfn.XLOOKUP(Orders_CLEAN[[#This Row],[EmployeeID]],Employees[EmployeeID],Employees[EmployeeName])</f>
        <v>Nomvula Le Roux</v>
      </c>
      <c r="R992" s="8">
        <f>Orders_CLEAN[[#This Row],[Quantity]]*Orders_CLEAN[[#This Row],[UnitPrice]]*(1-Orders_CLEAN[[#This Row],[Discount]])</f>
        <v>661.25</v>
      </c>
      <c r="S992" s="8">
        <f>Orders_CLEAN[[#This Row],[Cost]]*Orders_CLEAN[[#This Row],[Quantity]]</f>
        <v>338.21</v>
      </c>
      <c r="T992" s="8">
        <f>Orders_CLEAN[[#This Row],[LineTotal]]-Orders_CLEAN[[#This Row],[LineCost]]</f>
        <v>323.04000000000002</v>
      </c>
      <c r="U992" s="8" t="str">
        <f>IFERROR(IF(Orders_CLEAN[[#This Row],[Profit]]/Orders_CLEAN[[#This Row],[LineTotal]]&gt;0.3, "High", IF(Orders_CLEAN[[#This Row],[Profit]]/Orders_CLEAN[[#This Row],[LineTotal]]&gt;=0.15, "Medium", "Low")), "Quantity Error!")</f>
        <v>High</v>
      </c>
      <c r="V992" s="8" t="str">
        <f>IF(COUNTIF(Returns[OrderID], Orders_CLEAN[[#This Row],[OrderID]])&gt;0, "Yes", "No")</f>
        <v>No</v>
      </c>
      <c r="W992" s="19">
        <f>IF(Orders_CLEAN[[#This Row],[Returned]]="Yes",1,0)</f>
        <v>0</v>
      </c>
    </row>
    <row r="993" spans="1:23" x14ac:dyDescent="0.2">
      <c r="A993" t="s">
        <v>1565</v>
      </c>
      <c r="B993" s="5">
        <v>45297</v>
      </c>
      <c r="C993" s="5" t="str">
        <f>IF(Orders_CLEAN[[#This Row],[Quantity]]="", "Quantity Error!", "Q"&amp;ROUNDUP(MONTH(Orders_CLEAN[[#This Row],[OrderDate]])/3,0))</f>
        <v>Q1</v>
      </c>
      <c r="D993" t="s">
        <v>25</v>
      </c>
      <c r="E993" t="str">
        <f>_xlfn.XLOOKUP(Orders_CLEAN[[#This Row],[CustomerID]],Customers[CustomerID],Customers[CustomerName])</f>
        <v>Anja Pretorius</v>
      </c>
      <c r="F993" t="s">
        <v>269</v>
      </c>
      <c r="G993" t="str">
        <f>_xlfn.XLOOKUP(Orders_CLEAN[[#This Row],[ProductID]],Products[ProductID],Products[ProductName])</f>
        <v>Binders Model 1</v>
      </c>
      <c r="H993" t="str">
        <f>_xlfn.XLOOKUP(Orders_CLEAN[[#This Row],[ProductName]],Products[ProductName],Products[Category])</f>
        <v>Office Supplies</v>
      </c>
      <c r="I993" s="6">
        <f>_xlfn.XLOOKUP(Orders_CLEAN[[#This Row],[ProductID]],Products[ProductID],Products[Cost])</f>
        <v>454.91</v>
      </c>
      <c r="J993">
        <v>6</v>
      </c>
      <c r="K993" s="6">
        <v>865.02</v>
      </c>
      <c r="L993" s="7">
        <v>0</v>
      </c>
      <c r="M993" t="s">
        <v>36</v>
      </c>
      <c r="N993" t="s">
        <v>14</v>
      </c>
      <c r="O993" t="str">
        <f>_xlfn.XLOOKUP(Orders_CLEAN[[#This Row],[Region]],Region_lookup[RegionCode],Region_lookup[RegionName])</f>
        <v>Western Cape</v>
      </c>
      <c r="P993" t="s">
        <v>15</v>
      </c>
      <c r="Q993" t="str">
        <f>_xlfn.XLOOKUP(Orders_CLEAN[[#This Row],[EmployeeID]],Employees[EmployeeID],Employees[EmployeeName])</f>
        <v>Anja Fourie</v>
      </c>
      <c r="R993" s="8">
        <f>Orders_CLEAN[[#This Row],[Quantity]]*Orders_CLEAN[[#This Row],[UnitPrice]]*(1-Orders_CLEAN[[#This Row],[Discount]])</f>
        <v>5190.12</v>
      </c>
      <c r="S993" s="8">
        <f>Orders_CLEAN[[#This Row],[Cost]]*Orders_CLEAN[[#This Row],[Quantity]]</f>
        <v>2729.46</v>
      </c>
      <c r="T993" s="8">
        <f>Orders_CLEAN[[#This Row],[LineTotal]]-Orders_CLEAN[[#This Row],[LineCost]]</f>
        <v>2460.66</v>
      </c>
      <c r="U993" s="8" t="str">
        <f>IFERROR(IF(Orders_CLEAN[[#This Row],[Profit]]/Orders_CLEAN[[#This Row],[LineTotal]]&gt;0.3, "High", IF(Orders_CLEAN[[#This Row],[Profit]]/Orders_CLEAN[[#This Row],[LineTotal]]&gt;=0.15, "Medium", "Low")), "Quantity Error!")</f>
        <v>High</v>
      </c>
      <c r="V993" s="8" t="str">
        <f>IF(COUNTIF(Returns[OrderID], Orders_CLEAN[[#This Row],[OrderID]])&gt;0, "Yes", "No")</f>
        <v>No</v>
      </c>
      <c r="W993" s="19">
        <f>IF(Orders_CLEAN[[#This Row],[Returned]]="Yes",1,0)</f>
        <v>0</v>
      </c>
    </row>
    <row r="994" spans="1:23" x14ac:dyDescent="0.2">
      <c r="A994" t="s">
        <v>1566</v>
      </c>
      <c r="B994" s="5">
        <v>45723</v>
      </c>
      <c r="C994" s="5" t="str">
        <f>IF(Orders_CLEAN[[#This Row],[Quantity]]="", "Quantity Error!", "Q"&amp;ROUNDUP(MONTH(Orders_CLEAN[[#This Row],[OrderDate]])/3,0))</f>
        <v>Q1</v>
      </c>
      <c r="D994" t="s">
        <v>904</v>
      </c>
      <c r="E994" t="str">
        <f>_xlfn.XLOOKUP(Orders_CLEAN[[#This Row],[CustomerID]],Customers[CustomerID],Customers[CustomerName])</f>
        <v>Elmarie Pretorius</v>
      </c>
      <c r="F994" t="s">
        <v>30</v>
      </c>
      <c r="G994" t="str">
        <f>_xlfn.XLOOKUP(Orders_CLEAN[[#This Row],[ProductID]],Products[ProductID],Products[ProductName])</f>
        <v>Paper Model 4</v>
      </c>
      <c r="H994" t="str">
        <f>_xlfn.XLOOKUP(Orders_CLEAN[[#This Row],[ProductName]],Products[ProductName],Products[Category])</f>
        <v>Office Supplies</v>
      </c>
      <c r="I994" s="6">
        <f>_xlfn.XLOOKUP(Orders_CLEAN[[#This Row],[ProductID]],Products[ProductID],Products[Cost])</f>
        <v>528.29</v>
      </c>
      <c r="J994">
        <v>9</v>
      </c>
      <c r="K994" s="6">
        <v>798.12</v>
      </c>
      <c r="L994" s="7">
        <v>0</v>
      </c>
      <c r="M994" t="s">
        <v>27</v>
      </c>
      <c r="N994" t="s">
        <v>21</v>
      </c>
      <c r="O994" t="str">
        <f>_xlfn.XLOOKUP(Orders_CLEAN[[#This Row],[Region]],Region_lookup[RegionCode],Region_lookup[RegionName])</f>
        <v>KwaZulu-Natal</v>
      </c>
      <c r="P994" t="s">
        <v>170</v>
      </c>
      <c r="Q994" t="str">
        <f>_xlfn.XLOOKUP(Orders_CLEAN[[#This Row],[EmployeeID]],Employees[EmployeeID],Employees[EmployeeName])</f>
        <v>Nomvula Le Roux</v>
      </c>
      <c r="R994" s="8">
        <f>Orders_CLEAN[[#This Row],[Quantity]]*Orders_CLEAN[[#This Row],[UnitPrice]]*(1-Orders_CLEAN[[#This Row],[Discount]])</f>
        <v>7183.08</v>
      </c>
      <c r="S994" s="8">
        <f>Orders_CLEAN[[#This Row],[Cost]]*Orders_CLEAN[[#This Row],[Quantity]]</f>
        <v>4754.6099999999997</v>
      </c>
      <c r="T994" s="8">
        <f>Orders_CLEAN[[#This Row],[LineTotal]]-Orders_CLEAN[[#This Row],[LineCost]]</f>
        <v>2428.4700000000003</v>
      </c>
      <c r="U994" s="8" t="str">
        <f>IFERROR(IF(Orders_CLEAN[[#This Row],[Profit]]/Orders_CLEAN[[#This Row],[LineTotal]]&gt;0.3, "High", IF(Orders_CLEAN[[#This Row],[Profit]]/Orders_CLEAN[[#This Row],[LineTotal]]&gt;=0.15, "Medium", "Low")), "Quantity Error!")</f>
        <v>High</v>
      </c>
      <c r="V994" s="8" t="str">
        <f>IF(COUNTIF(Returns[OrderID], Orders_CLEAN[[#This Row],[OrderID]])&gt;0, "Yes", "No")</f>
        <v>No</v>
      </c>
      <c r="W994" s="19">
        <f>IF(Orders_CLEAN[[#This Row],[Returned]]="Yes",1,0)</f>
        <v>0</v>
      </c>
    </row>
    <row r="995" spans="1:23" x14ac:dyDescent="0.2">
      <c r="A995" t="s">
        <v>1567</v>
      </c>
      <c r="B995" s="5">
        <v>45413</v>
      </c>
      <c r="C995" s="5" t="str">
        <f>IF(Orders_CLEAN[[#This Row],[Quantity]]="", "Quantity Error!", "Q"&amp;ROUNDUP(MONTH(Orders_CLEAN[[#This Row],[OrderDate]])/3,0))</f>
        <v>Q2</v>
      </c>
      <c r="D995" t="s">
        <v>45</v>
      </c>
      <c r="E995" t="str">
        <f>_xlfn.XLOOKUP(Orders_CLEAN[[#This Row],[CustomerID]],Customers[CustomerID],Customers[CustomerName])</f>
        <v>Francois Botha</v>
      </c>
      <c r="F995" t="s">
        <v>158</v>
      </c>
      <c r="G995" t="str">
        <f>_xlfn.XLOOKUP(Orders_CLEAN[[#This Row],[ProductID]],Products[ProductID],Products[ProductName])</f>
        <v>Desks Model 1</v>
      </c>
      <c r="H995" t="str">
        <f>_xlfn.XLOOKUP(Orders_CLEAN[[#This Row],[ProductName]],Products[ProductName],Products[Category])</f>
        <v>Furniture</v>
      </c>
      <c r="I995" s="6">
        <f>_xlfn.XLOOKUP(Orders_CLEAN[[#This Row],[ProductID]],Products[ProductID],Products[Cost])</f>
        <v>731.22</v>
      </c>
      <c r="J995">
        <v>1</v>
      </c>
      <c r="K995" s="6">
        <v>1490.92</v>
      </c>
      <c r="L995" s="7">
        <v>0</v>
      </c>
      <c r="M995" t="s">
        <v>36</v>
      </c>
      <c r="N995" t="s">
        <v>47</v>
      </c>
      <c r="O995" t="str">
        <f>_xlfn.XLOOKUP(Orders_CLEAN[[#This Row],[Region]],Region_lookup[RegionCode],Region_lookup[RegionName])</f>
        <v>Eastern Cape</v>
      </c>
      <c r="P995" t="s">
        <v>58</v>
      </c>
      <c r="Q995" t="str">
        <f>_xlfn.XLOOKUP(Orders_CLEAN[[#This Row],[EmployeeID]],Employees[EmployeeID],Employees[EmployeeName])</f>
        <v>Palesa Steyn</v>
      </c>
      <c r="R995" s="8">
        <f>Orders_CLEAN[[#This Row],[Quantity]]*Orders_CLEAN[[#This Row],[UnitPrice]]*(1-Orders_CLEAN[[#This Row],[Discount]])</f>
        <v>1490.92</v>
      </c>
      <c r="S995" s="8">
        <f>Orders_CLEAN[[#This Row],[Cost]]*Orders_CLEAN[[#This Row],[Quantity]]</f>
        <v>731.22</v>
      </c>
      <c r="T995" s="8">
        <f>Orders_CLEAN[[#This Row],[LineTotal]]-Orders_CLEAN[[#This Row],[LineCost]]</f>
        <v>759.7</v>
      </c>
      <c r="U995" s="8" t="str">
        <f>IFERROR(IF(Orders_CLEAN[[#This Row],[Profit]]/Orders_CLEAN[[#This Row],[LineTotal]]&gt;0.3, "High", IF(Orders_CLEAN[[#This Row],[Profit]]/Orders_CLEAN[[#This Row],[LineTotal]]&gt;=0.15, "Medium", "Low")), "Quantity Error!")</f>
        <v>High</v>
      </c>
      <c r="V995" s="8" t="str">
        <f>IF(COUNTIF(Returns[OrderID], Orders_CLEAN[[#This Row],[OrderID]])&gt;0, "Yes", "No")</f>
        <v>No</v>
      </c>
      <c r="W995" s="19">
        <f>IF(Orders_CLEAN[[#This Row],[Returned]]="Yes",1,0)</f>
        <v>0</v>
      </c>
    </row>
    <row r="996" spans="1:23" x14ac:dyDescent="0.2">
      <c r="A996" t="s">
        <v>1568</v>
      </c>
      <c r="B996" s="5">
        <v>45709</v>
      </c>
      <c r="C996" s="5" t="str">
        <f>IF(Orders_CLEAN[[#This Row],[Quantity]]="", "Quantity Error!", "Q"&amp;ROUNDUP(MONTH(Orders_CLEAN[[#This Row],[OrderDate]])/3,0))</f>
        <v>Quantity Error!</v>
      </c>
      <c r="D996" t="s">
        <v>184</v>
      </c>
      <c r="E996" t="str">
        <f>_xlfn.XLOOKUP(Orders_CLEAN[[#This Row],[CustomerID]],Customers[CustomerID],Customers[CustomerName])</f>
        <v>Deon Joubert</v>
      </c>
      <c r="F996" t="s">
        <v>231</v>
      </c>
      <c r="G996" t="str">
        <f>_xlfn.XLOOKUP(Orders_CLEAN[[#This Row],[ProductID]],Products[ProductID],Products[ProductName])</f>
        <v>Accessories Model 2</v>
      </c>
      <c r="H996" t="str">
        <f>_xlfn.XLOOKUP(Orders_CLEAN[[#This Row],[ProductName]],Products[ProductName],Products[Category])</f>
        <v>Technology</v>
      </c>
      <c r="I996" s="6">
        <f>_xlfn.XLOOKUP(Orders_CLEAN[[#This Row],[ProductID]],Products[ProductID],Products[Cost])</f>
        <v>31.01</v>
      </c>
      <c r="J996"/>
      <c r="K996" s="6">
        <v>49.68</v>
      </c>
      <c r="L996" s="7">
        <v>0.05</v>
      </c>
      <c r="M996" t="s">
        <v>27</v>
      </c>
      <c r="N996" t="s">
        <v>47</v>
      </c>
      <c r="O996" t="str">
        <f>_xlfn.XLOOKUP(Orders_CLEAN[[#This Row],[Region]],Region_lookup[RegionCode],Region_lookup[RegionName])</f>
        <v>Eastern Cape</v>
      </c>
      <c r="P996" t="s">
        <v>75</v>
      </c>
      <c r="Q996" t="str">
        <f>_xlfn.XLOOKUP(Orders_CLEAN[[#This Row],[EmployeeID]],Employees[EmployeeID],Employees[EmployeeName])</f>
        <v>Francois Steyn</v>
      </c>
      <c r="R996" s="8">
        <f>Orders_CLEAN[[#This Row],[Quantity]]*Orders_CLEAN[[#This Row],[UnitPrice]]*(1-Orders_CLEAN[[#This Row],[Discount]])</f>
        <v>0</v>
      </c>
      <c r="S996" s="8">
        <f>Orders_CLEAN[[#This Row],[Cost]]*Orders_CLEAN[[#This Row],[Quantity]]</f>
        <v>0</v>
      </c>
      <c r="T996" s="8">
        <f>Orders_CLEAN[[#This Row],[LineTotal]]-Orders_CLEAN[[#This Row],[LineCost]]</f>
        <v>0</v>
      </c>
      <c r="U996" s="8" t="str">
        <f>IFERROR(IF(Orders_CLEAN[[#This Row],[Profit]]/Orders_CLEAN[[#This Row],[LineTotal]]&gt;0.3, "High", IF(Orders_CLEAN[[#This Row],[Profit]]/Orders_CLEAN[[#This Row],[LineTotal]]&gt;=0.15, "Medium", "Low")), "Quantity Error!")</f>
        <v>Quantity Error!</v>
      </c>
      <c r="V996" s="8" t="str">
        <f>IF(COUNTIF(Returns[OrderID], Orders_CLEAN[[#This Row],[OrderID]])&gt;0, "Yes", "No")</f>
        <v>No</v>
      </c>
      <c r="W996" s="19">
        <f>IF(Orders_CLEAN[[#This Row],[Returned]]="Yes",1,0)</f>
        <v>0</v>
      </c>
    </row>
    <row r="997" spans="1:23" x14ac:dyDescent="0.2">
      <c r="A997" t="s">
        <v>1569</v>
      </c>
      <c r="B997" s="5">
        <v>45728</v>
      </c>
      <c r="C997" s="5" t="str">
        <f>IF(Orders_CLEAN[[#This Row],[Quantity]]="", "Quantity Error!", "Q"&amp;ROUNDUP(MONTH(Orders_CLEAN[[#This Row],[OrderDate]])/3,0))</f>
        <v>Q1</v>
      </c>
      <c r="D997" t="s">
        <v>644</v>
      </c>
      <c r="E997" t="str">
        <f>_xlfn.XLOOKUP(Orders_CLEAN[[#This Row],[CustomerID]],Customers[CustomerID],Customers[CustomerName])</f>
        <v>Nomvula Botha</v>
      </c>
      <c r="F997" t="s">
        <v>96</v>
      </c>
      <c r="G997" t="str">
        <f>_xlfn.XLOOKUP(Orders_CLEAN[[#This Row],[ProductID]],Products[ProductID],Products[ProductName])</f>
        <v>Desks Model 2</v>
      </c>
      <c r="H997" t="str">
        <f>_xlfn.XLOOKUP(Orders_CLEAN[[#This Row],[ProductName]],Products[ProductName],Products[Category])</f>
        <v>Furniture</v>
      </c>
      <c r="I997" s="6">
        <f>_xlfn.XLOOKUP(Orders_CLEAN[[#This Row],[ProductID]],Products[ProductID],Products[Cost])</f>
        <v>209.29</v>
      </c>
      <c r="J997">
        <v>8</v>
      </c>
      <c r="K997" s="6">
        <v>425.58</v>
      </c>
      <c r="L997" s="7">
        <v>0</v>
      </c>
      <c r="M997" t="s">
        <v>27</v>
      </c>
      <c r="N997" t="s">
        <v>14</v>
      </c>
      <c r="O997" t="str">
        <f>_xlfn.XLOOKUP(Orders_CLEAN[[#This Row],[Region]],Region_lookup[RegionCode],Region_lookup[RegionName])</f>
        <v>Western Cape</v>
      </c>
      <c r="P997" t="s">
        <v>82</v>
      </c>
      <c r="Q997" t="str">
        <f>_xlfn.XLOOKUP(Orders_CLEAN[[#This Row],[EmployeeID]],Employees[EmployeeID],Employees[EmployeeName])</f>
        <v>Thabo Pretorius</v>
      </c>
      <c r="R997" s="8">
        <f>Orders_CLEAN[[#This Row],[Quantity]]*Orders_CLEAN[[#This Row],[UnitPrice]]*(1-Orders_CLEAN[[#This Row],[Discount]])</f>
        <v>3404.64</v>
      </c>
      <c r="S997" s="8">
        <f>Orders_CLEAN[[#This Row],[Cost]]*Orders_CLEAN[[#This Row],[Quantity]]</f>
        <v>1674.32</v>
      </c>
      <c r="T997" s="8">
        <f>Orders_CLEAN[[#This Row],[LineTotal]]-Orders_CLEAN[[#This Row],[LineCost]]</f>
        <v>1730.32</v>
      </c>
      <c r="U997" s="8" t="str">
        <f>IFERROR(IF(Orders_CLEAN[[#This Row],[Profit]]/Orders_CLEAN[[#This Row],[LineTotal]]&gt;0.3, "High", IF(Orders_CLEAN[[#This Row],[Profit]]/Orders_CLEAN[[#This Row],[LineTotal]]&gt;=0.15, "Medium", "Low")), "Quantity Error!")</f>
        <v>High</v>
      </c>
      <c r="V997" s="8" t="str">
        <f>IF(COUNTIF(Returns[OrderID], Orders_CLEAN[[#This Row],[OrderID]])&gt;0, "Yes", "No")</f>
        <v>No</v>
      </c>
      <c r="W997" s="19">
        <f>IF(Orders_CLEAN[[#This Row],[Returned]]="Yes",1,0)</f>
        <v>0</v>
      </c>
    </row>
    <row r="998" spans="1:23" x14ac:dyDescent="0.2">
      <c r="A998" t="s">
        <v>1570</v>
      </c>
      <c r="B998" s="5">
        <v>45650</v>
      </c>
      <c r="C998" s="5" t="str">
        <f>IF(Orders_CLEAN[[#This Row],[Quantity]]="", "Quantity Error!", "Q"&amp;ROUNDUP(MONTH(Orders_CLEAN[[#This Row],[OrderDate]])/3,0))</f>
        <v>Q4</v>
      </c>
      <c r="D998" t="s">
        <v>107</v>
      </c>
      <c r="E998" t="str">
        <f>_xlfn.XLOOKUP(Orders_CLEAN[[#This Row],[CustomerID]],Customers[CustomerID],Customers[CustomerName])</f>
        <v>Nomvula Molefe</v>
      </c>
      <c r="F998" t="s">
        <v>61</v>
      </c>
      <c r="G998" t="str">
        <f>_xlfn.XLOOKUP(Orders_CLEAN[[#This Row],[ProductID]],Products[ProductID],Products[ProductName])</f>
        <v>Laptops Model 4</v>
      </c>
      <c r="H998" t="str">
        <f>_xlfn.XLOOKUP(Orders_CLEAN[[#This Row],[ProductName]],Products[ProductName],Products[Category])</f>
        <v>Technology</v>
      </c>
      <c r="I998" s="6">
        <f>_xlfn.XLOOKUP(Orders_CLEAN[[#This Row],[ProductID]],Products[ProductID],Products[Cost])</f>
        <v>329.6</v>
      </c>
      <c r="J998">
        <v>2</v>
      </c>
      <c r="K998" s="6">
        <v>455.77</v>
      </c>
      <c r="L998" s="7">
        <v>0.1</v>
      </c>
      <c r="M998" t="s">
        <v>27</v>
      </c>
      <c r="N998" t="s">
        <v>14</v>
      </c>
      <c r="O998" t="str">
        <f>_xlfn.XLOOKUP(Orders_CLEAN[[#This Row],[Region]],Region_lookup[RegionCode],Region_lookup[RegionName])</f>
        <v>Western Cape</v>
      </c>
      <c r="P998" t="s">
        <v>15</v>
      </c>
      <c r="Q998" t="str">
        <f>_xlfn.XLOOKUP(Orders_CLEAN[[#This Row],[EmployeeID]],Employees[EmployeeID],Employees[EmployeeName])</f>
        <v>Anja Fourie</v>
      </c>
      <c r="R998" s="8">
        <f>Orders_CLEAN[[#This Row],[Quantity]]*Orders_CLEAN[[#This Row],[UnitPrice]]*(1-Orders_CLEAN[[#This Row],[Discount]])</f>
        <v>820.38599999999997</v>
      </c>
      <c r="S998" s="8">
        <f>Orders_CLEAN[[#This Row],[Cost]]*Orders_CLEAN[[#This Row],[Quantity]]</f>
        <v>659.2</v>
      </c>
      <c r="T998" s="8">
        <f>Orders_CLEAN[[#This Row],[LineTotal]]-Orders_CLEAN[[#This Row],[LineCost]]</f>
        <v>161.18599999999992</v>
      </c>
      <c r="U998" s="8" t="str">
        <f>IFERROR(IF(Orders_CLEAN[[#This Row],[Profit]]/Orders_CLEAN[[#This Row],[LineTotal]]&gt;0.3, "High", IF(Orders_CLEAN[[#This Row],[Profit]]/Orders_CLEAN[[#This Row],[LineTotal]]&gt;=0.15, "Medium", "Low")), "Quantity Error!")</f>
        <v>Medium</v>
      </c>
      <c r="V998" s="8" t="str">
        <f>IF(COUNTIF(Returns[OrderID], Orders_CLEAN[[#This Row],[OrderID]])&gt;0, "Yes", "No")</f>
        <v>No</v>
      </c>
      <c r="W998" s="19">
        <f>IF(Orders_CLEAN[[#This Row],[Returned]]="Yes",1,0)</f>
        <v>0</v>
      </c>
    </row>
    <row r="999" spans="1:23" x14ac:dyDescent="0.2">
      <c r="A999" t="s">
        <v>1571</v>
      </c>
      <c r="B999" s="5">
        <v>45530</v>
      </c>
      <c r="C999" s="5" t="str">
        <f>IF(Orders_CLEAN[[#This Row],[Quantity]]="", "Quantity Error!", "Q"&amp;ROUNDUP(MONTH(Orders_CLEAN[[#This Row],[OrderDate]])/3,0))</f>
        <v>Q3</v>
      </c>
      <c r="D999" t="s">
        <v>458</v>
      </c>
      <c r="E999" t="str">
        <f>_xlfn.XLOOKUP(Orders_CLEAN[[#This Row],[CustomerID]],Customers[CustomerID],Customers[CustomerName])</f>
        <v>Pieter Nkosi</v>
      </c>
      <c r="F999" t="s">
        <v>148</v>
      </c>
      <c r="G999" t="str">
        <f>_xlfn.XLOOKUP(Orders_CLEAN[[#This Row],[ProductID]],Products[ProductID],Products[ProductName])</f>
        <v>Tables Model 3</v>
      </c>
      <c r="H999" t="str">
        <f>_xlfn.XLOOKUP(Orders_CLEAN[[#This Row],[ProductName]],Products[ProductName],Products[Category])</f>
        <v>Furniture</v>
      </c>
      <c r="I999" s="6">
        <f>_xlfn.XLOOKUP(Orders_CLEAN[[#This Row],[ProductID]],Products[ProductID],Products[Cost])</f>
        <v>190.89</v>
      </c>
      <c r="J999">
        <v>2</v>
      </c>
      <c r="K999" s="6">
        <v>243.15</v>
      </c>
      <c r="L999" s="7">
        <v>0</v>
      </c>
      <c r="M999" t="s">
        <v>27</v>
      </c>
      <c r="N999" t="s">
        <v>31</v>
      </c>
      <c r="O999" t="str">
        <f>_xlfn.XLOOKUP(Orders_CLEAN[[#This Row],[Region]],Region_lookup[RegionCode],Region_lookup[RegionName])</f>
        <v>Gauteng</v>
      </c>
      <c r="P999" t="s">
        <v>32</v>
      </c>
      <c r="Q999" t="str">
        <f>_xlfn.XLOOKUP(Orders_CLEAN[[#This Row],[EmployeeID]],Employees[EmployeeID],Employees[EmployeeName])</f>
        <v>Nomvula Mokoena</v>
      </c>
      <c r="R999" s="8">
        <f>Orders_CLEAN[[#This Row],[Quantity]]*Orders_CLEAN[[#This Row],[UnitPrice]]*(1-Orders_CLEAN[[#This Row],[Discount]])</f>
        <v>486.3</v>
      </c>
      <c r="S999" s="8">
        <f>Orders_CLEAN[[#This Row],[Cost]]*Orders_CLEAN[[#This Row],[Quantity]]</f>
        <v>381.78</v>
      </c>
      <c r="T999" s="8">
        <f>Orders_CLEAN[[#This Row],[LineTotal]]-Orders_CLEAN[[#This Row],[LineCost]]</f>
        <v>104.52000000000004</v>
      </c>
      <c r="U999" s="8" t="str">
        <f>IFERROR(IF(Orders_CLEAN[[#This Row],[Profit]]/Orders_CLEAN[[#This Row],[LineTotal]]&gt;0.3, "High", IF(Orders_CLEAN[[#This Row],[Profit]]/Orders_CLEAN[[#This Row],[LineTotal]]&gt;=0.15, "Medium", "Low")), "Quantity Error!")</f>
        <v>Medium</v>
      </c>
      <c r="V999" s="8" t="str">
        <f>IF(COUNTIF(Returns[OrderID], Orders_CLEAN[[#This Row],[OrderID]])&gt;0, "Yes", "No")</f>
        <v>No</v>
      </c>
      <c r="W999" s="19">
        <f>IF(Orders_CLEAN[[#This Row],[Returned]]="Yes",1,0)</f>
        <v>0</v>
      </c>
    </row>
    <row r="1000" spans="1:23" x14ac:dyDescent="0.2">
      <c r="A1000" t="s">
        <v>1573</v>
      </c>
      <c r="B1000" s="5">
        <v>45476</v>
      </c>
      <c r="C1000" s="5" t="str">
        <f>IF(Orders_CLEAN[[#This Row],[Quantity]]="", "Quantity Error!", "Q"&amp;ROUNDUP(MONTH(Orders_CLEAN[[#This Row],[OrderDate]])/3,0))</f>
        <v>Q3</v>
      </c>
      <c r="D1000" t="s">
        <v>77</v>
      </c>
      <c r="E1000" t="str">
        <f>_xlfn.XLOOKUP(Orders_CLEAN[[#This Row],[CustomerID]],Customers[CustomerID],Customers[CustomerName])</f>
        <v>Zanele Dlamini</v>
      </c>
      <c r="F1000" t="s">
        <v>413</v>
      </c>
      <c r="G1000" t="str">
        <f>_xlfn.XLOOKUP(Orders_CLEAN[[#This Row],[ProductID]],Products[ProductID],Products[ProductName])</f>
        <v>Monitors Model 4</v>
      </c>
      <c r="H1000" t="str">
        <f>_xlfn.XLOOKUP(Orders_CLEAN[[#This Row],[ProductName]],Products[ProductName],Products[Category])</f>
        <v>Technology</v>
      </c>
      <c r="I1000" s="6">
        <f>_xlfn.XLOOKUP(Orders_CLEAN[[#This Row],[ProductID]],Products[ProductID],Products[Cost])</f>
        <v>365.65</v>
      </c>
      <c r="J1000">
        <v>2</v>
      </c>
      <c r="K1000" s="6">
        <v>689.97</v>
      </c>
      <c r="L1000" s="7">
        <v>0.15</v>
      </c>
      <c r="M1000" t="s">
        <v>62</v>
      </c>
      <c r="N1000" t="s">
        <v>47</v>
      </c>
      <c r="O1000" t="str">
        <f>_xlfn.XLOOKUP(Orders_CLEAN[[#This Row],[Region]],Region_lookup[RegionCode],Region_lookup[RegionName])</f>
        <v>Eastern Cape</v>
      </c>
      <c r="P1000" t="s">
        <v>58</v>
      </c>
      <c r="Q1000" t="str">
        <f>_xlfn.XLOOKUP(Orders_CLEAN[[#This Row],[EmployeeID]],Employees[EmployeeID],Employees[EmployeeName])</f>
        <v>Palesa Steyn</v>
      </c>
      <c r="R1000" s="8">
        <f>Orders_CLEAN[[#This Row],[Quantity]]*Orders_CLEAN[[#This Row],[UnitPrice]]*(1-Orders_CLEAN[[#This Row],[Discount]])</f>
        <v>1172.9490000000001</v>
      </c>
      <c r="S1000" s="8">
        <f>Orders_CLEAN[[#This Row],[Cost]]*Orders_CLEAN[[#This Row],[Quantity]]</f>
        <v>731.3</v>
      </c>
      <c r="T1000" s="8">
        <f>Orders_CLEAN[[#This Row],[LineTotal]]-Orders_CLEAN[[#This Row],[LineCost]]</f>
        <v>441.64900000000011</v>
      </c>
      <c r="U1000" s="8" t="str">
        <f>IFERROR(IF(Orders_CLEAN[[#This Row],[Profit]]/Orders_CLEAN[[#This Row],[LineTotal]]&gt;0.3, "High", IF(Orders_CLEAN[[#This Row],[Profit]]/Orders_CLEAN[[#This Row],[LineTotal]]&gt;=0.15, "Medium", "Low")), "Quantity Error!")</f>
        <v>High</v>
      </c>
      <c r="V1000" s="8" t="str">
        <f>IF(COUNTIF(Returns[OrderID], Orders_CLEAN[[#This Row],[OrderID]])&gt;0, "Yes", "No")</f>
        <v>No</v>
      </c>
      <c r="W1000" s="19">
        <f>IF(Orders_CLEAN[[#This Row],[Returned]]="Yes",1,0)</f>
        <v>0</v>
      </c>
    </row>
    <row r="1001" spans="1:23" x14ac:dyDescent="0.2">
      <c r="A1001" t="s">
        <v>1575</v>
      </c>
      <c r="B1001" s="5">
        <v>45603</v>
      </c>
      <c r="C1001" s="5" t="str">
        <f>IF(Orders_CLEAN[[#This Row],[Quantity]]="", "Quantity Error!", "Q"&amp;ROUNDUP(MONTH(Orders_CLEAN[[#This Row],[OrderDate]])/3,0))</f>
        <v>Q4</v>
      </c>
      <c r="D1001" t="s">
        <v>546</v>
      </c>
      <c r="E1001" t="str">
        <f>_xlfn.XLOOKUP(Orders_CLEAN[[#This Row],[CustomerID]],Customers[CustomerID],Customers[CustomerName])</f>
        <v>Precious Fourie</v>
      </c>
      <c r="F1001" t="s">
        <v>181</v>
      </c>
      <c r="G1001" t="str">
        <f>_xlfn.XLOOKUP(Orders_CLEAN[[#This Row],[ProductID]],Products[ProductID],Products[ProductName])</f>
        <v>Envelopes Model 1</v>
      </c>
      <c r="H1001" t="str">
        <f>_xlfn.XLOOKUP(Orders_CLEAN[[#This Row],[ProductName]],Products[ProductName],Products[Category])</f>
        <v>Office Supplies</v>
      </c>
      <c r="I1001" s="6">
        <f>_xlfn.XLOOKUP(Orders_CLEAN[[#This Row],[ProductID]],Products[ProductID],Products[Cost])</f>
        <v>76.66</v>
      </c>
      <c r="J1001">
        <v>12</v>
      </c>
      <c r="K1001" s="6">
        <v>117.32</v>
      </c>
      <c r="L1001" s="7">
        <v>0.05</v>
      </c>
      <c r="M1001" t="s">
        <v>62</v>
      </c>
      <c r="N1001" t="s">
        <v>21</v>
      </c>
      <c r="O1001" t="str">
        <f>_xlfn.XLOOKUP(Orders_CLEAN[[#This Row],[Region]],Region_lookup[RegionCode],Region_lookup[RegionName])</f>
        <v>KwaZulu-Natal</v>
      </c>
      <c r="P1001" t="s">
        <v>170</v>
      </c>
      <c r="Q1001" t="str">
        <f>_xlfn.XLOOKUP(Orders_CLEAN[[#This Row],[EmployeeID]],Employees[EmployeeID],Employees[EmployeeName])</f>
        <v>Nomvula Le Roux</v>
      </c>
      <c r="R1001" s="8">
        <f>Orders_CLEAN[[#This Row],[Quantity]]*Orders_CLEAN[[#This Row],[UnitPrice]]*(1-Orders_CLEAN[[#This Row],[Discount]])</f>
        <v>1337.4479999999999</v>
      </c>
      <c r="S1001" s="8">
        <f>Orders_CLEAN[[#This Row],[Cost]]*Orders_CLEAN[[#This Row],[Quantity]]</f>
        <v>919.92</v>
      </c>
      <c r="T1001" s="8">
        <f>Orders_CLEAN[[#This Row],[LineTotal]]-Orders_CLEAN[[#This Row],[LineCost]]</f>
        <v>417.52799999999991</v>
      </c>
      <c r="U1001" s="8" t="str">
        <f>IFERROR(IF(Orders_CLEAN[[#This Row],[Profit]]/Orders_CLEAN[[#This Row],[LineTotal]]&gt;0.3, "High", IF(Orders_CLEAN[[#This Row],[Profit]]/Orders_CLEAN[[#This Row],[LineTotal]]&gt;=0.15, "Medium", "Low")), "Quantity Error!")</f>
        <v>High</v>
      </c>
      <c r="V1001" s="8" t="str">
        <f>IF(COUNTIF(Returns[OrderID], Orders_CLEAN[[#This Row],[OrderID]])&gt;0, "Yes", "No")</f>
        <v>No</v>
      </c>
      <c r="W1001" s="19">
        <f>IF(Orders_CLEAN[[#This Row],[Returned]]="Yes",1,0)</f>
        <v>0</v>
      </c>
    </row>
    <row r="1002" spans="1:23" x14ac:dyDescent="0.2">
      <c r="A1002" t="s">
        <v>1577</v>
      </c>
      <c r="B1002" s="5">
        <v>45338</v>
      </c>
      <c r="C1002" s="5" t="str">
        <f>IF(Orders_CLEAN[[#This Row],[Quantity]]="", "Quantity Error!", "Q"&amp;ROUNDUP(MONTH(Orders_CLEAN[[#This Row],[OrderDate]])/3,0))</f>
        <v>Q1</v>
      </c>
      <c r="D1002" t="s">
        <v>404</v>
      </c>
      <c r="E1002" t="str">
        <f>_xlfn.XLOOKUP(Orders_CLEAN[[#This Row],[CustomerID]],Customers[CustomerID],Customers[CustomerName])</f>
        <v>Riaan Botha</v>
      </c>
      <c r="F1002" t="s">
        <v>19</v>
      </c>
      <c r="G1002" t="str">
        <f>_xlfn.XLOOKUP(Orders_CLEAN[[#This Row],[ProductID]],Products[ProductID],Products[ProductName])</f>
        <v>Accessories Model 4</v>
      </c>
      <c r="H1002" t="str">
        <f>_xlfn.XLOOKUP(Orders_CLEAN[[#This Row],[ProductName]],Products[ProductName],Products[Category])</f>
        <v>Technology</v>
      </c>
      <c r="I1002" s="6">
        <f>_xlfn.XLOOKUP(Orders_CLEAN[[#This Row],[ProductID]],Products[ProductID],Products[Cost])</f>
        <v>685.08</v>
      </c>
      <c r="J1002">
        <v>1</v>
      </c>
      <c r="K1002" s="6">
        <v>921.01</v>
      </c>
      <c r="L1002" s="7">
        <v>0</v>
      </c>
      <c r="M1002" t="s">
        <v>27</v>
      </c>
      <c r="N1002" t="s">
        <v>21</v>
      </c>
      <c r="O1002" t="str">
        <f>_xlfn.XLOOKUP(Orders_CLEAN[[#This Row],[Region]],Region_lookup[RegionCode],Region_lookup[RegionName])</f>
        <v>KwaZulu-Natal</v>
      </c>
      <c r="P1002" t="s">
        <v>97</v>
      </c>
      <c r="Q1002" t="str">
        <f>_xlfn.XLOOKUP(Orders_CLEAN[[#This Row],[EmployeeID]],Employees[EmployeeID],Employees[EmployeeName])</f>
        <v>Bongani Sithole</v>
      </c>
      <c r="R1002" s="8">
        <f>Orders_CLEAN[[#This Row],[Quantity]]*Orders_CLEAN[[#This Row],[UnitPrice]]*(1-Orders_CLEAN[[#This Row],[Discount]])</f>
        <v>921.01</v>
      </c>
      <c r="S1002" s="8">
        <f>Orders_CLEAN[[#This Row],[Cost]]*Orders_CLEAN[[#This Row],[Quantity]]</f>
        <v>685.08</v>
      </c>
      <c r="T1002" s="8">
        <f>Orders_CLEAN[[#This Row],[LineTotal]]-Orders_CLEAN[[#This Row],[LineCost]]</f>
        <v>235.92999999999995</v>
      </c>
      <c r="U1002" s="8" t="str">
        <f>IFERROR(IF(Orders_CLEAN[[#This Row],[Profit]]/Orders_CLEAN[[#This Row],[LineTotal]]&gt;0.3, "High", IF(Orders_CLEAN[[#This Row],[Profit]]/Orders_CLEAN[[#This Row],[LineTotal]]&gt;=0.15, "Medium", "Low")), "Quantity Error!")</f>
        <v>Medium</v>
      </c>
      <c r="V1002" s="8" t="str">
        <f>IF(COUNTIF(Returns[OrderID], Orders_CLEAN[[#This Row],[OrderID]])&gt;0, "Yes", "No")</f>
        <v>No</v>
      </c>
      <c r="W1002" s="19">
        <f>IF(Orders_CLEAN[[#This Row],[Returned]]="Yes",1,0)</f>
        <v>0</v>
      </c>
    </row>
    <row r="1003" spans="1:23" x14ac:dyDescent="0.2">
      <c r="A1003" t="s">
        <v>1578</v>
      </c>
      <c r="B1003" s="5">
        <v>45487</v>
      </c>
      <c r="C1003" s="5" t="str">
        <f>IF(Orders_CLEAN[[#This Row],[Quantity]]="", "Quantity Error!", "Q"&amp;ROUNDUP(MONTH(Orders_CLEAN[[#This Row],[OrderDate]])/3,0))</f>
        <v>Q3</v>
      </c>
      <c r="D1003" t="s">
        <v>463</v>
      </c>
      <c r="E1003" t="str">
        <f>_xlfn.XLOOKUP(Orders_CLEAN[[#This Row],[CustomerID]],Customers[CustomerID],Customers[CustomerName])</f>
        <v>Anja Van Der Merwe</v>
      </c>
      <c r="F1003" t="s">
        <v>178</v>
      </c>
      <c r="G1003" t="str">
        <f>_xlfn.XLOOKUP(Orders_CLEAN[[#This Row],[ProductID]],Products[ProductID],Products[ProductName])</f>
        <v>Chairs Model 2</v>
      </c>
      <c r="H1003" t="str">
        <f>_xlfn.XLOOKUP(Orders_CLEAN[[#This Row],[ProductName]],Products[ProductName],Products[Category])</f>
        <v>Furniture</v>
      </c>
      <c r="I1003" s="6">
        <f>_xlfn.XLOOKUP(Orders_CLEAN[[#This Row],[ProductID]],Products[ProductID],Products[Cost])</f>
        <v>116.9</v>
      </c>
      <c r="J1003">
        <v>12</v>
      </c>
      <c r="K1003" s="6">
        <v>253.46</v>
      </c>
      <c r="L1003" s="7">
        <v>0</v>
      </c>
      <c r="M1003" t="s">
        <v>27</v>
      </c>
      <c r="N1003" t="s">
        <v>21</v>
      </c>
      <c r="O1003" t="str">
        <f>_xlfn.XLOOKUP(Orders_CLEAN[[#This Row],[Region]],Region_lookup[RegionCode],Region_lookup[RegionName])</f>
        <v>KwaZulu-Natal</v>
      </c>
      <c r="P1003" t="s">
        <v>97</v>
      </c>
      <c r="Q1003" t="str">
        <f>_xlfn.XLOOKUP(Orders_CLEAN[[#This Row],[EmployeeID]],Employees[EmployeeID],Employees[EmployeeName])</f>
        <v>Bongani Sithole</v>
      </c>
      <c r="R1003" s="8">
        <f>Orders_CLEAN[[#This Row],[Quantity]]*Orders_CLEAN[[#This Row],[UnitPrice]]*(1-Orders_CLEAN[[#This Row],[Discount]])</f>
        <v>3041.52</v>
      </c>
      <c r="S1003" s="8">
        <f>Orders_CLEAN[[#This Row],[Cost]]*Orders_CLEAN[[#This Row],[Quantity]]</f>
        <v>1402.8000000000002</v>
      </c>
      <c r="T1003" s="8">
        <f>Orders_CLEAN[[#This Row],[LineTotal]]-Orders_CLEAN[[#This Row],[LineCost]]</f>
        <v>1638.7199999999998</v>
      </c>
      <c r="U1003" s="8" t="str">
        <f>IFERROR(IF(Orders_CLEAN[[#This Row],[Profit]]/Orders_CLEAN[[#This Row],[LineTotal]]&gt;0.3, "High", IF(Orders_CLEAN[[#This Row],[Profit]]/Orders_CLEAN[[#This Row],[LineTotal]]&gt;=0.15, "Medium", "Low")), "Quantity Error!")</f>
        <v>High</v>
      </c>
      <c r="V1003" s="8" t="str">
        <f>IF(COUNTIF(Returns[OrderID], Orders_CLEAN[[#This Row],[OrderID]])&gt;0, "Yes", "No")</f>
        <v>No</v>
      </c>
      <c r="W1003" s="19">
        <f>IF(Orders_CLEAN[[#This Row],[Returned]]="Yes",1,0)</f>
        <v>0</v>
      </c>
    </row>
    <row r="1004" spans="1:23" x14ac:dyDescent="0.2">
      <c r="A1004" t="s">
        <v>1580</v>
      </c>
      <c r="B1004" s="5">
        <v>45725</v>
      </c>
      <c r="C1004" s="5" t="str">
        <f>IF(Orders_CLEAN[[#This Row],[Quantity]]="", "Quantity Error!", "Q"&amp;ROUNDUP(MONTH(Orders_CLEAN[[#This Row],[OrderDate]])/3,0))</f>
        <v>Q1</v>
      </c>
      <c r="D1004" t="s">
        <v>975</v>
      </c>
      <c r="E1004" t="str">
        <f>_xlfn.XLOOKUP(Orders_CLEAN[[#This Row],[CustomerID]],Customers[CustomerID],Customers[CustomerName])</f>
        <v>Chantelle Kruger</v>
      </c>
      <c r="F1004" t="s">
        <v>162</v>
      </c>
      <c r="G1004" t="str">
        <f>_xlfn.XLOOKUP(Orders_CLEAN[[#This Row],[ProductID]],Products[ProductID],Products[ProductName])</f>
        <v>Chairs Model 1</v>
      </c>
      <c r="H1004" t="str">
        <f>_xlfn.XLOOKUP(Orders_CLEAN[[#This Row],[ProductName]],Products[ProductName],Products[Category])</f>
        <v>Furniture</v>
      </c>
      <c r="I1004" s="6">
        <f>_xlfn.XLOOKUP(Orders_CLEAN[[#This Row],[ProductID]],Products[ProductID],Products[Cost])</f>
        <v>96.56</v>
      </c>
      <c r="J1004">
        <v>3</v>
      </c>
      <c r="K1004" s="6">
        <v>209.03</v>
      </c>
      <c r="L1004" s="7">
        <v>0</v>
      </c>
      <c r="M1004" t="s">
        <v>36</v>
      </c>
      <c r="N1004" t="s">
        <v>21</v>
      </c>
      <c r="O1004" t="str">
        <f>_xlfn.XLOOKUP(Orders_CLEAN[[#This Row],[Region]],Region_lookup[RegionCode],Region_lookup[RegionName])</f>
        <v>KwaZulu-Natal</v>
      </c>
      <c r="P1004" t="s">
        <v>97</v>
      </c>
      <c r="Q1004" t="str">
        <f>_xlfn.XLOOKUP(Orders_CLEAN[[#This Row],[EmployeeID]],Employees[EmployeeID],Employees[EmployeeName])</f>
        <v>Bongani Sithole</v>
      </c>
      <c r="R1004" s="8">
        <f>Orders_CLEAN[[#This Row],[Quantity]]*Orders_CLEAN[[#This Row],[UnitPrice]]*(1-Orders_CLEAN[[#This Row],[Discount]])</f>
        <v>627.09</v>
      </c>
      <c r="S1004" s="8">
        <f>Orders_CLEAN[[#This Row],[Cost]]*Orders_CLEAN[[#This Row],[Quantity]]</f>
        <v>289.68</v>
      </c>
      <c r="T1004" s="8">
        <f>Orders_CLEAN[[#This Row],[LineTotal]]-Orders_CLEAN[[#This Row],[LineCost]]</f>
        <v>337.41</v>
      </c>
      <c r="U1004" s="8" t="str">
        <f>IFERROR(IF(Orders_CLEAN[[#This Row],[Profit]]/Orders_CLEAN[[#This Row],[LineTotal]]&gt;0.3, "High", IF(Orders_CLEAN[[#This Row],[Profit]]/Orders_CLEAN[[#This Row],[LineTotal]]&gt;=0.15, "Medium", "Low")), "Quantity Error!")</f>
        <v>High</v>
      </c>
      <c r="V1004" s="8" t="str">
        <f>IF(COUNTIF(Returns[OrderID], Orders_CLEAN[[#This Row],[OrderID]])&gt;0, "Yes", "No")</f>
        <v>No</v>
      </c>
      <c r="W1004" s="19">
        <f>IF(Orders_CLEAN[[#This Row],[Returned]]="Yes",1,0)</f>
        <v>0</v>
      </c>
    </row>
    <row r="1005" spans="1:23" x14ac:dyDescent="0.2">
      <c r="A1005" t="s">
        <v>1581</v>
      </c>
      <c r="B1005" s="5">
        <v>45534</v>
      </c>
      <c r="C1005" s="5" t="str">
        <f>IF(Orders_CLEAN[[#This Row],[Quantity]]="", "Quantity Error!", "Q"&amp;ROUNDUP(MONTH(Orders_CLEAN[[#This Row],[OrderDate]])/3,0))</f>
        <v>Q3</v>
      </c>
      <c r="D1005" t="s">
        <v>567</v>
      </c>
      <c r="E1005" t="str">
        <f>_xlfn.XLOOKUP(Orders_CLEAN[[#This Row],[CustomerID]],Customers[CustomerID],Customers[CustomerName])</f>
        <v>Johan Ndlovu</v>
      </c>
      <c r="F1005" t="s">
        <v>19</v>
      </c>
      <c r="G1005" t="str">
        <f>_xlfn.XLOOKUP(Orders_CLEAN[[#This Row],[ProductID]],Products[ProductID],Products[ProductName])</f>
        <v>Accessories Model 4</v>
      </c>
      <c r="H1005" t="str">
        <f>_xlfn.XLOOKUP(Orders_CLEAN[[#This Row],[ProductName]],Products[ProductName],Products[Category])</f>
        <v>Technology</v>
      </c>
      <c r="I1005" s="6">
        <f>_xlfn.XLOOKUP(Orders_CLEAN[[#This Row],[ProductID]],Products[ProductID],Products[Cost])</f>
        <v>685.08</v>
      </c>
      <c r="J1005">
        <v>3</v>
      </c>
      <c r="K1005" s="6">
        <v>921.01</v>
      </c>
      <c r="L1005" s="7">
        <v>0</v>
      </c>
      <c r="M1005" t="s">
        <v>27</v>
      </c>
      <c r="N1005" t="s">
        <v>14</v>
      </c>
      <c r="O1005" t="str">
        <f>_xlfn.XLOOKUP(Orders_CLEAN[[#This Row],[Region]],Region_lookup[RegionCode],Region_lookup[RegionName])</f>
        <v>Western Cape</v>
      </c>
      <c r="P1005" t="s">
        <v>82</v>
      </c>
      <c r="Q1005" t="str">
        <f>_xlfn.XLOOKUP(Orders_CLEAN[[#This Row],[EmployeeID]],Employees[EmployeeID],Employees[EmployeeName])</f>
        <v>Thabo Pretorius</v>
      </c>
      <c r="R1005" s="8">
        <f>Orders_CLEAN[[#This Row],[Quantity]]*Orders_CLEAN[[#This Row],[UnitPrice]]*(1-Orders_CLEAN[[#This Row],[Discount]])</f>
        <v>2763.0299999999997</v>
      </c>
      <c r="S1005" s="8">
        <f>Orders_CLEAN[[#This Row],[Cost]]*Orders_CLEAN[[#This Row],[Quantity]]</f>
        <v>2055.2400000000002</v>
      </c>
      <c r="T1005" s="8">
        <f>Orders_CLEAN[[#This Row],[LineTotal]]-Orders_CLEAN[[#This Row],[LineCost]]</f>
        <v>707.78999999999951</v>
      </c>
      <c r="U1005" s="8" t="str">
        <f>IFERROR(IF(Orders_CLEAN[[#This Row],[Profit]]/Orders_CLEAN[[#This Row],[LineTotal]]&gt;0.3, "High", IF(Orders_CLEAN[[#This Row],[Profit]]/Orders_CLEAN[[#This Row],[LineTotal]]&gt;=0.15, "Medium", "Low")), "Quantity Error!")</f>
        <v>Medium</v>
      </c>
      <c r="V1005" s="8" t="str">
        <f>IF(COUNTIF(Returns[OrderID], Orders_CLEAN[[#This Row],[OrderID]])&gt;0, "Yes", "No")</f>
        <v>No</v>
      </c>
      <c r="W1005" s="19">
        <f>IF(Orders_CLEAN[[#This Row],[Returned]]="Yes",1,0)</f>
        <v>0</v>
      </c>
    </row>
    <row r="1006" spans="1:23" x14ac:dyDescent="0.2">
      <c r="A1006" t="s">
        <v>1582</v>
      </c>
      <c r="B1006" s="5">
        <v>45467</v>
      </c>
      <c r="C1006" s="5" t="str">
        <f>IF(Orders_CLEAN[[#This Row],[Quantity]]="", "Quantity Error!", "Q"&amp;ROUNDUP(MONTH(Orders_CLEAN[[#This Row],[OrderDate]])/3,0))</f>
        <v>Q2</v>
      </c>
      <c r="D1006" t="s">
        <v>336</v>
      </c>
      <c r="E1006" t="str">
        <f>_xlfn.XLOOKUP(Orders_CLEAN[[#This Row],[CustomerID]],Customers[CustomerID],Customers[CustomerName])</f>
        <v>Sipho Steyn</v>
      </c>
      <c r="F1006" t="s">
        <v>365</v>
      </c>
      <c r="G1006" t="str">
        <f>_xlfn.XLOOKUP(Orders_CLEAN[[#This Row],[ProductID]],Products[ProductID],Products[ProductName])</f>
        <v>Binders Model 4</v>
      </c>
      <c r="H1006" t="str">
        <f>_xlfn.XLOOKUP(Orders_CLEAN[[#This Row],[ProductName]],Products[ProductName],Products[Category])</f>
        <v>Office Supplies</v>
      </c>
      <c r="I1006" s="6">
        <f>_xlfn.XLOOKUP(Orders_CLEAN[[#This Row],[ProductID]],Products[ProductID],Products[Cost])</f>
        <v>723.8</v>
      </c>
      <c r="J1006">
        <v>11</v>
      </c>
      <c r="K1006" s="6">
        <v>1101.54</v>
      </c>
      <c r="L1006" s="7">
        <v>0.05</v>
      </c>
      <c r="M1006" t="s">
        <v>27</v>
      </c>
      <c r="N1006" t="s">
        <v>21</v>
      </c>
      <c r="O1006" t="str">
        <f>_xlfn.XLOOKUP(Orders_CLEAN[[#This Row],[Region]],Region_lookup[RegionCode],Region_lookup[RegionName])</f>
        <v>KwaZulu-Natal</v>
      </c>
      <c r="P1006" t="s">
        <v>170</v>
      </c>
      <c r="Q1006" t="str">
        <f>_xlfn.XLOOKUP(Orders_CLEAN[[#This Row],[EmployeeID]],Employees[EmployeeID],Employees[EmployeeName])</f>
        <v>Nomvula Le Roux</v>
      </c>
      <c r="R1006" s="8">
        <f>Orders_CLEAN[[#This Row],[Quantity]]*Orders_CLEAN[[#This Row],[UnitPrice]]*(1-Orders_CLEAN[[#This Row],[Discount]])</f>
        <v>11511.092999999999</v>
      </c>
      <c r="S1006" s="8">
        <f>Orders_CLEAN[[#This Row],[Cost]]*Orders_CLEAN[[#This Row],[Quantity]]</f>
        <v>7961.7999999999993</v>
      </c>
      <c r="T1006" s="8">
        <f>Orders_CLEAN[[#This Row],[LineTotal]]-Orders_CLEAN[[#This Row],[LineCost]]</f>
        <v>3549.2929999999997</v>
      </c>
      <c r="U1006" s="8" t="str">
        <f>IFERROR(IF(Orders_CLEAN[[#This Row],[Profit]]/Orders_CLEAN[[#This Row],[LineTotal]]&gt;0.3, "High", IF(Orders_CLEAN[[#This Row],[Profit]]/Orders_CLEAN[[#This Row],[LineTotal]]&gt;=0.15, "Medium", "Low")), "Quantity Error!")</f>
        <v>High</v>
      </c>
      <c r="V1006" s="8" t="str">
        <f>IF(COUNTIF(Returns[OrderID], Orders_CLEAN[[#This Row],[OrderID]])&gt;0, "Yes", "No")</f>
        <v>Yes</v>
      </c>
      <c r="W1006" s="19">
        <f>IF(Orders_CLEAN[[#This Row],[Returned]]="Yes",1,0)</f>
        <v>1</v>
      </c>
    </row>
    <row r="1007" spans="1:23" x14ac:dyDescent="0.2">
      <c r="A1007" t="s">
        <v>1583</v>
      </c>
      <c r="B1007" s="5">
        <v>45344</v>
      </c>
      <c r="C1007" s="5" t="str">
        <f>IF(Orders_CLEAN[[#This Row],[Quantity]]="", "Quantity Error!", "Q"&amp;ROUNDUP(MONTH(Orders_CLEAN[[#This Row],[OrderDate]])/3,0))</f>
        <v>Q1</v>
      </c>
      <c r="D1007" t="s">
        <v>323</v>
      </c>
      <c r="E1007" t="str">
        <f>_xlfn.XLOOKUP(Orders_CLEAN[[#This Row],[CustomerID]],Customers[CustomerID],Customers[CustomerName])</f>
        <v>Nomsa Molefe</v>
      </c>
      <c r="F1007" t="s">
        <v>195</v>
      </c>
      <c r="G1007" t="str">
        <f>_xlfn.XLOOKUP(Orders_CLEAN[[#This Row],[ProductID]],Products[ProductID],Products[ProductName])</f>
        <v>Printers Model 2</v>
      </c>
      <c r="H1007" t="str">
        <f>_xlfn.XLOOKUP(Orders_CLEAN[[#This Row],[ProductName]],Products[ProductName],Products[Category])</f>
        <v>Technology</v>
      </c>
      <c r="I1007" s="6">
        <f>_xlfn.XLOOKUP(Orders_CLEAN[[#This Row],[ProductID]],Products[ProductID],Products[Cost])</f>
        <v>338.21</v>
      </c>
      <c r="J1007">
        <v>12</v>
      </c>
      <c r="K1007" s="6">
        <v>661.25</v>
      </c>
      <c r="L1007" s="7">
        <v>0.1</v>
      </c>
      <c r="M1007" t="s">
        <v>27</v>
      </c>
      <c r="N1007" t="s">
        <v>14</v>
      </c>
      <c r="O1007" t="str">
        <f>_xlfn.XLOOKUP(Orders_CLEAN[[#This Row],[Region]],Region_lookup[RegionCode],Region_lookup[RegionName])</f>
        <v>Western Cape</v>
      </c>
      <c r="P1007" t="s">
        <v>82</v>
      </c>
      <c r="Q1007" t="str">
        <f>_xlfn.XLOOKUP(Orders_CLEAN[[#This Row],[EmployeeID]],Employees[EmployeeID],Employees[EmployeeName])</f>
        <v>Thabo Pretorius</v>
      </c>
      <c r="R1007" s="8">
        <f>Orders_CLEAN[[#This Row],[Quantity]]*Orders_CLEAN[[#This Row],[UnitPrice]]*(1-Orders_CLEAN[[#This Row],[Discount]])</f>
        <v>7141.5</v>
      </c>
      <c r="S1007" s="8">
        <f>Orders_CLEAN[[#This Row],[Cost]]*Orders_CLEAN[[#This Row],[Quantity]]</f>
        <v>4058.5199999999995</v>
      </c>
      <c r="T1007" s="8">
        <f>Orders_CLEAN[[#This Row],[LineTotal]]-Orders_CLEAN[[#This Row],[LineCost]]</f>
        <v>3082.9800000000005</v>
      </c>
      <c r="U1007" s="8" t="str">
        <f>IFERROR(IF(Orders_CLEAN[[#This Row],[Profit]]/Orders_CLEAN[[#This Row],[LineTotal]]&gt;0.3, "High", IF(Orders_CLEAN[[#This Row],[Profit]]/Orders_CLEAN[[#This Row],[LineTotal]]&gt;=0.15, "Medium", "Low")), "Quantity Error!")</f>
        <v>High</v>
      </c>
      <c r="V1007" s="8" t="str">
        <f>IF(COUNTIF(Returns[OrderID], Orders_CLEAN[[#This Row],[OrderID]])&gt;0, "Yes", "No")</f>
        <v>No</v>
      </c>
      <c r="W1007" s="19">
        <f>IF(Orders_CLEAN[[#This Row],[Returned]]="Yes",1,0)</f>
        <v>0</v>
      </c>
    </row>
    <row r="1008" spans="1:23" x14ac:dyDescent="0.2">
      <c r="A1008" t="s">
        <v>1584</v>
      </c>
      <c r="B1008" s="5">
        <v>45494</v>
      </c>
      <c r="C1008" s="5" t="str">
        <f>IF(Orders_CLEAN[[#This Row],[Quantity]]="", "Quantity Error!", "Q"&amp;ROUNDUP(MONTH(Orders_CLEAN[[#This Row],[OrderDate]])/3,0))</f>
        <v>Q3</v>
      </c>
      <c r="D1008" t="s">
        <v>120</v>
      </c>
      <c r="E1008" t="str">
        <f>_xlfn.XLOOKUP(Orders_CLEAN[[#This Row],[CustomerID]],Customers[CustomerID],Customers[CustomerName])</f>
        <v>Francois Sithole</v>
      </c>
      <c r="F1008" t="s">
        <v>155</v>
      </c>
      <c r="G1008" t="str">
        <f>_xlfn.XLOOKUP(Orders_CLEAN[[#This Row],[ProductID]],Products[ProductID],Products[ProductName])</f>
        <v>Monitors Model 1</v>
      </c>
      <c r="H1008" t="str">
        <f>_xlfn.XLOOKUP(Orders_CLEAN[[#This Row],[ProductName]],Products[ProductName],Products[Category])</f>
        <v>Technology</v>
      </c>
      <c r="I1008" s="6">
        <f>_xlfn.XLOOKUP(Orders_CLEAN[[#This Row],[ProductID]],Products[ProductID],Products[Cost])</f>
        <v>757.28</v>
      </c>
      <c r="J1008">
        <v>8</v>
      </c>
      <c r="K1008" s="6">
        <v>1165.56</v>
      </c>
      <c r="L1008" s="7">
        <v>0</v>
      </c>
      <c r="M1008" t="s">
        <v>27</v>
      </c>
      <c r="N1008" t="s">
        <v>31</v>
      </c>
      <c r="O1008" t="str">
        <f>_xlfn.XLOOKUP(Orders_CLEAN[[#This Row],[Region]],Region_lookup[RegionCode],Region_lookup[RegionName])</f>
        <v>Gauteng</v>
      </c>
      <c r="P1008" t="s">
        <v>52</v>
      </c>
      <c r="Q1008" t="str">
        <f>_xlfn.XLOOKUP(Orders_CLEAN[[#This Row],[EmployeeID]],Employees[EmployeeID],Employees[EmployeeName])</f>
        <v>Precious Mbatha</v>
      </c>
      <c r="R1008" s="8">
        <f>Orders_CLEAN[[#This Row],[Quantity]]*Orders_CLEAN[[#This Row],[UnitPrice]]*(1-Orders_CLEAN[[#This Row],[Discount]])</f>
        <v>9324.48</v>
      </c>
      <c r="S1008" s="8">
        <f>Orders_CLEAN[[#This Row],[Cost]]*Orders_CLEAN[[#This Row],[Quantity]]</f>
        <v>6058.24</v>
      </c>
      <c r="T1008" s="8">
        <f>Orders_CLEAN[[#This Row],[LineTotal]]-Orders_CLEAN[[#This Row],[LineCost]]</f>
        <v>3266.24</v>
      </c>
      <c r="U1008" s="8" t="str">
        <f>IFERROR(IF(Orders_CLEAN[[#This Row],[Profit]]/Orders_CLEAN[[#This Row],[LineTotal]]&gt;0.3, "High", IF(Orders_CLEAN[[#This Row],[Profit]]/Orders_CLEAN[[#This Row],[LineTotal]]&gt;=0.15, "Medium", "Low")), "Quantity Error!")</f>
        <v>High</v>
      </c>
      <c r="V1008" s="8" t="str">
        <f>IF(COUNTIF(Returns[OrderID], Orders_CLEAN[[#This Row],[OrderID]])&gt;0, "Yes", "No")</f>
        <v>No</v>
      </c>
      <c r="W1008" s="19">
        <f>IF(Orders_CLEAN[[#This Row],[Returned]]="Yes",1,0)</f>
        <v>0</v>
      </c>
    </row>
    <row r="1009" spans="1:23" x14ac:dyDescent="0.2">
      <c r="A1009" t="s">
        <v>1585</v>
      </c>
      <c r="B1009" s="5">
        <v>45308</v>
      </c>
      <c r="C1009" s="5" t="str">
        <f>IF(Orders_CLEAN[[#This Row],[Quantity]]="", "Quantity Error!", "Q"&amp;ROUNDUP(MONTH(Orders_CLEAN[[#This Row],[OrderDate]])/3,0))</f>
        <v>Q1</v>
      </c>
      <c r="D1009" t="s">
        <v>220</v>
      </c>
      <c r="E1009" t="str">
        <f>_xlfn.XLOOKUP(Orders_CLEAN[[#This Row],[CustomerID]],Customers[CustomerID],Customers[CustomerName])</f>
        <v>Kagiso Pretorius</v>
      </c>
      <c r="F1009" t="s">
        <v>65</v>
      </c>
      <c r="G1009" t="str">
        <f>_xlfn.XLOOKUP(Orders_CLEAN[[#This Row],[ProductID]],Products[ProductID],Products[ProductName])</f>
        <v>Bookcases Model 2</v>
      </c>
      <c r="H1009" t="str">
        <f>_xlfn.XLOOKUP(Orders_CLEAN[[#This Row],[ProductName]],Products[ProductName],Products[Category])</f>
        <v>Furniture</v>
      </c>
      <c r="I1009" s="6">
        <f>_xlfn.XLOOKUP(Orders_CLEAN[[#This Row],[ProductID]],Products[ProductID],Products[Cost])</f>
        <v>633.59</v>
      </c>
      <c r="J1009">
        <v>2</v>
      </c>
      <c r="K1009" s="6">
        <v>800.37</v>
      </c>
      <c r="L1009" s="7">
        <v>0.05</v>
      </c>
      <c r="M1009" t="s">
        <v>13</v>
      </c>
      <c r="N1009" t="s">
        <v>14</v>
      </c>
      <c r="O1009" t="str">
        <f>_xlfn.XLOOKUP(Orders_CLEAN[[#This Row],[Region]],Region_lookup[RegionCode],Region_lookup[RegionName])</f>
        <v>Western Cape</v>
      </c>
      <c r="P1009" t="s">
        <v>15</v>
      </c>
      <c r="Q1009" t="str">
        <f>_xlfn.XLOOKUP(Orders_CLEAN[[#This Row],[EmployeeID]],Employees[EmployeeID],Employees[EmployeeName])</f>
        <v>Anja Fourie</v>
      </c>
      <c r="R1009" s="8">
        <f>Orders_CLEAN[[#This Row],[Quantity]]*Orders_CLEAN[[#This Row],[UnitPrice]]*(1-Orders_CLEAN[[#This Row],[Discount]])</f>
        <v>1520.703</v>
      </c>
      <c r="S1009" s="8">
        <f>Orders_CLEAN[[#This Row],[Cost]]*Orders_CLEAN[[#This Row],[Quantity]]</f>
        <v>1267.18</v>
      </c>
      <c r="T1009" s="8">
        <f>Orders_CLEAN[[#This Row],[LineTotal]]-Orders_CLEAN[[#This Row],[LineCost]]</f>
        <v>253.52299999999991</v>
      </c>
      <c r="U1009" s="8" t="str">
        <f>IFERROR(IF(Orders_CLEAN[[#This Row],[Profit]]/Orders_CLEAN[[#This Row],[LineTotal]]&gt;0.3, "High", IF(Orders_CLEAN[[#This Row],[Profit]]/Orders_CLEAN[[#This Row],[LineTotal]]&gt;=0.15, "Medium", "Low")), "Quantity Error!")</f>
        <v>Medium</v>
      </c>
      <c r="V1009" s="8" t="str">
        <f>IF(COUNTIF(Returns[OrderID], Orders_CLEAN[[#This Row],[OrderID]])&gt;0, "Yes", "No")</f>
        <v>No</v>
      </c>
      <c r="W1009" s="19">
        <f>IF(Orders_CLEAN[[#This Row],[Returned]]="Yes",1,0)</f>
        <v>0</v>
      </c>
    </row>
    <row r="1010" spans="1:23" x14ac:dyDescent="0.2">
      <c r="A1010" t="s">
        <v>1587</v>
      </c>
      <c r="B1010" s="5">
        <v>45769</v>
      </c>
      <c r="C1010" s="5" t="str">
        <f>IF(Orders_CLEAN[[#This Row],[Quantity]]="", "Quantity Error!", "Q"&amp;ROUNDUP(MONTH(Orders_CLEAN[[#This Row],[OrderDate]])/3,0))</f>
        <v>Q2</v>
      </c>
      <c r="D1010" t="s">
        <v>303</v>
      </c>
      <c r="E1010" t="str">
        <f>_xlfn.XLOOKUP(Orders_CLEAN[[#This Row],[CustomerID]],Customers[CustomerID],Customers[CustomerName])</f>
        <v>Chantelle Pretorius</v>
      </c>
      <c r="F1010" t="s">
        <v>41</v>
      </c>
      <c r="G1010" t="str">
        <f>_xlfn.XLOOKUP(Orders_CLEAN[[#This Row],[ProductID]],Products[ProductID],Products[ProductName])</f>
        <v>Pens Model 3</v>
      </c>
      <c r="H1010" t="str">
        <f>_xlfn.XLOOKUP(Orders_CLEAN[[#This Row],[ProductName]],Products[ProductName],Products[Category])</f>
        <v>Office Supplies</v>
      </c>
      <c r="I1010" s="6">
        <f>_xlfn.XLOOKUP(Orders_CLEAN[[#This Row],[ProductID]],Products[ProductID],Products[Cost])</f>
        <v>498.61</v>
      </c>
      <c r="J1010">
        <v>6</v>
      </c>
      <c r="K1010" s="6">
        <v>944.31</v>
      </c>
      <c r="L1010" s="7">
        <v>0.05</v>
      </c>
      <c r="M1010" t="s">
        <v>36</v>
      </c>
      <c r="N1010" t="s">
        <v>14</v>
      </c>
      <c r="O1010" t="str">
        <f>_xlfn.XLOOKUP(Orders_CLEAN[[#This Row],[Region]],Region_lookup[RegionCode],Region_lookup[RegionName])</f>
        <v>Western Cape</v>
      </c>
      <c r="P1010" t="s">
        <v>93</v>
      </c>
      <c r="Q1010" t="str">
        <f>_xlfn.XLOOKUP(Orders_CLEAN[[#This Row],[EmployeeID]],Employees[EmployeeID],Employees[EmployeeName])</f>
        <v>Anja Zulu</v>
      </c>
      <c r="R1010" s="8">
        <f>Orders_CLEAN[[#This Row],[Quantity]]*Orders_CLEAN[[#This Row],[UnitPrice]]*(1-Orders_CLEAN[[#This Row],[Discount]])</f>
        <v>5382.5669999999991</v>
      </c>
      <c r="S1010" s="8">
        <f>Orders_CLEAN[[#This Row],[Cost]]*Orders_CLEAN[[#This Row],[Quantity]]</f>
        <v>2991.66</v>
      </c>
      <c r="T1010" s="8">
        <f>Orders_CLEAN[[#This Row],[LineTotal]]-Orders_CLEAN[[#This Row],[LineCost]]</f>
        <v>2390.9069999999992</v>
      </c>
      <c r="U1010" s="8" t="str">
        <f>IFERROR(IF(Orders_CLEAN[[#This Row],[Profit]]/Orders_CLEAN[[#This Row],[LineTotal]]&gt;0.3, "High", IF(Orders_CLEAN[[#This Row],[Profit]]/Orders_CLEAN[[#This Row],[LineTotal]]&gt;=0.15, "Medium", "Low")), "Quantity Error!")</f>
        <v>High</v>
      </c>
      <c r="V1010" s="8" t="str">
        <f>IF(COUNTIF(Returns[OrderID], Orders_CLEAN[[#This Row],[OrderID]])&gt;0, "Yes", "No")</f>
        <v>No</v>
      </c>
      <c r="W1010" s="19">
        <f>IF(Orders_CLEAN[[#This Row],[Returned]]="Yes",1,0)</f>
        <v>0</v>
      </c>
    </row>
    <row r="1011" spans="1:23" x14ac:dyDescent="0.2">
      <c r="A1011" t="s">
        <v>1588</v>
      </c>
      <c r="B1011" s="5">
        <v>45678</v>
      </c>
      <c r="C1011" s="5" t="str">
        <f>IF(Orders_CLEAN[[#This Row],[Quantity]]="", "Quantity Error!", "Q"&amp;ROUNDUP(MONTH(Orders_CLEAN[[#This Row],[OrderDate]])/3,0))</f>
        <v>Q1</v>
      </c>
      <c r="D1011" t="s">
        <v>351</v>
      </c>
      <c r="E1011" t="str">
        <f>_xlfn.XLOOKUP(Orders_CLEAN[[#This Row],[CustomerID]],Customers[CustomerID],Customers[CustomerName])</f>
        <v>Riaan Joubert</v>
      </c>
      <c r="F1011" t="s">
        <v>12</v>
      </c>
      <c r="G1011" t="str">
        <f>_xlfn.XLOOKUP(Orders_CLEAN[[#This Row],[ProductID]],Products[ProductID],Products[ProductName])</f>
        <v>Printers Model 3</v>
      </c>
      <c r="H1011" t="str">
        <f>_xlfn.XLOOKUP(Orders_CLEAN[[#This Row],[ProductName]],Products[ProductName],Products[Category])</f>
        <v>Technology</v>
      </c>
      <c r="I1011" s="6">
        <f>_xlfn.XLOOKUP(Orders_CLEAN[[#This Row],[ProductID]],Products[ProductID],Products[Cost])</f>
        <v>127.85</v>
      </c>
      <c r="J1011">
        <v>9</v>
      </c>
      <c r="K1011" s="6">
        <v>210.2</v>
      </c>
      <c r="L1011" s="7">
        <v>0.2</v>
      </c>
      <c r="M1011" t="s">
        <v>27</v>
      </c>
      <c r="N1011" t="s">
        <v>14</v>
      </c>
      <c r="O1011" t="str">
        <f>_xlfn.XLOOKUP(Orders_CLEAN[[#This Row],[Region]],Region_lookup[RegionCode],Region_lookup[RegionName])</f>
        <v>Western Cape</v>
      </c>
      <c r="P1011" t="s">
        <v>82</v>
      </c>
      <c r="Q1011" t="str">
        <f>_xlfn.XLOOKUP(Orders_CLEAN[[#This Row],[EmployeeID]],Employees[EmployeeID],Employees[EmployeeName])</f>
        <v>Thabo Pretorius</v>
      </c>
      <c r="R1011" s="8">
        <f>Orders_CLEAN[[#This Row],[Quantity]]*Orders_CLEAN[[#This Row],[UnitPrice]]*(1-Orders_CLEAN[[#This Row],[Discount]])</f>
        <v>1513.44</v>
      </c>
      <c r="S1011" s="8">
        <f>Orders_CLEAN[[#This Row],[Cost]]*Orders_CLEAN[[#This Row],[Quantity]]</f>
        <v>1150.6499999999999</v>
      </c>
      <c r="T1011" s="8">
        <f>Orders_CLEAN[[#This Row],[LineTotal]]-Orders_CLEAN[[#This Row],[LineCost]]</f>
        <v>362.79000000000019</v>
      </c>
      <c r="U1011" s="8" t="str">
        <f>IFERROR(IF(Orders_CLEAN[[#This Row],[Profit]]/Orders_CLEAN[[#This Row],[LineTotal]]&gt;0.3, "High", IF(Orders_CLEAN[[#This Row],[Profit]]/Orders_CLEAN[[#This Row],[LineTotal]]&gt;=0.15, "Medium", "Low")), "Quantity Error!")</f>
        <v>Medium</v>
      </c>
      <c r="V1011" s="8" t="str">
        <f>IF(COUNTIF(Returns[OrderID], Orders_CLEAN[[#This Row],[OrderID]])&gt;0, "Yes", "No")</f>
        <v>No</v>
      </c>
      <c r="W1011" s="19">
        <f>IF(Orders_CLEAN[[#This Row],[Returned]]="Yes",1,0)</f>
        <v>0</v>
      </c>
    </row>
    <row r="1012" spans="1:23" x14ac:dyDescent="0.2">
      <c r="A1012" t="s">
        <v>1589</v>
      </c>
      <c r="B1012" s="5">
        <v>45730</v>
      </c>
      <c r="C1012" s="5" t="str">
        <f>IF(Orders_CLEAN[[#This Row],[Quantity]]="", "Quantity Error!", "Q"&amp;ROUNDUP(MONTH(Orders_CLEAN[[#This Row],[OrderDate]])/3,0))</f>
        <v>Q1</v>
      </c>
      <c r="D1012" t="s">
        <v>64</v>
      </c>
      <c r="E1012" t="str">
        <f>_xlfn.XLOOKUP(Orders_CLEAN[[#This Row],[CustomerID]],Customers[CustomerID],Customers[CustomerName])</f>
        <v>Bongani Van Der Merwe</v>
      </c>
      <c r="F1012" t="s">
        <v>195</v>
      </c>
      <c r="G1012" t="str">
        <f>_xlfn.XLOOKUP(Orders_CLEAN[[#This Row],[ProductID]],Products[ProductID],Products[ProductName])</f>
        <v>Printers Model 2</v>
      </c>
      <c r="H1012" t="str">
        <f>_xlfn.XLOOKUP(Orders_CLEAN[[#This Row],[ProductName]],Products[ProductName],Products[Category])</f>
        <v>Technology</v>
      </c>
      <c r="I1012" s="6">
        <f>_xlfn.XLOOKUP(Orders_CLEAN[[#This Row],[ProductID]],Products[ProductID],Products[Cost])</f>
        <v>338.21</v>
      </c>
      <c r="J1012">
        <v>1</v>
      </c>
      <c r="K1012" s="6">
        <v>661.25</v>
      </c>
      <c r="L1012" s="7">
        <v>0.05</v>
      </c>
      <c r="M1012" t="s">
        <v>27</v>
      </c>
      <c r="N1012" t="s">
        <v>31</v>
      </c>
      <c r="O1012" t="str">
        <f>_xlfn.XLOOKUP(Orders_CLEAN[[#This Row],[Region]],Region_lookup[RegionCode],Region_lookup[RegionName])</f>
        <v>Gauteng</v>
      </c>
      <c r="P1012" t="s">
        <v>43</v>
      </c>
      <c r="Q1012" t="str">
        <f>_xlfn.XLOOKUP(Orders_CLEAN[[#This Row],[EmployeeID]],Employees[EmployeeID],Employees[EmployeeName])</f>
        <v>Thabo Dlamini</v>
      </c>
      <c r="R1012" s="8">
        <f>Orders_CLEAN[[#This Row],[Quantity]]*Orders_CLEAN[[#This Row],[UnitPrice]]*(1-Orders_CLEAN[[#This Row],[Discount]])</f>
        <v>628.1875</v>
      </c>
      <c r="S1012" s="8">
        <f>Orders_CLEAN[[#This Row],[Cost]]*Orders_CLEAN[[#This Row],[Quantity]]</f>
        <v>338.21</v>
      </c>
      <c r="T1012" s="8">
        <f>Orders_CLEAN[[#This Row],[LineTotal]]-Orders_CLEAN[[#This Row],[LineCost]]</f>
        <v>289.97750000000002</v>
      </c>
      <c r="U1012" s="8" t="str">
        <f>IFERROR(IF(Orders_CLEAN[[#This Row],[Profit]]/Orders_CLEAN[[#This Row],[LineTotal]]&gt;0.3, "High", IF(Orders_CLEAN[[#This Row],[Profit]]/Orders_CLEAN[[#This Row],[LineTotal]]&gt;=0.15, "Medium", "Low")), "Quantity Error!")</f>
        <v>High</v>
      </c>
      <c r="V1012" s="8" t="str">
        <f>IF(COUNTIF(Returns[OrderID], Orders_CLEAN[[#This Row],[OrderID]])&gt;0, "Yes", "No")</f>
        <v>No</v>
      </c>
      <c r="W1012" s="19">
        <f>IF(Orders_CLEAN[[#This Row],[Returned]]="Yes",1,0)</f>
        <v>0</v>
      </c>
    </row>
    <row r="1013" spans="1:23" x14ac:dyDescent="0.2">
      <c r="A1013" t="s">
        <v>1590</v>
      </c>
      <c r="B1013" s="5">
        <v>45763</v>
      </c>
      <c r="C1013" s="5" t="str">
        <f>IF(Orders_CLEAN[[#This Row],[Quantity]]="", "Quantity Error!", "Q"&amp;ROUNDUP(MONTH(Orders_CLEAN[[#This Row],[OrderDate]])/3,0))</f>
        <v>Q2</v>
      </c>
      <c r="D1013" t="s">
        <v>313</v>
      </c>
      <c r="E1013" t="str">
        <f>_xlfn.XLOOKUP(Orders_CLEAN[[#This Row],[CustomerID]],Customers[CustomerID],Customers[CustomerName])</f>
        <v>Johan Pretorius</v>
      </c>
      <c r="F1013" t="s">
        <v>41</v>
      </c>
      <c r="G1013" t="str">
        <f>_xlfn.XLOOKUP(Orders_CLEAN[[#This Row],[ProductID]],Products[ProductID],Products[ProductName])</f>
        <v>Pens Model 3</v>
      </c>
      <c r="H1013" t="str">
        <f>_xlfn.XLOOKUP(Orders_CLEAN[[#This Row],[ProductName]],Products[ProductName],Products[Category])</f>
        <v>Office Supplies</v>
      </c>
      <c r="I1013" s="6">
        <f>_xlfn.XLOOKUP(Orders_CLEAN[[#This Row],[ProductID]],Products[ProductID],Products[Cost])</f>
        <v>498.61</v>
      </c>
      <c r="J1013">
        <v>2</v>
      </c>
      <c r="K1013" s="6">
        <v>944.31</v>
      </c>
      <c r="L1013" s="7">
        <v>0</v>
      </c>
      <c r="M1013" t="s">
        <v>13</v>
      </c>
      <c r="N1013" t="s">
        <v>21</v>
      </c>
      <c r="O1013" t="str">
        <f>_xlfn.XLOOKUP(Orders_CLEAN[[#This Row],[Region]],Region_lookup[RegionCode],Region_lookup[RegionName])</f>
        <v>KwaZulu-Natal</v>
      </c>
      <c r="P1013" t="s">
        <v>170</v>
      </c>
      <c r="Q1013" t="str">
        <f>_xlfn.XLOOKUP(Orders_CLEAN[[#This Row],[EmployeeID]],Employees[EmployeeID],Employees[EmployeeName])</f>
        <v>Nomvula Le Roux</v>
      </c>
      <c r="R1013" s="8">
        <f>Orders_CLEAN[[#This Row],[Quantity]]*Orders_CLEAN[[#This Row],[UnitPrice]]*(1-Orders_CLEAN[[#This Row],[Discount]])</f>
        <v>1888.62</v>
      </c>
      <c r="S1013" s="8">
        <f>Orders_CLEAN[[#This Row],[Cost]]*Orders_CLEAN[[#This Row],[Quantity]]</f>
        <v>997.22</v>
      </c>
      <c r="T1013" s="8">
        <f>Orders_CLEAN[[#This Row],[LineTotal]]-Orders_CLEAN[[#This Row],[LineCost]]</f>
        <v>891.39999999999986</v>
      </c>
      <c r="U1013" s="8" t="str">
        <f>IFERROR(IF(Orders_CLEAN[[#This Row],[Profit]]/Orders_CLEAN[[#This Row],[LineTotal]]&gt;0.3, "High", IF(Orders_CLEAN[[#This Row],[Profit]]/Orders_CLEAN[[#This Row],[LineTotal]]&gt;=0.15, "Medium", "Low")), "Quantity Error!")</f>
        <v>High</v>
      </c>
      <c r="V1013" s="8" t="str">
        <f>IF(COUNTIF(Returns[OrderID], Orders_CLEAN[[#This Row],[OrderID]])&gt;0, "Yes", "No")</f>
        <v>No</v>
      </c>
      <c r="W1013" s="19">
        <f>IF(Orders_CLEAN[[#This Row],[Returned]]="Yes",1,0)</f>
        <v>0</v>
      </c>
    </row>
    <row r="1014" spans="1:23" x14ac:dyDescent="0.2">
      <c r="A1014" t="s">
        <v>1591</v>
      </c>
      <c r="B1014" s="5">
        <v>45705</v>
      </c>
      <c r="C1014" s="5" t="str">
        <f>IF(Orders_CLEAN[[#This Row],[Quantity]]="", "Quantity Error!", "Q"&amp;ROUNDUP(MONTH(Orders_CLEAN[[#This Row],[OrderDate]])/3,0))</f>
        <v>Q1</v>
      </c>
      <c r="D1014" t="s">
        <v>546</v>
      </c>
      <c r="E1014" t="str">
        <f>_xlfn.XLOOKUP(Orders_CLEAN[[#This Row],[CustomerID]],Customers[CustomerID],Customers[CustomerName])</f>
        <v>Precious Fourie</v>
      </c>
      <c r="F1014" t="s">
        <v>136</v>
      </c>
      <c r="G1014" t="str">
        <f>_xlfn.XLOOKUP(Orders_CLEAN[[#This Row],[ProductID]],Products[ProductID],Products[ProductName])</f>
        <v>Chairs Model 4</v>
      </c>
      <c r="H1014" t="str">
        <f>_xlfn.XLOOKUP(Orders_CLEAN[[#This Row],[ProductName]],Products[ProductName],Products[Category])</f>
        <v>Furniture</v>
      </c>
      <c r="I1014" s="6">
        <f>_xlfn.XLOOKUP(Orders_CLEAN[[#This Row],[ProductID]],Products[ProductID],Products[Cost])</f>
        <v>784.05</v>
      </c>
      <c r="J1014">
        <v>4</v>
      </c>
      <c r="K1014" s="6">
        <v>1700.53</v>
      </c>
      <c r="L1014" s="7">
        <v>0</v>
      </c>
      <c r="M1014" t="s">
        <v>27</v>
      </c>
      <c r="N1014" t="s">
        <v>21</v>
      </c>
      <c r="O1014" t="str">
        <f>_xlfn.XLOOKUP(Orders_CLEAN[[#This Row],[Region]],Region_lookup[RegionCode],Region_lookup[RegionName])</f>
        <v>KwaZulu-Natal</v>
      </c>
      <c r="P1014" t="s">
        <v>170</v>
      </c>
      <c r="Q1014" t="str">
        <f>_xlfn.XLOOKUP(Orders_CLEAN[[#This Row],[EmployeeID]],Employees[EmployeeID],Employees[EmployeeName])</f>
        <v>Nomvula Le Roux</v>
      </c>
      <c r="R1014" s="8">
        <f>Orders_CLEAN[[#This Row],[Quantity]]*Orders_CLEAN[[#This Row],[UnitPrice]]*(1-Orders_CLEAN[[#This Row],[Discount]])</f>
        <v>6802.12</v>
      </c>
      <c r="S1014" s="8">
        <f>Orders_CLEAN[[#This Row],[Cost]]*Orders_CLEAN[[#This Row],[Quantity]]</f>
        <v>3136.2</v>
      </c>
      <c r="T1014" s="8">
        <f>Orders_CLEAN[[#This Row],[LineTotal]]-Orders_CLEAN[[#This Row],[LineCost]]</f>
        <v>3665.92</v>
      </c>
      <c r="U1014" s="8" t="str">
        <f>IFERROR(IF(Orders_CLEAN[[#This Row],[Profit]]/Orders_CLEAN[[#This Row],[LineTotal]]&gt;0.3, "High", IF(Orders_CLEAN[[#This Row],[Profit]]/Orders_CLEAN[[#This Row],[LineTotal]]&gt;=0.15, "Medium", "Low")), "Quantity Error!")</f>
        <v>High</v>
      </c>
      <c r="V1014" s="8" t="str">
        <f>IF(COUNTIF(Returns[OrderID], Orders_CLEAN[[#This Row],[OrderID]])&gt;0, "Yes", "No")</f>
        <v>No</v>
      </c>
      <c r="W1014" s="19">
        <f>IF(Orders_CLEAN[[#This Row],[Returned]]="Yes",1,0)</f>
        <v>0</v>
      </c>
    </row>
    <row r="1015" spans="1:23" x14ac:dyDescent="0.2">
      <c r="A1015" t="s">
        <v>1592</v>
      </c>
      <c r="B1015" s="5">
        <v>45496</v>
      </c>
      <c r="C1015" s="5" t="str">
        <f>IF(Orders_CLEAN[[#This Row],[Quantity]]="", "Quantity Error!", "Q"&amp;ROUNDUP(MONTH(Orders_CLEAN[[#This Row],[OrderDate]])/3,0))</f>
        <v>Q3</v>
      </c>
      <c r="D1015" t="s">
        <v>263</v>
      </c>
      <c r="E1015" t="str">
        <f>_xlfn.XLOOKUP(Orders_CLEAN[[#This Row],[CustomerID]],Customers[CustomerID],Customers[CustomerName])</f>
        <v>Kagiso Coetzee</v>
      </c>
      <c r="F1015" t="s">
        <v>51</v>
      </c>
      <c r="G1015" t="str">
        <f>_xlfn.XLOOKUP(Orders_CLEAN[[#This Row],[ProductID]],Products[ProductID],Products[ProductName])</f>
        <v>Bookcases Model 4</v>
      </c>
      <c r="H1015" t="str">
        <f>_xlfn.XLOOKUP(Orders_CLEAN[[#This Row],[ProductName]],Products[ProductName],Products[Category])</f>
        <v>Furniture</v>
      </c>
      <c r="I1015" s="6">
        <f>_xlfn.XLOOKUP(Orders_CLEAN[[#This Row],[ProductID]],Products[ProductID],Products[Cost])</f>
        <v>539.9</v>
      </c>
      <c r="J1015">
        <v>7</v>
      </c>
      <c r="K1015" s="6">
        <v>1019.72</v>
      </c>
      <c r="L1015" s="7">
        <v>0</v>
      </c>
      <c r="M1015" t="s">
        <v>36</v>
      </c>
      <c r="N1015" t="s">
        <v>14</v>
      </c>
      <c r="O1015" t="str">
        <f>_xlfn.XLOOKUP(Orders_CLEAN[[#This Row],[Region]],Region_lookup[RegionCode],Region_lookup[RegionName])</f>
        <v>Western Cape</v>
      </c>
      <c r="P1015" t="s">
        <v>93</v>
      </c>
      <c r="Q1015" t="str">
        <f>_xlfn.XLOOKUP(Orders_CLEAN[[#This Row],[EmployeeID]],Employees[EmployeeID],Employees[EmployeeName])</f>
        <v>Anja Zulu</v>
      </c>
      <c r="R1015" s="8">
        <f>Orders_CLEAN[[#This Row],[Quantity]]*Orders_CLEAN[[#This Row],[UnitPrice]]*(1-Orders_CLEAN[[#This Row],[Discount]])</f>
        <v>7138.04</v>
      </c>
      <c r="S1015" s="8">
        <f>Orders_CLEAN[[#This Row],[Cost]]*Orders_CLEAN[[#This Row],[Quantity]]</f>
        <v>3779.2999999999997</v>
      </c>
      <c r="T1015" s="8">
        <f>Orders_CLEAN[[#This Row],[LineTotal]]-Orders_CLEAN[[#This Row],[LineCost]]</f>
        <v>3358.7400000000002</v>
      </c>
      <c r="U1015" s="8" t="str">
        <f>IFERROR(IF(Orders_CLEAN[[#This Row],[Profit]]/Orders_CLEAN[[#This Row],[LineTotal]]&gt;0.3, "High", IF(Orders_CLEAN[[#This Row],[Profit]]/Orders_CLEAN[[#This Row],[LineTotal]]&gt;=0.15, "Medium", "Low")), "Quantity Error!")</f>
        <v>High</v>
      </c>
      <c r="V1015" s="8" t="str">
        <f>IF(COUNTIF(Returns[OrderID], Orders_CLEAN[[#This Row],[OrderID]])&gt;0, "Yes", "No")</f>
        <v>No</v>
      </c>
      <c r="W1015" s="19">
        <f>IF(Orders_CLEAN[[#This Row],[Returned]]="Yes",1,0)</f>
        <v>0</v>
      </c>
    </row>
    <row r="1016" spans="1:23" x14ac:dyDescent="0.2">
      <c r="A1016" t="s">
        <v>1593</v>
      </c>
      <c r="B1016" s="5">
        <v>45543</v>
      </c>
      <c r="C1016" s="5" t="str">
        <f>IF(Orders_CLEAN[[#This Row],[Quantity]]="", "Quantity Error!", "Q"&amp;ROUNDUP(MONTH(Orders_CLEAN[[#This Row],[OrderDate]])/3,0))</f>
        <v>Q3</v>
      </c>
      <c r="D1016" t="s">
        <v>54</v>
      </c>
      <c r="E1016" t="str">
        <f>_xlfn.XLOOKUP(Orders_CLEAN[[#This Row],[CustomerID]],Customers[CustomerID],Customers[CustomerName])</f>
        <v>Precious Venter</v>
      </c>
      <c r="F1016" t="s">
        <v>329</v>
      </c>
      <c r="G1016" t="str">
        <f>_xlfn.XLOOKUP(Orders_CLEAN[[#This Row],[ProductID]],Products[ProductID],Products[ProductName])</f>
        <v>Chairs Model 3</v>
      </c>
      <c r="H1016" t="str">
        <f>_xlfn.XLOOKUP(Orders_CLEAN[[#This Row],[ProductName]],Products[ProductName],Products[Category])</f>
        <v>Furniture</v>
      </c>
      <c r="I1016" s="6">
        <f>_xlfn.XLOOKUP(Orders_CLEAN[[#This Row],[ProductID]],Products[ProductID],Products[Cost])</f>
        <v>688.81</v>
      </c>
      <c r="J1016">
        <v>8</v>
      </c>
      <c r="K1016" s="6">
        <v>1334.92</v>
      </c>
      <c r="L1016" s="7">
        <v>0</v>
      </c>
      <c r="M1016" t="s">
        <v>27</v>
      </c>
      <c r="N1016" t="s">
        <v>21</v>
      </c>
      <c r="O1016" t="str">
        <f>_xlfn.XLOOKUP(Orders_CLEAN[[#This Row],[Region]],Region_lookup[RegionCode],Region_lookup[RegionName])</f>
        <v>KwaZulu-Natal</v>
      </c>
      <c r="P1016" t="s">
        <v>170</v>
      </c>
      <c r="Q1016" t="str">
        <f>_xlfn.XLOOKUP(Orders_CLEAN[[#This Row],[EmployeeID]],Employees[EmployeeID],Employees[EmployeeName])</f>
        <v>Nomvula Le Roux</v>
      </c>
      <c r="R1016" s="8">
        <f>Orders_CLEAN[[#This Row],[Quantity]]*Orders_CLEAN[[#This Row],[UnitPrice]]*(1-Orders_CLEAN[[#This Row],[Discount]])</f>
        <v>10679.36</v>
      </c>
      <c r="S1016" s="8">
        <f>Orders_CLEAN[[#This Row],[Cost]]*Orders_CLEAN[[#This Row],[Quantity]]</f>
        <v>5510.48</v>
      </c>
      <c r="T1016" s="8">
        <f>Orders_CLEAN[[#This Row],[LineTotal]]-Orders_CLEAN[[#This Row],[LineCost]]</f>
        <v>5168.880000000001</v>
      </c>
      <c r="U1016" s="8" t="str">
        <f>IFERROR(IF(Orders_CLEAN[[#This Row],[Profit]]/Orders_CLEAN[[#This Row],[LineTotal]]&gt;0.3, "High", IF(Orders_CLEAN[[#This Row],[Profit]]/Orders_CLEAN[[#This Row],[LineTotal]]&gt;=0.15, "Medium", "Low")), "Quantity Error!")</f>
        <v>High</v>
      </c>
      <c r="V1016" s="8" t="str">
        <f>IF(COUNTIF(Returns[OrderID], Orders_CLEAN[[#This Row],[OrderID]])&gt;0, "Yes", "No")</f>
        <v>No</v>
      </c>
      <c r="W1016" s="19">
        <f>IF(Orders_CLEAN[[#This Row],[Returned]]="Yes",1,0)</f>
        <v>0</v>
      </c>
    </row>
    <row r="1017" spans="1:23" x14ac:dyDescent="0.2">
      <c r="A1017" t="s">
        <v>1594</v>
      </c>
      <c r="B1017" s="5">
        <v>45718</v>
      </c>
      <c r="C1017" s="5" t="str">
        <f>IF(Orders_CLEAN[[#This Row],[Quantity]]="", "Quantity Error!", "Q"&amp;ROUNDUP(MONTH(Orders_CLEAN[[#This Row],[OrderDate]])/3,0))</f>
        <v>Q1</v>
      </c>
      <c r="D1017" t="s">
        <v>342</v>
      </c>
      <c r="E1017" t="str">
        <f>_xlfn.XLOOKUP(Orders_CLEAN[[#This Row],[CustomerID]],Customers[CustomerID],Customers[CustomerName])</f>
        <v>Nomsa Sithole</v>
      </c>
      <c r="F1017" t="s">
        <v>104</v>
      </c>
      <c r="G1017" t="str">
        <f>_xlfn.XLOOKUP(Orders_CLEAN[[#This Row],[ProductID]],Products[ProductID],Products[ProductName])</f>
        <v>Envelopes Model 4</v>
      </c>
      <c r="H1017" t="str">
        <f>_xlfn.XLOOKUP(Orders_CLEAN[[#This Row],[ProductName]],Products[ProductName],Products[Category])</f>
        <v>Office Supplies</v>
      </c>
      <c r="I1017" s="6">
        <f>_xlfn.XLOOKUP(Orders_CLEAN[[#This Row],[ProductID]],Products[ProductID],Products[Cost])</f>
        <v>777.33</v>
      </c>
      <c r="J1017">
        <v>8</v>
      </c>
      <c r="K1017" s="6">
        <v>1363.68</v>
      </c>
      <c r="L1017" s="7">
        <v>0</v>
      </c>
      <c r="M1017" t="s">
        <v>36</v>
      </c>
      <c r="N1017" t="s">
        <v>21</v>
      </c>
      <c r="O1017" t="str">
        <f>_xlfn.XLOOKUP(Orders_CLEAN[[#This Row],[Region]],Region_lookup[RegionCode],Region_lookup[RegionName])</f>
        <v>KwaZulu-Natal</v>
      </c>
      <c r="P1017" t="s">
        <v>97</v>
      </c>
      <c r="Q1017" t="str">
        <f>_xlfn.XLOOKUP(Orders_CLEAN[[#This Row],[EmployeeID]],Employees[EmployeeID],Employees[EmployeeName])</f>
        <v>Bongani Sithole</v>
      </c>
      <c r="R1017" s="8">
        <f>Orders_CLEAN[[#This Row],[Quantity]]*Orders_CLEAN[[#This Row],[UnitPrice]]*(1-Orders_CLEAN[[#This Row],[Discount]])</f>
        <v>10909.44</v>
      </c>
      <c r="S1017" s="8">
        <f>Orders_CLEAN[[#This Row],[Cost]]*Orders_CLEAN[[#This Row],[Quantity]]</f>
        <v>6218.64</v>
      </c>
      <c r="T1017" s="8">
        <f>Orders_CLEAN[[#This Row],[LineTotal]]-Orders_CLEAN[[#This Row],[LineCost]]</f>
        <v>4690.8</v>
      </c>
      <c r="U1017" s="8" t="str">
        <f>IFERROR(IF(Orders_CLEAN[[#This Row],[Profit]]/Orders_CLEAN[[#This Row],[LineTotal]]&gt;0.3, "High", IF(Orders_CLEAN[[#This Row],[Profit]]/Orders_CLEAN[[#This Row],[LineTotal]]&gt;=0.15, "Medium", "Low")), "Quantity Error!")</f>
        <v>High</v>
      </c>
      <c r="V1017" s="8" t="str">
        <f>IF(COUNTIF(Returns[OrderID], Orders_CLEAN[[#This Row],[OrderID]])&gt;0, "Yes", "No")</f>
        <v>Yes</v>
      </c>
      <c r="W1017" s="19">
        <f>IF(Orders_CLEAN[[#This Row],[Returned]]="Yes",1,0)</f>
        <v>1</v>
      </c>
    </row>
    <row r="1018" spans="1:23" x14ac:dyDescent="0.2">
      <c r="A1018" t="s">
        <v>1596</v>
      </c>
      <c r="B1018" s="5">
        <v>45441</v>
      </c>
      <c r="C1018" s="5" t="str">
        <f>IF(Orders_CLEAN[[#This Row],[Quantity]]="", "Quantity Error!", "Q"&amp;ROUNDUP(MONTH(Orders_CLEAN[[#This Row],[OrderDate]])/3,0))</f>
        <v>Quantity Error!</v>
      </c>
      <c r="D1018" t="s">
        <v>328</v>
      </c>
      <c r="E1018" t="str">
        <f>_xlfn.XLOOKUP(Orders_CLEAN[[#This Row],[CustomerID]],Customers[CustomerID],Customers[CustomerName])</f>
        <v>Nomsa Ndlovu</v>
      </c>
      <c r="F1018" t="s">
        <v>231</v>
      </c>
      <c r="G1018" t="str">
        <f>_xlfn.XLOOKUP(Orders_CLEAN[[#This Row],[ProductID]],Products[ProductID],Products[ProductName])</f>
        <v>Accessories Model 2</v>
      </c>
      <c r="H1018" t="str">
        <f>_xlfn.XLOOKUP(Orders_CLEAN[[#This Row],[ProductName]],Products[ProductName],Products[Category])</f>
        <v>Technology</v>
      </c>
      <c r="I1018" s="6">
        <f>_xlfn.XLOOKUP(Orders_CLEAN[[#This Row],[ProductID]],Products[ProductID],Products[Cost])</f>
        <v>31.01</v>
      </c>
      <c r="J1018"/>
      <c r="K1018" s="6">
        <v>49.68</v>
      </c>
      <c r="L1018" s="7">
        <v>0.1</v>
      </c>
      <c r="M1018" t="s">
        <v>27</v>
      </c>
      <c r="N1018" t="s">
        <v>31</v>
      </c>
      <c r="O1018" t="str">
        <f>_xlfn.XLOOKUP(Orders_CLEAN[[#This Row],[Region]],Region_lookup[RegionCode],Region_lookup[RegionName])</f>
        <v>Gauteng</v>
      </c>
      <c r="P1018" t="s">
        <v>43</v>
      </c>
      <c r="Q1018" t="str">
        <f>_xlfn.XLOOKUP(Orders_CLEAN[[#This Row],[EmployeeID]],Employees[EmployeeID],Employees[EmployeeName])</f>
        <v>Thabo Dlamini</v>
      </c>
      <c r="R1018" s="8">
        <f>Orders_CLEAN[[#This Row],[Quantity]]*Orders_CLEAN[[#This Row],[UnitPrice]]*(1-Orders_CLEAN[[#This Row],[Discount]])</f>
        <v>0</v>
      </c>
      <c r="S1018" s="8">
        <f>Orders_CLEAN[[#This Row],[Cost]]*Orders_CLEAN[[#This Row],[Quantity]]</f>
        <v>0</v>
      </c>
      <c r="T1018" s="8">
        <f>Orders_CLEAN[[#This Row],[LineTotal]]-Orders_CLEAN[[#This Row],[LineCost]]</f>
        <v>0</v>
      </c>
      <c r="U1018" s="8" t="str">
        <f>IFERROR(IF(Orders_CLEAN[[#This Row],[Profit]]/Orders_CLEAN[[#This Row],[LineTotal]]&gt;0.3, "High", IF(Orders_CLEAN[[#This Row],[Profit]]/Orders_CLEAN[[#This Row],[LineTotal]]&gt;=0.15, "Medium", "Low")), "Quantity Error!")</f>
        <v>Quantity Error!</v>
      </c>
      <c r="V1018" s="8" t="str">
        <f>IF(COUNTIF(Returns[OrderID], Orders_CLEAN[[#This Row],[OrderID]])&gt;0, "Yes", "No")</f>
        <v>No</v>
      </c>
      <c r="W1018" s="19">
        <f>IF(Orders_CLEAN[[#This Row],[Returned]]="Yes",1,0)</f>
        <v>0</v>
      </c>
    </row>
    <row r="1019" spans="1:23" x14ac:dyDescent="0.2">
      <c r="A1019" t="s">
        <v>1597</v>
      </c>
      <c r="B1019" s="5">
        <v>45530</v>
      </c>
      <c r="C1019" s="5" t="str">
        <f>IF(Orders_CLEAN[[#This Row],[Quantity]]="", "Quantity Error!", "Q"&amp;ROUNDUP(MONTH(Orders_CLEAN[[#This Row],[OrderDate]])/3,0))</f>
        <v>Q3</v>
      </c>
      <c r="D1019" t="s">
        <v>355</v>
      </c>
      <c r="E1019" t="str">
        <f>_xlfn.XLOOKUP(Orders_CLEAN[[#This Row],[CustomerID]],Customers[CustomerID],Customers[CustomerName])</f>
        <v>Pieter Joubert</v>
      </c>
      <c r="F1019" t="s">
        <v>178</v>
      </c>
      <c r="G1019" t="str">
        <f>_xlfn.XLOOKUP(Orders_CLEAN[[#This Row],[ProductID]],Products[ProductID],Products[ProductName])</f>
        <v>Chairs Model 2</v>
      </c>
      <c r="H1019" t="str">
        <f>_xlfn.XLOOKUP(Orders_CLEAN[[#This Row],[ProductName]],Products[ProductName],Products[Category])</f>
        <v>Furniture</v>
      </c>
      <c r="I1019" s="6">
        <f>_xlfn.XLOOKUP(Orders_CLEAN[[#This Row],[ProductID]],Products[ProductID],Products[Cost])</f>
        <v>116.9</v>
      </c>
      <c r="J1019">
        <v>8</v>
      </c>
      <c r="K1019" s="6">
        <v>253.46</v>
      </c>
      <c r="L1019" s="7">
        <v>0.05</v>
      </c>
      <c r="M1019" t="s">
        <v>36</v>
      </c>
      <c r="N1019" t="s">
        <v>14</v>
      </c>
      <c r="O1019" t="str">
        <f>_xlfn.XLOOKUP(Orders_CLEAN[[#This Row],[Region]],Region_lookup[RegionCode],Region_lookup[RegionName])</f>
        <v>Western Cape</v>
      </c>
      <c r="P1019" t="s">
        <v>93</v>
      </c>
      <c r="Q1019" t="str">
        <f>_xlfn.XLOOKUP(Orders_CLEAN[[#This Row],[EmployeeID]],Employees[EmployeeID],Employees[EmployeeName])</f>
        <v>Anja Zulu</v>
      </c>
      <c r="R1019" s="8">
        <f>Orders_CLEAN[[#This Row],[Quantity]]*Orders_CLEAN[[#This Row],[UnitPrice]]*(1-Orders_CLEAN[[#This Row],[Discount]])</f>
        <v>1926.296</v>
      </c>
      <c r="S1019" s="8">
        <f>Orders_CLEAN[[#This Row],[Cost]]*Orders_CLEAN[[#This Row],[Quantity]]</f>
        <v>935.2</v>
      </c>
      <c r="T1019" s="8">
        <f>Orders_CLEAN[[#This Row],[LineTotal]]-Orders_CLEAN[[#This Row],[LineCost]]</f>
        <v>991.096</v>
      </c>
      <c r="U1019" s="8" t="str">
        <f>IFERROR(IF(Orders_CLEAN[[#This Row],[Profit]]/Orders_CLEAN[[#This Row],[LineTotal]]&gt;0.3, "High", IF(Orders_CLEAN[[#This Row],[Profit]]/Orders_CLEAN[[#This Row],[LineTotal]]&gt;=0.15, "Medium", "Low")), "Quantity Error!")</f>
        <v>High</v>
      </c>
      <c r="V1019" s="8" t="str">
        <f>IF(COUNTIF(Returns[OrderID], Orders_CLEAN[[#This Row],[OrderID]])&gt;0, "Yes", "No")</f>
        <v>Yes</v>
      </c>
      <c r="W1019" s="19">
        <f>IF(Orders_CLEAN[[#This Row],[Returned]]="Yes",1,0)</f>
        <v>1</v>
      </c>
    </row>
    <row r="1020" spans="1:23" x14ac:dyDescent="0.2">
      <c r="A1020" t="s">
        <v>1599</v>
      </c>
      <c r="B1020" s="5">
        <v>45599</v>
      </c>
      <c r="C1020" s="5" t="str">
        <f>IF(Orders_CLEAN[[#This Row],[Quantity]]="", "Quantity Error!", "Q"&amp;ROUNDUP(MONTH(Orders_CLEAN[[#This Row],[OrderDate]])/3,0))</f>
        <v>Q4</v>
      </c>
      <c r="D1020" t="s">
        <v>440</v>
      </c>
      <c r="E1020" t="str">
        <f>_xlfn.XLOOKUP(Orders_CLEAN[[#This Row],[CustomerID]],Customers[CustomerID],Customers[CustomerName])</f>
        <v>Nomvula Mokoena</v>
      </c>
      <c r="F1020" t="s">
        <v>144</v>
      </c>
      <c r="G1020" t="str">
        <f>_xlfn.XLOOKUP(Orders_CLEAN[[#This Row],[ProductID]],Products[ProductID],Products[ProductName])</f>
        <v>Bookcases Model 1</v>
      </c>
      <c r="H1020" t="str">
        <f>_xlfn.XLOOKUP(Orders_CLEAN[[#This Row],[ProductName]],Products[ProductName],Products[Category])</f>
        <v>Furniture</v>
      </c>
      <c r="I1020" s="6">
        <f>_xlfn.XLOOKUP(Orders_CLEAN[[#This Row],[ProductID]],Products[ProductID],Products[Cost])</f>
        <v>644.65</v>
      </c>
      <c r="J1020">
        <v>1</v>
      </c>
      <c r="K1020" s="6">
        <v>1029.82</v>
      </c>
      <c r="L1020" s="7">
        <v>0.2</v>
      </c>
      <c r="M1020" t="s">
        <v>13</v>
      </c>
      <c r="N1020" t="s">
        <v>47</v>
      </c>
      <c r="O1020" t="str">
        <f>_xlfn.XLOOKUP(Orders_CLEAN[[#This Row],[Region]],Region_lookup[RegionCode],Region_lookup[RegionName])</f>
        <v>Eastern Cape</v>
      </c>
      <c r="P1020" t="s">
        <v>58</v>
      </c>
      <c r="Q1020" t="str">
        <f>_xlfn.XLOOKUP(Orders_CLEAN[[#This Row],[EmployeeID]],Employees[EmployeeID],Employees[EmployeeName])</f>
        <v>Palesa Steyn</v>
      </c>
      <c r="R1020" s="8">
        <f>Orders_CLEAN[[#This Row],[Quantity]]*Orders_CLEAN[[#This Row],[UnitPrice]]*(1-Orders_CLEAN[[#This Row],[Discount]])</f>
        <v>823.85599999999999</v>
      </c>
      <c r="S1020" s="8">
        <f>Orders_CLEAN[[#This Row],[Cost]]*Orders_CLEAN[[#This Row],[Quantity]]</f>
        <v>644.65</v>
      </c>
      <c r="T1020" s="8">
        <f>Orders_CLEAN[[#This Row],[LineTotal]]-Orders_CLEAN[[#This Row],[LineCost]]</f>
        <v>179.20600000000002</v>
      </c>
      <c r="U1020" s="8" t="str">
        <f>IFERROR(IF(Orders_CLEAN[[#This Row],[Profit]]/Orders_CLEAN[[#This Row],[LineTotal]]&gt;0.3, "High", IF(Orders_CLEAN[[#This Row],[Profit]]/Orders_CLEAN[[#This Row],[LineTotal]]&gt;=0.15, "Medium", "Low")), "Quantity Error!")</f>
        <v>Medium</v>
      </c>
      <c r="V1020" s="8" t="str">
        <f>IF(COUNTIF(Returns[OrderID], Orders_CLEAN[[#This Row],[OrderID]])&gt;0, "Yes", "No")</f>
        <v>No</v>
      </c>
      <c r="W1020" s="19">
        <f>IF(Orders_CLEAN[[#This Row],[Returned]]="Yes",1,0)</f>
        <v>0</v>
      </c>
    </row>
    <row r="1021" spans="1:23" x14ac:dyDescent="0.2">
      <c r="A1021" t="s">
        <v>1600</v>
      </c>
      <c r="B1021" s="5">
        <v>45574</v>
      </c>
      <c r="C1021" s="5" t="str">
        <f>IF(Orders_CLEAN[[#This Row],[Quantity]]="", "Quantity Error!", "Q"&amp;ROUNDUP(MONTH(Orders_CLEAN[[#This Row],[OrderDate]])/3,0))</f>
        <v>Q4</v>
      </c>
      <c r="D1021" t="s">
        <v>240</v>
      </c>
      <c r="E1021" t="str">
        <f>_xlfn.XLOOKUP(Orders_CLEAN[[#This Row],[CustomerID]],Customers[CustomerID],Customers[CustomerName])</f>
        <v>Riaan Molefe</v>
      </c>
      <c r="F1021" t="s">
        <v>158</v>
      </c>
      <c r="G1021" t="str">
        <f>_xlfn.XLOOKUP(Orders_CLEAN[[#This Row],[ProductID]],Products[ProductID],Products[ProductName])</f>
        <v>Desks Model 1</v>
      </c>
      <c r="H1021" t="str">
        <f>_xlfn.XLOOKUP(Orders_CLEAN[[#This Row],[ProductName]],Products[ProductName],Products[Category])</f>
        <v>Furniture</v>
      </c>
      <c r="I1021" s="6">
        <f>_xlfn.XLOOKUP(Orders_CLEAN[[#This Row],[ProductID]],Products[ProductID],Products[Cost])</f>
        <v>731.22</v>
      </c>
      <c r="J1021">
        <v>9</v>
      </c>
      <c r="K1021" s="6">
        <v>1490.92</v>
      </c>
      <c r="L1021" s="7">
        <v>0.1</v>
      </c>
      <c r="M1021" t="s">
        <v>27</v>
      </c>
      <c r="N1021" t="s">
        <v>21</v>
      </c>
      <c r="O1021" t="str">
        <f>_xlfn.XLOOKUP(Orders_CLEAN[[#This Row],[Region]],Region_lookup[RegionCode],Region_lookup[RegionName])</f>
        <v>KwaZulu-Natal</v>
      </c>
      <c r="P1021" t="s">
        <v>170</v>
      </c>
      <c r="Q1021" t="str">
        <f>_xlfn.XLOOKUP(Orders_CLEAN[[#This Row],[EmployeeID]],Employees[EmployeeID],Employees[EmployeeName])</f>
        <v>Nomvula Le Roux</v>
      </c>
      <c r="R1021" s="8">
        <f>Orders_CLEAN[[#This Row],[Quantity]]*Orders_CLEAN[[#This Row],[UnitPrice]]*(1-Orders_CLEAN[[#This Row],[Discount]])</f>
        <v>12076.452000000001</v>
      </c>
      <c r="S1021" s="8">
        <f>Orders_CLEAN[[#This Row],[Cost]]*Orders_CLEAN[[#This Row],[Quantity]]</f>
        <v>6580.9800000000005</v>
      </c>
      <c r="T1021" s="8">
        <f>Orders_CLEAN[[#This Row],[LineTotal]]-Orders_CLEAN[[#This Row],[LineCost]]</f>
        <v>5495.4720000000007</v>
      </c>
      <c r="U1021" s="8" t="str">
        <f>IFERROR(IF(Orders_CLEAN[[#This Row],[Profit]]/Orders_CLEAN[[#This Row],[LineTotal]]&gt;0.3, "High", IF(Orders_CLEAN[[#This Row],[Profit]]/Orders_CLEAN[[#This Row],[LineTotal]]&gt;=0.15, "Medium", "Low")), "Quantity Error!")</f>
        <v>High</v>
      </c>
      <c r="V1021" s="8" t="str">
        <f>IF(COUNTIF(Returns[OrderID], Orders_CLEAN[[#This Row],[OrderID]])&gt;0, "Yes", "No")</f>
        <v>No</v>
      </c>
      <c r="W1021" s="19">
        <f>IF(Orders_CLEAN[[#This Row],[Returned]]="Yes",1,0)</f>
        <v>0</v>
      </c>
    </row>
    <row r="1022" spans="1:23" x14ac:dyDescent="0.2">
      <c r="A1022" t="s">
        <v>1601</v>
      </c>
      <c r="B1022" s="5">
        <v>45743</v>
      </c>
      <c r="C1022" s="5" t="str">
        <f>IF(Orders_CLEAN[[#This Row],[Quantity]]="", "Quantity Error!", "Q"&amp;ROUNDUP(MONTH(Orders_CLEAN[[#This Row],[OrderDate]])/3,0))</f>
        <v>Q1</v>
      </c>
      <c r="D1022" t="s">
        <v>846</v>
      </c>
      <c r="E1022" t="str">
        <f>_xlfn.XLOOKUP(Orders_CLEAN[[#This Row],[CustomerID]],Customers[CustomerID],Customers[CustomerName])</f>
        <v>Kagiso Nkosi</v>
      </c>
      <c r="F1022" t="s">
        <v>144</v>
      </c>
      <c r="G1022" t="str">
        <f>_xlfn.XLOOKUP(Orders_CLEAN[[#This Row],[ProductID]],Products[ProductID],Products[ProductName])</f>
        <v>Bookcases Model 1</v>
      </c>
      <c r="H1022" t="str">
        <f>_xlfn.XLOOKUP(Orders_CLEAN[[#This Row],[ProductName]],Products[ProductName],Products[Category])</f>
        <v>Furniture</v>
      </c>
      <c r="I1022" s="6">
        <f>_xlfn.XLOOKUP(Orders_CLEAN[[#This Row],[ProductID]],Products[ProductID],Products[Cost])</f>
        <v>644.65</v>
      </c>
      <c r="J1022">
        <v>2</v>
      </c>
      <c r="K1022" s="6">
        <v>1029.82</v>
      </c>
      <c r="L1022" s="7">
        <v>0.2</v>
      </c>
      <c r="M1022" t="s">
        <v>13</v>
      </c>
      <c r="N1022" t="s">
        <v>14</v>
      </c>
      <c r="O1022" t="str">
        <f>_xlfn.XLOOKUP(Orders_CLEAN[[#This Row],[Region]],Region_lookup[RegionCode],Region_lookup[RegionName])</f>
        <v>Western Cape</v>
      </c>
      <c r="P1022" t="s">
        <v>15</v>
      </c>
      <c r="Q1022" t="str">
        <f>_xlfn.XLOOKUP(Orders_CLEAN[[#This Row],[EmployeeID]],Employees[EmployeeID],Employees[EmployeeName])</f>
        <v>Anja Fourie</v>
      </c>
      <c r="R1022" s="8">
        <f>Orders_CLEAN[[#This Row],[Quantity]]*Orders_CLEAN[[#This Row],[UnitPrice]]*(1-Orders_CLEAN[[#This Row],[Discount]])</f>
        <v>1647.712</v>
      </c>
      <c r="S1022" s="8">
        <f>Orders_CLEAN[[#This Row],[Cost]]*Orders_CLEAN[[#This Row],[Quantity]]</f>
        <v>1289.3</v>
      </c>
      <c r="T1022" s="8">
        <f>Orders_CLEAN[[#This Row],[LineTotal]]-Orders_CLEAN[[#This Row],[LineCost]]</f>
        <v>358.41200000000003</v>
      </c>
      <c r="U1022" s="8" t="str">
        <f>IFERROR(IF(Orders_CLEAN[[#This Row],[Profit]]/Orders_CLEAN[[#This Row],[LineTotal]]&gt;0.3, "High", IF(Orders_CLEAN[[#This Row],[Profit]]/Orders_CLEAN[[#This Row],[LineTotal]]&gt;=0.15, "Medium", "Low")), "Quantity Error!")</f>
        <v>Medium</v>
      </c>
      <c r="V1022" s="8" t="str">
        <f>IF(COUNTIF(Returns[OrderID], Orders_CLEAN[[#This Row],[OrderID]])&gt;0, "Yes", "No")</f>
        <v>No</v>
      </c>
      <c r="W1022" s="19">
        <f>IF(Orders_CLEAN[[#This Row],[Returned]]="Yes",1,0)</f>
        <v>0</v>
      </c>
    </row>
    <row r="1023" spans="1:23" x14ac:dyDescent="0.2">
      <c r="A1023" t="s">
        <v>1602</v>
      </c>
      <c r="B1023" s="5">
        <v>45591</v>
      </c>
      <c r="C1023" s="5" t="str">
        <f>IF(Orders_CLEAN[[#This Row],[Quantity]]="", "Quantity Error!", "Q"&amp;ROUNDUP(MONTH(Orders_CLEAN[[#This Row],[OrderDate]])/3,0))</f>
        <v>Q4</v>
      </c>
      <c r="D1023" t="s">
        <v>283</v>
      </c>
      <c r="E1023" t="str">
        <f>_xlfn.XLOOKUP(Orders_CLEAN[[#This Row],[CustomerID]],Customers[CustomerID],Customers[CustomerName])</f>
        <v>Precious Botha</v>
      </c>
      <c r="F1023" t="s">
        <v>181</v>
      </c>
      <c r="G1023" t="str">
        <f>_xlfn.XLOOKUP(Orders_CLEAN[[#This Row],[ProductID]],Products[ProductID],Products[ProductName])</f>
        <v>Envelopes Model 1</v>
      </c>
      <c r="H1023" t="str">
        <f>_xlfn.XLOOKUP(Orders_CLEAN[[#This Row],[ProductName]],Products[ProductName],Products[Category])</f>
        <v>Office Supplies</v>
      </c>
      <c r="I1023" s="6">
        <f>_xlfn.XLOOKUP(Orders_CLEAN[[#This Row],[ProductID]],Products[ProductID],Products[Cost])</f>
        <v>76.66</v>
      </c>
      <c r="J1023">
        <v>11</v>
      </c>
      <c r="K1023" s="6">
        <v>117.32</v>
      </c>
      <c r="L1023" s="7">
        <v>0</v>
      </c>
      <c r="M1023" t="s">
        <v>13</v>
      </c>
      <c r="N1023" t="s">
        <v>21</v>
      </c>
      <c r="O1023" t="str">
        <f>_xlfn.XLOOKUP(Orders_CLEAN[[#This Row],[Region]],Region_lookup[RegionCode],Region_lookup[RegionName])</f>
        <v>KwaZulu-Natal</v>
      </c>
      <c r="P1023" t="s">
        <v>170</v>
      </c>
      <c r="Q1023" t="str">
        <f>_xlfn.XLOOKUP(Orders_CLEAN[[#This Row],[EmployeeID]],Employees[EmployeeID],Employees[EmployeeName])</f>
        <v>Nomvula Le Roux</v>
      </c>
      <c r="R1023" s="8">
        <f>Orders_CLEAN[[#This Row],[Quantity]]*Orders_CLEAN[[#This Row],[UnitPrice]]*(1-Orders_CLEAN[[#This Row],[Discount]])</f>
        <v>1290.52</v>
      </c>
      <c r="S1023" s="8">
        <f>Orders_CLEAN[[#This Row],[Cost]]*Orders_CLEAN[[#This Row],[Quantity]]</f>
        <v>843.26</v>
      </c>
      <c r="T1023" s="8">
        <f>Orders_CLEAN[[#This Row],[LineTotal]]-Orders_CLEAN[[#This Row],[LineCost]]</f>
        <v>447.26</v>
      </c>
      <c r="U1023" s="8" t="str">
        <f>IFERROR(IF(Orders_CLEAN[[#This Row],[Profit]]/Orders_CLEAN[[#This Row],[LineTotal]]&gt;0.3, "High", IF(Orders_CLEAN[[#This Row],[Profit]]/Orders_CLEAN[[#This Row],[LineTotal]]&gt;=0.15, "Medium", "Low")), "Quantity Error!")</f>
        <v>High</v>
      </c>
      <c r="V1023" s="8" t="str">
        <f>IF(COUNTIF(Returns[OrderID], Orders_CLEAN[[#This Row],[OrderID]])&gt;0, "Yes", "No")</f>
        <v>No</v>
      </c>
      <c r="W1023" s="19">
        <f>IF(Orders_CLEAN[[#This Row],[Returned]]="Yes",1,0)</f>
        <v>0</v>
      </c>
    </row>
    <row r="1024" spans="1:23" x14ac:dyDescent="0.2">
      <c r="A1024" t="s">
        <v>1603</v>
      </c>
      <c r="B1024" s="5">
        <v>45428</v>
      </c>
      <c r="C1024" s="5" t="str">
        <f>IF(Orders_CLEAN[[#This Row],[Quantity]]="", "Quantity Error!", "Q"&amp;ROUNDUP(MONTH(Orders_CLEAN[[#This Row],[OrderDate]])/3,0))</f>
        <v>Q2</v>
      </c>
      <c r="D1024" t="s">
        <v>138</v>
      </c>
      <c r="E1024" t="str">
        <f>_xlfn.XLOOKUP(Orders_CLEAN[[#This Row],[CustomerID]],Customers[CustomerID],Customers[CustomerName])</f>
        <v>Nomsa Coetzee</v>
      </c>
      <c r="F1024" t="s">
        <v>162</v>
      </c>
      <c r="G1024" t="str">
        <f>_xlfn.XLOOKUP(Orders_CLEAN[[#This Row],[ProductID]],Products[ProductID],Products[ProductName])</f>
        <v>Chairs Model 1</v>
      </c>
      <c r="H1024" t="str">
        <f>_xlfn.XLOOKUP(Orders_CLEAN[[#This Row],[ProductName]],Products[ProductName],Products[Category])</f>
        <v>Furniture</v>
      </c>
      <c r="I1024" s="6">
        <f>_xlfn.XLOOKUP(Orders_CLEAN[[#This Row],[ProductID]],Products[ProductID],Products[Cost])</f>
        <v>96.56</v>
      </c>
      <c r="J1024">
        <v>11</v>
      </c>
      <c r="K1024" s="6">
        <v>209.03</v>
      </c>
      <c r="L1024" s="7">
        <v>0.2</v>
      </c>
      <c r="M1024" t="s">
        <v>27</v>
      </c>
      <c r="N1024" t="s">
        <v>21</v>
      </c>
      <c r="O1024" t="str">
        <f>_xlfn.XLOOKUP(Orders_CLEAN[[#This Row],[Region]],Region_lookup[RegionCode],Region_lookup[RegionName])</f>
        <v>KwaZulu-Natal</v>
      </c>
      <c r="P1024" t="s">
        <v>170</v>
      </c>
      <c r="Q1024" t="str">
        <f>_xlfn.XLOOKUP(Orders_CLEAN[[#This Row],[EmployeeID]],Employees[EmployeeID],Employees[EmployeeName])</f>
        <v>Nomvula Le Roux</v>
      </c>
      <c r="R1024" s="8">
        <f>Orders_CLEAN[[#This Row],[Quantity]]*Orders_CLEAN[[#This Row],[UnitPrice]]*(1-Orders_CLEAN[[#This Row],[Discount]])</f>
        <v>1839.4639999999999</v>
      </c>
      <c r="S1024" s="8">
        <f>Orders_CLEAN[[#This Row],[Cost]]*Orders_CLEAN[[#This Row],[Quantity]]</f>
        <v>1062.1600000000001</v>
      </c>
      <c r="T1024" s="8">
        <f>Orders_CLEAN[[#This Row],[LineTotal]]-Orders_CLEAN[[#This Row],[LineCost]]</f>
        <v>777.30399999999986</v>
      </c>
      <c r="U1024" s="8" t="str">
        <f>IFERROR(IF(Orders_CLEAN[[#This Row],[Profit]]/Orders_CLEAN[[#This Row],[LineTotal]]&gt;0.3, "High", IF(Orders_CLEAN[[#This Row],[Profit]]/Orders_CLEAN[[#This Row],[LineTotal]]&gt;=0.15, "Medium", "Low")), "Quantity Error!")</f>
        <v>High</v>
      </c>
      <c r="V1024" s="8" t="str">
        <f>IF(COUNTIF(Returns[OrderID], Orders_CLEAN[[#This Row],[OrderID]])&gt;0, "Yes", "No")</f>
        <v>No</v>
      </c>
      <c r="W1024" s="19">
        <f>IF(Orders_CLEAN[[#This Row],[Returned]]="Yes",1,0)</f>
        <v>0</v>
      </c>
    </row>
    <row r="1025" spans="1:23" x14ac:dyDescent="0.2">
      <c r="A1025" t="s">
        <v>1604</v>
      </c>
      <c r="B1025" s="5">
        <v>45570</v>
      </c>
      <c r="C1025" s="5" t="str">
        <f>IF(Orders_CLEAN[[#This Row],[Quantity]]="", "Quantity Error!", "Q"&amp;ROUNDUP(MONTH(Orders_CLEAN[[#This Row],[OrderDate]])/3,0))</f>
        <v>Quantity Error!</v>
      </c>
      <c r="D1025" t="s">
        <v>326</v>
      </c>
      <c r="E1025" t="str">
        <f>_xlfn.XLOOKUP(Orders_CLEAN[[#This Row],[CustomerID]],Customers[CustomerID],Customers[CustomerName])</f>
        <v>Nomsa Molefe</v>
      </c>
      <c r="F1025" t="s">
        <v>51</v>
      </c>
      <c r="G1025" t="str">
        <f>_xlfn.XLOOKUP(Orders_CLEAN[[#This Row],[ProductID]],Products[ProductID],Products[ProductName])</f>
        <v>Bookcases Model 4</v>
      </c>
      <c r="H1025" t="str">
        <f>_xlfn.XLOOKUP(Orders_CLEAN[[#This Row],[ProductName]],Products[ProductName],Products[Category])</f>
        <v>Furniture</v>
      </c>
      <c r="I1025" s="6">
        <f>_xlfn.XLOOKUP(Orders_CLEAN[[#This Row],[ProductID]],Products[ProductID],Products[Cost])</f>
        <v>539.9</v>
      </c>
      <c r="J1025"/>
      <c r="K1025" s="6">
        <v>1019.72</v>
      </c>
      <c r="L1025" s="7">
        <v>0.1</v>
      </c>
      <c r="M1025" t="s">
        <v>27</v>
      </c>
      <c r="N1025" t="s">
        <v>21</v>
      </c>
      <c r="O1025" t="str">
        <f>_xlfn.XLOOKUP(Orders_CLEAN[[#This Row],[Region]],Region_lookup[RegionCode],Region_lookup[RegionName])</f>
        <v>KwaZulu-Natal</v>
      </c>
      <c r="P1025" t="s">
        <v>22</v>
      </c>
      <c r="Q1025" t="str">
        <f>_xlfn.XLOOKUP(Orders_CLEAN[[#This Row],[EmployeeID]],Employees[EmployeeID],Employees[EmployeeName])</f>
        <v>Thabo Le Roux</v>
      </c>
      <c r="R1025" s="8">
        <f>Orders_CLEAN[[#This Row],[Quantity]]*Orders_CLEAN[[#This Row],[UnitPrice]]*(1-Orders_CLEAN[[#This Row],[Discount]])</f>
        <v>0</v>
      </c>
      <c r="S1025" s="8">
        <f>Orders_CLEAN[[#This Row],[Cost]]*Orders_CLEAN[[#This Row],[Quantity]]</f>
        <v>0</v>
      </c>
      <c r="T1025" s="8">
        <f>Orders_CLEAN[[#This Row],[LineTotal]]-Orders_CLEAN[[#This Row],[LineCost]]</f>
        <v>0</v>
      </c>
      <c r="U1025" s="8" t="str">
        <f>IFERROR(IF(Orders_CLEAN[[#This Row],[Profit]]/Orders_CLEAN[[#This Row],[LineTotal]]&gt;0.3, "High", IF(Orders_CLEAN[[#This Row],[Profit]]/Orders_CLEAN[[#This Row],[LineTotal]]&gt;=0.15, "Medium", "Low")), "Quantity Error!")</f>
        <v>Quantity Error!</v>
      </c>
      <c r="V1025" s="8" t="str">
        <f>IF(COUNTIF(Returns[OrderID], Orders_CLEAN[[#This Row],[OrderID]])&gt;0, "Yes", "No")</f>
        <v>No</v>
      </c>
      <c r="W1025" s="19">
        <f>IF(Orders_CLEAN[[#This Row],[Returned]]="Yes",1,0)</f>
        <v>0</v>
      </c>
    </row>
    <row r="1026" spans="1:23" x14ac:dyDescent="0.2">
      <c r="A1026" t="s">
        <v>1606</v>
      </c>
      <c r="B1026" s="5">
        <v>45348</v>
      </c>
      <c r="C1026" s="5" t="str">
        <f>IF(Orders_CLEAN[[#This Row],[Quantity]]="", "Quantity Error!", "Q"&amp;ROUNDUP(MONTH(Orders_CLEAN[[#This Row],[OrderDate]])/3,0))</f>
        <v>Q1</v>
      </c>
      <c r="D1026" t="s">
        <v>338</v>
      </c>
      <c r="E1026" t="str">
        <f>_xlfn.XLOOKUP(Orders_CLEAN[[#This Row],[CustomerID]],Customers[CustomerID],Customers[CustomerName])</f>
        <v>Palesa Khumalo</v>
      </c>
      <c r="F1026" t="s">
        <v>192</v>
      </c>
      <c r="G1026" t="str">
        <f>_xlfn.XLOOKUP(Orders_CLEAN[[#This Row],[ProductID]],Products[ProductID],Products[ProductName])</f>
        <v>Laptops Model 1</v>
      </c>
      <c r="H1026" t="str">
        <f>_xlfn.XLOOKUP(Orders_CLEAN[[#This Row],[ProductName]],Products[ProductName],Products[Category])</f>
        <v>Technology</v>
      </c>
      <c r="I1026" s="6">
        <f>_xlfn.XLOOKUP(Orders_CLEAN[[#This Row],[ProductID]],Products[ProductID],Products[Cost])</f>
        <v>732.63</v>
      </c>
      <c r="J1026">
        <v>7</v>
      </c>
      <c r="K1026" s="6">
        <v>1069.8599999999999</v>
      </c>
      <c r="L1026" s="7">
        <v>0</v>
      </c>
      <c r="M1026" t="s">
        <v>27</v>
      </c>
      <c r="N1026" t="s">
        <v>21</v>
      </c>
      <c r="O1026" t="str">
        <f>_xlfn.XLOOKUP(Orders_CLEAN[[#This Row],[Region]],Region_lookup[RegionCode],Region_lookup[RegionName])</f>
        <v>KwaZulu-Natal</v>
      </c>
      <c r="P1026" t="s">
        <v>170</v>
      </c>
      <c r="Q1026" t="str">
        <f>_xlfn.XLOOKUP(Orders_CLEAN[[#This Row],[EmployeeID]],Employees[EmployeeID],Employees[EmployeeName])</f>
        <v>Nomvula Le Roux</v>
      </c>
      <c r="R1026" s="8">
        <f>Orders_CLEAN[[#This Row],[Quantity]]*Orders_CLEAN[[#This Row],[UnitPrice]]*(1-Orders_CLEAN[[#This Row],[Discount]])</f>
        <v>7489.0199999999995</v>
      </c>
      <c r="S1026" s="8">
        <f>Orders_CLEAN[[#This Row],[Cost]]*Orders_CLEAN[[#This Row],[Quantity]]</f>
        <v>5128.41</v>
      </c>
      <c r="T1026" s="8">
        <f>Orders_CLEAN[[#This Row],[LineTotal]]-Orders_CLEAN[[#This Row],[LineCost]]</f>
        <v>2360.6099999999997</v>
      </c>
      <c r="U1026" s="8" t="str">
        <f>IFERROR(IF(Orders_CLEAN[[#This Row],[Profit]]/Orders_CLEAN[[#This Row],[LineTotal]]&gt;0.3, "High", IF(Orders_CLEAN[[#This Row],[Profit]]/Orders_CLEAN[[#This Row],[LineTotal]]&gt;=0.15, "Medium", "Low")), "Quantity Error!")</f>
        <v>High</v>
      </c>
      <c r="V1026" s="8" t="str">
        <f>IF(COUNTIF(Returns[OrderID], Orders_CLEAN[[#This Row],[OrderID]])&gt;0, "Yes", "No")</f>
        <v>No</v>
      </c>
      <c r="W1026" s="19">
        <f>IF(Orders_CLEAN[[#This Row],[Returned]]="Yes",1,0)</f>
        <v>0</v>
      </c>
    </row>
    <row r="1027" spans="1:23" x14ac:dyDescent="0.2">
      <c r="A1027" t="s">
        <v>1608</v>
      </c>
      <c r="B1027" s="5">
        <v>45706</v>
      </c>
      <c r="C1027" s="5" t="str">
        <f>IF(Orders_CLEAN[[#This Row],[Quantity]]="", "Quantity Error!", "Q"&amp;ROUNDUP(MONTH(Orders_CLEAN[[#This Row],[OrderDate]])/3,0))</f>
        <v>Q1</v>
      </c>
      <c r="D1027" t="s">
        <v>187</v>
      </c>
      <c r="E1027" t="str">
        <f>_xlfn.XLOOKUP(Orders_CLEAN[[#This Row],[CustomerID]],Customers[CustomerID],Customers[CustomerName])</f>
        <v>Pieter Joubert</v>
      </c>
      <c r="F1027" t="s">
        <v>12</v>
      </c>
      <c r="G1027" t="str">
        <f>_xlfn.XLOOKUP(Orders_CLEAN[[#This Row],[ProductID]],Products[ProductID],Products[ProductName])</f>
        <v>Printers Model 3</v>
      </c>
      <c r="H1027" t="str">
        <f>_xlfn.XLOOKUP(Orders_CLEAN[[#This Row],[ProductName]],Products[ProductName],Products[Category])</f>
        <v>Technology</v>
      </c>
      <c r="I1027" s="6">
        <f>_xlfn.XLOOKUP(Orders_CLEAN[[#This Row],[ProductID]],Products[ProductID],Products[Cost])</f>
        <v>127.85</v>
      </c>
      <c r="J1027">
        <v>3</v>
      </c>
      <c r="K1027" s="6">
        <v>210.2</v>
      </c>
      <c r="L1027" s="7">
        <v>0.05</v>
      </c>
      <c r="M1027" t="s">
        <v>27</v>
      </c>
      <c r="N1027" t="s">
        <v>14</v>
      </c>
      <c r="O1027" t="str">
        <f>_xlfn.XLOOKUP(Orders_CLEAN[[#This Row],[Region]],Region_lookup[RegionCode],Region_lookup[RegionName])</f>
        <v>Western Cape</v>
      </c>
      <c r="P1027" t="s">
        <v>82</v>
      </c>
      <c r="Q1027" t="str">
        <f>_xlfn.XLOOKUP(Orders_CLEAN[[#This Row],[EmployeeID]],Employees[EmployeeID],Employees[EmployeeName])</f>
        <v>Thabo Pretorius</v>
      </c>
      <c r="R1027" s="8">
        <f>Orders_CLEAN[[#This Row],[Quantity]]*Orders_CLEAN[[#This Row],[UnitPrice]]*(1-Orders_CLEAN[[#This Row],[Discount]])</f>
        <v>599.06999999999994</v>
      </c>
      <c r="S1027" s="8">
        <f>Orders_CLEAN[[#This Row],[Cost]]*Orders_CLEAN[[#This Row],[Quantity]]</f>
        <v>383.54999999999995</v>
      </c>
      <c r="T1027" s="8">
        <f>Orders_CLEAN[[#This Row],[LineTotal]]-Orders_CLEAN[[#This Row],[LineCost]]</f>
        <v>215.51999999999998</v>
      </c>
      <c r="U1027" s="8" t="str">
        <f>IFERROR(IF(Orders_CLEAN[[#This Row],[Profit]]/Orders_CLEAN[[#This Row],[LineTotal]]&gt;0.3, "High", IF(Orders_CLEAN[[#This Row],[Profit]]/Orders_CLEAN[[#This Row],[LineTotal]]&gt;=0.15, "Medium", "Low")), "Quantity Error!")</f>
        <v>High</v>
      </c>
      <c r="V1027" s="8" t="str">
        <f>IF(COUNTIF(Returns[OrderID], Orders_CLEAN[[#This Row],[OrderID]])&gt;0, "Yes", "No")</f>
        <v>No</v>
      </c>
      <c r="W1027" s="19">
        <f>IF(Orders_CLEAN[[#This Row],[Returned]]="Yes",1,0)</f>
        <v>0</v>
      </c>
    </row>
    <row r="1028" spans="1:23" x14ac:dyDescent="0.2">
      <c r="A1028" t="s">
        <v>1609</v>
      </c>
      <c r="B1028" s="5">
        <v>45542</v>
      </c>
      <c r="C1028" s="5" t="str">
        <f>IF(Orders_CLEAN[[#This Row],[Quantity]]="", "Quantity Error!", "Q"&amp;ROUNDUP(MONTH(Orders_CLEAN[[#This Row],[OrderDate]])/3,0))</f>
        <v>Q3</v>
      </c>
      <c r="D1028" t="s">
        <v>510</v>
      </c>
      <c r="E1028" t="str">
        <f>_xlfn.XLOOKUP(Orders_CLEAN[[#This Row],[CustomerID]],Customers[CustomerID],Customers[CustomerName])</f>
        <v>Anja Sithole</v>
      </c>
      <c r="F1028" t="s">
        <v>51</v>
      </c>
      <c r="G1028" t="str">
        <f>_xlfn.XLOOKUP(Orders_CLEAN[[#This Row],[ProductID]],Products[ProductID],Products[ProductName])</f>
        <v>Bookcases Model 4</v>
      </c>
      <c r="H1028" t="str">
        <f>_xlfn.XLOOKUP(Orders_CLEAN[[#This Row],[ProductName]],Products[ProductName],Products[Category])</f>
        <v>Furniture</v>
      </c>
      <c r="I1028" s="6">
        <f>_xlfn.XLOOKUP(Orders_CLEAN[[#This Row],[ProductID]],Products[ProductID],Products[Cost])</f>
        <v>539.9</v>
      </c>
      <c r="J1028">
        <v>1</v>
      </c>
      <c r="K1028" s="6">
        <v>1019.72</v>
      </c>
      <c r="L1028" s="7">
        <v>0</v>
      </c>
      <c r="M1028" t="s">
        <v>13</v>
      </c>
      <c r="N1028" t="s">
        <v>47</v>
      </c>
      <c r="O1028" t="str">
        <f>_xlfn.XLOOKUP(Orders_CLEAN[[#This Row],[Region]],Region_lookup[RegionCode],Region_lookup[RegionName])</f>
        <v>Eastern Cape</v>
      </c>
      <c r="P1028" t="s">
        <v>48</v>
      </c>
      <c r="Q1028" t="str">
        <f>_xlfn.XLOOKUP(Orders_CLEAN[[#This Row],[EmployeeID]],Employees[EmployeeID],Employees[EmployeeName])</f>
        <v>Sipho Ndlovu</v>
      </c>
      <c r="R1028" s="8">
        <f>Orders_CLEAN[[#This Row],[Quantity]]*Orders_CLEAN[[#This Row],[UnitPrice]]*(1-Orders_CLEAN[[#This Row],[Discount]])</f>
        <v>1019.72</v>
      </c>
      <c r="S1028" s="8">
        <f>Orders_CLEAN[[#This Row],[Cost]]*Orders_CLEAN[[#This Row],[Quantity]]</f>
        <v>539.9</v>
      </c>
      <c r="T1028" s="8">
        <f>Orders_CLEAN[[#This Row],[LineTotal]]-Orders_CLEAN[[#This Row],[LineCost]]</f>
        <v>479.82000000000005</v>
      </c>
      <c r="U1028" s="8" t="str">
        <f>IFERROR(IF(Orders_CLEAN[[#This Row],[Profit]]/Orders_CLEAN[[#This Row],[LineTotal]]&gt;0.3, "High", IF(Orders_CLEAN[[#This Row],[Profit]]/Orders_CLEAN[[#This Row],[LineTotal]]&gt;=0.15, "Medium", "Low")), "Quantity Error!")</f>
        <v>High</v>
      </c>
      <c r="V1028" s="8" t="str">
        <f>IF(COUNTIF(Returns[OrderID], Orders_CLEAN[[#This Row],[OrderID]])&gt;0, "Yes", "No")</f>
        <v>No</v>
      </c>
      <c r="W1028" s="19">
        <f>IF(Orders_CLEAN[[#This Row],[Returned]]="Yes",1,0)</f>
        <v>0</v>
      </c>
    </row>
    <row r="1029" spans="1:23" x14ac:dyDescent="0.2">
      <c r="A1029" t="s">
        <v>1610</v>
      </c>
      <c r="B1029" s="5">
        <v>45492</v>
      </c>
      <c r="C1029" s="5" t="str">
        <f>IF(Orders_CLEAN[[#This Row],[Quantity]]="", "Quantity Error!", "Q"&amp;ROUNDUP(MONTH(Orders_CLEAN[[#This Row],[OrderDate]])/3,0))</f>
        <v>Q3</v>
      </c>
      <c r="D1029" t="s">
        <v>416</v>
      </c>
      <c r="E1029" t="str">
        <f>_xlfn.XLOOKUP(Orders_CLEAN[[#This Row],[CustomerID]],Customers[CustomerID],Customers[CustomerName])</f>
        <v>Kagiso Le Roux</v>
      </c>
      <c r="F1029" t="s">
        <v>12</v>
      </c>
      <c r="G1029" t="str">
        <f>_xlfn.XLOOKUP(Orders_CLEAN[[#This Row],[ProductID]],Products[ProductID],Products[ProductName])</f>
        <v>Printers Model 3</v>
      </c>
      <c r="H1029" t="str">
        <f>_xlfn.XLOOKUP(Orders_CLEAN[[#This Row],[ProductName]],Products[ProductName],Products[Category])</f>
        <v>Technology</v>
      </c>
      <c r="I1029" s="6">
        <f>_xlfn.XLOOKUP(Orders_CLEAN[[#This Row],[ProductID]],Products[ProductID],Products[Cost])</f>
        <v>127.85</v>
      </c>
      <c r="J1029">
        <v>9</v>
      </c>
      <c r="K1029" s="6">
        <v>210.2</v>
      </c>
      <c r="L1029" s="7">
        <v>0</v>
      </c>
      <c r="M1029" t="s">
        <v>13</v>
      </c>
      <c r="N1029" t="s">
        <v>47</v>
      </c>
      <c r="O1029" t="str">
        <f>_xlfn.XLOOKUP(Orders_CLEAN[[#This Row],[Region]],Region_lookup[RegionCode],Region_lookup[RegionName])</f>
        <v>Eastern Cape</v>
      </c>
      <c r="P1029" t="s">
        <v>58</v>
      </c>
      <c r="Q1029" t="str">
        <f>_xlfn.XLOOKUP(Orders_CLEAN[[#This Row],[EmployeeID]],Employees[EmployeeID],Employees[EmployeeName])</f>
        <v>Palesa Steyn</v>
      </c>
      <c r="R1029" s="8">
        <f>Orders_CLEAN[[#This Row],[Quantity]]*Orders_CLEAN[[#This Row],[UnitPrice]]*(1-Orders_CLEAN[[#This Row],[Discount]])</f>
        <v>1891.8</v>
      </c>
      <c r="S1029" s="8">
        <f>Orders_CLEAN[[#This Row],[Cost]]*Orders_CLEAN[[#This Row],[Quantity]]</f>
        <v>1150.6499999999999</v>
      </c>
      <c r="T1029" s="8">
        <f>Orders_CLEAN[[#This Row],[LineTotal]]-Orders_CLEAN[[#This Row],[LineCost]]</f>
        <v>741.15000000000009</v>
      </c>
      <c r="U1029" s="8" t="str">
        <f>IFERROR(IF(Orders_CLEAN[[#This Row],[Profit]]/Orders_CLEAN[[#This Row],[LineTotal]]&gt;0.3, "High", IF(Orders_CLEAN[[#This Row],[Profit]]/Orders_CLEAN[[#This Row],[LineTotal]]&gt;=0.15, "Medium", "Low")), "Quantity Error!")</f>
        <v>High</v>
      </c>
      <c r="V1029" s="8" t="str">
        <f>IF(COUNTIF(Returns[OrderID], Orders_CLEAN[[#This Row],[OrderID]])&gt;0, "Yes", "No")</f>
        <v>Yes</v>
      </c>
      <c r="W1029" s="19">
        <f>IF(Orders_CLEAN[[#This Row],[Returned]]="Yes",1,0)</f>
        <v>1</v>
      </c>
    </row>
    <row r="1030" spans="1:23" x14ac:dyDescent="0.2">
      <c r="A1030" t="s">
        <v>1612</v>
      </c>
      <c r="B1030" s="5">
        <v>45594</v>
      </c>
      <c r="C1030" s="5" t="str">
        <f>IF(Orders_CLEAN[[#This Row],[Quantity]]="", "Quantity Error!", "Q"&amp;ROUNDUP(MONTH(Orders_CLEAN[[#This Row],[OrderDate]])/3,0))</f>
        <v>Q4</v>
      </c>
      <c r="D1030" t="s">
        <v>567</v>
      </c>
      <c r="E1030" t="str">
        <f>_xlfn.XLOOKUP(Orders_CLEAN[[#This Row],[CustomerID]],Customers[CustomerID],Customers[CustomerName])</f>
        <v>Johan Ndlovu</v>
      </c>
      <c r="F1030" t="s">
        <v>19</v>
      </c>
      <c r="G1030" t="str">
        <f>_xlfn.XLOOKUP(Orders_CLEAN[[#This Row],[ProductID]],Products[ProductID],Products[ProductName])</f>
        <v>Accessories Model 4</v>
      </c>
      <c r="H1030" t="str">
        <f>_xlfn.XLOOKUP(Orders_CLEAN[[#This Row],[ProductName]],Products[ProductName],Products[Category])</f>
        <v>Technology</v>
      </c>
      <c r="I1030" s="6">
        <f>_xlfn.XLOOKUP(Orders_CLEAN[[#This Row],[ProductID]],Products[ProductID],Products[Cost])</f>
        <v>685.08</v>
      </c>
      <c r="J1030">
        <v>4</v>
      </c>
      <c r="K1030" s="6">
        <v>921.01</v>
      </c>
      <c r="L1030" s="7">
        <v>0.15</v>
      </c>
      <c r="M1030" t="s">
        <v>13</v>
      </c>
      <c r="N1030" t="s">
        <v>14</v>
      </c>
      <c r="O1030" t="str">
        <f>_xlfn.XLOOKUP(Orders_CLEAN[[#This Row],[Region]],Region_lookup[RegionCode],Region_lookup[RegionName])</f>
        <v>Western Cape</v>
      </c>
      <c r="P1030" t="s">
        <v>82</v>
      </c>
      <c r="Q1030" t="str">
        <f>_xlfn.XLOOKUP(Orders_CLEAN[[#This Row],[EmployeeID]],Employees[EmployeeID],Employees[EmployeeName])</f>
        <v>Thabo Pretorius</v>
      </c>
      <c r="R1030" s="8">
        <f>Orders_CLEAN[[#This Row],[Quantity]]*Orders_CLEAN[[#This Row],[UnitPrice]]*(1-Orders_CLEAN[[#This Row],[Discount]])</f>
        <v>3131.4339999999997</v>
      </c>
      <c r="S1030" s="8">
        <f>Orders_CLEAN[[#This Row],[Cost]]*Orders_CLEAN[[#This Row],[Quantity]]</f>
        <v>2740.32</v>
      </c>
      <c r="T1030" s="8">
        <f>Orders_CLEAN[[#This Row],[LineTotal]]-Orders_CLEAN[[#This Row],[LineCost]]</f>
        <v>391.11399999999958</v>
      </c>
      <c r="U1030" s="8" t="str">
        <f>IFERROR(IF(Orders_CLEAN[[#This Row],[Profit]]/Orders_CLEAN[[#This Row],[LineTotal]]&gt;0.3, "High", IF(Orders_CLEAN[[#This Row],[Profit]]/Orders_CLEAN[[#This Row],[LineTotal]]&gt;=0.15, "Medium", "Low")), "Quantity Error!")</f>
        <v>Low</v>
      </c>
      <c r="V1030" s="8" t="str">
        <f>IF(COUNTIF(Returns[OrderID], Orders_CLEAN[[#This Row],[OrderID]])&gt;0, "Yes", "No")</f>
        <v>No</v>
      </c>
      <c r="W1030" s="19">
        <f>IF(Orders_CLEAN[[#This Row],[Returned]]="Yes",1,0)</f>
        <v>0</v>
      </c>
    </row>
    <row r="1031" spans="1:23" x14ac:dyDescent="0.2">
      <c r="A1031" t="s">
        <v>1613</v>
      </c>
      <c r="B1031" s="5">
        <v>45415</v>
      </c>
      <c r="C1031" s="5" t="str">
        <f>IF(Orders_CLEAN[[#This Row],[Quantity]]="", "Quantity Error!", "Q"&amp;ROUNDUP(MONTH(Orders_CLEAN[[#This Row],[OrderDate]])/3,0))</f>
        <v>Q2</v>
      </c>
      <c r="D1031" t="s">
        <v>191</v>
      </c>
      <c r="E1031" t="str">
        <f>_xlfn.XLOOKUP(Orders_CLEAN[[#This Row],[CustomerID]],Customers[CustomerID],Customers[CustomerName])</f>
        <v>Pieter Steyn</v>
      </c>
      <c r="F1031" t="s">
        <v>174</v>
      </c>
      <c r="G1031" t="str">
        <f>_xlfn.XLOOKUP(Orders_CLEAN[[#This Row],[ProductID]],Products[ProductID],Products[ProductName])</f>
        <v>Printers Model 4</v>
      </c>
      <c r="H1031" t="str">
        <f>_xlfn.XLOOKUP(Orders_CLEAN[[#This Row],[ProductName]],Products[ProductName],Products[Category])</f>
        <v>Technology</v>
      </c>
      <c r="I1031" s="6">
        <f>_xlfn.XLOOKUP(Orders_CLEAN[[#This Row],[ProductID]],Products[ProductID],Products[Cost])</f>
        <v>83.72</v>
      </c>
      <c r="J1031">
        <v>9</v>
      </c>
      <c r="K1031" s="6">
        <v>143.57</v>
      </c>
      <c r="L1031" s="7">
        <v>0.15</v>
      </c>
      <c r="M1031" t="s">
        <v>62</v>
      </c>
      <c r="N1031" t="s">
        <v>47</v>
      </c>
      <c r="O1031" t="str">
        <f>_xlfn.XLOOKUP(Orders_CLEAN[[#This Row],[Region]],Region_lookup[RegionCode],Region_lookup[RegionName])</f>
        <v>Eastern Cape</v>
      </c>
      <c r="P1031" t="s">
        <v>48</v>
      </c>
      <c r="Q1031" t="str">
        <f>_xlfn.XLOOKUP(Orders_CLEAN[[#This Row],[EmployeeID]],Employees[EmployeeID],Employees[EmployeeName])</f>
        <v>Sipho Ndlovu</v>
      </c>
      <c r="R1031" s="8">
        <f>Orders_CLEAN[[#This Row],[Quantity]]*Orders_CLEAN[[#This Row],[UnitPrice]]*(1-Orders_CLEAN[[#This Row],[Discount]])</f>
        <v>1098.3104999999998</v>
      </c>
      <c r="S1031" s="8">
        <f>Orders_CLEAN[[#This Row],[Cost]]*Orders_CLEAN[[#This Row],[Quantity]]</f>
        <v>753.48</v>
      </c>
      <c r="T1031" s="8">
        <f>Orders_CLEAN[[#This Row],[LineTotal]]-Orders_CLEAN[[#This Row],[LineCost]]</f>
        <v>344.8304999999998</v>
      </c>
      <c r="U1031" s="8" t="str">
        <f>IFERROR(IF(Orders_CLEAN[[#This Row],[Profit]]/Orders_CLEAN[[#This Row],[LineTotal]]&gt;0.3, "High", IF(Orders_CLEAN[[#This Row],[Profit]]/Orders_CLEAN[[#This Row],[LineTotal]]&gt;=0.15, "Medium", "Low")), "Quantity Error!")</f>
        <v>High</v>
      </c>
      <c r="V1031" s="8" t="str">
        <f>IF(COUNTIF(Returns[OrderID], Orders_CLEAN[[#This Row],[OrderID]])&gt;0, "Yes", "No")</f>
        <v>No</v>
      </c>
      <c r="W1031" s="19">
        <f>IF(Orders_CLEAN[[#This Row],[Returned]]="Yes",1,0)</f>
        <v>0</v>
      </c>
    </row>
    <row r="1032" spans="1:23" x14ac:dyDescent="0.2">
      <c r="A1032" t="s">
        <v>1615</v>
      </c>
      <c r="B1032" s="5">
        <v>45410</v>
      </c>
      <c r="C1032" s="5" t="str">
        <f>IF(Orders_CLEAN[[#This Row],[Quantity]]="", "Quantity Error!", "Q"&amp;ROUNDUP(MONTH(Orders_CLEAN[[#This Row],[OrderDate]])/3,0))</f>
        <v>Q2</v>
      </c>
      <c r="D1032" t="s">
        <v>362</v>
      </c>
      <c r="E1032" t="str">
        <f>_xlfn.XLOOKUP(Orders_CLEAN[[#This Row],[CustomerID]],Customers[CustomerID],Customers[CustomerName])</f>
        <v>Palesa Venter</v>
      </c>
      <c r="F1032" t="s">
        <v>104</v>
      </c>
      <c r="G1032" t="str">
        <f>_xlfn.XLOOKUP(Orders_CLEAN[[#This Row],[ProductID]],Products[ProductID],Products[ProductName])</f>
        <v>Envelopes Model 4</v>
      </c>
      <c r="H1032" t="str">
        <f>_xlfn.XLOOKUP(Orders_CLEAN[[#This Row],[ProductName]],Products[ProductName],Products[Category])</f>
        <v>Office Supplies</v>
      </c>
      <c r="I1032" s="6">
        <f>_xlfn.XLOOKUP(Orders_CLEAN[[#This Row],[ProductID]],Products[ProductID],Products[Cost])</f>
        <v>777.33</v>
      </c>
      <c r="J1032">
        <v>10</v>
      </c>
      <c r="K1032" s="6">
        <v>1363.68</v>
      </c>
      <c r="L1032" s="7">
        <v>0</v>
      </c>
      <c r="M1032" t="s">
        <v>27</v>
      </c>
      <c r="N1032" t="s">
        <v>21</v>
      </c>
      <c r="O1032" t="str">
        <f>_xlfn.XLOOKUP(Orders_CLEAN[[#This Row],[Region]],Region_lookup[RegionCode],Region_lookup[RegionName])</f>
        <v>KwaZulu-Natal</v>
      </c>
      <c r="P1032" t="s">
        <v>170</v>
      </c>
      <c r="Q1032" t="str">
        <f>_xlfn.XLOOKUP(Orders_CLEAN[[#This Row],[EmployeeID]],Employees[EmployeeID],Employees[EmployeeName])</f>
        <v>Nomvula Le Roux</v>
      </c>
      <c r="R1032" s="8">
        <f>Orders_CLEAN[[#This Row],[Quantity]]*Orders_CLEAN[[#This Row],[UnitPrice]]*(1-Orders_CLEAN[[#This Row],[Discount]])</f>
        <v>13636.800000000001</v>
      </c>
      <c r="S1032" s="8">
        <f>Orders_CLEAN[[#This Row],[Cost]]*Orders_CLEAN[[#This Row],[Quantity]]</f>
        <v>7773.3</v>
      </c>
      <c r="T1032" s="8">
        <f>Orders_CLEAN[[#This Row],[LineTotal]]-Orders_CLEAN[[#This Row],[LineCost]]</f>
        <v>5863.5000000000009</v>
      </c>
      <c r="U1032" s="8" t="str">
        <f>IFERROR(IF(Orders_CLEAN[[#This Row],[Profit]]/Orders_CLEAN[[#This Row],[LineTotal]]&gt;0.3, "High", IF(Orders_CLEAN[[#This Row],[Profit]]/Orders_CLEAN[[#This Row],[LineTotal]]&gt;=0.15, "Medium", "Low")), "Quantity Error!")</f>
        <v>High</v>
      </c>
      <c r="V1032" s="8" t="str">
        <f>IF(COUNTIF(Returns[OrderID], Orders_CLEAN[[#This Row],[OrderID]])&gt;0, "Yes", "No")</f>
        <v>No</v>
      </c>
      <c r="W1032" s="19">
        <f>IF(Orders_CLEAN[[#This Row],[Returned]]="Yes",1,0)</f>
        <v>0</v>
      </c>
    </row>
    <row r="1033" spans="1:23" x14ac:dyDescent="0.2">
      <c r="A1033" t="s">
        <v>1616</v>
      </c>
      <c r="B1033" s="5">
        <v>45683</v>
      </c>
      <c r="C1033" s="5" t="str">
        <f>IF(Orders_CLEAN[[#This Row],[Quantity]]="", "Quantity Error!", "Q"&amp;ROUNDUP(MONTH(Orders_CLEAN[[#This Row],[OrderDate]])/3,0))</f>
        <v>Q1</v>
      </c>
      <c r="D1033" t="s">
        <v>68</v>
      </c>
      <c r="E1033" t="str">
        <f>_xlfn.XLOOKUP(Orders_CLEAN[[#This Row],[CustomerID]],Customers[CustomerID],Customers[CustomerName])</f>
        <v>Kagiso Van Der Merwe</v>
      </c>
      <c r="F1033" t="s">
        <v>55</v>
      </c>
      <c r="G1033" t="str">
        <f>_xlfn.XLOOKUP(Orders_CLEAN[[#This Row],[ProductID]],Products[ProductID],Products[ProductName])</f>
        <v>Paper Model 3</v>
      </c>
      <c r="H1033" t="str">
        <f>_xlfn.XLOOKUP(Orders_CLEAN[[#This Row],[ProductName]],Products[ProductName],Products[Category])</f>
        <v>Office Supplies</v>
      </c>
      <c r="I1033" s="6">
        <f>_xlfn.XLOOKUP(Orders_CLEAN[[#This Row],[ProductID]],Products[ProductID],Products[Cost])</f>
        <v>239.71</v>
      </c>
      <c r="J1033">
        <v>12</v>
      </c>
      <c r="K1033" s="6">
        <v>522.34</v>
      </c>
      <c r="L1033" s="7">
        <v>0.05</v>
      </c>
      <c r="M1033" t="s">
        <v>13</v>
      </c>
      <c r="N1033" t="s">
        <v>47</v>
      </c>
      <c r="O1033" t="str">
        <f>_xlfn.XLOOKUP(Orders_CLEAN[[#This Row],[Region]],Region_lookup[RegionCode],Region_lookup[RegionName])</f>
        <v>Eastern Cape</v>
      </c>
      <c r="P1033" t="s">
        <v>75</v>
      </c>
      <c r="Q1033" t="str">
        <f>_xlfn.XLOOKUP(Orders_CLEAN[[#This Row],[EmployeeID]],Employees[EmployeeID],Employees[EmployeeName])</f>
        <v>Francois Steyn</v>
      </c>
      <c r="R1033" s="8">
        <f>Orders_CLEAN[[#This Row],[Quantity]]*Orders_CLEAN[[#This Row],[UnitPrice]]*(1-Orders_CLEAN[[#This Row],[Discount]])</f>
        <v>5954.6759999999995</v>
      </c>
      <c r="S1033" s="8">
        <f>Orders_CLEAN[[#This Row],[Cost]]*Orders_CLEAN[[#This Row],[Quantity]]</f>
        <v>2876.52</v>
      </c>
      <c r="T1033" s="8">
        <f>Orders_CLEAN[[#This Row],[LineTotal]]-Orders_CLEAN[[#This Row],[LineCost]]</f>
        <v>3078.1559999999995</v>
      </c>
      <c r="U1033" s="8" t="str">
        <f>IFERROR(IF(Orders_CLEAN[[#This Row],[Profit]]/Orders_CLEAN[[#This Row],[LineTotal]]&gt;0.3, "High", IF(Orders_CLEAN[[#This Row],[Profit]]/Orders_CLEAN[[#This Row],[LineTotal]]&gt;=0.15, "Medium", "Low")), "Quantity Error!")</f>
        <v>High</v>
      </c>
      <c r="V1033" s="8" t="str">
        <f>IF(COUNTIF(Returns[OrderID], Orders_CLEAN[[#This Row],[OrderID]])&gt;0, "Yes", "No")</f>
        <v>No</v>
      </c>
      <c r="W1033" s="19">
        <f>IF(Orders_CLEAN[[#This Row],[Returned]]="Yes",1,0)</f>
        <v>0</v>
      </c>
    </row>
    <row r="1034" spans="1:23" x14ac:dyDescent="0.2">
      <c r="A1034" t="s">
        <v>1617</v>
      </c>
      <c r="B1034" s="5">
        <v>45617</v>
      </c>
      <c r="C1034" s="5" t="str">
        <f>IF(Orders_CLEAN[[#This Row],[Quantity]]="", "Quantity Error!", "Q"&amp;ROUNDUP(MONTH(Orders_CLEAN[[#This Row],[OrderDate]])/3,0))</f>
        <v>Q4</v>
      </c>
      <c r="D1034" t="s">
        <v>463</v>
      </c>
      <c r="E1034" t="str">
        <f>_xlfn.XLOOKUP(Orders_CLEAN[[#This Row],[CustomerID]],Customers[CustomerID],Customers[CustomerName])</f>
        <v>Anja Van Der Merwe</v>
      </c>
      <c r="F1034" t="s">
        <v>81</v>
      </c>
      <c r="G1034" t="str">
        <f>_xlfn.XLOOKUP(Orders_CLEAN[[#This Row],[ProductID]],Products[ProductID],Products[ProductName])</f>
        <v>Envelopes Model 2</v>
      </c>
      <c r="H1034" t="str">
        <f>_xlfn.XLOOKUP(Orders_CLEAN[[#This Row],[ProductName]],Products[ProductName],Products[Category])</f>
        <v>Office Supplies</v>
      </c>
      <c r="I1034" s="6">
        <f>_xlfn.XLOOKUP(Orders_CLEAN[[#This Row],[ProductID]],Products[ProductID],Products[Cost])</f>
        <v>599.25</v>
      </c>
      <c r="J1034">
        <v>8</v>
      </c>
      <c r="K1034" s="6">
        <v>849.05</v>
      </c>
      <c r="L1034" s="7">
        <v>0.1</v>
      </c>
      <c r="M1034" t="s">
        <v>13</v>
      </c>
      <c r="N1034" t="s">
        <v>21</v>
      </c>
      <c r="O1034" t="str">
        <f>_xlfn.XLOOKUP(Orders_CLEAN[[#This Row],[Region]],Region_lookup[RegionCode],Region_lookup[RegionName])</f>
        <v>KwaZulu-Natal</v>
      </c>
      <c r="P1034" t="s">
        <v>170</v>
      </c>
      <c r="Q1034" t="str">
        <f>_xlfn.XLOOKUP(Orders_CLEAN[[#This Row],[EmployeeID]],Employees[EmployeeID],Employees[EmployeeName])</f>
        <v>Nomvula Le Roux</v>
      </c>
      <c r="R1034" s="8">
        <f>Orders_CLEAN[[#This Row],[Quantity]]*Orders_CLEAN[[#This Row],[UnitPrice]]*(1-Orders_CLEAN[[#This Row],[Discount]])</f>
        <v>6113.16</v>
      </c>
      <c r="S1034" s="8">
        <f>Orders_CLEAN[[#This Row],[Cost]]*Orders_CLEAN[[#This Row],[Quantity]]</f>
        <v>4794</v>
      </c>
      <c r="T1034" s="8">
        <f>Orders_CLEAN[[#This Row],[LineTotal]]-Orders_CLEAN[[#This Row],[LineCost]]</f>
        <v>1319.1599999999999</v>
      </c>
      <c r="U1034" s="8" t="str">
        <f>IFERROR(IF(Orders_CLEAN[[#This Row],[Profit]]/Orders_CLEAN[[#This Row],[LineTotal]]&gt;0.3, "High", IF(Orders_CLEAN[[#This Row],[Profit]]/Orders_CLEAN[[#This Row],[LineTotal]]&gt;=0.15, "Medium", "Low")), "Quantity Error!")</f>
        <v>Medium</v>
      </c>
      <c r="V1034" s="8" t="str">
        <f>IF(COUNTIF(Returns[OrderID], Orders_CLEAN[[#This Row],[OrderID]])&gt;0, "Yes", "No")</f>
        <v>No</v>
      </c>
      <c r="W1034" s="19">
        <f>IF(Orders_CLEAN[[#This Row],[Returned]]="Yes",1,0)</f>
        <v>0</v>
      </c>
    </row>
    <row r="1035" spans="1:23" x14ac:dyDescent="0.2">
      <c r="A1035" t="s">
        <v>1618</v>
      </c>
      <c r="B1035" s="5">
        <v>45395</v>
      </c>
      <c r="C1035" s="5" t="str">
        <f>IF(Orders_CLEAN[[#This Row],[Quantity]]="", "Quantity Error!", "Q"&amp;ROUNDUP(MONTH(Orders_CLEAN[[#This Row],[OrderDate]])/3,0))</f>
        <v>Q2</v>
      </c>
      <c r="D1035" t="s">
        <v>723</v>
      </c>
      <c r="E1035" t="str">
        <f>_xlfn.XLOOKUP(Orders_CLEAN[[#This Row],[CustomerID]],Customers[CustomerID],Customers[CustomerName])</f>
        <v>Palesa Molefe</v>
      </c>
      <c r="F1035" t="s">
        <v>297</v>
      </c>
      <c r="G1035" t="str">
        <f>_xlfn.XLOOKUP(Orders_CLEAN[[#This Row],[ProductID]],Products[ProductID],Products[ProductName])</f>
        <v>Laptops Model 2</v>
      </c>
      <c r="H1035" t="str">
        <f>_xlfn.XLOOKUP(Orders_CLEAN[[#This Row],[ProductName]],Products[ProductName],Products[Category])</f>
        <v>Technology</v>
      </c>
      <c r="I1035" s="6">
        <f>_xlfn.XLOOKUP(Orders_CLEAN[[#This Row],[ProductID]],Products[ProductID],Products[Cost])</f>
        <v>55.26</v>
      </c>
      <c r="J1035">
        <v>4</v>
      </c>
      <c r="K1035" s="6">
        <v>112.32</v>
      </c>
      <c r="L1035" s="7">
        <v>0.2</v>
      </c>
      <c r="M1035" t="s">
        <v>36</v>
      </c>
      <c r="N1035" t="s">
        <v>21</v>
      </c>
      <c r="O1035" t="str">
        <f>_xlfn.XLOOKUP(Orders_CLEAN[[#This Row],[Region]],Region_lookup[RegionCode],Region_lookup[RegionName])</f>
        <v>KwaZulu-Natal</v>
      </c>
      <c r="P1035" t="s">
        <v>97</v>
      </c>
      <c r="Q1035" t="str">
        <f>_xlfn.XLOOKUP(Orders_CLEAN[[#This Row],[EmployeeID]],Employees[EmployeeID],Employees[EmployeeName])</f>
        <v>Bongani Sithole</v>
      </c>
      <c r="R1035" s="8">
        <f>Orders_CLEAN[[#This Row],[Quantity]]*Orders_CLEAN[[#This Row],[UnitPrice]]*(1-Orders_CLEAN[[#This Row],[Discount]])</f>
        <v>359.42399999999998</v>
      </c>
      <c r="S1035" s="8">
        <f>Orders_CLEAN[[#This Row],[Cost]]*Orders_CLEAN[[#This Row],[Quantity]]</f>
        <v>221.04</v>
      </c>
      <c r="T1035" s="8">
        <f>Orders_CLEAN[[#This Row],[LineTotal]]-Orders_CLEAN[[#This Row],[LineCost]]</f>
        <v>138.38399999999999</v>
      </c>
      <c r="U1035" s="8" t="str">
        <f>IFERROR(IF(Orders_CLEAN[[#This Row],[Profit]]/Orders_CLEAN[[#This Row],[LineTotal]]&gt;0.3, "High", IF(Orders_CLEAN[[#This Row],[Profit]]/Orders_CLEAN[[#This Row],[LineTotal]]&gt;=0.15, "Medium", "Low")), "Quantity Error!")</f>
        <v>High</v>
      </c>
      <c r="V1035" s="8" t="str">
        <f>IF(COUNTIF(Returns[OrderID], Orders_CLEAN[[#This Row],[OrderID]])&gt;0, "Yes", "No")</f>
        <v>No</v>
      </c>
      <c r="W1035" s="19">
        <f>IF(Orders_CLEAN[[#This Row],[Returned]]="Yes",1,0)</f>
        <v>0</v>
      </c>
    </row>
    <row r="1036" spans="1:23" x14ac:dyDescent="0.2">
      <c r="A1036" t="s">
        <v>1619</v>
      </c>
      <c r="B1036" s="5">
        <v>45788</v>
      </c>
      <c r="C1036" s="5" t="str">
        <f>IF(Orders_CLEAN[[#This Row],[Quantity]]="", "Quantity Error!", "Q"&amp;ROUNDUP(MONTH(Orders_CLEAN[[#This Row],[OrderDate]])/3,0))</f>
        <v>Q2</v>
      </c>
      <c r="D1036" t="s">
        <v>254</v>
      </c>
      <c r="E1036" t="str">
        <f>_xlfn.XLOOKUP(Orders_CLEAN[[#This Row],[CustomerID]],Customers[CustomerID],Customers[CustomerName])</f>
        <v>Werner Sithole</v>
      </c>
      <c r="F1036" t="s">
        <v>537</v>
      </c>
      <c r="G1036" t="str">
        <f>_xlfn.XLOOKUP(Orders_CLEAN[[#This Row],[ProductID]],Products[ProductID],Products[ProductName])</f>
        <v>Desks Model 4</v>
      </c>
      <c r="H1036" t="str">
        <f>_xlfn.XLOOKUP(Orders_CLEAN[[#This Row],[ProductName]],Products[ProductName],Products[Category])</f>
        <v>Furniture</v>
      </c>
      <c r="I1036" s="6">
        <f>_xlfn.XLOOKUP(Orders_CLEAN[[#This Row],[ProductID]],Products[ProductID],Products[Cost])</f>
        <v>598.51</v>
      </c>
      <c r="J1036">
        <v>11</v>
      </c>
      <c r="K1036" s="6">
        <v>940.73</v>
      </c>
      <c r="L1036" s="7">
        <v>0</v>
      </c>
      <c r="M1036" t="s">
        <v>36</v>
      </c>
      <c r="N1036" t="s">
        <v>21</v>
      </c>
      <c r="O1036" t="str">
        <f>_xlfn.XLOOKUP(Orders_CLEAN[[#This Row],[Region]],Region_lookup[RegionCode],Region_lookup[RegionName])</f>
        <v>KwaZulu-Natal</v>
      </c>
      <c r="P1036" t="s">
        <v>22</v>
      </c>
      <c r="Q1036" t="str">
        <f>_xlfn.XLOOKUP(Orders_CLEAN[[#This Row],[EmployeeID]],Employees[EmployeeID],Employees[EmployeeName])</f>
        <v>Thabo Le Roux</v>
      </c>
      <c r="R1036" s="8">
        <f>Orders_CLEAN[[#This Row],[Quantity]]*Orders_CLEAN[[#This Row],[UnitPrice]]*(1-Orders_CLEAN[[#This Row],[Discount]])</f>
        <v>10348.030000000001</v>
      </c>
      <c r="S1036" s="8">
        <f>Orders_CLEAN[[#This Row],[Cost]]*Orders_CLEAN[[#This Row],[Quantity]]</f>
        <v>6583.61</v>
      </c>
      <c r="T1036" s="8">
        <f>Orders_CLEAN[[#This Row],[LineTotal]]-Orders_CLEAN[[#This Row],[LineCost]]</f>
        <v>3764.420000000001</v>
      </c>
      <c r="U1036" s="8" t="str">
        <f>IFERROR(IF(Orders_CLEAN[[#This Row],[Profit]]/Orders_CLEAN[[#This Row],[LineTotal]]&gt;0.3, "High", IF(Orders_CLEAN[[#This Row],[Profit]]/Orders_CLEAN[[#This Row],[LineTotal]]&gt;=0.15, "Medium", "Low")), "Quantity Error!")</f>
        <v>High</v>
      </c>
      <c r="V1036" s="8" t="str">
        <f>IF(COUNTIF(Returns[OrderID], Orders_CLEAN[[#This Row],[OrderID]])&gt;0, "Yes", "No")</f>
        <v>Yes</v>
      </c>
      <c r="W1036" s="19">
        <f>IF(Orders_CLEAN[[#This Row],[Returned]]="Yes",1,0)</f>
        <v>1</v>
      </c>
    </row>
    <row r="1037" spans="1:23" x14ac:dyDescent="0.2">
      <c r="A1037" t="s">
        <v>1622</v>
      </c>
      <c r="B1037" s="5">
        <v>45627</v>
      </c>
      <c r="C1037" s="5" t="str">
        <f>IF(Orders_CLEAN[[#This Row],[Quantity]]="", "Quantity Error!", "Q"&amp;ROUNDUP(MONTH(Orders_CLEAN[[#This Row],[OrderDate]])/3,0))</f>
        <v>Q4</v>
      </c>
      <c r="D1037" t="s">
        <v>296</v>
      </c>
      <c r="E1037" t="str">
        <f>_xlfn.XLOOKUP(Orders_CLEAN[[#This Row],[CustomerID]],Customers[CustomerID],Customers[CustomerName])</f>
        <v>Francois Le Roux</v>
      </c>
      <c r="F1037" t="s">
        <v>46</v>
      </c>
      <c r="G1037" t="str">
        <f>_xlfn.XLOOKUP(Orders_CLEAN[[#This Row],[ProductID]],Products[ProductID],Products[ProductName])</f>
        <v>Tables Model 4</v>
      </c>
      <c r="H1037" t="str">
        <f>_xlfn.XLOOKUP(Orders_CLEAN[[#This Row],[ProductName]],Products[ProductName],Products[Category])</f>
        <v>Furniture</v>
      </c>
      <c r="I1037" s="6">
        <f>_xlfn.XLOOKUP(Orders_CLEAN[[#This Row],[ProductID]],Products[ProductID],Products[Cost])</f>
        <v>707.97</v>
      </c>
      <c r="J1037">
        <v>6</v>
      </c>
      <c r="K1037" s="6">
        <v>1262.55</v>
      </c>
      <c r="L1037" s="7">
        <v>0.1</v>
      </c>
      <c r="M1037" t="s">
        <v>62</v>
      </c>
      <c r="N1037" t="s">
        <v>47</v>
      </c>
      <c r="O1037" t="str">
        <f>_xlfn.XLOOKUP(Orders_CLEAN[[#This Row],[Region]],Region_lookup[RegionCode],Region_lookup[RegionName])</f>
        <v>Eastern Cape</v>
      </c>
      <c r="P1037" t="s">
        <v>48</v>
      </c>
      <c r="Q1037" t="str">
        <f>_xlfn.XLOOKUP(Orders_CLEAN[[#This Row],[EmployeeID]],Employees[EmployeeID],Employees[EmployeeName])</f>
        <v>Sipho Ndlovu</v>
      </c>
      <c r="R1037" s="8">
        <f>Orders_CLEAN[[#This Row],[Quantity]]*Orders_CLEAN[[#This Row],[UnitPrice]]*(1-Orders_CLEAN[[#This Row],[Discount]])</f>
        <v>6817.7699999999995</v>
      </c>
      <c r="S1037" s="8">
        <f>Orders_CLEAN[[#This Row],[Cost]]*Orders_CLEAN[[#This Row],[Quantity]]</f>
        <v>4247.82</v>
      </c>
      <c r="T1037" s="8">
        <f>Orders_CLEAN[[#This Row],[LineTotal]]-Orders_CLEAN[[#This Row],[LineCost]]</f>
        <v>2569.9499999999998</v>
      </c>
      <c r="U1037" s="8" t="str">
        <f>IFERROR(IF(Orders_CLEAN[[#This Row],[Profit]]/Orders_CLEAN[[#This Row],[LineTotal]]&gt;0.3, "High", IF(Orders_CLEAN[[#This Row],[Profit]]/Orders_CLEAN[[#This Row],[LineTotal]]&gt;=0.15, "Medium", "Low")), "Quantity Error!")</f>
        <v>High</v>
      </c>
      <c r="V1037" s="8" t="str">
        <f>IF(COUNTIF(Returns[OrderID], Orders_CLEAN[[#This Row],[OrderID]])&gt;0, "Yes", "No")</f>
        <v>No</v>
      </c>
      <c r="W1037" s="19">
        <f>IF(Orders_CLEAN[[#This Row],[Returned]]="Yes",1,0)</f>
        <v>0</v>
      </c>
    </row>
    <row r="1038" spans="1:23" x14ac:dyDescent="0.2">
      <c r="A1038" t="s">
        <v>1623</v>
      </c>
      <c r="B1038" s="5">
        <v>45780</v>
      </c>
      <c r="C1038" s="5" t="str">
        <f>IF(Orders_CLEAN[[#This Row],[Quantity]]="", "Quantity Error!", "Q"&amp;ROUNDUP(MONTH(Orders_CLEAN[[#This Row],[OrderDate]])/3,0))</f>
        <v>Q2</v>
      </c>
      <c r="D1038" t="s">
        <v>246</v>
      </c>
      <c r="E1038" t="str">
        <f>_xlfn.XLOOKUP(Orders_CLEAN[[#This Row],[CustomerID]],Customers[CustomerID],Customers[CustomerName])</f>
        <v>Precious Steyn</v>
      </c>
      <c r="F1038" t="s">
        <v>195</v>
      </c>
      <c r="G1038" t="str">
        <f>_xlfn.XLOOKUP(Orders_CLEAN[[#This Row],[ProductID]],Products[ProductID],Products[ProductName])</f>
        <v>Printers Model 2</v>
      </c>
      <c r="H1038" t="str">
        <f>_xlfn.XLOOKUP(Orders_CLEAN[[#This Row],[ProductName]],Products[ProductName],Products[Category])</f>
        <v>Technology</v>
      </c>
      <c r="I1038" s="6">
        <f>_xlfn.XLOOKUP(Orders_CLEAN[[#This Row],[ProductID]],Products[ProductID],Products[Cost])</f>
        <v>338.21</v>
      </c>
      <c r="J1038">
        <v>7</v>
      </c>
      <c r="K1038" s="6">
        <v>661.25</v>
      </c>
      <c r="L1038" s="7">
        <v>0.2</v>
      </c>
      <c r="M1038" t="s">
        <v>27</v>
      </c>
      <c r="N1038" t="s">
        <v>47</v>
      </c>
      <c r="O1038" t="str">
        <f>_xlfn.XLOOKUP(Orders_CLEAN[[#This Row],[Region]],Region_lookup[RegionCode],Region_lookup[RegionName])</f>
        <v>Eastern Cape</v>
      </c>
      <c r="P1038" t="s">
        <v>75</v>
      </c>
      <c r="Q1038" t="str">
        <f>_xlfn.XLOOKUP(Orders_CLEAN[[#This Row],[EmployeeID]],Employees[EmployeeID],Employees[EmployeeName])</f>
        <v>Francois Steyn</v>
      </c>
      <c r="R1038" s="8">
        <f>Orders_CLEAN[[#This Row],[Quantity]]*Orders_CLEAN[[#This Row],[UnitPrice]]*(1-Orders_CLEAN[[#This Row],[Discount]])</f>
        <v>3703</v>
      </c>
      <c r="S1038" s="8">
        <f>Orders_CLEAN[[#This Row],[Cost]]*Orders_CLEAN[[#This Row],[Quantity]]</f>
        <v>2367.4699999999998</v>
      </c>
      <c r="T1038" s="8">
        <f>Orders_CLEAN[[#This Row],[LineTotal]]-Orders_CLEAN[[#This Row],[LineCost]]</f>
        <v>1335.5300000000002</v>
      </c>
      <c r="U1038" s="8" t="str">
        <f>IFERROR(IF(Orders_CLEAN[[#This Row],[Profit]]/Orders_CLEAN[[#This Row],[LineTotal]]&gt;0.3, "High", IF(Orders_CLEAN[[#This Row],[Profit]]/Orders_CLEAN[[#This Row],[LineTotal]]&gt;=0.15, "Medium", "Low")), "Quantity Error!")</f>
        <v>High</v>
      </c>
      <c r="V1038" s="8" t="str">
        <f>IF(COUNTIF(Returns[OrderID], Orders_CLEAN[[#This Row],[OrderID]])&gt;0, "Yes", "No")</f>
        <v>No</v>
      </c>
      <c r="W1038" s="19">
        <f>IF(Orders_CLEAN[[#This Row],[Returned]]="Yes",1,0)</f>
        <v>0</v>
      </c>
    </row>
    <row r="1039" spans="1:23" x14ac:dyDescent="0.2">
      <c r="A1039" t="s">
        <v>1624</v>
      </c>
      <c r="B1039" s="5">
        <v>45591</v>
      </c>
      <c r="C1039" s="5" t="str">
        <f>IF(Orders_CLEAN[[#This Row],[Quantity]]="", "Quantity Error!", "Q"&amp;ROUNDUP(MONTH(Orders_CLEAN[[#This Row],[OrderDate]])/3,0))</f>
        <v>Q4</v>
      </c>
      <c r="D1039" t="s">
        <v>72</v>
      </c>
      <c r="E1039" t="str">
        <f>_xlfn.XLOOKUP(Orders_CLEAN[[#This Row],[CustomerID]],Customers[CustomerID],Customers[CustomerName])</f>
        <v>Francois Botha</v>
      </c>
      <c r="F1039" t="s">
        <v>199</v>
      </c>
      <c r="G1039" t="str">
        <f>_xlfn.XLOOKUP(Orders_CLEAN[[#This Row],[ProductID]],Products[ProductID],Products[ProductName])</f>
        <v>Pens Model 2</v>
      </c>
      <c r="H1039" t="str">
        <f>_xlfn.XLOOKUP(Orders_CLEAN[[#This Row],[ProductName]],Products[ProductName],Products[Category])</f>
        <v>Office Supplies</v>
      </c>
      <c r="I1039" s="6">
        <f>_xlfn.XLOOKUP(Orders_CLEAN[[#This Row],[ProductID]],Products[ProductID],Products[Cost])</f>
        <v>285.10000000000002</v>
      </c>
      <c r="J1039">
        <v>8</v>
      </c>
      <c r="K1039" s="6">
        <v>528.79999999999995</v>
      </c>
      <c r="L1039" s="7">
        <v>0.05</v>
      </c>
      <c r="M1039" t="s">
        <v>27</v>
      </c>
      <c r="N1039" t="s">
        <v>47</v>
      </c>
      <c r="O1039" t="str">
        <f>_xlfn.XLOOKUP(Orders_CLEAN[[#This Row],[Region]],Region_lookup[RegionCode],Region_lookup[RegionName])</f>
        <v>Eastern Cape</v>
      </c>
      <c r="P1039" t="s">
        <v>58</v>
      </c>
      <c r="Q1039" t="str">
        <f>_xlfn.XLOOKUP(Orders_CLEAN[[#This Row],[EmployeeID]],Employees[EmployeeID],Employees[EmployeeName])</f>
        <v>Palesa Steyn</v>
      </c>
      <c r="R1039" s="8">
        <f>Orders_CLEAN[[#This Row],[Quantity]]*Orders_CLEAN[[#This Row],[UnitPrice]]*(1-Orders_CLEAN[[#This Row],[Discount]])</f>
        <v>4018.8799999999997</v>
      </c>
      <c r="S1039" s="8">
        <f>Orders_CLEAN[[#This Row],[Cost]]*Orders_CLEAN[[#This Row],[Quantity]]</f>
        <v>2280.8000000000002</v>
      </c>
      <c r="T1039" s="8">
        <f>Orders_CLEAN[[#This Row],[LineTotal]]-Orders_CLEAN[[#This Row],[LineCost]]</f>
        <v>1738.0799999999995</v>
      </c>
      <c r="U1039" s="8" t="str">
        <f>IFERROR(IF(Orders_CLEAN[[#This Row],[Profit]]/Orders_CLEAN[[#This Row],[LineTotal]]&gt;0.3, "High", IF(Orders_CLEAN[[#This Row],[Profit]]/Orders_CLEAN[[#This Row],[LineTotal]]&gt;=0.15, "Medium", "Low")), "Quantity Error!")</f>
        <v>High</v>
      </c>
      <c r="V1039" s="8" t="str">
        <f>IF(COUNTIF(Returns[OrderID], Orders_CLEAN[[#This Row],[OrderID]])&gt;0, "Yes", "No")</f>
        <v>No</v>
      </c>
      <c r="W1039" s="19">
        <f>IF(Orders_CLEAN[[#This Row],[Returned]]="Yes",1,0)</f>
        <v>0</v>
      </c>
    </row>
    <row r="1040" spans="1:23" x14ac:dyDescent="0.2">
      <c r="A1040" t="s">
        <v>1625</v>
      </c>
      <c r="B1040" s="5">
        <v>45723</v>
      </c>
      <c r="C1040" s="5" t="str">
        <f>IF(Orders_CLEAN[[#This Row],[Quantity]]="", "Quantity Error!", "Q"&amp;ROUNDUP(MONTH(Orders_CLEAN[[#This Row],[OrderDate]])/3,0))</f>
        <v>Q1</v>
      </c>
      <c r="D1040" t="s">
        <v>210</v>
      </c>
      <c r="E1040" t="str">
        <f>_xlfn.XLOOKUP(Orders_CLEAN[[#This Row],[CustomerID]],Customers[CustomerID],Customers[CustomerName])</f>
        <v>Riaan Kruger</v>
      </c>
      <c r="F1040" t="s">
        <v>114</v>
      </c>
      <c r="G1040" t="str">
        <f>_xlfn.XLOOKUP(Orders_CLEAN[[#This Row],[ProductID]],Products[ProductID],Products[ProductName])</f>
        <v>Staplers Model 4</v>
      </c>
      <c r="H1040" t="str">
        <f>_xlfn.XLOOKUP(Orders_CLEAN[[#This Row],[ProductName]],Products[ProductName],Products[Category])</f>
        <v>Office Supplies</v>
      </c>
      <c r="I1040" s="6">
        <f>_xlfn.XLOOKUP(Orders_CLEAN[[#This Row],[ProductID]],Products[ProductID],Products[Cost])</f>
        <v>465.76</v>
      </c>
      <c r="J1040">
        <v>7</v>
      </c>
      <c r="K1040" s="6">
        <v>906.25</v>
      </c>
      <c r="L1040" s="7">
        <v>0.15</v>
      </c>
      <c r="M1040" t="s">
        <v>13</v>
      </c>
      <c r="N1040" t="s">
        <v>31</v>
      </c>
      <c r="O1040" t="str">
        <f>_xlfn.XLOOKUP(Orders_CLEAN[[#This Row],[Region]],Region_lookup[RegionCode],Region_lookup[RegionName])</f>
        <v>Gauteng</v>
      </c>
      <c r="P1040" t="s">
        <v>43</v>
      </c>
      <c r="Q1040" t="str">
        <f>_xlfn.XLOOKUP(Orders_CLEAN[[#This Row],[EmployeeID]],Employees[EmployeeID],Employees[EmployeeName])</f>
        <v>Thabo Dlamini</v>
      </c>
      <c r="R1040" s="8">
        <f>Orders_CLEAN[[#This Row],[Quantity]]*Orders_CLEAN[[#This Row],[UnitPrice]]*(1-Orders_CLEAN[[#This Row],[Discount]])</f>
        <v>5392.1875</v>
      </c>
      <c r="S1040" s="8">
        <f>Orders_CLEAN[[#This Row],[Cost]]*Orders_CLEAN[[#This Row],[Quantity]]</f>
        <v>3260.3199999999997</v>
      </c>
      <c r="T1040" s="8">
        <f>Orders_CLEAN[[#This Row],[LineTotal]]-Orders_CLEAN[[#This Row],[LineCost]]</f>
        <v>2131.8675000000003</v>
      </c>
      <c r="U1040" s="8" t="str">
        <f>IFERROR(IF(Orders_CLEAN[[#This Row],[Profit]]/Orders_CLEAN[[#This Row],[LineTotal]]&gt;0.3, "High", IF(Orders_CLEAN[[#This Row],[Profit]]/Orders_CLEAN[[#This Row],[LineTotal]]&gt;=0.15, "Medium", "Low")), "Quantity Error!")</f>
        <v>High</v>
      </c>
      <c r="V1040" s="8" t="str">
        <f>IF(COUNTIF(Returns[OrderID], Orders_CLEAN[[#This Row],[OrderID]])&gt;0, "Yes", "No")</f>
        <v>No</v>
      </c>
      <c r="W1040" s="19">
        <f>IF(Orders_CLEAN[[#This Row],[Returned]]="Yes",1,0)</f>
        <v>0</v>
      </c>
    </row>
    <row r="1041" spans="1:23" x14ac:dyDescent="0.2">
      <c r="A1041" t="s">
        <v>1626</v>
      </c>
      <c r="B1041" s="5">
        <v>45317</v>
      </c>
      <c r="C1041" s="5" t="str">
        <f>IF(Orders_CLEAN[[#This Row],[Quantity]]="", "Quantity Error!", "Q"&amp;ROUNDUP(MONTH(Orders_CLEAN[[#This Row],[OrderDate]])/3,0))</f>
        <v>Q1</v>
      </c>
      <c r="D1041" t="s">
        <v>198</v>
      </c>
      <c r="E1041" t="str">
        <f>_xlfn.XLOOKUP(Orders_CLEAN[[#This Row],[CustomerID]],Customers[CustomerID],Customers[CustomerName])</f>
        <v>Nomsa Mahlangu</v>
      </c>
      <c r="F1041" t="s">
        <v>213</v>
      </c>
      <c r="G1041" t="str">
        <f>_xlfn.XLOOKUP(Orders_CLEAN[[#This Row],[ProductID]],Products[ProductID],Products[ProductName])</f>
        <v>Pens Model 4</v>
      </c>
      <c r="H1041" t="str">
        <f>_xlfn.XLOOKUP(Orders_CLEAN[[#This Row],[ProductName]],Products[ProductName],Products[Category])</f>
        <v>Office Supplies</v>
      </c>
      <c r="I1041" s="6">
        <f>_xlfn.XLOOKUP(Orders_CLEAN[[#This Row],[ProductID]],Products[ProductID],Products[Cost])</f>
        <v>578.14</v>
      </c>
      <c r="J1041">
        <v>6</v>
      </c>
      <c r="K1041" s="6">
        <v>1084.72</v>
      </c>
      <c r="L1041" s="7">
        <v>0</v>
      </c>
      <c r="M1041" t="s">
        <v>27</v>
      </c>
      <c r="N1041" t="s">
        <v>47</v>
      </c>
      <c r="O1041" t="str">
        <f>_xlfn.XLOOKUP(Orders_CLEAN[[#This Row],[Region]],Region_lookup[RegionCode],Region_lookup[RegionName])</f>
        <v>Eastern Cape</v>
      </c>
      <c r="P1041" t="s">
        <v>48</v>
      </c>
      <c r="Q1041" t="str">
        <f>_xlfn.XLOOKUP(Orders_CLEAN[[#This Row],[EmployeeID]],Employees[EmployeeID],Employees[EmployeeName])</f>
        <v>Sipho Ndlovu</v>
      </c>
      <c r="R1041" s="8">
        <f>Orders_CLEAN[[#This Row],[Quantity]]*Orders_CLEAN[[#This Row],[UnitPrice]]*(1-Orders_CLEAN[[#This Row],[Discount]])</f>
        <v>6508.32</v>
      </c>
      <c r="S1041" s="8">
        <f>Orders_CLEAN[[#This Row],[Cost]]*Orders_CLEAN[[#This Row],[Quantity]]</f>
        <v>3468.84</v>
      </c>
      <c r="T1041" s="8">
        <f>Orders_CLEAN[[#This Row],[LineTotal]]-Orders_CLEAN[[#This Row],[LineCost]]</f>
        <v>3039.4799999999996</v>
      </c>
      <c r="U1041" s="8" t="str">
        <f>IFERROR(IF(Orders_CLEAN[[#This Row],[Profit]]/Orders_CLEAN[[#This Row],[LineTotal]]&gt;0.3, "High", IF(Orders_CLEAN[[#This Row],[Profit]]/Orders_CLEAN[[#This Row],[LineTotal]]&gt;=0.15, "Medium", "Low")), "Quantity Error!")</f>
        <v>High</v>
      </c>
      <c r="V1041" s="8" t="str">
        <f>IF(COUNTIF(Returns[OrderID], Orders_CLEAN[[#This Row],[OrderID]])&gt;0, "Yes", "No")</f>
        <v>No</v>
      </c>
      <c r="W1041" s="19">
        <f>IF(Orders_CLEAN[[#This Row],[Returned]]="Yes",1,0)</f>
        <v>0</v>
      </c>
    </row>
    <row r="1042" spans="1:23" x14ac:dyDescent="0.2">
      <c r="A1042" t="s">
        <v>1628</v>
      </c>
      <c r="B1042" s="5">
        <v>45306</v>
      </c>
      <c r="C1042" s="5" t="str">
        <f>IF(Orders_CLEAN[[#This Row],[Quantity]]="", "Quantity Error!", "Q"&amp;ROUNDUP(MONTH(Orders_CLEAN[[#This Row],[OrderDate]])/3,0))</f>
        <v>Q1</v>
      </c>
      <c r="D1042" t="s">
        <v>448</v>
      </c>
      <c r="E1042" t="str">
        <f>_xlfn.XLOOKUP(Orders_CLEAN[[#This Row],[CustomerID]],Customers[CustomerID],Customers[CustomerName])</f>
        <v>Werner Van Der Merwe</v>
      </c>
      <c r="F1042" t="s">
        <v>65</v>
      </c>
      <c r="G1042" t="str">
        <f>_xlfn.XLOOKUP(Orders_CLEAN[[#This Row],[ProductID]],Products[ProductID],Products[ProductName])</f>
        <v>Bookcases Model 2</v>
      </c>
      <c r="H1042" t="str">
        <f>_xlfn.XLOOKUP(Orders_CLEAN[[#This Row],[ProductName]],Products[ProductName],Products[Category])</f>
        <v>Furniture</v>
      </c>
      <c r="I1042" s="6">
        <f>_xlfn.XLOOKUP(Orders_CLEAN[[#This Row],[ProductID]],Products[ProductID],Products[Cost])</f>
        <v>633.59</v>
      </c>
      <c r="J1042">
        <v>12</v>
      </c>
      <c r="K1042" s="6">
        <v>800.37</v>
      </c>
      <c r="L1042" s="7">
        <v>0.05</v>
      </c>
      <c r="M1042" t="s">
        <v>27</v>
      </c>
      <c r="N1042" t="s">
        <v>47</v>
      </c>
      <c r="O1042" t="str">
        <f>_xlfn.XLOOKUP(Orders_CLEAN[[#This Row],[Region]],Region_lookup[RegionCode],Region_lookup[RegionName])</f>
        <v>Eastern Cape</v>
      </c>
      <c r="P1042" t="s">
        <v>75</v>
      </c>
      <c r="Q1042" t="str">
        <f>_xlfn.XLOOKUP(Orders_CLEAN[[#This Row],[EmployeeID]],Employees[EmployeeID],Employees[EmployeeName])</f>
        <v>Francois Steyn</v>
      </c>
      <c r="R1042" s="8">
        <f>Orders_CLEAN[[#This Row],[Quantity]]*Orders_CLEAN[[#This Row],[UnitPrice]]*(1-Orders_CLEAN[[#This Row],[Discount]])</f>
        <v>9124.2180000000008</v>
      </c>
      <c r="S1042" s="8">
        <f>Orders_CLEAN[[#This Row],[Cost]]*Orders_CLEAN[[#This Row],[Quantity]]</f>
        <v>7603.08</v>
      </c>
      <c r="T1042" s="8">
        <f>Orders_CLEAN[[#This Row],[LineTotal]]-Orders_CLEAN[[#This Row],[LineCost]]</f>
        <v>1521.1380000000008</v>
      </c>
      <c r="U1042" s="8" t="str">
        <f>IFERROR(IF(Orders_CLEAN[[#This Row],[Profit]]/Orders_CLEAN[[#This Row],[LineTotal]]&gt;0.3, "High", IF(Orders_CLEAN[[#This Row],[Profit]]/Orders_CLEAN[[#This Row],[LineTotal]]&gt;=0.15, "Medium", "Low")), "Quantity Error!")</f>
        <v>Medium</v>
      </c>
      <c r="V1042" s="8" t="str">
        <f>IF(COUNTIF(Returns[OrderID], Orders_CLEAN[[#This Row],[OrderID]])&gt;0, "Yes", "No")</f>
        <v>No</v>
      </c>
      <c r="W1042" s="19">
        <f>IF(Orders_CLEAN[[#This Row],[Returned]]="Yes",1,0)</f>
        <v>0</v>
      </c>
    </row>
    <row r="1043" spans="1:23" x14ac:dyDescent="0.2">
      <c r="A1043" t="s">
        <v>1630</v>
      </c>
      <c r="B1043" s="5">
        <v>45295</v>
      </c>
      <c r="C1043" s="5" t="str">
        <f>IF(Orders_CLEAN[[#This Row],[Quantity]]="", "Quantity Error!", "Q"&amp;ROUNDUP(MONTH(Orders_CLEAN[[#This Row],[OrderDate]])/3,0))</f>
        <v>Q1</v>
      </c>
      <c r="D1043" t="s">
        <v>723</v>
      </c>
      <c r="E1043" t="str">
        <f>_xlfn.XLOOKUP(Orders_CLEAN[[#This Row],[CustomerID]],Customers[CustomerID],Customers[CustomerName])</f>
        <v>Palesa Molefe</v>
      </c>
      <c r="F1043" t="s">
        <v>124</v>
      </c>
      <c r="G1043" t="str">
        <f>_xlfn.XLOOKUP(Orders_CLEAN[[#This Row],[ProductID]],Products[ProductID],Products[ProductName])</f>
        <v>Binders Model 2</v>
      </c>
      <c r="H1043" t="str">
        <f>_xlfn.XLOOKUP(Orders_CLEAN[[#This Row],[ProductName]],Products[ProductName],Products[Category])</f>
        <v>Office Supplies</v>
      </c>
      <c r="I1043" s="6">
        <f>_xlfn.XLOOKUP(Orders_CLEAN[[#This Row],[ProductID]],Products[ProductID],Products[Cost])</f>
        <v>597.01</v>
      </c>
      <c r="J1043">
        <v>6</v>
      </c>
      <c r="K1043" s="6">
        <v>774.08</v>
      </c>
      <c r="L1043" s="7">
        <v>0</v>
      </c>
      <c r="M1043" t="s">
        <v>36</v>
      </c>
      <c r="N1043" t="s">
        <v>21</v>
      </c>
      <c r="O1043" t="str">
        <f>_xlfn.XLOOKUP(Orders_CLEAN[[#This Row],[Region]],Region_lookup[RegionCode],Region_lookup[RegionName])</f>
        <v>KwaZulu-Natal</v>
      </c>
      <c r="P1043" t="s">
        <v>170</v>
      </c>
      <c r="Q1043" t="str">
        <f>_xlfn.XLOOKUP(Orders_CLEAN[[#This Row],[EmployeeID]],Employees[EmployeeID],Employees[EmployeeName])</f>
        <v>Nomvula Le Roux</v>
      </c>
      <c r="R1043" s="8">
        <f>Orders_CLEAN[[#This Row],[Quantity]]*Orders_CLEAN[[#This Row],[UnitPrice]]*(1-Orders_CLEAN[[#This Row],[Discount]])</f>
        <v>4644.4800000000005</v>
      </c>
      <c r="S1043" s="8">
        <f>Orders_CLEAN[[#This Row],[Cost]]*Orders_CLEAN[[#This Row],[Quantity]]</f>
        <v>3582.06</v>
      </c>
      <c r="T1043" s="8">
        <f>Orders_CLEAN[[#This Row],[LineTotal]]-Orders_CLEAN[[#This Row],[LineCost]]</f>
        <v>1062.4200000000005</v>
      </c>
      <c r="U1043" s="8" t="str">
        <f>IFERROR(IF(Orders_CLEAN[[#This Row],[Profit]]/Orders_CLEAN[[#This Row],[LineTotal]]&gt;0.3, "High", IF(Orders_CLEAN[[#This Row],[Profit]]/Orders_CLEAN[[#This Row],[LineTotal]]&gt;=0.15, "Medium", "Low")), "Quantity Error!")</f>
        <v>Medium</v>
      </c>
      <c r="V1043" s="8" t="str">
        <f>IF(COUNTIF(Returns[OrderID], Orders_CLEAN[[#This Row],[OrderID]])&gt;0, "Yes", "No")</f>
        <v>No</v>
      </c>
      <c r="W1043" s="19">
        <f>IF(Orders_CLEAN[[#This Row],[Returned]]="Yes",1,0)</f>
        <v>0</v>
      </c>
    </row>
    <row r="1044" spans="1:23" x14ac:dyDescent="0.2">
      <c r="A1044" t="s">
        <v>1631</v>
      </c>
      <c r="B1044" s="5">
        <v>45546</v>
      </c>
      <c r="C1044" s="5" t="str">
        <f>IF(Orders_CLEAN[[#This Row],[Quantity]]="", "Quantity Error!", "Q"&amp;ROUNDUP(MONTH(Orders_CLEAN[[#This Row],[OrderDate]])/3,0))</f>
        <v>Q3</v>
      </c>
      <c r="D1044" t="s">
        <v>342</v>
      </c>
      <c r="E1044" t="str">
        <f>_xlfn.XLOOKUP(Orders_CLEAN[[#This Row],[CustomerID]],Customers[CustomerID],Customers[CustomerName])</f>
        <v>Nomsa Sithole</v>
      </c>
      <c r="F1044" t="s">
        <v>365</v>
      </c>
      <c r="G1044" t="str">
        <f>_xlfn.XLOOKUP(Orders_CLEAN[[#This Row],[ProductID]],Products[ProductID],Products[ProductName])</f>
        <v>Binders Model 4</v>
      </c>
      <c r="H1044" t="str">
        <f>_xlfn.XLOOKUP(Orders_CLEAN[[#This Row],[ProductName]],Products[ProductName],Products[Category])</f>
        <v>Office Supplies</v>
      </c>
      <c r="I1044" s="6">
        <f>_xlfn.XLOOKUP(Orders_CLEAN[[#This Row],[ProductID]],Products[ProductID],Products[Cost])</f>
        <v>723.8</v>
      </c>
      <c r="J1044">
        <v>6</v>
      </c>
      <c r="K1044" s="6">
        <v>1101.54</v>
      </c>
      <c r="L1044" s="7">
        <v>0.15</v>
      </c>
      <c r="M1044" t="s">
        <v>13</v>
      </c>
      <c r="N1044" t="s">
        <v>21</v>
      </c>
      <c r="O1044" t="str">
        <f>_xlfn.XLOOKUP(Orders_CLEAN[[#This Row],[Region]],Region_lookup[RegionCode],Region_lookup[RegionName])</f>
        <v>KwaZulu-Natal</v>
      </c>
      <c r="P1044" t="s">
        <v>97</v>
      </c>
      <c r="Q1044" t="str">
        <f>_xlfn.XLOOKUP(Orders_CLEAN[[#This Row],[EmployeeID]],Employees[EmployeeID],Employees[EmployeeName])</f>
        <v>Bongani Sithole</v>
      </c>
      <c r="R1044" s="8">
        <f>Orders_CLEAN[[#This Row],[Quantity]]*Orders_CLEAN[[#This Row],[UnitPrice]]*(1-Orders_CLEAN[[#This Row],[Discount]])</f>
        <v>5617.8539999999994</v>
      </c>
      <c r="S1044" s="8">
        <f>Orders_CLEAN[[#This Row],[Cost]]*Orders_CLEAN[[#This Row],[Quantity]]</f>
        <v>4342.7999999999993</v>
      </c>
      <c r="T1044" s="8">
        <f>Orders_CLEAN[[#This Row],[LineTotal]]-Orders_CLEAN[[#This Row],[LineCost]]</f>
        <v>1275.0540000000001</v>
      </c>
      <c r="U1044" s="8" t="str">
        <f>IFERROR(IF(Orders_CLEAN[[#This Row],[Profit]]/Orders_CLEAN[[#This Row],[LineTotal]]&gt;0.3, "High", IF(Orders_CLEAN[[#This Row],[Profit]]/Orders_CLEAN[[#This Row],[LineTotal]]&gt;=0.15, "Medium", "Low")), "Quantity Error!")</f>
        <v>Medium</v>
      </c>
      <c r="V1044" s="8" t="str">
        <f>IF(COUNTIF(Returns[OrderID], Orders_CLEAN[[#This Row],[OrderID]])&gt;0, "Yes", "No")</f>
        <v>No</v>
      </c>
      <c r="W1044" s="19">
        <f>IF(Orders_CLEAN[[#This Row],[Returned]]="Yes",1,0)</f>
        <v>0</v>
      </c>
    </row>
    <row r="1045" spans="1:23" x14ac:dyDescent="0.2">
      <c r="A1045" t="s">
        <v>1632</v>
      </c>
      <c r="B1045" s="5">
        <v>45373</v>
      </c>
      <c r="C1045" s="5" t="str">
        <f>IF(Orders_CLEAN[[#This Row],[Quantity]]="", "Quantity Error!", "Q"&amp;ROUNDUP(MONTH(Orders_CLEAN[[#This Row],[OrderDate]])/3,0))</f>
        <v>Q1</v>
      </c>
      <c r="D1045" t="s">
        <v>34</v>
      </c>
      <c r="E1045" t="str">
        <f>_xlfn.XLOOKUP(Orders_CLEAN[[#This Row],[CustomerID]],Customers[CustomerID],Customers[CustomerName])</f>
        <v>Anja Mahlangu</v>
      </c>
      <c r="F1045" t="s">
        <v>155</v>
      </c>
      <c r="G1045" t="str">
        <f>_xlfn.XLOOKUP(Orders_CLEAN[[#This Row],[ProductID]],Products[ProductID],Products[ProductName])</f>
        <v>Monitors Model 1</v>
      </c>
      <c r="H1045" t="str">
        <f>_xlfn.XLOOKUP(Orders_CLEAN[[#This Row],[ProductName]],Products[ProductName],Products[Category])</f>
        <v>Technology</v>
      </c>
      <c r="I1045" s="6">
        <f>_xlfn.XLOOKUP(Orders_CLEAN[[#This Row],[ProductID]],Products[ProductID],Products[Cost])</f>
        <v>757.28</v>
      </c>
      <c r="J1045">
        <v>8</v>
      </c>
      <c r="K1045" s="6">
        <v>1165.56</v>
      </c>
      <c r="L1045" s="7">
        <v>0.2</v>
      </c>
      <c r="M1045" t="s">
        <v>27</v>
      </c>
      <c r="N1045" t="s">
        <v>14</v>
      </c>
      <c r="O1045" t="str">
        <f>_xlfn.XLOOKUP(Orders_CLEAN[[#This Row],[Region]],Region_lookup[RegionCode],Region_lookup[RegionName])</f>
        <v>Western Cape</v>
      </c>
      <c r="P1045" t="s">
        <v>15</v>
      </c>
      <c r="Q1045" t="str">
        <f>_xlfn.XLOOKUP(Orders_CLEAN[[#This Row],[EmployeeID]],Employees[EmployeeID],Employees[EmployeeName])</f>
        <v>Anja Fourie</v>
      </c>
      <c r="R1045" s="8">
        <f>Orders_CLEAN[[#This Row],[Quantity]]*Orders_CLEAN[[#This Row],[UnitPrice]]*(1-Orders_CLEAN[[#This Row],[Discount]])</f>
        <v>7459.5839999999998</v>
      </c>
      <c r="S1045" s="8">
        <f>Orders_CLEAN[[#This Row],[Cost]]*Orders_CLEAN[[#This Row],[Quantity]]</f>
        <v>6058.24</v>
      </c>
      <c r="T1045" s="8">
        <f>Orders_CLEAN[[#This Row],[LineTotal]]-Orders_CLEAN[[#This Row],[LineCost]]</f>
        <v>1401.3440000000001</v>
      </c>
      <c r="U1045" s="8" t="str">
        <f>IFERROR(IF(Orders_CLEAN[[#This Row],[Profit]]/Orders_CLEAN[[#This Row],[LineTotal]]&gt;0.3, "High", IF(Orders_CLEAN[[#This Row],[Profit]]/Orders_CLEAN[[#This Row],[LineTotal]]&gt;=0.15, "Medium", "Low")), "Quantity Error!")</f>
        <v>Medium</v>
      </c>
      <c r="V1045" s="8" t="str">
        <f>IF(COUNTIF(Returns[OrderID], Orders_CLEAN[[#This Row],[OrderID]])&gt;0, "Yes", "No")</f>
        <v>Yes</v>
      </c>
      <c r="W1045" s="19">
        <f>IF(Orders_CLEAN[[#This Row],[Returned]]="Yes",1,0)</f>
        <v>1</v>
      </c>
    </row>
    <row r="1046" spans="1:23" x14ac:dyDescent="0.2">
      <c r="A1046" t="s">
        <v>1633</v>
      </c>
      <c r="B1046" s="5">
        <v>45359</v>
      </c>
      <c r="C1046" s="5" t="str">
        <f>IF(Orders_CLEAN[[#This Row],[Quantity]]="", "Quantity Error!", "Q"&amp;ROUNDUP(MONTH(Orders_CLEAN[[#This Row],[OrderDate]])/3,0))</f>
        <v>Q1</v>
      </c>
      <c r="D1046" t="s">
        <v>107</v>
      </c>
      <c r="E1046" t="str">
        <f>_xlfn.XLOOKUP(Orders_CLEAN[[#This Row],[CustomerID]],Customers[CustomerID],Customers[CustomerName])</f>
        <v>Nomvula Molefe</v>
      </c>
      <c r="F1046" t="s">
        <v>127</v>
      </c>
      <c r="G1046" t="str">
        <f>_xlfn.XLOOKUP(Orders_CLEAN[[#This Row],[ProductID]],Products[ProductID],Products[ProductName])</f>
        <v>Staplers Model 3</v>
      </c>
      <c r="H1046" t="str">
        <f>_xlfn.XLOOKUP(Orders_CLEAN[[#This Row],[ProductName]],Products[ProductName],Products[Category])</f>
        <v>Office Supplies</v>
      </c>
      <c r="I1046" s="6">
        <f>_xlfn.XLOOKUP(Orders_CLEAN[[#This Row],[ProductID]],Products[ProductID],Products[Cost])</f>
        <v>250.6</v>
      </c>
      <c r="J1046">
        <v>1</v>
      </c>
      <c r="K1046" s="6">
        <v>418.2</v>
      </c>
      <c r="L1046" s="7">
        <v>0</v>
      </c>
      <c r="M1046" t="s">
        <v>13</v>
      </c>
      <c r="N1046" t="s">
        <v>14</v>
      </c>
      <c r="O1046" t="str">
        <f>_xlfn.XLOOKUP(Orders_CLEAN[[#This Row],[Region]],Region_lookup[RegionCode],Region_lookup[RegionName])</f>
        <v>Western Cape</v>
      </c>
      <c r="P1046" t="s">
        <v>82</v>
      </c>
      <c r="Q1046" t="str">
        <f>_xlfn.XLOOKUP(Orders_CLEAN[[#This Row],[EmployeeID]],Employees[EmployeeID],Employees[EmployeeName])</f>
        <v>Thabo Pretorius</v>
      </c>
      <c r="R1046" s="8">
        <f>Orders_CLEAN[[#This Row],[Quantity]]*Orders_CLEAN[[#This Row],[UnitPrice]]*(1-Orders_CLEAN[[#This Row],[Discount]])</f>
        <v>418.2</v>
      </c>
      <c r="S1046" s="8">
        <f>Orders_CLEAN[[#This Row],[Cost]]*Orders_CLEAN[[#This Row],[Quantity]]</f>
        <v>250.6</v>
      </c>
      <c r="T1046" s="8">
        <f>Orders_CLEAN[[#This Row],[LineTotal]]-Orders_CLEAN[[#This Row],[LineCost]]</f>
        <v>167.6</v>
      </c>
      <c r="U1046" s="8" t="str">
        <f>IFERROR(IF(Orders_CLEAN[[#This Row],[Profit]]/Orders_CLEAN[[#This Row],[LineTotal]]&gt;0.3, "High", IF(Orders_CLEAN[[#This Row],[Profit]]/Orders_CLEAN[[#This Row],[LineTotal]]&gt;=0.15, "Medium", "Low")), "Quantity Error!")</f>
        <v>High</v>
      </c>
      <c r="V1046" s="8" t="str">
        <f>IF(COUNTIF(Returns[OrderID], Orders_CLEAN[[#This Row],[OrderID]])&gt;0, "Yes", "No")</f>
        <v>No</v>
      </c>
      <c r="W1046" s="19">
        <f>IF(Orders_CLEAN[[#This Row],[Returned]]="Yes",1,0)</f>
        <v>0</v>
      </c>
    </row>
    <row r="1047" spans="1:23" x14ac:dyDescent="0.2">
      <c r="A1047" t="s">
        <v>1635</v>
      </c>
      <c r="B1047" s="5">
        <v>45744</v>
      </c>
      <c r="C1047" s="5" t="str">
        <f>IF(Orders_CLEAN[[#This Row],[Quantity]]="", "Quantity Error!", "Q"&amp;ROUNDUP(MONTH(Orders_CLEAN[[#This Row],[OrderDate]])/3,0))</f>
        <v>Q1</v>
      </c>
      <c r="D1047" t="s">
        <v>434</v>
      </c>
      <c r="E1047" t="str">
        <f>_xlfn.XLOOKUP(Orders_CLEAN[[#This Row],[CustomerID]],Customers[CustomerID],Customers[CustomerName])</f>
        <v>Chantelle Khumalo</v>
      </c>
      <c r="F1047" t="s">
        <v>41</v>
      </c>
      <c r="G1047" t="str">
        <f>_xlfn.XLOOKUP(Orders_CLEAN[[#This Row],[ProductID]],Products[ProductID],Products[ProductName])</f>
        <v>Pens Model 3</v>
      </c>
      <c r="H1047" t="str">
        <f>_xlfn.XLOOKUP(Orders_CLEAN[[#This Row],[ProductName]],Products[ProductName],Products[Category])</f>
        <v>Office Supplies</v>
      </c>
      <c r="I1047" s="6">
        <f>_xlfn.XLOOKUP(Orders_CLEAN[[#This Row],[ProductID]],Products[ProductID],Products[Cost])</f>
        <v>498.61</v>
      </c>
      <c r="J1047">
        <v>10</v>
      </c>
      <c r="K1047" s="6">
        <v>944.31</v>
      </c>
      <c r="L1047" s="7">
        <v>0</v>
      </c>
      <c r="M1047" t="s">
        <v>27</v>
      </c>
      <c r="N1047" t="s">
        <v>31</v>
      </c>
      <c r="O1047" t="str">
        <f>_xlfn.XLOOKUP(Orders_CLEAN[[#This Row],[Region]],Region_lookup[RegionCode],Region_lookup[RegionName])</f>
        <v>Gauteng</v>
      </c>
      <c r="P1047" t="s">
        <v>43</v>
      </c>
      <c r="Q1047" t="str">
        <f>_xlfn.XLOOKUP(Orders_CLEAN[[#This Row],[EmployeeID]],Employees[EmployeeID],Employees[EmployeeName])</f>
        <v>Thabo Dlamini</v>
      </c>
      <c r="R1047" s="8">
        <f>Orders_CLEAN[[#This Row],[Quantity]]*Orders_CLEAN[[#This Row],[UnitPrice]]*(1-Orders_CLEAN[[#This Row],[Discount]])</f>
        <v>9443.0999999999985</v>
      </c>
      <c r="S1047" s="8">
        <f>Orders_CLEAN[[#This Row],[Cost]]*Orders_CLEAN[[#This Row],[Quantity]]</f>
        <v>4986.1000000000004</v>
      </c>
      <c r="T1047" s="8">
        <f>Orders_CLEAN[[#This Row],[LineTotal]]-Orders_CLEAN[[#This Row],[LineCost]]</f>
        <v>4456.9999999999982</v>
      </c>
      <c r="U1047" s="8" t="str">
        <f>IFERROR(IF(Orders_CLEAN[[#This Row],[Profit]]/Orders_CLEAN[[#This Row],[LineTotal]]&gt;0.3, "High", IF(Orders_CLEAN[[#This Row],[Profit]]/Orders_CLEAN[[#This Row],[LineTotal]]&gt;=0.15, "Medium", "Low")), "Quantity Error!")</f>
        <v>High</v>
      </c>
      <c r="V1047" s="8" t="str">
        <f>IF(COUNTIF(Returns[OrderID], Orders_CLEAN[[#This Row],[OrderID]])&gt;0, "Yes", "No")</f>
        <v>No</v>
      </c>
      <c r="W1047" s="19">
        <f>IF(Orders_CLEAN[[#This Row],[Returned]]="Yes",1,0)</f>
        <v>0</v>
      </c>
    </row>
    <row r="1048" spans="1:23" x14ac:dyDescent="0.2">
      <c r="A1048" t="s">
        <v>1636</v>
      </c>
      <c r="B1048" s="5">
        <v>45351</v>
      </c>
      <c r="C1048" s="5" t="str">
        <f>IF(Orders_CLEAN[[#This Row],[Quantity]]="", "Quantity Error!", "Q"&amp;ROUNDUP(MONTH(Orders_CLEAN[[#This Row],[OrderDate]])/3,0))</f>
        <v>Q1</v>
      </c>
      <c r="D1048" t="s">
        <v>353</v>
      </c>
      <c r="E1048" t="str">
        <f>_xlfn.XLOOKUP(Orders_CLEAN[[#This Row],[CustomerID]],Customers[CustomerID],Customers[CustomerName])</f>
        <v>Sipho Joubert</v>
      </c>
      <c r="F1048" t="s">
        <v>26</v>
      </c>
      <c r="G1048" t="str">
        <f>_xlfn.XLOOKUP(Orders_CLEAN[[#This Row],[ProductID]],Products[ProductID],Products[ProductName])</f>
        <v>Bookcases Model 3</v>
      </c>
      <c r="H1048" t="str">
        <f>_xlfn.XLOOKUP(Orders_CLEAN[[#This Row],[ProductName]],Products[ProductName],Products[Category])</f>
        <v>Furniture</v>
      </c>
      <c r="I1048" s="6">
        <f>_xlfn.XLOOKUP(Orders_CLEAN[[#This Row],[ProductID]],Products[ProductID],Products[Cost])</f>
        <v>431.57</v>
      </c>
      <c r="J1048">
        <v>5</v>
      </c>
      <c r="K1048" s="6">
        <v>725.92</v>
      </c>
      <c r="L1048" s="7">
        <v>0</v>
      </c>
      <c r="M1048" t="s">
        <v>27</v>
      </c>
      <c r="N1048" t="s">
        <v>21</v>
      </c>
      <c r="O1048" t="str">
        <f>_xlfn.XLOOKUP(Orders_CLEAN[[#This Row],[Region]],Region_lookup[RegionCode],Region_lookup[RegionName])</f>
        <v>KwaZulu-Natal</v>
      </c>
      <c r="P1048" t="s">
        <v>22</v>
      </c>
      <c r="Q1048" t="str">
        <f>_xlfn.XLOOKUP(Orders_CLEAN[[#This Row],[EmployeeID]],Employees[EmployeeID],Employees[EmployeeName])</f>
        <v>Thabo Le Roux</v>
      </c>
      <c r="R1048" s="8">
        <f>Orders_CLEAN[[#This Row],[Quantity]]*Orders_CLEAN[[#This Row],[UnitPrice]]*(1-Orders_CLEAN[[#This Row],[Discount]])</f>
        <v>3629.6</v>
      </c>
      <c r="S1048" s="8">
        <f>Orders_CLEAN[[#This Row],[Cost]]*Orders_CLEAN[[#This Row],[Quantity]]</f>
        <v>2157.85</v>
      </c>
      <c r="T1048" s="8">
        <f>Orders_CLEAN[[#This Row],[LineTotal]]-Orders_CLEAN[[#This Row],[LineCost]]</f>
        <v>1471.75</v>
      </c>
      <c r="U1048" s="8" t="str">
        <f>IFERROR(IF(Orders_CLEAN[[#This Row],[Profit]]/Orders_CLEAN[[#This Row],[LineTotal]]&gt;0.3, "High", IF(Orders_CLEAN[[#This Row],[Profit]]/Orders_CLEAN[[#This Row],[LineTotal]]&gt;=0.15, "Medium", "Low")), "Quantity Error!")</f>
        <v>High</v>
      </c>
      <c r="V1048" s="8" t="str">
        <f>IF(COUNTIF(Returns[OrderID], Orders_CLEAN[[#This Row],[OrderID]])&gt;0, "Yes", "No")</f>
        <v>No</v>
      </c>
      <c r="W1048" s="19">
        <f>IF(Orders_CLEAN[[#This Row],[Returned]]="Yes",1,0)</f>
        <v>0</v>
      </c>
    </row>
    <row r="1049" spans="1:23" x14ac:dyDescent="0.2">
      <c r="A1049" t="s">
        <v>1637</v>
      </c>
      <c r="B1049" s="5">
        <v>45499</v>
      </c>
      <c r="C1049" s="5" t="str">
        <f>IF(Orders_CLEAN[[#This Row],[Quantity]]="", "Quantity Error!", "Q"&amp;ROUNDUP(MONTH(Orders_CLEAN[[#This Row],[OrderDate]])/3,0))</f>
        <v>Q3</v>
      </c>
      <c r="D1049" t="s">
        <v>342</v>
      </c>
      <c r="E1049" t="str">
        <f>_xlfn.XLOOKUP(Orders_CLEAN[[#This Row],[CustomerID]],Customers[CustomerID],Customers[CustomerName])</f>
        <v>Nomsa Sithole</v>
      </c>
      <c r="F1049" t="s">
        <v>199</v>
      </c>
      <c r="G1049" t="str">
        <f>_xlfn.XLOOKUP(Orders_CLEAN[[#This Row],[ProductID]],Products[ProductID],Products[ProductName])</f>
        <v>Pens Model 2</v>
      </c>
      <c r="H1049" t="str">
        <f>_xlfn.XLOOKUP(Orders_CLEAN[[#This Row],[ProductName]],Products[ProductName],Products[Category])</f>
        <v>Office Supplies</v>
      </c>
      <c r="I1049" s="6">
        <f>_xlfn.XLOOKUP(Orders_CLEAN[[#This Row],[ProductID]],Products[ProductID],Products[Cost])</f>
        <v>285.10000000000002</v>
      </c>
      <c r="J1049">
        <v>11</v>
      </c>
      <c r="K1049" s="6">
        <v>528.79999999999995</v>
      </c>
      <c r="L1049" s="7">
        <v>0.1</v>
      </c>
      <c r="M1049" t="s">
        <v>62</v>
      </c>
      <c r="N1049" t="s">
        <v>21</v>
      </c>
      <c r="O1049" t="str">
        <f>_xlfn.XLOOKUP(Orders_CLEAN[[#This Row],[Region]],Region_lookup[RegionCode],Region_lookup[RegionName])</f>
        <v>KwaZulu-Natal</v>
      </c>
      <c r="P1049" t="s">
        <v>170</v>
      </c>
      <c r="Q1049" t="str">
        <f>_xlfn.XLOOKUP(Orders_CLEAN[[#This Row],[EmployeeID]],Employees[EmployeeID],Employees[EmployeeName])</f>
        <v>Nomvula Le Roux</v>
      </c>
      <c r="R1049" s="8">
        <f>Orders_CLEAN[[#This Row],[Quantity]]*Orders_CLEAN[[#This Row],[UnitPrice]]*(1-Orders_CLEAN[[#This Row],[Discount]])</f>
        <v>5235.12</v>
      </c>
      <c r="S1049" s="8">
        <f>Orders_CLEAN[[#This Row],[Cost]]*Orders_CLEAN[[#This Row],[Quantity]]</f>
        <v>3136.1000000000004</v>
      </c>
      <c r="T1049" s="8">
        <f>Orders_CLEAN[[#This Row],[LineTotal]]-Orders_CLEAN[[#This Row],[LineCost]]</f>
        <v>2099.0199999999995</v>
      </c>
      <c r="U1049" s="8" t="str">
        <f>IFERROR(IF(Orders_CLEAN[[#This Row],[Profit]]/Orders_CLEAN[[#This Row],[LineTotal]]&gt;0.3, "High", IF(Orders_CLEAN[[#This Row],[Profit]]/Orders_CLEAN[[#This Row],[LineTotal]]&gt;=0.15, "Medium", "Low")), "Quantity Error!")</f>
        <v>High</v>
      </c>
      <c r="V1049" s="8" t="str">
        <f>IF(COUNTIF(Returns[OrderID], Orders_CLEAN[[#This Row],[OrderID]])&gt;0, "Yes", "No")</f>
        <v>No</v>
      </c>
      <c r="W1049" s="19">
        <f>IF(Orders_CLEAN[[#This Row],[Returned]]="Yes",1,0)</f>
        <v>0</v>
      </c>
    </row>
    <row r="1050" spans="1:23" x14ac:dyDescent="0.2">
      <c r="A1050" t="s">
        <v>1639</v>
      </c>
      <c r="B1050" s="5">
        <v>45618</v>
      </c>
      <c r="C1050" s="5" t="str">
        <f>IF(Orders_CLEAN[[#This Row],[Quantity]]="", "Quantity Error!", "Q"&amp;ROUNDUP(MONTH(Orders_CLEAN[[#This Row],[OrderDate]])/3,0))</f>
        <v>Q4</v>
      </c>
      <c r="D1050" t="s">
        <v>567</v>
      </c>
      <c r="E1050" t="str">
        <f>_xlfn.XLOOKUP(Orders_CLEAN[[#This Row],[CustomerID]],Customers[CustomerID],Customers[CustomerName])</f>
        <v>Johan Ndlovu</v>
      </c>
      <c r="F1050" t="s">
        <v>158</v>
      </c>
      <c r="G1050" t="str">
        <f>_xlfn.XLOOKUP(Orders_CLEAN[[#This Row],[ProductID]],Products[ProductID],Products[ProductName])</f>
        <v>Desks Model 1</v>
      </c>
      <c r="H1050" t="str">
        <f>_xlfn.XLOOKUP(Orders_CLEAN[[#This Row],[ProductName]],Products[ProductName],Products[Category])</f>
        <v>Furniture</v>
      </c>
      <c r="I1050" s="6">
        <f>_xlfn.XLOOKUP(Orders_CLEAN[[#This Row],[ProductID]],Products[ProductID],Products[Cost])</f>
        <v>731.22</v>
      </c>
      <c r="J1050">
        <v>3</v>
      </c>
      <c r="K1050" s="6">
        <v>1490.92</v>
      </c>
      <c r="L1050" s="7">
        <v>0.05</v>
      </c>
      <c r="M1050" t="s">
        <v>62</v>
      </c>
      <c r="N1050" t="s">
        <v>14</v>
      </c>
      <c r="O1050" t="str">
        <f>_xlfn.XLOOKUP(Orders_CLEAN[[#This Row],[Region]],Region_lookup[RegionCode],Region_lookup[RegionName])</f>
        <v>Western Cape</v>
      </c>
      <c r="P1050" t="s">
        <v>82</v>
      </c>
      <c r="Q1050" t="str">
        <f>_xlfn.XLOOKUP(Orders_CLEAN[[#This Row],[EmployeeID]],Employees[EmployeeID],Employees[EmployeeName])</f>
        <v>Thabo Pretorius</v>
      </c>
      <c r="R1050" s="8">
        <f>Orders_CLEAN[[#This Row],[Quantity]]*Orders_CLEAN[[#This Row],[UnitPrice]]*(1-Orders_CLEAN[[#This Row],[Discount]])</f>
        <v>4249.1220000000003</v>
      </c>
      <c r="S1050" s="8">
        <f>Orders_CLEAN[[#This Row],[Cost]]*Orders_CLEAN[[#This Row],[Quantity]]</f>
        <v>2193.66</v>
      </c>
      <c r="T1050" s="8">
        <f>Orders_CLEAN[[#This Row],[LineTotal]]-Orders_CLEAN[[#This Row],[LineCost]]</f>
        <v>2055.4620000000004</v>
      </c>
      <c r="U1050" s="8" t="str">
        <f>IFERROR(IF(Orders_CLEAN[[#This Row],[Profit]]/Orders_CLEAN[[#This Row],[LineTotal]]&gt;0.3, "High", IF(Orders_CLEAN[[#This Row],[Profit]]/Orders_CLEAN[[#This Row],[LineTotal]]&gt;=0.15, "Medium", "Low")), "Quantity Error!")</f>
        <v>High</v>
      </c>
      <c r="V1050" s="8" t="str">
        <f>IF(COUNTIF(Returns[OrderID], Orders_CLEAN[[#This Row],[OrderID]])&gt;0, "Yes", "No")</f>
        <v>No</v>
      </c>
      <c r="W1050" s="19">
        <f>IF(Orders_CLEAN[[#This Row],[Returned]]="Yes",1,0)</f>
        <v>0</v>
      </c>
    </row>
    <row r="1051" spans="1:23" x14ac:dyDescent="0.2">
      <c r="A1051" t="s">
        <v>1640</v>
      </c>
      <c r="B1051" s="5">
        <v>45670</v>
      </c>
      <c r="C1051" s="5" t="str">
        <f>IF(Orders_CLEAN[[#This Row],[Quantity]]="", "Quantity Error!", "Q"&amp;ROUNDUP(MONTH(Orders_CLEAN[[#This Row],[OrderDate]])/3,0))</f>
        <v>Q1</v>
      </c>
      <c r="D1051" t="s">
        <v>40</v>
      </c>
      <c r="E1051" t="str">
        <f>_xlfn.XLOOKUP(Orders_CLEAN[[#This Row],[CustomerID]],Customers[CustomerID],Customers[CustomerName])</f>
        <v>Francois Coetzee</v>
      </c>
      <c r="F1051" t="s">
        <v>181</v>
      </c>
      <c r="G1051" t="str">
        <f>_xlfn.XLOOKUP(Orders_CLEAN[[#This Row],[ProductID]],Products[ProductID],Products[ProductName])</f>
        <v>Envelopes Model 1</v>
      </c>
      <c r="H1051" t="str">
        <f>_xlfn.XLOOKUP(Orders_CLEAN[[#This Row],[ProductName]],Products[ProductName],Products[Category])</f>
        <v>Office Supplies</v>
      </c>
      <c r="I1051" s="6">
        <f>_xlfn.XLOOKUP(Orders_CLEAN[[#This Row],[ProductID]],Products[ProductID],Products[Cost])</f>
        <v>76.66</v>
      </c>
      <c r="J1051">
        <v>8</v>
      </c>
      <c r="K1051" s="6">
        <v>117.32</v>
      </c>
      <c r="L1051" s="7">
        <v>0</v>
      </c>
      <c r="M1051" t="s">
        <v>27</v>
      </c>
      <c r="N1051" t="s">
        <v>31</v>
      </c>
      <c r="O1051" t="str">
        <f>_xlfn.XLOOKUP(Orders_CLEAN[[#This Row],[Region]],Region_lookup[RegionCode],Region_lookup[RegionName])</f>
        <v>Gauteng</v>
      </c>
      <c r="P1051" t="s">
        <v>32</v>
      </c>
      <c r="Q1051" t="str">
        <f>_xlfn.XLOOKUP(Orders_CLEAN[[#This Row],[EmployeeID]],Employees[EmployeeID],Employees[EmployeeName])</f>
        <v>Nomvula Mokoena</v>
      </c>
      <c r="R1051" s="8">
        <f>Orders_CLEAN[[#This Row],[Quantity]]*Orders_CLEAN[[#This Row],[UnitPrice]]*(1-Orders_CLEAN[[#This Row],[Discount]])</f>
        <v>938.56</v>
      </c>
      <c r="S1051" s="8">
        <f>Orders_CLEAN[[#This Row],[Cost]]*Orders_CLEAN[[#This Row],[Quantity]]</f>
        <v>613.28</v>
      </c>
      <c r="T1051" s="8">
        <f>Orders_CLEAN[[#This Row],[LineTotal]]-Orders_CLEAN[[#This Row],[LineCost]]</f>
        <v>325.27999999999997</v>
      </c>
      <c r="U1051" s="8" t="str">
        <f>IFERROR(IF(Orders_CLEAN[[#This Row],[Profit]]/Orders_CLEAN[[#This Row],[LineTotal]]&gt;0.3, "High", IF(Orders_CLEAN[[#This Row],[Profit]]/Orders_CLEAN[[#This Row],[LineTotal]]&gt;=0.15, "Medium", "Low")), "Quantity Error!")</f>
        <v>High</v>
      </c>
      <c r="V1051" s="8" t="str">
        <f>IF(COUNTIF(Returns[OrderID], Orders_CLEAN[[#This Row],[OrderID]])&gt;0, "Yes", "No")</f>
        <v>No</v>
      </c>
      <c r="W1051" s="19">
        <f>IF(Orders_CLEAN[[#This Row],[Returned]]="Yes",1,0)</f>
        <v>0</v>
      </c>
    </row>
    <row r="1052" spans="1:23" x14ac:dyDescent="0.2">
      <c r="A1052" t="s">
        <v>1641</v>
      </c>
      <c r="B1052" s="5">
        <v>45361</v>
      </c>
      <c r="C1052" s="5" t="str">
        <f>IF(Orders_CLEAN[[#This Row],[Quantity]]="", "Quantity Error!", "Q"&amp;ROUNDUP(MONTH(Orders_CLEAN[[#This Row],[OrderDate]])/3,0))</f>
        <v>Q1</v>
      </c>
      <c r="D1052" t="s">
        <v>567</v>
      </c>
      <c r="E1052" t="str">
        <f>_xlfn.XLOOKUP(Orders_CLEAN[[#This Row],[CustomerID]],Customers[CustomerID],Customers[CustomerName])</f>
        <v>Johan Ndlovu</v>
      </c>
      <c r="F1052" t="s">
        <v>85</v>
      </c>
      <c r="G1052" t="str">
        <f>_xlfn.XLOOKUP(Orders_CLEAN[[#This Row],[ProductID]],Products[ProductID],Products[ProductName])</f>
        <v>Monitors Model 3</v>
      </c>
      <c r="H1052" t="str">
        <f>_xlfn.XLOOKUP(Orders_CLEAN[[#This Row],[ProductName]],Products[ProductName],Products[Category])</f>
        <v>Technology</v>
      </c>
      <c r="I1052" s="6">
        <f>_xlfn.XLOOKUP(Orders_CLEAN[[#This Row],[ProductID]],Products[ProductID],Products[Cost])</f>
        <v>710.37</v>
      </c>
      <c r="J1052">
        <v>1</v>
      </c>
      <c r="K1052" s="6">
        <v>979.52</v>
      </c>
      <c r="L1052" s="7">
        <v>0.2</v>
      </c>
      <c r="M1052" t="s">
        <v>36</v>
      </c>
      <c r="N1052" t="s">
        <v>14</v>
      </c>
      <c r="O1052" t="str">
        <f>_xlfn.XLOOKUP(Orders_CLEAN[[#This Row],[Region]],Region_lookup[RegionCode],Region_lookup[RegionName])</f>
        <v>Western Cape</v>
      </c>
      <c r="P1052" t="s">
        <v>82</v>
      </c>
      <c r="Q1052" t="str">
        <f>_xlfn.XLOOKUP(Orders_CLEAN[[#This Row],[EmployeeID]],Employees[EmployeeID],Employees[EmployeeName])</f>
        <v>Thabo Pretorius</v>
      </c>
      <c r="R1052" s="8">
        <f>Orders_CLEAN[[#This Row],[Quantity]]*Orders_CLEAN[[#This Row],[UnitPrice]]*(1-Orders_CLEAN[[#This Row],[Discount]])</f>
        <v>783.61599999999999</v>
      </c>
      <c r="S1052" s="8">
        <f>Orders_CLEAN[[#This Row],[Cost]]*Orders_CLEAN[[#This Row],[Quantity]]</f>
        <v>710.37</v>
      </c>
      <c r="T1052" s="8">
        <f>Orders_CLEAN[[#This Row],[LineTotal]]-Orders_CLEAN[[#This Row],[LineCost]]</f>
        <v>73.245999999999981</v>
      </c>
      <c r="U1052" s="8" t="str">
        <f>IFERROR(IF(Orders_CLEAN[[#This Row],[Profit]]/Orders_CLEAN[[#This Row],[LineTotal]]&gt;0.3, "High", IF(Orders_CLEAN[[#This Row],[Profit]]/Orders_CLEAN[[#This Row],[LineTotal]]&gt;=0.15, "Medium", "Low")), "Quantity Error!")</f>
        <v>Low</v>
      </c>
      <c r="V1052" s="8" t="str">
        <f>IF(COUNTIF(Returns[OrderID], Orders_CLEAN[[#This Row],[OrderID]])&gt;0, "Yes", "No")</f>
        <v>No</v>
      </c>
      <c r="W1052" s="19">
        <f>IF(Orders_CLEAN[[#This Row],[Returned]]="Yes",1,0)</f>
        <v>0</v>
      </c>
    </row>
    <row r="1053" spans="1:23" x14ac:dyDescent="0.2">
      <c r="A1053" t="s">
        <v>1643</v>
      </c>
      <c r="B1053" s="5">
        <v>45421</v>
      </c>
      <c r="C1053" s="5" t="str">
        <f>IF(Orders_CLEAN[[#This Row],[Quantity]]="", "Quantity Error!", "Q"&amp;ROUNDUP(MONTH(Orders_CLEAN[[#This Row],[OrderDate]])/3,0))</f>
        <v>Q2</v>
      </c>
      <c r="D1053" t="s">
        <v>50</v>
      </c>
      <c r="E1053" t="str">
        <f>_xlfn.XLOOKUP(Orders_CLEAN[[#This Row],[CustomerID]],Customers[CustomerID],Customers[CustomerName])</f>
        <v>Precious Steyn</v>
      </c>
      <c r="F1053" t="s">
        <v>100</v>
      </c>
      <c r="G1053" t="str">
        <f>_xlfn.XLOOKUP(Orders_CLEAN[[#This Row],[ProductID]],Products[ProductID],Products[ProductName])</f>
        <v>Printers Model 1</v>
      </c>
      <c r="H1053" t="str">
        <f>_xlfn.XLOOKUP(Orders_CLEAN[[#This Row],[ProductName]],Products[ProductName],Products[Category])</f>
        <v>Technology</v>
      </c>
      <c r="I1053" s="6">
        <f>_xlfn.XLOOKUP(Orders_CLEAN[[#This Row],[ProductID]],Products[ProductID],Products[Cost])</f>
        <v>595.79999999999995</v>
      </c>
      <c r="J1053">
        <v>4</v>
      </c>
      <c r="K1053" s="6">
        <v>1280.18</v>
      </c>
      <c r="L1053" s="7">
        <v>0</v>
      </c>
      <c r="M1053" t="s">
        <v>13</v>
      </c>
      <c r="N1053" t="s">
        <v>31</v>
      </c>
      <c r="O1053" t="str">
        <f>_xlfn.XLOOKUP(Orders_CLEAN[[#This Row],[Region]],Region_lookup[RegionCode],Region_lookup[RegionName])</f>
        <v>Gauteng</v>
      </c>
      <c r="P1053" t="s">
        <v>43</v>
      </c>
      <c r="Q1053" t="str">
        <f>_xlfn.XLOOKUP(Orders_CLEAN[[#This Row],[EmployeeID]],Employees[EmployeeID],Employees[EmployeeName])</f>
        <v>Thabo Dlamini</v>
      </c>
      <c r="R1053" s="8">
        <f>Orders_CLEAN[[#This Row],[Quantity]]*Orders_CLEAN[[#This Row],[UnitPrice]]*(1-Orders_CLEAN[[#This Row],[Discount]])</f>
        <v>5120.72</v>
      </c>
      <c r="S1053" s="8">
        <f>Orders_CLEAN[[#This Row],[Cost]]*Orders_CLEAN[[#This Row],[Quantity]]</f>
        <v>2383.1999999999998</v>
      </c>
      <c r="T1053" s="8">
        <f>Orders_CLEAN[[#This Row],[LineTotal]]-Orders_CLEAN[[#This Row],[LineCost]]</f>
        <v>2737.5200000000004</v>
      </c>
      <c r="U1053" s="8" t="str">
        <f>IFERROR(IF(Orders_CLEAN[[#This Row],[Profit]]/Orders_CLEAN[[#This Row],[LineTotal]]&gt;0.3, "High", IF(Orders_CLEAN[[#This Row],[Profit]]/Orders_CLEAN[[#This Row],[LineTotal]]&gt;=0.15, "Medium", "Low")), "Quantity Error!")</f>
        <v>High</v>
      </c>
      <c r="V1053" s="8" t="str">
        <f>IF(COUNTIF(Returns[OrderID], Orders_CLEAN[[#This Row],[OrderID]])&gt;0, "Yes", "No")</f>
        <v>No</v>
      </c>
      <c r="W1053" s="19">
        <f>IF(Orders_CLEAN[[#This Row],[Returned]]="Yes",1,0)</f>
        <v>0</v>
      </c>
    </row>
    <row r="1054" spans="1:23" x14ac:dyDescent="0.2">
      <c r="A1054" t="s">
        <v>1645</v>
      </c>
      <c r="B1054" s="5">
        <v>45572</v>
      </c>
      <c r="C1054" s="5" t="str">
        <f>IF(Orders_CLEAN[[#This Row],[Quantity]]="", "Quantity Error!", "Q"&amp;ROUNDUP(MONTH(Orders_CLEAN[[#This Row],[OrderDate]])/3,0))</f>
        <v>Q4</v>
      </c>
      <c r="D1054" t="s">
        <v>87</v>
      </c>
      <c r="E1054" t="str">
        <f>_xlfn.XLOOKUP(Orders_CLEAN[[#This Row],[CustomerID]],Customers[CustomerID],Customers[CustomerName])</f>
        <v>Lerato Botha</v>
      </c>
      <c r="F1054" t="s">
        <v>231</v>
      </c>
      <c r="G1054" t="str">
        <f>_xlfn.XLOOKUP(Orders_CLEAN[[#This Row],[ProductID]],Products[ProductID],Products[ProductName])</f>
        <v>Accessories Model 2</v>
      </c>
      <c r="H1054" t="str">
        <f>_xlfn.XLOOKUP(Orders_CLEAN[[#This Row],[ProductName]],Products[ProductName],Products[Category])</f>
        <v>Technology</v>
      </c>
      <c r="I1054" s="6">
        <f>_xlfn.XLOOKUP(Orders_CLEAN[[#This Row],[ProductID]],Products[ProductID],Products[Cost])</f>
        <v>31.01</v>
      </c>
      <c r="J1054">
        <v>2</v>
      </c>
      <c r="K1054" s="6">
        <v>49.68</v>
      </c>
      <c r="L1054" s="7">
        <v>0.05</v>
      </c>
      <c r="M1054" t="s">
        <v>62</v>
      </c>
      <c r="N1054" t="s">
        <v>31</v>
      </c>
      <c r="O1054" t="str">
        <f>_xlfn.XLOOKUP(Orders_CLEAN[[#This Row],[Region]],Region_lookup[RegionCode],Region_lookup[RegionName])</f>
        <v>Gauteng</v>
      </c>
      <c r="P1054" t="s">
        <v>32</v>
      </c>
      <c r="Q1054" t="str">
        <f>_xlfn.XLOOKUP(Orders_CLEAN[[#This Row],[EmployeeID]],Employees[EmployeeID],Employees[EmployeeName])</f>
        <v>Nomvula Mokoena</v>
      </c>
      <c r="R1054" s="8">
        <f>Orders_CLEAN[[#This Row],[Quantity]]*Orders_CLEAN[[#This Row],[UnitPrice]]*(1-Orders_CLEAN[[#This Row],[Discount]])</f>
        <v>94.391999999999996</v>
      </c>
      <c r="S1054" s="8">
        <f>Orders_CLEAN[[#This Row],[Cost]]*Orders_CLEAN[[#This Row],[Quantity]]</f>
        <v>62.02</v>
      </c>
      <c r="T1054" s="8">
        <f>Orders_CLEAN[[#This Row],[LineTotal]]-Orders_CLEAN[[#This Row],[LineCost]]</f>
        <v>32.371999999999993</v>
      </c>
      <c r="U1054" s="8" t="str">
        <f>IFERROR(IF(Orders_CLEAN[[#This Row],[Profit]]/Orders_CLEAN[[#This Row],[LineTotal]]&gt;0.3, "High", IF(Orders_CLEAN[[#This Row],[Profit]]/Orders_CLEAN[[#This Row],[LineTotal]]&gt;=0.15, "Medium", "Low")), "Quantity Error!")</f>
        <v>High</v>
      </c>
      <c r="V1054" s="8" t="str">
        <f>IF(COUNTIF(Returns[OrderID], Orders_CLEAN[[#This Row],[OrderID]])&gt;0, "Yes", "No")</f>
        <v>No</v>
      </c>
      <c r="W1054" s="19">
        <f>IF(Orders_CLEAN[[#This Row],[Returned]]="Yes",1,0)</f>
        <v>0</v>
      </c>
    </row>
    <row r="1055" spans="1:23" x14ac:dyDescent="0.2">
      <c r="A1055" t="s">
        <v>1647</v>
      </c>
      <c r="B1055" s="5">
        <v>45370</v>
      </c>
      <c r="C1055" s="5" t="str">
        <f>IF(Orders_CLEAN[[#This Row],[Quantity]]="", "Quantity Error!", "Q"&amp;ROUNDUP(MONTH(Orders_CLEAN[[#This Row],[OrderDate]])/3,0))</f>
        <v>Q1</v>
      </c>
      <c r="D1055" t="s">
        <v>412</v>
      </c>
      <c r="E1055" t="str">
        <f>_xlfn.XLOOKUP(Orders_CLEAN[[#This Row],[CustomerID]],Customers[CustomerID],Customers[CustomerName])</f>
        <v>Bongani Molefe</v>
      </c>
      <c r="F1055" t="s">
        <v>162</v>
      </c>
      <c r="G1055" t="str">
        <f>_xlfn.XLOOKUP(Orders_CLEAN[[#This Row],[ProductID]],Products[ProductID],Products[ProductName])</f>
        <v>Chairs Model 1</v>
      </c>
      <c r="H1055" t="str">
        <f>_xlfn.XLOOKUP(Orders_CLEAN[[#This Row],[ProductName]],Products[ProductName],Products[Category])</f>
        <v>Furniture</v>
      </c>
      <c r="I1055" s="6">
        <f>_xlfn.XLOOKUP(Orders_CLEAN[[#This Row],[ProductID]],Products[ProductID],Products[Cost])</f>
        <v>96.56</v>
      </c>
      <c r="J1055">
        <v>12</v>
      </c>
      <c r="K1055" s="6">
        <v>209.03</v>
      </c>
      <c r="L1055" s="7">
        <v>0</v>
      </c>
      <c r="M1055" t="s">
        <v>36</v>
      </c>
      <c r="N1055" t="s">
        <v>31</v>
      </c>
      <c r="O1055" t="str">
        <f>_xlfn.XLOOKUP(Orders_CLEAN[[#This Row],[Region]],Region_lookup[RegionCode],Region_lookup[RegionName])</f>
        <v>Gauteng</v>
      </c>
      <c r="P1055" t="s">
        <v>52</v>
      </c>
      <c r="Q1055" t="str">
        <f>_xlfn.XLOOKUP(Orders_CLEAN[[#This Row],[EmployeeID]],Employees[EmployeeID],Employees[EmployeeName])</f>
        <v>Precious Mbatha</v>
      </c>
      <c r="R1055" s="8">
        <f>Orders_CLEAN[[#This Row],[Quantity]]*Orders_CLEAN[[#This Row],[UnitPrice]]*(1-Orders_CLEAN[[#This Row],[Discount]])</f>
        <v>2508.36</v>
      </c>
      <c r="S1055" s="8">
        <f>Orders_CLEAN[[#This Row],[Cost]]*Orders_CLEAN[[#This Row],[Quantity]]</f>
        <v>1158.72</v>
      </c>
      <c r="T1055" s="8">
        <f>Orders_CLEAN[[#This Row],[LineTotal]]-Orders_CLEAN[[#This Row],[LineCost]]</f>
        <v>1349.64</v>
      </c>
      <c r="U1055" s="8" t="str">
        <f>IFERROR(IF(Orders_CLEAN[[#This Row],[Profit]]/Orders_CLEAN[[#This Row],[LineTotal]]&gt;0.3, "High", IF(Orders_CLEAN[[#This Row],[Profit]]/Orders_CLEAN[[#This Row],[LineTotal]]&gt;=0.15, "Medium", "Low")), "Quantity Error!")</f>
        <v>High</v>
      </c>
      <c r="V1055" s="8" t="str">
        <f>IF(COUNTIF(Returns[OrderID], Orders_CLEAN[[#This Row],[OrderID]])&gt;0, "Yes", "No")</f>
        <v>No</v>
      </c>
      <c r="W1055" s="19">
        <f>IF(Orders_CLEAN[[#This Row],[Returned]]="Yes",1,0)</f>
        <v>0</v>
      </c>
    </row>
    <row r="1056" spans="1:23" x14ac:dyDescent="0.2">
      <c r="A1056" t="s">
        <v>1649</v>
      </c>
      <c r="B1056" s="5">
        <v>45324</v>
      </c>
      <c r="C1056" s="5" t="str">
        <f>IF(Orders_CLEAN[[#This Row],[Quantity]]="", "Quantity Error!", "Q"&amp;ROUNDUP(MONTH(Orders_CLEAN[[#This Row],[OrderDate]])/3,0))</f>
        <v>Q1</v>
      </c>
      <c r="D1056" t="s">
        <v>975</v>
      </c>
      <c r="E1056" t="str">
        <f>_xlfn.XLOOKUP(Orders_CLEAN[[#This Row],[CustomerID]],Customers[CustomerID],Customers[CustomerName])</f>
        <v>Chantelle Kruger</v>
      </c>
      <c r="F1056" t="s">
        <v>213</v>
      </c>
      <c r="G1056" t="str">
        <f>_xlfn.XLOOKUP(Orders_CLEAN[[#This Row],[ProductID]],Products[ProductID],Products[ProductName])</f>
        <v>Pens Model 4</v>
      </c>
      <c r="H1056" t="str">
        <f>_xlfn.XLOOKUP(Orders_CLEAN[[#This Row],[ProductName]],Products[ProductName],Products[Category])</f>
        <v>Office Supplies</v>
      </c>
      <c r="I1056" s="6">
        <f>_xlfn.XLOOKUP(Orders_CLEAN[[#This Row],[ProductID]],Products[ProductID],Products[Cost])</f>
        <v>578.14</v>
      </c>
      <c r="J1056">
        <v>2</v>
      </c>
      <c r="K1056" s="6">
        <v>1084.72</v>
      </c>
      <c r="L1056" s="7">
        <v>0</v>
      </c>
      <c r="M1056" t="s">
        <v>27</v>
      </c>
      <c r="N1056" t="s">
        <v>21</v>
      </c>
      <c r="O1056" t="str">
        <f>_xlfn.XLOOKUP(Orders_CLEAN[[#This Row],[Region]],Region_lookup[RegionCode],Region_lookup[RegionName])</f>
        <v>KwaZulu-Natal</v>
      </c>
      <c r="P1056" t="s">
        <v>97</v>
      </c>
      <c r="Q1056" t="str">
        <f>_xlfn.XLOOKUP(Orders_CLEAN[[#This Row],[EmployeeID]],Employees[EmployeeID],Employees[EmployeeName])</f>
        <v>Bongani Sithole</v>
      </c>
      <c r="R1056" s="8">
        <f>Orders_CLEAN[[#This Row],[Quantity]]*Orders_CLEAN[[#This Row],[UnitPrice]]*(1-Orders_CLEAN[[#This Row],[Discount]])</f>
        <v>2169.44</v>
      </c>
      <c r="S1056" s="8">
        <f>Orders_CLEAN[[#This Row],[Cost]]*Orders_CLEAN[[#This Row],[Quantity]]</f>
        <v>1156.28</v>
      </c>
      <c r="T1056" s="8">
        <f>Orders_CLEAN[[#This Row],[LineTotal]]-Orders_CLEAN[[#This Row],[LineCost]]</f>
        <v>1013.1600000000001</v>
      </c>
      <c r="U1056" s="8" t="str">
        <f>IFERROR(IF(Orders_CLEAN[[#This Row],[Profit]]/Orders_CLEAN[[#This Row],[LineTotal]]&gt;0.3, "High", IF(Orders_CLEAN[[#This Row],[Profit]]/Orders_CLEAN[[#This Row],[LineTotal]]&gt;=0.15, "Medium", "Low")), "Quantity Error!")</f>
        <v>High</v>
      </c>
      <c r="V1056" s="8" t="str">
        <f>IF(COUNTIF(Returns[OrderID], Orders_CLEAN[[#This Row],[OrderID]])&gt;0, "Yes", "No")</f>
        <v>No</v>
      </c>
      <c r="W1056" s="19">
        <f>IF(Orders_CLEAN[[#This Row],[Returned]]="Yes",1,0)</f>
        <v>0</v>
      </c>
    </row>
    <row r="1057" spans="1:23" x14ac:dyDescent="0.2">
      <c r="A1057" t="s">
        <v>1652</v>
      </c>
      <c r="B1057" s="5">
        <v>45647</v>
      </c>
      <c r="C1057" s="5" t="str">
        <f>IF(Orders_CLEAN[[#This Row],[Quantity]]="", "Quantity Error!", "Q"&amp;ROUNDUP(MONTH(Orders_CLEAN[[#This Row],[OrderDate]])/3,0))</f>
        <v>Q4</v>
      </c>
      <c r="D1057" t="s">
        <v>371</v>
      </c>
      <c r="E1057" t="str">
        <f>_xlfn.XLOOKUP(Orders_CLEAN[[#This Row],[CustomerID]],Customers[CustomerID],Customers[CustomerName])</f>
        <v>Nomsa Dlamini</v>
      </c>
      <c r="F1057" t="s">
        <v>81</v>
      </c>
      <c r="G1057" t="str">
        <f>_xlfn.XLOOKUP(Orders_CLEAN[[#This Row],[ProductID]],Products[ProductID],Products[ProductName])</f>
        <v>Envelopes Model 2</v>
      </c>
      <c r="H1057" t="str">
        <f>_xlfn.XLOOKUP(Orders_CLEAN[[#This Row],[ProductName]],Products[ProductName],Products[Category])</f>
        <v>Office Supplies</v>
      </c>
      <c r="I1057" s="6">
        <f>_xlfn.XLOOKUP(Orders_CLEAN[[#This Row],[ProductID]],Products[ProductID],Products[Cost])</f>
        <v>599.25</v>
      </c>
      <c r="J1057">
        <v>11</v>
      </c>
      <c r="K1057" s="6">
        <v>849.05</v>
      </c>
      <c r="L1057" s="7">
        <v>0.15</v>
      </c>
      <c r="M1057" t="s">
        <v>13</v>
      </c>
      <c r="N1057" t="s">
        <v>31</v>
      </c>
      <c r="O1057" t="str">
        <f>_xlfn.XLOOKUP(Orders_CLEAN[[#This Row],[Region]],Region_lookup[RegionCode],Region_lookup[RegionName])</f>
        <v>Gauteng</v>
      </c>
      <c r="P1057" t="s">
        <v>52</v>
      </c>
      <c r="Q1057" t="str">
        <f>_xlfn.XLOOKUP(Orders_CLEAN[[#This Row],[EmployeeID]],Employees[EmployeeID],Employees[EmployeeName])</f>
        <v>Precious Mbatha</v>
      </c>
      <c r="R1057" s="8">
        <f>Orders_CLEAN[[#This Row],[Quantity]]*Orders_CLEAN[[#This Row],[UnitPrice]]*(1-Orders_CLEAN[[#This Row],[Discount]])</f>
        <v>7938.6174999999994</v>
      </c>
      <c r="S1057" s="8">
        <f>Orders_CLEAN[[#This Row],[Cost]]*Orders_CLEAN[[#This Row],[Quantity]]</f>
        <v>6591.75</v>
      </c>
      <c r="T1057" s="8">
        <f>Orders_CLEAN[[#This Row],[LineTotal]]-Orders_CLEAN[[#This Row],[LineCost]]</f>
        <v>1346.8674999999994</v>
      </c>
      <c r="U1057" s="8" t="str">
        <f>IFERROR(IF(Orders_CLEAN[[#This Row],[Profit]]/Orders_CLEAN[[#This Row],[LineTotal]]&gt;0.3, "High", IF(Orders_CLEAN[[#This Row],[Profit]]/Orders_CLEAN[[#This Row],[LineTotal]]&gt;=0.15, "Medium", "Low")), "Quantity Error!")</f>
        <v>Medium</v>
      </c>
      <c r="V1057" s="8" t="str">
        <f>IF(COUNTIF(Returns[OrderID], Orders_CLEAN[[#This Row],[OrderID]])&gt;0, "Yes", "No")</f>
        <v>No</v>
      </c>
      <c r="W1057" s="19">
        <f>IF(Orders_CLEAN[[#This Row],[Returned]]="Yes",1,0)</f>
        <v>0</v>
      </c>
    </row>
    <row r="1058" spans="1:23" x14ac:dyDescent="0.2">
      <c r="A1058" t="s">
        <v>1653</v>
      </c>
      <c r="B1058" s="5">
        <v>45417</v>
      </c>
      <c r="C1058" s="5" t="str">
        <f>IF(Orders_CLEAN[[#This Row],[Quantity]]="", "Quantity Error!", "Q"&amp;ROUNDUP(MONTH(Orders_CLEAN[[#This Row],[OrderDate]])/3,0))</f>
        <v>Q2</v>
      </c>
      <c r="D1058" t="s">
        <v>123</v>
      </c>
      <c r="E1058" t="str">
        <f>_xlfn.XLOOKUP(Orders_CLEAN[[#This Row],[CustomerID]],Customers[CustomerID],Customers[CustomerName])</f>
        <v>Nomvula Steyn</v>
      </c>
      <c r="F1058" t="s">
        <v>118</v>
      </c>
      <c r="G1058" t="str">
        <f>_xlfn.XLOOKUP(Orders_CLEAN[[#This Row],[ProductID]],Products[ProductID],Products[ProductName])</f>
        <v>Paper Model 1</v>
      </c>
      <c r="H1058" t="str">
        <f>_xlfn.XLOOKUP(Orders_CLEAN[[#This Row],[ProductName]],Products[ProductName],Products[Category])</f>
        <v>Office Supplies</v>
      </c>
      <c r="I1058" s="6">
        <f>_xlfn.XLOOKUP(Orders_CLEAN[[#This Row],[ProductID]],Products[ProductID],Products[Cost])</f>
        <v>193.58</v>
      </c>
      <c r="J1058">
        <v>7</v>
      </c>
      <c r="K1058" s="6">
        <v>347.15</v>
      </c>
      <c r="L1058" s="7">
        <v>0.2</v>
      </c>
      <c r="M1058" t="s">
        <v>27</v>
      </c>
      <c r="N1058" t="s">
        <v>31</v>
      </c>
      <c r="O1058" t="str">
        <f>_xlfn.XLOOKUP(Orders_CLEAN[[#This Row],[Region]],Region_lookup[RegionCode],Region_lookup[RegionName])</f>
        <v>Gauteng</v>
      </c>
      <c r="P1058" t="s">
        <v>52</v>
      </c>
      <c r="Q1058" t="str">
        <f>_xlfn.XLOOKUP(Orders_CLEAN[[#This Row],[EmployeeID]],Employees[EmployeeID],Employees[EmployeeName])</f>
        <v>Precious Mbatha</v>
      </c>
      <c r="R1058" s="8">
        <f>Orders_CLEAN[[#This Row],[Quantity]]*Orders_CLEAN[[#This Row],[UnitPrice]]*(1-Orders_CLEAN[[#This Row],[Discount]])</f>
        <v>1944.04</v>
      </c>
      <c r="S1058" s="8">
        <f>Orders_CLEAN[[#This Row],[Cost]]*Orders_CLEAN[[#This Row],[Quantity]]</f>
        <v>1355.0600000000002</v>
      </c>
      <c r="T1058" s="8">
        <f>Orders_CLEAN[[#This Row],[LineTotal]]-Orders_CLEAN[[#This Row],[LineCost]]</f>
        <v>588.97999999999979</v>
      </c>
      <c r="U1058" s="8" t="str">
        <f>IFERROR(IF(Orders_CLEAN[[#This Row],[Profit]]/Orders_CLEAN[[#This Row],[LineTotal]]&gt;0.3, "High", IF(Orders_CLEAN[[#This Row],[Profit]]/Orders_CLEAN[[#This Row],[LineTotal]]&gt;=0.15, "Medium", "Low")), "Quantity Error!")</f>
        <v>High</v>
      </c>
      <c r="V1058" s="8" t="str">
        <f>IF(COUNTIF(Returns[OrderID], Orders_CLEAN[[#This Row],[OrderID]])&gt;0, "Yes", "No")</f>
        <v>No</v>
      </c>
      <c r="W1058" s="19">
        <f>IF(Orders_CLEAN[[#This Row],[Returned]]="Yes",1,0)</f>
        <v>0</v>
      </c>
    </row>
    <row r="1059" spans="1:23" x14ac:dyDescent="0.2">
      <c r="A1059" t="s">
        <v>1654</v>
      </c>
      <c r="B1059" s="5">
        <v>45512</v>
      </c>
      <c r="C1059" s="5" t="str">
        <f>IF(Orders_CLEAN[[#This Row],[Quantity]]="", "Quantity Error!", "Q"&amp;ROUNDUP(MONTH(Orders_CLEAN[[#This Row],[OrderDate]])/3,0))</f>
        <v>Q3</v>
      </c>
      <c r="D1059" t="s">
        <v>975</v>
      </c>
      <c r="E1059" t="str">
        <f>_xlfn.XLOOKUP(Orders_CLEAN[[#This Row],[CustomerID]],Customers[CustomerID],Customers[CustomerName])</f>
        <v>Chantelle Kruger</v>
      </c>
      <c r="F1059" t="s">
        <v>104</v>
      </c>
      <c r="G1059" t="str">
        <f>_xlfn.XLOOKUP(Orders_CLEAN[[#This Row],[ProductID]],Products[ProductID],Products[ProductName])</f>
        <v>Envelopes Model 4</v>
      </c>
      <c r="H1059" t="str">
        <f>_xlfn.XLOOKUP(Orders_CLEAN[[#This Row],[ProductName]],Products[ProductName],Products[Category])</f>
        <v>Office Supplies</v>
      </c>
      <c r="I1059" s="6">
        <f>_xlfn.XLOOKUP(Orders_CLEAN[[#This Row],[ProductID]],Products[ProductID],Products[Cost])</f>
        <v>777.33</v>
      </c>
      <c r="J1059">
        <v>7</v>
      </c>
      <c r="K1059" s="6">
        <v>1363.68</v>
      </c>
      <c r="L1059" s="7">
        <v>0.2</v>
      </c>
      <c r="M1059" t="s">
        <v>27</v>
      </c>
      <c r="N1059" t="s">
        <v>21</v>
      </c>
      <c r="O1059" t="str">
        <f>_xlfn.XLOOKUP(Orders_CLEAN[[#This Row],[Region]],Region_lookup[RegionCode],Region_lookup[RegionName])</f>
        <v>KwaZulu-Natal</v>
      </c>
      <c r="P1059" t="s">
        <v>170</v>
      </c>
      <c r="Q1059" t="str">
        <f>_xlfn.XLOOKUP(Orders_CLEAN[[#This Row],[EmployeeID]],Employees[EmployeeID],Employees[EmployeeName])</f>
        <v>Nomvula Le Roux</v>
      </c>
      <c r="R1059" s="8">
        <f>Orders_CLEAN[[#This Row],[Quantity]]*Orders_CLEAN[[#This Row],[UnitPrice]]*(1-Orders_CLEAN[[#This Row],[Discount]])</f>
        <v>7636.6080000000002</v>
      </c>
      <c r="S1059" s="8">
        <f>Orders_CLEAN[[#This Row],[Cost]]*Orders_CLEAN[[#This Row],[Quantity]]</f>
        <v>5441.31</v>
      </c>
      <c r="T1059" s="8">
        <f>Orders_CLEAN[[#This Row],[LineTotal]]-Orders_CLEAN[[#This Row],[LineCost]]</f>
        <v>2195.2979999999998</v>
      </c>
      <c r="U1059" s="8" t="str">
        <f>IFERROR(IF(Orders_CLEAN[[#This Row],[Profit]]/Orders_CLEAN[[#This Row],[LineTotal]]&gt;0.3, "High", IF(Orders_CLEAN[[#This Row],[Profit]]/Orders_CLEAN[[#This Row],[LineTotal]]&gt;=0.15, "Medium", "Low")), "Quantity Error!")</f>
        <v>Medium</v>
      </c>
      <c r="V1059" s="8" t="str">
        <f>IF(COUNTIF(Returns[OrderID], Orders_CLEAN[[#This Row],[OrderID]])&gt;0, "Yes", "No")</f>
        <v>No</v>
      </c>
      <c r="W1059" s="19">
        <f>IF(Orders_CLEAN[[#This Row],[Returned]]="Yes",1,0)</f>
        <v>0</v>
      </c>
    </row>
    <row r="1060" spans="1:23" x14ac:dyDescent="0.2">
      <c r="A1060" t="s">
        <v>1655</v>
      </c>
      <c r="B1060" s="5">
        <v>45333</v>
      </c>
      <c r="C1060" s="5" t="str">
        <f>IF(Orders_CLEAN[[#This Row],[Quantity]]="", "Quantity Error!", "Q"&amp;ROUNDUP(MONTH(Orders_CLEAN[[#This Row],[OrderDate]])/3,0))</f>
        <v>Q1</v>
      </c>
      <c r="D1060" t="s">
        <v>396</v>
      </c>
      <c r="E1060" t="str">
        <f>_xlfn.XLOOKUP(Orders_CLEAN[[#This Row],[CustomerID]],Customers[CustomerID],Customers[CustomerName])</f>
        <v>Aisha Sithole</v>
      </c>
      <c r="F1060" t="s">
        <v>178</v>
      </c>
      <c r="G1060" t="str">
        <f>_xlfn.XLOOKUP(Orders_CLEAN[[#This Row],[ProductID]],Products[ProductID],Products[ProductName])</f>
        <v>Chairs Model 2</v>
      </c>
      <c r="H1060" t="str">
        <f>_xlfn.XLOOKUP(Orders_CLEAN[[#This Row],[ProductName]],Products[ProductName],Products[Category])</f>
        <v>Furniture</v>
      </c>
      <c r="I1060" s="6">
        <f>_xlfn.XLOOKUP(Orders_CLEAN[[#This Row],[ProductID]],Products[ProductID],Products[Cost])</f>
        <v>116.9</v>
      </c>
      <c r="J1060">
        <v>1</v>
      </c>
      <c r="K1060" s="6">
        <v>253.46</v>
      </c>
      <c r="L1060" s="7">
        <v>0</v>
      </c>
      <c r="M1060" t="s">
        <v>36</v>
      </c>
      <c r="N1060" t="s">
        <v>14</v>
      </c>
      <c r="O1060" t="str">
        <f>_xlfn.XLOOKUP(Orders_CLEAN[[#This Row],[Region]],Region_lookup[RegionCode],Region_lookup[RegionName])</f>
        <v>Western Cape</v>
      </c>
      <c r="P1060" t="s">
        <v>82</v>
      </c>
      <c r="Q1060" t="str">
        <f>_xlfn.XLOOKUP(Orders_CLEAN[[#This Row],[EmployeeID]],Employees[EmployeeID],Employees[EmployeeName])</f>
        <v>Thabo Pretorius</v>
      </c>
      <c r="R1060" s="8">
        <f>Orders_CLEAN[[#This Row],[Quantity]]*Orders_CLEAN[[#This Row],[UnitPrice]]*(1-Orders_CLEAN[[#This Row],[Discount]])</f>
        <v>253.46</v>
      </c>
      <c r="S1060" s="8">
        <f>Orders_CLEAN[[#This Row],[Cost]]*Orders_CLEAN[[#This Row],[Quantity]]</f>
        <v>116.9</v>
      </c>
      <c r="T1060" s="8">
        <f>Orders_CLEAN[[#This Row],[LineTotal]]-Orders_CLEAN[[#This Row],[LineCost]]</f>
        <v>136.56</v>
      </c>
      <c r="U1060" s="8" t="str">
        <f>IFERROR(IF(Orders_CLEAN[[#This Row],[Profit]]/Orders_CLEAN[[#This Row],[LineTotal]]&gt;0.3, "High", IF(Orders_CLEAN[[#This Row],[Profit]]/Orders_CLEAN[[#This Row],[LineTotal]]&gt;=0.15, "Medium", "Low")), "Quantity Error!")</f>
        <v>High</v>
      </c>
      <c r="V1060" s="8" t="str">
        <f>IF(COUNTIF(Returns[OrderID], Orders_CLEAN[[#This Row],[OrderID]])&gt;0, "Yes", "No")</f>
        <v>No</v>
      </c>
      <c r="W1060" s="19">
        <f>IF(Orders_CLEAN[[#This Row],[Returned]]="Yes",1,0)</f>
        <v>0</v>
      </c>
    </row>
    <row r="1061" spans="1:23" x14ac:dyDescent="0.2">
      <c r="A1061" t="s">
        <v>1656</v>
      </c>
      <c r="B1061" s="5">
        <v>45600</v>
      </c>
      <c r="C1061" s="5" t="str">
        <f>IF(Orders_CLEAN[[#This Row],[Quantity]]="", "Quantity Error!", "Q"&amp;ROUNDUP(MONTH(Orders_CLEAN[[#This Row],[OrderDate]])/3,0))</f>
        <v>Q4</v>
      </c>
      <c r="D1061" t="s">
        <v>169</v>
      </c>
      <c r="E1061" t="str">
        <f>_xlfn.XLOOKUP(Orders_CLEAN[[#This Row],[CustomerID]],Customers[CustomerID],Customers[CustomerName])</f>
        <v>Sipho Sithole</v>
      </c>
      <c r="F1061" t="s">
        <v>155</v>
      </c>
      <c r="G1061" t="str">
        <f>_xlfn.XLOOKUP(Orders_CLEAN[[#This Row],[ProductID]],Products[ProductID],Products[ProductName])</f>
        <v>Monitors Model 1</v>
      </c>
      <c r="H1061" t="str">
        <f>_xlfn.XLOOKUP(Orders_CLEAN[[#This Row],[ProductName]],Products[ProductName],Products[Category])</f>
        <v>Technology</v>
      </c>
      <c r="I1061" s="6">
        <f>_xlfn.XLOOKUP(Orders_CLEAN[[#This Row],[ProductID]],Products[ProductID],Products[Cost])</f>
        <v>757.28</v>
      </c>
      <c r="J1061">
        <v>10</v>
      </c>
      <c r="K1061" s="6">
        <v>1165.56</v>
      </c>
      <c r="L1061" s="7">
        <v>0</v>
      </c>
      <c r="M1061" t="s">
        <v>62</v>
      </c>
      <c r="N1061" t="s">
        <v>21</v>
      </c>
      <c r="O1061" t="str">
        <f>_xlfn.XLOOKUP(Orders_CLEAN[[#This Row],[Region]],Region_lookup[RegionCode],Region_lookup[RegionName])</f>
        <v>KwaZulu-Natal</v>
      </c>
      <c r="P1061" t="s">
        <v>22</v>
      </c>
      <c r="Q1061" t="str">
        <f>_xlfn.XLOOKUP(Orders_CLEAN[[#This Row],[EmployeeID]],Employees[EmployeeID],Employees[EmployeeName])</f>
        <v>Thabo Le Roux</v>
      </c>
      <c r="R1061" s="8">
        <f>Orders_CLEAN[[#This Row],[Quantity]]*Orders_CLEAN[[#This Row],[UnitPrice]]*(1-Orders_CLEAN[[#This Row],[Discount]])</f>
        <v>11655.599999999999</v>
      </c>
      <c r="S1061" s="8">
        <f>Orders_CLEAN[[#This Row],[Cost]]*Orders_CLEAN[[#This Row],[Quantity]]</f>
        <v>7572.7999999999993</v>
      </c>
      <c r="T1061" s="8">
        <f>Orders_CLEAN[[#This Row],[LineTotal]]-Orders_CLEAN[[#This Row],[LineCost]]</f>
        <v>4082.7999999999993</v>
      </c>
      <c r="U1061" s="8" t="str">
        <f>IFERROR(IF(Orders_CLEAN[[#This Row],[Profit]]/Orders_CLEAN[[#This Row],[LineTotal]]&gt;0.3, "High", IF(Orders_CLEAN[[#This Row],[Profit]]/Orders_CLEAN[[#This Row],[LineTotal]]&gt;=0.15, "Medium", "Low")), "Quantity Error!")</f>
        <v>High</v>
      </c>
      <c r="V1061" s="8" t="str">
        <f>IF(COUNTIF(Returns[OrderID], Orders_CLEAN[[#This Row],[OrderID]])&gt;0, "Yes", "No")</f>
        <v>No</v>
      </c>
      <c r="W1061" s="19">
        <f>IF(Orders_CLEAN[[#This Row],[Returned]]="Yes",1,0)</f>
        <v>0</v>
      </c>
    </row>
    <row r="1062" spans="1:23" x14ac:dyDescent="0.2">
      <c r="A1062" t="s">
        <v>1658</v>
      </c>
      <c r="B1062" s="5">
        <v>45424</v>
      </c>
      <c r="C1062" s="5" t="str">
        <f>IF(Orders_CLEAN[[#This Row],[Quantity]]="", "Quantity Error!", "Q"&amp;ROUNDUP(MONTH(Orders_CLEAN[[#This Row],[OrderDate]])/3,0))</f>
        <v>Q2</v>
      </c>
      <c r="D1062" t="s">
        <v>87</v>
      </c>
      <c r="E1062" t="str">
        <f>_xlfn.XLOOKUP(Orders_CLEAN[[#This Row],[CustomerID]],Customers[CustomerID],Customers[CustomerName])</f>
        <v>Lerato Botha</v>
      </c>
      <c r="F1062" t="s">
        <v>73</v>
      </c>
      <c r="G1062" t="str">
        <f>_xlfn.XLOOKUP(Orders_CLEAN[[#This Row],[ProductID]],Products[ProductID],Products[ProductName])</f>
        <v>Tables Model 1</v>
      </c>
      <c r="H1062" t="str">
        <f>_xlfn.XLOOKUP(Orders_CLEAN[[#This Row],[ProductName]],Products[ProductName],Products[Category])</f>
        <v>Furniture</v>
      </c>
      <c r="I1062" s="6">
        <f>_xlfn.XLOOKUP(Orders_CLEAN[[#This Row],[ProductID]],Products[ProductID],Products[Cost])</f>
        <v>469.73</v>
      </c>
      <c r="J1062">
        <v>10</v>
      </c>
      <c r="K1062" s="6">
        <v>954.16</v>
      </c>
      <c r="L1062" s="7">
        <v>0</v>
      </c>
      <c r="M1062" t="s">
        <v>27</v>
      </c>
      <c r="N1062" t="s">
        <v>31</v>
      </c>
      <c r="O1062" t="str">
        <f>_xlfn.XLOOKUP(Orders_CLEAN[[#This Row],[Region]],Region_lookup[RegionCode],Region_lookup[RegionName])</f>
        <v>Gauteng</v>
      </c>
      <c r="P1062" t="s">
        <v>52</v>
      </c>
      <c r="Q1062" t="str">
        <f>_xlfn.XLOOKUP(Orders_CLEAN[[#This Row],[EmployeeID]],Employees[EmployeeID],Employees[EmployeeName])</f>
        <v>Precious Mbatha</v>
      </c>
      <c r="R1062" s="8">
        <f>Orders_CLEAN[[#This Row],[Quantity]]*Orders_CLEAN[[#This Row],[UnitPrice]]*(1-Orders_CLEAN[[#This Row],[Discount]])</f>
        <v>9541.6</v>
      </c>
      <c r="S1062" s="8">
        <f>Orders_CLEAN[[#This Row],[Cost]]*Orders_CLEAN[[#This Row],[Quantity]]</f>
        <v>4697.3</v>
      </c>
      <c r="T1062" s="8">
        <f>Orders_CLEAN[[#This Row],[LineTotal]]-Orders_CLEAN[[#This Row],[LineCost]]</f>
        <v>4844.3</v>
      </c>
      <c r="U1062" s="8" t="str">
        <f>IFERROR(IF(Orders_CLEAN[[#This Row],[Profit]]/Orders_CLEAN[[#This Row],[LineTotal]]&gt;0.3, "High", IF(Orders_CLEAN[[#This Row],[Profit]]/Orders_CLEAN[[#This Row],[LineTotal]]&gt;=0.15, "Medium", "Low")), "Quantity Error!")</f>
        <v>High</v>
      </c>
      <c r="V1062" s="8" t="str">
        <f>IF(COUNTIF(Returns[OrderID], Orders_CLEAN[[#This Row],[OrderID]])&gt;0, "Yes", "No")</f>
        <v>No</v>
      </c>
      <c r="W1062" s="19">
        <f>IF(Orders_CLEAN[[#This Row],[Returned]]="Yes",1,0)</f>
        <v>0</v>
      </c>
    </row>
    <row r="1063" spans="1:23" x14ac:dyDescent="0.2">
      <c r="A1063" t="s">
        <v>1660</v>
      </c>
      <c r="B1063" s="5">
        <v>45648</v>
      </c>
      <c r="C1063" s="5" t="str">
        <f>IF(Orders_CLEAN[[#This Row],[Quantity]]="", "Quantity Error!", "Q"&amp;ROUNDUP(MONTH(Orders_CLEAN[[#This Row],[OrderDate]])/3,0))</f>
        <v>Q4</v>
      </c>
      <c r="D1063" t="s">
        <v>310</v>
      </c>
      <c r="E1063" t="str">
        <f>_xlfn.XLOOKUP(Orders_CLEAN[[#This Row],[CustomerID]],Customers[CustomerID],Customers[CustomerName])</f>
        <v>Riaan Khumalo</v>
      </c>
      <c r="F1063" t="s">
        <v>162</v>
      </c>
      <c r="G1063" t="str">
        <f>_xlfn.XLOOKUP(Orders_CLEAN[[#This Row],[ProductID]],Products[ProductID],Products[ProductName])</f>
        <v>Chairs Model 1</v>
      </c>
      <c r="H1063" t="str">
        <f>_xlfn.XLOOKUP(Orders_CLEAN[[#This Row],[ProductName]],Products[ProductName],Products[Category])</f>
        <v>Furniture</v>
      </c>
      <c r="I1063" s="6">
        <f>_xlfn.XLOOKUP(Orders_CLEAN[[#This Row],[ProductID]],Products[ProductID],Products[Cost])</f>
        <v>96.56</v>
      </c>
      <c r="J1063">
        <v>4</v>
      </c>
      <c r="K1063" s="6">
        <v>209.03</v>
      </c>
      <c r="L1063" s="7">
        <v>0</v>
      </c>
      <c r="M1063" t="s">
        <v>13</v>
      </c>
      <c r="N1063" t="s">
        <v>14</v>
      </c>
      <c r="O1063" t="str">
        <f>_xlfn.XLOOKUP(Orders_CLEAN[[#This Row],[Region]],Region_lookup[RegionCode],Region_lookup[RegionName])</f>
        <v>Western Cape</v>
      </c>
      <c r="P1063" t="s">
        <v>15</v>
      </c>
      <c r="Q1063" t="str">
        <f>_xlfn.XLOOKUP(Orders_CLEAN[[#This Row],[EmployeeID]],Employees[EmployeeID],Employees[EmployeeName])</f>
        <v>Anja Fourie</v>
      </c>
      <c r="R1063" s="8">
        <f>Orders_CLEAN[[#This Row],[Quantity]]*Orders_CLEAN[[#This Row],[UnitPrice]]*(1-Orders_CLEAN[[#This Row],[Discount]])</f>
        <v>836.12</v>
      </c>
      <c r="S1063" s="8">
        <f>Orders_CLEAN[[#This Row],[Cost]]*Orders_CLEAN[[#This Row],[Quantity]]</f>
        <v>386.24</v>
      </c>
      <c r="T1063" s="8">
        <f>Orders_CLEAN[[#This Row],[LineTotal]]-Orders_CLEAN[[#This Row],[LineCost]]</f>
        <v>449.88</v>
      </c>
      <c r="U1063" s="8" t="str">
        <f>IFERROR(IF(Orders_CLEAN[[#This Row],[Profit]]/Orders_CLEAN[[#This Row],[LineTotal]]&gt;0.3, "High", IF(Orders_CLEAN[[#This Row],[Profit]]/Orders_CLEAN[[#This Row],[LineTotal]]&gt;=0.15, "Medium", "Low")), "Quantity Error!")</f>
        <v>High</v>
      </c>
      <c r="V1063" s="8" t="str">
        <f>IF(COUNTIF(Returns[OrderID], Orders_CLEAN[[#This Row],[OrderID]])&gt;0, "Yes", "No")</f>
        <v>No</v>
      </c>
      <c r="W1063" s="19">
        <f>IF(Orders_CLEAN[[#This Row],[Returned]]="Yes",1,0)</f>
        <v>0</v>
      </c>
    </row>
    <row r="1064" spans="1:23" x14ac:dyDescent="0.2">
      <c r="A1064" t="s">
        <v>1662</v>
      </c>
      <c r="B1064" s="5">
        <v>45514</v>
      </c>
      <c r="C1064" s="5" t="str">
        <f>IF(Orders_CLEAN[[#This Row],[Quantity]]="", "Quantity Error!", "Q"&amp;ROUNDUP(MONTH(Orders_CLEAN[[#This Row],[OrderDate]])/3,0))</f>
        <v>Q3</v>
      </c>
      <c r="D1064" t="s">
        <v>388</v>
      </c>
      <c r="E1064" t="str">
        <f>_xlfn.XLOOKUP(Orders_CLEAN[[#This Row],[CustomerID]],Customers[CustomerID],Customers[CustomerName])</f>
        <v>Francois Mahlangu</v>
      </c>
      <c r="F1064" t="s">
        <v>195</v>
      </c>
      <c r="G1064" t="str">
        <f>_xlfn.XLOOKUP(Orders_CLEAN[[#This Row],[ProductID]],Products[ProductID],Products[ProductName])</f>
        <v>Printers Model 2</v>
      </c>
      <c r="H1064" t="str">
        <f>_xlfn.XLOOKUP(Orders_CLEAN[[#This Row],[ProductName]],Products[ProductName],Products[Category])</f>
        <v>Technology</v>
      </c>
      <c r="I1064" s="6">
        <f>_xlfn.XLOOKUP(Orders_CLEAN[[#This Row],[ProductID]],Products[ProductID],Products[Cost])</f>
        <v>338.21</v>
      </c>
      <c r="J1064">
        <v>10</v>
      </c>
      <c r="K1064" s="6">
        <v>661.25</v>
      </c>
      <c r="L1064" s="7">
        <v>0.15</v>
      </c>
      <c r="M1064" t="s">
        <v>27</v>
      </c>
      <c r="N1064" t="s">
        <v>31</v>
      </c>
      <c r="O1064" t="str">
        <f>_xlfn.XLOOKUP(Orders_CLEAN[[#This Row],[Region]],Region_lookup[RegionCode],Region_lookup[RegionName])</f>
        <v>Gauteng</v>
      </c>
      <c r="P1064" t="s">
        <v>52</v>
      </c>
      <c r="Q1064" t="str">
        <f>_xlfn.XLOOKUP(Orders_CLEAN[[#This Row],[EmployeeID]],Employees[EmployeeID],Employees[EmployeeName])</f>
        <v>Precious Mbatha</v>
      </c>
      <c r="R1064" s="8">
        <f>Orders_CLEAN[[#This Row],[Quantity]]*Orders_CLEAN[[#This Row],[UnitPrice]]*(1-Orders_CLEAN[[#This Row],[Discount]])</f>
        <v>5620.625</v>
      </c>
      <c r="S1064" s="8">
        <f>Orders_CLEAN[[#This Row],[Cost]]*Orders_CLEAN[[#This Row],[Quantity]]</f>
        <v>3382.1</v>
      </c>
      <c r="T1064" s="8">
        <f>Orders_CLEAN[[#This Row],[LineTotal]]-Orders_CLEAN[[#This Row],[LineCost]]</f>
        <v>2238.5250000000001</v>
      </c>
      <c r="U1064" s="8" t="str">
        <f>IFERROR(IF(Orders_CLEAN[[#This Row],[Profit]]/Orders_CLEAN[[#This Row],[LineTotal]]&gt;0.3, "High", IF(Orders_CLEAN[[#This Row],[Profit]]/Orders_CLEAN[[#This Row],[LineTotal]]&gt;=0.15, "Medium", "Low")), "Quantity Error!")</f>
        <v>High</v>
      </c>
      <c r="V1064" s="8" t="str">
        <f>IF(COUNTIF(Returns[OrderID], Orders_CLEAN[[#This Row],[OrderID]])&gt;0, "Yes", "No")</f>
        <v>Yes</v>
      </c>
      <c r="W1064" s="19">
        <f>IF(Orders_CLEAN[[#This Row],[Returned]]="Yes",1,0)</f>
        <v>1</v>
      </c>
    </row>
    <row r="1065" spans="1:23" x14ac:dyDescent="0.2">
      <c r="A1065" t="s">
        <v>1663</v>
      </c>
      <c r="B1065" s="5">
        <v>45476</v>
      </c>
      <c r="C1065" s="5" t="str">
        <f>IF(Orders_CLEAN[[#This Row],[Quantity]]="", "Quantity Error!", "Q"&amp;ROUNDUP(MONTH(Orders_CLEAN[[#This Row],[OrderDate]])/3,0))</f>
        <v>Q3</v>
      </c>
      <c r="D1065" t="s">
        <v>392</v>
      </c>
      <c r="E1065" t="str">
        <f>_xlfn.XLOOKUP(Orders_CLEAN[[#This Row],[CustomerID]],Customers[CustomerID],Customers[CustomerName])</f>
        <v>Johan Fourie</v>
      </c>
      <c r="F1065" t="s">
        <v>12</v>
      </c>
      <c r="G1065" t="str">
        <f>_xlfn.XLOOKUP(Orders_CLEAN[[#This Row],[ProductID]],Products[ProductID],Products[ProductName])</f>
        <v>Printers Model 3</v>
      </c>
      <c r="H1065" t="str">
        <f>_xlfn.XLOOKUP(Orders_CLEAN[[#This Row],[ProductName]],Products[ProductName],Products[Category])</f>
        <v>Technology</v>
      </c>
      <c r="I1065" s="6">
        <f>_xlfn.XLOOKUP(Orders_CLEAN[[#This Row],[ProductID]],Products[ProductID],Products[Cost])</f>
        <v>127.85</v>
      </c>
      <c r="J1065">
        <v>8</v>
      </c>
      <c r="K1065" s="6">
        <v>210.2</v>
      </c>
      <c r="L1065" s="7">
        <v>0.1</v>
      </c>
      <c r="M1065" t="s">
        <v>13</v>
      </c>
      <c r="N1065" t="s">
        <v>47</v>
      </c>
      <c r="O1065" t="str">
        <f>_xlfn.XLOOKUP(Orders_CLEAN[[#This Row],[Region]],Region_lookup[RegionCode],Region_lookup[RegionName])</f>
        <v>Eastern Cape</v>
      </c>
      <c r="P1065" t="s">
        <v>58</v>
      </c>
      <c r="Q1065" t="str">
        <f>_xlfn.XLOOKUP(Orders_CLEAN[[#This Row],[EmployeeID]],Employees[EmployeeID],Employees[EmployeeName])</f>
        <v>Palesa Steyn</v>
      </c>
      <c r="R1065" s="8">
        <f>Orders_CLEAN[[#This Row],[Quantity]]*Orders_CLEAN[[#This Row],[UnitPrice]]*(1-Orders_CLEAN[[#This Row],[Discount]])</f>
        <v>1513.44</v>
      </c>
      <c r="S1065" s="8">
        <f>Orders_CLEAN[[#This Row],[Cost]]*Orders_CLEAN[[#This Row],[Quantity]]</f>
        <v>1022.8</v>
      </c>
      <c r="T1065" s="8">
        <f>Orders_CLEAN[[#This Row],[LineTotal]]-Orders_CLEAN[[#This Row],[LineCost]]</f>
        <v>490.6400000000001</v>
      </c>
      <c r="U1065" s="8" t="str">
        <f>IFERROR(IF(Orders_CLEAN[[#This Row],[Profit]]/Orders_CLEAN[[#This Row],[LineTotal]]&gt;0.3, "High", IF(Orders_CLEAN[[#This Row],[Profit]]/Orders_CLEAN[[#This Row],[LineTotal]]&gt;=0.15, "Medium", "Low")), "Quantity Error!")</f>
        <v>High</v>
      </c>
      <c r="V1065" s="8" t="str">
        <f>IF(COUNTIF(Returns[OrderID], Orders_CLEAN[[#This Row],[OrderID]])&gt;0, "Yes", "No")</f>
        <v>No</v>
      </c>
      <c r="W1065" s="19">
        <f>IF(Orders_CLEAN[[#This Row],[Returned]]="Yes",1,0)</f>
        <v>0</v>
      </c>
    </row>
    <row r="1066" spans="1:23" x14ac:dyDescent="0.2">
      <c r="A1066" t="s">
        <v>1664</v>
      </c>
      <c r="B1066" s="5">
        <v>45636</v>
      </c>
      <c r="C1066" s="5" t="str">
        <f>IF(Orders_CLEAN[[#This Row],[Quantity]]="", "Quantity Error!", "Q"&amp;ROUNDUP(MONTH(Orders_CLEAN[[#This Row],[OrderDate]])/3,0))</f>
        <v>Q4</v>
      </c>
      <c r="D1066" t="s">
        <v>570</v>
      </c>
      <c r="E1066" t="str">
        <f>_xlfn.XLOOKUP(Orders_CLEAN[[#This Row],[CustomerID]],Customers[CustomerID],Customers[CustomerName])</f>
        <v>Werner Joubert</v>
      </c>
      <c r="F1066" t="s">
        <v>85</v>
      </c>
      <c r="G1066" t="str">
        <f>_xlfn.XLOOKUP(Orders_CLEAN[[#This Row],[ProductID]],Products[ProductID],Products[ProductName])</f>
        <v>Monitors Model 3</v>
      </c>
      <c r="H1066" t="str">
        <f>_xlfn.XLOOKUP(Orders_CLEAN[[#This Row],[ProductName]],Products[ProductName],Products[Category])</f>
        <v>Technology</v>
      </c>
      <c r="I1066" s="6">
        <f>_xlfn.XLOOKUP(Orders_CLEAN[[#This Row],[ProductID]],Products[ProductID],Products[Cost])</f>
        <v>710.37</v>
      </c>
      <c r="J1066">
        <v>12</v>
      </c>
      <c r="K1066" s="6">
        <v>979.52</v>
      </c>
      <c r="L1066" s="7">
        <v>0</v>
      </c>
      <c r="M1066" t="s">
        <v>62</v>
      </c>
      <c r="N1066" t="s">
        <v>21</v>
      </c>
      <c r="O1066" t="str">
        <f>_xlfn.XLOOKUP(Orders_CLEAN[[#This Row],[Region]],Region_lookup[RegionCode],Region_lookup[RegionName])</f>
        <v>KwaZulu-Natal</v>
      </c>
      <c r="P1066" t="s">
        <v>97</v>
      </c>
      <c r="Q1066" t="str">
        <f>_xlfn.XLOOKUP(Orders_CLEAN[[#This Row],[EmployeeID]],Employees[EmployeeID],Employees[EmployeeName])</f>
        <v>Bongani Sithole</v>
      </c>
      <c r="R1066" s="8">
        <f>Orders_CLEAN[[#This Row],[Quantity]]*Orders_CLEAN[[#This Row],[UnitPrice]]*(1-Orders_CLEAN[[#This Row],[Discount]])</f>
        <v>11754.24</v>
      </c>
      <c r="S1066" s="8">
        <f>Orders_CLEAN[[#This Row],[Cost]]*Orders_CLEAN[[#This Row],[Quantity]]</f>
        <v>8524.44</v>
      </c>
      <c r="T1066" s="8">
        <f>Orders_CLEAN[[#This Row],[LineTotal]]-Orders_CLEAN[[#This Row],[LineCost]]</f>
        <v>3229.7999999999993</v>
      </c>
      <c r="U1066" s="8" t="str">
        <f>IFERROR(IF(Orders_CLEAN[[#This Row],[Profit]]/Orders_CLEAN[[#This Row],[LineTotal]]&gt;0.3, "High", IF(Orders_CLEAN[[#This Row],[Profit]]/Orders_CLEAN[[#This Row],[LineTotal]]&gt;=0.15, "Medium", "Low")), "Quantity Error!")</f>
        <v>Medium</v>
      </c>
      <c r="V1066" s="8" t="str">
        <f>IF(COUNTIF(Returns[OrderID], Orders_CLEAN[[#This Row],[OrderID]])&gt;0, "Yes", "No")</f>
        <v>No</v>
      </c>
      <c r="W1066" s="19">
        <f>IF(Orders_CLEAN[[#This Row],[Returned]]="Yes",1,0)</f>
        <v>0</v>
      </c>
    </row>
    <row r="1067" spans="1:23" x14ac:dyDescent="0.2">
      <c r="A1067" t="s">
        <v>1665</v>
      </c>
      <c r="B1067" s="5">
        <v>45461</v>
      </c>
      <c r="C1067" s="5" t="str">
        <f>IF(Orders_CLEAN[[#This Row],[Quantity]]="", "Quantity Error!", "Q"&amp;ROUNDUP(MONTH(Orders_CLEAN[[#This Row],[OrderDate]])/3,0))</f>
        <v>Q2</v>
      </c>
      <c r="D1067" t="s">
        <v>616</v>
      </c>
      <c r="E1067" t="str">
        <f>_xlfn.XLOOKUP(Orders_CLEAN[[#This Row],[CustomerID]],Customers[CustomerID],Customers[CustomerName])</f>
        <v>Elmarie Fourie</v>
      </c>
      <c r="F1067" t="s">
        <v>92</v>
      </c>
      <c r="G1067" t="str">
        <f>_xlfn.XLOOKUP(Orders_CLEAN[[#This Row],[ProductID]],Products[ProductID],Products[ProductName])</f>
        <v>Accessories Model 3</v>
      </c>
      <c r="H1067" t="str">
        <f>_xlfn.XLOOKUP(Orders_CLEAN[[#This Row],[ProductName]],Products[ProductName],Products[Category])</f>
        <v>Technology</v>
      </c>
      <c r="I1067" s="6">
        <f>_xlfn.XLOOKUP(Orders_CLEAN[[#This Row],[ProductID]],Products[ProductID],Products[Cost])</f>
        <v>357.49</v>
      </c>
      <c r="J1067">
        <v>6</v>
      </c>
      <c r="K1067" s="6">
        <v>769.69</v>
      </c>
      <c r="L1067" s="7">
        <v>0</v>
      </c>
      <c r="M1067" t="s">
        <v>27</v>
      </c>
      <c r="N1067" t="s">
        <v>14</v>
      </c>
      <c r="O1067" t="str">
        <f>_xlfn.XLOOKUP(Orders_CLEAN[[#This Row],[Region]],Region_lookup[RegionCode],Region_lookup[RegionName])</f>
        <v>Western Cape</v>
      </c>
      <c r="P1067" t="s">
        <v>15</v>
      </c>
      <c r="Q1067" t="str">
        <f>_xlfn.XLOOKUP(Orders_CLEAN[[#This Row],[EmployeeID]],Employees[EmployeeID],Employees[EmployeeName])</f>
        <v>Anja Fourie</v>
      </c>
      <c r="R1067" s="8">
        <f>Orders_CLEAN[[#This Row],[Quantity]]*Orders_CLEAN[[#This Row],[UnitPrice]]*(1-Orders_CLEAN[[#This Row],[Discount]])</f>
        <v>4618.1400000000003</v>
      </c>
      <c r="S1067" s="8">
        <f>Orders_CLEAN[[#This Row],[Cost]]*Orders_CLEAN[[#This Row],[Quantity]]</f>
        <v>2144.94</v>
      </c>
      <c r="T1067" s="8">
        <f>Orders_CLEAN[[#This Row],[LineTotal]]-Orders_CLEAN[[#This Row],[LineCost]]</f>
        <v>2473.2000000000003</v>
      </c>
      <c r="U1067" s="8" t="str">
        <f>IFERROR(IF(Orders_CLEAN[[#This Row],[Profit]]/Orders_CLEAN[[#This Row],[LineTotal]]&gt;0.3, "High", IF(Orders_CLEAN[[#This Row],[Profit]]/Orders_CLEAN[[#This Row],[LineTotal]]&gt;=0.15, "Medium", "Low")), "Quantity Error!")</f>
        <v>High</v>
      </c>
      <c r="V1067" s="8" t="str">
        <f>IF(COUNTIF(Returns[OrderID], Orders_CLEAN[[#This Row],[OrderID]])&gt;0, "Yes", "No")</f>
        <v>No</v>
      </c>
      <c r="W1067" s="19">
        <f>IF(Orders_CLEAN[[#This Row],[Returned]]="Yes",1,0)</f>
        <v>0</v>
      </c>
    </row>
    <row r="1068" spans="1:23" x14ac:dyDescent="0.2">
      <c r="A1068" t="s">
        <v>1666</v>
      </c>
      <c r="B1068" s="5">
        <v>45766</v>
      </c>
      <c r="C1068" s="5" t="str">
        <f>IF(Orders_CLEAN[[#This Row],[Quantity]]="", "Quantity Error!", "Q"&amp;ROUNDUP(MONTH(Orders_CLEAN[[#This Row],[OrderDate]])/3,0))</f>
        <v>Q2</v>
      </c>
      <c r="D1068" t="s">
        <v>306</v>
      </c>
      <c r="E1068" t="str">
        <f>_xlfn.XLOOKUP(Orders_CLEAN[[#This Row],[CustomerID]],Customers[CustomerID],Customers[CustomerName])</f>
        <v>Francois Mahlangu</v>
      </c>
      <c r="F1068" t="s">
        <v>181</v>
      </c>
      <c r="G1068" t="str">
        <f>_xlfn.XLOOKUP(Orders_CLEAN[[#This Row],[ProductID]],Products[ProductID],Products[ProductName])</f>
        <v>Envelopes Model 1</v>
      </c>
      <c r="H1068" t="str">
        <f>_xlfn.XLOOKUP(Orders_CLEAN[[#This Row],[ProductName]],Products[ProductName],Products[Category])</f>
        <v>Office Supplies</v>
      </c>
      <c r="I1068" s="6">
        <f>_xlfn.XLOOKUP(Orders_CLEAN[[#This Row],[ProductID]],Products[ProductID],Products[Cost])</f>
        <v>76.66</v>
      </c>
      <c r="J1068">
        <v>5</v>
      </c>
      <c r="K1068" s="6">
        <v>117.32</v>
      </c>
      <c r="L1068" s="7">
        <v>0.05</v>
      </c>
      <c r="M1068" t="s">
        <v>62</v>
      </c>
      <c r="N1068" t="s">
        <v>14</v>
      </c>
      <c r="O1068" t="str">
        <f>_xlfn.XLOOKUP(Orders_CLEAN[[#This Row],[Region]],Region_lookup[RegionCode],Region_lookup[RegionName])</f>
        <v>Western Cape</v>
      </c>
      <c r="P1068" t="s">
        <v>93</v>
      </c>
      <c r="Q1068" t="str">
        <f>_xlfn.XLOOKUP(Orders_CLEAN[[#This Row],[EmployeeID]],Employees[EmployeeID],Employees[EmployeeName])</f>
        <v>Anja Zulu</v>
      </c>
      <c r="R1068" s="8">
        <f>Orders_CLEAN[[#This Row],[Quantity]]*Orders_CLEAN[[#This Row],[UnitPrice]]*(1-Orders_CLEAN[[#This Row],[Discount]])</f>
        <v>557.26999999999987</v>
      </c>
      <c r="S1068" s="8">
        <f>Orders_CLEAN[[#This Row],[Cost]]*Orders_CLEAN[[#This Row],[Quantity]]</f>
        <v>383.29999999999995</v>
      </c>
      <c r="T1068" s="8">
        <f>Orders_CLEAN[[#This Row],[LineTotal]]-Orders_CLEAN[[#This Row],[LineCost]]</f>
        <v>173.96999999999991</v>
      </c>
      <c r="U1068" s="8" t="str">
        <f>IFERROR(IF(Orders_CLEAN[[#This Row],[Profit]]/Orders_CLEAN[[#This Row],[LineTotal]]&gt;0.3, "High", IF(Orders_CLEAN[[#This Row],[Profit]]/Orders_CLEAN[[#This Row],[LineTotal]]&gt;=0.15, "Medium", "Low")), "Quantity Error!")</f>
        <v>High</v>
      </c>
      <c r="V1068" s="8" t="str">
        <f>IF(COUNTIF(Returns[OrderID], Orders_CLEAN[[#This Row],[OrderID]])&gt;0, "Yes", "No")</f>
        <v>Yes</v>
      </c>
      <c r="W1068" s="19">
        <f>IF(Orders_CLEAN[[#This Row],[Returned]]="Yes",1,0)</f>
        <v>1</v>
      </c>
    </row>
    <row r="1069" spans="1:23" x14ac:dyDescent="0.2">
      <c r="A1069" t="s">
        <v>1667</v>
      </c>
      <c r="B1069" s="5">
        <v>45630</v>
      </c>
      <c r="C1069" s="5" t="str">
        <f>IF(Orders_CLEAN[[#This Row],[Quantity]]="", "Quantity Error!", "Q"&amp;ROUNDUP(MONTH(Orders_CLEAN[[#This Row],[OrderDate]])/3,0))</f>
        <v>Q4</v>
      </c>
      <c r="D1069" t="s">
        <v>40</v>
      </c>
      <c r="E1069" t="str">
        <f>_xlfn.XLOOKUP(Orders_CLEAN[[#This Row],[CustomerID]],Customers[CustomerID],Customers[CustomerName])</f>
        <v>Francois Coetzee</v>
      </c>
      <c r="F1069" t="s">
        <v>61</v>
      </c>
      <c r="G1069" t="str">
        <f>_xlfn.XLOOKUP(Orders_CLEAN[[#This Row],[ProductID]],Products[ProductID],Products[ProductName])</f>
        <v>Laptops Model 4</v>
      </c>
      <c r="H1069" t="str">
        <f>_xlfn.XLOOKUP(Orders_CLEAN[[#This Row],[ProductName]],Products[ProductName],Products[Category])</f>
        <v>Technology</v>
      </c>
      <c r="I1069" s="6">
        <f>_xlfn.XLOOKUP(Orders_CLEAN[[#This Row],[ProductID]],Products[ProductID],Products[Cost])</f>
        <v>329.6</v>
      </c>
      <c r="J1069">
        <v>4</v>
      </c>
      <c r="K1069" s="6">
        <v>455.77</v>
      </c>
      <c r="L1069" s="7">
        <v>0</v>
      </c>
      <c r="M1069" t="s">
        <v>13</v>
      </c>
      <c r="N1069" t="s">
        <v>31</v>
      </c>
      <c r="O1069" t="str">
        <f>_xlfn.XLOOKUP(Orders_CLEAN[[#This Row],[Region]],Region_lookup[RegionCode],Region_lookup[RegionName])</f>
        <v>Gauteng</v>
      </c>
      <c r="P1069" t="s">
        <v>32</v>
      </c>
      <c r="Q1069" t="str">
        <f>_xlfn.XLOOKUP(Orders_CLEAN[[#This Row],[EmployeeID]],Employees[EmployeeID],Employees[EmployeeName])</f>
        <v>Nomvula Mokoena</v>
      </c>
      <c r="R1069" s="8">
        <f>Orders_CLEAN[[#This Row],[Quantity]]*Orders_CLEAN[[#This Row],[UnitPrice]]*(1-Orders_CLEAN[[#This Row],[Discount]])</f>
        <v>1823.08</v>
      </c>
      <c r="S1069" s="8">
        <f>Orders_CLEAN[[#This Row],[Cost]]*Orders_CLEAN[[#This Row],[Quantity]]</f>
        <v>1318.4</v>
      </c>
      <c r="T1069" s="8">
        <f>Orders_CLEAN[[#This Row],[LineTotal]]-Orders_CLEAN[[#This Row],[LineCost]]</f>
        <v>504.67999999999984</v>
      </c>
      <c r="U1069" s="8" t="str">
        <f>IFERROR(IF(Orders_CLEAN[[#This Row],[Profit]]/Orders_CLEAN[[#This Row],[LineTotal]]&gt;0.3, "High", IF(Orders_CLEAN[[#This Row],[Profit]]/Orders_CLEAN[[#This Row],[LineTotal]]&gt;=0.15, "Medium", "Low")), "Quantity Error!")</f>
        <v>Medium</v>
      </c>
      <c r="V1069" s="8" t="str">
        <f>IF(COUNTIF(Returns[OrderID], Orders_CLEAN[[#This Row],[OrderID]])&gt;0, "Yes", "No")</f>
        <v>No</v>
      </c>
      <c r="W1069" s="19">
        <f>IF(Orders_CLEAN[[#This Row],[Returned]]="Yes",1,0)</f>
        <v>0</v>
      </c>
    </row>
    <row r="1070" spans="1:23" x14ac:dyDescent="0.2">
      <c r="A1070" t="s">
        <v>1668</v>
      </c>
      <c r="B1070" s="5">
        <v>45313</v>
      </c>
      <c r="C1070" s="5" t="str">
        <f>IF(Orders_CLEAN[[#This Row],[Quantity]]="", "Quantity Error!", "Q"&amp;ROUNDUP(MONTH(Orders_CLEAN[[#This Row],[OrderDate]])/3,0))</f>
        <v>Q1</v>
      </c>
      <c r="D1070" t="s">
        <v>381</v>
      </c>
      <c r="E1070" t="str">
        <f>_xlfn.XLOOKUP(Orders_CLEAN[[#This Row],[CustomerID]],Customers[CustomerID],Customers[CustomerName])</f>
        <v>Elmarie Fourie</v>
      </c>
      <c r="F1070" t="s">
        <v>213</v>
      </c>
      <c r="G1070" t="str">
        <f>_xlfn.XLOOKUP(Orders_CLEAN[[#This Row],[ProductID]],Products[ProductID],Products[ProductName])</f>
        <v>Pens Model 4</v>
      </c>
      <c r="H1070" t="str">
        <f>_xlfn.XLOOKUP(Orders_CLEAN[[#This Row],[ProductName]],Products[ProductName],Products[Category])</f>
        <v>Office Supplies</v>
      </c>
      <c r="I1070" s="6">
        <f>_xlfn.XLOOKUP(Orders_CLEAN[[#This Row],[ProductID]],Products[ProductID],Products[Cost])</f>
        <v>578.14</v>
      </c>
      <c r="J1070">
        <v>6</v>
      </c>
      <c r="K1070" s="6">
        <v>1084.72</v>
      </c>
      <c r="L1070" s="7">
        <v>0.2</v>
      </c>
      <c r="M1070" t="s">
        <v>36</v>
      </c>
      <c r="N1070" t="s">
        <v>31</v>
      </c>
      <c r="O1070" t="str">
        <f>_xlfn.XLOOKUP(Orders_CLEAN[[#This Row],[Region]],Region_lookup[RegionCode],Region_lookup[RegionName])</f>
        <v>Gauteng</v>
      </c>
      <c r="P1070" t="s">
        <v>32</v>
      </c>
      <c r="Q1070" t="str">
        <f>_xlfn.XLOOKUP(Orders_CLEAN[[#This Row],[EmployeeID]],Employees[EmployeeID],Employees[EmployeeName])</f>
        <v>Nomvula Mokoena</v>
      </c>
      <c r="R1070" s="8">
        <f>Orders_CLEAN[[#This Row],[Quantity]]*Orders_CLEAN[[#This Row],[UnitPrice]]*(1-Orders_CLEAN[[#This Row],[Discount]])</f>
        <v>5206.6559999999999</v>
      </c>
      <c r="S1070" s="8">
        <f>Orders_CLEAN[[#This Row],[Cost]]*Orders_CLEAN[[#This Row],[Quantity]]</f>
        <v>3468.84</v>
      </c>
      <c r="T1070" s="8">
        <f>Orders_CLEAN[[#This Row],[LineTotal]]-Orders_CLEAN[[#This Row],[LineCost]]</f>
        <v>1737.8159999999998</v>
      </c>
      <c r="U1070" s="8" t="str">
        <f>IFERROR(IF(Orders_CLEAN[[#This Row],[Profit]]/Orders_CLEAN[[#This Row],[LineTotal]]&gt;0.3, "High", IF(Orders_CLEAN[[#This Row],[Profit]]/Orders_CLEAN[[#This Row],[LineTotal]]&gt;=0.15, "Medium", "Low")), "Quantity Error!")</f>
        <v>High</v>
      </c>
      <c r="V1070" s="8" t="str">
        <f>IF(COUNTIF(Returns[OrderID], Orders_CLEAN[[#This Row],[OrderID]])&gt;0, "Yes", "No")</f>
        <v>No</v>
      </c>
      <c r="W1070" s="19">
        <f>IF(Orders_CLEAN[[#This Row],[Returned]]="Yes",1,0)</f>
        <v>0</v>
      </c>
    </row>
    <row r="1071" spans="1:23" x14ac:dyDescent="0.2">
      <c r="A1071" t="s">
        <v>1669</v>
      </c>
      <c r="B1071" s="5">
        <v>45713</v>
      </c>
      <c r="C1071" s="5" t="str">
        <f>IF(Orders_CLEAN[[#This Row],[Quantity]]="", "Quantity Error!", "Q"&amp;ROUNDUP(MONTH(Orders_CLEAN[[#This Row],[OrderDate]])/3,0))</f>
        <v>Q1</v>
      </c>
      <c r="D1071" t="s">
        <v>141</v>
      </c>
      <c r="E1071" t="str">
        <f>_xlfn.XLOOKUP(Orders_CLEAN[[#This Row],[CustomerID]],Customers[CustomerID],Customers[CustomerName])</f>
        <v>Anja Molefe</v>
      </c>
      <c r="F1071" t="s">
        <v>12</v>
      </c>
      <c r="G1071" t="str">
        <f>_xlfn.XLOOKUP(Orders_CLEAN[[#This Row],[ProductID]],Products[ProductID],Products[ProductName])</f>
        <v>Printers Model 3</v>
      </c>
      <c r="H1071" t="str">
        <f>_xlfn.XLOOKUP(Orders_CLEAN[[#This Row],[ProductName]],Products[ProductName],Products[Category])</f>
        <v>Technology</v>
      </c>
      <c r="I1071" s="6">
        <f>_xlfn.XLOOKUP(Orders_CLEAN[[#This Row],[ProductID]],Products[ProductID],Products[Cost])</f>
        <v>127.85</v>
      </c>
      <c r="J1071">
        <v>7</v>
      </c>
      <c r="K1071" s="6">
        <v>210.2</v>
      </c>
      <c r="L1071" s="7">
        <v>0.15</v>
      </c>
      <c r="M1071" t="s">
        <v>13</v>
      </c>
      <c r="N1071" t="s">
        <v>14</v>
      </c>
      <c r="O1071" t="str">
        <f>_xlfn.XLOOKUP(Orders_CLEAN[[#This Row],[Region]],Region_lookup[RegionCode],Region_lookup[RegionName])</f>
        <v>Western Cape</v>
      </c>
      <c r="P1071" t="s">
        <v>82</v>
      </c>
      <c r="Q1071" t="str">
        <f>_xlfn.XLOOKUP(Orders_CLEAN[[#This Row],[EmployeeID]],Employees[EmployeeID],Employees[EmployeeName])</f>
        <v>Thabo Pretorius</v>
      </c>
      <c r="R1071" s="8">
        <f>Orders_CLEAN[[#This Row],[Quantity]]*Orders_CLEAN[[#This Row],[UnitPrice]]*(1-Orders_CLEAN[[#This Row],[Discount]])</f>
        <v>1250.6899999999998</v>
      </c>
      <c r="S1071" s="8">
        <f>Orders_CLEAN[[#This Row],[Cost]]*Orders_CLEAN[[#This Row],[Quantity]]</f>
        <v>894.94999999999993</v>
      </c>
      <c r="T1071" s="8">
        <f>Orders_CLEAN[[#This Row],[LineTotal]]-Orders_CLEAN[[#This Row],[LineCost]]</f>
        <v>355.7399999999999</v>
      </c>
      <c r="U1071" s="8" t="str">
        <f>IFERROR(IF(Orders_CLEAN[[#This Row],[Profit]]/Orders_CLEAN[[#This Row],[LineTotal]]&gt;0.3, "High", IF(Orders_CLEAN[[#This Row],[Profit]]/Orders_CLEAN[[#This Row],[LineTotal]]&gt;=0.15, "Medium", "Low")), "Quantity Error!")</f>
        <v>Medium</v>
      </c>
      <c r="V1071" s="8" t="str">
        <f>IF(COUNTIF(Returns[OrderID], Orders_CLEAN[[#This Row],[OrderID]])&gt;0, "Yes", "No")</f>
        <v>Yes</v>
      </c>
      <c r="W1071" s="19">
        <f>IF(Orders_CLEAN[[#This Row],[Returned]]="Yes",1,0)</f>
        <v>1</v>
      </c>
    </row>
    <row r="1072" spans="1:23" x14ac:dyDescent="0.2">
      <c r="A1072" t="s">
        <v>1671</v>
      </c>
      <c r="B1072" s="5">
        <v>45665</v>
      </c>
      <c r="C1072" s="5" t="str">
        <f>IF(Orders_CLEAN[[#This Row],[Quantity]]="", "Quantity Error!", "Q"&amp;ROUNDUP(MONTH(Orders_CLEAN[[#This Row],[OrderDate]])/3,0))</f>
        <v>Q1</v>
      </c>
      <c r="D1072" t="s">
        <v>448</v>
      </c>
      <c r="E1072" t="str">
        <f>_xlfn.XLOOKUP(Orders_CLEAN[[#This Row],[CustomerID]],Customers[CustomerID],Customers[CustomerName])</f>
        <v>Werner Van Der Merwe</v>
      </c>
      <c r="F1072" t="s">
        <v>151</v>
      </c>
      <c r="G1072" t="str">
        <f>_xlfn.XLOOKUP(Orders_CLEAN[[#This Row],[ProductID]],Products[ProductID],Products[ProductName])</f>
        <v>Binders Model 3</v>
      </c>
      <c r="H1072" t="str">
        <f>_xlfn.XLOOKUP(Orders_CLEAN[[#This Row],[ProductName]],Products[ProductName],Products[Category])</f>
        <v>Office Supplies</v>
      </c>
      <c r="I1072" s="6">
        <f>_xlfn.XLOOKUP(Orders_CLEAN[[#This Row],[ProductID]],Products[ProductID],Products[Cost])</f>
        <v>487.09</v>
      </c>
      <c r="J1072">
        <v>12</v>
      </c>
      <c r="K1072" s="6">
        <v>838.72</v>
      </c>
      <c r="L1072" s="7">
        <v>0.1</v>
      </c>
      <c r="M1072" t="s">
        <v>36</v>
      </c>
      <c r="N1072" t="s">
        <v>47</v>
      </c>
      <c r="O1072" t="str">
        <f>_xlfn.XLOOKUP(Orders_CLEAN[[#This Row],[Region]],Region_lookup[RegionCode],Region_lookup[RegionName])</f>
        <v>Eastern Cape</v>
      </c>
      <c r="P1072" t="s">
        <v>75</v>
      </c>
      <c r="Q1072" t="str">
        <f>_xlfn.XLOOKUP(Orders_CLEAN[[#This Row],[EmployeeID]],Employees[EmployeeID],Employees[EmployeeName])</f>
        <v>Francois Steyn</v>
      </c>
      <c r="R1072" s="8">
        <f>Orders_CLEAN[[#This Row],[Quantity]]*Orders_CLEAN[[#This Row],[UnitPrice]]*(1-Orders_CLEAN[[#This Row],[Discount]])</f>
        <v>9058.1759999999995</v>
      </c>
      <c r="S1072" s="8">
        <f>Orders_CLEAN[[#This Row],[Cost]]*Orders_CLEAN[[#This Row],[Quantity]]</f>
        <v>5845.08</v>
      </c>
      <c r="T1072" s="8">
        <f>Orders_CLEAN[[#This Row],[LineTotal]]-Orders_CLEAN[[#This Row],[LineCost]]</f>
        <v>3213.0959999999995</v>
      </c>
      <c r="U1072" s="8" t="str">
        <f>IFERROR(IF(Orders_CLEAN[[#This Row],[Profit]]/Orders_CLEAN[[#This Row],[LineTotal]]&gt;0.3, "High", IF(Orders_CLEAN[[#This Row],[Profit]]/Orders_CLEAN[[#This Row],[LineTotal]]&gt;=0.15, "Medium", "Low")), "Quantity Error!")</f>
        <v>High</v>
      </c>
      <c r="V1072" s="8" t="str">
        <f>IF(COUNTIF(Returns[OrderID], Orders_CLEAN[[#This Row],[OrderID]])&gt;0, "Yes", "No")</f>
        <v>No</v>
      </c>
      <c r="W1072" s="19">
        <f>IF(Orders_CLEAN[[#This Row],[Returned]]="Yes",1,0)</f>
        <v>0</v>
      </c>
    </row>
    <row r="1073" spans="1:23" x14ac:dyDescent="0.2">
      <c r="A1073" t="s">
        <v>1672</v>
      </c>
      <c r="B1073" s="5">
        <v>45505</v>
      </c>
      <c r="C1073" s="5" t="str">
        <f>IF(Orders_CLEAN[[#This Row],[Quantity]]="", "Quantity Error!", "Q"&amp;ROUNDUP(MONTH(Orders_CLEAN[[#This Row],[OrderDate]])/3,0))</f>
        <v>Q3</v>
      </c>
      <c r="D1073" t="s">
        <v>220</v>
      </c>
      <c r="E1073" t="str">
        <f>_xlfn.XLOOKUP(Orders_CLEAN[[#This Row],[CustomerID]],Customers[CustomerID],Customers[CustomerName])</f>
        <v>Kagiso Pretorius</v>
      </c>
      <c r="F1073" t="s">
        <v>297</v>
      </c>
      <c r="G1073" t="str">
        <f>_xlfn.XLOOKUP(Orders_CLEAN[[#This Row],[ProductID]],Products[ProductID],Products[ProductName])</f>
        <v>Laptops Model 2</v>
      </c>
      <c r="H1073" t="str">
        <f>_xlfn.XLOOKUP(Orders_CLEAN[[#This Row],[ProductName]],Products[ProductName],Products[Category])</f>
        <v>Technology</v>
      </c>
      <c r="I1073" s="6">
        <f>_xlfn.XLOOKUP(Orders_CLEAN[[#This Row],[ProductID]],Products[ProductID],Products[Cost])</f>
        <v>55.26</v>
      </c>
      <c r="J1073">
        <v>3</v>
      </c>
      <c r="K1073" s="6">
        <v>112.32</v>
      </c>
      <c r="L1073" s="7">
        <v>0.05</v>
      </c>
      <c r="M1073" t="s">
        <v>36</v>
      </c>
      <c r="N1073" t="s">
        <v>14</v>
      </c>
      <c r="O1073" t="str">
        <f>_xlfn.XLOOKUP(Orders_CLEAN[[#This Row],[Region]],Region_lookup[RegionCode],Region_lookup[RegionName])</f>
        <v>Western Cape</v>
      </c>
      <c r="P1073" t="s">
        <v>15</v>
      </c>
      <c r="Q1073" t="str">
        <f>_xlfn.XLOOKUP(Orders_CLEAN[[#This Row],[EmployeeID]],Employees[EmployeeID],Employees[EmployeeName])</f>
        <v>Anja Fourie</v>
      </c>
      <c r="R1073" s="8">
        <f>Orders_CLEAN[[#This Row],[Quantity]]*Orders_CLEAN[[#This Row],[UnitPrice]]*(1-Orders_CLEAN[[#This Row],[Discount]])</f>
        <v>320.11199999999997</v>
      </c>
      <c r="S1073" s="8">
        <f>Orders_CLEAN[[#This Row],[Cost]]*Orders_CLEAN[[#This Row],[Quantity]]</f>
        <v>165.78</v>
      </c>
      <c r="T1073" s="8">
        <f>Orders_CLEAN[[#This Row],[LineTotal]]-Orders_CLEAN[[#This Row],[LineCost]]</f>
        <v>154.33199999999997</v>
      </c>
      <c r="U1073" s="8" t="str">
        <f>IFERROR(IF(Orders_CLEAN[[#This Row],[Profit]]/Orders_CLEAN[[#This Row],[LineTotal]]&gt;0.3, "High", IF(Orders_CLEAN[[#This Row],[Profit]]/Orders_CLEAN[[#This Row],[LineTotal]]&gt;=0.15, "Medium", "Low")), "Quantity Error!")</f>
        <v>High</v>
      </c>
      <c r="V1073" s="8" t="str">
        <f>IF(COUNTIF(Returns[OrderID], Orders_CLEAN[[#This Row],[OrderID]])&gt;0, "Yes", "No")</f>
        <v>No</v>
      </c>
      <c r="W1073" s="19">
        <f>IF(Orders_CLEAN[[#This Row],[Returned]]="Yes",1,0)</f>
        <v>0</v>
      </c>
    </row>
    <row r="1074" spans="1:23" x14ac:dyDescent="0.2">
      <c r="A1074" t="s">
        <v>1673</v>
      </c>
      <c r="B1074" s="5">
        <v>45759</v>
      </c>
      <c r="C1074" s="5" t="str">
        <f>IF(Orders_CLEAN[[#This Row],[Quantity]]="", "Quantity Error!", "Q"&amp;ROUNDUP(MONTH(Orders_CLEAN[[#This Row],[OrderDate]])/3,0))</f>
        <v>Q2</v>
      </c>
      <c r="D1074" t="s">
        <v>351</v>
      </c>
      <c r="E1074" t="str">
        <f>_xlfn.XLOOKUP(Orders_CLEAN[[#This Row],[CustomerID]],Customers[CustomerID],Customers[CustomerName])</f>
        <v>Riaan Joubert</v>
      </c>
      <c r="F1074" t="s">
        <v>297</v>
      </c>
      <c r="G1074" t="str">
        <f>_xlfn.XLOOKUP(Orders_CLEAN[[#This Row],[ProductID]],Products[ProductID],Products[ProductName])</f>
        <v>Laptops Model 2</v>
      </c>
      <c r="H1074" t="str">
        <f>_xlfn.XLOOKUP(Orders_CLEAN[[#This Row],[ProductName]],Products[ProductName],Products[Category])</f>
        <v>Technology</v>
      </c>
      <c r="I1074" s="6">
        <f>_xlfn.XLOOKUP(Orders_CLEAN[[#This Row],[ProductID]],Products[ProductID],Products[Cost])</f>
        <v>55.26</v>
      </c>
      <c r="J1074">
        <v>1</v>
      </c>
      <c r="K1074" s="6">
        <v>112.32</v>
      </c>
      <c r="L1074" s="7">
        <v>0.05</v>
      </c>
      <c r="M1074" t="s">
        <v>27</v>
      </c>
      <c r="N1074" t="s">
        <v>14</v>
      </c>
      <c r="O1074" t="str">
        <f>_xlfn.XLOOKUP(Orders_CLEAN[[#This Row],[Region]],Region_lookup[RegionCode],Region_lookup[RegionName])</f>
        <v>Western Cape</v>
      </c>
      <c r="P1074" t="s">
        <v>93</v>
      </c>
      <c r="Q1074" t="str">
        <f>_xlfn.XLOOKUP(Orders_CLEAN[[#This Row],[EmployeeID]],Employees[EmployeeID],Employees[EmployeeName])</f>
        <v>Anja Zulu</v>
      </c>
      <c r="R1074" s="8">
        <f>Orders_CLEAN[[#This Row],[Quantity]]*Orders_CLEAN[[#This Row],[UnitPrice]]*(1-Orders_CLEAN[[#This Row],[Discount]])</f>
        <v>106.70399999999999</v>
      </c>
      <c r="S1074" s="8">
        <f>Orders_CLEAN[[#This Row],[Cost]]*Orders_CLEAN[[#This Row],[Quantity]]</f>
        <v>55.26</v>
      </c>
      <c r="T1074" s="8">
        <f>Orders_CLEAN[[#This Row],[LineTotal]]-Orders_CLEAN[[#This Row],[LineCost]]</f>
        <v>51.443999999999996</v>
      </c>
      <c r="U1074" s="8" t="str">
        <f>IFERROR(IF(Orders_CLEAN[[#This Row],[Profit]]/Orders_CLEAN[[#This Row],[LineTotal]]&gt;0.3, "High", IF(Orders_CLEAN[[#This Row],[Profit]]/Orders_CLEAN[[#This Row],[LineTotal]]&gt;=0.15, "Medium", "Low")), "Quantity Error!")</f>
        <v>High</v>
      </c>
      <c r="V1074" s="8" t="str">
        <f>IF(COUNTIF(Returns[OrderID], Orders_CLEAN[[#This Row],[OrderID]])&gt;0, "Yes", "No")</f>
        <v>No</v>
      </c>
      <c r="W1074" s="19">
        <f>IF(Orders_CLEAN[[#This Row],[Returned]]="Yes",1,0)</f>
        <v>0</v>
      </c>
    </row>
    <row r="1075" spans="1:23" x14ac:dyDescent="0.2">
      <c r="A1075" t="s">
        <v>1674</v>
      </c>
      <c r="B1075" s="5">
        <v>45375</v>
      </c>
      <c r="C1075" s="5" t="str">
        <f>IF(Orders_CLEAN[[#This Row],[Quantity]]="", "Quantity Error!", "Q"&amp;ROUNDUP(MONTH(Orders_CLEAN[[#This Row],[OrderDate]])/3,0))</f>
        <v>Q1</v>
      </c>
      <c r="D1075" t="s">
        <v>355</v>
      </c>
      <c r="E1075" t="str">
        <f>_xlfn.XLOOKUP(Orders_CLEAN[[#This Row],[CustomerID]],Customers[CustomerID],Customers[CustomerName])</f>
        <v>Pieter Joubert</v>
      </c>
      <c r="F1075" t="s">
        <v>118</v>
      </c>
      <c r="G1075" t="str">
        <f>_xlfn.XLOOKUP(Orders_CLEAN[[#This Row],[ProductID]],Products[ProductID],Products[ProductName])</f>
        <v>Paper Model 1</v>
      </c>
      <c r="H1075" t="str">
        <f>_xlfn.XLOOKUP(Orders_CLEAN[[#This Row],[ProductName]],Products[ProductName],Products[Category])</f>
        <v>Office Supplies</v>
      </c>
      <c r="I1075" s="6">
        <f>_xlfn.XLOOKUP(Orders_CLEAN[[#This Row],[ProductID]],Products[ProductID],Products[Cost])</f>
        <v>193.58</v>
      </c>
      <c r="J1075">
        <v>5</v>
      </c>
      <c r="K1075" s="6">
        <v>347.15</v>
      </c>
      <c r="L1075" s="7">
        <v>0</v>
      </c>
      <c r="M1075" t="s">
        <v>36</v>
      </c>
      <c r="N1075" t="s">
        <v>14</v>
      </c>
      <c r="O1075" t="str">
        <f>_xlfn.XLOOKUP(Orders_CLEAN[[#This Row],[Region]],Region_lookup[RegionCode],Region_lookup[RegionName])</f>
        <v>Western Cape</v>
      </c>
      <c r="P1075" t="s">
        <v>93</v>
      </c>
      <c r="Q1075" t="str">
        <f>_xlfn.XLOOKUP(Orders_CLEAN[[#This Row],[EmployeeID]],Employees[EmployeeID],Employees[EmployeeName])</f>
        <v>Anja Zulu</v>
      </c>
      <c r="R1075" s="8">
        <f>Orders_CLEAN[[#This Row],[Quantity]]*Orders_CLEAN[[#This Row],[UnitPrice]]*(1-Orders_CLEAN[[#This Row],[Discount]])</f>
        <v>1735.75</v>
      </c>
      <c r="S1075" s="8">
        <f>Orders_CLEAN[[#This Row],[Cost]]*Orders_CLEAN[[#This Row],[Quantity]]</f>
        <v>967.90000000000009</v>
      </c>
      <c r="T1075" s="8">
        <f>Orders_CLEAN[[#This Row],[LineTotal]]-Orders_CLEAN[[#This Row],[LineCost]]</f>
        <v>767.84999999999991</v>
      </c>
      <c r="U1075" s="8" t="str">
        <f>IFERROR(IF(Orders_CLEAN[[#This Row],[Profit]]/Orders_CLEAN[[#This Row],[LineTotal]]&gt;0.3, "High", IF(Orders_CLEAN[[#This Row],[Profit]]/Orders_CLEAN[[#This Row],[LineTotal]]&gt;=0.15, "Medium", "Low")), "Quantity Error!")</f>
        <v>High</v>
      </c>
      <c r="V1075" s="8" t="str">
        <f>IF(COUNTIF(Returns[OrderID], Orders_CLEAN[[#This Row],[OrderID]])&gt;0, "Yes", "No")</f>
        <v>No</v>
      </c>
      <c r="W1075" s="19">
        <f>IF(Orders_CLEAN[[#This Row],[Returned]]="Yes",1,0)</f>
        <v>0</v>
      </c>
    </row>
    <row r="1076" spans="1:23" x14ac:dyDescent="0.2">
      <c r="A1076" t="s">
        <v>1675</v>
      </c>
      <c r="B1076" s="5">
        <v>45809</v>
      </c>
      <c r="C1076" s="5" t="str">
        <f>IF(Orders_CLEAN[[#This Row],[Quantity]]="", "Quantity Error!", "Q"&amp;ROUNDUP(MONTH(Orders_CLEAN[[#This Row],[OrderDate]])/3,0))</f>
        <v>Q2</v>
      </c>
      <c r="D1076" t="s">
        <v>1164</v>
      </c>
      <c r="E1076" t="str">
        <f>_xlfn.XLOOKUP(Orders_CLEAN[[#This Row],[CustomerID]],Customers[CustomerID],Customers[CustomerName])</f>
        <v>Nomvula Coetzee</v>
      </c>
      <c r="F1076" t="s">
        <v>85</v>
      </c>
      <c r="G1076" t="str">
        <f>_xlfn.XLOOKUP(Orders_CLEAN[[#This Row],[ProductID]],Products[ProductID],Products[ProductName])</f>
        <v>Monitors Model 3</v>
      </c>
      <c r="H1076" t="str">
        <f>_xlfn.XLOOKUP(Orders_CLEAN[[#This Row],[ProductName]],Products[ProductName],Products[Category])</f>
        <v>Technology</v>
      </c>
      <c r="I1076" s="6">
        <f>_xlfn.XLOOKUP(Orders_CLEAN[[#This Row],[ProductID]],Products[ProductID],Products[Cost])</f>
        <v>710.37</v>
      </c>
      <c r="J1076">
        <v>12</v>
      </c>
      <c r="K1076" s="6">
        <v>979.52</v>
      </c>
      <c r="L1076" s="7">
        <v>0.1</v>
      </c>
      <c r="M1076" t="s">
        <v>27</v>
      </c>
      <c r="N1076" t="s">
        <v>14</v>
      </c>
      <c r="O1076" t="str">
        <f>_xlfn.XLOOKUP(Orders_CLEAN[[#This Row],[Region]],Region_lookup[RegionCode],Region_lookup[RegionName])</f>
        <v>Western Cape</v>
      </c>
      <c r="P1076" t="s">
        <v>82</v>
      </c>
      <c r="Q1076" t="str">
        <f>_xlfn.XLOOKUP(Orders_CLEAN[[#This Row],[EmployeeID]],Employees[EmployeeID],Employees[EmployeeName])</f>
        <v>Thabo Pretorius</v>
      </c>
      <c r="R1076" s="8">
        <f>Orders_CLEAN[[#This Row],[Quantity]]*Orders_CLEAN[[#This Row],[UnitPrice]]*(1-Orders_CLEAN[[#This Row],[Discount]])</f>
        <v>10578.816000000001</v>
      </c>
      <c r="S1076" s="8">
        <f>Orders_CLEAN[[#This Row],[Cost]]*Orders_CLEAN[[#This Row],[Quantity]]</f>
        <v>8524.44</v>
      </c>
      <c r="T1076" s="8">
        <f>Orders_CLEAN[[#This Row],[LineTotal]]-Orders_CLEAN[[#This Row],[LineCost]]</f>
        <v>2054.3760000000002</v>
      </c>
      <c r="U1076" s="8" t="str">
        <f>IFERROR(IF(Orders_CLEAN[[#This Row],[Profit]]/Orders_CLEAN[[#This Row],[LineTotal]]&gt;0.3, "High", IF(Orders_CLEAN[[#This Row],[Profit]]/Orders_CLEAN[[#This Row],[LineTotal]]&gt;=0.15, "Medium", "Low")), "Quantity Error!")</f>
        <v>Medium</v>
      </c>
      <c r="V1076" s="8" t="str">
        <f>IF(COUNTIF(Returns[OrderID], Orders_CLEAN[[#This Row],[OrderID]])&gt;0, "Yes", "No")</f>
        <v>No</v>
      </c>
      <c r="W1076" s="19">
        <f>IF(Orders_CLEAN[[#This Row],[Returned]]="Yes",1,0)</f>
        <v>0</v>
      </c>
    </row>
    <row r="1077" spans="1:23" x14ac:dyDescent="0.2">
      <c r="A1077" t="s">
        <v>1677</v>
      </c>
      <c r="B1077" s="5">
        <v>45309</v>
      </c>
      <c r="C1077" s="5" t="str">
        <f>IF(Orders_CLEAN[[#This Row],[Quantity]]="", "Quantity Error!", "Q"&amp;ROUNDUP(MONTH(Orders_CLEAN[[#This Row],[OrderDate]])/3,0))</f>
        <v>Q1</v>
      </c>
      <c r="D1077" t="s">
        <v>288</v>
      </c>
      <c r="E1077" t="str">
        <f>_xlfn.XLOOKUP(Orders_CLEAN[[#This Row],[CustomerID]],Customers[CustomerID],Customers[CustomerName])</f>
        <v>Francois Pretorius</v>
      </c>
      <c r="F1077" t="s">
        <v>81</v>
      </c>
      <c r="G1077" t="str">
        <f>_xlfn.XLOOKUP(Orders_CLEAN[[#This Row],[ProductID]],Products[ProductID],Products[ProductName])</f>
        <v>Envelopes Model 2</v>
      </c>
      <c r="H1077" t="str">
        <f>_xlfn.XLOOKUP(Orders_CLEAN[[#This Row],[ProductName]],Products[ProductName],Products[Category])</f>
        <v>Office Supplies</v>
      </c>
      <c r="I1077" s="6">
        <f>_xlfn.XLOOKUP(Orders_CLEAN[[#This Row],[ProductID]],Products[ProductID],Products[Cost])</f>
        <v>599.25</v>
      </c>
      <c r="J1077">
        <v>11</v>
      </c>
      <c r="K1077" s="6">
        <v>849.05</v>
      </c>
      <c r="L1077" s="7">
        <v>0</v>
      </c>
      <c r="M1077" t="s">
        <v>13</v>
      </c>
      <c r="N1077" t="s">
        <v>21</v>
      </c>
      <c r="O1077" t="str">
        <f>_xlfn.XLOOKUP(Orders_CLEAN[[#This Row],[Region]],Region_lookup[RegionCode],Region_lookup[RegionName])</f>
        <v>KwaZulu-Natal</v>
      </c>
      <c r="P1077" t="s">
        <v>22</v>
      </c>
      <c r="Q1077" t="str">
        <f>_xlfn.XLOOKUP(Orders_CLEAN[[#This Row],[EmployeeID]],Employees[EmployeeID],Employees[EmployeeName])</f>
        <v>Thabo Le Roux</v>
      </c>
      <c r="R1077" s="8">
        <f>Orders_CLEAN[[#This Row],[Quantity]]*Orders_CLEAN[[#This Row],[UnitPrice]]*(1-Orders_CLEAN[[#This Row],[Discount]])</f>
        <v>9339.5499999999993</v>
      </c>
      <c r="S1077" s="8">
        <f>Orders_CLEAN[[#This Row],[Cost]]*Orders_CLEAN[[#This Row],[Quantity]]</f>
        <v>6591.75</v>
      </c>
      <c r="T1077" s="8">
        <f>Orders_CLEAN[[#This Row],[LineTotal]]-Orders_CLEAN[[#This Row],[LineCost]]</f>
        <v>2747.7999999999993</v>
      </c>
      <c r="U1077" s="8" t="str">
        <f>IFERROR(IF(Orders_CLEAN[[#This Row],[Profit]]/Orders_CLEAN[[#This Row],[LineTotal]]&gt;0.3, "High", IF(Orders_CLEAN[[#This Row],[Profit]]/Orders_CLEAN[[#This Row],[LineTotal]]&gt;=0.15, "Medium", "Low")), "Quantity Error!")</f>
        <v>Medium</v>
      </c>
      <c r="V1077" s="8" t="str">
        <f>IF(COUNTIF(Returns[OrderID], Orders_CLEAN[[#This Row],[OrderID]])&gt;0, "Yes", "No")</f>
        <v>No</v>
      </c>
      <c r="W1077" s="19">
        <f>IF(Orders_CLEAN[[#This Row],[Returned]]="Yes",1,0)</f>
        <v>0</v>
      </c>
    </row>
    <row r="1078" spans="1:23" x14ac:dyDescent="0.2">
      <c r="A1078" t="s">
        <v>1678</v>
      </c>
      <c r="B1078" s="5">
        <v>45696</v>
      </c>
      <c r="C1078" s="5" t="str">
        <f>IF(Orders_CLEAN[[#This Row],[Quantity]]="", "Quantity Error!", "Q"&amp;ROUNDUP(MONTH(Orders_CLEAN[[#This Row],[OrderDate]])/3,0))</f>
        <v>Q1</v>
      </c>
      <c r="D1078" t="s">
        <v>1164</v>
      </c>
      <c r="E1078" t="str">
        <f>_xlfn.XLOOKUP(Orders_CLEAN[[#This Row],[CustomerID]],Customers[CustomerID],Customers[CustomerName])</f>
        <v>Nomvula Coetzee</v>
      </c>
      <c r="F1078" t="s">
        <v>417</v>
      </c>
      <c r="G1078" t="str">
        <f>_xlfn.XLOOKUP(Orders_CLEAN[[#This Row],[ProductID]],Products[ProductID],Products[ProductName])</f>
        <v>Staplers Model 1</v>
      </c>
      <c r="H1078" t="str">
        <f>_xlfn.XLOOKUP(Orders_CLEAN[[#This Row],[ProductName]],Products[ProductName],Products[Category])</f>
        <v>Office Supplies</v>
      </c>
      <c r="I1078" s="6">
        <f>_xlfn.XLOOKUP(Orders_CLEAN[[#This Row],[ProductID]],Products[ProductID],Products[Cost])</f>
        <v>671.48</v>
      </c>
      <c r="J1078">
        <v>11</v>
      </c>
      <c r="K1078" s="6">
        <v>1240.1099999999999</v>
      </c>
      <c r="L1078" s="7">
        <v>0.1</v>
      </c>
      <c r="M1078" t="s">
        <v>13</v>
      </c>
      <c r="N1078" t="s">
        <v>14</v>
      </c>
      <c r="O1078" t="str">
        <f>_xlfn.XLOOKUP(Orders_CLEAN[[#This Row],[Region]],Region_lookup[RegionCode],Region_lookup[RegionName])</f>
        <v>Western Cape</v>
      </c>
      <c r="P1078" t="s">
        <v>93</v>
      </c>
      <c r="Q1078" t="str">
        <f>_xlfn.XLOOKUP(Orders_CLEAN[[#This Row],[EmployeeID]],Employees[EmployeeID],Employees[EmployeeName])</f>
        <v>Anja Zulu</v>
      </c>
      <c r="R1078" s="8">
        <f>Orders_CLEAN[[#This Row],[Quantity]]*Orders_CLEAN[[#This Row],[UnitPrice]]*(1-Orders_CLEAN[[#This Row],[Discount]])</f>
        <v>12277.089</v>
      </c>
      <c r="S1078" s="8">
        <f>Orders_CLEAN[[#This Row],[Cost]]*Orders_CLEAN[[#This Row],[Quantity]]</f>
        <v>7386.2800000000007</v>
      </c>
      <c r="T1078" s="8">
        <f>Orders_CLEAN[[#This Row],[LineTotal]]-Orders_CLEAN[[#This Row],[LineCost]]</f>
        <v>4890.8089999999993</v>
      </c>
      <c r="U1078" s="8" t="str">
        <f>IFERROR(IF(Orders_CLEAN[[#This Row],[Profit]]/Orders_CLEAN[[#This Row],[LineTotal]]&gt;0.3, "High", IF(Orders_CLEAN[[#This Row],[Profit]]/Orders_CLEAN[[#This Row],[LineTotal]]&gt;=0.15, "Medium", "Low")), "Quantity Error!")</f>
        <v>High</v>
      </c>
      <c r="V1078" s="8" t="str">
        <f>IF(COUNTIF(Returns[OrderID], Orders_CLEAN[[#This Row],[OrderID]])&gt;0, "Yes", "No")</f>
        <v>No</v>
      </c>
      <c r="W1078" s="19">
        <f>IF(Orders_CLEAN[[#This Row],[Returned]]="Yes",1,0)</f>
        <v>0</v>
      </c>
    </row>
    <row r="1079" spans="1:23" x14ac:dyDescent="0.2">
      <c r="A1079" t="s">
        <v>1679</v>
      </c>
      <c r="B1079" s="5">
        <v>45588</v>
      </c>
      <c r="C1079" s="5" t="str">
        <f>IF(Orders_CLEAN[[#This Row],[Quantity]]="", "Quantity Error!", "Q"&amp;ROUNDUP(MONTH(Orders_CLEAN[[#This Row],[OrderDate]])/3,0))</f>
        <v>Q4</v>
      </c>
      <c r="D1079" t="s">
        <v>570</v>
      </c>
      <c r="E1079" t="str">
        <f>_xlfn.XLOOKUP(Orders_CLEAN[[#This Row],[CustomerID]],Customers[CustomerID],Customers[CustomerName])</f>
        <v>Werner Joubert</v>
      </c>
      <c r="F1079" t="s">
        <v>216</v>
      </c>
      <c r="G1079" t="str">
        <f>_xlfn.XLOOKUP(Orders_CLEAN[[#This Row],[ProductID]],Products[ProductID],Products[ProductName])</f>
        <v>Pens Model 1</v>
      </c>
      <c r="H1079" t="str">
        <f>_xlfn.XLOOKUP(Orders_CLEAN[[#This Row],[ProductName]],Products[ProductName],Products[Category])</f>
        <v>Office Supplies</v>
      </c>
      <c r="I1079" s="6">
        <f>_xlfn.XLOOKUP(Orders_CLEAN[[#This Row],[ProductID]],Products[ProductID],Products[Cost])</f>
        <v>640.09</v>
      </c>
      <c r="J1079">
        <v>6</v>
      </c>
      <c r="K1079" s="6">
        <v>1169.26</v>
      </c>
      <c r="L1079" s="7">
        <v>0</v>
      </c>
      <c r="M1079" t="s">
        <v>36</v>
      </c>
      <c r="N1079" t="s">
        <v>21</v>
      </c>
      <c r="O1079" t="str">
        <f>_xlfn.XLOOKUP(Orders_CLEAN[[#This Row],[Region]],Region_lookup[RegionCode],Region_lookup[RegionName])</f>
        <v>KwaZulu-Natal</v>
      </c>
      <c r="P1079" t="s">
        <v>22</v>
      </c>
      <c r="Q1079" t="str">
        <f>_xlfn.XLOOKUP(Orders_CLEAN[[#This Row],[EmployeeID]],Employees[EmployeeID],Employees[EmployeeName])</f>
        <v>Thabo Le Roux</v>
      </c>
      <c r="R1079" s="8">
        <f>Orders_CLEAN[[#This Row],[Quantity]]*Orders_CLEAN[[#This Row],[UnitPrice]]*(1-Orders_CLEAN[[#This Row],[Discount]])</f>
        <v>7015.5599999999995</v>
      </c>
      <c r="S1079" s="8">
        <f>Orders_CLEAN[[#This Row],[Cost]]*Orders_CLEAN[[#This Row],[Quantity]]</f>
        <v>3840.54</v>
      </c>
      <c r="T1079" s="8">
        <f>Orders_CLEAN[[#This Row],[LineTotal]]-Orders_CLEAN[[#This Row],[LineCost]]</f>
        <v>3175.0199999999995</v>
      </c>
      <c r="U1079" s="8" t="str">
        <f>IFERROR(IF(Orders_CLEAN[[#This Row],[Profit]]/Orders_CLEAN[[#This Row],[LineTotal]]&gt;0.3, "High", IF(Orders_CLEAN[[#This Row],[Profit]]/Orders_CLEAN[[#This Row],[LineTotal]]&gt;=0.15, "Medium", "Low")), "Quantity Error!")</f>
        <v>High</v>
      </c>
      <c r="V1079" s="8" t="str">
        <f>IF(COUNTIF(Returns[OrderID], Orders_CLEAN[[#This Row],[OrderID]])&gt;0, "Yes", "No")</f>
        <v>No</v>
      </c>
      <c r="W1079" s="19">
        <f>IF(Orders_CLEAN[[#This Row],[Returned]]="Yes",1,0)</f>
        <v>0</v>
      </c>
    </row>
    <row r="1080" spans="1:23" x14ac:dyDescent="0.2">
      <c r="A1080" t="s">
        <v>1680</v>
      </c>
      <c r="B1080" s="5">
        <v>45738</v>
      </c>
      <c r="C1080" s="5" t="str">
        <f>IF(Orders_CLEAN[[#This Row],[Quantity]]="", "Quantity Error!", "Q"&amp;ROUNDUP(MONTH(Orders_CLEAN[[#This Row],[OrderDate]])/3,0))</f>
        <v>Q1</v>
      </c>
      <c r="D1080" t="s">
        <v>110</v>
      </c>
      <c r="E1080" t="str">
        <f>_xlfn.XLOOKUP(Orders_CLEAN[[#This Row],[CustomerID]],Customers[CustomerID],Customers[CustomerName])</f>
        <v>Nomvula Khumalo</v>
      </c>
      <c r="F1080" t="s">
        <v>104</v>
      </c>
      <c r="G1080" t="str">
        <f>_xlfn.XLOOKUP(Orders_CLEAN[[#This Row],[ProductID]],Products[ProductID],Products[ProductName])</f>
        <v>Envelopes Model 4</v>
      </c>
      <c r="H1080" t="str">
        <f>_xlfn.XLOOKUP(Orders_CLEAN[[#This Row],[ProductName]],Products[ProductName],Products[Category])</f>
        <v>Office Supplies</v>
      </c>
      <c r="I1080" s="6">
        <f>_xlfn.XLOOKUP(Orders_CLEAN[[#This Row],[ProductID]],Products[ProductID],Products[Cost])</f>
        <v>777.33</v>
      </c>
      <c r="J1080">
        <v>10</v>
      </c>
      <c r="K1080" s="6">
        <v>1363.68</v>
      </c>
      <c r="L1080" s="7">
        <v>0</v>
      </c>
      <c r="M1080" t="s">
        <v>27</v>
      </c>
      <c r="N1080" t="s">
        <v>21</v>
      </c>
      <c r="O1080" t="str">
        <f>_xlfn.XLOOKUP(Orders_CLEAN[[#This Row],[Region]],Region_lookup[RegionCode],Region_lookup[RegionName])</f>
        <v>KwaZulu-Natal</v>
      </c>
      <c r="P1080" t="s">
        <v>170</v>
      </c>
      <c r="Q1080" t="str">
        <f>_xlfn.XLOOKUP(Orders_CLEAN[[#This Row],[EmployeeID]],Employees[EmployeeID],Employees[EmployeeName])</f>
        <v>Nomvula Le Roux</v>
      </c>
      <c r="R1080" s="8">
        <f>Orders_CLEAN[[#This Row],[Quantity]]*Orders_CLEAN[[#This Row],[UnitPrice]]*(1-Orders_CLEAN[[#This Row],[Discount]])</f>
        <v>13636.800000000001</v>
      </c>
      <c r="S1080" s="8">
        <f>Orders_CLEAN[[#This Row],[Cost]]*Orders_CLEAN[[#This Row],[Quantity]]</f>
        <v>7773.3</v>
      </c>
      <c r="T1080" s="8">
        <f>Orders_CLEAN[[#This Row],[LineTotal]]-Orders_CLEAN[[#This Row],[LineCost]]</f>
        <v>5863.5000000000009</v>
      </c>
      <c r="U1080" s="8" t="str">
        <f>IFERROR(IF(Orders_CLEAN[[#This Row],[Profit]]/Orders_CLEAN[[#This Row],[LineTotal]]&gt;0.3, "High", IF(Orders_CLEAN[[#This Row],[Profit]]/Orders_CLEAN[[#This Row],[LineTotal]]&gt;=0.15, "Medium", "Low")), "Quantity Error!")</f>
        <v>High</v>
      </c>
      <c r="V1080" s="8" t="str">
        <f>IF(COUNTIF(Returns[OrderID], Orders_CLEAN[[#This Row],[OrderID]])&gt;0, "Yes", "No")</f>
        <v>No</v>
      </c>
      <c r="W1080" s="19">
        <f>IF(Orders_CLEAN[[#This Row],[Returned]]="Yes",1,0)</f>
        <v>0</v>
      </c>
    </row>
    <row r="1081" spans="1:23" x14ac:dyDescent="0.2">
      <c r="A1081" t="s">
        <v>1681</v>
      </c>
      <c r="B1081" s="5">
        <v>45676</v>
      </c>
      <c r="C1081" s="5" t="str">
        <f>IF(Orders_CLEAN[[#This Row],[Quantity]]="", "Quantity Error!", "Q"&amp;ROUNDUP(MONTH(Orders_CLEAN[[#This Row],[OrderDate]])/3,0))</f>
        <v>Q1</v>
      </c>
      <c r="D1081" t="s">
        <v>616</v>
      </c>
      <c r="E1081" t="str">
        <f>_xlfn.XLOOKUP(Orders_CLEAN[[#This Row],[CustomerID]],Customers[CustomerID],Customers[CustomerName])</f>
        <v>Elmarie Fourie</v>
      </c>
      <c r="F1081" t="s">
        <v>158</v>
      </c>
      <c r="G1081" t="str">
        <f>_xlfn.XLOOKUP(Orders_CLEAN[[#This Row],[ProductID]],Products[ProductID],Products[ProductName])</f>
        <v>Desks Model 1</v>
      </c>
      <c r="H1081" t="str">
        <f>_xlfn.XLOOKUP(Orders_CLEAN[[#This Row],[ProductName]],Products[ProductName],Products[Category])</f>
        <v>Furniture</v>
      </c>
      <c r="I1081" s="6">
        <f>_xlfn.XLOOKUP(Orders_CLEAN[[#This Row],[ProductID]],Products[ProductID],Products[Cost])</f>
        <v>731.22</v>
      </c>
      <c r="J1081">
        <v>2</v>
      </c>
      <c r="K1081" s="6">
        <v>1490.92</v>
      </c>
      <c r="L1081" s="7">
        <v>0</v>
      </c>
      <c r="M1081" t="s">
        <v>36</v>
      </c>
      <c r="N1081" t="s">
        <v>14</v>
      </c>
      <c r="O1081" t="str">
        <f>_xlfn.XLOOKUP(Orders_CLEAN[[#This Row],[Region]],Region_lookup[RegionCode],Region_lookup[RegionName])</f>
        <v>Western Cape</v>
      </c>
      <c r="P1081" t="s">
        <v>93</v>
      </c>
      <c r="Q1081" t="str">
        <f>_xlfn.XLOOKUP(Orders_CLEAN[[#This Row],[EmployeeID]],Employees[EmployeeID],Employees[EmployeeName])</f>
        <v>Anja Zulu</v>
      </c>
      <c r="R1081" s="8">
        <f>Orders_CLEAN[[#This Row],[Quantity]]*Orders_CLEAN[[#This Row],[UnitPrice]]*(1-Orders_CLEAN[[#This Row],[Discount]])</f>
        <v>2981.84</v>
      </c>
      <c r="S1081" s="8">
        <f>Orders_CLEAN[[#This Row],[Cost]]*Orders_CLEAN[[#This Row],[Quantity]]</f>
        <v>1462.44</v>
      </c>
      <c r="T1081" s="8">
        <f>Orders_CLEAN[[#This Row],[LineTotal]]-Orders_CLEAN[[#This Row],[LineCost]]</f>
        <v>1519.4</v>
      </c>
      <c r="U1081" s="8" t="str">
        <f>IFERROR(IF(Orders_CLEAN[[#This Row],[Profit]]/Orders_CLEAN[[#This Row],[LineTotal]]&gt;0.3, "High", IF(Orders_CLEAN[[#This Row],[Profit]]/Orders_CLEAN[[#This Row],[LineTotal]]&gt;=0.15, "Medium", "Low")), "Quantity Error!")</f>
        <v>High</v>
      </c>
      <c r="V1081" s="8" t="str">
        <f>IF(COUNTIF(Returns[OrderID], Orders_CLEAN[[#This Row],[OrderID]])&gt;0, "Yes", "No")</f>
        <v>No</v>
      </c>
      <c r="W1081" s="19">
        <f>IF(Orders_CLEAN[[#This Row],[Returned]]="Yes",1,0)</f>
        <v>0</v>
      </c>
    </row>
    <row r="1082" spans="1:23" x14ac:dyDescent="0.2">
      <c r="A1082" t="s">
        <v>1682</v>
      </c>
      <c r="B1082" s="5">
        <v>45376</v>
      </c>
      <c r="C1082" s="5" t="str">
        <f>IF(Orders_CLEAN[[#This Row],[Quantity]]="", "Quantity Error!", "Q"&amp;ROUNDUP(MONTH(Orders_CLEAN[[#This Row],[OrderDate]])/3,0))</f>
        <v>Q1</v>
      </c>
      <c r="D1082" t="s">
        <v>227</v>
      </c>
      <c r="E1082" t="str">
        <f>_xlfn.XLOOKUP(Orders_CLEAN[[#This Row],[CustomerID]],Customers[CustomerID],Customers[CustomerName])</f>
        <v>Thabo Mbatha</v>
      </c>
      <c r="F1082" t="s">
        <v>174</v>
      </c>
      <c r="G1082" t="str">
        <f>_xlfn.XLOOKUP(Orders_CLEAN[[#This Row],[ProductID]],Products[ProductID],Products[ProductName])</f>
        <v>Printers Model 4</v>
      </c>
      <c r="H1082" t="str">
        <f>_xlfn.XLOOKUP(Orders_CLEAN[[#This Row],[ProductName]],Products[ProductName],Products[Category])</f>
        <v>Technology</v>
      </c>
      <c r="I1082" s="6">
        <f>_xlfn.XLOOKUP(Orders_CLEAN[[#This Row],[ProductID]],Products[ProductID],Products[Cost])</f>
        <v>83.72</v>
      </c>
      <c r="J1082">
        <v>12</v>
      </c>
      <c r="K1082" s="6">
        <v>143.57</v>
      </c>
      <c r="L1082" s="7">
        <v>0</v>
      </c>
      <c r="M1082" t="s">
        <v>27</v>
      </c>
      <c r="N1082" t="s">
        <v>31</v>
      </c>
      <c r="O1082" t="str">
        <f>_xlfn.XLOOKUP(Orders_CLEAN[[#This Row],[Region]],Region_lookup[RegionCode],Region_lookup[RegionName])</f>
        <v>Gauteng</v>
      </c>
      <c r="P1082" t="s">
        <v>43</v>
      </c>
      <c r="Q1082" t="str">
        <f>_xlfn.XLOOKUP(Orders_CLEAN[[#This Row],[EmployeeID]],Employees[EmployeeID],Employees[EmployeeName])</f>
        <v>Thabo Dlamini</v>
      </c>
      <c r="R1082" s="8">
        <f>Orders_CLEAN[[#This Row],[Quantity]]*Orders_CLEAN[[#This Row],[UnitPrice]]*(1-Orders_CLEAN[[#This Row],[Discount]])</f>
        <v>1722.84</v>
      </c>
      <c r="S1082" s="8">
        <f>Orders_CLEAN[[#This Row],[Cost]]*Orders_CLEAN[[#This Row],[Quantity]]</f>
        <v>1004.64</v>
      </c>
      <c r="T1082" s="8">
        <f>Orders_CLEAN[[#This Row],[LineTotal]]-Orders_CLEAN[[#This Row],[LineCost]]</f>
        <v>718.19999999999993</v>
      </c>
      <c r="U1082" s="8" t="str">
        <f>IFERROR(IF(Orders_CLEAN[[#This Row],[Profit]]/Orders_CLEAN[[#This Row],[LineTotal]]&gt;0.3, "High", IF(Orders_CLEAN[[#This Row],[Profit]]/Orders_CLEAN[[#This Row],[LineTotal]]&gt;=0.15, "Medium", "Low")), "Quantity Error!")</f>
        <v>High</v>
      </c>
      <c r="V1082" s="8" t="str">
        <f>IF(COUNTIF(Returns[OrderID], Orders_CLEAN[[#This Row],[OrderID]])&gt;0, "Yes", "No")</f>
        <v>No</v>
      </c>
      <c r="W1082" s="19">
        <f>IF(Orders_CLEAN[[#This Row],[Returned]]="Yes",1,0)</f>
        <v>0</v>
      </c>
    </row>
    <row r="1083" spans="1:23" x14ac:dyDescent="0.2">
      <c r="A1083" t="s">
        <v>1683</v>
      </c>
      <c r="B1083" s="5">
        <v>45772</v>
      </c>
      <c r="C1083" s="5" t="str">
        <f>IF(Orders_CLEAN[[#This Row],[Quantity]]="", "Quantity Error!", "Q"&amp;ROUNDUP(MONTH(Orders_CLEAN[[#This Row],[OrderDate]])/3,0))</f>
        <v>Q2</v>
      </c>
      <c r="D1083" t="s">
        <v>87</v>
      </c>
      <c r="E1083" t="str">
        <f>_xlfn.XLOOKUP(Orders_CLEAN[[#This Row],[CustomerID]],Customers[CustomerID],Customers[CustomerName])</f>
        <v>Lerato Botha</v>
      </c>
      <c r="F1083" t="s">
        <v>30</v>
      </c>
      <c r="G1083" t="str">
        <f>_xlfn.XLOOKUP(Orders_CLEAN[[#This Row],[ProductID]],Products[ProductID],Products[ProductName])</f>
        <v>Paper Model 4</v>
      </c>
      <c r="H1083" t="str">
        <f>_xlfn.XLOOKUP(Orders_CLEAN[[#This Row],[ProductName]],Products[ProductName],Products[Category])</f>
        <v>Office Supplies</v>
      </c>
      <c r="I1083" s="6">
        <f>_xlfn.XLOOKUP(Orders_CLEAN[[#This Row],[ProductID]],Products[ProductID],Products[Cost])</f>
        <v>528.29</v>
      </c>
      <c r="J1083">
        <v>1</v>
      </c>
      <c r="K1083" s="6">
        <v>798.12</v>
      </c>
      <c r="L1083" s="7">
        <v>0.2</v>
      </c>
      <c r="M1083" t="s">
        <v>27</v>
      </c>
      <c r="N1083" t="s">
        <v>31</v>
      </c>
      <c r="O1083" t="str">
        <f>_xlfn.XLOOKUP(Orders_CLEAN[[#This Row],[Region]],Region_lookup[RegionCode],Region_lookup[RegionName])</f>
        <v>Gauteng</v>
      </c>
      <c r="P1083" t="s">
        <v>52</v>
      </c>
      <c r="Q1083" t="str">
        <f>_xlfn.XLOOKUP(Orders_CLEAN[[#This Row],[EmployeeID]],Employees[EmployeeID],Employees[EmployeeName])</f>
        <v>Precious Mbatha</v>
      </c>
      <c r="R1083" s="8">
        <f>Orders_CLEAN[[#This Row],[Quantity]]*Orders_CLEAN[[#This Row],[UnitPrice]]*(1-Orders_CLEAN[[#This Row],[Discount]])</f>
        <v>638.49600000000009</v>
      </c>
      <c r="S1083" s="8">
        <f>Orders_CLEAN[[#This Row],[Cost]]*Orders_CLEAN[[#This Row],[Quantity]]</f>
        <v>528.29</v>
      </c>
      <c r="T1083" s="8">
        <f>Orders_CLEAN[[#This Row],[LineTotal]]-Orders_CLEAN[[#This Row],[LineCost]]</f>
        <v>110.20600000000013</v>
      </c>
      <c r="U1083" s="8" t="str">
        <f>IFERROR(IF(Orders_CLEAN[[#This Row],[Profit]]/Orders_CLEAN[[#This Row],[LineTotal]]&gt;0.3, "High", IF(Orders_CLEAN[[#This Row],[Profit]]/Orders_CLEAN[[#This Row],[LineTotal]]&gt;=0.15, "Medium", "Low")), "Quantity Error!")</f>
        <v>Medium</v>
      </c>
      <c r="V1083" s="8" t="str">
        <f>IF(COUNTIF(Returns[OrderID], Orders_CLEAN[[#This Row],[OrderID]])&gt;0, "Yes", "No")</f>
        <v>Yes</v>
      </c>
      <c r="W1083" s="19">
        <f>IF(Orders_CLEAN[[#This Row],[Returned]]="Yes",1,0)</f>
        <v>1</v>
      </c>
    </row>
    <row r="1084" spans="1:23" x14ac:dyDescent="0.2">
      <c r="A1084" t="s">
        <v>1684</v>
      </c>
      <c r="B1084" s="5">
        <v>45596</v>
      </c>
      <c r="C1084" s="5" t="str">
        <f>IF(Orders_CLEAN[[#This Row],[Quantity]]="", "Quantity Error!", "Q"&amp;ROUNDUP(MONTH(Orders_CLEAN[[#This Row],[OrderDate]])/3,0))</f>
        <v>Q4</v>
      </c>
      <c r="D1084" t="s">
        <v>64</v>
      </c>
      <c r="E1084" t="str">
        <f>_xlfn.XLOOKUP(Orders_CLEAN[[#This Row],[CustomerID]],Customers[CustomerID],Customers[CustomerName])</f>
        <v>Bongani Van Der Merwe</v>
      </c>
      <c r="F1084" t="s">
        <v>78</v>
      </c>
      <c r="G1084" t="str">
        <f>_xlfn.XLOOKUP(Orders_CLEAN[[#This Row],[ProductID]],Products[ProductID],Products[ProductName])</f>
        <v>Desks Model 3</v>
      </c>
      <c r="H1084" t="str">
        <f>_xlfn.XLOOKUP(Orders_CLEAN[[#This Row],[ProductName]],Products[ProductName],Products[Category])</f>
        <v>Furniture</v>
      </c>
      <c r="I1084" s="6">
        <f>_xlfn.XLOOKUP(Orders_CLEAN[[#This Row],[ProductID]],Products[ProductID],Products[Cost])</f>
        <v>388.07</v>
      </c>
      <c r="J1084">
        <v>8</v>
      </c>
      <c r="K1084" s="6">
        <v>782.41</v>
      </c>
      <c r="L1084" s="7">
        <v>0.2</v>
      </c>
      <c r="M1084" t="s">
        <v>27</v>
      </c>
      <c r="N1084" t="s">
        <v>31</v>
      </c>
      <c r="O1084" t="str">
        <f>_xlfn.XLOOKUP(Orders_CLEAN[[#This Row],[Region]],Region_lookup[RegionCode],Region_lookup[RegionName])</f>
        <v>Gauteng</v>
      </c>
      <c r="P1084" t="s">
        <v>32</v>
      </c>
      <c r="Q1084" t="str">
        <f>_xlfn.XLOOKUP(Orders_CLEAN[[#This Row],[EmployeeID]],Employees[EmployeeID],Employees[EmployeeName])</f>
        <v>Nomvula Mokoena</v>
      </c>
      <c r="R1084" s="8">
        <f>Orders_CLEAN[[#This Row],[Quantity]]*Orders_CLEAN[[#This Row],[UnitPrice]]*(1-Orders_CLEAN[[#This Row],[Discount]])</f>
        <v>5007.424</v>
      </c>
      <c r="S1084" s="8">
        <f>Orders_CLEAN[[#This Row],[Cost]]*Orders_CLEAN[[#This Row],[Quantity]]</f>
        <v>3104.56</v>
      </c>
      <c r="T1084" s="8">
        <f>Orders_CLEAN[[#This Row],[LineTotal]]-Orders_CLEAN[[#This Row],[LineCost]]</f>
        <v>1902.864</v>
      </c>
      <c r="U1084" s="8" t="str">
        <f>IFERROR(IF(Orders_CLEAN[[#This Row],[Profit]]/Orders_CLEAN[[#This Row],[LineTotal]]&gt;0.3, "High", IF(Orders_CLEAN[[#This Row],[Profit]]/Orders_CLEAN[[#This Row],[LineTotal]]&gt;=0.15, "Medium", "Low")), "Quantity Error!")</f>
        <v>High</v>
      </c>
      <c r="V1084" s="8" t="str">
        <f>IF(COUNTIF(Returns[OrderID], Orders_CLEAN[[#This Row],[OrderID]])&gt;0, "Yes", "No")</f>
        <v>Yes</v>
      </c>
      <c r="W1084" s="19">
        <f>IF(Orders_CLEAN[[#This Row],[Returned]]="Yes",1,0)</f>
        <v>1</v>
      </c>
    </row>
    <row r="1085" spans="1:23" x14ac:dyDescent="0.2">
      <c r="A1085" t="s">
        <v>1685</v>
      </c>
      <c r="B1085" s="5">
        <v>45614</v>
      </c>
      <c r="C1085" s="5" t="str">
        <f>IF(Orders_CLEAN[[#This Row],[Quantity]]="", "Quantity Error!", "Q"&amp;ROUNDUP(MONTH(Orders_CLEAN[[#This Row],[OrderDate]])/3,0))</f>
        <v>Q4</v>
      </c>
      <c r="D1085" t="s">
        <v>616</v>
      </c>
      <c r="E1085" t="str">
        <f>_xlfn.XLOOKUP(Orders_CLEAN[[#This Row],[CustomerID]],Customers[CustomerID],Customers[CustomerName])</f>
        <v>Elmarie Fourie</v>
      </c>
      <c r="F1085" t="s">
        <v>114</v>
      </c>
      <c r="G1085" t="str">
        <f>_xlfn.XLOOKUP(Orders_CLEAN[[#This Row],[ProductID]],Products[ProductID],Products[ProductName])</f>
        <v>Staplers Model 4</v>
      </c>
      <c r="H1085" t="str">
        <f>_xlfn.XLOOKUP(Orders_CLEAN[[#This Row],[ProductName]],Products[ProductName],Products[Category])</f>
        <v>Office Supplies</v>
      </c>
      <c r="I1085" s="6">
        <f>_xlfn.XLOOKUP(Orders_CLEAN[[#This Row],[ProductID]],Products[ProductID],Products[Cost])</f>
        <v>465.76</v>
      </c>
      <c r="J1085">
        <v>12</v>
      </c>
      <c r="K1085" s="6">
        <v>906.25</v>
      </c>
      <c r="L1085" s="7">
        <v>0</v>
      </c>
      <c r="M1085" t="s">
        <v>62</v>
      </c>
      <c r="N1085" t="s">
        <v>14</v>
      </c>
      <c r="O1085" t="str">
        <f>_xlfn.XLOOKUP(Orders_CLEAN[[#This Row],[Region]],Region_lookup[RegionCode],Region_lookup[RegionName])</f>
        <v>Western Cape</v>
      </c>
      <c r="P1085" t="s">
        <v>93</v>
      </c>
      <c r="Q1085" t="str">
        <f>_xlfn.XLOOKUP(Orders_CLEAN[[#This Row],[EmployeeID]],Employees[EmployeeID],Employees[EmployeeName])</f>
        <v>Anja Zulu</v>
      </c>
      <c r="R1085" s="8">
        <f>Orders_CLEAN[[#This Row],[Quantity]]*Orders_CLEAN[[#This Row],[UnitPrice]]*(1-Orders_CLEAN[[#This Row],[Discount]])</f>
        <v>10875</v>
      </c>
      <c r="S1085" s="8">
        <f>Orders_CLEAN[[#This Row],[Cost]]*Orders_CLEAN[[#This Row],[Quantity]]</f>
        <v>5589.12</v>
      </c>
      <c r="T1085" s="8">
        <f>Orders_CLEAN[[#This Row],[LineTotal]]-Orders_CLEAN[[#This Row],[LineCost]]</f>
        <v>5285.88</v>
      </c>
      <c r="U1085" s="8" t="str">
        <f>IFERROR(IF(Orders_CLEAN[[#This Row],[Profit]]/Orders_CLEAN[[#This Row],[LineTotal]]&gt;0.3, "High", IF(Orders_CLEAN[[#This Row],[Profit]]/Orders_CLEAN[[#This Row],[LineTotal]]&gt;=0.15, "Medium", "Low")), "Quantity Error!")</f>
        <v>High</v>
      </c>
      <c r="V1085" s="8" t="str">
        <f>IF(COUNTIF(Returns[OrderID], Orders_CLEAN[[#This Row],[OrderID]])&gt;0, "Yes", "No")</f>
        <v>No</v>
      </c>
      <c r="W1085" s="19">
        <f>IF(Orders_CLEAN[[#This Row],[Returned]]="Yes",1,0)</f>
        <v>0</v>
      </c>
    </row>
    <row r="1086" spans="1:23" x14ac:dyDescent="0.2">
      <c r="A1086" t="s">
        <v>1686</v>
      </c>
      <c r="B1086" s="5">
        <v>45524</v>
      </c>
      <c r="C1086" s="5" t="str">
        <f>IF(Orders_CLEAN[[#This Row],[Quantity]]="", "Quantity Error!", "Q"&amp;ROUNDUP(MONTH(Orders_CLEAN[[#This Row],[OrderDate]])/3,0))</f>
        <v>Q3</v>
      </c>
      <c r="D1086" t="s">
        <v>546</v>
      </c>
      <c r="E1086" t="str">
        <f>_xlfn.XLOOKUP(Orders_CLEAN[[#This Row],[CustomerID]],Customers[CustomerID],Customers[CustomerName])</f>
        <v>Precious Fourie</v>
      </c>
      <c r="F1086" t="s">
        <v>61</v>
      </c>
      <c r="G1086" t="str">
        <f>_xlfn.XLOOKUP(Orders_CLEAN[[#This Row],[ProductID]],Products[ProductID],Products[ProductName])</f>
        <v>Laptops Model 4</v>
      </c>
      <c r="H1086" t="str">
        <f>_xlfn.XLOOKUP(Orders_CLEAN[[#This Row],[ProductName]],Products[ProductName],Products[Category])</f>
        <v>Technology</v>
      </c>
      <c r="I1086" s="6">
        <f>_xlfn.XLOOKUP(Orders_CLEAN[[#This Row],[ProductID]],Products[ProductID],Products[Cost])</f>
        <v>329.6</v>
      </c>
      <c r="J1086">
        <v>1</v>
      </c>
      <c r="K1086" s="6">
        <v>455.77</v>
      </c>
      <c r="L1086" s="7">
        <v>0.15</v>
      </c>
      <c r="M1086" t="s">
        <v>27</v>
      </c>
      <c r="N1086" t="s">
        <v>21</v>
      </c>
      <c r="O1086" t="str">
        <f>_xlfn.XLOOKUP(Orders_CLEAN[[#This Row],[Region]],Region_lookup[RegionCode],Region_lookup[RegionName])</f>
        <v>KwaZulu-Natal</v>
      </c>
      <c r="P1086" t="s">
        <v>97</v>
      </c>
      <c r="Q1086" t="str">
        <f>_xlfn.XLOOKUP(Orders_CLEAN[[#This Row],[EmployeeID]],Employees[EmployeeID],Employees[EmployeeName])</f>
        <v>Bongani Sithole</v>
      </c>
      <c r="R1086" s="8">
        <f>Orders_CLEAN[[#This Row],[Quantity]]*Orders_CLEAN[[#This Row],[UnitPrice]]*(1-Orders_CLEAN[[#This Row],[Discount]])</f>
        <v>387.40449999999998</v>
      </c>
      <c r="S1086" s="8">
        <f>Orders_CLEAN[[#This Row],[Cost]]*Orders_CLEAN[[#This Row],[Quantity]]</f>
        <v>329.6</v>
      </c>
      <c r="T1086" s="8">
        <f>Orders_CLEAN[[#This Row],[LineTotal]]-Orders_CLEAN[[#This Row],[LineCost]]</f>
        <v>57.804499999999962</v>
      </c>
      <c r="U1086" s="8" t="str">
        <f>IFERROR(IF(Orders_CLEAN[[#This Row],[Profit]]/Orders_CLEAN[[#This Row],[LineTotal]]&gt;0.3, "High", IF(Orders_CLEAN[[#This Row],[Profit]]/Orders_CLEAN[[#This Row],[LineTotal]]&gt;=0.15, "Medium", "Low")), "Quantity Error!")</f>
        <v>Low</v>
      </c>
      <c r="V1086" s="8" t="str">
        <f>IF(COUNTIF(Returns[OrderID], Orders_CLEAN[[#This Row],[OrderID]])&gt;0, "Yes", "No")</f>
        <v>No</v>
      </c>
      <c r="W1086" s="19">
        <f>IF(Orders_CLEAN[[#This Row],[Returned]]="Yes",1,0)</f>
        <v>0</v>
      </c>
    </row>
    <row r="1087" spans="1:23" x14ac:dyDescent="0.2">
      <c r="A1087" t="s">
        <v>1687</v>
      </c>
      <c r="B1087" s="5">
        <v>45430</v>
      </c>
      <c r="C1087" s="5" t="str">
        <f>IF(Orders_CLEAN[[#This Row],[Quantity]]="", "Quantity Error!", "Q"&amp;ROUNDUP(MONTH(Orders_CLEAN[[#This Row],[OrderDate]])/3,0))</f>
        <v>Q2</v>
      </c>
      <c r="D1087" t="s">
        <v>68</v>
      </c>
      <c r="E1087" t="str">
        <f>_xlfn.XLOOKUP(Orders_CLEAN[[#This Row],[CustomerID]],Customers[CustomerID],Customers[CustomerName])</f>
        <v>Kagiso Van Der Merwe</v>
      </c>
      <c r="F1087" t="s">
        <v>329</v>
      </c>
      <c r="G1087" t="str">
        <f>_xlfn.XLOOKUP(Orders_CLEAN[[#This Row],[ProductID]],Products[ProductID],Products[ProductName])</f>
        <v>Chairs Model 3</v>
      </c>
      <c r="H1087" t="str">
        <f>_xlfn.XLOOKUP(Orders_CLEAN[[#This Row],[ProductName]],Products[ProductName],Products[Category])</f>
        <v>Furniture</v>
      </c>
      <c r="I1087" s="6">
        <f>_xlfn.XLOOKUP(Orders_CLEAN[[#This Row],[ProductID]],Products[ProductID],Products[Cost])</f>
        <v>688.81</v>
      </c>
      <c r="J1087">
        <v>11</v>
      </c>
      <c r="K1087" s="6">
        <v>1334.92</v>
      </c>
      <c r="L1087" s="7">
        <v>0.15</v>
      </c>
      <c r="M1087" t="s">
        <v>36</v>
      </c>
      <c r="N1087" t="s">
        <v>47</v>
      </c>
      <c r="O1087" t="str">
        <f>_xlfn.XLOOKUP(Orders_CLEAN[[#This Row],[Region]],Region_lookup[RegionCode],Region_lookup[RegionName])</f>
        <v>Eastern Cape</v>
      </c>
      <c r="P1087" t="s">
        <v>58</v>
      </c>
      <c r="Q1087" t="str">
        <f>_xlfn.XLOOKUP(Orders_CLEAN[[#This Row],[EmployeeID]],Employees[EmployeeID],Employees[EmployeeName])</f>
        <v>Palesa Steyn</v>
      </c>
      <c r="R1087" s="8">
        <f>Orders_CLEAN[[#This Row],[Quantity]]*Orders_CLEAN[[#This Row],[UnitPrice]]*(1-Orders_CLEAN[[#This Row],[Discount]])</f>
        <v>12481.502</v>
      </c>
      <c r="S1087" s="8">
        <f>Orders_CLEAN[[#This Row],[Cost]]*Orders_CLEAN[[#This Row],[Quantity]]</f>
        <v>7576.91</v>
      </c>
      <c r="T1087" s="8">
        <f>Orders_CLEAN[[#This Row],[LineTotal]]-Orders_CLEAN[[#This Row],[LineCost]]</f>
        <v>4904.5920000000006</v>
      </c>
      <c r="U1087" s="8" t="str">
        <f>IFERROR(IF(Orders_CLEAN[[#This Row],[Profit]]/Orders_CLEAN[[#This Row],[LineTotal]]&gt;0.3, "High", IF(Orders_CLEAN[[#This Row],[Profit]]/Orders_CLEAN[[#This Row],[LineTotal]]&gt;=0.15, "Medium", "Low")), "Quantity Error!")</f>
        <v>High</v>
      </c>
      <c r="V1087" s="8" t="str">
        <f>IF(COUNTIF(Returns[OrderID], Orders_CLEAN[[#This Row],[OrderID]])&gt;0, "Yes", "No")</f>
        <v>No</v>
      </c>
      <c r="W1087" s="19">
        <f>IF(Orders_CLEAN[[#This Row],[Returned]]="Yes",1,0)</f>
        <v>0</v>
      </c>
    </row>
    <row r="1088" spans="1:23" x14ac:dyDescent="0.2">
      <c r="A1088" t="s">
        <v>1688</v>
      </c>
      <c r="B1088" s="5">
        <v>45735</v>
      </c>
      <c r="C1088" s="5" t="str">
        <f>IF(Orders_CLEAN[[#This Row],[Quantity]]="", "Quantity Error!", "Q"&amp;ROUNDUP(MONTH(Orders_CLEAN[[#This Row],[OrderDate]])/3,0))</f>
        <v>Q1</v>
      </c>
      <c r="D1088" t="s">
        <v>362</v>
      </c>
      <c r="E1088" t="str">
        <f>_xlfn.XLOOKUP(Orders_CLEAN[[#This Row],[CustomerID]],Customers[CustomerID],Customers[CustomerName])</f>
        <v>Palesa Venter</v>
      </c>
      <c r="F1088" t="s">
        <v>158</v>
      </c>
      <c r="G1088" t="str">
        <f>_xlfn.XLOOKUP(Orders_CLEAN[[#This Row],[ProductID]],Products[ProductID],Products[ProductName])</f>
        <v>Desks Model 1</v>
      </c>
      <c r="H1088" t="str">
        <f>_xlfn.XLOOKUP(Orders_CLEAN[[#This Row],[ProductName]],Products[ProductName],Products[Category])</f>
        <v>Furniture</v>
      </c>
      <c r="I1088" s="6">
        <f>_xlfn.XLOOKUP(Orders_CLEAN[[#This Row],[ProductID]],Products[ProductID],Products[Cost])</f>
        <v>731.22</v>
      </c>
      <c r="J1088">
        <v>2</v>
      </c>
      <c r="K1088" s="6">
        <v>1490.92</v>
      </c>
      <c r="L1088" s="7">
        <v>0.15</v>
      </c>
      <c r="M1088" t="s">
        <v>27</v>
      </c>
      <c r="N1088" t="s">
        <v>21</v>
      </c>
      <c r="O1088" t="str">
        <f>_xlfn.XLOOKUP(Orders_CLEAN[[#This Row],[Region]],Region_lookup[RegionCode],Region_lookup[RegionName])</f>
        <v>KwaZulu-Natal</v>
      </c>
      <c r="P1088" t="s">
        <v>170</v>
      </c>
      <c r="Q1088" t="str">
        <f>_xlfn.XLOOKUP(Orders_CLEAN[[#This Row],[EmployeeID]],Employees[EmployeeID],Employees[EmployeeName])</f>
        <v>Nomvula Le Roux</v>
      </c>
      <c r="R1088" s="8">
        <f>Orders_CLEAN[[#This Row],[Quantity]]*Orders_CLEAN[[#This Row],[UnitPrice]]*(1-Orders_CLEAN[[#This Row],[Discount]])</f>
        <v>2534.5639999999999</v>
      </c>
      <c r="S1088" s="8">
        <f>Orders_CLEAN[[#This Row],[Cost]]*Orders_CLEAN[[#This Row],[Quantity]]</f>
        <v>1462.44</v>
      </c>
      <c r="T1088" s="8">
        <f>Orders_CLEAN[[#This Row],[LineTotal]]-Orders_CLEAN[[#This Row],[LineCost]]</f>
        <v>1072.1239999999998</v>
      </c>
      <c r="U1088" s="8" t="str">
        <f>IFERROR(IF(Orders_CLEAN[[#This Row],[Profit]]/Orders_CLEAN[[#This Row],[LineTotal]]&gt;0.3, "High", IF(Orders_CLEAN[[#This Row],[Profit]]/Orders_CLEAN[[#This Row],[LineTotal]]&gt;=0.15, "Medium", "Low")), "Quantity Error!")</f>
        <v>High</v>
      </c>
      <c r="V1088" s="8" t="str">
        <f>IF(COUNTIF(Returns[OrderID], Orders_CLEAN[[#This Row],[OrderID]])&gt;0, "Yes", "No")</f>
        <v>Yes</v>
      </c>
      <c r="W1088" s="19">
        <f>IF(Orders_CLEAN[[#This Row],[Returned]]="Yes",1,0)</f>
        <v>1</v>
      </c>
    </row>
    <row r="1089" spans="1:23" x14ac:dyDescent="0.2">
      <c r="A1089" t="s">
        <v>1690</v>
      </c>
      <c r="B1089" s="5">
        <v>45543</v>
      </c>
      <c r="C1089" s="5" t="str">
        <f>IF(Orders_CLEAN[[#This Row],[Quantity]]="", "Quantity Error!", "Q"&amp;ROUNDUP(MONTH(Orders_CLEAN[[#This Row],[OrderDate]])/3,0))</f>
        <v>Q3</v>
      </c>
      <c r="D1089" t="s">
        <v>120</v>
      </c>
      <c r="E1089" t="str">
        <f>_xlfn.XLOOKUP(Orders_CLEAN[[#This Row],[CustomerID]],Customers[CustomerID],Customers[CustomerName])</f>
        <v>Francois Sithole</v>
      </c>
      <c r="F1089" t="s">
        <v>41</v>
      </c>
      <c r="G1089" t="str">
        <f>_xlfn.XLOOKUP(Orders_CLEAN[[#This Row],[ProductID]],Products[ProductID],Products[ProductName])</f>
        <v>Pens Model 3</v>
      </c>
      <c r="H1089" t="str">
        <f>_xlfn.XLOOKUP(Orders_CLEAN[[#This Row],[ProductName]],Products[ProductName],Products[Category])</f>
        <v>Office Supplies</v>
      </c>
      <c r="I1089" s="6">
        <f>_xlfn.XLOOKUP(Orders_CLEAN[[#This Row],[ProductID]],Products[ProductID],Products[Cost])</f>
        <v>498.61</v>
      </c>
      <c r="J1089">
        <v>5</v>
      </c>
      <c r="K1089" s="6">
        <v>944.31</v>
      </c>
      <c r="L1089" s="7">
        <v>0</v>
      </c>
      <c r="M1089" t="s">
        <v>13</v>
      </c>
      <c r="N1089" t="s">
        <v>31</v>
      </c>
      <c r="O1089" t="str">
        <f>_xlfn.XLOOKUP(Orders_CLEAN[[#This Row],[Region]],Region_lookup[RegionCode],Region_lookup[RegionName])</f>
        <v>Gauteng</v>
      </c>
      <c r="P1089" t="s">
        <v>32</v>
      </c>
      <c r="Q1089" t="str">
        <f>_xlfn.XLOOKUP(Orders_CLEAN[[#This Row],[EmployeeID]],Employees[EmployeeID],Employees[EmployeeName])</f>
        <v>Nomvula Mokoena</v>
      </c>
      <c r="R1089" s="8">
        <f>Orders_CLEAN[[#This Row],[Quantity]]*Orders_CLEAN[[#This Row],[UnitPrice]]*(1-Orders_CLEAN[[#This Row],[Discount]])</f>
        <v>4721.5499999999993</v>
      </c>
      <c r="S1089" s="8">
        <f>Orders_CLEAN[[#This Row],[Cost]]*Orders_CLEAN[[#This Row],[Quantity]]</f>
        <v>2493.0500000000002</v>
      </c>
      <c r="T1089" s="8">
        <f>Orders_CLEAN[[#This Row],[LineTotal]]-Orders_CLEAN[[#This Row],[LineCost]]</f>
        <v>2228.4999999999991</v>
      </c>
      <c r="U1089" s="8" t="str">
        <f>IFERROR(IF(Orders_CLEAN[[#This Row],[Profit]]/Orders_CLEAN[[#This Row],[LineTotal]]&gt;0.3, "High", IF(Orders_CLEAN[[#This Row],[Profit]]/Orders_CLEAN[[#This Row],[LineTotal]]&gt;=0.15, "Medium", "Low")), "Quantity Error!")</f>
        <v>High</v>
      </c>
      <c r="V1089" s="8" t="str">
        <f>IF(COUNTIF(Returns[OrderID], Orders_CLEAN[[#This Row],[OrderID]])&gt;0, "Yes", "No")</f>
        <v>No</v>
      </c>
      <c r="W1089" s="19">
        <f>IF(Orders_CLEAN[[#This Row],[Returned]]="Yes",1,0)</f>
        <v>0</v>
      </c>
    </row>
    <row r="1090" spans="1:23" x14ac:dyDescent="0.2">
      <c r="A1090" t="s">
        <v>1692</v>
      </c>
      <c r="B1090" s="5">
        <v>45708</v>
      </c>
      <c r="C1090" s="5" t="str">
        <f>IF(Orders_CLEAN[[#This Row],[Quantity]]="", "Quantity Error!", "Q"&amp;ROUNDUP(MONTH(Orders_CLEAN[[#This Row],[OrderDate]])/3,0))</f>
        <v>Q1</v>
      </c>
      <c r="D1090" t="s">
        <v>530</v>
      </c>
      <c r="E1090" t="str">
        <f>_xlfn.XLOOKUP(Orders_CLEAN[[#This Row],[CustomerID]],Customers[CustomerID],Customers[CustomerName])</f>
        <v>Aisha Botha</v>
      </c>
      <c r="F1090" t="s">
        <v>124</v>
      </c>
      <c r="G1090" t="str">
        <f>_xlfn.XLOOKUP(Orders_CLEAN[[#This Row],[ProductID]],Products[ProductID],Products[ProductName])</f>
        <v>Binders Model 2</v>
      </c>
      <c r="H1090" t="str">
        <f>_xlfn.XLOOKUP(Orders_CLEAN[[#This Row],[ProductName]],Products[ProductName],Products[Category])</f>
        <v>Office Supplies</v>
      </c>
      <c r="I1090" s="6">
        <f>_xlfn.XLOOKUP(Orders_CLEAN[[#This Row],[ProductID]],Products[ProductID],Products[Cost])</f>
        <v>597.01</v>
      </c>
      <c r="J1090">
        <v>7</v>
      </c>
      <c r="K1090" s="6">
        <v>774.08</v>
      </c>
      <c r="L1090" s="7">
        <v>0</v>
      </c>
      <c r="M1090" t="s">
        <v>27</v>
      </c>
      <c r="N1090" t="s">
        <v>21</v>
      </c>
      <c r="O1090" t="str">
        <f>_xlfn.XLOOKUP(Orders_CLEAN[[#This Row],[Region]],Region_lookup[RegionCode],Region_lookup[RegionName])</f>
        <v>KwaZulu-Natal</v>
      </c>
      <c r="P1090" t="s">
        <v>97</v>
      </c>
      <c r="Q1090" t="str">
        <f>_xlfn.XLOOKUP(Orders_CLEAN[[#This Row],[EmployeeID]],Employees[EmployeeID],Employees[EmployeeName])</f>
        <v>Bongani Sithole</v>
      </c>
      <c r="R1090" s="8">
        <f>Orders_CLEAN[[#This Row],[Quantity]]*Orders_CLEAN[[#This Row],[UnitPrice]]*(1-Orders_CLEAN[[#This Row],[Discount]])</f>
        <v>5418.56</v>
      </c>
      <c r="S1090" s="8">
        <f>Orders_CLEAN[[#This Row],[Cost]]*Orders_CLEAN[[#This Row],[Quantity]]</f>
        <v>4179.07</v>
      </c>
      <c r="T1090" s="8">
        <f>Orders_CLEAN[[#This Row],[LineTotal]]-Orders_CLEAN[[#This Row],[LineCost]]</f>
        <v>1239.4900000000007</v>
      </c>
      <c r="U1090" s="8" t="str">
        <f>IFERROR(IF(Orders_CLEAN[[#This Row],[Profit]]/Orders_CLEAN[[#This Row],[LineTotal]]&gt;0.3, "High", IF(Orders_CLEAN[[#This Row],[Profit]]/Orders_CLEAN[[#This Row],[LineTotal]]&gt;=0.15, "Medium", "Low")), "Quantity Error!")</f>
        <v>Medium</v>
      </c>
      <c r="V1090" s="8" t="str">
        <f>IF(COUNTIF(Returns[OrderID], Orders_CLEAN[[#This Row],[OrderID]])&gt;0, "Yes", "No")</f>
        <v>No</v>
      </c>
      <c r="W1090" s="19">
        <f>IF(Orders_CLEAN[[#This Row],[Returned]]="Yes",1,0)</f>
        <v>0</v>
      </c>
    </row>
    <row r="1091" spans="1:23" x14ac:dyDescent="0.2">
      <c r="A1091" t="s">
        <v>1694</v>
      </c>
      <c r="B1091" s="5">
        <v>45640</v>
      </c>
      <c r="C1091" s="5" t="str">
        <f>IF(Orders_CLEAN[[#This Row],[Quantity]]="", "Quantity Error!", "Q"&amp;ROUNDUP(MONTH(Orders_CLEAN[[#This Row],[OrderDate]])/3,0))</f>
        <v>Q4</v>
      </c>
      <c r="D1091" t="s">
        <v>353</v>
      </c>
      <c r="E1091" t="str">
        <f>_xlfn.XLOOKUP(Orders_CLEAN[[#This Row],[CustomerID]],Customers[CustomerID],Customers[CustomerName])</f>
        <v>Sipho Joubert</v>
      </c>
      <c r="F1091" t="s">
        <v>413</v>
      </c>
      <c r="G1091" t="str">
        <f>_xlfn.XLOOKUP(Orders_CLEAN[[#This Row],[ProductID]],Products[ProductID],Products[ProductName])</f>
        <v>Monitors Model 4</v>
      </c>
      <c r="H1091" t="str">
        <f>_xlfn.XLOOKUP(Orders_CLEAN[[#This Row],[ProductName]],Products[ProductName],Products[Category])</f>
        <v>Technology</v>
      </c>
      <c r="I1091" s="6">
        <f>_xlfn.XLOOKUP(Orders_CLEAN[[#This Row],[ProductID]],Products[ProductID],Products[Cost])</f>
        <v>365.65</v>
      </c>
      <c r="J1091">
        <v>1</v>
      </c>
      <c r="K1091" s="6">
        <v>689.97</v>
      </c>
      <c r="L1091" s="7">
        <v>0</v>
      </c>
      <c r="M1091" t="s">
        <v>13</v>
      </c>
      <c r="N1091" t="s">
        <v>21</v>
      </c>
      <c r="O1091" t="str">
        <f>_xlfn.XLOOKUP(Orders_CLEAN[[#This Row],[Region]],Region_lookup[RegionCode],Region_lookup[RegionName])</f>
        <v>KwaZulu-Natal</v>
      </c>
      <c r="P1091" t="s">
        <v>97</v>
      </c>
      <c r="Q1091" t="str">
        <f>_xlfn.XLOOKUP(Orders_CLEAN[[#This Row],[EmployeeID]],Employees[EmployeeID],Employees[EmployeeName])</f>
        <v>Bongani Sithole</v>
      </c>
      <c r="R1091" s="8">
        <f>Orders_CLEAN[[#This Row],[Quantity]]*Orders_CLEAN[[#This Row],[UnitPrice]]*(1-Orders_CLEAN[[#This Row],[Discount]])</f>
        <v>689.97</v>
      </c>
      <c r="S1091" s="8">
        <f>Orders_CLEAN[[#This Row],[Cost]]*Orders_CLEAN[[#This Row],[Quantity]]</f>
        <v>365.65</v>
      </c>
      <c r="T1091" s="8">
        <f>Orders_CLEAN[[#This Row],[LineTotal]]-Orders_CLEAN[[#This Row],[LineCost]]</f>
        <v>324.32000000000005</v>
      </c>
      <c r="U1091" s="8" t="str">
        <f>IFERROR(IF(Orders_CLEAN[[#This Row],[Profit]]/Orders_CLEAN[[#This Row],[LineTotal]]&gt;0.3, "High", IF(Orders_CLEAN[[#This Row],[Profit]]/Orders_CLEAN[[#This Row],[LineTotal]]&gt;=0.15, "Medium", "Low")), "Quantity Error!")</f>
        <v>High</v>
      </c>
      <c r="V1091" s="8" t="str">
        <f>IF(COUNTIF(Returns[OrderID], Orders_CLEAN[[#This Row],[OrderID]])&gt;0, "Yes", "No")</f>
        <v>No</v>
      </c>
      <c r="W1091" s="19">
        <f>IF(Orders_CLEAN[[#This Row],[Returned]]="Yes",1,0)</f>
        <v>0</v>
      </c>
    </row>
    <row r="1092" spans="1:23" x14ac:dyDescent="0.2">
      <c r="A1092" t="s">
        <v>1695</v>
      </c>
      <c r="B1092" s="5">
        <v>45617</v>
      </c>
      <c r="C1092" s="5" t="str">
        <f>IF(Orders_CLEAN[[#This Row],[Quantity]]="", "Quantity Error!", "Q"&amp;ROUNDUP(MONTH(Orders_CLEAN[[#This Row],[OrderDate]])/3,0))</f>
        <v>Q4</v>
      </c>
      <c r="D1092" t="s">
        <v>570</v>
      </c>
      <c r="E1092" t="str">
        <f>_xlfn.XLOOKUP(Orders_CLEAN[[#This Row],[CustomerID]],Customers[CustomerID],Customers[CustomerName])</f>
        <v>Werner Joubert</v>
      </c>
      <c r="F1092" t="s">
        <v>158</v>
      </c>
      <c r="G1092" t="str">
        <f>_xlfn.XLOOKUP(Orders_CLEAN[[#This Row],[ProductID]],Products[ProductID],Products[ProductName])</f>
        <v>Desks Model 1</v>
      </c>
      <c r="H1092" t="str">
        <f>_xlfn.XLOOKUP(Orders_CLEAN[[#This Row],[ProductName]],Products[ProductName],Products[Category])</f>
        <v>Furniture</v>
      </c>
      <c r="I1092" s="6">
        <f>_xlfn.XLOOKUP(Orders_CLEAN[[#This Row],[ProductID]],Products[ProductID],Products[Cost])</f>
        <v>731.22</v>
      </c>
      <c r="J1092">
        <v>7</v>
      </c>
      <c r="K1092" s="6">
        <v>1490.92</v>
      </c>
      <c r="L1092" s="7">
        <v>0.05</v>
      </c>
      <c r="M1092" t="s">
        <v>27</v>
      </c>
      <c r="N1092" t="s">
        <v>21</v>
      </c>
      <c r="O1092" t="str">
        <f>_xlfn.XLOOKUP(Orders_CLEAN[[#This Row],[Region]],Region_lookup[RegionCode],Region_lookup[RegionName])</f>
        <v>KwaZulu-Natal</v>
      </c>
      <c r="P1092" t="s">
        <v>22</v>
      </c>
      <c r="Q1092" t="str">
        <f>_xlfn.XLOOKUP(Orders_CLEAN[[#This Row],[EmployeeID]],Employees[EmployeeID],Employees[EmployeeName])</f>
        <v>Thabo Le Roux</v>
      </c>
      <c r="R1092" s="8">
        <f>Orders_CLEAN[[#This Row],[Quantity]]*Orders_CLEAN[[#This Row],[UnitPrice]]*(1-Orders_CLEAN[[#This Row],[Discount]])</f>
        <v>9914.6180000000004</v>
      </c>
      <c r="S1092" s="8">
        <f>Orders_CLEAN[[#This Row],[Cost]]*Orders_CLEAN[[#This Row],[Quantity]]</f>
        <v>5118.54</v>
      </c>
      <c r="T1092" s="8">
        <f>Orders_CLEAN[[#This Row],[LineTotal]]-Orders_CLEAN[[#This Row],[LineCost]]</f>
        <v>4796.0780000000004</v>
      </c>
      <c r="U1092" s="8" t="str">
        <f>IFERROR(IF(Orders_CLEAN[[#This Row],[Profit]]/Orders_CLEAN[[#This Row],[LineTotal]]&gt;0.3, "High", IF(Orders_CLEAN[[#This Row],[Profit]]/Orders_CLEAN[[#This Row],[LineTotal]]&gt;=0.15, "Medium", "Low")), "Quantity Error!")</f>
        <v>High</v>
      </c>
      <c r="V1092" s="8" t="str">
        <f>IF(COUNTIF(Returns[OrderID], Orders_CLEAN[[#This Row],[OrderID]])&gt;0, "Yes", "No")</f>
        <v>No</v>
      </c>
      <c r="W1092" s="19">
        <f>IF(Orders_CLEAN[[#This Row],[Returned]]="Yes",1,0)</f>
        <v>0</v>
      </c>
    </row>
    <row r="1093" spans="1:23" x14ac:dyDescent="0.2">
      <c r="A1093" t="s">
        <v>1697</v>
      </c>
      <c r="B1093" s="5">
        <v>45346</v>
      </c>
      <c r="C1093" s="5" t="str">
        <f>IF(Orders_CLEAN[[#This Row],[Quantity]]="", "Quantity Error!", "Q"&amp;ROUNDUP(MONTH(Orders_CLEAN[[#This Row],[OrderDate]])/3,0))</f>
        <v>Q1</v>
      </c>
      <c r="D1093" t="s">
        <v>141</v>
      </c>
      <c r="E1093" t="str">
        <f>_xlfn.XLOOKUP(Orders_CLEAN[[#This Row],[CustomerID]],Customers[CustomerID],Customers[CustomerName])</f>
        <v>Anja Molefe</v>
      </c>
      <c r="F1093" t="s">
        <v>365</v>
      </c>
      <c r="G1093" t="str">
        <f>_xlfn.XLOOKUP(Orders_CLEAN[[#This Row],[ProductID]],Products[ProductID],Products[ProductName])</f>
        <v>Binders Model 4</v>
      </c>
      <c r="H1093" t="str">
        <f>_xlfn.XLOOKUP(Orders_CLEAN[[#This Row],[ProductName]],Products[ProductName],Products[Category])</f>
        <v>Office Supplies</v>
      </c>
      <c r="I1093" s="6">
        <f>_xlfn.XLOOKUP(Orders_CLEAN[[#This Row],[ProductID]],Products[ProductID],Products[Cost])</f>
        <v>723.8</v>
      </c>
      <c r="J1093">
        <v>11</v>
      </c>
      <c r="K1093" s="6">
        <v>1101.54</v>
      </c>
      <c r="L1093" s="7">
        <v>0.1</v>
      </c>
      <c r="M1093" t="s">
        <v>13</v>
      </c>
      <c r="N1093" t="s">
        <v>14</v>
      </c>
      <c r="O1093" t="str">
        <f>_xlfn.XLOOKUP(Orders_CLEAN[[#This Row],[Region]],Region_lookup[RegionCode],Region_lookup[RegionName])</f>
        <v>Western Cape</v>
      </c>
      <c r="P1093" t="s">
        <v>93</v>
      </c>
      <c r="Q1093" t="str">
        <f>_xlfn.XLOOKUP(Orders_CLEAN[[#This Row],[EmployeeID]],Employees[EmployeeID],Employees[EmployeeName])</f>
        <v>Anja Zulu</v>
      </c>
      <c r="R1093" s="8">
        <f>Orders_CLEAN[[#This Row],[Quantity]]*Orders_CLEAN[[#This Row],[UnitPrice]]*(1-Orders_CLEAN[[#This Row],[Discount]])</f>
        <v>10905.245999999999</v>
      </c>
      <c r="S1093" s="8">
        <f>Orders_CLEAN[[#This Row],[Cost]]*Orders_CLEAN[[#This Row],[Quantity]]</f>
        <v>7961.7999999999993</v>
      </c>
      <c r="T1093" s="8">
        <f>Orders_CLEAN[[#This Row],[LineTotal]]-Orders_CLEAN[[#This Row],[LineCost]]</f>
        <v>2943.4459999999999</v>
      </c>
      <c r="U1093" s="8" t="str">
        <f>IFERROR(IF(Orders_CLEAN[[#This Row],[Profit]]/Orders_CLEAN[[#This Row],[LineTotal]]&gt;0.3, "High", IF(Orders_CLEAN[[#This Row],[Profit]]/Orders_CLEAN[[#This Row],[LineTotal]]&gt;=0.15, "Medium", "Low")), "Quantity Error!")</f>
        <v>Medium</v>
      </c>
      <c r="V1093" s="8" t="str">
        <f>IF(COUNTIF(Returns[OrderID], Orders_CLEAN[[#This Row],[OrderID]])&gt;0, "Yes", "No")</f>
        <v>No</v>
      </c>
      <c r="W1093" s="19">
        <f>IF(Orders_CLEAN[[#This Row],[Returned]]="Yes",1,0)</f>
        <v>0</v>
      </c>
    </row>
    <row r="1094" spans="1:23" x14ac:dyDescent="0.2">
      <c r="A1094" t="s">
        <v>1698</v>
      </c>
      <c r="B1094" s="5">
        <v>45626</v>
      </c>
      <c r="C1094" s="5" t="str">
        <f>IF(Orders_CLEAN[[#This Row],[Quantity]]="", "Quantity Error!", "Q"&amp;ROUNDUP(MONTH(Orders_CLEAN[[#This Row],[OrderDate]])/3,0))</f>
        <v>Q4</v>
      </c>
      <c r="D1094" t="s">
        <v>392</v>
      </c>
      <c r="E1094" t="str">
        <f>_xlfn.XLOOKUP(Orders_CLEAN[[#This Row],[CustomerID]],Customers[CustomerID],Customers[CustomerName])</f>
        <v>Johan Fourie</v>
      </c>
      <c r="F1094" t="s">
        <v>69</v>
      </c>
      <c r="G1094" t="str">
        <f>_xlfn.XLOOKUP(Orders_CLEAN[[#This Row],[ProductID]],Products[ProductID],Products[ProductName])</f>
        <v>Paper Model 2</v>
      </c>
      <c r="H1094" t="str">
        <f>_xlfn.XLOOKUP(Orders_CLEAN[[#This Row],[ProductName]],Products[ProductName],Products[Category])</f>
        <v>Office Supplies</v>
      </c>
      <c r="I1094" s="6">
        <f>_xlfn.XLOOKUP(Orders_CLEAN[[#This Row],[ProductID]],Products[ProductID],Products[Cost])</f>
        <v>461.98</v>
      </c>
      <c r="J1094">
        <v>7</v>
      </c>
      <c r="K1094" s="6">
        <v>1013.15</v>
      </c>
      <c r="L1094" s="7">
        <v>0.2</v>
      </c>
      <c r="M1094" t="s">
        <v>27</v>
      </c>
      <c r="N1094" t="s">
        <v>47</v>
      </c>
      <c r="O1094" t="str">
        <f>_xlfn.XLOOKUP(Orders_CLEAN[[#This Row],[Region]],Region_lookup[RegionCode],Region_lookup[RegionName])</f>
        <v>Eastern Cape</v>
      </c>
      <c r="P1094" t="s">
        <v>58</v>
      </c>
      <c r="Q1094" t="str">
        <f>_xlfn.XLOOKUP(Orders_CLEAN[[#This Row],[EmployeeID]],Employees[EmployeeID],Employees[EmployeeName])</f>
        <v>Palesa Steyn</v>
      </c>
      <c r="R1094" s="8">
        <f>Orders_CLEAN[[#This Row],[Quantity]]*Orders_CLEAN[[#This Row],[UnitPrice]]*(1-Orders_CLEAN[[#This Row],[Discount]])</f>
        <v>5673.64</v>
      </c>
      <c r="S1094" s="8">
        <f>Orders_CLEAN[[#This Row],[Cost]]*Orders_CLEAN[[#This Row],[Quantity]]</f>
        <v>3233.86</v>
      </c>
      <c r="T1094" s="8">
        <f>Orders_CLEAN[[#This Row],[LineTotal]]-Orders_CLEAN[[#This Row],[LineCost]]</f>
        <v>2439.7800000000002</v>
      </c>
      <c r="U1094" s="8" t="str">
        <f>IFERROR(IF(Orders_CLEAN[[#This Row],[Profit]]/Orders_CLEAN[[#This Row],[LineTotal]]&gt;0.3, "High", IF(Orders_CLEAN[[#This Row],[Profit]]/Orders_CLEAN[[#This Row],[LineTotal]]&gt;=0.15, "Medium", "Low")), "Quantity Error!")</f>
        <v>High</v>
      </c>
      <c r="V1094" s="8" t="str">
        <f>IF(COUNTIF(Returns[OrderID], Orders_CLEAN[[#This Row],[OrderID]])&gt;0, "Yes", "No")</f>
        <v>No</v>
      </c>
      <c r="W1094" s="19">
        <f>IF(Orders_CLEAN[[#This Row],[Returned]]="Yes",1,0)</f>
        <v>0</v>
      </c>
    </row>
    <row r="1095" spans="1:23" x14ac:dyDescent="0.2">
      <c r="A1095" t="s">
        <v>1699</v>
      </c>
      <c r="B1095" s="5">
        <v>45764</v>
      </c>
      <c r="C1095" s="5" t="str">
        <f>IF(Orders_CLEAN[[#This Row],[Quantity]]="", "Quantity Error!", "Q"&amp;ROUNDUP(MONTH(Orders_CLEAN[[#This Row],[OrderDate]])/3,0))</f>
        <v>Q2</v>
      </c>
      <c r="D1095" t="s">
        <v>103</v>
      </c>
      <c r="E1095" t="str">
        <f>_xlfn.XLOOKUP(Orders_CLEAN[[#This Row],[CustomerID]],Customers[CustomerID],Customers[CustomerName])</f>
        <v>Kagiso Khumalo</v>
      </c>
      <c r="F1095" t="s">
        <v>92</v>
      </c>
      <c r="G1095" t="str">
        <f>_xlfn.XLOOKUP(Orders_CLEAN[[#This Row],[ProductID]],Products[ProductID],Products[ProductName])</f>
        <v>Accessories Model 3</v>
      </c>
      <c r="H1095" t="str">
        <f>_xlfn.XLOOKUP(Orders_CLEAN[[#This Row],[ProductName]],Products[ProductName],Products[Category])</f>
        <v>Technology</v>
      </c>
      <c r="I1095" s="6">
        <f>_xlfn.XLOOKUP(Orders_CLEAN[[#This Row],[ProductID]],Products[ProductID],Products[Cost])</f>
        <v>357.49</v>
      </c>
      <c r="J1095">
        <v>9</v>
      </c>
      <c r="K1095" s="6">
        <v>769.69</v>
      </c>
      <c r="L1095" s="7">
        <v>0.15</v>
      </c>
      <c r="M1095" t="s">
        <v>13</v>
      </c>
      <c r="N1095" t="s">
        <v>21</v>
      </c>
      <c r="O1095" t="str">
        <f>_xlfn.XLOOKUP(Orders_CLEAN[[#This Row],[Region]],Region_lookup[RegionCode],Region_lookup[RegionName])</f>
        <v>KwaZulu-Natal</v>
      </c>
      <c r="P1095" t="s">
        <v>170</v>
      </c>
      <c r="Q1095" t="str">
        <f>_xlfn.XLOOKUP(Orders_CLEAN[[#This Row],[EmployeeID]],Employees[EmployeeID],Employees[EmployeeName])</f>
        <v>Nomvula Le Roux</v>
      </c>
      <c r="R1095" s="8">
        <f>Orders_CLEAN[[#This Row],[Quantity]]*Orders_CLEAN[[#This Row],[UnitPrice]]*(1-Orders_CLEAN[[#This Row],[Discount]])</f>
        <v>5888.1285000000007</v>
      </c>
      <c r="S1095" s="8">
        <f>Orders_CLEAN[[#This Row],[Cost]]*Orders_CLEAN[[#This Row],[Quantity]]</f>
        <v>3217.41</v>
      </c>
      <c r="T1095" s="8">
        <f>Orders_CLEAN[[#This Row],[LineTotal]]-Orders_CLEAN[[#This Row],[LineCost]]</f>
        <v>2670.7185000000009</v>
      </c>
      <c r="U1095" s="8" t="str">
        <f>IFERROR(IF(Orders_CLEAN[[#This Row],[Profit]]/Orders_CLEAN[[#This Row],[LineTotal]]&gt;0.3, "High", IF(Orders_CLEAN[[#This Row],[Profit]]/Orders_CLEAN[[#This Row],[LineTotal]]&gt;=0.15, "Medium", "Low")), "Quantity Error!")</f>
        <v>High</v>
      </c>
      <c r="V1095" s="8" t="str">
        <f>IF(COUNTIF(Returns[OrderID], Orders_CLEAN[[#This Row],[OrderID]])&gt;0, "Yes", "No")</f>
        <v>No</v>
      </c>
      <c r="W1095" s="19">
        <f>IF(Orders_CLEAN[[#This Row],[Returned]]="Yes",1,0)</f>
        <v>0</v>
      </c>
    </row>
    <row r="1096" spans="1:23" x14ac:dyDescent="0.2">
      <c r="A1096" t="s">
        <v>1700</v>
      </c>
      <c r="B1096" s="5">
        <v>45743</v>
      </c>
      <c r="C1096" s="5" t="str">
        <f>IF(Orders_CLEAN[[#This Row],[Quantity]]="", "Quantity Error!", "Q"&amp;ROUNDUP(MONTH(Orders_CLEAN[[#This Row],[OrderDate]])/3,0))</f>
        <v>Q1</v>
      </c>
      <c r="D1096" t="s">
        <v>147</v>
      </c>
      <c r="E1096" t="str">
        <f>_xlfn.XLOOKUP(Orders_CLEAN[[#This Row],[CustomerID]],Customers[CustomerID],Customers[CustomerName])</f>
        <v>Anja Botha</v>
      </c>
      <c r="F1096" t="s">
        <v>35</v>
      </c>
      <c r="G1096" t="str">
        <f>_xlfn.XLOOKUP(Orders_CLEAN[[#This Row],[ProductID]],Products[ProductID],Products[ProductName])</f>
        <v>Accessories Model 1</v>
      </c>
      <c r="H1096" t="str">
        <f>_xlfn.XLOOKUP(Orders_CLEAN[[#This Row],[ProductName]],Products[ProductName],Products[Category])</f>
        <v>Technology</v>
      </c>
      <c r="I1096" s="6">
        <f>_xlfn.XLOOKUP(Orders_CLEAN[[#This Row],[ProductID]],Products[ProductID],Products[Cost])</f>
        <v>329.45</v>
      </c>
      <c r="J1096">
        <v>2</v>
      </c>
      <c r="K1096" s="6">
        <v>709.62</v>
      </c>
      <c r="L1096" s="7">
        <v>0</v>
      </c>
      <c r="M1096" t="s">
        <v>36</v>
      </c>
      <c r="N1096" t="s">
        <v>31</v>
      </c>
      <c r="O1096" t="str">
        <f>_xlfn.XLOOKUP(Orders_CLEAN[[#This Row],[Region]],Region_lookup[RegionCode],Region_lookup[RegionName])</f>
        <v>Gauteng</v>
      </c>
      <c r="P1096" t="s">
        <v>32</v>
      </c>
      <c r="Q1096" t="str">
        <f>_xlfn.XLOOKUP(Orders_CLEAN[[#This Row],[EmployeeID]],Employees[EmployeeID],Employees[EmployeeName])</f>
        <v>Nomvula Mokoena</v>
      </c>
      <c r="R1096" s="8">
        <f>Orders_CLEAN[[#This Row],[Quantity]]*Orders_CLEAN[[#This Row],[UnitPrice]]*(1-Orders_CLEAN[[#This Row],[Discount]])</f>
        <v>1419.24</v>
      </c>
      <c r="S1096" s="8">
        <f>Orders_CLEAN[[#This Row],[Cost]]*Orders_CLEAN[[#This Row],[Quantity]]</f>
        <v>658.9</v>
      </c>
      <c r="T1096" s="8">
        <f>Orders_CLEAN[[#This Row],[LineTotal]]-Orders_CLEAN[[#This Row],[LineCost]]</f>
        <v>760.34</v>
      </c>
      <c r="U1096" s="8" t="str">
        <f>IFERROR(IF(Orders_CLEAN[[#This Row],[Profit]]/Orders_CLEAN[[#This Row],[LineTotal]]&gt;0.3, "High", IF(Orders_CLEAN[[#This Row],[Profit]]/Orders_CLEAN[[#This Row],[LineTotal]]&gt;=0.15, "Medium", "Low")), "Quantity Error!")</f>
        <v>High</v>
      </c>
      <c r="V1096" s="8" t="str">
        <f>IF(COUNTIF(Returns[OrderID], Orders_CLEAN[[#This Row],[OrderID]])&gt;0, "Yes", "No")</f>
        <v>No</v>
      </c>
      <c r="W1096" s="19">
        <f>IF(Orders_CLEAN[[#This Row],[Returned]]="Yes",1,0)</f>
        <v>0</v>
      </c>
    </row>
    <row r="1097" spans="1:23" x14ac:dyDescent="0.2">
      <c r="A1097" t="s">
        <v>1701</v>
      </c>
      <c r="B1097" s="5">
        <v>45700</v>
      </c>
      <c r="C1097" s="5" t="str">
        <f>IF(Orders_CLEAN[[#This Row],[Quantity]]="", "Quantity Error!", "Q"&amp;ROUNDUP(MONTH(Orders_CLEAN[[#This Row],[OrderDate]])/3,0))</f>
        <v>Q1</v>
      </c>
      <c r="D1097" t="s">
        <v>359</v>
      </c>
      <c r="E1097" t="str">
        <f>_xlfn.XLOOKUP(Orders_CLEAN[[#This Row],[CustomerID]],Customers[CustomerID],Customers[CustomerName])</f>
        <v>Bongani Sithole</v>
      </c>
      <c r="F1097" t="s">
        <v>144</v>
      </c>
      <c r="G1097" t="str">
        <f>_xlfn.XLOOKUP(Orders_CLEAN[[#This Row],[ProductID]],Products[ProductID],Products[ProductName])</f>
        <v>Bookcases Model 1</v>
      </c>
      <c r="H1097" t="str">
        <f>_xlfn.XLOOKUP(Orders_CLEAN[[#This Row],[ProductName]],Products[ProductName],Products[Category])</f>
        <v>Furniture</v>
      </c>
      <c r="I1097" s="6">
        <f>_xlfn.XLOOKUP(Orders_CLEAN[[#This Row],[ProductID]],Products[ProductID],Products[Cost])</f>
        <v>644.65</v>
      </c>
      <c r="J1097">
        <v>11</v>
      </c>
      <c r="K1097" s="6">
        <v>1029.82</v>
      </c>
      <c r="L1097" s="7">
        <v>0.2</v>
      </c>
      <c r="M1097" t="s">
        <v>13</v>
      </c>
      <c r="N1097" t="s">
        <v>31</v>
      </c>
      <c r="O1097" t="str">
        <f>_xlfn.XLOOKUP(Orders_CLEAN[[#This Row],[Region]],Region_lookup[RegionCode],Region_lookup[RegionName])</f>
        <v>Gauteng</v>
      </c>
      <c r="P1097" t="s">
        <v>52</v>
      </c>
      <c r="Q1097" t="str">
        <f>_xlfn.XLOOKUP(Orders_CLEAN[[#This Row],[EmployeeID]],Employees[EmployeeID],Employees[EmployeeName])</f>
        <v>Precious Mbatha</v>
      </c>
      <c r="R1097" s="8">
        <f>Orders_CLEAN[[#This Row],[Quantity]]*Orders_CLEAN[[#This Row],[UnitPrice]]*(1-Orders_CLEAN[[#This Row],[Discount]])</f>
        <v>9062.4159999999993</v>
      </c>
      <c r="S1097" s="8">
        <f>Orders_CLEAN[[#This Row],[Cost]]*Orders_CLEAN[[#This Row],[Quantity]]</f>
        <v>7091.15</v>
      </c>
      <c r="T1097" s="8">
        <f>Orders_CLEAN[[#This Row],[LineTotal]]-Orders_CLEAN[[#This Row],[LineCost]]</f>
        <v>1971.2659999999996</v>
      </c>
      <c r="U1097" s="8" t="str">
        <f>IFERROR(IF(Orders_CLEAN[[#This Row],[Profit]]/Orders_CLEAN[[#This Row],[LineTotal]]&gt;0.3, "High", IF(Orders_CLEAN[[#This Row],[Profit]]/Orders_CLEAN[[#This Row],[LineTotal]]&gt;=0.15, "Medium", "Low")), "Quantity Error!")</f>
        <v>Medium</v>
      </c>
      <c r="V1097" s="8" t="str">
        <f>IF(COUNTIF(Returns[OrderID], Orders_CLEAN[[#This Row],[OrderID]])&gt;0, "Yes", "No")</f>
        <v>No</v>
      </c>
      <c r="W1097" s="19">
        <f>IF(Orders_CLEAN[[#This Row],[Returned]]="Yes",1,0)</f>
        <v>0</v>
      </c>
    </row>
    <row r="1098" spans="1:23" x14ac:dyDescent="0.2">
      <c r="A1098" t="s">
        <v>1702</v>
      </c>
      <c r="B1098" s="5">
        <v>45808</v>
      </c>
      <c r="C1098" s="5" t="str">
        <f>IF(Orders_CLEAN[[#This Row],[Quantity]]="", "Quantity Error!", "Q"&amp;ROUNDUP(MONTH(Orders_CLEAN[[#This Row],[OrderDate]])/3,0))</f>
        <v>Q2</v>
      </c>
      <c r="D1098" t="s">
        <v>392</v>
      </c>
      <c r="E1098" t="str">
        <f>_xlfn.XLOOKUP(Orders_CLEAN[[#This Row],[CustomerID]],Customers[CustomerID],Customers[CustomerName])</f>
        <v>Johan Fourie</v>
      </c>
      <c r="F1098" t="s">
        <v>297</v>
      </c>
      <c r="G1098" t="str">
        <f>_xlfn.XLOOKUP(Orders_CLEAN[[#This Row],[ProductID]],Products[ProductID],Products[ProductName])</f>
        <v>Laptops Model 2</v>
      </c>
      <c r="H1098" t="str">
        <f>_xlfn.XLOOKUP(Orders_CLEAN[[#This Row],[ProductName]],Products[ProductName],Products[Category])</f>
        <v>Technology</v>
      </c>
      <c r="I1098" s="6">
        <f>_xlfn.XLOOKUP(Orders_CLEAN[[#This Row],[ProductID]],Products[ProductID],Products[Cost])</f>
        <v>55.26</v>
      </c>
      <c r="J1098">
        <v>12</v>
      </c>
      <c r="K1098" s="6">
        <v>112.32</v>
      </c>
      <c r="L1098" s="7">
        <v>0.15</v>
      </c>
      <c r="M1098" t="s">
        <v>27</v>
      </c>
      <c r="N1098" t="s">
        <v>47</v>
      </c>
      <c r="O1098" t="str">
        <f>_xlfn.XLOOKUP(Orders_CLEAN[[#This Row],[Region]],Region_lookup[RegionCode],Region_lookup[RegionName])</f>
        <v>Eastern Cape</v>
      </c>
      <c r="P1098" t="s">
        <v>75</v>
      </c>
      <c r="Q1098" t="str">
        <f>_xlfn.XLOOKUP(Orders_CLEAN[[#This Row],[EmployeeID]],Employees[EmployeeID],Employees[EmployeeName])</f>
        <v>Francois Steyn</v>
      </c>
      <c r="R1098" s="8">
        <f>Orders_CLEAN[[#This Row],[Quantity]]*Orders_CLEAN[[#This Row],[UnitPrice]]*(1-Orders_CLEAN[[#This Row],[Discount]])</f>
        <v>1145.664</v>
      </c>
      <c r="S1098" s="8">
        <f>Orders_CLEAN[[#This Row],[Cost]]*Orders_CLEAN[[#This Row],[Quantity]]</f>
        <v>663.12</v>
      </c>
      <c r="T1098" s="8">
        <f>Orders_CLEAN[[#This Row],[LineTotal]]-Orders_CLEAN[[#This Row],[LineCost]]</f>
        <v>482.54399999999998</v>
      </c>
      <c r="U1098" s="8" t="str">
        <f>IFERROR(IF(Orders_CLEAN[[#This Row],[Profit]]/Orders_CLEAN[[#This Row],[LineTotal]]&gt;0.3, "High", IF(Orders_CLEAN[[#This Row],[Profit]]/Orders_CLEAN[[#This Row],[LineTotal]]&gt;=0.15, "Medium", "Low")), "Quantity Error!")</f>
        <v>High</v>
      </c>
      <c r="V1098" s="8" t="str">
        <f>IF(COUNTIF(Returns[OrderID], Orders_CLEAN[[#This Row],[OrderID]])&gt;0, "Yes", "No")</f>
        <v>No</v>
      </c>
      <c r="W1098" s="19">
        <f>IF(Orders_CLEAN[[#This Row],[Returned]]="Yes",1,0)</f>
        <v>0</v>
      </c>
    </row>
    <row r="1099" spans="1:23" x14ac:dyDescent="0.2">
      <c r="A1099" t="s">
        <v>1704</v>
      </c>
      <c r="B1099" s="5">
        <v>45614</v>
      </c>
      <c r="C1099" s="5" t="str">
        <f>IF(Orders_CLEAN[[#This Row],[Quantity]]="", "Quantity Error!", "Q"&amp;ROUNDUP(MONTH(Orders_CLEAN[[#This Row],[OrderDate]])/3,0))</f>
        <v>Q4</v>
      </c>
      <c r="D1099" t="s">
        <v>252</v>
      </c>
      <c r="E1099" t="str">
        <f>_xlfn.XLOOKUP(Orders_CLEAN[[#This Row],[CustomerID]],Customers[CustomerID],Customers[CustomerName])</f>
        <v>Sipho Mahlangu</v>
      </c>
      <c r="F1099" t="s">
        <v>12</v>
      </c>
      <c r="G1099" t="str">
        <f>_xlfn.XLOOKUP(Orders_CLEAN[[#This Row],[ProductID]],Products[ProductID],Products[ProductName])</f>
        <v>Printers Model 3</v>
      </c>
      <c r="H1099" t="str">
        <f>_xlfn.XLOOKUP(Orders_CLEAN[[#This Row],[ProductName]],Products[ProductName],Products[Category])</f>
        <v>Technology</v>
      </c>
      <c r="I1099" s="6">
        <f>_xlfn.XLOOKUP(Orders_CLEAN[[#This Row],[ProductID]],Products[ProductID],Products[Cost])</f>
        <v>127.85</v>
      </c>
      <c r="J1099">
        <v>8</v>
      </c>
      <c r="K1099" s="6">
        <v>210.2</v>
      </c>
      <c r="L1099" s="7">
        <v>0</v>
      </c>
      <c r="M1099" t="s">
        <v>13</v>
      </c>
      <c r="N1099" t="s">
        <v>14</v>
      </c>
      <c r="O1099" t="str">
        <f>_xlfn.XLOOKUP(Orders_CLEAN[[#This Row],[Region]],Region_lookup[RegionCode],Region_lookup[RegionName])</f>
        <v>Western Cape</v>
      </c>
      <c r="P1099" t="s">
        <v>93</v>
      </c>
      <c r="Q1099" t="str">
        <f>_xlfn.XLOOKUP(Orders_CLEAN[[#This Row],[EmployeeID]],Employees[EmployeeID],Employees[EmployeeName])</f>
        <v>Anja Zulu</v>
      </c>
      <c r="R1099" s="8">
        <f>Orders_CLEAN[[#This Row],[Quantity]]*Orders_CLEAN[[#This Row],[UnitPrice]]*(1-Orders_CLEAN[[#This Row],[Discount]])</f>
        <v>1681.6</v>
      </c>
      <c r="S1099" s="8">
        <f>Orders_CLEAN[[#This Row],[Cost]]*Orders_CLEAN[[#This Row],[Quantity]]</f>
        <v>1022.8</v>
      </c>
      <c r="T1099" s="8">
        <f>Orders_CLEAN[[#This Row],[LineTotal]]-Orders_CLEAN[[#This Row],[LineCost]]</f>
        <v>658.8</v>
      </c>
      <c r="U1099" s="8" t="str">
        <f>IFERROR(IF(Orders_CLEAN[[#This Row],[Profit]]/Orders_CLEAN[[#This Row],[LineTotal]]&gt;0.3, "High", IF(Orders_CLEAN[[#This Row],[Profit]]/Orders_CLEAN[[#This Row],[LineTotal]]&gt;=0.15, "Medium", "Low")), "Quantity Error!")</f>
        <v>High</v>
      </c>
      <c r="V1099" s="8" t="str">
        <f>IF(COUNTIF(Returns[OrderID], Orders_CLEAN[[#This Row],[OrderID]])&gt;0, "Yes", "No")</f>
        <v>No</v>
      </c>
      <c r="W1099" s="19">
        <f>IF(Orders_CLEAN[[#This Row],[Returned]]="Yes",1,0)</f>
        <v>0</v>
      </c>
    </row>
    <row r="1100" spans="1:23" x14ac:dyDescent="0.2">
      <c r="A1100" t="s">
        <v>1705</v>
      </c>
      <c r="B1100" s="5">
        <v>45778</v>
      </c>
      <c r="C1100" s="5" t="str">
        <f>IF(Orders_CLEAN[[#This Row],[Quantity]]="", "Quantity Error!", "Q"&amp;ROUNDUP(MONTH(Orders_CLEAN[[#This Row],[OrderDate]])/3,0))</f>
        <v>Q2</v>
      </c>
      <c r="D1100" t="s">
        <v>303</v>
      </c>
      <c r="E1100" t="str">
        <f>_xlfn.XLOOKUP(Orders_CLEAN[[#This Row],[CustomerID]],Customers[CustomerID],Customers[CustomerName])</f>
        <v>Chantelle Pretorius</v>
      </c>
      <c r="F1100" t="s">
        <v>127</v>
      </c>
      <c r="G1100" t="str">
        <f>_xlfn.XLOOKUP(Orders_CLEAN[[#This Row],[ProductID]],Products[ProductID],Products[ProductName])</f>
        <v>Staplers Model 3</v>
      </c>
      <c r="H1100" t="str">
        <f>_xlfn.XLOOKUP(Orders_CLEAN[[#This Row],[ProductName]],Products[ProductName],Products[Category])</f>
        <v>Office Supplies</v>
      </c>
      <c r="I1100" s="6">
        <f>_xlfn.XLOOKUP(Orders_CLEAN[[#This Row],[ProductID]],Products[ProductID],Products[Cost])</f>
        <v>250.6</v>
      </c>
      <c r="J1100">
        <v>12</v>
      </c>
      <c r="K1100" s="6">
        <v>418.2</v>
      </c>
      <c r="L1100" s="7">
        <v>0.05</v>
      </c>
      <c r="M1100" t="s">
        <v>27</v>
      </c>
      <c r="N1100" t="s">
        <v>14</v>
      </c>
      <c r="O1100" t="str">
        <f>_xlfn.XLOOKUP(Orders_CLEAN[[#This Row],[Region]],Region_lookup[RegionCode],Region_lookup[RegionName])</f>
        <v>Western Cape</v>
      </c>
      <c r="P1100" t="s">
        <v>15</v>
      </c>
      <c r="Q1100" t="str">
        <f>_xlfn.XLOOKUP(Orders_CLEAN[[#This Row],[EmployeeID]],Employees[EmployeeID],Employees[EmployeeName])</f>
        <v>Anja Fourie</v>
      </c>
      <c r="R1100" s="8">
        <f>Orders_CLEAN[[#This Row],[Quantity]]*Orders_CLEAN[[#This Row],[UnitPrice]]*(1-Orders_CLEAN[[#This Row],[Discount]])</f>
        <v>4767.4799999999996</v>
      </c>
      <c r="S1100" s="8">
        <f>Orders_CLEAN[[#This Row],[Cost]]*Orders_CLEAN[[#This Row],[Quantity]]</f>
        <v>3007.2</v>
      </c>
      <c r="T1100" s="8">
        <f>Orders_CLEAN[[#This Row],[LineTotal]]-Orders_CLEAN[[#This Row],[LineCost]]</f>
        <v>1760.2799999999997</v>
      </c>
      <c r="U1100" s="8" t="str">
        <f>IFERROR(IF(Orders_CLEAN[[#This Row],[Profit]]/Orders_CLEAN[[#This Row],[LineTotal]]&gt;0.3, "High", IF(Orders_CLEAN[[#This Row],[Profit]]/Orders_CLEAN[[#This Row],[LineTotal]]&gt;=0.15, "Medium", "Low")), "Quantity Error!")</f>
        <v>High</v>
      </c>
      <c r="V1100" s="8" t="str">
        <f>IF(COUNTIF(Returns[OrderID], Orders_CLEAN[[#This Row],[OrderID]])&gt;0, "Yes", "No")</f>
        <v>No</v>
      </c>
      <c r="W1100" s="19">
        <f>IF(Orders_CLEAN[[#This Row],[Returned]]="Yes",1,0)</f>
        <v>0</v>
      </c>
    </row>
    <row r="1101" spans="1:23" x14ac:dyDescent="0.2">
      <c r="A1101" t="s">
        <v>1707</v>
      </c>
      <c r="B1101" s="5">
        <v>45325</v>
      </c>
      <c r="C1101" s="5" t="str">
        <f>IF(Orders_CLEAN[[#This Row],[Quantity]]="", "Quantity Error!", "Q"&amp;ROUNDUP(MONTH(Orders_CLEAN[[#This Row],[OrderDate]])/3,0))</f>
        <v>Q1</v>
      </c>
      <c r="D1101" t="s">
        <v>644</v>
      </c>
      <c r="E1101" t="str">
        <f>_xlfn.XLOOKUP(Orders_CLEAN[[#This Row],[CustomerID]],Customers[CustomerID],Customers[CustomerName])</f>
        <v>Nomvula Botha</v>
      </c>
      <c r="F1101" t="s">
        <v>417</v>
      </c>
      <c r="G1101" t="str">
        <f>_xlfn.XLOOKUP(Orders_CLEAN[[#This Row],[ProductID]],Products[ProductID],Products[ProductName])</f>
        <v>Staplers Model 1</v>
      </c>
      <c r="H1101" t="str">
        <f>_xlfn.XLOOKUP(Orders_CLEAN[[#This Row],[ProductName]],Products[ProductName],Products[Category])</f>
        <v>Office Supplies</v>
      </c>
      <c r="I1101" s="6">
        <f>_xlfn.XLOOKUP(Orders_CLEAN[[#This Row],[ProductID]],Products[ProductID],Products[Cost])</f>
        <v>671.48</v>
      </c>
      <c r="J1101">
        <v>7</v>
      </c>
      <c r="K1101" s="6">
        <v>1240.1099999999999</v>
      </c>
      <c r="L1101" s="7">
        <v>0.2</v>
      </c>
      <c r="M1101" t="s">
        <v>13</v>
      </c>
      <c r="N1101" t="s">
        <v>14</v>
      </c>
      <c r="O1101" t="str">
        <f>_xlfn.XLOOKUP(Orders_CLEAN[[#This Row],[Region]],Region_lookup[RegionCode],Region_lookup[RegionName])</f>
        <v>Western Cape</v>
      </c>
      <c r="P1101" t="s">
        <v>15</v>
      </c>
      <c r="Q1101" t="str">
        <f>_xlfn.XLOOKUP(Orders_CLEAN[[#This Row],[EmployeeID]],Employees[EmployeeID],Employees[EmployeeName])</f>
        <v>Anja Fourie</v>
      </c>
      <c r="R1101" s="8">
        <f>Orders_CLEAN[[#This Row],[Quantity]]*Orders_CLEAN[[#This Row],[UnitPrice]]*(1-Orders_CLEAN[[#This Row],[Discount]])</f>
        <v>6944.6159999999991</v>
      </c>
      <c r="S1101" s="8">
        <f>Orders_CLEAN[[#This Row],[Cost]]*Orders_CLEAN[[#This Row],[Quantity]]</f>
        <v>4700.3600000000006</v>
      </c>
      <c r="T1101" s="8">
        <f>Orders_CLEAN[[#This Row],[LineTotal]]-Orders_CLEAN[[#This Row],[LineCost]]</f>
        <v>2244.2559999999985</v>
      </c>
      <c r="U1101" s="8" t="str">
        <f>IFERROR(IF(Orders_CLEAN[[#This Row],[Profit]]/Orders_CLEAN[[#This Row],[LineTotal]]&gt;0.3, "High", IF(Orders_CLEAN[[#This Row],[Profit]]/Orders_CLEAN[[#This Row],[LineTotal]]&gt;=0.15, "Medium", "Low")), "Quantity Error!")</f>
        <v>High</v>
      </c>
      <c r="V1101" s="8" t="str">
        <f>IF(COUNTIF(Returns[OrderID], Orders_CLEAN[[#This Row],[OrderID]])&gt;0, "Yes", "No")</f>
        <v>No</v>
      </c>
      <c r="W1101" s="19">
        <f>IF(Orders_CLEAN[[#This Row],[Returned]]="Yes",1,0)</f>
        <v>0</v>
      </c>
    </row>
    <row r="1102" spans="1:23" x14ac:dyDescent="0.2">
      <c r="A1102" t="s">
        <v>1709</v>
      </c>
      <c r="B1102" s="5">
        <v>45548</v>
      </c>
      <c r="C1102" s="5" t="str">
        <f>IF(Orders_CLEAN[[#This Row],[Quantity]]="", "Quantity Error!", "Q"&amp;ROUNDUP(MONTH(Orders_CLEAN[[#This Row],[OrderDate]])/3,0))</f>
        <v>Q3</v>
      </c>
      <c r="D1102" t="s">
        <v>467</v>
      </c>
      <c r="E1102" t="str">
        <f>_xlfn.XLOOKUP(Orders_CLEAN[[#This Row],[CustomerID]],Customers[CustomerID],Customers[CustomerName])</f>
        <v>Thabo Molefe</v>
      </c>
      <c r="F1102" t="s">
        <v>114</v>
      </c>
      <c r="G1102" t="str">
        <f>_xlfn.XLOOKUP(Orders_CLEAN[[#This Row],[ProductID]],Products[ProductID],Products[ProductName])</f>
        <v>Staplers Model 4</v>
      </c>
      <c r="H1102" t="str">
        <f>_xlfn.XLOOKUP(Orders_CLEAN[[#This Row],[ProductName]],Products[ProductName],Products[Category])</f>
        <v>Office Supplies</v>
      </c>
      <c r="I1102" s="6">
        <f>_xlfn.XLOOKUP(Orders_CLEAN[[#This Row],[ProductID]],Products[ProductID],Products[Cost])</f>
        <v>465.76</v>
      </c>
      <c r="J1102">
        <v>7</v>
      </c>
      <c r="K1102" s="6">
        <v>906.25</v>
      </c>
      <c r="L1102" s="7">
        <v>0</v>
      </c>
      <c r="M1102" t="s">
        <v>62</v>
      </c>
      <c r="N1102" t="s">
        <v>47</v>
      </c>
      <c r="O1102" t="str">
        <f>_xlfn.XLOOKUP(Orders_CLEAN[[#This Row],[Region]],Region_lookup[RegionCode],Region_lookup[RegionName])</f>
        <v>Eastern Cape</v>
      </c>
      <c r="P1102" t="s">
        <v>75</v>
      </c>
      <c r="Q1102" t="str">
        <f>_xlfn.XLOOKUP(Orders_CLEAN[[#This Row],[EmployeeID]],Employees[EmployeeID],Employees[EmployeeName])</f>
        <v>Francois Steyn</v>
      </c>
      <c r="R1102" s="8">
        <f>Orders_CLEAN[[#This Row],[Quantity]]*Orders_CLEAN[[#This Row],[UnitPrice]]*(1-Orders_CLEAN[[#This Row],[Discount]])</f>
        <v>6343.75</v>
      </c>
      <c r="S1102" s="8">
        <f>Orders_CLEAN[[#This Row],[Cost]]*Orders_CLEAN[[#This Row],[Quantity]]</f>
        <v>3260.3199999999997</v>
      </c>
      <c r="T1102" s="8">
        <f>Orders_CLEAN[[#This Row],[LineTotal]]-Orders_CLEAN[[#This Row],[LineCost]]</f>
        <v>3083.4300000000003</v>
      </c>
      <c r="U1102" s="8" t="str">
        <f>IFERROR(IF(Orders_CLEAN[[#This Row],[Profit]]/Orders_CLEAN[[#This Row],[LineTotal]]&gt;0.3, "High", IF(Orders_CLEAN[[#This Row],[Profit]]/Orders_CLEAN[[#This Row],[LineTotal]]&gt;=0.15, "Medium", "Low")), "Quantity Error!")</f>
        <v>High</v>
      </c>
      <c r="V1102" s="8" t="str">
        <f>IF(COUNTIF(Returns[OrderID], Orders_CLEAN[[#This Row],[OrderID]])&gt;0, "Yes", "No")</f>
        <v>No</v>
      </c>
      <c r="W1102" s="19">
        <f>IF(Orders_CLEAN[[#This Row],[Returned]]="Yes",1,0)</f>
        <v>0</v>
      </c>
    </row>
    <row r="1103" spans="1:23" x14ac:dyDescent="0.2">
      <c r="A1103" t="s">
        <v>1711</v>
      </c>
      <c r="B1103" s="5">
        <v>45692</v>
      </c>
      <c r="C1103" s="5" t="str">
        <f>IF(Orders_CLEAN[[#This Row],[Quantity]]="", "Quantity Error!", "Q"&amp;ROUNDUP(MONTH(Orders_CLEAN[[#This Row],[OrderDate]])/3,0))</f>
        <v>Q1</v>
      </c>
      <c r="D1103" t="s">
        <v>191</v>
      </c>
      <c r="E1103" t="str">
        <f>_xlfn.XLOOKUP(Orders_CLEAN[[#This Row],[CustomerID]],Customers[CustomerID],Customers[CustomerName])</f>
        <v>Pieter Steyn</v>
      </c>
      <c r="F1103" t="s">
        <v>136</v>
      </c>
      <c r="G1103" t="str">
        <f>_xlfn.XLOOKUP(Orders_CLEAN[[#This Row],[ProductID]],Products[ProductID],Products[ProductName])</f>
        <v>Chairs Model 4</v>
      </c>
      <c r="H1103" t="str">
        <f>_xlfn.XLOOKUP(Orders_CLEAN[[#This Row],[ProductName]],Products[ProductName],Products[Category])</f>
        <v>Furniture</v>
      </c>
      <c r="I1103" s="6">
        <f>_xlfn.XLOOKUP(Orders_CLEAN[[#This Row],[ProductID]],Products[ProductID],Products[Cost])</f>
        <v>784.05</v>
      </c>
      <c r="J1103">
        <v>4</v>
      </c>
      <c r="K1103" s="6">
        <v>1700.53</v>
      </c>
      <c r="L1103" s="7">
        <v>0.1</v>
      </c>
      <c r="M1103" t="s">
        <v>27</v>
      </c>
      <c r="N1103" t="s">
        <v>47</v>
      </c>
      <c r="O1103" t="str">
        <f>_xlfn.XLOOKUP(Orders_CLEAN[[#This Row],[Region]],Region_lookup[RegionCode],Region_lookup[RegionName])</f>
        <v>Eastern Cape</v>
      </c>
      <c r="P1103" t="s">
        <v>58</v>
      </c>
      <c r="Q1103" t="str">
        <f>_xlfn.XLOOKUP(Orders_CLEAN[[#This Row],[EmployeeID]],Employees[EmployeeID],Employees[EmployeeName])</f>
        <v>Palesa Steyn</v>
      </c>
      <c r="R1103" s="8">
        <f>Orders_CLEAN[[#This Row],[Quantity]]*Orders_CLEAN[[#This Row],[UnitPrice]]*(1-Orders_CLEAN[[#This Row],[Discount]])</f>
        <v>6121.9080000000004</v>
      </c>
      <c r="S1103" s="8">
        <f>Orders_CLEAN[[#This Row],[Cost]]*Orders_CLEAN[[#This Row],[Quantity]]</f>
        <v>3136.2</v>
      </c>
      <c r="T1103" s="8">
        <f>Orders_CLEAN[[#This Row],[LineTotal]]-Orders_CLEAN[[#This Row],[LineCost]]</f>
        <v>2985.7080000000005</v>
      </c>
      <c r="U1103" s="8" t="str">
        <f>IFERROR(IF(Orders_CLEAN[[#This Row],[Profit]]/Orders_CLEAN[[#This Row],[LineTotal]]&gt;0.3, "High", IF(Orders_CLEAN[[#This Row],[Profit]]/Orders_CLEAN[[#This Row],[LineTotal]]&gt;=0.15, "Medium", "Low")), "Quantity Error!")</f>
        <v>High</v>
      </c>
      <c r="V1103" s="8" t="str">
        <f>IF(COUNTIF(Returns[OrderID], Orders_CLEAN[[#This Row],[OrderID]])&gt;0, "Yes", "No")</f>
        <v>No</v>
      </c>
      <c r="W1103" s="19">
        <f>IF(Orders_CLEAN[[#This Row],[Returned]]="Yes",1,0)</f>
        <v>0</v>
      </c>
    </row>
    <row r="1104" spans="1:23" x14ac:dyDescent="0.2">
      <c r="A1104" t="s">
        <v>1712</v>
      </c>
      <c r="B1104" s="5">
        <v>45647</v>
      </c>
      <c r="C1104" s="5" t="str">
        <f>IF(Orders_CLEAN[[#This Row],[Quantity]]="", "Quantity Error!", "Q"&amp;ROUNDUP(MONTH(Orders_CLEAN[[#This Row],[OrderDate]])/3,0))</f>
        <v>Q4</v>
      </c>
      <c r="D1104" t="s">
        <v>404</v>
      </c>
      <c r="E1104" t="str">
        <f>_xlfn.XLOOKUP(Orders_CLEAN[[#This Row],[CustomerID]],Customers[CustomerID],Customers[CustomerName])</f>
        <v>Riaan Botha</v>
      </c>
      <c r="F1104" t="s">
        <v>297</v>
      </c>
      <c r="G1104" t="str">
        <f>_xlfn.XLOOKUP(Orders_CLEAN[[#This Row],[ProductID]],Products[ProductID],Products[ProductName])</f>
        <v>Laptops Model 2</v>
      </c>
      <c r="H1104" t="str">
        <f>_xlfn.XLOOKUP(Orders_CLEAN[[#This Row],[ProductName]],Products[ProductName],Products[Category])</f>
        <v>Technology</v>
      </c>
      <c r="I1104" s="6">
        <f>_xlfn.XLOOKUP(Orders_CLEAN[[#This Row],[ProductID]],Products[ProductID],Products[Cost])</f>
        <v>55.26</v>
      </c>
      <c r="J1104">
        <v>3</v>
      </c>
      <c r="K1104" s="6">
        <v>112.32</v>
      </c>
      <c r="L1104" s="7">
        <v>0.1</v>
      </c>
      <c r="M1104" t="s">
        <v>13</v>
      </c>
      <c r="N1104" t="s">
        <v>21</v>
      </c>
      <c r="O1104" t="str">
        <f>_xlfn.XLOOKUP(Orders_CLEAN[[#This Row],[Region]],Region_lookup[RegionCode],Region_lookup[RegionName])</f>
        <v>KwaZulu-Natal</v>
      </c>
      <c r="P1104" t="s">
        <v>170</v>
      </c>
      <c r="Q1104" t="str">
        <f>_xlfn.XLOOKUP(Orders_CLEAN[[#This Row],[EmployeeID]],Employees[EmployeeID],Employees[EmployeeName])</f>
        <v>Nomvula Le Roux</v>
      </c>
      <c r="R1104" s="8">
        <f>Orders_CLEAN[[#This Row],[Quantity]]*Orders_CLEAN[[#This Row],[UnitPrice]]*(1-Orders_CLEAN[[#This Row],[Discount]])</f>
        <v>303.26400000000001</v>
      </c>
      <c r="S1104" s="8">
        <f>Orders_CLEAN[[#This Row],[Cost]]*Orders_CLEAN[[#This Row],[Quantity]]</f>
        <v>165.78</v>
      </c>
      <c r="T1104" s="8">
        <f>Orders_CLEAN[[#This Row],[LineTotal]]-Orders_CLEAN[[#This Row],[LineCost]]</f>
        <v>137.48400000000001</v>
      </c>
      <c r="U1104" s="8" t="str">
        <f>IFERROR(IF(Orders_CLEAN[[#This Row],[Profit]]/Orders_CLEAN[[#This Row],[LineTotal]]&gt;0.3, "High", IF(Orders_CLEAN[[#This Row],[Profit]]/Orders_CLEAN[[#This Row],[LineTotal]]&gt;=0.15, "Medium", "Low")), "Quantity Error!")</f>
        <v>High</v>
      </c>
      <c r="V1104" s="8" t="str">
        <f>IF(COUNTIF(Returns[OrderID], Orders_CLEAN[[#This Row],[OrderID]])&gt;0, "Yes", "No")</f>
        <v>Yes</v>
      </c>
      <c r="W1104" s="19">
        <f>IF(Orders_CLEAN[[#This Row],[Returned]]="Yes",1,0)</f>
        <v>1</v>
      </c>
    </row>
    <row r="1105" spans="1:23" x14ac:dyDescent="0.2">
      <c r="A1105" t="s">
        <v>1713</v>
      </c>
      <c r="B1105" s="5">
        <v>45483</v>
      </c>
      <c r="C1105" s="5" t="str">
        <f>IF(Orders_CLEAN[[#This Row],[Quantity]]="", "Quantity Error!", "Q"&amp;ROUNDUP(MONTH(Orders_CLEAN[[#This Row],[OrderDate]])/3,0))</f>
        <v>Q3</v>
      </c>
      <c r="D1105" t="s">
        <v>347</v>
      </c>
      <c r="E1105" t="str">
        <f>_xlfn.XLOOKUP(Orders_CLEAN[[#This Row],[CustomerID]],Customers[CustomerID],Customers[CustomerName])</f>
        <v>Bongani Molefe</v>
      </c>
      <c r="F1105" t="s">
        <v>144</v>
      </c>
      <c r="G1105" t="str">
        <f>_xlfn.XLOOKUP(Orders_CLEAN[[#This Row],[ProductID]],Products[ProductID],Products[ProductName])</f>
        <v>Bookcases Model 1</v>
      </c>
      <c r="H1105" t="str">
        <f>_xlfn.XLOOKUP(Orders_CLEAN[[#This Row],[ProductName]],Products[ProductName],Products[Category])</f>
        <v>Furniture</v>
      </c>
      <c r="I1105" s="6">
        <f>_xlfn.XLOOKUP(Orders_CLEAN[[#This Row],[ProductID]],Products[ProductID],Products[Cost])</f>
        <v>644.65</v>
      </c>
      <c r="J1105">
        <v>6</v>
      </c>
      <c r="K1105" s="6">
        <v>1029.82</v>
      </c>
      <c r="L1105" s="7">
        <v>0.2</v>
      </c>
      <c r="M1105" t="s">
        <v>27</v>
      </c>
      <c r="N1105" t="s">
        <v>47</v>
      </c>
      <c r="O1105" t="str">
        <f>_xlfn.XLOOKUP(Orders_CLEAN[[#This Row],[Region]],Region_lookup[RegionCode],Region_lookup[RegionName])</f>
        <v>Eastern Cape</v>
      </c>
      <c r="P1105" t="s">
        <v>48</v>
      </c>
      <c r="Q1105" t="str">
        <f>_xlfn.XLOOKUP(Orders_CLEAN[[#This Row],[EmployeeID]],Employees[EmployeeID],Employees[EmployeeName])</f>
        <v>Sipho Ndlovu</v>
      </c>
      <c r="R1105" s="8">
        <f>Orders_CLEAN[[#This Row],[Quantity]]*Orders_CLEAN[[#This Row],[UnitPrice]]*(1-Orders_CLEAN[[#This Row],[Discount]])</f>
        <v>4943.1360000000004</v>
      </c>
      <c r="S1105" s="8">
        <f>Orders_CLEAN[[#This Row],[Cost]]*Orders_CLEAN[[#This Row],[Quantity]]</f>
        <v>3867.8999999999996</v>
      </c>
      <c r="T1105" s="8">
        <f>Orders_CLEAN[[#This Row],[LineTotal]]-Orders_CLEAN[[#This Row],[LineCost]]</f>
        <v>1075.2360000000008</v>
      </c>
      <c r="U1105" s="8" t="str">
        <f>IFERROR(IF(Orders_CLEAN[[#This Row],[Profit]]/Orders_CLEAN[[#This Row],[LineTotal]]&gt;0.3, "High", IF(Orders_CLEAN[[#This Row],[Profit]]/Orders_CLEAN[[#This Row],[LineTotal]]&gt;=0.15, "Medium", "Low")), "Quantity Error!")</f>
        <v>Medium</v>
      </c>
      <c r="V1105" s="8" t="str">
        <f>IF(COUNTIF(Returns[OrderID], Orders_CLEAN[[#This Row],[OrderID]])&gt;0, "Yes", "No")</f>
        <v>No</v>
      </c>
      <c r="W1105" s="19">
        <f>IF(Orders_CLEAN[[#This Row],[Returned]]="Yes",1,0)</f>
        <v>0</v>
      </c>
    </row>
    <row r="1106" spans="1:23" x14ac:dyDescent="0.2">
      <c r="A1106" t="s">
        <v>1714</v>
      </c>
      <c r="B1106" s="5">
        <v>45507</v>
      </c>
      <c r="C1106" s="5" t="str">
        <f>IF(Orders_CLEAN[[#This Row],[Quantity]]="", "Quantity Error!", "Q"&amp;ROUNDUP(MONTH(Orders_CLEAN[[#This Row],[OrderDate]])/3,0))</f>
        <v>Q3</v>
      </c>
      <c r="D1106" t="s">
        <v>296</v>
      </c>
      <c r="E1106" t="str">
        <f>_xlfn.XLOOKUP(Orders_CLEAN[[#This Row],[CustomerID]],Customers[CustomerID],Customers[CustomerName])</f>
        <v>Francois Le Roux</v>
      </c>
      <c r="F1106" t="s">
        <v>155</v>
      </c>
      <c r="G1106" t="str">
        <f>_xlfn.XLOOKUP(Orders_CLEAN[[#This Row],[ProductID]],Products[ProductID],Products[ProductName])</f>
        <v>Monitors Model 1</v>
      </c>
      <c r="H1106" t="str">
        <f>_xlfn.XLOOKUP(Orders_CLEAN[[#This Row],[ProductName]],Products[ProductName],Products[Category])</f>
        <v>Technology</v>
      </c>
      <c r="I1106" s="6">
        <f>_xlfn.XLOOKUP(Orders_CLEAN[[#This Row],[ProductID]],Products[ProductID],Products[Cost])</f>
        <v>757.28</v>
      </c>
      <c r="J1106">
        <v>11</v>
      </c>
      <c r="K1106" s="6">
        <v>1165.56</v>
      </c>
      <c r="L1106" s="7">
        <v>0.05</v>
      </c>
      <c r="M1106" t="s">
        <v>13</v>
      </c>
      <c r="N1106" t="s">
        <v>47</v>
      </c>
      <c r="O1106" t="str">
        <f>_xlfn.XLOOKUP(Orders_CLEAN[[#This Row],[Region]],Region_lookup[RegionCode],Region_lookup[RegionName])</f>
        <v>Eastern Cape</v>
      </c>
      <c r="P1106" t="s">
        <v>58</v>
      </c>
      <c r="Q1106" t="str">
        <f>_xlfn.XLOOKUP(Orders_CLEAN[[#This Row],[EmployeeID]],Employees[EmployeeID],Employees[EmployeeName])</f>
        <v>Palesa Steyn</v>
      </c>
      <c r="R1106" s="8">
        <f>Orders_CLEAN[[#This Row],[Quantity]]*Orders_CLEAN[[#This Row],[UnitPrice]]*(1-Orders_CLEAN[[#This Row],[Discount]])</f>
        <v>12180.101999999999</v>
      </c>
      <c r="S1106" s="8">
        <f>Orders_CLEAN[[#This Row],[Cost]]*Orders_CLEAN[[#This Row],[Quantity]]</f>
        <v>8330.08</v>
      </c>
      <c r="T1106" s="8">
        <f>Orders_CLEAN[[#This Row],[LineTotal]]-Orders_CLEAN[[#This Row],[LineCost]]</f>
        <v>3850.021999999999</v>
      </c>
      <c r="U1106" s="8" t="str">
        <f>IFERROR(IF(Orders_CLEAN[[#This Row],[Profit]]/Orders_CLEAN[[#This Row],[LineTotal]]&gt;0.3, "High", IF(Orders_CLEAN[[#This Row],[Profit]]/Orders_CLEAN[[#This Row],[LineTotal]]&gt;=0.15, "Medium", "Low")), "Quantity Error!")</f>
        <v>High</v>
      </c>
      <c r="V1106" s="8" t="str">
        <f>IF(COUNTIF(Returns[OrderID], Orders_CLEAN[[#This Row],[OrderID]])&gt;0, "Yes", "No")</f>
        <v>No</v>
      </c>
      <c r="W1106" s="19">
        <f>IF(Orders_CLEAN[[#This Row],[Returned]]="Yes",1,0)</f>
        <v>0</v>
      </c>
    </row>
    <row r="1107" spans="1:23" x14ac:dyDescent="0.2">
      <c r="A1107" t="s">
        <v>1715</v>
      </c>
      <c r="B1107" s="5">
        <v>45706</v>
      </c>
      <c r="C1107" s="5" t="str">
        <f>IF(Orders_CLEAN[[#This Row],[Quantity]]="", "Quantity Error!", "Q"&amp;ROUNDUP(MONTH(Orders_CLEAN[[#This Row],[OrderDate]])/3,0))</f>
        <v>Q1</v>
      </c>
      <c r="D1107" t="s">
        <v>530</v>
      </c>
      <c r="E1107" t="str">
        <f>_xlfn.XLOOKUP(Orders_CLEAN[[#This Row],[CustomerID]],Customers[CustomerID],Customers[CustomerName])</f>
        <v>Aisha Botha</v>
      </c>
      <c r="F1107" t="s">
        <v>26</v>
      </c>
      <c r="G1107" t="str">
        <f>_xlfn.XLOOKUP(Orders_CLEAN[[#This Row],[ProductID]],Products[ProductID],Products[ProductName])</f>
        <v>Bookcases Model 3</v>
      </c>
      <c r="H1107" t="str">
        <f>_xlfn.XLOOKUP(Orders_CLEAN[[#This Row],[ProductName]],Products[ProductName],Products[Category])</f>
        <v>Furniture</v>
      </c>
      <c r="I1107" s="6">
        <f>_xlfn.XLOOKUP(Orders_CLEAN[[#This Row],[ProductID]],Products[ProductID],Products[Cost])</f>
        <v>431.57</v>
      </c>
      <c r="J1107">
        <v>8</v>
      </c>
      <c r="K1107" s="6">
        <v>725.92</v>
      </c>
      <c r="L1107" s="7">
        <v>0.1</v>
      </c>
      <c r="M1107" t="s">
        <v>62</v>
      </c>
      <c r="N1107" t="s">
        <v>21</v>
      </c>
      <c r="O1107" t="str">
        <f>_xlfn.XLOOKUP(Orders_CLEAN[[#This Row],[Region]],Region_lookup[RegionCode],Region_lookup[RegionName])</f>
        <v>KwaZulu-Natal</v>
      </c>
      <c r="P1107" t="s">
        <v>97</v>
      </c>
      <c r="Q1107" t="str">
        <f>_xlfn.XLOOKUP(Orders_CLEAN[[#This Row],[EmployeeID]],Employees[EmployeeID],Employees[EmployeeName])</f>
        <v>Bongani Sithole</v>
      </c>
      <c r="R1107" s="8">
        <f>Orders_CLEAN[[#This Row],[Quantity]]*Orders_CLEAN[[#This Row],[UnitPrice]]*(1-Orders_CLEAN[[#This Row],[Discount]])</f>
        <v>5226.6239999999998</v>
      </c>
      <c r="S1107" s="8">
        <f>Orders_CLEAN[[#This Row],[Cost]]*Orders_CLEAN[[#This Row],[Quantity]]</f>
        <v>3452.56</v>
      </c>
      <c r="T1107" s="8">
        <f>Orders_CLEAN[[#This Row],[LineTotal]]-Orders_CLEAN[[#This Row],[LineCost]]</f>
        <v>1774.0639999999999</v>
      </c>
      <c r="U1107" s="8" t="str">
        <f>IFERROR(IF(Orders_CLEAN[[#This Row],[Profit]]/Orders_CLEAN[[#This Row],[LineTotal]]&gt;0.3, "High", IF(Orders_CLEAN[[#This Row],[Profit]]/Orders_CLEAN[[#This Row],[LineTotal]]&gt;=0.15, "Medium", "Low")), "Quantity Error!")</f>
        <v>High</v>
      </c>
      <c r="V1107" s="8" t="str">
        <f>IF(COUNTIF(Returns[OrderID], Orders_CLEAN[[#This Row],[OrderID]])&gt;0, "Yes", "No")</f>
        <v>Yes</v>
      </c>
      <c r="W1107" s="19">
        <f>IF(Orders_CLEAN[[#This Row],[Returned]]="Yes",1,0)</f>
        <v>1</v>
      </c>
    </row>
    <row r="1108" spans="1:23" x14ac:dyDescent="0.2">
      <c r="A1108" t="s">
        <v>1716</v>
      </c>
      <c r="B1108" s="5">
        <v>45327</v>
      </c>
      <c r="C1108" s="5" t="str">
        <f>IF(Orders_CLEAN[[#This Row],[Quantity]]="", "Quantity Error!", "Q"&amp;ROUNDUP(MONTH(Orders_CLEAN[[#This Row],[OrderDate]])/3,0))</f>
        <v>Q1</v>
      </c>
      <c r="D1108" t="s">
        <v>342</v>
      </c>
      <c r="E1108" t="str">
        <f>_xlfn.XLOOKUP(Orders_CLEAN[[#This Row],[CustomerID]],Customers[CustomerID],Customers[CustomerName])</f>
        <v>Nomsa Sithole</v>
      </c>
      <c r="F1108" t="s">
        <v>81</v>
      </c>
      <c r="G1108" t="str">
        <f>_xlfn.XLOOKUP(Orders_CLEAN[[#This Row],[ProductID]],Products[ProductID],Products[ProductName])</f>
        <v>Envelopes Model 2</v>
      </c>
      <c r="H1108" t="str">
        <f>_xlfn.XLOOKUP(Orders_CLEAN[[#This Row],[ProductName]],Products[ProductName],Products[Category])</f>
        <v>Office Supplies</v>
      </c>
      <c r="I1108" s="6">
        <f>_xlfn.XLOOKUP(Orders_CLEAN[[#This Row],[ProductID]],Products[ProductID],Products[Cost])</f>
        <v>599.25</v>
      </c>
      <c r="J1108">
        <v>4</v>
      </c>
      <c r="K1108" s="6">
        <v>849.05</v>
      </c>
      <c r="L1108" s="7">
        <v>0</v>
      </c>
      <c r="M1108" t="s">
        <v>27</v>
      </c>
      <c r="N1108" t="s">
        <v>21</v>
      </c>
      <c r="O1108" t="str">
        <f>_xlfn.XLOOKUP(Orders_CLEAN[[#This Row],[Region]],Region_lookup[RegionCode],Region_lookup[RegionName])</f>
        <v>KwaZulu-Natal</v>
      </c>
      <c r="P1108" t="s">
        <v>97</v>
      </c>
      <c r="Q1108" t="str">
        <f>_xlfn.XLOOKUP(Orders_CLEAN[[#This Row],[EmployeeID]],Employees[EmployeeID],Employees[EmployeeName])</f>
        <v>Bongani Sithole</v>
      </c>
      <c r="R1108" s="8">
        <f>Orders_CLEAN[[#This Row],[Quantity]]*Orders_CLEAN[[#This Row],[UnitPrice]]*(1-Orders_CLEAN[[#This Row],[Discount]])</f>
        <v>3396.2</v>
      </c>
      <c r="S1108" s="8">
        <f>Orders_CLEAN[[#This Row],[Cost]]*Orders_CLEAN[[#This Row],[Quantity]]</f>
        <v>2397</v>
      </c>
      <c r="T1108" s="8">
        <f>Orders_CLEAN[[#This Row],[LineTotal]]-Orders_CLEAN[[#This Row],[LineCost]]</f>
        <v>999.19999999999982</v>
      </c>
      <c r="U1108" s="8" t="str">
        <f>IFERROR(IF(Orders_CLEAN[[#This Row],[Profit]]/Orders_CLEAN[[#This Row],[LineTotal]]&gt;0.3, "High", IF(Orders_CLEAN[[#This Row],[Profit]]/Orders_CLEAN[[#This Row],[LineTotal]]&gt;=0.15, "Medium", "Low")), "Quantity Error!")</f>
        <v>Medium</v>
      </c>
      <c r="V1108" s="8" t="str">
        <f>IF(COUNTIF(Returns[OrderID], Orders_CLEAN[[#This Row],[OrderID]])&gt;0, "Yes", "No")</f>
        <v>No</v>
      </c>
      <c r="W1108" s="19">
        <f>IF(Orders_CLEAN[[#This Row],[Returned]]="Yes",1,0)</f>
        <v>0</v>
      </c>
    </row>
    <row r="1109" spans="1:23" x14ac:dyDescent="0.2">
      <c r="A1109" t="s">
        <v>1718</v>
      </c>
      <c r="B1109" s="5">
        <v>45466</v>
      </c>
      <c r="C1109" s="5" t="str">
        <f>IF(Orders_CLEAN[[#This Row],[Quantity]]="", "Quantity Error!", "Q"&amp;ROUNDUP(MONTH(Orders_CLEAN[[#This Row],[OrderDate]])/3,0))</f>
        <v>Q2</v>
      </c>
      <c r="D1109" t="s">
        <v>846</v>
      </c>
      <c r="E1109" t="str">
        <f>_xlfn.XLOOKUP(Orders_CLEAN[[#This Row],[CustomerID]],Customers[CustomerID],Customers[CustomerName])</f>
        <v>Kagiso Nkosi</v>
      </c>
      <c r="F1109" t="s">
        <v>136</v>
      </c>
      <c r="G1109" t="str">
        <f>_xlfn.XLOOKUP(Orders_CLEAN[[#This Row],[ProductID]],Products[ProductID],Products[ProductName])</f>
        <v>Chairs Model 4</v>
      </c>
      <c r="H1109" t="str">
        <f>_xlfn.XLOOKUP(Orders_CLEAN[[#This Row],[ProductName]],Products[ProductName],Products[Category])</f>
        <v>Furniture</v>
      </c>
      <c r="I1109" s="6">
        <f>_xlfn.XLOOKUP(Orders_CLEAN[[#This Row],[ProductID]],Products[ProductID],Products[Cost])</f>
        <v>784.05</v>
      </c>
      <c r="J1109">
        <v>2</v>
      </c>
      <c r="K1109" s="6">
        <v>1700.53</v>
      </c>
      <c r="L1109" s="7">
        <v>0</v>
      </c>
      <c r="M1109" t="s">
        <v>27</v>
      </c>
      <c r="N1109" t="s">
        <v>14</v>
      </c>
      <c r="O1109" t="str">
        <f>_xlfn.XLOOKUP(Orders_CLEAN[[#This Row],[Region]],Region_lookup[RegionCode],Region_lookup[RegionName])</f>
        <v>Western Cape</v>
      </c>
      <c r="P1109" t="s">
        <v>15</v>
      </c>
      <c r="Q1109" t="str">
        <f>_xlfn.XLOOKUP(Orders_CLEAN[[#This Row],[EmployeeID]],Employees[EmployeeID],Employees[EmployeeName])</f>
        <v>Anja Fourie</v>
      </c>
      <c r="R1109" s="8">
        <f>Orders_CLEAN[[#This Row],[Quantity]]*Orders_CLEAN[[#This Row],[UnitPrice]]*(1-Orders_CLEAN[[#This Row],[Discount]])</f>
        <v>3401.06</v>
      </c>
      <c r="S1109" s="8">
        <f>Orders_CLEAN[[#This Row],[Cost]]*Orders_CLEAN[[#This Row],[Quantity]]</f>
        <v>1568.1</v>
      </c>
      <c r="T1109" s="8">
        <f>Orders_CLEAN[[#This Row],[LineTotal]]-Orders_CLEAN[[#This Row],[LineCost]]</f>
        <v>1832.96</v>
      </c>
      <c r="U1109" s="8" t="str">
        <f>IFERROR(IF(Orders_CLEAN[[#This Row],[Profit]]/Orders_CLEAN[[#This Row],[LineTotal]]&gt;0.3, "High", IF(Orders_CLEAN[[#This Row],[Profit]]/Orders_CLEAN[[#This Row],[LineTotal]]&gt;=0.15, "Medium", "Low")), "Quantity Error!")</f>
        <v>High</v>
      </c>
      <c r="V1109" s="8" t="str">
        <f>IF(COUNTIF(Returns[OrderID], Orders_CLEAN[[#This Row],[OrderID]])&gt;0, "Yes", "No")</f>
        <v>No</v>
      </c>
      <c r="W1109" s="19">
        <f>IF(Orders_CLEAN[[#This Row],[Returned]]="Yes",1,0)</f>
        <v>0</v>
      </c>
    </row>
    <row r="1110" spans="1:23" x14ac:dyDescent="0.2">
      <c r="A1110" t="s">
        <v>1720</v>
      </c>
      <c r="B1110" s="5">
        <v>45655</v>
      </c>
      <c r="C1110" s="5" t="str">
        <f>IF(Orders_CLEAN[[#This Row],[Quantity]]="", "Quantity Error!", "Q"&amp;ROUNDUP(MONTH(Orders_CLEAN[[#This Row],[OrderDate]])/3,0))</f>
        <v>Q4</v>
      </c>
      <c r="D1110" t="s">
        <v>54</v>
      </c>
      <c r="E1110" t="str">
        <f>_xlfn.XLOOKUP(Orders_CLEAN[[#This Row],[CustomerID]],Customers[CustomerID],Customers[CustomerName])</f>
        <v>Precious Venter</v>
      </c>
      <c r="F1110" t="s">
        <v>537</v>
      </c>
      <c r="G1110" t="str">
        <f>_xlfn.XLOOKUP(Orders_CLEAN[[#This Row],[ProductID]],Products[ProductID],Products[ProductName])</f>
        <v>Desks Model 4</v>
      </c>
      <c r="H1110" t="str">
        <f>_xlfn.XLOOKUP(Orders_CLEAN[[#This Row],[ProductName]],Products[ProductName],Products[Category])</f>
        <v>Furniture</v>
      </c>
      <c r="I1110" s="6">
        <f>_xlfn.XLOOKUP(Orders_CLEAN[[#This Row],[ProductID]],Products[ProductID],Products[Cost])</f>
        <v>598.51</v>
      </c>
      <c r="J1110">
        <v>10</v>
      </c>
      <c r="K1110" s="6">
        <v>940.73</v>
      </c>
      <c r="L1110" s="7">
        <v>0</v>
      </c>
      <c r="M1110" t="s">
        <v>13</v>
      </c>
      <c r="N1110" t="s">
        <v>21</v>
      </c>
      <c r="O1110" t="str">
        <f>_xlfn.XLOOKUP(Orders_CLEAN[[#This Row],[Region]],Region_lookup[RegionCode],Region_lookup[RegionName])</f>
        <v>KwaZulu-Natal</v>
      </c>
      <c r="P1110" t="s">
        <v>170</v>
      </c>
      <c r="Q1110" t="str">
        <f>_xlfn.XLOOKUP(Orders_CLEAN[[#This Row],[EmployeeID]],Employees[EmployeeID],Employees[EmployeeName])</f>
        <v>Nomvula Le Roux</v>
      </c>
      <c r="R1110" s="8">
        <f>Orders_CLEAN[[#This Row],[Quantity]]*Orders_CLEAN[[#This Row],[UnitPrice]]*(1-Orders_CLEAN[[#This Row],[Discount]])</f>
        <v>9407.2999999999993</v>
      </c>
      <c r="S1110" s="8">
        <f>Orders_CLEAN[[#This Row],[Cost]]*Orders_CLEAN[[#This Row],[Quantity]]</f>
        <v>5985.1</v>
      </c>
      <c r="T1110" s="8">
        <f>Orders_CLEAN[[#This Row],[LineTotal]]-Orders_CLEAN[[#This Row],[LineCost]]</f>
        <v>3422.1999999999989</v>
      </c>
      <c r="U1110" s="8" t="str">
        <f>IFERROR(IF(Orders_CLEAN[[#This Row],[Profit]]/Orders_CLEAN[[#This Row],[LineTotal]]&gt;0.3, "High", IF(Orders_CLEAN[[#This Row],[Profit]]/Orders_CLEAN[[#This Row],[LineTotal]]&gt;=0.15, "Medium", "Low")), "Quantity Error!")</f>
        <v>High</v>
      </c>
      <c r="V1110" s="8" t="str">
        <f>IF(COUNTIF(Returns[OrderID], Orders_CLEAN[[#This Row],[OrderID]])&gt;0, "Yes", "No")</f>
        <v>No</v>
      </c>
      <c r="W1110" s="19">
        <f>IF(Orders_CLEAN[[#This Row],[Returned]]="Yes",1,0)</f>
        <v>0</v>
      </c>
    </row>
    <row r="1111" spans="1:23" x14ac:dyDescent="0.2">
      <c r="A1111" t="s">
        <v>1721</v>
      </c>
      <c r="B1111" s="5">
        <v>45560</v>
      </c>
      <c r="C1111" s="5" t="str">
        <f>IF(Orders_CLEAN[[#This Row],[Quantity]]="", "Quantity Error!", "Q"&amp;ROUNDUP(MONTH(Orders_CLEAN[[#This Row],[OrderDate]])/3,0))</f>
        <v>Q3</v>
      </c>
      <c r="D1111" t="s">
        <v>416</v>
      </c>
      <c r="E1111" t="str">
        <f>_xlfn.XLOOKUP(Orders_CLEAN[[#This Row],[CustomerID]],Customers[CustomerID],Customers[CustomerName])</f>
        <v>Kagiso Le Roux</v>
      </c>
      <c r="F1111" t="s">
        <v>199</v>
      </c>
      <c r="G1111" t="str">
        <f>_xlfn.XLOOKUP(Orders_CLEAN[[#This Row],[ProductID]],Products[ProductID],Products[ProductName])</f>
        <v>Pens Model 2</v>
      </c>
      <c r="H1111" t="str">
        <f>_xlfn.XLOOKUP(Orders_CLEAN[[#This Row],[ProductName]],Products[ProductName],Products[Category])</f>
        <v>Office Supplies</v>
      </c>
      <c r="I1111" s="6">
        <f>_xlfn.XLOOKUP(Orders_CLEAN[[#This Row],[ProductID]],Products[ProductID],Products[Cost])</f>
        <v>285.10000000000002</v>
      </c>
      <c r="J1111">
        <v>11</v>
      </c>
      <c r="K1111" s="6">
        <v>528.79999999999995</v>
      </c>
      <c r="L1111" s="7">
        <v>0.15</v>
      </c>
      <c r="M1111" t="s">
        <v>13</v>
      </c>
      <c r="N1111" t="s">
        <v>47</v>
      </c>
      <c r="O1111" t="str">
        <f>_xlfn.XLOOKUP(Orders_CLEAN[[#This Row],[Region]],Region_lookup[RegionCode],Region_lookup[RegionName])</f>
        <v>Eastern Cape</v>
      </c>
      <c r="P1111" t="s">
        <v>48</v>
      </c>
      <c r="Q1111" t="str">
        <f>_xlfn.XLOOKUP(Orders_CLEAN[[#This Row],[EmployeeID]],Employees[EmployeeID],Employees[EmployeeName])</f>
        <v>Sipho Ndlovu</v>
      </c>
      <c r="R1111" s="8">
        <f>Orders_CLEAN[[#This Row],[Quantity]]*Orders_CLEAN[[#This Row],[UnitPrice]]*(1-Orders_CLEAN[[#This Row],[Discount]])</f>
        <v>4944.2799999999988</v>
      </c>
      <c r="S1111" s="8">
        <f>Orders_CLEAN[[#This Row],[Cost]]*Orders_CLEAN[[#This Row],[Quantity]]</f>
        <v>3136.1000000000004</v>
      </c>
      <c r="T1111" s="8">
        <f>Orders_CLEAN[[#This Row],[LineTotal]]-Orders_CLEAN[[#This Row],[LineCost]]</f>
        <v>1808.1799999999985</v>
      </c>
      <c r="U1111" s="8" t="str">
        <f>IFERROR(IF(Orders_CLEAN[[#This Row],[Profit]]/Orders_CLEAN[[#This Row],[LineTotal]]&gt;0.3, "High", IF(Orders_CLEAN[[#This Row],[Profit]]/Orders_CLEAN[[#This Row],[LineTotal]]&gt;=0.15, "Medium", "Low")), "Quantity Error!")</f>
        <v>High</v>
      </c>
      <c r="V1111" s="8" t="str">
        <f>IF(COUNTIF(Returns[OrderID], Orders_CLEAN[[#This Row],[OrderID]])&gt;0, "Yes", "No")</f>
        <v>No</v>
      </c>
      <c r="W1111" s="19">
        <f>IF(Orders_CLEAN[[#This Row],[Returned]]="Yes",1,0)</f>
        <v>0</v>
      </c>
    </row>
    <row r="1112" spans="1:23" x14ac:dyDescent="0.2">
      <c r="A1112" t="s">
        <v>1722</v>
      </c>
      <c r="B1112" s="5">
        <v>45679</v>
      </c>
      <c r="C1112" s="5" t="str">
        <f>IF(Orders_CLEAN[[#This Row],[Quantity]]="", "Quantity Error!", "Q"&amp;ROUNDUP(MONTH(Orders_CLEAN[[#This Row],[OrderDate]])/3,0))</f>
        <v>Q1</v>
      </c>
      <c r="D1112" t="s">
        <v>975</v>
      </c>
      <c r="E1112" t="str">
        <f>_xlfn.XLOOKUP(Orders_CLEAN[[#This Row],[CustomerID]],Customers[CustomerID],Customers[CustomerName])</f>
        <v>Chantelle Kruger</v>
      </c>
      <c r="F1112" t="s">
        <v>41</v>
      </c>
      <c r="G1112" t="str">
        <f>_xlfn.XLOOKUP(Orders_CLEAN[[#This Row],[ProductID]],Products[ProductID],Products[ProductName])</f>
        <v>Pens Model 3</v>
      </c>
      <c r="H1112" t="str">
        <f>_xlfn.XLOOKUP(Orders_CLEAN[[#This Row],[ProductName]],Products[ProductName],Products[Category])</f>
        <v>Office Supplies</v>
      </c>
      <c r="I1112" s="6">
        <f>_xlfn.XLOOKUP(Orders_CLEAN[[#This Row],[ProductID]],Products[ProductID],Products[Cost])</f>
        <v>498.61</v>
      </c>
      <c r="J1112">
        <v>1</v>
      </c>
      <c r="K1112" s="6">
        <v>944.31</v>
      </c>
      <c r="L1112" s="7">
        <v>0</v>
      </c>
      <c r="M1112" t="s">
        <v>36</v>
      </c>
      <c r="N1112" t="s">
        <v>21</v>
      </c>
      <c r="O1112" t="str">
        <f>_xlfn.XLOOKUP(Orders_CLEAN[[#This Row],[Region]],Region_lookup[RegionCode],Region_lookup[RegionName])</f>
        <v>KwaZulu-Natal</v>
      </c>
      <c r="P1112" t="s">
        <v>22</v>
      </c>
      <c r="Q1112" t="str">
        <f>_xlfn.XLOOKUP(Orders_CLEAN[[#This Row],[EmployeeID]],Employees[EmployeeID],Employees[EmployeeName])</f>
        <v>Thabo Le Roux</v>
      </c>
      <c r="R1112" s="8">
        <f>Orders_CLEAN[[#This Row],[Quantity]]*Orders_CLEAN[[#This Row],[UnitPrice]]*(1-Orders_CLEAN[[#This Row],[Discount]])</f>
        <v>944.31</v>
      </c>
      <c r="S1112" s="8">
        <f>Orders_CLEAN[[#This Row],[Cost]]*Orders_CLEAN[[#This Row],[Quantity]]</f>
        <v>498.61</v>
      </c>
      <c r="T1112" s="8">
        <f>Orders_CLEAN[[#This Row],[LineTotal]]-Orders_CLEAN[[#This Row],[LineCost]]</f>
        <v>445.69999999999993</v>
      </c>
      <c r="U1112" s="8" t="str">
        <f>IFERROR(IF(Orders_CLEAN[[#This Row],[Profit]]/Orders_CLEAN[[#This Row],[LineTotal]]&gt;0.3, "High", IF(Orders_CLEAN[[#This Row],[Profit]]/Orders_CLEAN[[#This Row],[LineTotal]]&gt;=0.15, "Medium", "Low")), "Quantity Error!")</f>
        <v>High</v>
      </c>
      <c r="V1112" s="8" t="str">
        <f>IF(COUNTIF(Returns[OrderID], Orders_CLEAN[[#This Row],[OrderID]])&gt;0, "Yes", "No")</f>
        <v>No</v>
      </c>
      <c r="W1112" s="19">
        <f>IF(Orders_CLEAN[[#This Row],[Returned]]="Yes",1,0)</f>
        <v>0</v>
      </c>
    </row>
    <row r="1113" spans="1:23" x14ac:dyDescent="0.2">
      <c r="A1113" t="s">
        <v>1723</v>
      </c>
      <c r="B1113" s="5">
        <v>45782</v>
      </c>
      <c r="C1113" s="5" t="str">
        <f>IF(Orders_CLEAN[[#This Row],[Quantity]]="", "Quantity Error!", "Q"&amp;ROUNDUP(MONTH(Orders_CLEAN[[#This Row],[OrderDate]])/3,0))</f>
        <v>Q2</v>
      </c>
      <c r="D1113" t="s">
        <v>371</v>
      </c>
      <c r="E1113" t="str">
        <f>_xlfn.XLOOKUP(Orders_CLEAN[[#This Row],[CustomerID]],Customers[CustomerID],Customers[CustomerName])</f>
        <v>Nomsa Dlamini</v>
      </c>
      <c r="F1113" t="s">
        <v>96</v>
      </c>
      <c r="G1113" t="str">
        <f>_xlfn.XLOOKUP(Orders_CLEAN[[#This Row],[ProductID]],Products[ProductID],Products[ProductName])</f>
        <v>Desks Model 2</v>
      </c>
      <c r="H1113" t="str">
        <f>_xlfn.XLOOKUP(Orders_CLEAN[[#This Row],[ProductName]],Products[ProductName],Products[Category])</f>
        <v>Furniture</v>
      </c>
      <c r="I1113" s="6">
        <f>_xlfn.XLOOKUP(Orders_CLEAN[[#This Row],[ProductID]],Products[ProductID],Products[Cost])</f>
        <v>209.29</v>
      </c>
      <c r="J1113">
        <v>1</v>
      </c>
      <c r="K1113" s="6">
        <v>425.58</v>
      </c>
      <c r="L1113" s="7">
        <v>0.1</v>
      </c>
      <c r="M1113" t="s">
        <v>62</v>
      </c>
      <c r="N1113" t="s">
        <v>31</v>
      </c>
      <c r="O1113" t="str">
        <f>_xlfn.XLOOKUP(Orders_CLEAN[[#This Row],[Region]],Region_lookup[RegionCode],Region_lookup[RegionName])</f>
        <v>Gauteng</v>
      </c>
      <c r="P1113" t="s">
        <v>43</v>
      </c>
      <c r="Q1113" t="str">
        <f>_xlfn.XLOOKUP(Orders_CLEAN[[#This Row],[EmployeeID]],Employees[EmployeeID],Employees[EmployeeName])</f>
        <v>Thabo Dlamini</v>
      </c>
      <c r="R1113" s="8">
        <f>Orders_CLEAN[[#This Row],[Quantity]]*Orders_CLEAN[[#This Row],[UnitPrice]]*(1-Orders_CLEAN[[#This Row],[Discount]])</f>
        <v>383.02199999999999</v>
      </c>
      <c r="S1113" s="8">
        <f>Orders_CLEAN[[#This Row],[Cost]]*Orders_CLEAN[[#This Row],[Quantity]]</f>
        <v>209.29</v>
      </c>
      <c r="T1113" s="8">
        <f>Orders_CLEAN[[#This Row],[LineTotal]]-Orders_CLEAN[[#This Row],[LineCost]]</f>
        <v>173.732</v>
      </c>
      <c r="U1113" s="8" t="str">
        <f>IFERROR(IF(Orders_CLEAN[[#This Row],[Profit]]/Orders_CLEAN[[#This Row],[LineTotal]]&gt;0.3, "High", IF(Orders_CLEAN[[#This Row],[Profit]]/Orders_CLEAN[[#This Row],[LineTotal]]&gt;=0.15, "Medium", "Low")), "Quantity Error!")</f>
        <v>High</v>
      </c>
      <c r="V1113" s="8" t="str">
        <f>IF(COUNTIF(Returns[OrderID], Orders_CLEAN[[#This Row],[OrderID]])&gt;0, "Yes", "No")</f>
        <v>No</v>
      </c>
      <c r="W1113" s="19">
        <f>IF(Orders_CLEAN[[#This Row],[Returned]]="Yes",1,0)</f>
        <v>0</v>
      </c>
    </row>
    <row r="1114" spans="1:23" x14ac:dyDescent="0.2">
      <c r="A1114" t="s">
        <v>1724</v>
      </c>
      <c r="B1114" s="5">
        <v>45458</v>
      </c>
      <c r="C1114" s="5" t="str">
        <f>IF(Orders_CLEAN[[#This Row],[Quantity]]="", "Quantity Error!", "Q"&amp;ROUNDUP(MONTH(Orders_CLEAN[[#This Row],[OrderDate]])/3,0))</f>
        <v>Q2</v>
      </c>
      <c r="D1114" t="s">
        <v>519</v>
      </c>
      <c r="E1114" t="str">
        <f>_xlfn.XLOOKUP(Orders_CLEAN[[#This Row],[CustomerID]],Customers[CustomerID],Customers[CustomerName])</f>
        <v>Francois Van Der Merwe</v>
      </c>
      <c r="F1114" t="s">
        <v>329</v>
      </c>
      <c r="G1114" t="str">
        <f>_xlfn.XLOOKUP(Orders_CLEAN[[#This Row],[ProductID]],Products[ProductID],Products[ProductName])</f>
        <v>Chairs Model 3</v>
      </c>
      <c r="H1114" t="str">
        <f>_xlfn.XLOOKUP(Orders_CLEAN[[#This Row],[ProductName]],Products[ProductName],Products[Category])</f>
        <v>Furniture</v>
      </c>
      <c r="I1114" s="6">
        <f>_xlfn.XLOOKUP(Orders_CLEAN[[#This Row],[ProductID]],Products[ProductID],Products[Cost])</f>
        <v>688.81</v>
      </c>
      <c r="J1114">
        <v>2</v>
      </c>
      <c r="K1114" s="6">
        <v>1334.92</v>
      </c>
      <c r="L1114" s="7">
        <v>0.05</v>
      </c>
      <c r="M1114" t="s">
        <v>27</v>
      </c>
      <c r="N1114" t="s">
        <v>14</v>
      </c>
      <c r="O1114" t="str">
        <f>_xlfn.XLOOKUP(Orders_CLEAN[[#This Row],[Region]],Region_lookup[RegionCode],Region_lookup[RegionName])</f>
        <v>Western Cape</v>
      </c>
      <c r="P1114" t="s">
        <v>93</v>
      </c>
      <c r="Q1114" t="str">
        <f>_xlfn.XLOOKUP(Orders_CLEAN[[#This Row],[EmployeeID]],Employees[EmployeeID],Employees[EmployeeName])</f>
        <v>Anja Zulu</v>
      </c>
      <c r="R1114" s="8">
        <f>Orders_CLEAN[[#This Row],[Quantity]]*Orders_CLEAN[[#This Row],[UnitPrice]]*(1-Orders_CLEAN[[#This Row],[Discount]])</f>
        <v>2536.348</v>
      </c>
      <c r="S1114" s="8">
        <f>Orders_CLEAN[[#This Row],[Cost]]*Orders_CLEAN[[#This Row],[Quantity]]</f>
        <v>1377.62</v>
      </c>
      <c r="T1114" s="8">
        <f>Orders_CLEAN[[#This Row],[LineTotal]]-Orders_CLEAN[[#This Row],[LineCost]]</f>
        <v>1158.7280000000001</v>
      </c>
      <c r="U1114" s="8" t="str">
        <f>IFERROR(IF(Orders_CLEAN[[#This Row],[Profit]]/Orders_CLEAN[[#This Row],[LineTotal]]&gt;0.3, "High", IF(Orders_CLEAN[[#This Row],[Profit]]/Orders_CLEAN[[#This Row],[LineTotal]]&gt;=0.15, "Medium", "Low")), "Quantity Error!")</f>
        <v>High</v>
      </c>
      <c r="V1114" s="8" t="str">
        <f>IF(COUNTIF(Returns[OrderID], Orders_CLEAN[[#This Row],[OrderID]])&gt;0, "Yes", "No")</f>
        <v>No</v>
      </c>
      <c r="W1114" s="19">
        <f>IF(Orders_CLEAN[[#This Row],[Returned]]="Yes",1,0)</f>
        <v>0</v>
      </c>
    </row>
    <row r="1115" spans="1:23" x14ac:dyDescent="0.2">
      <c r="A1115" t="s">
        <v>1726</v>
      </c>
      <c r="B1115" s="5">
        <v>45825</v>
      </c>
      <c r="C1115" s="5" t="str">
        <f>IF(Orders_CLEAN[[#This Row],[Quantity]]="", "Quantity Error!", "Q"&amp;ROUNDUP(MONTH(Orders_CLEAN[[#This Row],[OrderDate]])/3,0))</f>
        <v>Q2</v>
      </c>
      <c r="D1115" t="s">
        <v>467</v>
      </c>
      <c r="E1115" t="str">
        <f>_xlfn.XLOOKUP(Orders_CLEAN[[#This Row],[CustomerID]],Customers[CustomerID],Customers[CustomerName])</f>
        <v>Thabo Molefe</v>
      </c>
      <c r="F1115" t="s">
        <v>114</v>
      </c>
      <c r="G1115" t="str">
        <f>_xlfn.XLOOKUP(Orders_CLEAN[[#This Row],[ProductID]],Products[ProductID],Products[ProductName])</f>
        <v>Staplers Model 4</v>
      </c>
      <c r="H1115" t="str">
        <f>_xlfn.XLOOKUP(Orders_CLEAN[[#This Row],[ProductName]],Products[ProductName],Products[Category])</f>
        <v>Office Supplies</v>
      </c>
      <c r="I1115" s="6">
        <f>_xlfn.XLOOKUP(Orders_CLEAN[[#This Row],[ProductID]],Products[ProductID],Products[Cost])</f>
        <v>465.76</v>
      </c>
      <c r="J1115">
        <v>10</v>
      </c>
      <c r="K1115" s="6">
        <v>906.25</v>
      </c>
      <c r="L1115" s="7">
        <v>0</v>
      </c>
      <c r="M1115" t="s">
        <v>27</v>
      </c>
      <c r="N1115" t="s">
        <v>47</v>
      </c>
      <c r="O1115" t="str">
        <f>_xlfn.XLOOKUP(Orders_CLEAN[[#This Row],[Region]],Region_lookup[RegionCode],Region_lookup[RegionName])</f>
        <v>Eastern Cape</v>
      </c>
      <c r="P1115" t="s">
        <v>48</v>
      </c>
      <c r="Q1115" t="str">
        <f>_xlfn.XLOOKUP(Orders_CLEAN[[#This Row],[EmployeeID]],Employees[EmployeeID],Employees[EmployeeName])</f>
        <v>Sipho Ndlovu</v>
      </c>
      <c r="R1115" s="8">
        <f>Orders_CLEAN[[#This Row],[Quantity]]*Orders_CLEAN[[#This Row],[UnitPrice]]*(1-Orders_CLEAN[[#This Row],[Discount]])</f>
        <v>9062.5</v>
      </c>
      <c r="S1115" s="8">
        <f>Orders_CLEAN[[#This Row],[Cost]]*Orders_CLEAN[[#This Row],[Quantity]]</f>
        <v>4657.6000000000004</v>
      </c>
      <c r="T1115" s="8">
        <f>Orders_CLEAN[[#This Row],[LineTotal]]-Orders_CLEAN[[#This Row],[LineCost]]</f>
        <v>4404.8999999999996</v>
      </c>
      <c r="U1115" s="8" t="str">
        <f>IFERROR(IF(Orders_CLEAN[[#This Row],[Profit]]/Orders_CLEAN[[#This Row],[LineTotal]]&gt;0.3, "High", IF(Orders_CLEAN[[#This Row],[Profit]]/Orders_CLEAN[[#This Row],[LineTotal]]&gt;=0.15, "Medium", "Low")), "Quantity Error!")</f>
        <v>High</v>
      </c>
      <c r="V1115" s="8" t="str">
        <f>IF(COUNTIF(Returns[OrderID], Orders_CLEAN[[#This Row],[OrderID]])&gt;0, "Yes", "No")</f>
        <v>No</v>
      </c>
      <c r="W1115" s="19">
        <f>IF(Orders_CLEAN[[#This Row],[Returned]]="Yes",1,0)</f>
        <v>0</v>
      </c>
    </row>
    <row r="1116" spans="1:23" x14ac:dyDescent="0.2">
      <c r="A1116" t="s">
        <v>1727</v>
      </c>
      <c r="B1116" s="5">
        <v>45567</v>
      </c>
      <c r="C1116" s="5" t="str">
        <f>IF(Orders_CLEAN[[#This Row],[Quantity]]="", "Quantity Error!", "Q"&amp;ROUNDUP(MONTH(Orders_CLEAN[[#This Row],[OrderDate]])/3,0))</f>
        <v>Q4</v>
      </c>
      <c r="D1116" t="s">
        <v>359</v>
      </c>
      <c r="E1116" t="str">
        <f>_xlfn.XLOOKUP(Orders_CLEAN[[#This Row],[CustomerID]],Customers[CustomerID],Customers[CustomerName])</f>
        <v>Bongani Sithole</v>
      </c>
      <c r="F1116" t="s">
        <v>108</v>
      </c>
      <c r="G1116" t="str">
        <f>_xlfn.XLOOKUP(Orders_CLEAN[[#This Row],[ProductID]],Products[ProductID],Products[ProductName])</f>
        <v>Staplers Model 2</v>
      </c>
      <c r="H1116" t="str">
        <f>_xlfn.XLOOKUP(Orders_CLEAN[[#This Row],[ProductName]],Products[ProductName],Products[Category])</f>
        <v>Office Supplies</v>
      </c>
      <c r="I1116" s="6">
        <f>_xlfn.XLOOKUP(Orders_CLEAN[[#This Row],[ProductID]],Products[ProductID],Products[Cost])</f>
        <v>723.21</v>
      </c>
      <c r="J1116">
        <v>3</v>
      </c>
      <c r="K1116" s="6">
        <v>1348.08</v>
      </c>
      <c r="L1116" s="7">
        <v>0</v>
      </c>
      <c r="M1116" t="s">
        <v>13</v>
      </c>
      <c r="N1116" t="s">
        <v>31</v>
      </c>
      <c r="O1116" t="str">
        <f>_xlfn.XLOOKUP(Orders_CLEAN[[#This Row],[Region]],Region_lookup[RegionCode],Region_lookup[RegionName])</f>
        <v>Gauteng</v>
      </c>
      <c r="P1116" t="s">
        <v>43</v>
      </c>
      <c r="Q1116" t="str">
        <f>_xlfn.XLOOKUP(Orders_CLEAN[[#This Row],[EmployeeID]],Employees[EmployeeID],Employees[EmployeeName])</f>
        <v>Thabo Dlamini</v>
      </c>
      <c r="R1116" s="8">
        <f>Orders_CLEAN[[#This Row],[Quantity]]*Orders_CLEAN[[#This Row],[UnitPrice]]*(1-Orders_CLEAN[[#This Row],[Discount]])</f>
        <v>4044.24</v>
      </c>
      <c r="S1116" s="8">
        <f>Orders_CLEAN[[#This Row],[Cost]]*Orders_CLEAN[[#This Row],[Quantity]]</f>
        <v>2169.63</v>
      </c>
      <c r="T1116" s="8">
        <f>Orders_CLEAN[[#This Row],[LineTotal]]-Orders_CLEAN[[#This Row],[LineCost]]</f>
        <v>1874.6099999999997</v>
      </c>
      <c r="U1116" s="8" t="str">
        <f>IFERROR(IF(Orders_CLEAN[[#This Row],[Profit]]/Orders_CLEAN[[#This Row],[LineTotal]]&gt;0.3, "High", IF(Orders_CLEAN[[#This Row],[Profit]]/Orders_CLEAN[[#This Row],[LineTotal]]&gt;=0.15, "Medium", "Low")), "Quantity Error!")</f>
        <v>High</v>
      </c>
      <c r="V1116" s="8" t="str">
        <f>IF(COUNTIF(Returns[OrderID], Orders_CLEAN[[#This Row],[OrderID]])&gt;0, "Yes", "No")</f>
        <v>Yes</v>
      </c>
      <c r="W1116" s="19">
        <f>IF(Orders_CLEAN[[#This Row],[Returned]]="Yes",1,0)</f>
        <v>1</v>
      </c>
    </row>
    <row r="1117" spans="1:23" x14ac:dyDescent="0.2">
      <c r="A1117" t="s">
        <v>1728</v>
      </c>
      <c r="B1117" s="5">
        <v>45516</v>
      </c>
      <c r="C1117" s="5" t="str">
        <f>IF(Orders_CLEAN[[#This Row],[Quantity]]="", "Quantity Error!", "Q"&amp;ROUNDUP(MONTH(Orders_CLEAN[[#This Row],[OrderDate]])/3,0))</f>
        <v>Q3</v>
      </c>
      <c r="D1117" t="s">
        <v>138</v>
      </c>
      <c r="E1117" t="str">
        <f>_xlfn.XLOOKUP(Orders_CLEAN[[#This Row],[CustomerID]],Customers[CustomerID],Customers[CustomerName])</f>
        <v>Nomsa Coetzee</v>
      </c>
      <c r="F1117" t="s">
        <v>231</v>
      </c>
      <c r="G1117" t="str">
        <f>_xlfn.XLOOKUP(Orders_CLEAN[[#This Row],[ProductID]],Products[ProductID],Products[ProductName])</f>
        <v>Accessories Model 2</v>
      </c>
      <c r="H1117" t="str">
        <f>_xlfn.XLOOKUP(Orders_CLEAN[[#This Row],[ProductName]],Products[ProductName],Products[Category])</f>
        <v>Technology</v>
      </c>
      <c r="I1117" s="6">
        <f>_xlfn.XLOOKUP(Orders_CLEAN[[#This Row],[ProductID]],Products[ProductID],Products[Cost])</f>
        <v>31.01</v>
      </c>
      <c r="J1117">
        <v>1</v>
      </c>
      <c r="K1117" s="6">
        <v>49.68</v>
      </c>
      <c r="L1117" s="7">
        <v>0</v>
      </c>
      <c r="M1117" t="s">
        <v>27</v>
      </c>
      <c r="N1117" t="s">
        <v>21</v>
      </c>
      <c r="O1117" t="str">
        <f>_xlfn.XLOOKUP(Orders_CLEAN[[#This Row],[Region]],Region_lookup[RegionCode],Region_lookup[RegionName])</f>
        <v>KwaZulu-Natal</v>
      </c>
      <c r="P1117" t="s">
        <v>22</v>
      </c>
      <c r="Q1117" t="str">
        <f>_xlfn.XLOOKUP(Orders_CLEAN[[#This Row],[EmployeeID]],Employees[EmployeeID],Employees[EmployeeName])</f>
        <v>Thabo Le Roux</v>
      </c>
      <c r="R1117" s="8">
        <f>Orders_CLEAN[[#This Row],[Quantity]]*Orders_CLEAN[[#This Row],[UnitPrice]]*(1-Orders_CLEAN[[#This Row],[Discount]])</f>
        <v>49.68</v>
      </c>
      <c r="S1117" s="8">
        <f>Orders_CLEAN[[#This Row],[Cost]]*Orders_CLEAN[[#This Row],[Quantity]]</f>
        <v>31.01</v>
      </c>
      <c r="T1117" s="8">
        <f>Orders_CLEAN[[#This Row],[LineTotal]]-Orders_CLEAN[[#This Row],[LineCost]]</f>
        <v>18.669999999999998</v>
      </c>
      <c r="U1117" s="8" t="str">
        <f>IFERROR(IF(Orders_CLEAN[[#This Row],[Profit]]/Orders_CLEAN[[#This Row],[LineTotal]]&gt;0.3, "High", IF(Orders_CLEAN[[#This Row],[Profit]]/Orders_CLEAN[[#This Row],[LineTotal]]&gt;=0.15, "Medium", "Low")), "Quantity Error!")</f>
        <v>High</v>
      </c>
      <c r="V1117" s="8" t="str">
        <f>IF(COUNTIF(Returns[OrderID], Orders_CLEAN[[#This Row],[OrderID]])&gt;0, "Yes", "No")</f>
        <v>No</v>
      </c>
      <c r="W1117" s="19">
        <f>IF(Orders_CLEAN[[#This Row],[Returned]]="Yes",1,0)</f>
        <v>0</v>
      </c>
    </row>
    <row r="1118" spans="1:23" x14ac:dyDescent="0.2">
      <c r="A1118" t="s">
        <v>1729</v>
      </c>
      <c r="B1118" s="5">
        <v>45632</v>
      </c>
      <c r="C1118" s="5" t="str">
        <f>IF(Orders_CLEAN[[#This Row],[Quantity]]="", "Quantity Error!", "Q"&amp;ROUNDUP(MONTH(Orders_CLEAN[[#This Row],[OrderDate]])/3,0))</f>
        <v>Q4</v>
      </c>
      <c r="D1118" t="s">
        <v>147</v>
      </c>
      <c r="E1118" t="str">
        <f>_xlfn.XLOOKUP(Orders_CLEAN[[#This Row],[CustomerID]],Customers[CustomerID],Customers[CustomerName])</f>
        <v>Anja Botha</v>
      </c>
      <c r="F1118" t="s">
        <v>136</v>
      </c>
      <c r="G1118" t="str">
        <f>_xlfn.XLOOKUP(Orders_CLEAN[[#This Row],[ProductID]],Products[ProductID],Products[ProductName])</f>
        <v>Chairs Model 4</v>
      </c>
      <c r="H1118" t="str">
        <f>_xlfn.XLOOKUP(Orders_CLEAN[[#This Row],[ProductName]],Products[ProductName],Products[Category])</f>
        <v>Furniture</v>
      </c>
      <c r="I1118" s="6">
        <f>_xlfn.XLOOKUP(Orders_CLEAN[[#This Row],[ProductID]],Products[ProductID],Products[Cost])</f>
        <v>784.05</v>
      </c>
      <c r="J1118">
        <v>6</v>
      </c>
      <c r="K1118" s="6">
        <v>1700.53</v>
      </c>
      <c r="L1118" s="7">
        <v>0.1</v>
      </c>
      <c r="M1118" t="s">
        <v>13</v>
      </c>
      <c r="N1118" t="s">
        <v>31</v>
      </c>
      <c r="O1118" t="str">
        <f>_xlfn.XLOOKUP(Orders_CLEAN[[#This Row],[Region]],Region_lookup[RegionCode],Region_lookup[RegionName])</f>
        <v>Gauteng</v>
      </c>
      <c r="P1118" t="s">
        <v>32</v>
      </c>
      <c r="Q1118" t="str">
        <f>_xlfn.XLOOKUP(Orders_CLEAN[[#This Row],[EmployeeID]],Employees[EmployeeID],Employees[EmployeeName])</f>
        <v>Nomvula Mokoena</v>
      </c>
      <c r="R1118" s="8">
        <f>Orders_CLEAN[[#This Row],[Quantity]]*Orders_CLEAN[[#This Row],[UnitPrice]]*(1-Orders_CLEAN[[#This Row],[Discount]])</f>
        <v>9182.862000000001</v>
      </c>
      <c r="S1118" s="8">
        <f>Orders_CLEAN[[#This Row],[Cost]]*Orders_CLEAN[[#This Row],[Quantity]]</f>
        <v>4704.2999999999993</v>
      </c>
      <c r="T1118" s="8">
        <f>Orders_CLEAN[[#This Row],[LineTotal]]-Orders_CLEAN[[#This Row],[LineCost]]</f>
        <v>4478.5620000000017</v>
      </c>
      <c r="U1118" s="8" t="str">
        <f>IFERROR(IF(Orders_CLEAN[[#This Row],[Profit]]/Orders_CLEAN[[#This Row],[LineTotal]]&gt;0.3, "High", IF(Orders_CLEAN[[#This Row],[Profit]]/Orders_CLEAN[[#This Row],[LineTotal]]&gt;=0.15, "Medium", "Low")), "Quantity Error!")</f>
        <v>High</v>
      </c>
      <c r="V1118" s="8" t="str">
        <f>IF(COUNTIF(Returns[OrderID], Orders_CLEAN[[#This Row],[OrderID]])&gt;0, "Yes", "No")</f>
        <v>No</v>
      </c>
      <c r="W1118" s="19">
        <f>IF(Orders_CLEAN[[#This Row],[Returned]]="Yes",1,0)</f>
        <v>0</v>
      </c>
    </row>
    <row r="1119" spans="1:23" x14ac:dyDescent="0.2">
      <c r="A1119" t="s">
        <v>1730</v>
      </c>
      <c r="B1119" s="5">
        <v>45607</v>
      </c>
      <c r="C1119" s="5" t="str">
        <f>IF(Orders_CLEAN[[#This Row],[Quantity]]="", "Quantity Error!", "Q"&amp;ROUNDUP(MONTH(Orders_CLEAN[[#This Row],[OrderDate]])/3,0))</f>
        <v>Q4</v>
      </c>
      <c r="D1119" t="s">
        <v>458</v>
      </c>
      <c r="E1119" t="str">
        <f>_xlfn.XLOOKUP(Orders_CLEAN[[#This Row],[CustomerID]],Customers[CustomerID],Customers[CustomerName])</f>
        <v>Pieter Nkosi</v>
      </c>
      <c r="F1119" t="s">
        <v>46</v>
      </c>
      <c r="G1119" t="str">
        <f>_xlfn.XLOOKUP(Orders_CLEAN[[#This Row],[ProductID]],Products[ProductID],Products[ProductName])</f>
        <v>Tables Model 4</v>
      </c>
      <c r="H1119" t="str">
        <f>_xlfn.XLOOKUP(Orders_CLEAN[[#This Row],[ProductName]],Products[ProductName],Products[Category])</f>
        <v>Furniture</v>
      </c>
      <c r="I1119" s="6">
        <f>_xlfn.XLOOKUP(Orders_CLEAN[[#This Row],[ProductID]],Products[ProductID],Products[Cost])</f>
        <v>707.97</v>
      </c>
      <c r="J1119">
        <v>1</v>
      </c>
      <c r="K1119" s="6">
        <v>1262.55</v>
      </c>
      <c r="L1119" s="7">
        <v>0.05</v>
      </c>
      <c r="M1119" t="s">
        <v>62</v>
      </c>
      <c r="N1119" t="s">
        <v>31</v>
      </c>
      <c r="O1119" t="str">
        <f>_xlfn.XLOOKUP(Orders_CLEAN[[#This Row],[Region]],Region_lookup[RegionCode],Region_lookup[RegionName])</f>
        <v>Gauteng</v>
      </c>
      <c r="P1119" t="s">
        <v>32</v>
      </c>
      <c r="Q1119" t="str">
        <f>_xlfn.XLOOKUP(Orders_CLEAN[[#This Row],[EmployeeID]],Employees[EmployeeID],Employees[EmployeeName])</f>
        <v>Nomvula Mokoena</v>
      </c>
      <c r="R1119" s="8">
        <f>Orders_CLEAN[[#This Row],[Quantity]]*Orders_CLEAN[[#This Row],[UnitPrice]]*(1-Orders_CLEAN[[#This Row],[Discount]])</f>
        <v>1199.4224999999999</v>
      </c>
      <c r="S1119" s="8">
        <f>Orders_CLEAN[[#This Row],[Cost]]*Orders_CLEAN[[#This Row],[Quantity]]</f>
        <v>707.97</v>
      </c>
      <c r="T1119" s="8">
        <f>Orders_CLEAN[[#This Row],[LineTotal]]-Orders_CLEAN[[#This Row],[LineCost]]</f>
        <v>491.45249999999987</v>
      </c>
      <c r="U1119" s="8" t="str">
        <f>IFERROR(IF(Orders_CLEAN[[#This Row],[Profit]]/Orders_CLEAN[[#This Row],[LineTotal]]&gt;0.3, "High", IF(Orders_CLEAN[[#This Row],[Profit]]/Orders_CLEAN[[#This Row],[LineTotal]]&gt;=0.15, "Medium", "Low")), "Quantity Error!")</f>
        <v>High</v>
      </c>
      <c r="V1119" s="8" t="str">
        <f>IF(COUNTIF(Returns[OrderID], Orders_CLEAN[[#This Row],[OrderID]])&gt;0, "Yes", "No")</f>
        <v>No</v>
      </c>
      <c r="W1119" s="19">
        <f>IF(Orders_CLEAN[[#This Row],[Returned]]="Yes",1,0)</f>
        <v>0</v>
      </c>
    </row>
    <row r="1120" spans="1:23" x14ac:dyDescent="0.2">
      <c r="A1120" t="s">
        <v>1732</v>
      </c>
      <c r="B1120" s="5">
        <v>45802</v>
      </c>
      <c r="C1120" s="5" t="str">
        <f>IF(Orders_CLEAN[[#This Row],[Quantity]]="", "Quantity Error!", "Q"&amp;ROUNDUP(MONTH(Orders_CLEAN[[#This Row],[OrderDate]])/3,0))</f>
        <v>Q2</v>
      </c>
      <c r="D1120" t="s">
        <v>252</v>
      </c>
      <c r="E1120" t="str">
        <f>_xlfn.XLOOKUP(Orders_CLEAN[[#This Row],[CustomerID]],Customers[CustomerID],Customers[CustomerName])</f>
        <v>Sipho Mahlangu</v>
      </c>
      <c r="F1120" t="s">
        <v>73</v>
      </c>
      <c r="G1120" t="str">
        <f>_xlfn.XLOOKUP(Orders_CLEAN[[#This Row],[ProductID]],Products[ProductID],Products[ProductName])</f>
        <v>Tables Model 1</v>
      </c>
      <c r="H1120" t="str">
        <f>_xlfn.XLOOKUP(Orders_CLEAN[[#This Row],[ProductName]],Products[ProductName],Products[Category])</f>
        <v>Furniture</v>
      </c>
      <c r="I1120" s="6">
        <f>_xlfn.XLOOKUP(Orders_CLEAN[[#This Row],[ProductID]],Products[ProductID],Products[Cost])</f>
        <v>469.73</v>
      </c>
      <c r="J1120">
        <v>12</v>
      </c>
      <c r="K1120" s="6">
        <v>954.16</v>
      </c>
      <c r="L1120" s="7">
        <v>0.05</v>
      </c>
      <c r="M1120" t="s">
        <v>62</v>
      </c>
      <c r="N1120" t="s">
        <v>14</v>
      </c>
      <c r="O1120" t="str">
        <f>_xlfn.XLOOKUP(Orders_CLEAN[[#This Row],[Region]],Region_lookup[RegionCode],Region_lookup[RegionName])</f>
        <v>Western Cape</v>
      </c>
      <c r="P1120" t="s">
        <v>93</v>
      </c>
      <c r="Q1120" t="str">
        <f>_xlfn.XLOOKUP(Orders_CLEAN[[#This Row],[EmployeeID]],Employees[EmployeeID],Employees[EmployeeName])</f>
        <v>Anja Zulu</v>
      </c>
      <c r="R1120" s="8">
        <f>Orders_CLEAN[[#This Row],[Quantity]]*Orders_CLEAN[[#This Row],[UnitPrice]]*(1-Orders_CLEAN[[#This Row],[Discount]])</f>
        <v>10877.423999999999</v>
      </c>
      <c r="S1120" s="8">
        <f>Orders_CLEAN[[#This Row],[Cost]]*Orders_CLEAN[[#This Row],[Quantity]]</f>
        <v>5636.76</v>
      </c>
      <c r="T1120" s="8">
        <f>Orders_CLEAN[[#This Row],[LineTotal]]-Orders_CLEAN[[#This Row],[LineCost]]</f>
        <v>5240.6639999999989</v>
      </c>
      <c r="U1120" s="8" t="str">
        <f>IFERROR(IF(Orders_CLEAN[[#This Row],[Profit]]/Orders_CLEAN[[#This Row],[LineTotal]]&gt;0.3, "High", IF(Orders_CLEAN[[#This Row],[Profit]]/Orders_CLEAN[[#This Row],[LineTotal]]&gt;=0.15, "Medium", "Low")), "Quantity Error!")</f>
        <v>High</v>
      </c>
      <c r="V1120" s="8" t="str">
        <f>IF(COUNTIF(Returns[OrderID], Orders_CLEAN[[#This Row],[OrderID]])&gt;0, "Yes", "No")</f>
        <v>No</v>
      </c>
      <c r="W1120" s="19">
        <f>IF(Orders_CLEAN[[#This Row],[Returned]]="Yes",1,0)</f>
        <v>0</v>
      </c>
    </row>
    <row r="1121" spans="1:23" x14ac:dyDescent="0.2">
      <c r="A1121" t="s">
        <v>1733</v>
      </c>
      <c r="B1121" s="5">
        <v>45486</v>
      </c>
      <c r="C1121" s="5" t="str">
        <f>IF(Orders_CLEAN[[#This Row],[Quantity]]="", "Quantity Error!", "Q"&amp;ROUNDUP(MONTH(Orders_CLEAN[[#This Row],[OrderDate]])/3,0))</f>
        <v>Q3</v>
      </c>
      <c r="D1121" t="s">
        <v>210</v>
      </c>
      <c r="E1121" t="str">
        <f>_xlfn.XLOOKUP(Orders_CLEAN[[#This Row],[CustomerID]],Customers[CustomerID],Customers[CustomerName])</f>
        <v>Riaan Kruger</v>
      </c>
      <c r="F1121" t="s">
        <v>51</v>
      </c>
      <c r="G1121" t="str">
        <f>_xlfn.XLOOKUP(Orders_CLEAN[[#This Row],[ProductID]],Products[ProductID],Products[ProductName])</f>
        <v>Bookcases Model 4</v>
      </c>
      <c r="H1121" t="str">
        <f>_xlfn.XLOOKUP(Orders_CLEAN[[#This Row],[ProductName]],Products[ProductName],Products[Category])</f>
        <v>Furniture</v>
      </c>
      <c r="I1121" s="6">
        <f>_xlfn.XLOOKUP(Orders_CLEAN[[#This Row],[ProductID]],Products[ProductID],Products[Cost])</f>
        <v>539.9</v>
      </c>
      <c r="J1121">
        <v>4</v>
      </c>
      <c r="K1121" s="6">
        <v>1019.72</v>
      </c>
      <c r="L1121" s="7">
        <v>0.1</v>
      </c>
      <c r="M1121" t="s">
        <v>36</v>
      </c>
      <c r="N1121" t="s">
        <v>31</v>
      </c>
      <c r="O1121" t="str">
        <f>_xlfn.XLOOKUP(Orders_CLEAN[[#This Row],[Region]],Region_lookup[RegionCode],Region_lookup[RegionName])</f>
        <v>Gauteng</v>
      </c>
      <c r="P1121" t="s">
        <v>43</v>
      </c>
      <c r="Q1121" t="str">
        <f>_xlfn.XLOOKUP(Orders_CLEAN[[#This Row],[EmployeeID]],Employees[EmployeeID],Employees[EmployeeName])</f>
        <v>Thabo Dlamini</v>
      </c>
      <c r="R1121" s="8">
        <f>Orders_CLEAN[[#This Row],[Quantity]]*Orders_CLEAN[[#This Row],[UnitPrice]]*(1-Orders_CLEAN[[#This Row],[Discount]])</f>
        <v>3670.9920000000002</v>
      </c>
      <c r="S1121" s="8">
        <f>Orders_CLEAN[[#This Row],[Cost]]*Orders_CLEAN[[#This Row],[Quantity]]</f>
        <v>2159.6</v>
      </c>
      <c r="T1121" s="8">
        <f>Orders_CLEAN[[#This Row],[LineTotal]]-Orders_CLEAN[[#This Row],[LineCost]]</f>
        <v>1511.3920000000003</v>
      </c>
      <c r="U1121" s="8" t="str">
        <f>IFERROR(IF(Orders_CLEAN[[#This Row],[Profit]]/Orders_CLEAN[[#This Row],[LineTotal]]&gt;0.3, "High", IF(Orders_CLEAN[[#This Row],[Profit]]/Orders_CLEAN[[#This Row],[LineTotal]]&gt;=0.15, "Medium", "Low")), "Quantity Error!")</f>
        <v>High</v>
      </c>
      <c r="V1121" s="8" t="str">
        <f>IF(COUNTIF(Returns[OrderID], Orders_CLEAN[[#This Row],[OrderID]])&gt;0, "Yes", "No")</f>
        <v>No</v>
      </c>
      <c r="W1121" s="19">
        <f>IF(Orders_CLEAN[[#This Row],[Returned]]="Yes",1,0)</f>
        <v>0</v>
      </c>
    </row>
    <row r="1122" spans="1:23" x14ac:dyDescent="0.2">
      <c r="A1122" t="s">
        <v>1734</v>
      </c>
      <c r="B1122" s="5">
        <v>45323</v>
      </c>
      <c r="C1122" s="5" t="str">
        <f>IF(Orders_CLEAN[[#This Row],[Quantity]]="", "Quantity Error!", "Q"&amp;ROUNDUP(MONTH(Orders_CLEAN[[#This Row],[OrderDate]])/3,0))</f>
        <v>Q1</v>
      </c>
      <c r="D1122" t="s">
        <v>362</v>
      </c>
      <c r="E1122" t="str">
        <f>_xlfn.XLOOKUP(Orders_CLEAN[[#This Row],[CustomerID]],Customers[CustomerID],Customers[CustomerName])</f>
        <v>Palesa Venter</v>
      </c>
      <c r="F1122" t="s">
        <v>35</v>
      </c>
      <c r="G1122" t="str">
        <f>_xlfn.XLOOKUP(Orders_CLEAN[[#This Row],[ProductID]],Products[ProductID],Products[ProductName])</f>
        <v>Accessories Model 1</v>
      </c>
      <c r="H1122" t="str">
        <f>_xlfn.XLOOKUP(Orders_CLEAN[[#This Row],[ProductName]],Products[ProductName],Products[Category])</f>
        <v>Technology</v>
      </c>
      <c r="I1122" s="6">
        <f>_xlfn.XLOOKUP(Orders_CLEAN[[#This Row],[ProductID]],Products[ProductID],Products[Cost])</f>
        <v>329.45</v>
      </c>
      <c r="J1122">
        <v>4</v>
      </c>
      <c r="K1122" s="6">
        <v>709.62</v>
      </c>
      <c r="L1122" s="7">
        <v>0.2</v>
      </c>
      <c r="M1122" t="s">
        <v>13</v>
      </c>
      <c r="N1122" t="s">
        <v>21</v>
      </c>
      <c r="O1122" t="str">
        <f>_xlfn.XLOOKUP(Orders_CLEAN[[#This Row],[Region]],Region_lookup[RegionCode],Region_lookup[RegionName])</f>
        <v>KwaZulu-Natal</v>
      </c>
      <c r="P1122" t="s">
        <v>22</v>
      </c>
      <c r="Q1122" t="str">
        <f>_xlfn.XLOOKUP(Orders_CLEAN[[#This Row],[EmployeeID]],Employees[EmployeeID],Employees[EmployeeName])</f>
        <v>Thabo Le Roux</v>
      </c>
      <c r="R1122" s="8">
        <f>Orders_CLEAN[[#This Row],[Quantity]]*Orders_CLEAN[[#This Row],[UnitPrice]]*(1-Orders_CLEAN[[#This Row],[Discount]])</f>
        <v>2270.7840000000001</v>
      </c>
      <c r="S1122" s="8">
        <f>Orders_CLEAN[[#This Row],[Cost]]*Orders_CLEAN[[#This Row],[Quantity]]</f>
        <v>1317.8</v>
      </c>
      <c r="T1122" s="8">
        <f>Orders_CLEAN[[#This Row],[LineTotal]]-Orders_CLEAN[[#This Row],[LineCost]]</f>
        <v>952.98400000000015</v>
      </c>
      <c r="U1122" s="8" t="str">
        <f>IFERROR(IF(Orders_CLEAN[[#This Row],[Profit]]/Orders_CLEAN[[#This Row],[LineTotal]]&gt;0.3, "High", IF(Orders_CLEAN[[#This Row],[Profit]]/Orders_CLEAN[[#This Row],[LineTotal]]&gt;=0.15, "Medium", "Low")), "Quantity Error!")</f>
        <v>High</v>
      </c>
      <c r="V1122" s="8" t="str">
        <f>IF(COUNTIF(Returns[OrderID], Orders_CLEAN[[#This Row],[OrderID]])&gt;0, "Yes", "No")</f>
        <v>No</v>
      </c>
      <c r="W1122" s="19">
        <f>IF(Orders_CLEAN[[#This Row],[Returned]]="Yes",1,0)</f>
        <v>0</v>
      </c>
    </row>
    <row r="1123" spans="1:23" x14ac:dyDescent="0.2">
      <c r="A1123" t="s">
        <v>1736</v>
      </c>
      <c r="B1123" s="5">
        <v>45630</v>
      </c>
      <c r="C1123" s="5" t="str">
        <f>IF(Orders_CLEAN[[#This Row],[Quantity]]="", "Quantity Error!", "Q"&amp;ROUNDUP(MONTH(Orders_CLEAN[[#This Row],[OrderDate]])/3,0))</f>
        <v>Q4</v>
      </c>
      <c r="D1123" t="s">
        <v>317</v>
      </c>
      <c r="E1123" t="str">
        <f>_xlfn.XLOOKUP(Orders_CLEAN[[#This Row],[CustomerID]],Customers[CustomerID],Customers[CustomerName])</f>
        <v>Deon Dlamini</v>
      </c>
      <c r="F1123" t="s">
        <v>174</v>
      </c>
      <c r="G1123" t="str">
        <f>_xlfn.XLOOKUP(Orders_CLEAN[[#This Row],[ProductID]],Products[ProductID],Products[ProductName])</f>
        <v>Printers Model 4</v>
      </c>
      <c r="H1123" t="str">
        <f>_xlfn.XLOOKUP(Orders_CLEAN[[#This Row],[ProductName]],Products[ProductName],Products[Category])</f>
        <v>Technology</v>
      </c>
      <c r="I1123" s="6">
        <f>_xlfn.XLOOKUP(Orders_CLEAN[[#This Row],[ProductID]],Products[ProductID],Products[Cost])</f>
        <v>83.72</v>
      </c>
      <c r="J1123">
        <v>2</v>
      </c>
      <c r="K1123" s="6">
        <v>143.57</v>
      </c>
      <c r="L1123" s="7">
        <v>0</v>
      </c>
      <c r="M1123" t="s">
        <v>27</v>
      </c>
      <c r="N1123" t="s">
        <v>31</v>
      </c>
      <c r="O1123" t="str">
        <f>_xlfn.XLOOKUP(Orders_CLEAN[[#This Row],[Region]],Region_lookup[RegionCode],Region_lookup[RegionName])</f>
        <v>Gauteng</v>
      </c>
      <c r="P1123" t="s">
        <v>32</v>
      </c>
      <c r="Q1123" t="str">
        <f>_xlfn.XLOOKUP(Orders_CLEAN[[#This Row],[EmployeeID]],Employees[EmployeeID],Employees[EmployeeName])</f>
        <v>Nomvula Mokoena</v>
      </c>
      <c r="R1123" s="8">
        <f>Orders_CLEAN[[#This Row],[Quantity]]*Orders_CLEAN[[#This Row],[UnitPrice]]*(1-Orders_CLEAN[[#This Row],[Discount]])</f>
        <v>287.14</v>
      </c>
      <c r="S1123" s="8">
        <f>Orders_CLEAN[[#This Row],[Cost]]*Orders_CLEAN[[#This Row],[Quantity]]</f>
        <v>167.44</v>
      </c>
      <c r="T1123" s="8">
        <f>Orders_CLEAN[[#This Row],[LineTotal]]-Orders_CLEAN[[#This Row],[LineCost]]</f>
        <v>119.69999999999999</v>
      </c>
      <c r="U1123" s="8" t="str">
        <f>IFERROR(IF(Orders_CLEAN[[#This Row],[Profit]]/Orders_CLEAN[[#This Row],[LineTotal]]&gt;0.3, "High", IF(Orders_CLEAN[[#This Row],[Profit]]/Orders_CLEAN[[#This Row],[LineTotal]]&gt;=0.15, "Medium", "Low")), "Quantity Error!")</f>
        <v>High</v>
      </c>
      <c r="V1123" s="8" t="str">
        <f>IF(COUNTIF(Returns[OrderID], Orders_CLEAN[[#This Row],[OrderID]])&gt;0, "Yes", "No")</f>
        <v>No</v>
      </c>
      <c r="W1123" s="19">
        <f>IF(Orders_CLEAN[[#This Row],[Returned]]="Yes",1,0)</f>
        <v>0</v>
      </c>
    </row>
    <row r="1124" spans="1:23" x14ac:dyDescent="0.2">
      <c r="A1124" t="s">
        <v>1738</v>
      </c>
      <c r="B1124" s="5">
        <v>45726</v>
      </c>
      <c r="C1124" s="5" t="str">
        <f>IF(Orders_CLEAN[[#This Row],[Quantity]]="", "Quantity Error!", "Q"&amp;ROUNDUP(MONTH(Orders_CLEAN[[#This Row],[OrderDate]])/3,0))</f>
        <v>Q1</v>
      </c>
      <c r="D1124" t="s">
        <v>57</v>
      </c>
      <c r="E1124" t="str">
        <f>_xlfn.XLOOKUP(Orders_CLEAN[[#This Row],[CustomerID]],Customers[CustomerID],Customers[CustomerName])</f>
        <v>Johan Van Der Merwe</v>
      </c>
      <c r="F1124" t="s">
        <v>166</v>
      </c>
      <c r="G1124" t="str">
        <f>_xlfn.XLOOKUP(Orders_CLEAN[[#This Row],[ProductID]],Products[ProductID],Products[ProductName])</f>
        <v>Monitors Model 2</v>
      </c>
      <c r="H1124" t="str">
        <f>_xlfn.XLOOKUP(Orders_CLEAN[[#This Row],[ProductName]],Products[ProductName],Products[Category])</f>
        <v>Technology</v>
      </c>
      <c r="I1124" s="6">
        <f>_xlfn.XLOOKUP(Orders_CLEAN[[#This Row],[ProductID]],Products[ProductID],Products[Cost])</f>
        <v>396.64</v>
      </c>
      <c r="J1124">
        <v>1</v>
      </c>
      <c r="K1124" s="6">
        <v>532.41999999999996</v>
      </c>
      <c r="L1124" s="7">
        <v>0</v>
      </c>
      <c r="M1124" t="s">
        <v>27</v>
      </c>
      <c r="N1124" t="s">
        <v>47</v>
      </c>
      <c r="O1124" t="str">
        <f>_xlfn.XLOOKUP(Orders_CLEAN[[#This Row],[Region]],Region_lookup[RegionCode],Region_lookup[RegionName])</f>
        <v>Eastern Cape</v>
      </c>
      <c r="P1124" t="s">
        <v>48</v>
      </c>
      <c r="Q1124" t="str">
        <f>_xlfn.XLOOKUP(Orders_CLEAN[[#This Row],[EmployeeID]],Employees[EmployeeID],Employees[EmployeeName])</f>
        <v>Sipho Ndlovu</v>
      </c>
      <c r="R1124" s="8">
        <f>Orders_CLEAN[[#This Row],[Quantity]]*Orders_CLEAN[[#This Row],[UnitPrice]]*(1-Orders_CLEAN[[#This Row],[Discount]])</f>
        <v>532.41999999999996</v>
      </c>
      <c r="S1124" s="8">
        <f>Orders_CLEAN[[#This Row],[Cost]]*Orders_CLEAN[[#This Row],[Quantity]]</f>
        <v>396.64</v>
      </c>
      <c r="T1124" s="8">
        <f>Orders_CLEAN[[#This Row],[LineTotal]]-Orders_CLEAN[[#This Row],[LineCost]]</f>
        <v>135.77999999999997</v>
      </c>
      <c r="U1124" s="8" t="str">
        <f>IFERROR(IF(Orders_CLEAN[[#This Row],[Profit]]/Orders_CLEAN[[#This Row],[LineTotal]]&gt;0.3, "High", IF(Orders_CLEAN[[#This Row],[Profit]]/Orders_CLEAN[[#This Row],[LineTotal]]&gt;=0.15, "Medium", "Low")), "Quantity Error!")</f>
        <v>Medium</v>
      </c>
      <c r="V1124" s="8" t="str">
        <f>IF(COUNTIF(Returns[OrderID], Orders_CLEAN[[#This Row],[OrderID]])&gt;0, "Yes", "No")</f>
        <v>No</v>
      </c>
      <c r="W1124" s="19">
        <f>IF(Orders_CLEAN[[#This Row],[Returned]]="Yes",1,0)</f>
        <v>0</v>
      </c>
    </row>
    <row r="1125" spans="1:23" x14ac:dyDescent="0.2">
      <c r="A1125" t="s">
        <v>1739</v>
      </c>
      <c r="B1125" s="5">
        <v>45511</v>
      </c>
      <c r="C1125" s="5" t="str">
        <f>IF(Orders_CLEAN[[#This Row],[Quantity]]="", "Quantity Error!", "Q"&amp;ROUNDUP(MONTH(Orders_CLEAN[[#This Row],[OrderDate]])/3,0))</f>
        <v>Q3</v>
      </c>
      <c r="D1125" t="s">
        <v>306</v>
      </c>
      <c r="E1125" t="str">
        <f>_xlfn.XLOOKUP(Orders_CLEAN[[#This Row],[CustomerID]],Customers[CustomerID],Customers[CustomerName])</f>
        <v>Francois Mahlangu</v>
      </c>
      <c r="F1125" t="s">
        <v>537</v>
      </c>
      <c r="G1125" t="str">
        <f>_xlfn.XLOOKUP(Orders_CLEAN[[#This Row],[ProductID]],Products[ProductID],Products[ProductName])</f>
        <v>Desks Model 4</v>
      </c>
      <c r="H1125" t="str">
        <f>_xlfn.XLOOKUP(Orders_CLEAN[[#This Row],[ProductName]],Products[ProductName],Products[Category])</f>
        <v>Furniture</v>
      </c>
      <c r="I1125" s="6">
        <f>_xlfn.XLOOKUP(Orders_CLEAN[[#This Row],[ProductID]],Products[ProductID],Products[Cost])</f>
        <v>598.51</v>
      </c>
      <c r="J1125">
        <v>7</v>
      </c>
      <c r="K1125" s="6">
        <v>940.73</v>
      </c>
      <c r="L1125" s="7">
        <v>0.05</v>
      </c>
      <c r="M1125" t="s">
        <v>13</v>
      </c>
      <c r="N1125" t="s">
        <v>14</v>
      </c>
      <c r="O1125" t="str">
        <f>_xlfn.XLOOKUP(Orders_CLEAN[[#This Row],[Region]],Region_lookup[RegionCode],Region_lookup[RegionName])</f>
        <v>Western Cape</v>
      </c>
      <c r="P1125" t="s">
        <v>82</v>
      </c>
      <c r="Q1125" t="str">
        <f>_xlfn.XLOOKUP(Orders_CLEAN[[#This Row],[EmployeeID]],Employees[EmployeeID],Employees[EmployeeName])</f>
        <v>Thabo Pretorius</v>
      </c>
      <c r="R1125" s="8">
        <f>Orders_CLEAN[[#This Row],[Quantity]]*Orders_CLEAN[[#This Row],[UnitPrice]]*(1-Orders_CLEAN[[#This Row],[Discount]])</f>
        <v>6255.8545000000004</v>
      </c>
      <c r="S1125" s="8">
        <f>Orders_CLEAN[[#This Row],[Cost]]*Orders_CLEAN[[#This Row],[Quantity]]</f>
        <v>4189.57</v>
      </c>
      <c r="T1125" s="8">
        <f>Orders_CLEAN[[#This Row],[LineTotal]]-Orders_CLEAN[[#This Row],[LineCost]]</f>
        <v>2066.2845000000007</v>
      </c>
      <c r="U1125" s="8" t="str">
        <f>IFERROR(IF(Orders_CLEAN[[#This Row],[Profit]]/Orders_CLEAN[[#This Row],[LineTotal]]&gt;0.3, "High", IF(Orders_CLEAN[[#This Row],[Profit]]/Orders_CLEAN[[#This Row],[LineTotal]]&gt;=0.15, "Medium", "Low")), "Quantity Error!")</f>
        <v>High</v>
      </c>
      <c r="V1125" s="8" t="str">
        <f>IF(COUNTIF(Returns[OrderID], Orders_CLEAN[[#This Row],[OrderID]])&gt;0, "Yes", "No")</f>
        <v>No</v>
      </c>
      <c r="W1125" s="19">
        <f>IF(Orders_CLEAN[[#This Row],[Returned]]="Yes",1,0)</f>
        <v>0</v>
      </c>
    </row>
    <row r="1126" spans="1:23" x14ac:dyDescent="0.2">
      <c r="A1126" t="s">
        <v>1740</v>
      </c>
      <c r="B1126" s="5">
        <v>45355</v>
      </c>
      <c r="C1126" s="5" t="str">
        <f>IF(Orders_CLEAN[[#This Row],[Quantity]]="", "Quantity Error!", "Q"&amp;ROUNDUP(MONTH(Orders_CLEAN[[#This Row],[OrderDate]])/3,0))</f>
        <v>Q1</v>
      </c>
      <c r="D1126" t="s">
        <v>191</v>
      </c>
      <c r="E1126" t="str">
        <f>_xlfn.XLOOKUP(Orders_CLEAN[[#This Row],[CustomerID]],Customers[CustomerID],Customers[CustomerName])</f>
        <v>Pieter Steyn</v>
      </c>
      <c r="F1126" t="s">
        <v>297</v>
      </c>
      <c r="G1126" t="str">
        <f>_xlfn.XLOOKUP(Orders_CLEAN[[#This Row],[ProductID]],Products[ProductID],Products[ProductName])</f>
        <v>Laptops Model 2</v>
      </c>
      <c r="H1126" t="str">
        <f>_xlfn.XLOOKUP(Orders_CLEAN[[#This Row],[ProductName]],Products[ProductName],Products[Category])</f>
        <v>Technology</v>
      </c>
      <c r="I1126" s="6">
        <f>_xlfn.XLOOKUP(Orders_CLEAN[[#This Row],[ProductID]],Products[ProductID],Products[Cost])</f>
        <v>55.26</v>
      </c>
      <c r="J1126">
        <v>12</v>
      </c>
      <c r="K1126" s="6">
        <v>112.32</v>
      </c>
      <c r="L1126" s="7">
        <v>0.2</v>
      </c>
      <c r="M1126" t="s">
        <v>27</v>
      </c>
      <c r="N1126" t="s">
        <v>47</v>
      </c>
      <c r="O1126" t="str">
        <f>_xlfn.XLOOKUP(Orders_CLEAN[[#This Row],[Region]],Region_lookup[RegionCode],Region_lookup[RegionName])</f>
        <v>Eastern Cape</v>
      </c>
      <c r="P1126" t="s">
        <v>58</v>
      </c>
      <c r="Q1126" t="str">
        <f>_xlfn.XLOOKUP(Orders_CLEAN[[#This Row],[EmployeeID]],Employees[EmployeeID],Employees[EmployeeName])</f>
        <v>Palesa Steyn</v>
      </c>
      <c r="R1126" s="8">
        <f>Orders_CLEAN[[#This Row],[Quantity]]*Orders_CLEAN[[#This Row],[UnitPrice]]*(1-Orders_CLEAN[[#This Row],[Discount]])</f>
        <v>1078.2719999999999</v>
      </c>
      <c r="S1126" s="8">
        <f>Orders_CLEAN[[#This Row],[Cost]]*Orders_CLEAN[[#This Row],[Quantity]]</f>
        <v>663.12</v>
      </c>
      <c r="T1126" s="8">
        <f>Orders_CLEAN[[#This Row],[LineTotal]]-Orders_CLEAN[[#This Row],[LineCost]]</f>
        <v>415.15199999999993</v>
      </c>
      <c r="U1126" s="8" t="str">
        <f>IFERROR(IF(Orders_CLEAN[[#This Row],[Profit]]/Orders_CLEAN[[#This Row],[LineTotal]]&gt;0.3, "High", IF(Orders_CLEAN[[#This Row],[Profit]]/Orders_CLEAN[[#This Row],[LineTotal]]&gt;=0.15, "Medium", "Low")), "Quantity Error!")</f>
        <v>High</v>
      </c>
      <c r="V1126" s="8" t="str">
        <f>IF(COUNTIF(Returns[OrderID], Orders_CLEAN[[#This Row],[OrderID]])&gt;0, "Yes", "No")</f>
        <v>No</v>
      </c>
      <c r="W1126" s="19">
        <f>IF(Orders_CLEAN[[#This Row],[Returned]]="Yes",1,0)</f>
        <v>0</v>
      </c>
    </row>
    <row r="1127" spans="1:23" x14ac:dyDescent="0.2">
      <c r="A1127" t="s">
        <v>1741</v>
      </c>
      <c r="B1127" s="5">
        <v>45371</v>
      </c>
      <c r="C1127" s="5" t="str">
        <f>IF(Orders_CLEAN[[#This Row],[Quantity]]="", "Quantity Error!", "Q"&amp;ROUNDUP(MONTH(Orders_CLEAN[[#This Row],[OrderDate]])/3,0))</f>
        <v>Q1</v>
      </c>
      <c r="D1127" t="s">
        <v>154</v>
      </c>
      <c r="E1127" t="str">
        <f>_xlfn.XLOOKUP(Orders_CLEAN[[#This Row],[CustomerID]],Customers[CustomerID],Customers[CustomerName])</f>
        <v>Nomvula Mahlangu</v>
      </c>
      <c r="F1127" t="s">
        <v>213</v>
      </c>
      <c r="G1127" t="str">
        <f>_xlfn.XLOOKUP(Orders_CLEAN[[#This Row],[ProductID]],Products[ProductID],Products[ProductName])</f>
        <v>Pens Model 4</v>
      </c>
      <c r="H1127" t="str">
        <f>_xlfn.XLOOKUP(Orders_CLEAN[[#This Row],[ProductName]],Products[ProductName],Products[Category])</f>
        <v>Office Supplies</v>
      </c>
      <c r="I1127" s="6">
        <f>_xlfn.XLOOKUP(Orders_CLEAN[[#This Row],[ProductID]],Products[ProductID],Products[Cost])</f>
        <v>578.14</v>
      </c>
      <c r="J1127">
        <v>8</v>
      </c>
      <c r="K1127" s="6">
        <v>1084.72</v>
      </c>
      <c r="L1127" s="7">
        <v>0.2</v>
      </c>
      <c r="M1127" t="s">
        <v>36</v>
      </c>
      <c r="N1127" t="s">
        <v>31</v>
      </c>
      <c r="O1127" t="str">
        <f>_xlfn.XLOOKUP(Orders_CLEAN[[#This Row],[Region]],Region_lookup[RegionCode],Region_lookup[RegionName])</f>
        <v>Gauteng</v>
      </c>
      <c r="P1127" t="s">
        <v>32</v>
      </c>
      <c r="Q1127" t="str">
        <f>_xlfn.XLOOKUP(Orders_CLEAN[[#This Row],[EmployeeID]],Employees[EmployeeID],Employees[EmployeeName])</f>
        <v>Nomvula Mokoena</v>
      </c>
      <c r="R1127" s="8">
        <f>Orders_CLEAN[[#This Row],[Quantity]]*Orders_CLEAN[[#This Row],[UnitPrice]]*(1-Orders_CLEAN[[#This Row],[Discount]])</f>
        <v>6942.2080000000005</v>
      </c>
      <c r="S1127" s="8">
        <f>Orders_CLEAN[[#This Row],[Cost]]*Orders_CLEAN[[#This Row],[Quantity]]</f>
        <v>4625.12</v>
      </c>
      <c r="T1127" s="8">
        <f>Orders_CLEAN[[#This Row],[LineTotal]]-Orders_CLEAN[[#This Row],[LineCost]]</f>
        <v>2317.0880000000006</v>
      </c>
      <c r="U1127" s="8" t="str">
        <f>IFERROR(IF(Orders_CLEAN[[#This Row],[Profit]]/Orders_CLEAN[[#This Row],[LineTotal]]&gt;0.3, "High", IF(Orders_CLEAN[[#This Row],[Profit]]/Orders_CLEAN[[#This Row],[LineTotal]]&gt;=0.15, "Medium", "Low")), "Quantity Error!")</f>
        <v>High</v>
      </c>
      <c r="V1127" s="8" t="str">
        <f>IF(COUNTIF(Returns[OrderID], Orders_CLEAN[[#This Row],[OrderID]])&gt;0, "Yes", "No")</f>
        <v>No</v>
      </c>
      <c r="W1127" s="19">
        <f>IF(Orders_CLEAN[[#This Row],[Returned]]="Yes",1,0)</f>
        <v>0</v>
      </c>
    </row>
    <row r="1128" spans="1:23" x14ac:dyDescent="0.2">
      <c r="A1128" t="s">
        <v>1742</v>
      </c>
      <c r="B1128" s="5">
        <v>45728</v>
      </c>
      <c r="C1128" s="5" t="str">
        <f>IF(Orders_CLEAN[[#This Row],[Quantity]]="", "Quantity Error!", "Q"&amp;ROUNDUP(MONTH(Orders_CLEAN[[#This Row],[OrderDate]])/3,0))</f>
        <v>Q1</v>
      </c>
      <c r="D1128" t="s">
        <v>18</v>
      </c>
      <c r="E1128" t="str">
        <f>_xlfn.XLOOKUP(Orders_CLEAN[[#This Row],[CustomerID]],Customers[CustomerID],Customers[CustomerName])</f>
        <v>Precious Ndlovu</v>
      </c>
      <c r="F1128" t="s">
        <v>178</v>
      </c>
      <c r="G1128" t="str">
        <f>_xlfn.XLOOKUP(Orders_CLEAN[[#This Row],[ProductID]],Products[ProductID],Products[ProductName])</f>
        <v>Chairs Model 2</v>
      </c>
      <c r="H1128" t="str">
        <f>_xlfn.XLOOKUP(Orders_CLEAN[[#This Row],[ProductName]],Products[ProductName],Products[Category])</f>
        <v>Furniture</v>
      </c>
      <c r="I1128" s="6">
        <f>_xlfn.XLOOKUP(Orders_CLEAN[[#This Row],[ProductID]],Products[ProductID],Products[Cost])</f>
        <v>116.9</v>
      </c>
      <c r="J1128">
        <v>3</v>
      </c>
      <c r="K1128" s="6">
        <v>253.46</v>
      </c>
      <c r="L1128" s="7">
        <v>0</v>
      </c>
      <c r="M1128" t="s">
        <v>27</v>
      </c>
      <c r="N1128" t="s">
        <v>21</v>
      </c>
      <c r="O1128" t="str">
        <f>_xlfn.XLOOKUP(Orders_CLEAN[[#This Row],[Region]],Region_lookup[RegionCode],Region_lookup[RegionName])</f>
        <v>KwaZulu-Natal</v>
      </c>
      <c r="P1128" t="s">
        <v>170</v>
      </c>
      <c r="Q1128" t="str">
        <f>_xlfn.XLOOKUP(Orders_CLEAN[[#This Row],[EmployeeID]],Employees[EmployeeID],Employees[EmployeeName])</f>
        <v>Nomvula Le Roux</v>
      </c>
      <c r="R1128" s="8">
        <f>Orders_CLEAN[[#This Row],[Quantity]]*Orders_CLEAN[[#This Row],[UnitPrice]]*(1-Orders_CLEAN[[#This Row],[Discount]])</f>
        <v>760.38</v>
      </c>
      <c r="S1128" s="8">
        <f>Orders_CLEAN[[#This Row],[Cost]]*Orders_CLEAN[[#This Row],[Quantity]]</f>
        <v>350.70000000000005</v>
      </c>
      <c r="T1128" s="8">
        <f>Orders_CLEAN[[#This Row],[LineTotal]]-Orders_CLEAN[[#This Row],[LineCost]]</f>
        <v>409.67999999999995</v>
      </c>
      <c r="U1128" s="8" t="str">
        <f>IFERROR(IF(Orders_CLEAN[[#This Row],[Profit]]/Orders_CLEAN[[#This Row],[LineTotal]]&gt;0.3, "High", IF(Orders_CLEAN[[#This Row],[Profit]]/Orders_CLEAN[[#This Row],[LineTotal]]&gt;=0.15, "Medium", "Low")), "Quantity Error!")</f>
        <v>High</v>
      </c>
      <c r="V1128" s="8" t="str">
        <f>IF(COUNTIF(Returns[OrderID], Orders_CLEAN[[#This Row],[OrderID]])&gt;0, "Yes", "No")</f>
        <v>Yes</v>
      </c>
      <c r="W1128" s="19">
        <f>IF(Orders_CLEAN[[#This Row],[Returned]]="Yes",1,0)</f>
        <v>1</v>
      </c>
    </row>
    <row r="1129" spans="1:23" x14ac:dyDescent="0.2">
      <c r="A1129" t="s">
        <v>1743</v>
      </c>
      <c r="B1129" s="5">
        <v>45420</v>
      </c>
      <c r="C1129" s="5" t="str">
        <f>IF(Orders_CLEAN[[#This Row],[Quantity]]="", "Quantity Error!", "Q"&amp;ROUNDUP(MONTH(Orders_CLEAN[[#This Row],[OrderDate]])/3,0))</f>
        <v>Q2</v>
      </c>
      <c r="D1129" t="s">
        <v>60</v>
      </c>
      <c r="E1129" t="str">
        <f>_xlfn.XLOOKUP(Orders_CLEAN[[#This Row],[CustomerID]],Customers[CustomerID],Customers[CustomerName])</f>
        <v>Lerato Mbatha</v>
      </c>
      <c r="F1129" t="s">
        <v>81</v>
      </c>
      <c r="G1129" t="str">
        <f>_xlfn.XLOOKUP(Orders_CLEAN[[#This Row],[ProductID]],Products[ProductID],Products[ProductName])</f>
        <v>Envelopes Model 2</v>
      </c>
      <c r="H1129" t="str">
        <f>_xlfn.XLOOKUP(Orders_CLEAN[[#This Row],[ProductName]],Products[ProductName],Products[Category])</f>
        <v>Office Supplies</v>
      </c>
      <c r="I1129" s="6">
        <f>_xlfn.XLOOKUP(Orders_CLEAN[[#This Row],[ProductID]],Products[ProductID],Products[Cost])</f>
        <v>599.25</v>
      </c>
      <c r="J1129">
        <v>12</v>
      </c>
      <c r="K1129" s="6">
        <v>849.05</v>
      </c>
      <c r="L1129" s="7">
        <v>0</v>
      </c>
      <c r="M1129" t="s">
        <v>27</v>
      </c>
      <c r="N1129" t="s">
        <v>31</v>
      </c>
      <c r="O1129" t="str">
        <f>_xlfn.XLOOKUP(Orders_CLEAN[[#This Row],[Region]],Region_lookup[RegionCode],Region_lookup[RegionName])</f>
        <v>Gauteng</v>
      </c>
      <c r="P1129" t="s">
        <v>52</v>
      </c>
      <c r="Q1129" t="str">
        <f>_xlfn.XLOOKUP(Orders_CLEAN[[#This Row],[EmployeeID]],Employees[EmployeeID],Employees[EmployeeName])</f>
        <v>Precious Mbatha</v>
      </c>
      <c r="R1129" s="8">
        <f>Orders_CLEAN[[#This Row],[Quantity]]*Orders_CLEAN[[#This Row],[UnitPrice]]*(1-Orders_CLEAN[[#This Row],[Discount]])</f>
        <v>10188.599999999999</v>
      </c>
      <c r="S1129" s="8">
        <f>Orders_CLEAN[[#This Row],[Cost]]*Orders_CLEAN[[#This Row],[Quantity]]</f>
        <v>7191</v>
      </c>
      <c r="T1129" s="8">
        <f>Orders_CLEAN[[#This Row],[LineTotal]]-Orders_CLEAN[[#This Row],[LineCost]]</f>
        <v>2997.5999999999985</v>
      </c>
      <c r="U1129" s="8" t="str">
        <f>IFERROR(IF(Orders_CLEAN[[#This Row],[Profit]]/Orders_CLEAN[[#This Row],[LineTotal]]&gt;0.3, "High", IF(Orders_CLEAN[[#This Row],[Profit]]/Orders_CLEAN[[#This Row],[LineTotal]]&gt;=0.15, "Medium", "Low")), "Quantity Error!")</f>
        <v>Medium</v>
      </c>
      <c r="V1129" s="8" t="str">
        <f>IF(COUNTIF(Returns[OrderID], Orders_CLEAN[[#This Row],[OrderID]])&gt;0, "Yes", "No")</f>
        <v>No</v>
      </c>
      <c r="W1129" s="19">
        <f>IF(Orders_CLEAN[[#This Row],[Returned]]="Yes",1,0)</f>
        <v>0</v>
      </c>
    </row>
    <row r="1130" spans="1:23" x14ac:dyDescent="0.2">
      <c r="A1130" t="s">
        <v>1745</v>
      </c>
      <c r="B1130" s="5">
        <v>45494</v>
      </c>
      <c r="C1130" s="5" t="str">
        <f>IF(Orders_CLEAN[[#This Row],[Quantity]]="", "Quantity Error!", "Q"&amp;ROUNDUP(MONTH(Orders_CLEAN[[#This Row],[OrderDate]])/3,0))</f>
        <v>Q3</v>
      </c>
      <c r="D1130" t="s">
        <v>416</v>
      </c>
      <c r="E1130" t="str">
        <f>_xlfn.XLOOKUP(Orders_CLEAN[[#This Row],[CustomerID]],Customers[CustomerID],Customers[CustomerName])</f>
        <v>Kagiso Le Roux</v>
      </c>
      <c r="F1130" t="s">
        <v>69</v>
      </c>
      <c r="G1130" t="str">
        <f>_xlfn.XLOOKUP(Orders_CLEAN[[#This Row],[ProductID]],Products[ProductID],Products[ProductName])</f>
        <v>Paper Model 2</v>
      </c>
      <c r="H1130" t="str">
        <f>_xlfn.XLOOKUP(Orders_CLEAN[[#This Row],[ProductName]],Products[ProductName],Products[Category])</f>
        <v>Office Supplies</v>
      </c>
      <c r="I1130" s="6">
        <f>_xlfn.XLOOKUP(Orders_CLEAN[[#This Row],[ProductID]],Products[ProductID],Products[Cost])</f>
        <v>461.98</v>
      </c>
      <c r="J1130">
        <v>5</v>
      </c>
      <c r="K1130" s="6">
        <v>1013.15</v>
      </c>
      <c r="L1130" s="7">
        <v>0</v>
      </c>
      <c r="M1130" t="s">
        <v>13</v>
      </c>
      <c r="N1130" t="s">
        <v>47</v>
      </c>
      <c r="O1130" t="str">
        <f>_xlfn.XLOOKUP(Orders_CLEAN[[#This Row],[Region]],Region_lookup[RegionCode],Region_lookup[RegionName])</f>
        <v>Eastern Cape</v>
      </c>
      <c r="P1130" t="s">
        <v>58</v>
      </c>
      <c r="Q1130" t="str">
        <f>_xlfn.XLOOKUP(Orders_CLEAN[[#This Row],[EmployeeID]],Employees[EmployeeID],Employees[EmployeeName])</f>
        <v>Palesa Steyn</v>
      </c>
      <c r="R1130" s="8">
        <f>Orders_CLEAN[[#This Row],[Quantity]]*Orders_CLEAN[[#This Row],[UnitPrice]]*(1-Orders_CLEAN[[#This Row],[Discount]])</f>
        <v>5065.75</v>
      </c>
      <c r="S1130" s="8">
        <f>Orders_CLEAN[[#This Row],[Cost]]*Orders_CLEAN[[#This Row],[Quantity]]</f>
        <v>2309.9</v>
      </c>
      <c r="T1130" s="8">
        <f>Orders_CLEAN[[#This Row],[LineTotal]]-Orders_CLEAN[[#This Row],[LineCost]]</f>
        <v>2755.85</v>
      </c>
      <c r="U1130" s="8" t="str">
        <f>IFERROR(IF(Orders_CLEAN[[#This Row],[Profit]]/Orders_CLEAN[[#This Row],[LineTotal]]&gt;0.3, "High", IF(Orders_CLEAN[[#This Row],[Profit]]/Orders_CLEAN[[#This Row],[LineTotal]]&gt;=0.15, "Medium", "Low")), "Quantity Error!")</f>
        <v>High</v>
      </c>
      <c r="V1130" s="8" t="str">
        <f>IF(COUNTIF(Returns[OrderID], Orders_CLEAN[[#This Row],[OrderID]])&gt;0, "Yes", "No")</f>
        <v>No</v>
      </c>
      <c r="W1130" s="19">
        <f>IF(Orders_CLEAN[[#This Row],[Returned]]="Yes",1,0)</f>
        <v>0</v>
      </c>
    </row>
    <row r="1131" spans="1:23" x14ac:dyDescent="0.2">
      <c r="A1131" t="s">
        <v>1746</v>
      </c>
      <c r="B1131" s="5">
        <v>45751</v>
      </c>
      <c r="C1131" s="5" t="str">
        <f>IF(Orders_CLEAN[[#This Row],[Quantity]]="", "Quantity Error!", "Q"&amp;ROUNDUP(MONTH(Orders_CLEAN[[#This Row],[OrderDate]])/3,0))</f>
        <v>Q2</v>
      </c>
      <c r="D1131" t="s">
        <v>259</v>
      </c>
      <c r="E1131" t="str">
        <f>_xlfn.XLOOKUP(Orders_CLEAN[[#This Row],[CustomerID]],Customers[CustomerID],Customers[CustomerName])</f>
        <v>Pieter Mahlangu</v>
      </c>
      <c r="F1131" t="s">
        <v>148</v>
      </c>
      <c r="G1131" t="str">
        <f>_xlfn.XLOOKUP(Orders_CLEAN[[#This Row],[ProductID]],Products[ProductID],Products[ProductName])</f>
        <v>Tables Model 3</v>
      </c>
      <c r="H1131" t="str">
        <f>_xlfn.XLOOKUP(Orders_CLEAN[[#This Row],[ProductName]],Products[ProductName],Products[Category])</f>
        <v>Furniture</v>
      </c>
      <c r="I1131" s="6">
        <f>_xlfn.XLOOKUP(Orders_CLEAN[[#This Row],[ProductID]],Products[ProductID],Products[Cost])</f>
        <v>190.89</v>
      </c>
      <c r="J1131">
        <v>1</v>
      </c>
      <c r="K1131" s="6">
        <v>243.15</v>
      </c>
      <c r="L1131" s="7">
        <v>0</v>
      </c>
      <c r="M1131" t="s">
        <v>13</v>
      </c>
      <c r="N1131" t="s">
        <v>47</v>
      </c>
      <c r="O1131" t="str">
        <f>_xlfn.XLOOKUP(Orders_CLEAN[[#This Row],[Region]],Region_lookup[RegionCode],Region_lookup[RegionName])</f>
        <v>Eastern Cape</v>
      </c>
      <c r="P1131" t="s">
        <v>75</v>
      </c>
      <c r="Q1131" t="str">
        <f>_xlfn.XLOOKUP(Orders_CLEAN[[#This Row],[EmployeeID]],Employees[EmployeeID],Employees[EmployeeName])</f>
        <v>Francois Steyn</v>
      </c>
      <c r="R1131" s="8">
        <f>Orders_CLEAN[[#This Row],[Quantity]]*Orders_CLEAN[[#This Row],[UnitPrice]]*(1-Orders_CLEAN[[#This Row],[Discount]])</f>
        <v>243.15</v>
      </c>
      <c r="S1131" s="8">
        <f>Orders_CLEAN[[#This Row],[Cost]]*Orders_CLEAN[[#This Row],[Quantity]]</f>
        <v>190.89</v>
      </c>
      <c r="T1131" s="8">
        <f>Orders_CLEAN[[#This Row],[LineTotal]]-Orders_CLEAN[[#This Row],[LineCost]]</f>
        <v>52.260000000000019</v>
      </c>
      <c r="U1131" s="8" t="str">
        <f>IFERROR(IF(Orders_CLEAN[[#This Row],[Profit]]/Orders_CLEAN[[#This Row],[LineTotal]]&gt;0.3, "High", IF(Orders_CLEAN[[#This Row],[Profit]]/Orders_CLEAN[[#This Row],[LineTotal]]&gt;=0.15, "Medium", "Low")), "Quantity Error!")</f>
        <v>Medium</v>
      </c>
      <c r="V1131" s="8" t="str">
        <f>IF(COUNTIF(Returns[OrderID], Orders_CLEAN[[#This Row],[OrderID]])&gt;0, "Yes", "No")</f>
        <v>No</v>
      </c>
      <c r="W1131" s="19">
        <f>IF(Orders_CLEAN[[#This Row],[Returned]]="Yes",1,0)</f>
        <v>0</v>
      </c>
    </row>
    <row r="1132" spans="1:23" x14ac:dyDescent="0.2">
      <c r="A1132" t="s">
        <v>1747</v>
      </c>
      <c r="B1132" s="5">
        <v>45469</v>
      </c>
      <c r="C1132" s="5" t="str">
        <f>IF(Orders_CLEAN[[#This Row],[Quantity]]="", "Quantity Error!", "Q"&amp;ROUNDUP(MONTH(Orders_CLEAN[[#This Row],[OrderDate]])/3,0))</f>
        <v>Q2</v>
      </c>
      <c r="D1132" t="s">
        <v>546</v>
      </c>
      <c r="E1132" t="str">
        <f>_xlfn.XLOOKUP(Orders_CLEAN[[#This Row],[CustomerID]],Customers[CustomerID],Customers[CustomerName])</f>
        <v>Precious Fourie</v>
      </c>
      <c r="F1132" t="s">
        <v>174</v>
      </c>
      <c r="G1132" t="str">
        <f>_xlfn.XLOOKUP(Orders_CLEAN[[#This Row],[ProductID]],Products[ProductID],Products[ProductName])</f>
        <v>Printers Model 4</v>
      </c>
      <c r="H1132" t="str">
        <f>_xlfn.XLOOKUP(Orders_CLEAN[[#This Row],[ProductName]],Products[ProductName],Products[Category])</f>
        <v>Technology</v>
      </c>
      <c r="I1132" s="6">
        <f>_xlfn.XLOOKUP(Orders_CLEAN[[#This Row],[ProductID]],Products[ProductID],Products[Cost])</f>
        <v>83.72</v>
      </c>
      <c r="J1132">
        <v>11</v>
      </c>
      <c r="K1132" s="6">
        <v>143.57</v>
      </c>
      <c r="L1132" s="7">
        <v>0</v>
      </c>
      <c r="M1132" t="s">
        <v>62</v>
      </c>
      <c r="N1132" t="s">
        <v>21</v>
      </c>
      <c r="O1132" t="str">
        <f>_xlfn.XLOOKUP(Orders_CLEAN[[#This Row],[Region]],Region_lookup[RegionCode],Region_lookup[RegionName])</f>
        <v>KwaZulu-Natal</v>
      </c>
      <c r="P1132" t="s">
        <v>97</v>
      </c>
      <c r="Q1132" t="str">
        <f>_xlfn.XLOOKUP(Orders_CLEAN[[#This Row],[EmployeeID]],Employees[EmployeeID],Employees[EmployeeName])</f>
        <v>Bongani Sithole</v>
      </c>
      <c r="R1132" s="8">
        <f>Orders_CLEAN[[#This Row],[Quantity]]*Orders_CLEAN[[#This Row],[UnitPrice]]*(1-Orders_CLEAN[[#This Row],[Discount]])</f>
        <v>1579.27</v>
      </c>
      <c r="S1132" s="8">
        <f>Orders_CLEAN[[#This Row],[Cost]]*Orders_CLEAN[[#This Row],[Quantity]]</f>
        <v>920.92</v>
      </c>
      <c r="T1132" s="8">
        <f>Orders_CLEAN[[#This Row],[LineTotal]]-Orders_CLEAN[[#This Row],[LineCost]]</f>
        <v>658.35</v>
      </c>
      <c r="U1132" s="8" t="str">
        <f>IFERROR(IF(Orders_CLEAN[[#This Row],[Profit]]/Orders_CLEAN[[#This Row],[LineTotal]]&gt;0.3, "High", IF(Orders_CLEAN[[#This Row],[Profit]]/Orders_CLEAN[[#This Row],[LineTotal]]&gt;=0.15, "Medium", "Low")), "Quantity Error!")</f>
        <v>High</v>
      </c>
      <c r="V1132" s="8" t="str">
        <f>IF(COUNTIF(Returns[OrderID], Orders_CLEAN[[#This Row],[OrderID]])&gt;0, "Yes", "No")</f>
        <v>No</v>
      </c>
      <c r="W1132" s="19">
        <f>IF(Orders_CLEAN[[#This Row],[Returned]]="Yes",1,0)</f>
        <v>0</v>
      </c>
    </row>
    <row r="1133" spans="1:23" x14ac:dyDescent="0.2">
      <c r="A1133" t="s">
        <v>1748</v>
      </c>
      <c r="B1133" s="5">
        <v>45560</v>
      </c>
      <c r="C1133" s="5" t="str">
        <f>IF(Orders_CLEAN[[#This Row],[Quantity]]="", "Quantity Error!", "Q"&amp;ROUNDUP(MONTH(Orders_CLEAN[[#This Row],[OrderDate]])/3,0))</f>
        <v>Q3</v>
      </c>
      <c r="D1133" t="s">
        <v>60</v>
      </c>
      <c r="E1133" t="str">
        <f>_xlfn.XLOOKUP(Orders_CLEAN[[#This Row],[CustomerID]],Customers[CustomerID],Customers[CustomerName])</f>
        <v>Lerato Mbatha</v>
      </c>
      <c r="F1133" t="s">
        <v>269</v>
      </c>
      <c r="G1133" t="str">
        <f>_xlfn.XLOOKUP(Orders_CLEAN[[#This Row],[ProductID]],Products[ProductID],Products[ProductName])</f>
        <v>Binders Model 1</v>
      </c>
      <c r="H1133" t="str">
        <f>_xlfn.XLOOKUP(Orders_CLEAN[[#This Row],[ProductName]],Products[ProductName],Products[Category])</f>
        <v>Office Supplies</v>
      </c>
      <c r="I1133" s="6">
        <f>_xlfn.XLOOKUP(Orders_CLEAN[[#This Row],[ProductID]],Products[ProductID],Products[Cost])</f>
        <v>454.91</v>
      </c>
      <c r="J1133">
        <v>12</v>
      </c>
      <c r="K1133" s="6">
        <v>865.02</v>
      </c>
      <c r="L1133" s="7">
        <v>0</v>
      </c>
      <c r="M1133" t="s">
        <v>62</v>
      </c>
      <c r="N1133" t="s">
        <v>31</v>
      </c>
      <c r="O1133" t="str">
        <f>_xlfn.XLOOKUP(Orders_CLEAN[[#This Row],[Region]],Region_lookup[RegionCode],Region_lookup[RegionName])</f>
        <v>Gauteng</v>
      </c>
      <c r="P1133" t="s">
        <v>43</v>
      </c>
      <c r="Q1133" t="str">
        <f>_xlfn.XLOOKUP(Orders_CLEAN[[#This Row],[EmployeeID]],Employees[EmployeeID],Employees[EmployeeName])</f>
        <v>Thabo Dlamini</v>
      </c>
      <c r="R1133" s="8">
        <f>Orders_CLEAN[[#This Row],[Quantity]]*Orders_CLEAN[[#This Row],[UnitPrice]]*(1-Orders_CLEAN[[#This Row],[Discount]])</f>
        <v>10380.24</v>
      </c>
      <c r="S1133" s="8">
        <f>Orders_CLEAN[[#This Row],[Cost]]*Orders_CLEAN[[#This Row],[Quantity]]</f>
        <v>5458.92</v>
      </c>
      <c r="T1133" s="8">
        <f>Orders_CLEAN[[#This Row],[LineTotal]]-Orders_CLEAN[[#This Row],[LineCost]]</f>
        <v>4921.32</v>
      </c>
      <c r="U1133" s="8" t="str">
        <f>IFERROR(IF(Orders_CLEAN[[#This Row],[Profit]]/Orders_CLEAN[[#This Row],[LineTotal]]&gt;0.3, "High", IF(Orders_CLEAN[[#This Row],[Profit]]/Orders_CLEAN[[#This Row],[LineTotal]]&gt;=0.15, "Medium", "Low")), "Quantity Error!")</f>
        <v>High</v>
      </c>
      <c r="V1133" s="8" t="str">
        <f>IF(COUNTIF(Returns[OrderID], Orders_CLEAN[[#This Row],[OrderID]])&gt;0, "Yes", "No")</f>
        <v>No</v>
      </c>
      <c r="W1133" s="19">
        <f>IF(Orders_CLEAN[[#This Row],[Returned]]="Yes",1,0)</f>
        <v>0</v>
      </c>
    </row>
    <row r="1134" spans="1:23" x14ac:dyDescent="0.2">
      <c r="A1134" t="s">
        <v>1750</v>
      </c>
      <c r="B1134" s="5">
        <v>45550</v>
      </c>
      <c r="C1134" s="5" t="str">
        <f>IF(Orders_CLEAN[[#This Row],[Quantity]]="", "Quantity Error!", "Q"&amp;ROUNDUP(MONTH(Orders_CLEAN[[#This Row],[OrderDate]])/3,0))</f>
        <v>Q3</v>
      </c>
      <c r="D1134" t="s">
        <v>846</v>
      </c>
      <c r="E1134" t="str">
        <f>_xlfn.XLOOKUP(Orders_CLEAN[[#This Row],[CustomerID]],Customers[CustomerID],Customers[CustomerName])</f>
        <v>Kagiso Nkosi</v>
      </c>
      <c r="F1134" t="s">
        <v>81</v>
      </c>
      <c r="G1134" t="str">
        <f>_xlfn.XLOOKUP(Orders_CLEAN[[#This Row],[ProductID]],Products[ProductID],Products[ProductName])</f>
        <v>Envelopes Model 2</v>
      </c>
      <c r="H1134" t="str">
        <f>_xlfn.XLOOKUP(Orders_CLEAN[[#This Row],[ProductName]],Products[ProductName],Products[Category])</f>
        <v>Office Supplies</v>
      </c>
      <c r="I1134" s="6">
        <f>_xlfn.XLOOKUP(Orders_CLEAN[[#This Row],[ProductID]],Products[ProductID],Products[Cost])</f>
        <v>599.25</v>
      </c>
      <c r="J1134">
        <v>12</v>
      </c>
      <c r="K1134" s="6">
        <v>849.05</v>
      </c>
      <c r="L1134" s="7">
        <v>0</v>
      </c>
      <c r="M1134" t="s">
        <v>13</v>
      </c>
      <c r="N1134" t="s">
        <v>14</v>
      </c>
      <c r="O1134" t="str">
        <f>_xlfn.XLOOKUP(Orders_CLEAN[[#This Row],[Region]],Region_lookup[RegionCode],Region_lookup[RegionName])</f>
        <v>Western Cape</v>
      </c>
      <c r="P1134" t="s">
        <v>82</v>
      </c>
      <c r="Q1134" t="str">
        <f>_xlfn.XLOOKUP(Orders_CLEAN[[#This Row],[EmployeeID]],Employees[EmployeeID],Employees[EmployeeName])</f>
        <v>Thabo Pretorius</v>
      </c>
      <c r="R1134" s="8">
        <f>Orders_CLEAN[[#This Row],[Quantity]]*Orders_CLEAN[[#This Row],[UnitPrice]]*(1-Orders_CLEAN[[#This Row],[Discount]])</f>
        <v>10188.599999999999</v>
      </c>
      <c r="S1134" s="8">
        <f>Orders_CLEAN[[#This Row],[Cost]]*Orders_CLEAN[[#This Row],[Quantity]]</f>
        <v>7191</v>
      </c>
      <c r="T1134" s="8">
        <f>Orders_CLEAN[[#This Row],[LineTotal]]-Orders_CLEAN[[#This Row],[LineCost]]</f>
        <v>2997.5999999999985</v>
      </c>
      <c r="U1134" s="8" t="str">
        <f>IFERROR(IF(Orders_CLEAN[[#This Row],[Profit]]/Orders_CLEAN[[#This Row],[LineTotal]]&gt;0.3, "High", IF(Orders_CLEAN[[#This Row],[Profit]]/Orders_CLEAN[[#This Row],[LineTotal]]&gt;=0.15, "Medium", "Low")), "Quantity Error!")</f>
        <v>Medium</v>
      </c>
      <c r="V1134" s="8" t="str">
        <f>IF(COUNTIF(Returns[OrderID], Orders_CLEAN[[#This Row],[OrderID]])&gt;0, "Yes", "No")</f>
        <v>No</v>
      </c>
      <c r="W1134" s="19">
        <f>IF(Orders_CLEAN[[#This Row],[Returned]]="Yes",1,0)</f>
        <v>0</v>
      </c>
    </row>
    <row r="1135" spans="1:23" x14ac:dyDescent="0.2">
      <c r="A1135" t="s">
        <v>1752</v>
      </c>
      <c r="B1135" s="5">
        <v>45679</v>
      </c>
      <c r="C1135" s="5" t="str">
        <f>IF(Orders_CLEAN[[#This Row],[Quantity]]="", "Quantity Error!", "Q"&amp;ROUNDUP(MONTH(Orders_CLEAN[[#This Row],[OrderDate]])/3,0))</f>
        <v>Q1</v>
      </c>
      <c r="D1135" t="s">
        <v>396</v>
      </c>
      <c r="E1135" t="str">
        <f>_xlfn.XLOOKUP(Orders_CLEAN[[#This Row],[CustomerID]],Customers[CustomerID],Customers[CustomerName])</f>
        <v>Aisha Sithole</v>
      </c>
      <c r="F1135" t="s">
        <v>61</v>
      </c>
      <c r="G1135" t="str">
        <f>_xlfn.XLOOKUP(Orders_CLEAN[[#This Row],[ProductID]],Products[ProductID],Products[ProductName])</f>
        <v>Laptops Model 4</v>
      </c>
      <c r="H1135" t="str">
        <f>_xlfn.XLOOKUP(Orders_CLEAN[[#This Row],[ProductName]],Products[ProductName],Products[Category])</f>
        <v>Technology</v>
      </c>
      <c r="I1135" s="6">
        <f>_xlfn.XLOOKUP(Orders_CLEAN[[#This Row],[ProductID]],Products[ProductID],Products[Cost])</f>
        <v>329.6</v>
      </c>
      <c r="J1135">
        <v>9</v>
      </c>
      <c r="K1135" s="6">
        <v>455.77</v>
      </c>
      <c r="L1135" s="7">
        <v>0.05</v>
      </c>
      <c r="M1135" t="s">
        <v>13</v>
      </c>
      <c r="N1135" t="s">
        <v>14</v>
      </c>
      <c r="O1135" t="str">
        <f>_xlfn.XLOOKUP(Orders_CLEAN[[#This Row],[Region]],Region_lookup[RegionCode],Region_lookup[RegionName])</f>
        <v>Western Cape</v>
      </c>
      <c r="P1135" t="s">
        <v>15</v>
      </c>
      <c r="Q1135" t="str">
        <f>_xlfn.XLOOKUP(Orders_CLEAN[[#This Row],[EmployeeID]],Employees[EmployeeID],Employees[EmployeeName])</f>
        <v>Anja Fourie</v>
      </c>
      <c r="R1135" s="8">
        <f>Orders_CLEAN[[#This Row],[Quantity]]*Orders_CLEAN[[#This Row],[UnitPrice]]*(1-Orders_CLEAN[[#This Row],[Discount]])</f>
        <v>3896.8335000000002</v>
      </c>
      <c r="S1135" s="8">
        <f>Orders_CLEAN[[#This Row],[Cost]]*Orders_CLEAN[[#This Row],[Quantity]]</f>
        <v>2966.4</v>
      </c>
      <c r="T1135" s="8">
        <f>Orders_CLEAN[[#This Row],[LineTotal]]-Orders_CLEAN[[#This Row],[LineCost]]</f>
        <v>930.43350000000009</v>
      </c>
      <c r="U1135" s="8" t="str">
        <f>IFERROR(IF(Orders_CLEAN[[#This Row],[Profit]]/Orders_CLEAN[[#This Row],[LineTotal]]&gt;0.3, "High", IF(Orders_CLEAN[[#This Row],[Profit]]/Orders_CLEAN[[#This Row],[LineTotal]]&gt;=0.15, "Medium", "Low")), "Quantity Error!")</f>
        <v>Medium</v>
      </c>
      <c r="V1135" s="8" t="str">
        <f>IF(COUNTIF(Returns[OrderID], Orders_CLEAN[[#This Row],[OrderID]])&gt;0, "Yes", "No")</f>
        <v>No</v>
      </c>
      <c r="W1135" s="19">
        <f>IF(Orders_CLEAN[[#This Row],[Returned]]="Yes",1,0)</f>
        <v>0</v>
      </c>
    </row>
    <row r="1136" spans="1:23" x14ac:dyDescent="0.2">
      <c r="A1136" t="s">
        <v>1753</v>
      </c>
      <c r="B1136" s="5">
        <v>45401</v>
      </c>
      <c r="C1136" s="5" t="str">
        <f>IF(Orders_CLEAN[[#This Row],[Quantity]]="", "Quantity Error!", "Q"&amp;ROUNDUP(MONTH(Orders_CLEAN[[#This Row],[OrderDate]])/3,0))</f>
        <v>Q2</v>
      </c>
      <c r="D1136" t="s">
        <v>204</v>
      </c>
      <c r="E1136" t="str">
        <f>_xlfn.XLOOKUP(Orders_CLEAN[[#This Row],[CustomerID]],Customers[CustomerID],Customers[CustomerName])</f>
        <v>Elmarie Mbatha</v>
      </c>
      <c r="F1136" t="s">
        <v>108</v>
      </c>
      <c r="G1136" t="str">
        <f>_xlfn.XLOOKUP(Orders_CLEAN[[#This Row],[ProductID]],Products[ProductID],Products[ProductName])</f>
        <v>Staplers Model 2</v>
      </c>
      <c r="H1136" t="str">
        <f>_xlfn.XLOOKUP(Orders_CLEAN[[#This Row],[ProductName]],Products[ProductName],Products[Category])</f>
        <v>Office Supplies</v>
      </c>
      <c r="I1136" s="6">
        <f>_xlfn.XLOOKUP(Orders_CLEAN[[#This Row],[ProductID]],Products[ProductID],Products[Cost])</f>
        <v>723.21</v>
      </c>
      <c r="J1136">
        <v>1</v>
      </c>
      <c r="K1136" s="6">
        <v>1348.08</v>
      </c>
      <c r="L1136" s="7">
        <v>0.15</v>
      </c>
      <c r="M1136" t="s">
        <v>27</v>
      </c>
      <c r="N1136" t="s">
        <v>14</v>
      </c>
      <c r="O1136" t="str">
        <f>_xlfn.XLOOKUP(Orders_CLEAN[[#This Row],[Region]],Region_lookup[RegionCode],Region_lookup[RegionName])</f>
        <v>Western Cape</v>
      </c>
      <c r="P1136" t="s">
        <v>93</v>
      </c>
      <c r="Q1136" t="str">
        <f>_xlfn.XLOOKUP(Orders_CLEAN[[#This Row],[EmployeeID]],Employees[EmployeeID],Employees[EmployeeName])</f>
        <v>Anja Zulu</v>
      </c>
      <c r="R1136" s="8">
        <f>Orders_CLEAN[[#This Row],[Quantity]]*Orders_CLEAN[[#This Row],[UnitPrice]]*(1-Orders_CLEAN[[#This Row],[Discount]])</f>
        <v>1145.8679999999999</v>
      </c>
      <c r="S1136" s="8">
        <f>Orders_CLEAN[[#This Row],[Cost]]*Orders_CLEAN[[#This Row],[Quantity]]</f>
        <v>723.21</v>
      </c>
      <c r="T1136" s="8">
        <f>Orders_CLEAN[[#This Row],[LineTotal]]-Orders_CLEAN[[#This Row],[LineCost]]</f>
        <v>422.6579999999999</v>
      </c>
      <c r="U1136" s="8" t="str">
        <f>IFERROR(IF(Orders_CLEAN[[#This Row],[Profit]]/Orders_CLEAN[[#This Row],[LineTotal]]&gt;0.3, "High", IF(Orders_CLEAN[[#This Row],[Profit]]/Orders_CLEAN[[#This Row],[LineTotal]]&gt;=0.15, "Medium", "Low")), "Quantity Error!")</f>
        <v>High</v>
      </c>
      <c r="V1136" s="8" t="str">
        <f>IF(COUNTIF(Returns[OrderID], Orders_CLEAN[[#This Row],[OrderID]])&gt;0, "Yes", "No")</f>
        <v>Yes</v>
      </c>
      <c r="W1136" s="19">
        <f>IF(Orders_CLEAN[[#This Row],[Returned]]="Yes",1,0)</f>
        <v>1</v>
      </c>
    </row>
    <row r="1137" spans="1:23" x14ac:dyDescent="0.2">
      <c r="A1137" t="s">
        <v>1755</v>
      </c>
      <c r="B1137" s="5">
        <v>45356</v>
      </c>
      <c r="C1137" s="5" t="str">
        <f>IF(Orders_CLEAN[[#This Row],[Quantity]]="", "Quantity Error!", "Q"&amp;ROUNDUP(MONTH(Orders_CLEAN[[#This Row],[OrderDate]])/3,0))</f>
        <v>Q1</v>
      </c>
      <c r="D1137" t="s">
        <v>113</v>
      </c>
      <c r="E1137" t="str">
        <f>_xlfn.XLOOKUP(Orders_CLEAN[[#This Row],[CustomerID]],Customers[CustomerID],Customers[CustomerName])</f>
        <v>Johan Van Der Merwe</v>
      </c>
      <c r="F1137" t="s">
        <v>162</v>
      </c>
      <c r="G1137" t="str">
        <f>_xlfn.XLOOKUP(Orders_CLEAN[[#This Row],[ProductID]],Products[ProductID],Products[ProductName])</f>
        <v>Chairs Model 1</v>
      </c>
      <c r="H1137" t="str">
        <f>_xlfn.XLOOKUP(Orders_CLEAN[[#This Row],[ProductName]],Products[ProductName],Products[Category])</f>
        <v>Furniture</v>
      </c>
      <c r="I1137" s="6">
        <f>_xlfn.XLOOKUP(Orders_CLEAN[[#This Row],[ProductID]],Products[ProductID],Products[Cost])</f>
        <v>96.56</v>
      </c>
      <c r="J1137">
        <v>3</v>
      </c>
      <c r="K1137" s="6">
        <v>209.03</v>
      </c>
      <c r="L1137" s="7">
        <v>0.15</v>
      </c>
      <c r="M1137" t="s">
        <v>36</v>
      </c>
      <c r="N1137" t="s">
        <v>14</v>
      </c>
      <c r="O1137" t="str">
        <f>_xlfn.XLOOKUP(Orders_CLEAN[[#This Row],[Region]],Region_lookup[RegionCode],Region_lookup[RegionName])</f>
        <v>Western Cape</v>
      </c>
      <c r="P1137" t="s">
        <v>82</v>
      </c>
      <c r="Q1137" t="str">
        <f>_xlfn.XLOOKUP(Orders_CLEAN[[#This Row],[EmployeeID]],Employees[EmployeeID],Employees[EmployeeName])</f>
        <v>Thabo Pretorius</v>
      </c>
      <c r="R1137" s="8">
        <f>Orders_CLEAN[[#This Row],[Quantity]]*Orders_CLEAN[[#This Row],[UnitPrice]]*(1-Orders_CLEAN[[#This Row],[Discount]])</f>
        <v>533.02650000000006</v>
      </c>
      <c r="S1137" s="8">
        <f>Orders_CLEAN[[#This Row],[Cost]]*Orders_CLEAN[[#This Row],[Quantity]]</f>
        <v>289.68</v>
      </c>
      <c r="T1137" s="8">
        <f>Orders_CLEAN[[#This Row],[LineTotal]]-Orders_CLEAN[[#This Row],[LineCost]]</f>
        <v>243.34650000000005</v>
      </c>
      <c r="U1137" s="8" t="str">
        <f>IFERROR(IF(Orders_CLEAN[[#This Row],[Profit]]/Orders_CLEAN[[#This Row],[LineTotal]]&gt;0.3, "High", IF(Orders_CLEAN[[#This Row],[Profit]]/Orders_CLEAN[[#This Row],[LineTotal]]&gt;=0.15, "Medium", "Low")), "Quantity Error!")</f>
        <v>High</v>
      </c>
      <c r="V1137" s="8" t="str">
        <f>IF(COUNTIF(Returns[OrderID], Orders_CLEAN[[#This Row],[OrderID]])&gt;0, "Yes", "No")</f>
        <v>No</v>
      </c>
      <c r="W1137" s="19">
        <f>IF(Orders_CLEAN[[#This Row],[Returned]]="Yes",1,0)</f>
        <v>0</v>
      </c>
    </row>
    <row r="1138" spans="1:23" x14ac:dyDescent="0.2">
      <c r="A1138" t="s">
        <v>1756</v>
      </c>
      <c r="B1138" s="5">
        <v>45771</v>
      </c>
      <c r="C1138" s="5" t="str">
        <f>IF(Orders_CLEAN[[#This Row],[Quantity]]="", "Quantity Error!", "Q"&amp;ROUNDUP(MONTH(Orders_CLEAN[[#This Row],[OrderDate]])/3,0))</f>
        <v>Q2</v>
      </c>
      <c r="D1138" t="s">
        <v>353</v>
      </c>
      <c r="E1138" t="str">
        <f>_xlfn.XLOOKUP(Orders_CLEAN[[#This Row],[CustomerID]],Customers[CustomerID],Customers[CustomerName])</f>
        <v>Sipho Joubert</v>
      </c>
      <c r="F1138" t="s">
        <v>195</v>
      </c>
      <c r="G1138" t="str">
        <f>_xlfn.XLOOKUP(Orders_CLEAN[[#This Row],[ProductID]],Products[ProductID],Products[ProductName])</f>
        <v>Printers Model 2</v>
      </c>
      <c r="H1138" t="str">
        <f>_xlfn.XLOOKUP(Orders_CLEAN[[#This Row],[ProductName]],Products[ProductName],Products[Category])</f>
        <v>Technology</v>
      </c>
      <c r="I1138" s="6">
        <f>_xlfn.XLOOKUP(Orders_CLEAN[[#This Row],[ProductID]],Products[ProductID],Products[Cost])</f>
        <v>338.21</v>
      </c>
      <c r="J1138">
        <v>2</v>
      </c>
      <c r="K1138" s="6">
        <v>661.25</v>
      </c>
      <c r="L1138" s="7">
        <v>0.05</v>
      </c>
      <c r="M1138" t="s">
        <v>27</v>
      </c>
      <c r="N1138" t="s">
        <v>21</v>
      </c>
      <c r="O1138" t="str">
        <f>_xlfn.XLOOKUP(Orders_CLEAN[[#This Row],[Region]],Region_lookup[RegionCode],Region_lookup[RegionName])</f>
        <v>KwaZulu-Natal</v>
      </c>
      <c r="P1138" t="s">
        <v>170</v>
      </c>
      <c r="Q1138" t="str">
        <f>_xlfn.XLOOKUP(Orders_CLEAN[[#This Row],[EmployeeID]],Employees[EmployeeID],Employees[EmployeeName])</f>
        <v>Nomvula Le Roux</v>
      </c>
      <c r="R1138" s="8">
        <f>Orders_CLEAN[[#This Row],[Quantity]]*Orders_CLEAN[[#This Row],[UnitPrice]]*(1-Orders_CLEAN[[#This Row],[Discount]])</f>
        <v>1256.375</v>
      </c>
      <c r="S1138" s="8">
        <f>Orders_CLEAN[[#This Row],[Cost]]*Orders_CLEAN[[#This Row],[Quantity]]</f>
        <v>676.42</v>
      </c>
      <c r="T1138" s="8">
        <f>Orders_CLEAN[[#This Row],[LineTotal]]-Orders_CLEAN[[#This Row],[LineCost]]</f>
        <v>579.95500000000004</v>
      </c>
      <c r="U1138" s="8" t="str">
        <f>IFERROR(IF(Orders_CLEAN[[#This Row],[Profit]]/Orders_CLEAN[[#This Row],[LineTotal]]&gt;0.3, "High", IF(Orders_CLEAN[[#This Row],[Profit]]/Orders_CLEAN[[#This Row],[LineTotal]]&gt;=0.15, "Medium", "Low")), "Quantity Error!")</f>
        <v>High</v>
      </c>
      <c r="V1138" s="8" t="str">
        <f>IF(COUNTIF(Returns[OrderID], Orders_CLEAN[[#This Row],[OrderID]])&gt;0, "Yes", "No")</f>
        <v>No</v>
      </c>
      <c r="W1138" s="19">
        <f>IF(Orders_CLEAN[[#This Row],[Returned]]="Yes",1,0)</f>
        <v>0</v>
      </c>
    </row>
    <row r="1139" spans="1:23" x14ac:dyDescent="0.2">
      <c r="A1139" t="s">
        <v>1757</v>
      </c>
      <c r="B1139" s="5">
        <v>45532</v>
      </c>
      <c r="C1139" s="5" t="str">
        <f>IF(Orders_CLEAN[[#This Row],[Quantity]]="", "Quantity Error!", "Q"&amp;ROUNDUP(MONTH(Orders_CLEAN[[#This Row],[OrderDate]])/3,0))</f>
        <v>Q3</v>
      </c>
      <c r="D1139" t="s">
        <v>68</v>
      </c>
      <c r="E1139" t="str">
        <f>_xlfn.XLOOKUP(Orders_CLEAN[[#This Row],[CustomerID]],Customers[CustomerID],Customers[CustomerName])</f>
        <v>Kagiso Van Der Merwe</v>
      </c>
      <c r="F1139" t="s">
        <v>30</v>
      </c>
      <c r="G1139" t="str">
        <f>_xlfn.XLOOKUP(Orders_CLEAN[[#This Row],[ProductID]],Products[ProductID],Products[ProductName])</f>
        <v>Paper Model 4</v>
      </c>
      <c r="H1139" t="str">
        <f>_xlfn.XLOOKUP(Orders_CLEAN[[#This Row],[ProductName]],Products[ProductName],Products[Category])</f>
        <v>Office Supplies</v>
      </c>
      <c r="I1139" s="6">
        <f>_xlfn.XLOOKUP(Orders_CLEAN[[#This Row],[ProductID]],Products[ProductID],Products[Cost])</f>
        <v>528.29</v>
      </c>
      <c r="J1139">
        <v>9</v>
      </c>
      <c r="K1139" s="6">
        <v>798.12</v>
      </c>
      <c r="L1139" s="7">
        <v>0</v>
      </c>
      <c r="M1139" t="s">
        <v>27</v>
      </c>
      <c r="N1139" t="s">
        <v>47</v>
      </c>
      <c r="O1139" t="str">
        <f>_xlfn.XLOOKUP(Orders_CLEAN[[#This Row],[Region]],Region_lookup[RegionCode],Region_lookup[RegionName])</f>
        <v>Eastern Cape</v>
      </c>
      <c r="P1139" t="s">
        <v>48</v>
      </c>
      <c r="Q1139" t="str">
        <f>_xlfn.XLOOKUP(Orders_CLEAN[[#This Row],[EmployeeID]],Employees[EmployeeID],Employees[EmployeeName])</f>
        <v>Sipho Ndlovu</v>
      </c>
      <c r="R1139" s="8">
        <f>Orders_CLEAN[[#This Row],[Quantity]]*Orders_CLEAN[[#This Row],[UnitPrice]]*(1-Orders_CLEAN[[#This Row],[Discount]])</f>
        <v>7183.08</v>
      </c>
      <c r="S1139" s="8">
        <f>Orders_CLEAN[[#This Row],[Cost]]*Orders_CLEAN[[#This Row],[Quantity]]</f>
        <v>4754.6099999999997</v>
      </c>
      <c r="T1139" s="8">
        <f>Orders_CLEAN[[#This Row],[LineTotal]]-Orders_CLEAN[[#This Row],[LineCost]]</f>
        <v>2428.4700000000003</v>
      </c>
      <c r="U1139" s="8" t="str">
        <f>IFERROR(IF(Orders_CLEAN[[#This Row],[Profit]]/Orders_CLEAN[[#This Row],[LineTotal]]&gt;0.3, "High", IF(Orders_CLEAN[[#This Row],[Profit]]/Orders_CLEAN[[#This Row],[LineTotal]]&gt;=0.15, "Medium", "Low")), "Quantity Error!")</f>
        <v>High</v>
      </c>
      <c r="V1139" s="8" t="str">
        <f>IF(COUNTIF(Returns[OrderID], Orders_CLEAN[[#This Row],[OrderID]])&gt;0, "Yes", "No")</f>
        <v>No</v>
      </c>
      <c r="W1139" s="19">
        <f>IF(Orders_CLEAN[[#This Row],[Returned]]="Yes",1,0)</f>
        <v>0</v>
      </c>
    </row>
    <row r="1140" spans="1:23" x14ac:dyDescent="0.2">
      <c r="A1140" t="s">
        <v>1759</v>
      </c>
      <c r="B1140" s="5">
        <v>45638</v>
      </c>
      <c r="C1140" s="5" t="str">
        <f>IF(Orders_CLEAN[[#This Row],[Quantity]]="", "Quantity Error!", "Q"&amp;ROUNDUP(MONTH(Orders_CLEAN[[#This Row],[OrderDate]])/3,0))</f>
        <v>Q4</v>
      </c>
      <c r="D1140" t="s">
        <v>310</v>
      </c>
      <c r="E1140" t="str">
        <f>_xlfn.XLOOKUP(Orders_CLEAN[[#This Row],[CustomerID]],Customers[CustomerID],Customers[CustomerName])</f>
        <v>Riaan Khumalo</v>
      </c>
      <c r="F1140" t="s">
        <v>151</v>
      </c>
      <c r="G1140" t="str">
        <f>_xlfn.XLOOKUP(Orders_CLEAN[[#This Row],[ProductID]],Products[ProductID],Products[ProductName])</f>
        <v>Binders Model 3</v>
      </c>
      <c r="H1140" t="str">
        <f>_xlfn.XLOOKUP(Orders_CLEAN[[#This Row],[ProductName]],Products[ProductName],Products[Category])</f>
        <v>Office Supplies</v>
      </c>
      <c r="I1140" s="6">
        <f>_xlfn.XLOOKUP(Orders_CLEAN[[#This Row],[ProductID]],Products[ProductID],Products[Cost])</f>
        <v>487.09</v>
      </c>
      <c r="J1140">
        <v>6</v>
      </c>
      <c r="K1140" s="6">
        <v>838.72</v>
      </c>
      <c r="L1140" s="7">
        <v>0.05</v>
      </c>
      <c r="M1140" t="s">
        <v>36</v>
      </c>
      <c r="N1140" t="s">
        <v>14</v>
      </c>
      <c r="O1140" t="str">
        <f>_xlfn.XLOOKUP(Orders_CLEAN[[#This Row],[Region]],Region_lookup[RegionCode],Region_lookup[RegionName])</f>
        <v>Western Cape</v>
      </c>
      <c r="P1140" t="s">
        <v>93</v>
      </c>
      <c r="Q1140" t="str">
        <f>_xlfn.XLOOKUP(Orders_CLEAN[[#This Row],[EmployeeID]],Employees[EmployeeID],Employees[EmployeeName])</f>
        <v>Anja Zulu</v>
      </c>
      <c r="R1140" s="8">
        <f>Orders_CLEAN[[#This Row],[Quantity]]*Orders_CLEAN[[#This Row],[UnitPrice]]*(1-Orders_CLEAN[[#This Row],[Discount]])</f>
        <v>4780.7039999999997</v>
      </c>
      <c r="S1140" s="8">
        <f>Orders_CLEAN[[#This Row],[Cost]]*Orders_CLEAN[[#This Row],[Quantity]]</f>
        <v>2922.54</v>
      </c>
      <c r="T1140" s="8">
        <f>Orders_CLEAN[[#This Row],[LineTotal]]-Orders_CLEAN[[#This Row],[LineCost]]</f>
        <v>1858.1639999999998</v>
      </c>
      <c r="U1140" s="8" t="str">
        <f>IFERROR(IF(Orders_CLEAN[[#This Row],[Profit]]/Orders_CLEAN[[#This Row],[LineTotal]]&gt;0.3, "High", IF(Orders_CLEAN[[#This Row],[Profit]]/Orders_CLEAN[[#This Row],[LineTotal]]&gt;=0.15, "Medium", "Low")), "Quantity Error!")</f>
        <v>High</v>
      </c>
      <c r="V1140" s="8" t="str">
        <f>IF(COUNTIF(Returns[OrderID], Orders_CLEAN[[#This Row],[OrderID]])&gt;0, "Yes", "No")</f>
        <v>No</v>
      </c>
      <c r="W1140" s="19">
        <f>IF(Orders_CLEAN[[#This Row],[Returned]]="Yes",1,0)</f>
        <v>0</v>
      </c>
    </row>
    <row r="1141" spans="1:23" x14ac:dyDescent="0.2">
      <c r="A1141" t="s">
        <v>1760</v>
      </c>
      <c r="B1141" s="5">
        <v>45697</v>
      </c>
      <c r="C1141" s="5" t="str">
        <f>IF(Orders_CLEAN[[#This Row],[Quantity]]="", "Quantity Error!", "Q"&amp;ROUNDUP(MONTH(Orders_CLEAN[[#This Row],[OrderDate]])/3,0))</f>
        <v>Q1</v>
      </c>
      <c r="D1141" t="s">
        <v>50</v>
      </c>
      <c r="E1141" t="str">
        <f>_xlfn.XLOOKUP(Orders_CLEAN[[#This Row],[CustomerID]],Customers[CustomerID],Customers[CustomerName])</f>
        <v>Precious Steyn</v>
      </c>
      <c r="F1141" t="s">
        <v>46</v>
      </c>
      <c r="G1141" t="str">
        <f>_xlfn.XLOOKUP(Orders_CLEAN[[#This Row],[ProductID]],Products[ProductID],Products[ProductName])</f>
        <v>Tables Model 4</v>
      </c>
      <c r="H1141" t="str">
        <f>_xlfn.XLOOKUP(Orders_CLEAN[[#This Row],[ProductName]],Products[ProductName],Products[Category])</f>
        <v>Furniture</v>
      </c>
      <c r="I1141" s="6">
        <f>_xlfn.XLOOKUP(Orders_CLEAN[[#This Row],[ProductID]],Products[ProductID],Products[Cost])</f>
        <v>707.97</v>
      </c>
      <c r="J1141">
        <v>5</v>
      </c>
      <c r="K1141" s="6">
        <v>1262.55</v>
      </c>
      <c r="L1141" s="7">
        <v>0</v>
      </c>
      <c r="M1141" t="s">
        <v>62</v>
      </c>
      <c r="N1141" t="s">
        <v>31</v>
      </c>
      <c r="O1141" t="str">
        <f>_xlfn.XLOOKUP(Orders_CLEAN[[#This Row],[Region]],Region_lookup[RegionCode],Region_lookup[RegionName])</f>
        <v>Gauteng</v>
      </c>
      <c r="P1141" t="s">
        <v>43</v>
      </c>
      <c r="Q1141" t="str">
        <f>_xlfn.XLOOKUP(Orders_CLEAN[[#This Row],[EmployeeID]],Employees[EmployeeID],Employees[EmployeeName])</f>
        <v>Thabo Dlamini</v>
      </c>
      <c r="R1141" s="8">
        <f>Orders_CLEAN[[#This Row],[Quantity]]*Orders_CLEAN[[#This Row],[UnitPrice]]*(1-Orders_CLEAN[[#This Row],[Discount]])</f>
        <v>6312.75</v>
      </c>
      <c r="S1141" s="8">
        <f>Orders_CLEAN[[#This Row],[Cost]]*Orders_CLEAN[[#This Row],[Quantity]]</f>
        <v>3539.8500000000004</v>
      </c>
      <c r="T1141" s="8">
        <f>Orders_CLEAN[[#This Row],[LineTotal]]-Orders_CLEAN[[#This Row],[LineCost]]</f>
        <v>2772.8999999999996</v>
      </c>
      <c r="U1141" s="8" t="str">
        <f>IFERROR(IF(Orders_CLEAN[[#This Row],[Profit]]/Orders_CLEAN[[#This Row],[LineTotal]]&gt;0.3, "High", IF(Orders_CLEAN[[#This Row],[Profit]]/Orders_CLEAN[[#This Row],[LineTotal]]&gt;=0.15, "Medium", "Low")), "Quantity Error!")</f>
        <v>High</v>
      </c>
      <c r="V1141" s="8" t="str">
        <f>IF(COUNTIF(Returns[OrderID], Orders_CLEAN[[#This Row],[OrderID]])&gt;0, "Yes", "No")</f>
        <v>No</v>
      </c>
      <c r="W1141" s="19">
        <f>IF(Orders_CLEAN[[#This Row],[Returned]]="Yes",1,0)</f>
        <v>0</v>
      </c>
    </row>
    <row r="1142" spans="1:23" x14ac:dyDescent="0.2">
      <c r="A1142" t="s">
        <v>1761</v>
      </c>
      <c r="B1142" s="5">
        <v>45399</v>
      </c>
      <c r="C1142" s="5" t="str">
        <f>IF(Orders_CLEAN[[#This Row],[Quantity]]="", "Quantity Error!", "Q"&amp;ROUNDUP(MONTH(Orders_CLEAN[[#This Row],[OrderDate]])/3,0))</f>
        <v>Q2</v>
      </c>
      <c r="D1142" t="s">
        <v>147</v>
      </c>
      <c r="E1142" t="str">
        <f>_xlfn.XLOOKUP(Orders_CLEAN[[#This Row],[CustomerID]],Customers[CustomerID],Customers[CustomerName])</f>
        <v>Anja Botha</v>
      </c>
      <c r="F1142" t="s">
        <v>12</v>
      </c>
      <c r="G1142" t="str">
        <f>_xlfn.XLOOKUP(Orders_CLEAN[[#This Row],[ProductID]],Products[ProductID],Products[ProductName])</f>
        <v>Printers Model 3</v>
      </c>
      <c r="H1142" t="str">
        <f>_xlfn.XLOOKUP(Orders_CLEAN[[#This Row],[ProductName]],Products[ProductName],Products[Category])</f>
        <v>Technology</v>
      </c>
      <c r="I1142" s="6">
        <f>_xlfn.XLOOKUP(Orders_CLEAN[[#This Row],[ProductID]],Products[ProductID],Products[Cost])</f>
        <v>127.85</v>
      </c>
      <c r="J1142">
        <v>3</v>
      </c>
      <c r="K1142" s="6">
        <v>210.2</v>
      </c>
      <c r="L1142" s="7">
        <v>0.15</v>
      </c>
      <c r="M1142" t="s">
        <v>27</v>
      </c>
      <c r="N1142" t="s">
        <v>31</v>
      </c>
      <c r="O1142" t="str">
        <f>_xlfn.XLOOKUP(Orders_CLEAN[[#This Row],[Region]],Region_lookup[RegionCode],Region_lookup[RegionName])</f>
        <v>Gauteng</v>
      </c>
      <c r="P1142" t="s">
        <v>32</v>
      </c>
      <c r="Q1142" t="str">
        <f>_xlfn.XLOOKUP(Orders_CLEAN[[#This Row],[EmployeeID]],Employees[EmployeeID],Employees[EmployeeName])</f>
        <v>Nomvula Mokoena</v>
      </c>
      <c r="R1142" s="8">
        <f>Orders_CLEAN[[#This Row],[Quantity]]*Orders_CLEAN[[#This Row],[UnitPrice]]*(1-Orders_CLEAN[[#This Row],[Discount]])</f>
        <v>536.00999999999988</v>
      </c>
      <c r="S1142" s="8">
        <f>Orders_CLEAN[[#This Row],[Cost]]*Orders_CLEAN[[#This Row],[Quantity]]</f>
        <v>383.54999999999995</v>
      </c>
      <c r="T1142" s="8">
        <f>Orders_CLEAN[[#This Row],[LineTotal]]-Orders_CLEAN[[#This Row],[LineCost]]</f>
        <v>152.45999999999992</v>
      </c>
      <c r="U1142" s="8" t="str">
        <f>IFERROR(IF(Orders_CLEAN[[#This Row],[Profit]]/Orders_CLEAN[[#This Row],[LineTotal]]&gt;0.3, "High", IF(Orders_CLEAN[[#This Row],[Profit]]/Orders_CLEAN[[#This Row],[LineTotal]]&gt;=0.15, "Medium", "Low")), "Quantity Error!")</f>
        <v>Medium</v>
      </c>
      <c r="V1142" s="8" t="str">
        <f>IF(COUNTIF(Returns[OrderID], Orders_CLEAN[[#This Row],[OrderID]])&gt;0, "Yes", "No")</f>
        <v>No</v>
      </c>
      <c r="W1142" s="19">
        <f>IF(Orders_CLEAN[[#This Row],[Returned]]="Yes",1,0)</f>
        <v>0</v>
      </c>
    </row>
    <row r="1143" spans="1:23" x14ac:dyDescent="0.2">
      <c r="A1143" t="s">
        <v>1763</v>
      </c>
      <c r="B1143" s="5">
        <v>45467</v>
      </c>
      <c r="C1143" s="5" t="str">
        <f>IF(Orders_CLEAN[[#This Row],[Quantity]]="", "Quantity Error!", "Q"&amp;ROUNDUP(MONTH(Orders_CLEAN[[#This Row],[OrderDate]])/3,0))</f>
        <v>Q2</v>
      </c>
      <c r="D1143" t="s">
        <v>347</v>
      </c>
      <c r="E1143" t="str">
        <f>_xlfn.XLOOKUP(Orders_CLEAN[[#This Row],[CustomerID]],Customers[CustomerID],Customers[CustomerName])</f>
        <v>Bongani Molefe</v>
      </c>
      <c r="F1143" t="s">
        <v>151</v>
      </c>
      <c r="G1143" t="str">
        <f>_xlfn.XLOOKUP(Orders_CLEAN[[#This Row],[ProductID]],Products[ProductID],Products[ProductName])</f>
        <v>Binders Model 3</v>
      </c>
      <c r="H1143" t="str">
        <f>_xlfn.XLOOKUP(Orders_CLEAN[[#This Row],[ProductName]],Products[ProductName],Products[Category])</f>
        <v>Office Supplies</v>
      </c>
      <c r="I1143" s="6">
        <f>_xlfn.XLOOKUP(Orders_CLEAN[[#This Row],[ProductID]],Products[ProductID],Products[Cost])</f>
        <v>487.09</v>
      </c>
      <c r="J1143">
        <v>5</v>
      </c>
      <c r="K1143" s="6">
        <v>838.72</v>
      </c>
      <c r="L1143" s="7">
        <v>0</v>
      </c>
      <c r="M1143" t="s">
        <v>27</v>
      </c>
      <c r="N1143" t="s">
        <v>47</v>
      </c>
      <c r="O1143" t="str">
        <f>_xlfn.XLOOKUP(Orders_CLEAN[[#This Row],[Region]],Region_lookup[RegionCode],Region_lookup[RegionName])</f>
        <v>Eastern Cape</v>
      </c>
      <c r="P1143" t="s">
        <v>48</v>
      </c>
      <c r="Q1143" t="str">
        <f>_xlfn.XLOOKUP(Orders_CLEAN[[#This Row],[EmployeeID]],Employees[EmployeeID],Employees[EmployeeName])</f>
        <v>Sipho Ndlovu</v>
      </c>
      <c r="R1143" s="8">
        <f>Orders_CLEAN[[#This Row],[Quantity]]*Orders_CLEAN[[#This Row],[UnitPrice]]*(1-Orders_CLEAN[[#This Row],[Discount]])</f>
        <v>4193.6000000000004</v>
      </c>
      <c r="S1143" s="8">
        <f>Orders_CLEAN[[#This Row],[Cost]]*Orders_CLEAN[[#This Row],[Quantity]]</f>
        <v>2435.4499999999998</v>
      </c>
      <c r="T1143" s="8">
        <f>Orders_CLEAN[[#This Row],[LineTotal]]-Orders_CLEAN[[#This Row],[LineCost]]</f>
        <v>1758.1500000000005</v>
      </c>
      <c r="U1143" s="8" t="str">
        <f>IFERROR(IF(Orders_CLEAN[[#This Row],[Profit]]/Orders_CLEAN[[#This Row],[LineTotal]]&gt;0.3, "High", IF(Orders_CLEAN[[#This Row],[Profit]]/Orders_CLEAN[[#This Row],[LineTotal]]&gt;=0.15, "Medium", "Low")), "Quantity Error!")</f>
        <v>High</v>
      </c>
      <c r="V1143" s="8" t="str">
        <f>IF(COUNTIF(Returns[OrderID], Orders_CLEAN[[#This Row],[OrderID]])&gt;0, "Yes", "No")</f>
        <v>No</v>
      </c>
      <c r="W1143" s="19">
        <f>IF(Orders_CLEAN[[#This Row],[Returned]]="Yes",1,0)</f>
        <v>0</v>
      </c>
    </row>
    <row r="1144" spans="1:23" x14ac:dyDescent="0.2">
      <c r="A1144" t="s">
        <v>1764</v>
      </c>
      <c r="B1144" s="5">
        <v>45627</v>
      </c>
      <c r="C1144" s="5" t="str">
        <f>IF(Orders_CLEAN[[#This Row],[Quantity]]="", "Quantity Error!", "Q"&amp;ROUNDUP(MONTH(Orders_CLEAN[[#This Row],[OrderDate]])/3,0))</f>
        <v>Q4</v>
      </c>
      <c r="D1144" t="s">
        <v>147</v>
      </c>
      <c r="E1144" t="str">
        <f>_xlfn.XLOOKUP(Orders_CLEAN[[#This Row],[CustomerID]],Customers[CustomerID],Customers[CustomerName])</f>
        <v>Anja Botha</v>
      </c>
      <c r="F1144" t="s">
        <v>269</v>
      </c>
      <c r="G1144" t="str">
        <f>_xlfn.XLOOKUP(Orders_CLEAN[[#This Row],[ProductID]],Products[ProductID],Products[ProductName])</f>
        <v>Binders Model 1</v>
      </c>
      <c r="H1144" t="str">
        <f>_xlfn.XLOOKUP(Orders_CLEAN[[#This Row],[ProductName]],Products[ProductName],Products[Category])</f>
        <v>Office Supplies</v>
      </c>
      <c r="I1144" s="6">
        <f>_xlfn.XLOOKUP(Orders_CLEAN[[#This Row],[ProductID]],Products[ProductID],Products[Cost])</f>
        <v>454.91</v>
      </c>
      <c r="J1144">
        <v>6</v>
      </c>
      <c r="K1144" s="6">
        <v>865.02</v>
      </c>
      <c r="L1144" s="7">
        <v>0</v>
      </c>
      <c r="M1144" t="s">
        <v>13</v>
      </c>
      <c r="N1144" t="s">
        <v>31</v>
      </c>
      <c r="O1144" t="str">
        <f>_xlfn.XLOOKUP(Orders_CLEAN[[#This Row],[Region]],Region_lookup[RegionCode],Region_lookup[RegionName])</f>
        <v>Gauteng</v>
      </c>
      <c r="P1144" t="s">
        <v>43</v>
      </c>
      <c r="Q1144" t="str">
        <f>_xlfn.XLOOKUP(Orders_CLEAN[[#This Row],[EmployeeID]],Employees[EmployeeID],Employees[EmployeeName])</f>
        <v>Thabo Dlamini</v>
      </c>
      <c r="R1144" s="8">
        <f>Orders_CLEAN[[#This Row],[Quantity]]*Orders_CLEAN[[#This Row],[UnitPrice]]*(1-Orders_CLEAN[[#This Row],[Discount]])</f>
        <v>5190.12</v>
      </c>
      <c r="S1144" s="8">
        <f>Orders_CLEAN[[#This Row],[Cost]]*Orders_CLEAN[[#This Row],[Quantity]]</f>
        <v>2729.46</v>
      </c>
      <c r="T1144" s="8">
        <f>Orders_CLEAN[[#This Row],[LineTotal]]-Orders_CLEAN[[#This Row],[LineCost]]</f>
        <v>2460.66</v>
      </c>
      <c r="U1144" s="8" t="str">
        <f>IFERROR(IF(Orders_CLEAN[[#This Row],[Profit]]/Orders_CLEAN[[#This Row],[LineTotal]]&gt;0.3, "High", IF(Orders_CLEAN[[#This Row],[Profit]]/Orders_CLEAN[[#This Row],[LineTotal]]&gt;=0.15, "Medium", "Low")), "Quantity Error!")</f>
        <v>High</v>
      </c>
      <c r="V1144" s="8" t="str">
        <f>IF(COUNTIF(Returns[OrderID], Orders_CLEAN[[#This Row],[OrderID]])&gt;0, "Yes", "No")</f>
        <v>No</v>
      </c>
      <c r="W1144" s="19">
        <f>IF(Orders_CLEAN[[#This Row],[Returned]]="Yes",1,0)</f>
        <v>0</v>
      </c>
    </row>
    <row r="1145" spans="1:23" x14ac:dyDescent="0.2">
      <c r="A1145" t="s">
        <v>1765</v>
      </c>
      <c r="B1145" s="5">
        <v>45652</v>
      </c>
      <c r="C1145" s="5" t="str">
        <f>IF(Orders_CLEAN[[#This Row],[Quantity]]="", "Quantity Error!", "Q"&amp;ROUNDUP(MONTH(Orders_CLEAN[[#This Row],[OrderDate]])/3,0))</f>
        <v>Q4</v>
      </c>
      <c r="D1145" t="s">
        <v>191</v>
      </c>
      <c r="E1145" t="str">
        <f>_xlfn.XLOOKUP(Orders_CLEAN[[#This Row],[CustomerID]],Customers[CustomerID],Customers[CustomerName])</f>
        <v>Pieter Steyn</v>
      </c>
      <c r="F1145" t="s">
        <v>26</v>
      </c>
      <c r="G1145" t="str">
        <f>_xlfn.XLOOKUP(Orders_CLEAN[[#This Row],[ProductID]],Products[ProductID],Products[ProductName])</f>
        <v>Bookcases Model 3</v>
      </c>
      <c r="H1145" t="str">
        <f>_xlfn.XLOOKUP(Orders_CLEAN[[#This Row],[ProductName]],Products[ProductName],Products[Category])</f>
        <v>Furniture</v>
      </c>
      <c r="I1145" s="6">
        <f>_xlfn.XLOOKUP(Orders_CLEAN[[#This Row],[ProductID]],Products[ProductID],Products[Cost])</f>
        <v>431.57</v>
      </c>
      <c r="J1145">
        <v>6</v>
      </c>
      <c r="K1145" s="6">
        <v>725.92</v>
      </c>
      <c r="L1145" s="7">
        <v>0.1</v>
      </c>
      <c r="M1145" t="s">
        <v>36</v>
      </c>
      <c r="N1145" t="s">
        <v>47</v>
      </c>
      <c r="O1145" t="str">
        <f>_xlfn.XLOOKUP(Orders_CLEAN[[#This Row],[Region]],Region_lookup[RegionCode],Region_lookup[RegionName])</f>
        <v>Eastern Cape</v>
      </c>
      <c r="P1145" t="s">
        <v>48</v>
      </c>
      <c r="Q1145" t="str">
        <f>_xlfn.XLOOKUP(Orders_CLEAN[[#This Row],[EmployeeID]],Employees[EmployeeID],Employees[EmployeeName])</f>
        <v>Sipho Ndlovu</v>
      </c>
      <c r="R1145" s="8">
        <f>Orders_CLEAN[[#This Row],[Quantity]]*Orders_CLEAN[[#This Row],[UnitPrice]]*(1-Orders_CLEAN[[#This Row],[Discount]])</f>
        <v>3919.9679999999998</v>
      </c>
      <c r="S1145" s="8">
        <f>Orders_CLEAN[[#This Row],[Cost]]*Orders_CLEAN[[#This Row],[Quantity]]</f>
        <v>2589.42</v>
      </c>
      <c r="T1145" s="8">
        <f>Orders_CLEAN[[#This Row],[LineTotal]]-Orders_CLEAN[[#This Row],[LineCost]]</f>
        <v>1330.5479999999998</v>
      </c>
      <c r="U1145" s="8" t="str">
        <f>IFERROR(IF(Orders_CLEAN[[#This Row],[Profit]]/Orders_CLEAN[[#This Row],[LineTotal]]&gt;0.3, "High", IF(Orders_CLEAN[[#This Row],[Profit]]/Orders_CLEAN[[#This Row],[LineTotal]]&gt;=0.15, "Medium", "Low")), "Quantity Error!")</f>
        <v>High</v>
      </c>
      <c r="V1145" s="8" t="str">
        <f>IF(COUNTIF(Returns[OrderID], Orders_CLEAN[[#This Row],[OrderID]])&gt;0, "Yes", "No")</f>
        <v>No</v>
      </c>
      <c r="W1145" s="19">
        <f>IF(Orders_CLEAN[[#This Row],[Returned]]="Yes",1,0)</f>
        <v>0</v>
      </c>
    </row>
    <row r="1146" spans="1:23" x14ac:dyDescent="0.2">
      <c r="A1146" t="s">
        <v>1767</v>
      </c>
      <c r="B1146" s="5">
        <v>45364</v>
      </c>
      <c r="C1146" s="5" t="str">
        <f>IF(Orders_CLEAN[[#This Row],[Quantity]]="", "Quantity Error!", "Q"&amp;ROUNDUP(MONTH(Orders_CLEAN[[#This Row],[OrderDate]])/3,0))</f>
        <v>Q1</v>
      </c>
      <c r="D1146" t="s">
        <v>451</v>
      </c>
      <c r="E1146" t="str">
        <f>_xlfn.XLOOKUP(Orders_CLEAN[[#This Row],[CustomerID]],Customers[CustomerID],Customers[CustomerName])</f>
        <v>Anja Dlamini</v>
      </c>
      <c r="F1146" t="s">
        <v>178</v>
      </c>
      <c r="G1146" t="str">
        <f>_xlfn.XLOOKUP(Orders_CLEAN[[#This Row],[ProductID]],Products[ProductID],Products[ProductName])</f>
        <v>Chairs Model 2</v>
      </c>
      <c r="H1146" t="str">
        <f>_xlfn.XLOOKUP(Orders_CLEAN[[#This Row],[ProductName]],Products[ProductName],Products[Category])</f>
        <v>Furniture</v>
      </c>
      <c r="I1146" s="6">
        <f>_xlfn.XLOOKUP(Orders_CLEAN[[#This Row],[ProductID]],Products[ProductID],Products[Cost])</f>
        <v>116.9</v>
      </c>
      <c r="J1146">
        <v>12</v>
      </c>
      <c r="K1146" s="6">
        <v>253.46</v>
      </c>
      <c r="L1146" s="7">
        <v>0.15</v>
      </c>
      <c r="M1146" t="s">
        <v>27</v>
      </c>
      <c r="N1146" t="s">
        <v>31</v>
      </c>
      <c r="O1146" t="str">
        <f>_xlfn.XLOOKUP(Orders_CLEAN[[#This Row],[Region]],Region_lookup[RegionCode],Region_lookup[RegionName])</f>
        <v>Gauteng</v>
      </c>
      <c r="P1146" t="s">
        <v>52</v>
      </c>
      <c r="Q1146" t="str">
        <f>_xlfn.XLOOKUP(Orders_CLEAN[[#This Row],[EmployeeID]],Employees[EmployeeID],Employees[EmployeeName])</f>
        <v>Precious Mbatha</v>
      </c>
      <c r="R1146" s="8">
        <f>Orders_CLEAN[[#This Row],[Quantity]]*Orders_CLEAN[[#This Row],[UnitPrice]]*(1-Orders_CLEAN[[#This Row],[Discount]])</f>
        <v>2585.2919999999999</v>
      </c>
      <c r="S1146" s="8">
        <f>Orders_CLEAN[[#This Row],[Cost]]*Orders_CLEAN[[#This Row],[Quantity]]</f>
        <v>1402.8000000000002</v>
      </c>
      <c r="T1146" s="8">
        <f>Orders_CLEAN[[#This Row],[LineTotal]]-Orders_CLEAN[[#This Row],[LineCost]]</f>
        <v>1182.4919999999997</v>
      </c>
      <c r="U1146" s="8" t="str">
        <f>IFERROR(IF(Orders_CLEAN[[#This Row],[Profit]]/Orders_CLEAN[[#This Row],[LineTotal]]&gt;0.3, "High", IF(Orders_CLEAN[[#This Row],[Profit]]/Orders_CLEAN[[#This Row],[LineTotal]]&gt;=0.15, "Medium", "Low")), "Quantity Error!")</f>
        <v>High</v>
      </c>
      <c r="V1146" s="8" t="str">
        <f>IF(COUNTIF(Returns[OrderID], Orders_CLEAN[[#This Row],[OrderID]])&gt;0, "Yes", "No")</f>
        <v>No</v>
      </c>
      <c r="W1146" s="19">
        <f>IF(Orders_CLEAN[[#This Row],[Returned]]="Yes",1,0)</f>
        <v>0</v>
      </c>
    </row>
    <row r="1147" spans="1:23" x14ac:dyDescent="0.2">
      <c r="A1147" t="s">
        <v>1769</v>
      </c>
      <c r="B1147" s="5">
        <v>45699</v>
      </c>
      <c r="C1147" s="5" t="str">
        <f>IF(Orders_CLEAN[[#This Row],[Quantity]]="", "Quantity Error!", "Q"&amp;ROUNDUP(MONTH(Orders_CLEAN[[#This Row],[OrderDate]])/3,0))</f>
        <v>Q1</v>
      </c>
      <c r="D1147" t="s">
        <v>419</v>
      </c>
      <c r="E1147" t="str">
        <f>_xlfn.XLOOKUP(Orders_CLEAN[[#This Row],[CustomerID]],Customers[CustomerID],Customers[CustomerName])</f>
        <v>Aisha Khumalo</v>
      </c>
      <c r="F1147" t="s">
        <v>365</v>
      </c>
      <c r="G1147" t="str">
        <f>_xlfn.XLOOKUP(Orders_CLEAN[[#This Row],[ProductID]],Products[ProductID],Products[ProductName])</f>
        <v>Binders Model 4</v>
      </c>
      <c r="H1147" t="str">
        <f>_xlfn.XLOOKUP(Orders_CLEAN[[#This Row],[ProductName]],Products[ProductName],Products[Category])</f>
        <v>Office Supplies</v>
      </c>
      <c r="I1147" s="6">
        <f>_xlfn.XLOOKUP(Orders_CLEAN[[#This Row],[ProductID]],Products[ProductID],Products[Cost])</f>
        <v>723.8</v>
      </c>
      <c r="J1147">
        <v>9</v>
      </c>
      <c r="K1147" s="6">
        <v>1101.54</v>
      </c>
      <c r="L1147" s="7">
        <v>0.2</v>
      </c>
      <c r="M1147" t="s">
        <v>27</v>
      </c>
      <c r="N1147" t="s">
        <v>47</v>
      </c>
      <c r="O1147" t="str">
        <f>_xlfn.XLOOKUP(Orders_CLEAN[[#This Row],[Region]],Region_lookup[RegionCode],Region_lookup[RegionName])</f>
        <v>Eastern Cape</v>
      </c>
      <c r="P1147" t="s">
        <v>58</v>
      </c>
      <c r="Q1147" t="str">
        <f>_xlfn.XLOOKUP(Orders_CLEAN[[#This Row],[EmployeeID]],Employees[EmployeeID],Employees[EmployeeName])</f>
        <v>Palesa Steyn</v>
      </c>
      <c r="R1147" s="8">
        <f>Orders_CLEAN[[#This Row],[Quantity]]*Orders_CLEAN[[#This Row],[UnitPrice]]*(1-Orders_CLEAN[[#This Row],[Discount]])</f>
        <v>7931.0880000000006</v>
      </c>
      <c r="S1147" s="8">
        <f>Orders_CLEAN[[#This Row],[Cost]]*Orders_CLEAN[[#This Row],[Quantity]]</f>
        <v>6514.2</v>
      </c>
      <c r="T1147" s="8">
        <f>Orders_CLEAN[[#This Row],[LineTotal]]-Orders_CLEAN[[#This Row],[LineCost]]</f>
        <v>1416.8880000000008</v>
      </c>
      <c r="U1147" s="8" t="str">
        <f>IFERROR(IF(Orders_CLEAN[[#This Row],[Profit]]/Orders_CLEAN[[#This Row],[LineTotal]]&gt;0.3, "High", IF(Orders_CLEAN[[#This Row],[Profit]]/Orders_CLEAN[[#This Row],[LineTotal]]&gt;=0.15, "Medium", "Low")), "Quantity Error!")</f>
        <v>Medium</v>
      </c>
      <c r="V1147" s="8" t="str">
        <f>IF(COUNTIF(Returns[OrderID], Orders_CLEAN[[#This Row],[OrderID]])&gt;0, "Yes", "No")</f>
        <v>No</v>
      </c>
      <c r="W1147" s="19">
        <f>IF(Orders_CLEAN[[#This Row],[Returned]]="Yes",1,0)</f>
        <v>0</v>
      </c>
    </row>
    <row r="1148" spans="1:23" x14ac:dyDescent="0.2">
      <c r="A1148" t="s">
        <v>1771</v>
      </c>
      <c r="B1148" s="5">
        <v>45435</v>
      </c>
      <c r="C1148" s="5" t="str">
        <f>IF(Orders_CLEAN[[#This Row],[Quantity]]="", "Quantity Error!", "Q"&amp;ROUNDUP(MONTH(Orders_CLEAN[[#This Row],[OrderDate]])/3,0))</f>
        <v>Q2</v>
      </c>
      <c r="D1148" t="s">
        <v>281</v>
      </c>
      <c r="E1148" t="str">
        <f>_xlfn.XLOOKUP(Orders_CLEAN[[#This Row],[CustomerID]],Customers[CustomerID],Customers[CustomerName])</f>
        <v>Pieter Khumalo</v>
      </c>
      <c r="F1148" t="s">
        <v>162</v>
      </c>
      <c r="G1148" t="str">
        <f>_xlfn.XLOOKUP(Orders_CLEAN[[#This Row],[ProductID]],Products[ProductID],Products[ProductName])</f>
        <v>Chairs Model 1</v>
      </c>
      <c r="H1148" t="str">
        <f>_xlfn.XLOOKUP(Orders_CLEAN[[#This Row],[ProductName]],Products[ProductName],Products[Category])</f>
        <v>Furniture</v>
      </c>
      <c r="I1148" s="6">
        <f>_xlfn.XLOOKUP(Orders_CLEAN[[#This Row],[ProductID]],Products[ProductID],Products[Cost])</f>
        <v>96.56</v>
      </c>
      <c r="J1148">
        <v>8</v>
      </c>
      <c r="K1148" s="6">
        <v>209.03</v>
      </c>
      <c r="L1148" s="7">
        <v>0</v>
      </c>
      <c r="M1148" t="s">
        <v>36</v>
      </c>
      <c r="N1148" t="s">
        <v>47</v>
      </c>
      <c r="O1148" t="str">
        <f>_xlfn.XLOOKUP(Orders_CLEAN[[#This Row],[Region]],Region_lookup[RegionCode],Region_lookup[RegionName])</f>
        <v>Eastern Cape</v>
      </c>
      <c r="P1148" t="s">
        <v>75</v>
      </c>
      <c r="Q1148" t="str">
        <f>_xlfn.XLOOKUP(Orders_CLEAN[[#This Row],[EmployeeID]],Employees[EmployeeID],Employees[EmployeeName])</f>
        <v>Francois Steyn</v>
      </c>
      <c r="R1148" s="8">
        <f>Orders_CLEAN[[#This Row],[Quantity]]*Orders_CLEAN[[#This Row],[UnitPrice]]*(1-Orders_CLEAN[[#This Row],[Discount]])</f>
        <v>1672.24</v>
      </c>
      <c r="S1148" s="8">
        <f>Orders_CLEAN[[#This Row],[Cost]]*Orders_CLEAN[[#This Row],[Quantity]]</f>
        <v>772.48</v>
      </c>
      <c r="T1148" s="8">
        <f>Orders_CLEAN[[#This Row],[LineTotal]]-Orders_CLEAN[[#This Row],[LineCost]]</f>
        <v>899.76</v>
      </c>
      <c r="U1148" s="8" t="str">
        <f>IFERROR(IF(Orders_CLEAN[[#This Row],[Profit]]/Orders_CLEAN[[#This Row],[LineTotal]]&gt;0.3, "High", IF(Orders_CLEAN[[#This Row],[Profit]]/Orders_CLEAN[[#This Row],[LineTotal]]&gt;=0.15, "Medium", "Low")), "Quantity Error!")</f>
        <v>High</v>
      </c>
      <c r="V1148" s="8" t="str">
        <f>IF(COUNTIF(Returns[OrderID], Orders_CLEAN[[#This Row],[OrderID]])&gt;0, "Yes", "No")</f>
        <v>No</v>
      </c>
      <c r="W1148" s="19">
        <f>IF(Orders_CLEAN[[#This Row],[Returned]]="Yes",1,0)</f>
        <v>0</v>
      </c>
    </row>
    <row r="1149" spans="1:23" x14ac:dyDescent="0.2">
      <c r="A1149" t="s">
        <v>1772</v>
      </c>
      <c r="B1149" s="5">
        <v>45396</v>
      </c>
      <c r="C1149" s="5" t="str">
        <f>IF(Orders_CLEAN[[#This Row],[Quantity]]="", "Quantity Error!", "Q"&amp;ROUNDUP(MONTH(Orders_CLEAN[[#This Row],[OrderDate]])/3,0))</f>
        <v>Q2</v>
      </c>
      <c r="D1149" t="s">
        <v>25</v>
      </c>
      <c r="E1149" t="str">
        <f>_xlfn.XLOOKUP(Orders_CLEAN[[#This Row],[CustomerID]],Customers[CustomerID],Customers[CustomerName])</f>
        <v>Anja Pretorius</v>
      </c>
      <c r="F1149" t="s">
        <v>124</v>
      </c>
      <c r="G1149" t="str">
        <f>_xlfn.XLOOKUP(Orders_CLEAN[[#This Row],[ProductID]],Products[ProductID],Products[ProductName])</f>
        <v>Binders Model 2</v>
      </c>
      <c r="H1149" t="str">
        <f>_xlfn.XLOOKUP(Orders_CLEAN[[#This Row],[ProductName]],Products[ProductName],Products[Category])</f>
        <v>Office Supplies</v>
      </c>
      <c r="I1149" s="6">
        <f>_xlfn.XLOOKUP(Orders_CLEAN[[#This Row],[ProductID]],Products[ProductID],Products[Cost])</f>
        <v>597.01</v>
      </c>
      <c r="J1149">
        <v>11</v>
      </c>
      <c r="K1149" s="6">
        <v>774.08</v>
      </c>
      <c r="L1149" s="7">
        <v>0</v>
      </c>
      <c r="M1149" t="s">
        <v>62</v>
      </c>
      <c r="N1149" t="s">
        <v>14</v>
      </c>
      <c r="O1149" t="str">
        <f>_xlfn.XLOOKUP(Orders_CLEAN[[#This Row],[Region]],Region_lookup[RegionCode],Region_lookup[RegionName])</f>
        <v>Western Cape</v>
      </c>
      <c r="P1149" t="s">
        <v>15</v>
      </c>
      <c r="Q1149" t="str">
        <f>_xlfn.XLOOKUP(Orders_CLEAN[[#This Row],[EmployeeID]],Employees[EmployeeID],Employees[EmployeeName])</f>
        <v>Anja Fourie</v>
      </c>
      <c r="R1149" s="8">
        <f>Orders_CLEAN[[#This Row],[Quantity]]*Orders_CLEAN[[#This Row],[UnitPrice]]*(1-Orders_CLEAN[[#This Row],[Discount]])</f>
        <v>8514.880000000001</v>
      </c>
      <c r="S1149" s="8">
        <f>Orders_CLEAN[[#This Row],[Cost]]*Orders_CLEAN[[#This Row],[Quantity]]</f>
        <v>6567.11</v>
      </c>
      <c r="T1149" s="8">
        <f>Orders_CLEAN[[#This Row],[LineTotal]]-Orders_CLEAN[[#This Row],[LineCost]]</f>
        <v>1947.7700000000013</v>
      </c>
      <c r="U1149" s="8" t="str">
        <f>IFERROR(IF(Orders_CLEAN[[#This Row],[Profit]]/Orders_CLEAN[[#This Row],[LineTotal]]&gt;0.3, "High", IF(Orders_CLEAN[[#This Row],[Profit]]/Orders_CLEAN[[#This Row],[LineTotal]]&gt;=0.15, "Medium", "Low")), "Quantity Error!")</f>
        <v>Medium</v>
      </c>
      <c r="V1149" s="8" t="str">
        <f>IF(COUNTIF(Returns[OrderID], Orders_CLEAN[[#This Row],[OrderID]])&gt;0, "Yes", "No")</f>
        <v>No</v>
      </c>
      <c r="W1149" s="19">
        <f>IF(Orders_CLEAN[[#This Row],[Returned]]="Yes",1,0)</f>
        <v>0</v>
      </c>
    </row>
    <row r="1150" spans="1:23" x14ac:dyDescent="0.2">
      <c r="A1150" t="s">
        <v>1773</v>
      </c>
      <c r="B1150" s="5">
        <v>45528</v>
      </c>
      <c r="C1150" s="5" t="str">
        <f>IF(Orders_CLEAN[[#This Row],[Quantity]]="", "Quantity Error!", "Q"&amp;ROUNDUP(MONTH(Orders_CLEAN[[#This Row],[OrderDate]])/3,0))</f>
        <v>Q3</v>
      </c>
      <c r="D1150" t="s">
        <v>107</v>
      </c>
      <c r="E1150" t="str">
        <f>_xlfn.XLOOKUP(Orders_CLEAN[[#This Row],[CustomerID]],Customers[CustomerID],Customers[CustomerName])</f>
        <v>Nomvula Molefe</v>
      </c>
      <c r="F1150" t="s">
        <v>73</v>
      </c>
      <c r="G1150" t="str">
        <f>_xlfn.XLOOKUP(Orders_CLEAN[[#This Row],[ProductID]],Products[ProductID],Products[ProductName])</f>
        <v>Tables Model 1</v>
      </c>
      <c r="H1150" t="str">
        <f>_xlfn.XLOOKUP(Orders_CLEAN[[#This Row],[ProductName]],Products[ProductName],Products[Category])</f>
        <v>Furniture</v>
      </c>
      <c r="I1150" s="6">
        <f>_xlfn.XLOOKUP(Orders_CLEAN[[#This Row],[ProductID]],Products[ProductID],Products[Cost])</f>
        <v>469.73</v>
      </c>
      <c r="J1150">
        <v>8</v>
      </c>
      <c r="K1150" s="6">
        <v>954.16</v>
      </c>
      <c r="L1150" s="7">
        <v>0.2</v>
      </c>
      <c r="M1150" t="s">
        <v>27</v>
      </c>
      <c r="N1150" t="s">
        <v>14</v>
      </c>
      <c r="O1150" t="str">
        <f>_xlfn.XLOOKUP(Orders_CLEAN[[#This Row],[Region]],Region_lookup[RegionCode],Region_lookup[RegionName])</f>
        <v>Western Cape</v>
      </c>
      <c r="P1150" t="s">
        <v>82</v>
      </c>
      <c r="Q1150" t="str">
        <f>_xlfn.XLOOKUP(Orders_CLEAN[[#This Row],[EmployeeID]],Employees[EmployeeID],Employees[EmployeeName])</f>
        <v>Thabo Pretorius</v>
      </c>
      <c r="R1150" s="8">
        <f>Orders_CLEAN[[#This Row],[Quantity]]*Orders_CLEAN[[#This Row],[UnitPrice]]*(1-Orders_CLEAN[[#This Row],[Discount]])</f>
        <v>6106.6239999999998</v>
      </c>
      <c r="S1150" s="8">
        <f>Orders_CLEAN[[#This Row],[Cost]]*Orders_CLEAN[[#This Row],[Quantity]]</f>
        <v>3757.84</v>
      </c>
      <c r="T1150" s="8">
        <f>Orders_CLEAN[[#This Row],[LineTotal]]-Orders_CLEAN[[#This Row],[LineCost]]</f>
        <v>2348.7839999999997</v>
      </c>
      <c r="U1150" s="8" t="str">
        <f>IFERROR(IF(Orders_CLEAN[[#This Row],[Profit]]/Orders_CLEAN[[#This Row],[LineTotal]]&gt;0.3, "High", IF(Orders_CLEAN[[#This Row],[Profit]]/Orders_CLEAN[[#This Row],[LineTotal]]&gt;=0.15, "Medium", "Low")), "Quantity Error!")</f>
        <v>High</v>
      </c>
      <c r="V1150" s="8" t="str">
        <f>IF(COUNTIF(Returns[OrderID], Orders_CLEAN[[#This Row],[OrderID]])&gt;0, "Yes", "No")</f>
        <v>No</v>
      </c>
      <c r="W1150" s="19">
        <f>IF(Orders_CLEAN[[#This Row],[Returned]]="Yes",1,0)</f>
        <v>0</v>
      </c>
    </row>
    <row r="1151" spans="1:23" x14ac:dyDescent="0.2">
      <c r="A1151" t="s">
        <v>1774</v>
      </c>
      <c r="B1151" s="5">
        <v>45521</v>
      </c>
      <c r="C1151" s="5" t="str">
        <f>IF(Orders_CLEAN[[#This Row],[Quantity]]="", "Quantity Error!", "Q"&amp;ROUNDUP(MONTH(Orders_CLEAN[[#This Row],[OrderDate]])/3,0))</f>
        <v>Q3</v>
      </c>
      <c r="D1151" t="s">
        <v>154</v>
      </c>
      <c r="E1151" t="str">
        <f>_xlfn.XLOOKUP(Orders_CLEAN[[#This Row],[CustomerID]],Customers[CustomerID],Customers[CustomerName])</f>
        <v>Nomvula Mahlangu</v>
      </c>
      <c r="F1151" t="s">
        <v>19</v>
      </c>
      <c r="G1151" t="str">
        <f>_xlfn.XLOOKUP(Orders_CLEAN[[#This Row],[ProductID]],Products[ProductID],Products[ProductName])</f>
        <v>Accessories Model 4</v>
      </c>
      <c r="H1151" t="str">
        <f>_xlfn.XLOOKUP(Orders_CLEAN[[#This Row],[ProductName]],Products[ProductName],Products[Category])</f>
        <v>Technology</v>
      </c>
      <c r="I1151" s="6">
        <f>_xlfn.XLOOKUP(Orders_CLEAN[[#This Row],[ProductID]],Products[ProductID],Products[Cost])</f>
        <v>685.08</v>
      </c>
      <c r="J1151">
        <v>6</v>
      </c>
      <c r="K1151" s="6">
        <v>921.01</v>
      </c>
      <c r="L1151" s="7">
        <v>0.15</v>
      </c>
      <c r="M1151" t="s">
        <v>27</v>
      </c>
      <c r="N1151" t="s">
        <v>31</v>
      </c>
      <c r="O1151" t="str">
        <f>_xlfn.XLOOKUP(Orders_CLEAN[[#This Row],[Region]],Region_lookup[RegionCode],Region_lookup[RegionName])</f>
        <v>Gauteng</v>
      </c>
      <c r="P1151" t="s">
        <v>52</v>
      </c>
      <c r="Q1151" t="str">
        <f>_xlfn.XLOOKUP(Orders_CLEAN[[#This Row],[EmployeeID]],Employees[EmployeeID],Employees[EmployeeName])</f>
        <v>Precious Mbatha</v>
      </c>
      <c r="R1151" s="8">
        <f>Orders_CLEAN[[#This Row],[Quantity]]*Orders_CLEAN[[#This Row],[UnitPrice]]*(1-Orders_CLEAN[[#This Row],[Discount]])</f>
        <v>4697.1509999999998</v>
      </c>
      <c r="S1151" s="8">
        <f>Orders_CLEAN[[#This Row],[Cost]]*Orders_CLEAN[[#This Row],[Quantity]]</f>
        <v>4110.4800000000005</v>
      </c>
      <c r="T1151" s="8">
        <f>Orders_CLEAN[[#This Row],[LineTotal]]-Orders_CLEAN[[#This Row],[LineCost]]</f>
        <v>586.67099999999937</v>
      </c>
      <c r="U1151" s="8" t="str">
        <f>IFERROR(IF(Orders_CLEAN[[#This Row],[Profit]]/Orders_CLEAN[[#This Row],[LineTotal]]&gt;0.3, "High", IF(Orders_CLEAN[[#This Row],[Profit]]/Orders_CLEAN[[#This Row],[LineTotal]]&gt;=0.15, "Medium", "Low")), "Quantity Error!")</f>
        <v>Low</v>
      </c>
      <c r="V1151" s="8" t="str">
        <f>IF(COUNTIF(Returns[OrderID], Orders_CLEAN[[#This Row],[OrderID]])&gt;0, "Yes", "No")</f>
        <v>No</v>
      </c>
      <c r="W1151" s="19">
        <f>IF(Orders_CLEAN[[#This Row],[Returned]]="Yes",1,0)</f>
        <v>0</v>
      </c>
    </row>
    <row r="1152" spans="1:23" x14ac:dyDescent="0.2">
      <c r="A1152" t="s">
        <v>1775</v>
      </c>
      <c r="B1152" s="5">
        <v>45647</v>
      </c>
      <c r="C1152" s="5" t="str">
        <f>IF(Orders_CLEAN[[#This Row],[Quantity]]="", "Quantity Error!", "Q"&amp;ROUNDUP(MONTH(Orders_CLEAN[[#This Row],[OrderDate]])/3,0))</f>
        <v>Q4</v>
      </c>
      <c r="D1152" t="s">
        <v>463</v>
      </c>
      <c r="E1152" t="str">
        <f>_xlfn.XLOOKUP(Orders_CLEAN[[#This Row],[CustomerID]],Customers[CustomerID],Customers[CustomerName])</f>
        <v>Anja Van Der Merwe</v>
      </c>
      <c r="F1152" t="s">
        <v>118</v>
      </c>
      <c r="G1152" t="str">
        <f>_xlfn.XLOOKUP(Orders_CLEAN[[#This Row],[ProductID]],Products[ProductID],Products[ProductName])</f>
        <v>Paper Model 1</v>
      </c>
      <c r="H1152" t="str">
        <f>_xlfn.XLOOKUP(Orders_CLEAN[[#This Row],[ProductName]],Products[ProductName],Products[Category])</f>
        <v>Office Supplies</v>
      </c>
      <c r="I1152" s="6">
        <f>_xlfn.XLOOKUP(Orders_CLEAN[[#This Row],[ProductID]],Products[ProductID],Products[Cost])</f>
        <v>193.58</v>
      </c>
      <c r="J1152">
        <v>11</v>
      </c>
      <c r="K1152" s="6">
        <v>347.15</v>
      </c>
      <c r="L1152" s="7">
        <v>0.1</v>
      </c>
      <c r="M1152" t="s">
        <v>27</v>
      </c>
      <c r="N1152" t="s">
        <v>21</v>
      </c>
      <c r="O1152" t="str">
        <f>_xlfn.XLOOKUP(Orders_CLEAN[[#This Row],[Region]],Region_lookup[RegionCode],Region_lookup[RegionName])</f>
        <v>KwaZulu-Natal</v>
      </c>
      <c r="P1152" t="s">
        <v>97</v>
      </c>
      <c r="Q1152" t="str">
        <f>_xlfn.XLOOKUP(Orders_CLEAN[[#This Row],[EmployeeID]],Employees[EmployeeID],Employees[EmployeeName])</f>
        <v>Bongani Sithole</v>
      </c>
      <c r="R1152" s="8">
        <f>Orders_CLEAN[[#This Row],[Quantity]]*Orders_CLEAN[[#This Row],[UnitPrice]]*(1-Orders_CLEAN[[#This Row],[Discount]])</f>
        <v>3436.7849999999999</v>
      </c>
      <c r="S1152" s="8">
        <f>Orders_CLEAN[[#This Row],[Cost]]*Orders_CLEAN[[#This Row],[Quantity]]</f>
        <v>2129.38</v>
      </c>
      <c r="T1152" s="8">
        <f>Orders_CLEAN[[#This Row],[LineTotal]]-Orders_CLEAN[[#This Row],[LineCost]]</f>
        <v>1307.4049999999997</v>
      </c>
      <c r="U1152" s="8" t="str">
        <f>IFERROR(IF(Orders_CLEAN[[#This Row],[Profit]]/Orders_CLEAN[[#This Row],[LineTotal]]&gt;0.3, "High", IF(Orders_CLEAN[[#This Row],[Profit]]/Orders_CLEAN[[#This Row],[LineTotal]]&gt;=0.15, "Medium", "Low")), "Quantity Error!")</f>
        <v>High</v>
      </c>
      <c r="V1152" s="8" t="str">
        <f>IF(COUNTIF(Returns[OrderID], Orders_CLEAN[[#This Row],[OrderID]])&gt;0, "Yes", "No")</f>
        <v>No</v>
      </c>
      <c r="W1152" s="19">
        <f>IF(Orders_CLEAN[[#This Row],[Returned]]="Yes",1,0)</f>
        <v>0</v>
      </c>
    </row>
    <row r="1153" spans="1:23" x14ac:dyDescent="0.2">
      <c r="A1153" t="s">
        <v>1776</v>
      </c>
      <c r="B1153" s="5">
        <v>45529</v>
      </c>
      <c r="C1153" s="5" t="str">
        <f>IF(Orders_CLEAN[[#This Row],[Quantity]]="", "Quantity Error!", "Q"&amp;ROUNDUP(MONTH(Orders_CLEAN[[#This Row],[OrderDate]])/3,0))</f>
        <v>Q3</v>
      </c>
      <c r="D1153" t="s">
        <v>126</v>
      </c>
      <c r="E1153" t="str">
        <f>_xlfn.XLOOKUP(Orders_CLEAN[[#This Row],[CustomerID]],Customers[CustomerID],Customers[CustomerName])</f>
        <v>Sipho Molefe</v>
      </c>
      <c r="F1153" t="s">
        <v>124</v>
      </c>
      <c r="G1153" t="str">
        <f>_xlfn.XLOOKUP(Orders_CLEAN[[#This Row],[ProductID]],Products[ProductID],Products[ProductName])</f>
        <v>Binders Model 2</v>
      </c>
      <c r="H1153" t="str">
        <f>_xlfn.XLOOKUP(Orders_CLEAN[[#This Row],[ProductName]],Products[ProductName],Products[Category])</f>
        <v>Office Supplies</v>
      </c>
      <c r="I1153" s="6">
        <f>_xlfn.XLOOKUP(Orders_CLEAN[[#This Row],[ProductID]],Products[ProductID],Products[Cost])</f>
        <v>597.01</v>
      </c>
      <c r="J1153">
        <v>3</v>
      </c>
      <c r="K1153" s="6">
        <v>774.08</v>
      </c>
      <c r="L1153" s="7">
        <v>0</v>
      </c>
      <c r="M1153" t="s">
        <v>27</v>
      </c>
      <c r="N1153" t="s">
        <v>31</v>
      </c>
      <c r="O1153" t="str">
        <f>_xlfn.XLOOKUP(Orders_CLEAN[[#This Row],[Region]],Region_lookup[RegionCode],Region_lookup[RegionName])</f>
        <v>Gauteng</v>
      </c>
      <c r="P1153" t="s">
        <v>52</v>
      </c>
      <c r="Q1153" t="str">
        <f>_xlfn.XLOOKUP(Orders_CLEAN[[#This Row],[EmployeeID]],Employees[EmployeeID],Employees[EmployeeName])</f>
        <v>Precious Mbatha</v>
      </c>
      <c r="R1153" s="8">
        <f>Orders_CLEAN[[#This Row],[Quantity]]*Orders_CLEAN[[#This Row],[UnitPrice]]*(1-Orders_CLEAN[[#This Row],[Discount]])</f>
        <v>2322.2400000000002</v>
      </c>
      <c r="S1153" s="8">
        <f>Orders_CLEAN[[#This Row],[Cost]]*Orders_CLEAN[[#This Row],[Quantity]]</f>
        <v>1791.03</v>
      </c>
      <c r="T1153" s="8">
        <f>Orders_CLEAN[[#This Row],[LineTotal]]-Orders_CLEAN[[#This Row],[LineCost]]</f>
        <v>531.21000000000026</v>
      </c>
      <c r="U1153" s="8" t="str">
        <f>IFERROR(IF(Orders_CLEAN[[#This Row],[Profit]]/Orders_CLEAN[[#This Row],[LineTotal]]&gt;0.3, "High", IF(Orders_CLEAN[[#This Row],[Profit]]/Orders_CLEAN[[#This Row],[LineTotal]]&gt;=0.15, "Medium", "Low")), "Quantity Error!")</f>
        <v>Medium</v>
      </c>
      <c r="V1153" s="8" t="str">
        <f>IF(COUNTIF(Returns[OrderID], Orders_CLEAN[[#This Row],[OrderID]])&gt;0, "Yes", "No")</f>
        <v>No</v>
      </c>
      <c r="W1153" s="19">
        <f>IF(Orders_CLEAN[[#This Row],[Returned]]="Yes",1,0)</f>
        <v>0</v>
      </c>
    </row>
    <row r="1154" spans="1:23" x14ac:dyDescent="0.2">
      <c r="A1154" t="s">
        <v>1778</v>
      </c>
      <c r="B1154" s="5">
        <v>45820</v>
      </c>
      <c r="C1154" s="5" t="str">
        <f>IF(Orders_CLEAN[[#This Row],[Quantity]]="", "Quantity Error!", "Q"&amp;ROUNDUP(MONTH(Orders_CLEAN[[#This Row],[OrderDate]])/3,0))</f>
        <v>Q2</v>
      </c>
      <c r="D1154" t="s">
        <v>120</v>
      </c>
      <c r="E1154" t="str">
        <f>_xlfn.XLOOKUP(Orders_CLEAN[[#This Row],[CustomerID]],Customers[CustomerID],Customers[CustomerName])</f>
        <v>Francois Sithole</v>
      </c>
      <c r="F1154" t="s">
        <v>417</v>
      </c>
      <c r="G1154" t="str">
        <f>_xlfn.XLOOKUP(Orders_CLEAN[[#This Row],[ProductID]],Products[ProductID],Products[ProductName])</f>
        <v>Staplers Model 1</v>
      </c>
      <c r="H1154" t="str">
        <f>_xlfn.XLOOKUP(Orders_CLEAN[[#This Row],[ProductName]],Products[ProductName],Products[Category])</f>
        <v>Office Supplies</v>
      </c>
      <c r="I1154" s="6">
        <f>_xlfn.XLOOKUP(Orders_CLEAN[[#This Row],[ProductID]],Products[ProductID],Products[Cost])</f>
        <v>671.48</v>
      </c>
      <c r="J1154">
        <v>2</v>
      </c>
      <c r="K1154" s="6">
        <v>1240.1099999999999</v>
      </c>
      <c r="L1154" s="7">
        <v>0</v>
      </c>
      <c r="M1154" t="s">
        <v>27</v>
      </c>
      <c r="N1154" t="s">
        <v>31</v>
      </c>
      <c r="O1154" t="str">
        <f>_xlfn.XLOOKUP(Orders_CLEAN[[#This Row],[Region]],Region_lookup[RegionCode],Region_lookup[RegionName])</f>
        <v>Gauteng</v>
      </c>
      <c r="P1154" t="s">
        <v>32</v>
      </c>
      <c r="Q1154" t="str">
        <f>_xlfn.XLOOKUP(Orders_CLEAN[[#This Row],[EmployeeID]],Employees[EmployeeID],Employees[EmployeeName])</f>
        <v>Nomvula Mokoena</v>
      </c>
      <c r="R1154" s="8">
        <f>Orders_CLEAN[[#This Row],[Quantity]]*Orders_CLEAN[[#This Row],[UnitPrice]]*(1-Orders_CLEAN[[#This Row],[Discount]])</f>
        <v>2480.2199999999998</v>
      </c>
      <c r="S1154" s="8">
        <f>Orders_CLEAN[[#This Row],[Cost]]*Orders_CLEAN[[#This Row],[Quantity]]</f>
        <v>1342.96</v>
      </c>
      <c r="T1154" s="8">
        <f>Orders_CLEAN[[#This Row],[LineTotal]]-Orders_CLEAN[[#This Row],[LineCost]]</f>
        <v>1137.2599999999998</v>
      </c>
      <c r="U1154" s="8" t="str">
        <f>IFERROR(IF(Orders_CLEAN[[#This Row],[Profit]]/Orders_CLEAN[[#This Row],[LineTotal]]&gt;0.3, "High", IF(Orders_CLEAN[[#This Row],[Profit]]/Orders_CLEAN[[#This Row],[LineTotal]]&gt;=0.15, "Medium", "Low")), "Quantity Error!")</f>
        <v>High</v>
      </c>
      <c r="V1154" s="8" t="str">
        <f>IF(COUNTIF(Returns[OrderID], Orders_CLEAN[[#This Row],[OrderID]])&gt;0, "Yes", "No")</f>
        <v>No</v>
      </c>
      <c r="W1154" s="19">
        <f>IF(Orders_CLEAN[[#This Row],[Returned]]="Yes",1,0)</f>
        <v>0</v>
      </c>
    </row>
    <row r="1155" spans="1:23" x14ac:dyDescent="0.2">
      <c r="A1155" t="s">
        <v>1780</v>
      </c>
      <c r="B1155" s="5">
        <v>45564</v>
      </c>
      <c r="C1155" s="5" t="str">
        <f>IF(Orders_CLEAN[[#This Row],[Quantity]]="", "Quantity Error!", "Q"&amp;ROUNDUP(MONTH(Orders_CLEAN[[#This Row],[OrderDate]])/3,0))</f>
        <v>Q3</v>
      </c>
      <c r="D1155" t="s">
        <v>45</v>
      </c>
      <c r="E1155" t="str">
        <f>_xlfn.XLOOKUP(Orders_CLEAN[[#This Row],[CustomerID]],Customers[CustomerID],Customers[CustomerName])</f>
        <v>Francois Botha</v>
      </c>
      <c r="F1155" t="s">
        <v>365</v>
      </c>
      <c r="G1155" t="str">
        <f>_xlfn.XLOOKUP(Orders_CLEAN[[#This Row],[ProductID]],Products[ProductID],Products[ProductName])</f>
        <v>Binders Model 4</v>
      </c>
      <c r="H1155" t="str">
        <f>_xlfn.XLOOKUP(Orders_CLEAN[[#This Row],[ProductName]],Products[ProductName],Products[Category])</f>
        <v>Office Supplies</v>
      </c>
      <c r="I1155" s="6">
        <f>_xlfn.XLOOKUP(Orders_CLEAN[[#This Row],[ProductID]],Products[ProductID],Products[Cost])</f>
        <v>723.8</v>
      </c>
      <c r="J1155">
        <v>10</v>
      </c>
      <c r="K1155" s="6">
        <v>1101.54</v>
      </c>
      <c r="L1155" s="7">
        <v>0.1</v>
      </c>
      <c r="M1155" t="s">
        <v>13</v>
      </c>
      <c r="N1155" t="s">
        <v>47</v>
      </c>
      <c r="O1155" t="str">
        <f>_xlfn.XLOOKUP(Orders_CLEAN[[#This Row],[Region]],Region_lookup[RegionCode],Region_lookup[RegionName])</f>
        <v>Eastern Cape</v>
      </c>
      <c r="P1155" t="s">
        <v>48</v>
      </c>
      <c r="Q1155" t="str">
        <f>_xlfn.XLOOKUP(Orders_CLEAN[[#This Row],[EmployeeID]],Employees[EmployeeID],Employees[EmployeeName])</f>
        <v>Sipho Ndlovu</v>
      </c>
      <c r="R1155" s="8">
        <f>Orders_CLEAN[[#This Row],[Quantity]]*Orders_CLEAN[[#This Row],[UnitPrice]]*(1-Orders_CLEAN[[#This Row],[Discount]])</f>
        <v>9913.86</v>
      </c>
      <c r="S1155" s="8">
        <f>Orders_CLEAN[[#This Row],[Cost]]*Orders_CLEAN[[#This Row],[Quantity]]</f>
        <v>7238</v>
      </c>
      <c r="T1155" s="8">
        <f>Orders_CLEAN[[#This Row],[LineTotal]]-Orders_CLEAN[[#This Row],[LineCost]]</f>
        <v>2675.8600000000006</v>
      </c>
      <c r="U1155" s="8" t="str">
        <f>IFERROR(IF(Orders_CLEAN[[#This Row],[Profit]]/Orders_CLEAN[[#This Row],[LineTotal]]&gt;0.3, "High", IF(Orders_CLEAN[[#This Row],[Profit]]/Orders_CLEAN[[#This Row],[LineTotal]]&gt;=0.15, "Medium", "Low")), "Quantity Error!")</f>
        <v>Medium</v>
      </c>
      <c r="V1155" s="8" t="str">
        <f>IF(COUNTIF(Returns[OrderID], Orders_CLEAN[[#This Row],[OrderID]])&gt;0, "Yes", "No")</f>
        <v>No</v>
      </c>
      <c r="W1155" s="19">
        <f>IF(Orders_CLEAN[[#This Row],[Returned]]="Yes",1,0)</f>
        <v>0</v>
      </c>
    </row>
    <row r="1156" spans="1:23" x14ac:dyDescent="0.2">
      <c r="A1156" t="s">
        <v>1781</v>
      </c>
      <c r="B1156" s="5">
        <v>45622</v>
      </c>
      <c r="C1156" s="5" t="str">
        <f>IF(Orders_CLEAN[[#This Row],[Quantity]]="", "Quantity Error!", "Q"&amp;ROUNDUP(MONTH(Orders_CLEAN[[#This Row],[OrderDate]])/3,0))</f>
        <v>Q4</v>
      </c>
      <c r="D1156" t="s">
        <v>306</v>
      </c>
      <c r="E1156" t="str">
        <f>_xlfn.XLOOKUP(Orders_CLEAN[[#This Row],[CustomerID]],Customers[CustomerID],Customers[CustomerName])</f>
        <v>Francois Mahlangu</v>
      </c>
      <c r="F1156" t="s">
        <v>73</v>
      </c>
      <c r="G1156" t="str">
        <f>_xlfn.XLOOKUP(Orders_CLEAN[[#This Row],[ProductID]],Products[ProductID],Products[ProductName])</f>
        <v>Tables Model 1</v>
      </c>
      <c r="H1156" t="str">
        <f>_xlfn.XLOOKUP(Orders_CLEAN[[#This Row],[ProductName]],Products[ProductName],Products[Category])</f>
        <v>Furniture</v>
      </c>
      <c r="I1156" s="6">
        <f>_xlfn.XLOOKUP(Orders_CLEAN[[#This Row],[ProductID]],Products[ProductID],Products[Cost])</f>
        <v>469.73</v>
      </c>
      <c r="J1156">
        <v>12</v>
      </c>
      <c r="K1156" s="6">
        <v>954.16</v>
      </c>
      <c r="L1156" s="7">
        <v>0</v>
      </c>
      <c r="M1156" t="s">
        <v>27</v>
      </c>
      <c r="N1156" t="s">
        <v>14</v>
      </c>
      <c r="O1156" t="str">
        <f>_xlfn.XLOOKUP(Orders_CLEAN[[#This Row],[Region]],Region_lookup[RegionCode],Region_lookup[RegionName])</f>
        <v>Western Cape</v>
      </c>
      <c r="P1156" t="s">
        <v>82</v>
      </c>
      <c r="Q1156" t="str">
        <f>_xlfn.XLOOKUP(Orders_CLEAN[[#This Row],[EmployeeID]],Employees[EmployeeID],Employees[EmployeeName])</f>
        <v>Thabo Pretorius</v>
      </c>
      <c r="R1156" s="8">
        <f>Orders_CLEAN[[#This Row],[Quantity]]*Orders_CLEAN[[#This Row],[UnitPrice]]*(1-Orders_CLEAN[[#This Row],[Discount]])</f>
        <v>11449.92</v>
      </c>
      <c r="S1156" s="8">
        <f>Orders_CLEAN[[#This Row],[Cost]]*Orders_CLEAN[[#This Row],[Quantity]]</f>
        <v>5636.76</v>
      </c>
      <c r="T1156" s="8">
        <f>Orders_CLEAN[[#This Row],[LineTotal]]-Orders_CLEAN[[#This Row],[LineCost]]</f>
        <v>5813.16</v>
      </c>
      <c r="U1156" s="8" t="str">
        <f>IFERROR(IF(Orders_CLEAN[[#This Row],[Profit]]/Orders_CLEAN[[#This Row],[LineTotal]]&gt;0.3, "High", IF(Orders_CLEAN[[#This Row],[Profit]]/Orders_CLEAN[[#This Row],[LineTotal]]&gt;=0.15, "Medium", "Low")), "Quantity Error!")</f>
        <v>High</v>
      </c>
      <c r="V1156" s="8" t="str">
        <f>IF(COUNTIF(Returns[OrderID], Orders_CLEAN[[#This Row],[OrderID]])&gt;0, "Yes", "No")</f>
        <v>No</v>
      </c>
      <c r="W1156" s="19">
        <f>IF(Orders_CLEAN[[#This Row],[Returned]]="Yes",1,0)</f>
        <v>0</v>
      </c>
    </row>
    <row r="1157" spans="1:23" x14ac:dyDescent="0.2">
      <c r="A1157" t="s">
        <v>1782</v>
      </c>
      <c r="B1157" s="5">
        <v>45419</v>
      </c>
      <c r="C1157" s="5" t="str">
        <f>IF(Orders_CLEAN[[#This Row],[Quantity]]="", "Quantity Error!", "Q"&amp;ROUNDUP(MONTH(Orders_CLEAN[[#This Row],[OrderDate]])/3,0))</f>
        <v>Q2</v>
      </c>
      <c r="D1157" t="s">
        <v>165</v>
      </c>
      <c r="E1157" t="str">
        <f>_xlfn.XLOOKUP(Orders_CLEAN[[#This Row],[CustomerID]],Customers[CustomerID],Customers[CustomerName])</f>
        <v>Nomsa Sithole</v>
      </c>
      <c r="F1157" t="s">
        <v>92</v>
      </c>
      <c r="G1157" t="str">
        <f>_xlfn.XLOOKUP(Orders_CLEAN[[#This Row],[ProductID]],Products[ProductID],Products[ProductName])</f>
        <v>Accessories Model 3</v>
      </c>
      <c r="H1157" t="str">
        <f>_xlfn.XLOOKUP(Orders_CLEAN[[#This Row],[ProductName]],Products[ProductName],Products[Category])</f>
        <v>Technology</v>
      </c>
      <c r="I1157" s="6">
        <f>_xlfn.XLOOKUP(Orders_CLEAN[[#This Row],[ProductID]],Products[ProductID],Products[Cost])</f>
        <v>357.49</v>
      </c>
      <c r="J1157">
        <v>4</v>
      </c>
      <c r="K1157" s="6">
        <v>769.69</v>
      </c>
      <c r="L1157" s="7">
        <v>0.15</v>
      </c>
      <c r="M1157" t="s">
        <v>13</v>
      </c>
      <c r="N1157" t="s">
        <v>21</v>
      </c>
      <c r="O1157" t="str">
        <f>_xlfn.XLOOKUP(Orders_CLEAN[[#This Row],[Region]],Region_lookup[RegionCode],Region_lookup[RegionName])</f>
        <v>KwaZulu-Natal</v>
      </c>
      <c r="P1157" t="s">
        <v>97</v>
      </c>
      <c r="Q1157" t="str">
        <f>_xlfn.XLOOKUP(Orders_CLEAN[[#This Row],[EmployeeID]],Employees[EmployeeID],Employees[EmployeeName])</f>
        <v>Bongani Sithole</v>
      </c>
      <c r="R1157" s="8">
        <f>Orders_CLEAN[[#This Row],[Quantity]]*Orders_CLEAN[[#This Row],[UnitPrice]]*(1-Orders_CLEAN[[#This Row],[Discount]])</f>
        <v>2616.9459999999999</v>
      </c>
      <c r="S1157" s="8">
        <f>Orders_CLEAN[[#This Row],[Cost]]*Orders_CLEAN[[#This Row],[Quantity]]</f>
        <v>1429.96</v>
      </c>
      <c r="T1157" s="8">
        <f>Orders_CLEAN[[#This Row],[LineTotal]]-Orders_CLEAN[[#This Row],[LineCost]]</f>
        <v>1186.9859999999999</v>
      </c>
      <c r="U1157" s="8" t="str">
        <f>IFERROR(IF(Orders_CLEAN[[#This Row],[Profit]]/Orders_CLEAN[[#This Row],[LineTotal]]&gt;0.3, "High", IF(Orders_CLEAN[[#This Row],[Profit]]/Orders_CLEAN[[#This Row],[LineTotal]]&gt;=0.15, "Medium", "Low")), "Quantity Error!")</f>
        <v>High</v>
      </c>
      <c r="V1157" s="8" t="str">
        <f>IF(COUNTIF(Returns[OrderID], Orders_CLEAN[[#This Row],[OrderID]])&gt;0, "Yes", "No")</f>
        <v>No</v>
      </c>
      <c r="W1157" s="19">
        <f>IF(Orders_CLEAN[[#This Row],[Returned]]="Yes",1,0)</f>
        <v>0</v>
      </c>
    </row>
    <row r="1158" spans="1:23" x14ac:dyDescent="0.2">
      <c r="A1158" t="s">
        <v>1784</v>
      </c>
      <c r="B1158" s="5">
        <v>45358</v>
      </c>
      <c r="C1158" s="5" t="str">
        <f>IF(Orders_CLEAN[[#This Row],[Quantity]]="", "Quantity Error!", "Q"&amp;ROUNDUP(MONTH(Orders_CLEAN[[#This Row],[OrderDate]])/3,0))</f>
        <v>Q1</v>
      </c>
      <c r="D1158" t="s">
        <v>546</v>
      </c>
      <c r="E1158" t="str">
        <f>_xlfn.XLOOKUP(Orders_CLEAN[[#This Row],[CustomerID]],Customers[CustomerID],Customers[CustomerName])</f>
        <v>Precious Fourie</v>
      </c>
      <c r="F1158" t="s">
        <v>216</v>
      </c>
      <c r="G1158" t="str">
        <f>_xlfn.XLOOKUP(Orders_CLEAN[[#This Row],[ProductID]],Products[ProductID],Products[ProductName])</f>
        <v>Pens Model 1</v>
      </c>
      <c r="H1158" t="str">
        <f>_xlfn.XLOOKUP(Orders_CLEAN[[#This Row],[ProductName]],Products[ProductName],Products[Category])</f>
        <v>Office Supplies</v>
      </c>
      <c r="I1158" s="6">
        <f>_xlfn.XLOOKUP(Orders_CLEAN[[#This Row],[ProductID]],Products[ProductID],Products[Cost])</f>
        <v>640.09</v>
      </c>
      <c r="J1158">
        <v>3</v>
      </c>
      <c r="K1158" s="6">
        <v>1169.26</v>
      </c>
      <c r="L1158" s="7">
        <v>0</v>
      </c>
      <c r="M1158" t="s">
        <v>27</v>
      </c>
      <c r="N1158" t="s">
        <v>21</v>
      </c>
      <c r="O1158" t="str">
        <f>_xlfn.XLOOKUP(Orders_CLEAN[[#This Row],[Region]],Region_lookup[RegionCode],Region_lookup[RegionName])</f>
        <v>KwaZulu-Natal</v>
      </c>
      <c r="P1158" t="s">
        <v>97</v>
      </c>
      <c r="Q1158" t="str">
        <f>_xlfn.XLOOKUP(Orders_CLEAN[[#This Row],[EmployeeID]],Employees[EmployeeID],Employees[EmployeeName])</f>
        <v>Bongani Sithole</v>
      </c>
      <c r="R1158" s="8">
        <f>Orders_CLEAN[[#This Row],[Quantity]]*Orders_CLEAN[[#This Row],[UnitPrice]]*(1-Orders_CLEAN[[#This Row],[Discount]])</f>
        <v>3507.7799999999997</v>
      </c>
      <c r="S1158" s="8">
        <f>Orders_CLEAN[[#This Row],[Cost]]*Orders_CLEAN[[#This Row],[Quantity]]</f>
        <v>1920.27</v>
      </c>
      <c r="T1158" s="8">
        <f>Orders_CLEAN[[#This Row],[LineTotal]]-Orders_CLEAN[[#This Row],[LineCost]]</f>
        <v>1587.5099999999998</v>
      </c>
      <c r="U1158" s="8" t="str">
        <f>IFERROR(IF(Orders_CLEAN[[#This Row],[Profit]]/Orders_CLEAN[[#This Row],[LineTotal]]&gt;0.3, "High", IF(Orders_CLEAN[[#This Row],[Profit]]/Orders_CLEAN[[#This Row],[LineTotal]]&gt;=0.15, "Medium", "Low")), "Quantity Error!")</f>
        <v>High</v>
      </c>
      <c r="V1158" s="8" t="str">
        <f>IF(COUNTIF(Returns[OrderID], Orders_CLEAN[[#This Row],[OrderID]])&gt;0, "Yes", "No")</f>
        <v>Yes</v>
      </c>
      <c r="W1158" s="19">
        <f>IF(Orders_CLEAN[[#This Row],[Returned]]="Yes",1,0)</f>
        <v>1</v>
      </c>
    </row>
    <row r="1159" spans="1:23" x14ac:dyDescent="0.2">
      <c r="A1159" t="s">
        <v>1786</v>
      </c>
      <c r="B1159" s="5">
        <v>45508</v>
      </c>
      <c r="C1159" s="5" t="str">
        <f>IF(Orders_CLEAN[[#This Row],[Quantity]]="", "Quantity Error!", "Q"&amp;ROUNDUP(MONTH(Orders_CLEAN[[#This Row],[OrderDate]])/3,0))</f>
        <v>Q3</v>
      </c>
      <c r="D1159" t="s">
        <v>103</v>
      </c>
      <c r="E1159" t="str">
        <f>_xlfn.XLOOKUP(Orders_CLEAN[[#This Row],[CustomerID]],Customers[CustomerID],Customers[CustomerName])</f>
        <v>Kagiso Khumalo</v>
      </c>
      <c r="F1159" t="s">
        <v>30</v>
      </c>
      <c r="G1159" t="str">
        <f>_xlfn.XLOOKUP(Orders_CLEAN[[#This Row],[ProductID]],Products[ProductID],Products[ProductName])</f>
        <v>Paper Model 4</v>
      </c>
      <c r="H1159" t="str">
        <f>_xlfn.XLOOKUP(Orders_CLEAN[[#This Row],[ProductName]],Products[ProductName],Products[Category])</f>
        <v>Office Supplies</v>
      </c>
      <c r="I1159" s="6">
        <f>_xlfn.XLOOKUP(Orders_CLEAN[[#This Row],[ProductID]],Products[ProductID],Products[Cost])</f>
        <v>528.29</v>
      </c>
      <c r="J1159">
        <v>10</v>
      </c>
      <c r="K1159" s="6">
        <v>798.12</v>
      </c>
      <c r="L1159" s="7">
        <v>0.15</v>
      </c>
      <c r="M1159" t="s">
        <v>13</v>
      </c>
      <c r="N1159" t="s">
        <v>21</v>
      </c>
      <c r="O1159" t="str">
        <f>_xlfn.XLOOKUP(Orders_CLEAN[[#This Row],[Region]],Region_lookup[RegionCode],Region_lookup[RegionName])</f>
        <v>KwaZulu-Natal</v>
      </c>
      <c r="P1159" t="s">
        <v>22</v>
      </c>
      <c r="Q1159" t="str">
        <f>_xlfn.XLOOKUP(Orders_CLEAN[[#This Row],[EmployeeID]],Employees[EmployeeID],Employees[EmployeeName])</f>
        <v>Thabo Le Roux</v>
      </c>
      <c r="R1159" s="8">
        <f>Orders_CLEAN[[#This Row],[Quantity]]*Orders_CLEAN[[#This Row],[UnitPrice]]*(1-Orders_CLEAN[[#This Row],[Discount]])</f>
        <v>6784.0199999999995</v>
      </c>
      <c r="S1159" s="8">
        <f>Orders_CLEAN[[#This Row],[Cost]]*Orders_CLEAN[[#This Row],[Quantity]]</f>
        <v>5282.9</v>
      </c>
      <c r="T1159" s="8">
        <f>Orders_CLEAN[[#This Row],[LineTotal]]-Orders_CLEAN[[#This Row],[LineCost]]</f>
        <v>1501.12</v>
      </c>
      <c r="U1159" s="8" t="str">
        <f>IFERROR(IF(Orders_CLEAN[[#This Row],[Profit]]/Orders_CLEAN[[#This Row],[LineTotal]]&gt;0.3, "High", IF(Orders_CLEAN[[#This Row],[Profit]]/Orders_CLEAN[[#This Row],[LineTotal]]&gt;=0.15, "Medium", "Low")), "Quantity Error!")</f>
        <v>Medium</v>
      </c>
      <c r="V1159" s="8" t="str">
        <f>IF(COUNTIF(Returns[OrderID], Orders_CLEAN[[#This Row],[OrderID]])&gt;0, "Yes", "No")</f>
        <v>No</v>
      </c>
      <c r="W1159" s="19">
        <f>IF(Orders_CLEAN[[#This Row],[Returned]]="Yes",1,0)</f>
        <v>0</v>
      </c>
    </row>
    <row r="1160" spans="1:23" x14ac:dyDescent="0.2">
      <c r="A1160" t="s">
        <v>1787</v>
      </c>
      <c r="B1160" s="5">
        <v>45720</v>
      </c>
      <c r="C1160" s="5" t="str">
        <f>IF(Orders_CLEAN[[#This Row],[Quantity]]="", "Quantity Error!", "Q"&amp;ROUNDUP(MONTH(Orders_CLEAN[[#This Row],[OrderDate]])/3,0))</f>
        <v>Q1</v>
      </c>
      <c r="D1160" t="s">
        <v>246</v>
      </c>
      <c r="E1160" t="str">
        <f>_xlfn.XLOOKUP(Orders_CLEAN[[#This Row],[CustomerID]],Customers[CustomerID],Customers[CustomerName])</f>
        <v>Precious Steyn</v>
      </c>
      <c r="F1160" t="s">
        <v>166</v>
      </c>
      <c r="G1160" t="str">
        <f>_xlfn.XLOOKUP(Orders_CLEAN[[#This Row],[ProductID]],Products[ProductID],Products[ProductName])</f>
        <v>Monitors Model 2</v>
      </c>
      <c r="H1160" t="str">
        <f>_xlfn.XLOOKUP(Orders_CLEAN[[#This Row],[ProductName]],Products[ProductName],Products[Category])</f>
        <v>Technology</v>
      </c>
      <c r="I1160" s="6">
        <f>_xlfn.XLOOKUP(Orders_CLEAN[[#This Row],[ProductID]],Products[ProductID],Products[Cost])</f>
        <v>396.64</v>
      </c>
      <c r="J1160">
        <v>7</v>
      </c>
      <c r="K1160" s="6">
        <v>532.41999999999996</v>
      </c>
      <c r="L1160" s="7">
        <v>0</v>
      </c>
      <c r="M1160" t="s">
        <v>27</v>
      </c>
      <c r="N1160" t="s">
        <v>47</v>
      </c>
      <c r="O1160" t="str">
        <f>_xlfn.XLOOKUP(Orders_CLEAN[[#This Row],[Region]],Region_lookup[RegionCode],Region_lookup[RegionName])</f>
        <v>Eastern Cape</v>
      </c>
      <c r="P1160" t="s">
        <v>75</v>
      </c>
      <c r="Q1160" t="str">
        <f>_xlfn.XLOOKUP(Orders_CLEAN[[#This Row],[EmployeeID]],Employees[EmployeeID],Employees[EmployeeName])</f>
        <v>Francois Steyn</v>
      </c>
      <c r="R1160" s="8">
        <f>Orders_CLEAN[[#This Row],[Quantity]]*Orders_CLEAN[[#This Row],[UnitPrice]]*(1-Orders_CLEAN[[#This Row],[Discount]])</f>
        <v>3726.9399999999996</v>
      </c>
      <c r="S1160" s="8">
        <f>Orders_CLEAN[[#This Row],[Cost]]*Orders_CLEAN[[#This Row],[Quantity]]</f>
        <v>2776.48</v>
      </c>
      <c r="T1160" s="8">
        <f>Orders_CLEAN[[#This Row],[LineTotal]]-Orders_CLEAN[[#This Row],[LineCost]]</f>
        <v>950.45999999999958</v>
      </c>
      <c r="U1160" s="8" t="str">
        <f>IFERROR(IF(Orders_CLEAN[[#This Row],[Profit]]/Orders_CLEAN[[#This Row],[LineTotal]]&gt;0.3, "High", IF(Orders_CLEAN[[#This Row],[Profit]]/Orders_CLEAN[[#This Row],[LineTotal]]&gt;=0.15, "Medium", "Low")), "Quantity Error!")</f>
        <v>Medium</v>
      </c>
      <c r="V1160" s="8" t="str">
        <f>IF(COUNTIF(Returns[OrderID], Orders_CLEAN[[#This Row],[OrderID]])&gt;0, "Yes", "No")</f>
        <v>No</v>
      </c>
      <c r="W1160" s="19">
        <f>IF(Orders_CLEAN[[#This Row],[Returned]]="Yes",1,0)</f>
        <v>0</v>
      </c>
    </row>
    <row r="1161" spans="1:23" x14ac:dyDescent="0.2">
      <c r="A1161" t="s">
        <v>1789</v>
      </c>
      <c r="B1161" s="5">
        <v>45618</v>
      </c>
      <c r="C1161" s="5" t="str">
        <f>IF(Orders_CLEAN[[#This Row],[Quantity]]="", "Quantity Error!", "Q"&amp;ROUNDUP(MONTH(Orders_CLEAN[[#This Row],[OrderDate]])/3,0))</f>
        <v>Q4</v>
      </c>
      <c r="D1161" t="s">
        <v>45</v>
      </c>
      <c r="E1161" t="str">
        <f>_xlfn.XLOOKUP(Orders_CLEAN[[#This Row],[CustomerID]],Customers[CustomerID],Customers[CustomerName])</f>
        <v>Francois Botha</v>
      </c>
      <c r="F1161" t="s">
        <v>195</v>
      </c>
      <c r="G1161" t="str">
        <f>_xlfn.XLOOKUP(Orders_CLEAN[[#This Row],[ProductID]],Products[ProductID],Products[ProductName])</f>
        <v>Printers Model 2</v>
      </c>
      <c r="H1161" t="str">
        <f>_xlfn.XLOOKUP(Orders_CLEAN[[#This Row],[ProductName]],Products[ProductName],Products[Category])</f>
        <v>Technology</v>
      </c>
      <c r="I1161" s="6">
        <f>_xlfn.XLOOKUP(Orders_CLEAN[[#This Row],[ProductID]],Products[ProductID],Products[Cost])</f>
        <v>338.21</v>
      </c>
      <c r="J1161">
        <v>5</v>
      </c>
      <c r="K1161" s="6">
        <v>661.25</v>
      </c>
      <c r="L1161" s="7">
        <v>0</v>
      </c>
      <c r="M1161" t="s">
        <v>13</v>
      </c>
      <c r="N1161" t="s">
        <v>47</v>
      </c>
      <c r="O1161" t="str">
        <f>_xlfn.XLOOKUP(Orders_CLEAN[[#This Row],[Region]],Region_lookup[RegionCode],Region_lookup[RegionName])</f>
        <v>Eastern Cape</v>
      </c>
      <c r="P1161" t="s">
        <v>75</v>
      </c>
      <c r="Q1161" t="str">
        <f>_xlfn.XLOOKUP(Orders_CLEAN[[#This Row],[EmployeeID]],Employees[EmployeeID],Employees[EmployeeName])</f>
        <v>Francois Steyn</v>
      </c>
      <c r="R1161" s="8">
        <f>Orders_CLEAN[[#This Row],[Quantity]]*Orders_CLEAN[[#This Row],[UnitPrice]]*(1-Orders_CLEAN[[#This Row],[Discount]])</f>
        <v>3306.25</v>
      </c>
      <c r="S1161" s="8">
        <f>Orders_CLEAN[[#This Row],[Cost]]*Orders_CLEAN[[#This Row],[Quantity]]</f>
        <v>1691.05</v>
      </c>
      <c r="T1161" s="8">
        <f>Orders_CLEAN[[#This Row],[LineTotal]]-Orders_CLEAN[[#This Row],[LineCost]]</f>
        <v>1615.2</v>
      </c>
      <c r="U1161" s="8" t="str">
        <f>IFERROR(IF(Orders_CLEAN[[#This Row],[Profit]]/Orders_CLEAN[[#This Row],[LineTotal]]&gt;0.3, "High", IF(Orders_CLEAN[[#This Row],[Profit]]/Orders_CLEAN[[#This Row],[LineTotal]]&gt;=0.15, "Medium", "Low")), "Quantity Error!")</f>
        <v>High</v>
      </c>
      <c r="V1161" s="8" t="str">
        <f>IF(COUNTIF(Returns[OrderID], Orders_CLEAN[[#This Row],[OrderID]])&gt;0, "Yes", "No")</f>
        <v>No</v>
      </c>
      <c r="W1161" s="19">
        <f>IF(Orders_CLEAN[[#This Row],[Returned]]="Yes",1,0)</f>
        <v>0</v>
      </c>
    </row>
    <row r="1162" spans="1:23" x14ac:dyDescent="0.2">
      <c r="A1162" t="s">
        <v>1790</v>
      </c>
      <c r="B1162" s="5">
        <v>45461</v>
      </c>
      <c r="C1162" s="5" t="str">
        <f>IF(Orders_CLEAN[[#This Row],[Quantity]]="", "Quantity Error!", "Q"&amp;ROUNDUP(MONTH(Orders_CLEAN[[#This Row],[OrderDate]])/3,0))</f>
        <v>Q2</v>
      </c>
      <c r="D1162" t="s">
        <v>994</v>
      </c>
      <c r="E1162" t="str">
        <f>_xlfn.XLOOKUP(Orders_CLEAN[[#This Row],[CustomerID]],Customers[CustomerID],Customers[CustomerName])</f>
        <v>Kagiso Van Der Merwe</v>
      </c>
      <c r="F1162" t="s">
        <v>213</v>
      </c>
      <c r="G1162" t="str">
        <f>_xlfn.XLOOKUP(Orders_CLEAN[[#This Row],[ProductID]],Products[ProductID],Products[ProductName])</f>
        <v>Pens Model 4</v>
      </c>
      <c r="H1162" t="str">
        <f>_xlfn.XLOOKUP(Orders_CLEAN[[#This Row],[ProductName]],Products[ProductName],Products[Category])</f>
        <v>Office Supplies</v>
      </c>
      <c r="I1162" s="6">
        <f>_xlfn.XLOOKUP(Orders_CLEAN[[#This Row],[ProductID]],Products[ProductID],Products[Cost])</f>
        <v>578.14</v>
      </c>
      <c r="J1162">
        <v>8</v>
      </c>
      <c r="K1162" s="6">
        <v>1084.72</v>
      </c>
      <c r="L1162" s="7">
        <v>0.05</v>
      </c>
      <c r="M1162" t="s">
        <v>13</v>
      </c>
      <c r="N1162" t="s">
        <v>14</v>
      </c>
      <c r="O1162" t="str">
        <f>_xlfn.XLOOKUP(Orders_CLEAN[[#This Row],[Region]],Region_lookup[RegionCode],Region_lookup[RegionName])</f>
        <v>Western Cape</v>
      </c>
      <c r="P1162" t="s">
        <v>93</v>
      </c>
      <c r="Q1162" t="str">
        <f>_xlfn.XLOOKUP(Orders_CLEAN[[#This Row],[EmployeeID]],Employees[EmployeeID],Employees[EmployeeName])</f>
        <v>Anja Zulu</v>
      </c>
      <c r="R1162" s="8">
        <f>Orders_CLEAN[[#This Row],[Quantity]]*Orders_CLEAN[[#This Row],[UnitPrice]]*(1-Orders_CLEAN[[#This Row],[Discount]])</f>
        <v>8243.8719999999994</v>
      </c>
      <c r="S1162" s="8">
        <f>Orders_CLEAN[[#This Row],[Cost]]*Orders_CLEAN[[#This Row],[Quantity]]</f>
        <v>4625.12</v>
      </c>
      <c r="T1162" s="8">
        <f>Orders_CLEAN[[#This Row],[LineTotal]]-Orders_CLEAN[[#This Row],[LineCost]]</f>
        <v>3618.7519999999995</v>
      </c>
      <c r="U1162" s="8" t="str">
        <f>IFERROR(IF(Orders_CLEAN[[#This Row],[Profit]]/Orders_CLEAN[[#This Row],[LineTotal]]&gt;0.3, "High", IF(Orders_CLEAN[[#This Row],[Profit]]/Orders_CLEAN[[#This Row],[LineTotal]]&gt;=0.15, "Medium", "Low")), "Quantity Error!")</f>
        <v>High</v>
      </c>
      <c r="V1162" s="8" t="str">
        <f>IF(COUNTIF(Returns[OrderID], Orders_CLEAN[[#This Row],[OrderID]])&gt;0, "Yes", "No")</f>
        <v>No</v>
      </c>
      <c r="W1162" s="19">
        <f>IF(Orders_CLEAN[[#This Row],[Returned]]="Yes",1,0)</f>
        <v>0</v>
      </c>
    </row>
    <row r="1163" spans="1:23" x14ac:dyDescent="0.2">
      <c r="A1163" t="s">
        <v>1792</v>
      </c>
      <c r="B1163" s="5">
        <v>45663</v>
      </c>
      <c r="C1163" s="5" t="str">
        <f>IF(Orders_CLEAN[[#This Row],[Quantity]]="", "Quantity Error!", "Q"&amp;ROUNDUP(MONTH(Orders_CLEAN[[#This Row],[OrderDate]])/3,0))</f>
        <v>Q1</v>
      </c>
      <c r="D1163" t="s">
        <v>113</v>
      </c>
      <c r="E1163" t="str">
        <f>_xlfn.XLOOKUP(Orders_CLEAN[[#This Row],[CustomerID]],Customers[CustomerID],Customers[CustomerName])</f>
        <v>Johan Van Der Merwe</v>
      </c>
      <c r="F1163" t="s">
        <v>155</v>
      </c>
      <c r="G1163" t="str">
        <f>_xlfn.XLOOKUP(Orders_CLEAN[[#This Row],[ProductID]],Products[ProductID],Products[ProductName])</f>
        <v>Monitors Model 1</v>
      </c>
      <c r="H1163" t="str">
        <f>_xlfn.XLOOKUP(Orders_CLEAN[[#This Row],[ProductName]],Products[ProductName],Products[Category])</f>
        <v>Technology</v>
      </c>
      <c r="I1163" s="6">
        <f>_xlfn.XLOOKUP(Orders_CLEAN[[#This Row],[ProductID]],Products[ProductID],Products[Cost])</f>
        <v>757.28</v>
      </c>
      <c r="J1163">
        <v>5</v>
      </c>
      <c r="K1163" s="6">
        <v>1165.56</v>
      </c>
      <c r="L1163" s="7">
        <v>0.1</v>
      </c>
      <c r="M1163" t="s">
        <v>36</v>
      </c>
      <c r="N1163" t="s">
        <v>14</v>
      </c>
      <c r="O1163" t="str">
        <f>_xlfn.XLOOKUP(Orders_CLEAN[[#This Row],[Region]],Region_lookup[RegionCode],Region_lookup[RegionName])</f>
        <v>Western Cape</v>
      </c>
      <c r="P1163" t="s">
        <v>15</v>
      </c>
      <c r="Q1163" t="str">
        <f>_xlfn.XLOOKUP(Orders_CLEAN[[#This Row],[EmployeeID]],Employees[EmployeeID],Employees[EmployeeName])</f>
        <v>Anja Fourie</v>
      </c>
      <c r="R1163" s="8">
        <f>Orders_CLEAN[[#This Row],[Quantity]]*Orders_CLEAN[[#This Row],[UnitPrice]]*(1-Orders_CLEAN[[#This Row],[Discount]])</f>
        <v>5245.0199999999995</v>
      </c>
      <c r="S1163" s="8">
        <f>Orders_CLEAN[[#This Row],[Cost]]*Orders_CLEAN[[#This Row],[Quantity]]</f>
        <v>3786.3999999999996</v>
      </c>
      <c r="T1163" s="8">
        <f>Orders_CLEAN[[#This Row],[LineTotal]]-Orders_CLEAN[[#This Row],[LineCost]]</f>
        <v>1458.62</v>
      </c>
      <c r="U1163" s="8" t="str">
        <f>IFERROR(IF(Orders_CLEAN[[#This Row],[Profit]]/Orders_CLEAN[[#This Row],[LineTotal]]&gt;0.3, "High", IF(Orders_CLEAN[[#This Row],[Profit]]/Orders_CLEAN[[#This Row],[LineTotal]]&gt;=0.15, "Medium", "Low")), "Quantity Error!")</f>
        <v>Medium</v>
      </c>
      <c r="V1163" s="8" t="str">
        <f>IF(COUNTIF(Returns[OrderID], Orders_CLEAN[[#This Row],[OrderID]])&gt;0, "Yes", "No")</f>
        <v>No</v>
      </c>
      <c r="W1163" s="19">
        <f>IF(Orders_CLEAN[[#This Row],[Returned]]="Yes",1,0)</f>
        <v>0</v>
      </c>
    </row>
    <row r="1164" spans="1:23" x14ac:dyDescent="0.2">
      <c r="A1164" t="s">
        <v>1793</v>
      </c>
      <c r="B1164" s="5">
        <v>45678</v>
      </c>
      <c r="C1164" s="5" t="str">
        <f>IF(Orders_CLEAN[[#This Row],[Quantity]]="", "Quantity Error!", "Q"&amp;ROUNDUP(MONTH(Orders_CLEAN[[#This Row],[OrderDate]])/3,0))</f>
        <v>Q1</v>
      </c>
      <c r="D1164" t="s">
        <v>557</v>
      </c>
      <c r="E1164" t="str">
        <f>_xlfn.XLOOKUP(Orders_CLEAN[[#This Row],[CustomerID]],Customers[CustomerID],Customers[CustomerName])</f>
        <v>Deon Venter</v>
      </c>
      <c r="F1164" t="s">
        <v>114</v>
      </c>
      <c r="G1164" t="str">
        <f>_xlfn.XLOOKUP(Orders_CLEAN[[#This Row],[ProductID]],Products[ProductID],Products[ProductName])</f>
        <v>Staplers Model 4</v>
      </c>
      <c r="H1164" t="str">
        <f>_xlfn.XLOOKUP(Orders_CLEAN[[#This Row],[ProductName]],Products[ProductName],Products[Category])</f>
        <v>Office Supplies</v>
      </c>
      <c r="I1164" s="6">
        <f>_xlfn.XLOOKUP(Orders_CLEAN[[#This Row],[ProductID]],Products[ProductID],Products[Cost])</f>
        <v>465.76</v>
      </c>
      <c r="J1164">
        <v>3</v>
      </c>
      <c r="K1164" s="6">
        <v>906.25</v>
      </c>
      <c r="L1164" s="7">
        <v>0.15</v>
      </c>
      <c r="M1164" t="s">
        <v>36</v>
      </c>
      <c r="N1164" t="s">
        <v>14</v>
      </c>
      <c r="O1164" t="str">
        <f>_xlfn.XLOOKUP(Orders_CLEAN[[#This Row],[Region]],Region_lookup[RegionCode],Region_lookup[RegionName])</f>
        <v>Western Cape</v>
      </c>
      <c r="P1164" t="s">
        <v>93</v>
      </c>
      <c r="Q1164" t="str">
        <f>_xlfn.XLOOKUP(Orders_CLEAN[[#This Row],[EmployeeID]],Employees[EmployeeID],Employees[EmployeeName])</f>
        <v>Anja Zulu</v>
      </c>
      <c r="R1164" s="8">
        <f>Orders_CLEAN[[#This Row],[Quantity]]*Orders_CLEAN[[#This Row],[UnitPrice]]*(1-Orders_CLEAN[[#This Row],[Discount]])</f>
        <v>2310.9375</v>
      </c>
      <c r="S1164" s="8">
        <f>Orders_CLEAN[[#This Row],[Cost]]*Orders_CLEAN[[#This Row],[Quantity]]</f>
        <v>1397.28</v>
      </c>
      <c r="T1164" s="8">
        <f>Orders_CLEAN[[#This Row],[LineTotal]]-Orders_CLEAN[[#This Row],[LineCost]]</f>
        <v>913.65750000000003</v>
      </c>
      <c r="U1164" s="8" t="str">
        <f>IFERROR(IF(Orders_CLEAN[[#This Row],[Profit]]/Orders_CLEAN[[#This Row],[LineTotal]]&gt;0.3, "High", IF(Orders_CLEAN[[#This Row],[Profit]]/Orders_CLEAN[[#This Row],[LineTotal]]&gt;=0.15, "Medium", "Low")), "Quantity Error!")</f>
        <v>High</v>
      </c>
      <c r="V1164" s="8" t="str">
        <f>IF(COUNTIF(Returns[OrderID], Orders_CLEAN[[#This Row],[OrderID]])&gt;0, "Yes", "No")</f>
        <v>No</v>
      </c>
      <c r="W1164" s="19">
        <f>IF(Orders_CLEAN[[#This Row],[Returned]]="Yes",1,0)</f>
        <v>0</v>
      </c>
    </row>
    <row r="1165" spans="1:23" x14ac:dyDescent="0.2">
      <c r="A1165" t="s">
        <v>1795</v>
      </c>
      <c r="B1165" s="5">
        <v>45541</v>
      </c>
      <c r="C1165" s="5" t="str">
        <f>IF(Orders_CLEAN[[#This Row],[Quantity]]="", "Quantity Error!", "Q"&amp;ROUNDUP(MONTH(Orders_CLEAN[[#This Row],[OrderDate]])/3,0))</f>
        <v>Q3</v>
      </c>
      <c r="D1165" t="s">
        <v>246</v>
      </c>
      <c r="E1165" t="str">
        <f>_xlfn.XLOOKUP(Orders_CLEAN[[#This Row],[CustomerID]],Customers[CustomerID],Customers[CustomerName])</f>
        <v>Precious Steyn</v>
      </c>
      <c r="F1165" t="s">
        <v>269</v>
      </c>
      <c r="G1165" t="str">
        <f>_xlfn.XLOOKUP(Orders_CLEAN[[#This Row],[ProductID]],Products[ProductID],Products[ProductName])</f>
        <v>Binders Model 1</v>
      </c>
      <c r="H1165" t="str">
        <f>_xlfn.XLOOKUP(Orders_CLEAN[[#This Row],[ProductName]],Products[ProductName],Products[Category])</f>
        <v>Office Supplies</v>
      </c>
      <c r="I1165" s="6">
        <f>_xlfn.XLOOKUP(Orders_CLEAN[[#This Row],[ProductID]],Products[ProductID],Products[Cost])</f>
        <v>454.91</v>
      </c>
      <c r="J1165">
        <v>10</v>
      </c>
      <c r="K1165" s="6">
        <v>865.02</v>
      </c>
      <c r="L1165" s="7">
        <v>0.15</v>
      </c>
      <c r="M1165" t="s">
        <v>36</v>
      </c>
      <c r="N1165" t="s">
        <v>47</v>
      </c>
      <c r="O1165" t="str">
        <f>_xlfn.XLOOKUP(Orders_CLEAN[[#This Row],[Region]],Region_lookup[RegionCode],Region_lookup[RegionName])</f>
        <v>Eastern Cape</v>
      </c>
      <c r="P1165" t="s">
        <v>75</v>
      </c>
      <c r="Q1165" t="str">
        <f>_xlfn.XLOOKUP(Orders_CLEAN[[#This Row],[EmployeeID]],Employees[EmployeeID],Employees[EmployeeName])</f>
        <v>Francois Steyn</v>
      </c>
      <c r="R1165" s="8">
        <f>Orders_CLEAN[[#This Row],[Quantity]]*Orders_CLEAN[[#This Row],[UnitPrice]]*(1-Orders_CLEAN[[#This Row],[Discount]])</f>
        <v>7352.67</v>
      </c>
      <c r="S1165" s="8">
        <f>Orders_CLEAN[[#This Row],[Cost]]*Orders_CLEAN[[#This Row],[Quantity]]</f>
        <v>4549.1000000000004</v>
      </c>
      <c r="T1165" s="8">
        <f>Orders_CLEAN[[#This Row],[LineTotal]]-Orders_CLEAN[[#This Row],[LineCost]]</f>
        <v>2803.5699999999997</v>
      </c>
      <c r="U1165" s="8" t="str">
        <f>IFERROR(IF(Orders_CLEAN[[#This Row],[Profit]]/Orders_CLEAN[[#This Row],[LineTotal]]&gt;0.3, "High", IF(Orders_CLEAN[[#This Row],[Profit]]/Orders_CLEAN[[#This Row],[LineTotal]]&gt;=0.15, "Medium", "Low")), "Quantity Error!")</f>
        <v>High</v>
      </c>
      <c r="V1165" s="8" t="str">
        <f>IF(COUNTIF(Returns[OrderID], Orders_CLEAN[[#This Row],[OrderID]])&gt;0, "Yes", "No")</f>
        <v>No</v>
      </c>
      <c r="W1165" s="19">
        <f>IF(Orders_CLEAN[[#This Row],[Returned]]="Yes",1,0)</f>
        <v>0</v>
      </c>
    </row>
    <row r="1166" spans="1:23" x14ac:dyDescent="0.2">
      <c r="A1166" t="s">
        <v>1796</v>
      </c>
      <c r="B1166" s="5">
        <v>45327</v>
      </c>
      <c r="C1166" s="5" t="str">
        <f>IF(Orders_CLEAN[[#This Row],[Quantity]]="", "Quantity Error!", "Q"&amp;ROUNDUP(MONTH(Orders_CLEAN[[#This Row],[OrderDate]])/3,0))</f>
        <v>Q1</v>
      </c>
      <c r="D1166" t="s">
        <v>18</v>
      </c>
      <c r="E1166" t="str">
        <f>_xlfn.XLOOKUP(Orders_CLEAN[[#This Row],[CustomerID]],Customers[CustomerID],Customers[CustomerName])</f>
        <v>Precious Ndlovu</v>
      </c>
      <c r="F1166" t="s">
        <v>114</v>
      </c>
      <c r="G1166" t="str">
        <f>_xlfn.XLOOKUP(Orders_CLEAN[[#This Row],[ProductID]],Products[ProductID],Products[ProductName])</f>
        <v>Staplers Model 4</v>
      </c>
      <c r="H1166" t="str">
        <f>_xlfn.XLOOKUP(Orders_CLEAN[[#This Row],[ProductName]],Products[ProductName],Products[Category])</f>
        <v>Office Supplies</v>
      </c>
      <c r="I1166" s="6">
        <f>_xlfn.XLOOKUP(Orders_CLEAN[[#This Row],[ProductID]],Products[ProductID],Products[Cost])</f>
        <v>465.76</v>
      </c>
      <c r="J1166">
        <v>6</v>
      </c>
      <c r="K1166" s="6">
        <v>906.25</v>
      </c>
      <c r="L1166" s="7">
        <v>0.15</v>
      </c>
      <c r="M1166" t="s">
        <v>13</v>
      </c>
      <c r="N1166" t="s">
        <v>21</v>
      </c>
      <c r="O1166" t="str">
        <f>_xlfn.XLOOKUP(Orders_CLEAN[[#This Row],[Region]],Region_lookup[RegionCode],Region_lookup[RegionName])</f>
        <v>KwaZulu-Natal</v>
      </c>
      <c r="P1166" t="s">
        <v>22</v>
      </c>
      <c r="Q1166" t="str">
        <f>_xlfn.XLOOKUP(Orders_CLEAN[[#This Row],[EmployeeID]],Employees[EmployeeID],Employees[EmployeeName])</f>
        <v>Thabo Le Roux</v>
      </c>
      <c r="R1166" s="8">
        <f>Orders_CLEAN[[#This Row],[Quantity]]*Orders_CLEAN[[#This Row],[UnitPrice]]*(1-Orders_CLEAN[[#This Row],[Discount]])</f>
        <v>4621.875</v>
      </c>
      <c r="S1166" s="8">
        <f>Orders_CLEAN[[#This Row],[Cost]]*Orders_CLEAN[[#This Row],[Quantity]]</f>
        <v>2794.56</v>
      </c>
      <c r="T1166" s="8">
        <f>Orders_CLEAN[[#This Row],[LineTotal]]-Orders_CLEAN[[#This Row],[LineCost]]</f>
        <v>1827.3150000000001</v>
      </c>
      <c r="U1166" s="8" t="str">
        <f>IFERROR(IF(Orders_CLEAN[[#This Row],[Profit]]/Orders_CLEAN[[#This Row],[LineTotal]]&gt;0.3, "High", IF(Orders_CLEAN[[#This Row],[Profit]]/Orders_CLEAN[[#This Row],[LineTotal]]&gt;=0.15, "Medium", "Low")), "Quantity Error!")</f>
        <v>High</v>
      </c>
      <c r="V1166" s="8" t="str">
        <f>IF(COUNTIF(Returns[OrderID], Orders_CLEAN[[#This Row],[OrderID]])&gt;0, "Yes", "No")</f>
        <v>No</v>
      </c>
      <c r="W1166" s="19">
        <f>IF(Orders_CLEAN[[#This Row],[Returned]]="Yes",1,0)</f>
        <v>0</v>
      </c>
    </row>
    <row r="1167" spans="1:23" x14ac:dyDescent="0.2">
      <c r="A1167" t="s">
        <v>1798</v>
      </c>
      <c r="B1167" s="5">
        <v>45644</v>
      </c>
      <c r="C1167" s="5" t="str">
        <f>IF(Orders_CLEAN[[#This Row],[Quantity]]="", "Quantity Error!", "Q"&amp;ROUNDUP(MONTH(Orders_CLEAN[[#This Row],[OrderDate]])/3,0))</f>
        <v>Q4</v>
      </c>
      <c r="D1167" t="s">
        <v>240</v>
      </c>
      <c r="E1167" t="str">
        <f>_xlfn.XLOOKUP(Orders_CLEAN[[#This Row],[CustomerID]],Customers[CustomerID],Customers[CustomerName])</f>
        <v>Riaan Molefe</v>
      </c>
      <c r="F1167" t="s">
        <v>51</v>
      </c>
      <c r="G1167" t="str">
        <f>_xlfn.XLOOKUP(Orders_CLEAN[[#This Row],[ProductID]],Products[ProductID],Products[ProductName])</f>
        <v>Bookcases Model 4</v>
      </c>
      <c r="H1167" t="str">
        <f>_xlfn.XLOOKUP(Orders_CLEAN[[#This Row],[ProductName]],Products[ProductName],Products[Category])</f>
        <v>Furniture</v>
      </c>
      <c r="I1167" s="6">
        <f>_xlfn.XLOOKUP(Orders_CLEAN[[#This Row],[ProductID]],Products[ProductID],Products[Cost])</f>
        <v>539.9</v>
      </c>
      <c r="J1167">
        <v>3</v>
      </c>
      <c r="K1167" s="6">
        <v>1019.72</v>
      </c>
      <c r="L1167" s="7">
        <v>0.15</v>
      </c>
      <c r="M1167" t="s">
        <v>13</v>
      </c>
      <c r="N1167" t="s">
        <v>21</v>
      </c>
      <c r="O1167" t="str">
        <f>_xlfn.XLOOKUP(Orders_CLEAN[[#This Row],[Region]],Region_lookup[RegionCode],Region_lookup[RegionName])</f>
        <v>KwaZulu-Natal</v>
      </c>
      <c r="P1167" t="s">
        <v>170</v>
      </c>
      <c r="Q1167" t="str">
        <f>_xlfn.XLOOKUP(Orders_CLEAN[[#This Row],[EmployeeID]],Employees[EmployeeID],Employees[EmployeeName])</f>
        <v>Nomvula Le Roux</v>
      </c>
      <c r="R1167" s="8">
        <f>Orders_CLEAN[[#This Row],[Quantity]]*Orders_CLEAN[[#This Row],[UnitPrice]]*(1-Orders_CLEAN[[#This Row],[Discount]])</f>
        <v>2600.2859999999996</v>
      </c>
      <c r="S1167" s="8">
        <f>Orders_CLEAN[[#This Row],[Cost]]*Orders_CLEAN[[#This Row],[Quantity]]</f>
        <v>1619.6999999999998</v>
      </c>
      <c r="T1167" s="8">
        <f>Orders_CLEAN[[#This Row],[LineTotal]]-Orders_CLEAN[[#This Row],[LineCost]]</f>
        <v>980.58599999999979</v>
      </c>
      <c r="U1167" s="8" t="str">
        <f>IFERROR(IF(Orders_CLEAN[[#This Row],[Profit]]/Orders_CLEAN[[#This Row],[LineTotal]]&gt;0.3, "High", IF(Orders_CLEAN[[#This Row],[Profit]]/Orders_CLEAN[[#This Row],[LineTotal]]&gt;=0.15, "Medium", "Low")), "Quantity Error!")</f>
        <v>High</v>
      </c>
      <c r="V1167" s="8" t="str">
        <f>IF(COUNTIF(Returns[OrderID], Orders_CLEAN[[#This Row],[OrderID]])&gt;0, "Yes", "No")</f>
        <v>No</v>
      </c>
      <c r="W1167" s="19">
        <f>IF(Orders_CLEAN[[#This Row],[Returned]]="Yes",1,0)</f>
        <v>0</v>
      </c>
    </row>
    <row r="1168" spans="1:23" x14ac:dyDescent="0.2">
      <c r="A1168" t="s">
        <v>1799</v>
      </c>
      <c r="B1168" s="5">
        <v>45819</v>
      </c>
      <c r="C1168" s="5" t="str">
        <f>IF(Orders_CLEAN[[#This Row],[Quantity]]="", "Quantity Error!", "Q"&amp;ROUNDUP(MONTH(Orders_CLEAN[[#This Row],[OrderDate]])/3,0))</f>
        <v>Q2</v>
      </c>
      <c r="D1168" t="s">
        <v>187</v>
      </c>
      <c r="E1168" t="str">
        <f>_xlfn.XLOOKUP(Orders_CLEAN[[#This Row],[CustomerID]],Customers[CustomerID],Customers[CustomerName])</f>
        <v>Pieter Joubert</v>
      </c>
      <c r="F1168" t="s">
        <v>69</v>
      </c>
      <c r="G1168" t="str">
        <f>_xlfn.XLOOKUP(Orders_CLEAN[[#This Row],[ProductID]],Products[ProductID],Products[ProductName])</f>
        <v>Paper Model 2</v>
      </c>
      <c r="H1168" t="str">
        <f>_xlfn.XLOOKUP(Orders_CLEAN[[#This Row],[ProductName]],Products[ProductName],Products[Category])</f>
        <v>Office Supplies</v>
      </c>
      <c r="I1168" s="6">
        <f>_xlfn.XLOOKUP(Orders_CLEAN[[#This Row],[ProductID]],Products[ProductID],Products[Cost])</f>
        <v>461.98</v>
      </c>
      <c r="J1168">
        <v>10</v>
      </c>
      <c r="K1168" s="6">
        <v>1013.15</v>
      </c>
      <c r="L1168" s="7">
        <v>0</v>
      </c>
      <c r="M1168" t="s">
        <v>62</v>
      </c>
      <c r="N1168" t="s">
        <v>14</v>
      </c>
      <c r="O1168" t="str">
        <f>_xlfn.XLOOKUP(Orders_CLEAN[[#This Row],[Region]],Region_lookup[RegionCode],Region_lookup[RegionName])</f>
        <v>Western Cape</v>
      </c>
      <c r="P1168" t="s">
        <v>82</v>
      </c>
      <c r="Q1168" t="str">
        <f>_xlfn.XLOOKUP(Orders_CLEAN[[#This Row],[EmployeeID]],Employees[EmployeeID],Employees[EmployeeName])</f>
        <v>Thabo Pretorius</v>
      </c>
      <c r="R1168" s="8">
        <f>Orders_CLEAN[[#This Row],[Quantity]]*Orders_CLEAN[[#This Row],[UnitPrice]]*(1-Orders_CLEAN[[#This Row],[Discount]])</f>
        <v>10131.5</v>
      </c>
      <c r="S1168" s="8">
        <f>Orders_CLEAN[[#This Row],[Cost]]*Orders_CLEAN[[#This Row],[Quantity]]</f>
        <v>4619.8</v>
      </c>
      <c r="T1168" s="8">
        <f>Orders_CLEAN[[#This Row],[LineTotal]]-Orders_CLEAN[[#This Row],[LineCost]]</f>
        <v>5511.7</v>
      </c>
      <c r="U1168" s="8" t="str">
        <f>IFERROR(IF(Orders_CLEAN[[#This Row],[Profit]]/Orders_CLEAN[[#This Row],[LineTotal]]&gt;0.3, "High", IF(Orders_CLEAN[[#This Row],[Profit]]/Orders_CLEAN[[#This Row],[LineTotal]]&gt;=0.15, "Medium", "Low")), "Quantity Error!")</f>
        <v>High</v>
      </c>
      <c r="V1168" s="8" t="str">
        <f>IF(COUNTIF(Returns[OrderID], Orders_CLEAN[[#This Row],[OrderID]])&gt;0, "Yes", "No")</f>
        <v>No</v>
      </c>
      <c r="W1168" s="19">
        <f>IF(Orders_CLEAN[[#This Row],[Returned]]="Yes",1,0)</f>
        <v>0</v>
      </c>
    </row>
    <row r="1169" spans="1:23" x14ac:dyDescent="0.2">
      <c r="A1169" t="s">
        <v>1801</v>
      </c>
      <c r="B1169" s="5">
        <v>45309</v>
      </c>
      <c r="C1169" s="5" t="str">
        <f>IF(Orders_CLEAN[[#This Row],[Quantity]]="", "Quantity Error!", "Q"&amp;ROUNDUP(MONTH(Orders_CLEAN[[#This Row],[OrderDate]])/3,0))</f>
        <v>Q1</v>
      </c>
      <c r="D1169" t="s">
        <v>64</v>
      </c>
      <c r="E1169" t="str">
        <f>_xlfn.XLOOKUP(Orders_CLEAN[[#This Row],[CustomerID]],Customers[CustomerID],Customers[CustomerName])</f>
        <v>Bongani Van Der Merwe</v>
      </c>
      <c r="F1169" t="s">
        <v>104</v>
      </c>
      <c r="G1169" t="str">
        <f>_xlfn.XLOOKUP(Orders_CLEAN[[#This Row],[ProductID]],Products[ProductID],Products[ProductName])</f>
        <v>Envelopes Model 4</v>
      </c>
      <c r="H1169" t="str">
        <f>_xlfn.XLOOKUP(Orders_CLEAN[[#This Row],[ProductName]],Products[ProductName],Products[Category])</f>
        <v>Office Supplies</v>
      </c>
      <c r="I1169" s="6">
        <f>_xlfn.XLOOKUP(Orders_CLEAN[[#This Row],[ProductID]],Products[ProductID],Products[Cost])</f>
        <v>777.33</v>
      </c>
      <c r="J1169">
        <v>4</v>
      </c>
      <c r="K1169" s="6">
        <v>1363.68</v>
      </c>
      <c r="L1169" s="7">
        <v>0.1</v>
      </c>
      <c r="M1169" t="s">
        <v>27</v>
      </c>
      <c r="N1169" t="s">
        <v>31</v>
      </c>
      <c r="O1169" t="str">
        <f>_xlfn.XLOOKUP(Orders_CLEAN[[#This Row],[Region]],Region_lookup[RegionCode],Region_lookup[RegionName])</f>
        <v>Gauteng</v>
      </c>
      <c r="P1169" t="s">
        <v>32</v>
      </c>
      <c r="Q1169" t="str">
        <f>_xlfn.XLOOKUP(Orders_CLEAN[[#This Row],[EmployeeID]],Employees[EmployeeID],Employees[EmployeeName])</f>
        <v>Nomvula Mokoena</v>
      </c>
      <c r="R1169" s="8">
        <f>Orders_CLEAN[[#This Row],[Quantity]]*Orders_CLEAN[[#This Row],[UnitPrice]]*(1-Orders_CLEAN[[#This Row],[Discount]])</f>
        <v>4909.2480000000005</v>
      </c>
      <c r="S1169" s="8">
        <f>Orders_CLEAN[[#This Row],[Cost]]*Orders_CLEAN[[#This Row],[Quantity]]</f>
        <v>3109.32</v>
      </c>
      <c r="T1169" s="8">
        <f>Orders_CLEAN[[#This Row],[LineTotal]]-Orders_CLEAN[[#This Row],[LineCost]]</f>
        <v>1799.9280000000003</v>
      </c>
      <c r="U1169" s="8" t="str">
        <f>IFERROR(IF(Orders_CLEAN[[#This Row],[Profit]]/Orders_CLEAN[[#This Row],[LineTotal]]&gt;0.3, "High", IF(Orders_CLEAN[[#This Row],[Profit]]/Orders_CLEAN[[#This Row],[LineTotal]]&gt;=0.15, "Medium", "Low")), "Quantity Error!")</f>
        <v>High</v>
      </c>
      <c r="V1169" s="8" t="str">
        <f>IF(COUNTIF(Returns[OrderID], Orders_CLEAN[[#This Row],[OrderID]])&gt;0, "Yes", "No")</f>
        <v>No</v>
      </c>
      <c r="W1169" s="19">
        <f>IF(Orders_CLEAN[[#This Row],[Returned]]="Yes",1,0)</f>
        <v>0</v>
      </c>
    </row>
    <row r="1170" spans="1:23" x14ac:dyDescent="0.2">
      <c r="A1170" t="s">
        <v>1802</v>
      </c>
      <c r="B1170" s="5">
        <v>45726</v>
      </c>
      <c r="C1170" s="5" t="str">
        <f>IF(Orders_CLEAN[[#This Row],[Quantity]]="", "Quantity Error!", "Q"&amp;ROUNDUP(MONTH(Orders_CLEAN[[#This Row],[OrderDate]])/3,0))</f>
        <v>Q1</v>
      </c>
      <c r="D1170" t="s">
        <v>493</v>
      </c>
      <c r="E1170" t="str">
        <f>_xlfn.XLOOKUP(Orders_CLEAN[[#This Row],[CustomerID]],Customers[CustomerID],Customers[CustomerName])</f>
        <v>Sipho Le Roux</v>
      </c>
      <c r="F1170" t="s">
        <v>51</v>
      </c>
      <c r="G1170" t="str">
        <f>_xlfn.XLOOKUP(Orders_CLEAN[[#This Row],[ProductID]],Products[ProductID],Products[ProductName])</f>
        <v>Bookcases Model 4</v>
      </c>
      <c r="H1170" t="str">
        <f>_xlfn.XLOOKUP(Orders_CLEAN[[#This Row],[ProductName]],Products[ProductName],Products[Category])</f>
        <v>Furniture</v>
      </c>
      <c r="I1170" s="6">
        <f>_xlfn.XLOOKUP(Orders_CLEAN[[#This Row],[ProductID]],Products[ProductID],Products[Cost])</f>
        <v>539.9</v>
      </c>
      <c r="J1170">
        <v>2</v>
      </c>
      <c r="K1170" s="6">
        <v>1019.72</v>
      </c>
      <c r="L1170" s="7">
        <v>0</v>
      </c>
      <c r="M1170" t="s">
        <v>13</v>
      </c>
      <c r="N1170" t="s">
        <v>47</v>
      </c>
      <c r="O1170" t="str">
        <f>_xlfn.XLOOKUP(Orders_CLEAN[[#This Row],[Region]],Region_lookup[RegionCode],Region_lookup[RegionName])</f>
        <v>Eastern Cape</v>
      </c>
      <c r="P1170" t="s">
        <v>48</v>
      </c>
      <c r="Q1170" t="str">
        <f>_xlfn.XLOOKUP(Orders_CLEAN[[#This Row],[EmployeeID]],Employees[EmployeeID],Employees[EmployeeName])</f>
        <v>Sipho Ndlovu</v>
      </c>
      <c r="R1170" s="8">
        <f>Orders_CLEAN[[#This Row],[Quantity]]*Orders_CLEAN[[#This Row],[UnitPrice]]*(1-Orders_CLEAN[[#This Row],[Discount]])</f>
        <v>2039.44</v>
      </c>
      <c r="S1170" s="8">
        <f>Orders_CLEAN[[#This Row],[Cost]]*Orders_CLEAN[[#This Row],[Quantity]]</f>
        <v>1079.8</v>
      </c>
      <c r="T1170" s="8">
        <f>Orders_CLEAN[[#This Row],[LineTotal]]-Orders_CLEAN[[#This Row],[LineCost]]</f>
        <v>959.6400000000001</v>
      </c>
      <c r="U1170" s="8" t="str">
        <f>IFERROR(IF(Orders_CLEAN[[#This Row],[Profit]]/Orders_CLEAN[[#This Row],[LineTotal]]&gt;0.3, "High", IF(Orders_CLEAN[[#This Row],[Profit]]/Orders_CLEAN[[#This Row],[LineTotal]]&gt;=0.15, "Medium", "Low")), "Quantity Error!")</f>
        <v>High</v>
      </c>
      <c r="V1170" s="8" t="str">
        <f>IF(COUNTIF(Returns[OrderID], Orders_CLEAN[[#This Row],[OrderID]])&gt;0, "Yes", "No")</f>
        <v>No</v>
      </c>
      <c r="W1170" s="19">
        <f>IF(Orders_CLEAN[[#This Row],[Returned]]="Yes",1,0)</f>
        <v>0</v>
      </c>
    </row>
    <row r="1171" spans="1:23" x14ac:dyDescent="0.2">
      <c r="A1171" t="s">
        <v>1803</v>
      </c>
      <c r="B1171" s="5">
        <v>45447</v>
      </c>
      <c r="C1171" s="5" t="str">
        <f>IF(Orders_CLEAN[[#This Row],[Quantity]]="", "Quantity Error!", "Q"&amp;ROUNDUP(MONTH(Orders_CLEAN[[#This Row],[OrderDate]])/3,0))</f>
        <v>Q2</v>
      </c>
      <c r="D1171" t="s">
        <v>187</v>
      </c>
      <c r="E1171" t="str">
        <f>_xlfn.XLOOKUP(Orders_CLEAN[[#This Row],[CustomerID]],Customers[CustomerID],Customers[CustomerName])</f>
        <v>Pieter Joubert</v>
      </c>
      <c r="F1171" t="s">
        <v>148</v>
      </c>
      <c r="G1171" t="str">
        <f>_xlfn.XLOOKUP(Orders_CLEAN[[#This Row],[ProductID]],Products[ProductID],Products[ProductName])</f>
        <v>Tables Model 3</v>
      </c>
      <c r="H1171" t="str">
        <f>_xlfn.XLOOKUP(Orders_CLEAN[[#This Row],[ProductName]],Products[ProductName],Products[Category])</f>
        <v>Furniture</v>
      </c>
      <c r="I1171" s="6">
        <f>_xlfn.XLOOKUP(Orders_CLEAN[[#This Row],[ProductID]],Products[ProductID],Products[Cost])</f>
        <v>190.89</v>
      </c>
      <c r="J1171">
        <v>7</v>
      </c>
      <c r="K1171" s="6">
        <v>243.15</v>
      </c>
      <c r="L1171" s="7">
        <v>0</v>
      </c>
      <c r="M1171" t="s">
        <v>36</v>
      </c>
      <c r="N1171" t="s">
        <v>14</v>
      </c>
      <c r="O1171" t="str">
        <f>_xlfn.XLOOKUP(Orders_CLEAN[[#This Row],[Region]],Region_lookup[RegionCode],Region_lookup[RegionName])</f>
        <v>Western Cape</v>
      </c>
      <c r="P1171" t="s">
        <v>15</v>
      </c>
      <c r="Q1171" t="str">
        <f>_xlfn.XLOOKUP(Orders_CLEAN[[#This Row],[EmployeeID]],Employees[EmployeeID],Employees[EmployeeName])</f>
        <v>Anja Fourie</v>
      </c>
      <c r="R1171" s="8">
        <f>Orders_CLEAN[[#This Row],[Quantity]]*Orders_CLEAN[[#This Row],[UnitPrice]]*(1-Orders_CLEAN[[#This Row],[Discount]])</f>
        <v>1702.05</v>
      </c>
      <c r="S1171" s="8">
        <f>Orders_CLEAN[[#This Row],[Cost]]*Orders_CLEAN[[#This Row],[Quantity]]</f>
        <v>1336.23</v>
      </c>
      <c r="T1171" s="8">
        <f>Orders_CLEAN[[#This Row],[LineTotal]]-Orders_CLEAN[[#This Row],[LineCost]]</f>
        <v>365.81999999999994</v>
      </c>
      <c r="U1171" s="8" t="str">
        <f>IFERROR(IF(Orders_CLEAN[[#This Row],[Profit]]/Orders_CLEAN[[#This Row],[LineTotal]]&gt;0.3, "High", IF(Orders_CLEAN[[#This Row],[Profit]]/Orders_CLEAN[[#This Row],[LineTotal]]&gt;=0.15, "Medium", "Low")), "Quantity Error!")</f>
        <v>Medium</v>
      </c>
      <c r="V1171" s="8" t="str">
        <f>IF(COUNTIF(Returns[OrderID], Orders_CLEAN[[#This Row],[OrderID]])&gt;0, "Yes", "No")</f>
        <v>No</v>
      </c>
      <c r="W1171" s="19">
        <f>IF(Orders_CLEAN[[#This Row],[Returned]]="Yes",1,0)</f>
        <v>0</v>
      </c>
    </row>
    <row r="1172" spans="1:23" x14ac:dyDescent="0.2">
      <c r="A1172" t="s">
        <v>1804</v>
      </c>
      <c r="B1172" s="5">
        <v>45567</v>
      </c>
      <c r="C1172" s="5" t="str">
        <f>IF(Orders_CLEAN[[#This Row],[Quantity]]="", "Quantity Error!", "Q"&amp;ROUNDUP(MONTH(Orders_CLEAN[[#This Row],[OrderDate]])/3,0))</f>
        <v>Q4</v>
      </c>
      <c r="D1172" t="s">
        <v>57</v>
      </c>
      <c r="E1172" t="str">
        <f>_xlfn.XLOOKUP(Orders_CLEAN[[#This Row],[CustomerID]],Customers[CustomerID],Customers[CustomerName])</f>
        <v>Johan Van Der Merwe</v>
      </c>
      <c r="F1172" t="s">
        <v>269</v>
      </c>
      <c r="G1172" t="str">
        <f>_xlfn.XLOOKUP(Orders_CLEAN[[#This Row],[ProductID]],Products[ProductID],Products[ProductName])</f>
        <v>Binders Model 1</v>
      </c>
      <c r="H1172" t="str">
        <f>_xlfn.XLOOKUP(Orders_CLEAN[[#This Row],[ProductName]],Products[ProductName],Products[Category])</f>
        <v>Office Supplies</v>
      </c>
      <c r="I1172" s="6">
        <f>_xlfn.XLOOKUP(Orders_CLEAN[[#This Row],[ProductID]],Products[ProductID],Products[Cost])</f>
        <v>454.91</v>
      </c>
      <c r="J1172">
        <v>3</v>
      </c>
      <c r="K1172" s="6">
        <v>865.02</v>
      </c>
      <c r="L1172" s="7">
        <v>0.1</v>
      </c>
      <c r="M1172" t="s">
        <v>27</v>
      </c>
      <c r="N1172" t="s">
        <v>47</v>
      </c>
      <c r="O1172" t="str">
        <f>_xlfn.XLOOKUP(Orders_CLEAN[[#This Row],[Region]],Region_lookup[RegionCode],Region_lookup[RegionName])</f>
        <v>Eastern Cape</v>
      </c>
      <c r="P1172" t="s">
        <v>58</v>
      </c>
      <c r="Q1172" t="str">
        <f>_xlfn.XLOOKUP(Orders_CLEAN[[#This Row],[EmployeeID]],Employees[EmployeeID],Employees[EmployeeName])</f>
        <v>Palesa Steyn</v>
      </c>
      <c r="R1172" s="8">
        <f>Orders_CLEAN[[#This Row],[Quantity]]*Orders_CLEAN[[#This Row],[UnitPrice]]*(1-Orders_CLEAN[[#This Row],[Discount]])</f>
        <v>2335.5540000000001</v>
      </c>
      <c r="S1172" s="8">
        <f>Orders_CLEAN[[#This Row],[Cost]]*Orders_CLEAN[[#This Row],[Quantity]]</f>
        <v>1364.73</v>
      </c>
      <c r="T1172" s="8">
        <f>Orders_CLEAN[[#This Row],[LineTotal]]-Orders_CLEAN[[#This Row],[LineCost]]</f>
        <v>970.82400000000007</v>
      </c>
      <c r="U1172" s="8" t="str">
        <f>IFERROR(IF(Orders_CLEAN[[#This Row],[Profit]]/Orders_CLEAN[[#This Row],[LineTotal]]&gt;0.3, "High", IF(Orders_CLEAN[[#This Row],[Profit]]/Orders_CLEAN[[#This Row],[LineTotal]]&gt;=0.15, "Medium", "Low")), "Quantity Error!")</f>
        <v>High</v>
      </c>
      <c r="V1172" s="8" t="str">
        <f>IF(COUNTIF(Returns[OrderID], Orders_CLEAN[[#This Row],[OrderID]])&gt;0, "Yes", "No")</f>
        <v>No</v>
      </c>
      <c r="W1172" s="19">
        <f>IF(Orders_CLEAN[[#This Row],[Returned]]="Yes",1,0)</f>
        <v>0</v>
      </c>
    </row>
    <row r="1173" spans="1:23" x14ac:dyDescent="0.2">
      <c r="A1173" t="s">
        <v>1805</v>
      </c>
      <c r="B1173" s="5">
        <v>45314</v>
      </c>
      <c r="C1173" s="5" t="str">
        <f>IF(Orders_CLEAN[[#This Row],[Quantity]]="", "Quantity Error!", "Q"&amp;ROUNDUP(MONTH(Orders_CLEAN[[#This Row],[OrderDate]])/3,0))</f>
        <v>Q1</v>
      </c>
      <c r="D1173" t="s">
        <v>336</v>
      </c>
      <c r="E1173" t="str">
        <f>_xlfn.XLOOKUP(Orders_CLEAN[[#This Row],[CustomerID]],Customers[CustomerID],Customers[CustomerName])</f>
        <v>Sipho Steyn</v>
      </c>
      <c r="F1173" t="s">
        <v>118</v>
      </c>
      <c r="G1173" t="str">
        <f>_xlfn.XLOOKUP(Orders_CLEAN[[#This Row],[ProductID]],Products[ProductID],Products[ProductName])</f>
        <v>Paper Model 1</v>
      </c>
      <c r="H1173" t="str">
        <f>_xlfn.XLOOKUP(Orders_CLEAN[[#This Row],[ProductName]],Products[ProductName],Products[Category])</f>
        <v>Office Supplies</v>
      </c>
      <c r="I1173" s="6">
        <f>_xlfn.XLOOKUP(Orders_CLEAN[[#This Row],[ProductID]],Products[ProductID],Products[Cost])</f>
        <v>193.58</v>
      </c>
      <c r="J1173">
        <v>8</v>
      </c>
      <c r="K1173" s="6">
        <v>347.15</v>
      </c>
      <c r="L1173" s="7">
        <v>0.2</v>
      </c>
      <c r="M1173" t="s">
        <v>27</v>
      </c>
      <c r="N1173" t="s">
        <v>21</v>
      </c>
      <c r="O1173" t="str">
        <f>_xlfn.XLOOKUP(Orders_CLEAN[[#This Row],[Region]],Region_lookup[RegionCode],Region_lookup[RegionName])</f>
        <v>KwaZulu-Natal</v>
      </c>
      <c r="P1173" t="s">
        <v>22</v>
      </c>
      <c r="Q1173" t="str">
        <f>_xlfn.XLOOKUP(Orders_CLEAN[[#This Row],[EmployeeID]],Employees[EmployeeID],Employees[EmployeeName])</f>
        <v>Thabo Le Roux</v>
      </c>
      <c r="R1173" s="8">
        <f>Orders_CLEAN[[#This Row],[Quantity]]*Orders_CLEAN[[#This Row],[UnitPrice]]*(1-Orders_CLEAN[[#This Row],[Discount]])</f>
        <v>2221.7599999999998</v>
      </c>
      <c r="S1173" s="8">
        <f>Orders_CLEAN[[#This Row],[Cost]]*Orders_CLEAN[[#This Row],[Quantity]]</f>
        <v>1548.64</v>
      </c>
      <c r="T1173" s="8">
        <f>Orders_CLEAN[[#This Row],[LineTotal]]-Orders_CLEAN[[#This Row],[LineCost]]</f>
        <v>673.11999999999966</v>
      </c>
      <c r="U1173" s="8" t="str">
        <f>IFERROR(IF(Orders_CLEAN[[#This Row],[Profit]]/Orders_CLEAN[[#This Row],[LineTotal]]&gt;0.3, "High", IF(Orders_CLEAN[[#This Row],[Profit]]/Orders_CLEAN[[#This Row],[LineTotal]]&gt;=0.15, "Medium", "Low")), "Quantity Error!")</f>
        <v>High</v>
      </c>
      <c r="V1173" s="8" t="str">
        <f>IF(COUNTIF(Returns[OrderID], Orders_CLEAN[[#This Row],[OrderID]])&gt;0, "Yes", "No")</f>
        <v>No</v>
      </c>
      <c r="W1173" s="19">
        <f>IF(Orders_CLEAN[[#This Row],[Returned]]="Yes",1,0)</f>
        <v>0</v>
      </c>
    </row>
    <row r="1174" spans="1:23" x14ac:dyDescent="0.2">
      <c r="A1174" t="s">
        <v>1806</v>
      </c>
      <c r="B1174" s="5">
        <v>45588</v>
      </c>
      <c r="C1174" s="5" t="str">
        <f>IF(Orders_CLEAN[[#This Row],[Quantity]]="", "Quantity Error!", "Q"&amp;ROUNDUP(MONTH(Orders_CLEAN[[#This Row],[OrderDate]])/3,0))</f>
        <v>Q4</v>
      </c>
      <c r="D1174" t="s">
        <v>458</v>
      </c>
      <c r="E1174" t="str">
        <f>_xlfn.XLOOKUP(Orders_CLEAN[[#This Row],[CustomerID]],Customers[CustomerID],Customers[CustomerName])</f>
        <v>Pieter Nkosi</v>
      </c>
      <c r="F1174" t="s">
        <v>365</v>
      </c>
      <c r="G1174" t="str">
        <f>_xlfn.XLOOKUP(Orders_CLEAN[[#This Row],[ProductID]],Products[ProductID],Products[ProductName])</f>
        <v>Binders Model 4</v>
      </c>
      <c r="H1174" t="str">
        <f>_xlfn.XLOOKUP(Orders_CLEAN[[#This Row],[ProductName]],Products[ProductName],Products[Category])</f>
        <v>Office Supplies</v>
      </c>
      <c r="I1174" s="6">
        <f>_xlfn.XLOOKUP(Orders_CLEAN[[#This Row],[ProductID]],Products[ProductID],Products[Cost])</f>
        <v>723.8</v>
      </c>
      <c r="J1174">
        <v>5</v>
      </c>
      <c r="K1174" s="6">
        <v>1101.54</v>
      </c>
      <c r="L1174" s="7">
        <v>0</v>
      </c>
      <c r="M1174" t="s">
        <v>27</v>
      </c>
      <c r="N1174" t="s">
        <v>31</v>
      </c>
      <c r="O1174" t="str">
        <f>_xlfn.XLOOKUP(Orders_CLEAN[[#This Row],[Region]],Region_lookup[RegionCode],Region_lookup[RegionName])</f>
        <v>Gauteng</v>
      </c>
      <c r="P1174" t="s">
        <v>52</v>
      </c>
      <c r="Q1174" t="str">
        <f>_xlfn.XLOOKUP(Orders_CLEAN[[#This Row],[EmployeeID]],Employees[EmployeeID],Employees[EmployeeName])</f>
        <v>Precious Mbatha</v>
      </c>
      <c r="R1174" s="8">
        <f>Orders_CLEAN[[#This Row],[Quantity]]*Orders_CLEAN[[#This Row],[UnitPrice]]*(1-Orders_CLEAN[[#This Row],[Discount]])</f>
        <v>5507.7</v>
      </c>
      <c r="S1174" s="8">
        <f>Orders_CLEAN[[#This Row],[Cost]]*Orders_CLEAN[[#This Row],[Quantity]]</f>
        <v>3619</v>
      </c>
      <c r="T1174" s="8">
        <f>Orders_CLEAN[[#This Row],[LineTotal]]-Orders_CLEAN[[#This Row],[LineCost]]</f>
        <v>1888.6999999999998</v>
      </c>
      <c r="U1174" s="8" t="str">
        <f>IFERROR(IF(Orders_CLEAN[[#This Row],[Profit]]/Orders_CLEAN[[#This Row],[LineTotal]]&gt;0.3, "High", IF(Orders_CLEAN[[#This Row],[Profit]]/Orders_CLEAN[[#This Row],[LineTotal]]&gt;=0.15, "Medium", "Low")), "Quantity Error!")</f>
        <v>High</v>
      </c>
      <c r="V1174" s="8" t="str">
        <f>IF(COUNTIF(Returns[OrderID], Orders_CLEAN[[#This Row],[OrderID]])&gt;0, "Yes", "No")</f>
        <v>No</v>
      </c>
      <c r="W1174" s="19">
        <f>IF(Orders_CLEAN[[#This Row],[Returned]]="Yes",1,0)</f>
        <v>0</v>
      </c>
    </row>
    <row r="1175" spans="1:23" x14ac:dyDescent="0.2">
      <c r="A1175" t="s">
        <v>1807</v>
      </c>
      <c r="B1175" s="5">
        <v>45545</v>
      </c>
      <c r="C1175" s="5" t="str">
        <f>IF(Orders_CLEAN[[#This Row],[Quantity]]="", "Quantity Error!", "Q"&amp;ROUNDUP(MONTH(Orders_CLEAN[[#This Row],[OrderDate]])/3,0))</f>
        <v>Q3</v>
      </c>
      <c r="D1175" t="s">
        <v>95</v>
      </c>
      <c r="E1175" t="str">
        <f>_xlfn.XLOOKUP(Orders_CLEAN[[#This Row],[CustomerID]],Customers[CustomerID],Customers[CustomerName])</f>
        <v>Nomvula Mahlangu</v>
      </c>
      <c r="F1175" t="s">
        <v>195</v>
      </c>
      <c r="G1175" t="str">
        <f>_xlfn.XLOOKUP(Orders_CLEAN[[#This Row],[ProductID]],Products[ProductID],Products[ProductName])</f>
        <v>Printers Model 2</v>
      </c>
      <c r="H1175" t="str">
        <f>_xlfn.XLOOKUP(Orders_CLEAN[[#This Row],[ProductName]],Products[ProductName],Products[Category])</f>
        <v>Technology</v>
      </c>
      <c r="I1175" s="6">
        <f>_xlfn.XLOOKUP(Orders_CLEAN[[#This Row],[ProductID]],Products[ProductID],Products[Cost])</f>
        <v>338.21</v>
      </c>
      <c r="J1175">
        <v>4</v>
      </c>
      <c r="K1175" s="6">
        <v>661.25</v>
      </c>
      <c r="L1175" s="7">
        <v>0.15</v>
      </c>
      <c r="M1175" t="s">
        <v>27</v>
      </c>
      <c r="N1175" t="s">
        <v>21</v>
      </c>
      <c r="O1175" t="str">
        <f>_xlfn.XLOOKUP(Orders_CLEAN[[#This Row],[Region]],Region_lookup[RegionCode],Region_lookup[RegionName])</f>
        <v>KwaZulu-Natal</v>
      </c>
      <c r="P1175" t="s">
        <v>170</v>
      </c>
      <c r="Q1175" t="str">
        <f>_xlfn.XLOOKUP(Orders_CLEAN[[#This Row],[EmployeeID]],Employees[EmployeeID],Employees[EmployeeName])</f>
        <v>Nomvula Le Roux</v>
      </c>
      <c r="R1175" s="8">
        <f>Orders_CLEAN[[#This Row],[Quantity]]*Orders_CLEAN[[#This Row],[UnitPrice]]*(1-Orders_CLEAN[[#This Row],[Discount]])</f>
        <v>2248.25</v>
      </c>
      <c r="S1175" s="8">
        <f>Orders_CLEAN[[#This Row],[Cost]]*Orders_CLEAN[[#This Row],[Quantity]]</f>
        <v>1352.84</v>
      </c>
      <c r="T1175" s="8">
        <f>Orders_CLEAN[[#This Row],[LineTotal]]-Orders_CLEAN[[#This Row],[LineCost]]</f>
        <v>895.41000000000008</v>
      </c>
      <c r="U1175" s="8" t="str">
        <f>IFERROR(IF(Orders_CLEAN[[#This Row],[Profit]]/Orders_CLEAN[[#This Row],[LineTotal]]&gt;0.3, "High", IF(Orders_CLEAN[[#This Row],[Profit]]/Orders_CLEAN[[#This Row],[LineTotal]]&gt;=0.15, "Medium", "Low")), "Quantity Error!")</f>
        <v>High</v>
      </c>
      <c r="V1175" s="8" t="str">
        <f>IF(COUNTIF(Returns[OrderID], Orders_CLEAN[[#This Row],[OrderID]])&gt;0, "Yes", "No")</f>
        <v>No</v>
      </c>
      <c r="W1175" s="19">
        <f>IF(Orders_CLEAN[[#This Row],[Returned]]="Yes",1,0)</f>
        <v>0</v>
      </c>
    </row>
    <row r="1176" spans="1:23" x14ac:dyDescent="0.2">
      <c r="A1176" t="s">
        <v>1808</v>
      </c>
      <c r="B1176" s="5">
        <v>45474</v>
      </c>
      <c r="C1176" s="5" t="str">
        <f>IF(Orders_CLEAN[[#This Row],[Quantity]]="", "Quantity Error!", "Q"&amp;ROUNDUP(MONTH(Orders_CLEAN[[#This Row],[OrderDate]])/3,0))</f>
        <v>Q3</v>
      </c>
      <c r="D1176" t="s">
        <v>288</v>
      </c>
      <c r="E1176" t="str">
        <f>_xlfn.XLOOKUP(Orders_CLEAN[[#This Row],[CustomerID]],Customers[CustomerID],Customers[CustomerName])</f>
        <v>Francois Pretorius</v>
      </c>
      <c r="F1176" t="s">
        <v>61</v>
      </c>
      <c r="G1176" t="str">
        <f>_xlfn.XLOOKUP(Orders_CLEAN[[#This Row],[ProductID]],Products[ProductID],Products[ProductName])</f>
        <v>Laptops Model 4</v>
      </c>
      <c r="H1176" t="str">
        <f>_xlfn.XLOOKUP(Orders_CLEAN[[#This Row],[ProductName]],Products[ProductName],Products[Category])</f>
        <v>Technology</v>
      </c>
      <c r="I1176" s="6">
        <f>_xlfn.XLOOKUP(Orders_CLEAN[[#This Row],[ProductID]],Products[ProductID],Products[Cost])</f>
        <v>329.6</v>
      </c>
      <c r="J1176">
        <v>7</v>
      </c>
      <c r="K1176" s="6">
        <v>455.77</v>
      </c>
      <c r="L1176" s="7">
        <v>0</v>
      </c>
      <c r="M1176" t="s">
        <v>62</v>
      </c>
      <c r="N1176" t="s">
        <v>21</v>
      </c>
      <c r="O1176" t="str">
        <f>_xlfn.XLOOKUP(Orders_CLEAN[[#This Row],[Region]],Region_lookup[RegionCode],Region_lookup[RegionName])</f>
        <v>KwaZulu-Natal</v>
      </c>
      <c r="P1176" t="s">
        <v>22</v>
      </c>
      <c r="Q1176" t="str">
        <f>_xlfn.XLOOKUP(Orders_CLEAN[[#This Row],[EmployeeID]],Employees[EmployeeID],Employees[EmployeeName])</f>
        <v>Thabo Le Roux</v>
      </c>
      <c r="R1176" s="8">
        <f>Orders_CLEAN[[#This Row],[Quantity]]*Orders_CLEAN[[#This Row],[UnitPrice]]*(1-Orders_CLEAN[[#This Row],[Discount]])</f>
        <v>3190.39</v>
      </c>
      <c r="S1176" s="8">
        <f>Orders_CLEAN[[#This Row],[Cost]]*Orders_CLEAN[[#This Row],[Quantity]]</f>
        <v>2307.2000000000003</v>
      </c>
      <c r="T1176" s="8">
        <f>Orders_CLEAN[[#This Row],[LineTotal]]-Orders_CLEAN[[#This Row],[LineCost]]</f>
        <v>883.1899999999996</v>
      </c>
      <c r="U1176" s="8" t="str">
        <f>IFERROR(IF(Orders_CLEAN[[#This Row],[Profit]]/Orders_CLEAN[[#This Row],[LineTotal]]&gt;0.3, "High", IF(Orders_CLEAN[[#This Row],[Profit]]/Orders_CLEAN[[#This Row],[LineTotal]]&gt;=0.15, "Medium", "Low")), "Quantity Error!")</f>
        <v>Medium</v>
      </c>
      <c r="V1176" s="8" t="str">
        <f>IF(COUNTIF(Returns[OrderID], Orders_CLEAN[[#This Row],[OrderID]])&gt;0, "Yes", "No")</f>
        <v>No</v>
      </c>
      <c r="W1176" s="19">
        <f>IF(Orders_CLEAN[[#This Row],[Returned]]="Yes",1,0)</f>
        <v>0</v>
      </c>
    </row>
    <row r="1177" spans="1:23" x14ac:dyDescent="0.2">
      <c r="A1177" t="s">
        <v>1809</v>
      </c>
      <c r="B1177" s="5">
        <v>45543</v>
      </c>
      <c r="C1177" s="5" t="str">
        <f>IF(Orders_CLEAN[[#This Row],[Quantity]]="", "Quantity Error!", "Q"&amp;ROUNDUP(MONTH(Orders_CLEAN[[#This Row],[OrderDate]])/3,0))</f>
        <v>Q3</v>
      </c>
      <c r="D1177" t="s">
        <v>371</v>
      </c>
      <c r="E1177" t="str">
        <f>_xlfn.XLOOKUP(Orders_CLEAN[[#This Row],[CustomerID]],Customers[CustomerID],Customers[CustomerName])</f>
        <v>Nomsa Dlamini</v>
      </c>
      <c r="F1177" t="s">
        <v>100</v>
      </c>
      <c r="G1177" t="str">
        <f>_xlfn.XLOOKUP(Orders_CLEAN[[#This Row],[ProductID]],Products[ProductID],Products[ProductName])</f>
        <v>Printers Model 1</v>
      </c>
      <c r="H1177" t="str">
        <f>_xlfn.XLOOKUP(Orders_CLEAN[[#This Row],[ProductName]],Products[ProductName],Products[Category])</f>
        <v>Technology</v>
      </c>
      <c r="I1177" s="6">
        <f>_xlfn.XLOOKUP(Orders_CLEAN[[#This Row],[ProductID]],Products[ProductID],Products[Cost])</f>
        <v>595.79999999999995</v>
      </c>
      <c r="J1177">
        <v>4</v>
      </c>
      <c r="K1177" s="6">
        <v>1280.18</v>
      </c>
      <c r="L1177" s="7">
        <v>0.05</v>
      </c>
      <c r="M1177" t="s">
        <v>13</v>
      </c>
      <c r="N1177" t="s">
        <v>31</v>
      </c>
      <c r="O1177" t="str">
        <f>_xlfn.XLOOKUP(Orders_CLEAN[[#This Row],[Region]],Region_lookup[RegionCode],Region_lookup[RegionName])</f>
        <v>Gauteng</v>
      </c>
      <c r="P1177" t="s">
        <v>32</v>
      </c>
      <c r="Q1177" t="str">
        <f>_xlfn.XLOOKUP(Orders_CLEAN[[#This Row],[EmployeeID]],Employees[EmployeeID],Employees[EmployeeName])</f>
        <v>Nomvula Mokoena</v>
      </c>
      <c r="R1177" s="8">
        <f>Orders_CLEAN[[#This Row],[Quantity]]*Orders_CLEAN[[#This Row],[UnitPrice]]*(1-Orders_CLEAN[[#This Row],[Discount]])</f>
        <v>4864.6840000000002</v>
      </c>
      <c r="S1177" s="8">
        <f>Orders_CLEAN[[#This Row],[Cost]]*Orders_CLEAN[[#This Row],[Quantity]]</f>
        <v>2383.1999999999998</v>
      </c>
      <c r="T1177" s="8">
        <f>Orders_CLEAN[[#This Row],[LineTotal]]-Orders_CLEAN[[#This Row],[LineCost]]</f>
        <v>2481.4840000000004</v>
      </c>
      <c r="U1177" s="8" t="str">
        <f>IFERROR(IF(Orders_CLEAN[[#This Row],[Profit]]/Orders_CLEAN[[#This Row],[LineTotal]]&gt;0.3, "High", IF(Orders_CLEAN[[#This Row],[Profit]]/Orders_CLEAN[[#This Row],[LineTotal]]&gt;=0.15, "Medium", "Low")), "Quantity Error!")</f>
        <v>High</v>
      </c>
      <c r="V1177" s="8" t="str">
        <f>IF(COUNTIF(Returns[OrderID], Orders_CLEAN[[#This Row],[OrderID]])&gt;0, "Yes", "No")</f>
        <v>No</v>
      </c>
      <c r="W1177" s="19">
        <f>IF(Orders_CLEAN[[#This Row],[Returned]]="Yes",1,0)</f>
        <v>0</v>
      </c>
    </row>
    <row r="1178" spans="1:23" x14ac:dyDescent="0.2">
      <c r="A1178" t="s">
        <v>1810</v>
      </c>
      <c r="B1178" s="5">
        <v>45313</v>
      </c>
      <c r="C1178" s="5" t="str">
        <f>IF(Orders_CLEAN[[#This Row],[Quantity]]="", "Quantity Error!", "Q"&amp;ROUNDUP(MONTH(Orders_CLEAN[[#This Row],[OrderDate]])/3,0))</f>
        <v>Q1</v>
      </c>
      <c r="D1178" t="s">
        <v>546</v>
      </c>
      <c r="E1178" t="str">
        <f>_xlfn.XLOOKUP(Orders_CLEAN[[#This Row],[CustomerID]],Customers[CustomerID],Customers[CustomerName])</f>
        <v>Precious Fourie</v>
      </c>
      <c r="F1178" t="s">
        <v>192</v>
      </c>
      <c r="G1178" t="str">
        <f>_xlfn.XLOOKUP(Orders_CLEAN[[#This Row],[ProductID]],Products[ProductID],Products[ProductName])</f>
        <v>Laptops Model 1</v>
      </c>
      <c r="H1178" t="str">
        <f>_xlfn.XLOOKUP(Orders_CLEAN[[#This Row],[ProductName]],Products[ProductName],Products[Category])</f>
        <v>Technology</v>
      </c>
      <c r="I1178" s="6">
        <f>_xlfn.XLOOKUP(Orders_CLEAN[[#This Row],[ProductID]],Products[ProductID],Products[Cost])</f>
        <v>732.63</v>
      </c>
      <c r="J1178">
        <v>9</v>
      </c>
      <c r="K1178" s="6">
        <v>1069.8599999999999</v>
      </c>
      <c r="L1178" s="7">
        <v>0.2</v>
      </c>
      <c r="M1178" t="s">
        <v>13</v>
      </c>
      <c r="N1178" t="s">
        <v>21</v>
      </c>
      <c r="O1178" t="str">
        <f>_xlfn.XLOOKUP(Orders_CLEAN[[#This Row],[Region]],Region_lookup[RegionCode],Region_lookup[RegionName])</f>
        <v>KwaZulu-Natal</v>
      </c>
      <c r="P1178" t="s">
        <v>22</v>
      </c>
      <c r="Q1178" t="str">
        <f>_xlfn.XLOOKUP(Orders_CLEAN[[#This Row],[EmployeeID]],Employees[EmployeeID],Employees[EmployeeName])</f>
        <v>Thabo Le Roux</v>
      </c>
      <c r="R1178" s="8">
        <f>Orders_CLEAN[[#This Row],[Quantity]]*Orders_CLEAN[[#This Row],[UnitPrice]]*(1-Orders_CLEAN[[#This Row],[Discount]])</f>
        <v>7702.9920000000002</v>
      </c>
      <c r="S1178" s="8">
        <f>Orders_CLEAN[[#This Row],[Cost]]*Orders_CLEAN[[#This Row],[Quantity]]</f>
        <v>6593.67</v>
      </c>
      <c r="T1178" s="8">
        <f>Orders_CLEAN[[#This Row],[LineTotal]]-Orders_CLEAN[[#This Row],[LineCost]]</f>
        <v>1109.3220000000001</v>
      </c>
      <c r="U1178" s="8" t="str">
        <f>IFERROR(IF(Orders_CLEAN[[#This Row],[Profit]]/Orders_CLEAN[[#This Row],[LineTotal]]&gt;0.3, "High", IF(Orders_CLEAN[[#This Row],[Profit]]/Orders_CLEAN[[#This Row],[LineTotal]]&gt;=0.15, "Medium", "Low")), "Quantity Error!")</f>
        <v>Low</v>
      </c>
      <c r="V1178" s="8" t="str">
        <f>IF(COUNTIF(Returns[OrderID], Orders_CLEAN[[#This Row],[OrderID]])&gt;0, "Yes", "No")</f>
        <v>Yes</v>
      </c>
      <c r="W1178" s="19">
        <f>IF(Orders_CLEAN[[#This Row],[Returned]]="Yes",1,0)</f>
        <v>1</v>
      </c>
    </row>
    <row r="1179" spans="1:23" x14ac:dyDescent="0.2">
      <c r="A1179" t="s">
        <v>1811</v>
      </c>
      <c r="B1179" s="5">
        <v>45302</v>
      </c>
      <c r="C1179" s="5" t="str">
        <f>IF(Orders_CLEAN[[#This Row],[Quantity]]="", "Quantity Error!", "Q"&amp;ROUNDUP(MONTH(Orders_CLEAN[[#This Row],[OrderDate]])/3,0))</f>
        <v>Q1</v>
      </c>
      <c r="D1179" t="s">
        <v>210</v>
      </c>
      <c r="E1179" t="str">
        <f>_xlfn.XLOOKUP(Orders_CLEAN[[#This Row],[CustomerID]],Customers[CustomerID],Customers[CustomerName])</f>
        <v>Riaan Kruger</v>
      </c>
      <c r="F1179" t="s">
        <v>19</v>
      </c>
      <c r="G1179" t="str">
        <f>_xlfn.XLOOKUP(Orders_CLEAN[[#This Row],[ProductID]],Products[ProductID],Products[ProductName])</f>
        <v>Accessories Model 4</v>
      </c>
      <c r="H1179" t="str">
        <f>_xlfn.XLOOKUP(Orders_CLEAN[[#This Row],[ProductName]],Products[ProductName],Products[Category])</f>
        <v>Technology</v>
      </c>
      <c r="I1179" s="6">
        <f>_xlfn.XLOOKUP(Orders_CLEAN[[#This Row],[ProductID]],Products[ProductID],Products[Cost])</f>
        <v>685.08</v>
      </c>
      <c r="J1179">
        <v>5</v>
      </c>
      <c r="K1179" s="6">
        <v>921.01</v>
      </c>
      <c r="L1179" s="7">
        <v>0</v>
      </c>
      <c r="M1179" t="s">
        <v>27</v>
      </c>
      <c r="N1179" t="s">
        <v>31</v>
      </c>
      <c r="O1179" t="str">
        <f>_xlfn.XLOOKUP(Orders_CLEAN[[#This Row],[Region]],Region_lookup[RegionCode],Region_lookup[RegionName])</f>
        <v>Gauteng</v>
      </c>
      <c r="P1179" t="s">
        <v>52</v>
      </c>
      <c r="Q1179" t="str">
        <f>_xlfn.XLOOKUP(Orders_CLEAN[[#This Row],[EmployeeID]],Employees[EmployeeID],Employees[EmployeeName])</f>
        <v>Precious Mbatha</v>
      </c>
      <c r="R1179" s="8">
        <f>Orders_CLEAN[[#This Row],[Quantity]]*Orders_CLEAN[[#This Row],[UnitPrice]]*(1-Orders_CLEAN[[#This Row],[Discount]])</f>
        <v>4605.05</v>
      </c>
      <c r="S1179" s="8">
        <f>Orders_CLEAN[[#This Row],[Cost]]*Orders_CLEAN[[#This Row],[Quantity]]</f>
        <v>3425.4</v>
      </c>
      <c r="T1179" s="8">
        <f>Orders_CLEAN[[#This Row],[LineTotal]]-Orders_CLEAN[[#This Row],[LineCost]]</f>
        <v>1179.6500000000001</v>
      </c>
      <c r="U1179" s="8" t="str">
        <f>IFERROR(IF(Orders_CLEAN[[#This Row],[Profit]]/Orders_CLEAN[[#This Row],[LineTotal]]&gt;0.3, "High", IF(Orders_CLEAN[[#This Row],[Profit]]/Orders_CLEAN[[#This Row],[LineTotal]]&gt;=0.15, "Medium", "Low")), "Quantity Error!")</f>
        <v>Medium</v>
      </c>
      <c r="V1179" s="8" t="str">
        <f>IF(COUNTIF(Returns[OrderID], Orders_CLEAN[[#This Row],[OrderID]])&gt;0, "Yes", "No")</f>
        <v>No</v>
      </c>
      <c r="W1179" s="19">
        <f>IF(Orders_CLEAN[[#This Row],[Returned]]="Yes",1,0)</f>
        <v>0</v>
      </c>
    </row>
    <row r="1180" spans="1:23" x14ac:dyDescent="0.2">
      <c r="A1180" t="s">
        <v>1812</v>
      </c>
      <c r="B1180" s="5">
        <v>45662</v>
      </c>
      <c r="C1180" s="5" t="str">
        <f>IF(Orders_CLEAN[[#This Row],[Quantity]]="", "Quantity Error!", "Q"&amp;ROUNDUP(MONTH(Orders_CLEAN[[#This Row],[OrderDate]])/3,0))</f>
        <v>Q1</v>
      </c>
      <c r="D1180" t="s">
        <v>434</v>
      </c>
      <c r="E1180" t="str">
        <f>_xlfn.XLOOKUP(Orders_CLEAN[[#This Row],[CustomerID]],Customers[CustomerID],Customers[CustomerName])</f>
        <v>Chantelle Khumalo</v>
      </c>
      <c r="F1180" t="s">
        <v>297</v>
      </c>
      <c r="G1180" t="str">
        <f>_xlfn.XLOOKUP(Orders_CLEAN[[#This Row],[ProductID]],Products[ProductID],Products[ProductName])</f>
        <v>Laptops Model 2</v>
      </c>
      <c r="H1180" t="str">
        <f>_xlfn.XLOOKUP(Orders_CLEAN[[#This Row],[ProductName]],Products[ProductName],Products[Category])</f>
        <v>Technology</v>
      </c>
      <c r="I1180" s="6">
        <f>_xlfn.XLOOKUP(Orders_CLEAN[[#This Row],[ProductID]],Products[ProductID],Products[Cost])</f>
        <v>55.26</v>
      </c>
      <c r="J1180">
        <v>7</v>
      </c>
      <c r="K1180" s="6">
        <v>112.32</v>
      </c>
      <c r="L1180" s="7">
        <v>0</v>
      </c>
      <c r="M1180" t="s">
        <v>27</v>
      </c>
      <c r="N1180" t="s">
        <v>31</v>
      </c>
      <c r="O1180" t="str">
        <f>_xlfn.XLOOKUP(Orders_CLEAN[[#This Row],[Region]],Region_lookup[RegionCode],Region_lookup[RegionName])</f>
        <v>Gauteng</v>
      </c>
      <c r="P1180" t="s">
        <v>52</v>
      </c>
      <c r="Q1180" t="str">
        <f>_xlfn.XLOOKUP(Orders_CLEAN[[#This Row],[EmployeeID]],Employees[EmployeeID],Employees[EmployeeName])</f>
        <v>Precious Mbatha</v>
      </c>
      <c r="R1180" s="8">
        <f>Orders_CLEAN[[#This Row],[Quantity]]*Orders_CLEAN[[#This Row],[UnitPrice]]*(1-Orders_CLEAN[[#This Row],[Discount]])</f>
        <v>786.24</v>
      </c>
      <c r="S1180" s="8">
        <f>Orders_CLEAN[[#This Row],[Cost]]*Orders_CLEAN[[#This Row],[Quantity]]</f>
        <v>386.82</v>
      </c>
      <c r="T1180" s="8">
        <f>Orders_CLEAN[[#This Row],[LineTotal]]-Orders_CLEAN[[#This Row],[LineCost]]</f>
        <v>399.42</v>
      </c>
      <c r="U1180" s="8" t="str">
        <f>IFERROR(IF(Orders_CLEAN[[#This Row],[Profit]]/Orders_CLEAN[[#This Row],[LineTotal]]&gt;0.3, "High", IF(Orders_CLEAN[[#This Row],[Profit]]/Orders_CLEAN[[#This Row],[LineTotal]]&gt;=0.15, "Medium", "Low")), "Quantity Error!")</f>
        <v>High</v>
      </c>
      <c r="V1180" s="8" t="str">
        <f>IF(COUNTIF(Returns[OrderID], Orders_CLEAN[[#This Row],[OrderID]])&gt;0, "Yes", "No")</f>
        <v>No</v>
      </c>
      <c r="W1180" s="19">
        <f>IF(Orders_CLEAN[[#This Row],[Returned]]="Yes",1,0)</f>
        <v>0</v>
      </c>
    </row>
    <row r="1181" spans="1:23" x14ac:dyDescent="0.2">
      <c r="A1181" t="s">
        <v>1813</v>
      </c>
      <c r="B1181" s="5">
        <v>45453</v>
      </c>
      <c r="C1181" s="5" t="str">
        <f>IF(Orders_CLEAN[[#This Row],[Quantity]]="", "Quantity Error!", "Q"&amp;ROUNDUP(MONTH(Orders_CLEAN[[#This Row],[OrderDate]])/3,0))</f>
        <v>Q2</v>
      </c>
      <c r="D1181" t="s">
        <v>451</v>
      </c>
      <c r="E1181" t="str">
        <f>_xlfn.XLOOKUP(Orders_CLEAN[[#This Row],[CustomerID]],Customers[CustomerID],Customers[CustomerName])</f>
        <v>Anja Dlamini</v>
      </c>
      <c r="F1181" t="s">
        <v>166</v>
      </c>
      <c r="G1181" t="str">
        <f>_xlfn.XLOOKUP(Orders_CLEAN[[#This Row],[ProductID]],Products[ProductID],Products[ProductName])</f>
        <v>Monitors Model 2</v>
      </c>
      <c r="H1181" t="str">
        <f>_xlfn.XLOOKUP(Orders_CLEAN[[#This Row],[ProductName]],Products[ProductName],Products[Category])</f>
        <v>Technology</v>
      </c>
      <c r="I1181" s="6">
        <f>_xlfn.XLOOKUP(Orders_CLEAN[[#This Row],[ProductID]],Products[ProductID],Products[Cost])</f>
        <v>396.64</v>
      </c>
      <c r="J1181">
        <v>6</v>
      </c>
      <c r="K1181" s="6">
        <v>532.41999999999996</v>
      </c>
      <c r="L1181" s="7">
        <v>0</v>
      </c>
      <c r="M1181" t="s">
        <v>62</v>
      </c>
      <c r="N1181" t="s">
        <v>31</v>
      </c>
      <c r="O1181" t="str">
        <f>_xlfn.XLOOKUP(Orders_CLEAN[[#This Row],[Region]],Region_lookup[RegionCode],Region_lookup[RegionName])</f>
        <v>Gauteng</v>
      </c>
      <c r="P1181" t="s">
        <v>52</v>
      </c>
      <c r="Q1181" t="str">
        <f>_xlfn.XLOOKUP(Orders_CLEAN[[#This Row],[EmployeeID]],Employees[EmployeeID],Employees[EmployeeName])</f>
        <v>Precious Mbatha</v>
      </c>
      <c r="R1181" s="8">
        <f>Orders_CLEAN[[#This Row],[Quantity]]*Orders_CLEAN[[#This Row],[UnitPrice]]*(1-Orders_CLEAN[[#This Row],[Discount]])</f>
        <v>3194.5199999999995</v>
      </c>
      <c r="S1181" s="8">
        <f>Orders_CLEAN[[#This Row],[Cost]]*Orders_CLEAN[[#This Row],[Quantity]]</f>
        <v>2379.84</v>
      </c>
      <c r="T1181" s="8">
        <f>Orders_CLEAN[[#This Row],[LineTotal]]-Orders_CLEAN[[#This Row],[LineCost]]</f>
        <v>814.67999999999938</v>
      </c>
      <c r="U1181" s="8" t="str">
        <f>IFERROR(IF(Orders_CLEAN[[#This Row],[Profit]]/Orders_CLEAN[[#This Row],[LineTotal]]&gt;0.3, "High", IF(Orders_CLEAN[[#This Row],[Profit]]/Orders_CLEAN[[#This Row],[LineTotal]]&gt;=0.15, "Medium", "Low")), "Quantity Error!")</f>
        <v>Medium</v>
      </c>
      <c r="V1181" s="8" t="str">
        <f>IF(COUNTIF(Returns[OrderID], Orders_CLEAN[[#This Row],[OrderID]])&gt;0, "Yes", "No")</f>
        <v>Yes</v>
      </c>
      <c r="W1181" s="19">
        <f>IF(Orders_CLEAN[[#This Row],[Returned]]="Yes",1,0)</f>
        <v>1</v>
      </c>
    </row>
    <row r="1182" spans="1:23" x14ac:dyDescent="0.2">
      <c r="A1182" t="s">
        <v>1814</v>
      </c>
      <c r="B1182" s="5">
        <v>45558</v>
      </c>
      <c r="C1182" s="5" t="str">
        <f>IF(Orders_CLEAN[[#This Row],[Quantity]]="", "Quantity Error!", "Q"&amp;ROUNDUP(MONTH(Orders_CLEAN[[#This Row],[OrderDate]])/3,0))</f>
        <v>Q3</v>
      </c>
      <c r="D1182" t="s">
        <v>306</v>
      </c>
      <c r="E1182" t="str">
        <f>_xlfn.XLOOKUP(Orders_CLEAN[[#This Row],[CustomerID]],Customers[CustomerID],Customers[CustomerName])</f>
        <v>Francois Mahlangu</v>
      </c>
      <c r="F1182" t="s">
        <v>181</v>
      </c>
      <c r="G1182" t="str">
        <f>_xlfn.XLOOKUP(Orders_CLEAN[[#This Row],[ProductID]],Products[ProductID],Products[ProductName])</f>
        <v>Envelopes Model 1</v>
      </c>
      <c r="H1182" t="str">
        <f>_xlfn.XLOOKUP(Orders_CLEAN[[#This Row],[ProductName]],Products[ProductName],Products[Category])</f>
        <v>Office Supplies</v>
      </c>
      <c r="I1182" s="6">
        <f>_xlfn.XLOOKUP(Orders_CLEAN[[#This Row],[ProductID]],Products[ProductID],Products[Cost])</f>
        <v>76.66</v>
      </c>
      <c r="J1182">
        <v>2</v>
      </c>
      <c r="K1182" s="6">
        <v>117.32</v>
      </c>
      <c r="L1182" s="7">
        <v>0.2</v>
      </c>
      <c r="M1182" t="s">
        <v>27</v>
      </c>
      <c r="N1182" t="s">
        <v>14</v>
      </c>
      <c r="O1182" t="str">
        <f>_xlfn.XLOOKUP(Orders_CLEAN[[#This Row],[Region]],Region_lookup[RegionCode],Region_lookup[RegionName])</f>
        <v>Western Cape</v>
      </c>
      <c r="P1182" t="s">
        <v>93</v>
      </c>
      <c r="Q1182" t="str">
        <f>_xlfn.XLOOKUP(Orders_CLEAN[[#This Row],[EmployeeID]],Employees[EmployeeID],Employees[EmployeeName])</f>
        <v>Anja Zulu</v>
      </c>
      <c r="R1182" s="8">
        <f>Orders_CLEAN[[#This Row],[Quantity]]*Orders_CLEAN[[#This Row],[UnitPrice]]*(1-Orders_CLEAN[[#This Row],[Discount]])</f>
        <v>187.71199999999999</v>
      </c>
      <c r="S1182" s="8">
        <f>Orders_CLEAN[[#This Row],[Cost]]*Orders_CLEAN[[#This Row],[Quantity]]</f>
        <v>153.32</v>
      </c>
      <c r="T1182" s="8">
        <f>Orders_CLEAN[[#This Row],[LineTotal]]-Orders_CLEAN[[#This Row],[LineCost]]</f>
        <v>34.391999999999996</v>
      </c>
      <c r="U1182" s="8" t="str">
        <f>IFERROR(IF(Orders_CLEAN[[#This Row],[Profit]]/Orders_CLEAN[[#This Row],[LineTotal]]&gt;0.3, "High", IF(Orders_CLEAN[[#This Row],[Profit]]/Orders_CLEAN[[#This Row],[LineTotal]]&gt;=0.15, "Medium", "Low")), "Quantity Error!")</f>
        <v>Medium</v>
      </c>
      <c r="V1182" s="8" t="str">
        <f>IF(COUNTIF(Returns[OrderID], Orders_CLEAN[[#This Row],[OrderID]])&gt;0, "Yes", "No")</f>
        <v>No</v>
      </c>
      <c r="W1182" s="19">
        <f>IF(Orders_CLEAN[[#This Row],[Returned]]="Yes",1,0)</f>
        <v>0</v>
      </c>
    </row>
    <row r="1183" spans="1:23" x14ac:dyDescent="0.2">
      <c r="A1183" t="s">
        <v>1815</v>
      </c>
      <c r="B1183" s="5">
        <v>45762</v>
      </c>
      <c r="C1183" s="5" t="str">
        <f>IF(Orders_CLEAN[[#This Row],[Quantity]]="", "Quantity Error!", "Q"&amp;ROUNDUP(MONTH(Orders_CLEAN[[#This Row],[OrderDate]])/3,0))</f>
        <v>Q2</v>
      </c>
      <c r="D1183" t="s">
        <v>283</v>
      </c>
      <c r="E1183" t="str">
        <f>_xlfn.XLOOKUP(Orders_CLEAN[[#This Row],[CustomerID]],Customers[CustomerID],Customers[CustomerName])</f>
        <v>Precious Botha</v>
      </c>
      <c r="F1183" t="s">
        <v>192</v>
      </c>
      <c r="G1183" t="str">
        <f>_xlfn.XLOOKUP(Orders_CLEAN[[#This Row],[ProductID]],Products[ProductID],Products[ProductName])</f>
        <v>Laptops Model 1</v>
      </c>
      <c r="H1183" t="str">
        <f>_xlfn.XLOOKUP(Orders_CLEAN[[#This Row],[ProductName]],Products[ProductName],Products[Category])</f>
        <v>Technology</v>
      </c>
      <c r="I1183" s="6">
        <f>_xlfn.XLOOKUP(Orders_CLEAN[[#This Row],[ProductID]],Products[ProductID],Products[Cost])</f>
        <v>732.63</v>
      </c>
      <c r="J1183">
        <v>5</v>
      </c>
      <c r="K1183" s="6">
        <v>1069.8599999999999</v>
      </c>
      <c r="L1183" s="7">
        <v>0.15</v>
      </c>
      <c r="M1183" t="s">
        <v>27</v>
      </c>
      <c r="N1183" t="s">
        <v>21</v>
      </c>
      <c r="O1183" t="str">
        <f>_xlfn.XLOOKUP(Orders_CLEAN[[#This Row],[Region]],Region_lookup[RegionCode],Region_lookup[RegionName])</f>
        <v>KwaZulu-Natal</v>
      </c>
      <c r="P1183" t="s">
        <v>97</v>
      </c>
      <c r="Q1183" t="str">
        <f>_xlfn.XLOOKUP(Orders_CLEAN[[#This Row],[EmployeeID]],Employees[EmployeeID],Employees[EmployeeName])</f>
        <v>Bongani Sithole</v>
      </c>
      <c r="R1183" s="8">
        <f>Orders_CLEAN[[#This Row],[Quantity]]*Orders_CLEAN[[#This Row],[UnitPrice]]*(1-Orders_CLEAN[[#This Row],[Discount]])</f>
        <v>4546.9049999999988</v>
      </c>
      <c r="S1183" s="8">
        <f>Orders_CLEAN[[#This Row],[Cost]]*Orders_CLEAN[[#This Row],[Quantity]]</f>
        <v>3663.15</v>
      </c>
      <c r="T1183" s="8">
        <f>Orders_CLEAN[[#This Row],[LineTotal]]-Orders_CLEAN[[#This Row],[LineCost]]</f>
        <v>883.75499999999874</v>
      </c>
      <c r="U1183" s="8" t="str">
        <f>IFERROR(IF(Orders_CLEAN[[#This Row],[Profit]]/Orders_CLEAN[[#This Row],[LineTotal]]&gt;0.3, "High", IF(Orders_CLEAN[[#This Row],[Profit]]/Orders_CLEAN[[#This Row],[LineTotal]]&gt;=0.15, "Medium", "Low")), "Quantity Error!")</f>
        <v>Medium</v>
      </c>
      <c r="V1183" s="8" t="str">
        <f>IF(COUNTIF(Returns[OrderID], Orders_CLEAN[[#This Row],[OrderID]])&gt;0, "Yes", "No")</f>
        <v>No</v>
      </c>
      <c r="W1183" s="19">
        <f>IF(Orders_CLEAN[[#This Row],[Returned]]="Yes",1,0)</f>
        <v>0</v>
      </c>
    </row>
    <row r="1184" spans="1:23" x14ac:dyDescent="0.2">
      <c r="A1184" t="s">
        <v>1816</v>
      </c>
      <c r="B1184" s="5">
        <v>45587</v>
      </c>
      <c r="C1184" s="5" t="str">
        <f>IF(Orders_CLEAN[[#This Row],[Quantity]]="", "Quantity Error!", "Q"&amp;ROUNDUP(MONTH(Orders_CLEAN[[#This Row],[OrderDate]])/3,0))</f>
        <v>Q4</v>
      </c>
      <c r="D1184" t="s">
        <v>95</v>
      </c>
      <c r="E1184" t="str">
        <f>_xlfn.XLOOKUP(Orders_CLEAN[[#This Row],[CustomerID]],Customers[CustomerID],Customers[CustomerName])</f>
        <v>Nomvula Mahlangu</v>
      </c>
      <c r="F1184" t="s">
        <v>151</v>
      </c>
      <c r="G1184" t="str">
        <f>_xlfn.XLOOKUP(Orders_CLEAN[[#This Row],[ProductID]],Products[ProductID],Products[ProductName])</f>
        <v>Binders Model 3</v>
      </c>
      <c r="H1184" t="str">
        <f>_xlfn.XLOOKUP(Orders_CLEAN[[#This Row],[ProductName]],Products[ProductName],Products[Category])</f>
        <v>Office Supplies</v>
      </c>
      <c r="I1184" s="6">
        <f>_xlfn.XLOOKUP(Orders_CLEAN[[#This Row],[ProductID]],Products[ProductID],Products[Cost])</f>
        <v>487.09</v>
      </c>
      <c r="J1184">
        <v>9</v>
      </c>
      <c r="K1184" s="6">
        <v>838.72</v>
      </c>
      <c r="L1184" s="7">
        <v>0</v>
      </c>
      <c r="M1184" t="s">
        <v>13</v>
      </c>
      <c r="N1184" t="s">
        <v>21</v>
      </c>
      <c r="O1184" t="str">
        <f>_xlfn.XLOOKUP(Orders_CLEAN[[#This Row],[Region]],Region_lookup[RegionCode],Region_lookup[RegionName])</f>
        <v>KwaZulu-Natal</v>
      </c>
      <c r="P1184" t="s">
        <v>22</v>
      </c>
      <c r="Q1184" t="str">
        <f>_xlfn.XLOOKUP(Orders_CLEAN[[#This Row],[EmployeeID]],Employees[EmployeeID],Employees[EmployeeName])</f>
        <v>Thabo Le Roux</v>
      </c>
      <c r="R1184" s="8">
        <f>Orders_CLEAN[[#This Row],[Quantity]]*Orders_CLEAN[[#This Row],[UnitPrice]]*(1-Orders_CLEAN[[#This Row],[Discount]])</f>
        <v>7548.4800000000005</v>
      </c>
      <c r="S1184" s="8">
        <f>Orders_CLEAN[[#This Row],[Cost]]*Orders_CLEAN[[#This Row],[Quantity]]</f>
        <v>4383.8099999999995</v>
      </c>
      <c r="T1184" s="8">
        <f>Orders_CLEAN[[#This Row],[LineTotal]]-Orders_CLEAN[[#This Row],[LineCost]]</f>
        <v>3164.670000000001</v>
      </c>
      <c r="U1184" s="8" t="str">
        <f>IFERROR(IF(Orders_CLEAN[[#This Row],[Profit]]/Orders_CLEAN[[#This Row],[LineTotal]]&gt;0.3, "High", IF(Orders_CLEAN[[#This Row],[Profit]]/Orders_CLEAN[[#This Row],[LineTotal]]&gt;=0.15, "Medium", "Low")), "Quantity Error!")</f>
        <v>High</v>
      </c>
      <c r="V1184" s="8" t="str">
        <f>IF(COUNTIF(Returns[OrderID], Orders_CLEAN[[#This Row],[OrderID]])&gt;0, "Yes", "No")</f>
        <v>No</v>
      </c>
      <c r="W1184" s="19">
        <f>IF(Orders_CLEAN[[#This Row],[Returned]]="Yes",1,0)</f>
        <v>0</v>
      </c>
    </row>
    <row r="1185" spans="1:23" x14ac:dyDescent="0.2">
      <c r="A1185" t="s">
        <v>1817</v>
      </c>
      <c r="B1185" s="5">
        <v>45542</v>
      </c>
      <c r="C1185" s="5" t="str">
        <f>IF(Orders_CLEAN[[#This Row],[Quantity]]="", "Quantity Error!", "Q"&amp;ROUNDUP(MONTH(Orders_CLEAN[[#This Row],[OrderDate]])/3,0))</f>
        <v>Q3</v>
      </c>
      <c r="D1185" t="s">
        <v>87</v>
      </c>
      <c r="E1185" t="str">
        <f>_xlfn.XLOOKUP(Orders_CLEAN[[#This Row],[CustomerID]],Customers[CustomerID],Customers[CustomerName])</f>
        <v>Lerato Botha</v>
      </c>
      <c r="F1185" t="s">
        <v>55</v>
      </c>
      <c r="G1185" t="str">
        <f>_xlfn.XLOOKUP(Orders_CLEAN[[#This Row],[ProductID]],Products[ProductID],Products[ProductName])</f>
        <v>Paper Model 3</v>
      </c>
      <c r="H1185" t="str">
        <f>_xlfn.XLOOKUP(Orders_CLEAN[[#This Row],[ProductName]],Products[ProductName],Products[Category])</f>
        <v>Office Supplies</v>
      </c>
      <c r="I1185" s="6">
        <f>_xlfn.XLOOKUP(Orders_CLEAN[[#This Row],[ProductID]],Products[ProductID],Products[Cost])</f>
        <v>239.71</v>
      </c>
      <c r="J1185">
        <v>1</v>
      </c>
      <c r="K1185" s="6">
        <v>522.34</v>
      </c>
      <c r="L1185" s="7">
        <v>0.05</v>
      </c>
      <c r="M1185" t="s">
        <v>13</v>
      </c>
      <c r="N1185" t="s">
        <v>31</v>
      </c>
      <c r="O1185" t="str">
        <f>_xlfn.XLOOKUP(Orders_CLEAN[[#This Row],[Region]],Region_lookup[RegionCode],Region_lookup[RegionName])</f>
        <v>Gauteng</v>
      </c>
      <c r="P1185" t="s">
        <v>32</v>
      </c>
      <c r="Q1185" t="str">
        <f>_xlfn.XLOOKUP(Orders_CLEAN[[#This Row],[EmployeeID]],Employees[EmployeeID],Employees[EmployeeName])</f>
        <v>Nomvula Mokoena</v>
      </c>
      <c r="R1185" s="8">
        <f>Orders_CLEAN[[#This Row],[Quantity]]*Orders_CLEAN[[#This Row],[UnitPrice]]*(1-Orders_CLEAN[[#This Row],[Discount]])</f>
        <v>496.22300000000001</v>
      </c>
      <c r="S1185" s="8">
        <f>Orders_CLEAN[[#This Row],[Cost]]*Orders_CLEAN[[#This Row],[Quantity]]</f>
        <v>239.71</v>
      </c>
      <c r="T1185" s="8">
        <f>Orders_CLEAN[[#This Row],[LineTotal]]-Orders_CLEAN[[#This Row],[LineCost]]</f>
        <v>256.51300000000003</v>
      </c>
      <c r="U1185" s="8" t="str">
        <f>IFERROR(IF(Orders_CLEAN[[#This Row],[Profit]]/Orders_CLEAN[[#This Row],[LineTotal]]&gt;0.3, "High", IF(Orders_CLEAN[[#This Row],[Profit]]/Orders_CLEAN[[#This Row],[LineTotal]]&gt;=0.15, "Medium", "Low")), "Quantity Error!")</f>
        <v>High</v>
      </c>
      <c r="V1185" s="8" t="str">
        <f>IF(COUNTIF(Returns[OrderID], Orders_CLEAN[[#This Row],[OrderID]])&gt;0, "Yes", "No")</f>
        <v>No</v>
      </c>
      <c r="W1185" s="19">
        <f>IF(Orders_CLEAN[[#This Row],[Returned]]="Yes",1,0)</f>
        <v>0</v>
      </c>
    </row>
    <row r="1186" spans="1:23" x14ac:dyDescent="0.2">
      <c r="A1186" t="s">
        <v>1818</v>
      </c>
      <c r="B1186" s="5">
        <v>45589</v>
      </c>
      <c r="C1186" s="5" t="str">
        <f>IF(Orders_CLEAN[[#This Row],[Quantity]]="", "Quantity Error!", "Q"&amp;ROUNDUP(MONTH(Orders_CLEAN[[#This Row],[OrderDate]])/3,0))</f>
        <v>Q4</v>
      </c>
      <c r="D1186" t="s">
        <v>91</v>
      </c>
      <c r="E1186" t="str">
        <f>_xlfn.XLOOKUP(Orders_CLEAN[[#This Row],[CustomerID]],Customers[CustomerID],Customers[CustomerName])</f>
        <v>Werner Joubert</v>
      </c>
      <c r="F1186" t="s">
        <v>139</v>
      </c>
      <c r="G1186" t="str">
        <f>_xlfn.XLOOKUP(Orders_CLEAN[[#This Row],[ProductID]],Products[ProductID],Products[ProductName])</f>
        <v>Envelopes Model 3</v>
      </c>
      <c r="H1186" t="str">
        <f>_xlfn.XLOOKUP(Orders_CLEAN[[#This Row],[ProductName]],Products[ProductName],Products[Category])</f>
        <v>Office Supplies</v>
      </c>
      <c r="I1186" s="6">
        <f>_xlfn.XLOOKUP(Orders_CLEAN[[#This Row],[ProductID]],Products[ProductID],Products[Cost])</f>
        <v>110.07</v>
      </c>
      <c r="J1186">
        <v>8</v>
      </c>
      <c r="K1186" s="6">
        <v>193.99</v>
      </c>
      <c r="L1186" s="7">
        <v>0</v>
      </c>
      <c r="M1186" t="s">
        <v>27</v>
      </c>
      <c r="N1186" t="s">
        <v>14</v>
      </c>
      <c r="O1186" t="str">
        <f>_xlfn.XLOOKUP(Orders_CLEAN[[#This Row],[Region]],Region_lookup[RegionCode],Region_lookup[RegionName])</f>
        <v>Western Cape</v>
      </c>
      <c r="P1186" t="s">
        <v>82</v>
      </c>
      <c r="Q1186" t="str">
        <f>_xlfn.XLOOKUP(Orders_CLEAN[[#This Row],[EmployeeID]],Employees[EmployeeID],Employees[EmployeeName])</f>
        <v>Thabo Pretorius</v>
      </c>
      <c r="R1186" s="8">
        <f>Orders_CLEAN[[#This Row],[Quantity]]*Orders_CLEAN[[#This Row],[UnitPrice]]*(1-Orders_CLEAN[[#This Row],[Discount]])</f>
        <v>1551.92</v>
      </c>
      <c r="S1186" s="8">
        <f>Orders_CLEAN[[#This Row],[Cost]]*Orders_CLEAN[[#This Row],[Quantity]]</f>
        <v>880.56</v>
      </c>
      <c r="T1186" s="8">
        <f>Orders_CLEAN[[#This Row],[LineTotal]]-Orders_CLEAN[[#This Row],[LineCost]]</f>
        <v>671.36000000000013</v>
      </c>
      <c r="U1186" s="8" t="str">
        <f>IFERROR(IF(Orders_CLEAN[[#This Row],[Profit]]/Orders_CLEAN[[#This Row],[LineTotal]]&gt;0.3, "High", IF(Orders_CLEAN[[#This Row],[Profit]]/Orders_CLEAN[[#This Row],[LineTotal]]&gt;=0.15, "Medium", "Low")), "Quantity Error!")</f>
        <v>High</v>
      </c>
      <c r="V1186" s="8" t="str">
        <f>IF(COUNTIF(Returns[OrderID], Orders_CLEAN[[#This Row],[OrderID]])&gt;0, "Yes", "No")</f>
        <v>No</v>
      </c>
      <c r="W1186" s="19">
        <f>IF(Orders_CLEAN[[#This Row],[Returned]]="Yes",1,0)</f>
        <v>0</v>
      </c>
    </row>
    <row r="1187" spans="1:23" x14ac:dyDescent="0.2">
      <c r="A1187" t="s">
        <v>1820</v>
      </c>
      <c r="B1187" s="5">
        <v>45769</v>
      </c>
      <c r="C1187" s="5" t="str">
        <f>IF(Orders_CLEAN[[#This Row],[Quantity]]="", "Quantity Error!", "Q"&amp;ROUNDUP(MONTH(Orders_CLEAN[[#This Row],[OrderDate]])/3,0))</f>
        <v>Q2</v>
      </c>
      <c r="D1187" t="s">
        <v>1164</v>
      </c>
      <c r="E1187" t="str">
        <f>_xlfn.XLOOKUP(Orders_CLEAN[[#This Row],[CustomerID]],Customers[CustomerID],Customers[CustomerName])</f>
        <v>Nomvula Coetzee</v>
      </c>
      <c r="F1187" t="s">
        <v>216</v>
      </c>
      <c r="G1187" t="str">
        <f>_xlfn.XLOOKUP(Orders_CLEAN[[#This Row],[ProductID]],Products[ProductID],Products[ProductName])</f>
        <v>Pens Model 1</v>
      </c>
      <c r="H1187" t="str">
        <f>_xlfn.XLOOKUP(Orders_CLEAN[[#This Row],[ProductName]],Products[ProductName],Products[Category])</f>
        <v>Office Supplies</v>
      </c>
      <c r="I1187" s="6">
        <f>_xlfn.XLOOKUP(Orders_CLEAN[[#This Row],[ProductID]],Products[ProductID],Products[Cost])</f>
        <v>640.09</v>
      </c>
      <c r="J1187">
        <v>4</v>
      </c>
      <c r="K1187" s="6">
        <v>1169.26</v>
      </c>
      <c r="L1187" s="7">
        <v>0.2</v>
      </c>
      <c r="M1187" t="s">
        <v>36</v>
      </c>
      <c r="N1187" t="s">
        <v>14</v>
      </c>
      <c r="O1187" t="str">
        <f>_xlfn.XLOOKUP(Orders_CLEAN[[#This Row],[Region]],Region_lookup[RegionCode],Region_lookup[RegionName])</f>
        <v>Western Cape</v>
      </c>
      <c r="P1187" t="s">
        <v>82</v>
      </c>
      <c r="Q1187" t="str">
        <f>_xlfn.XLOOKUP(Orders_CLEAN[[#This Row],[EmployeeID]],Employees[EmployeeID],Employees[EmployeeName])</f>
        <v>Thabo Pretorius</v>
      </c>
      <c r="R1187" s="8">
        <f>Orders_CLEAN[[#This Row],[Quantity]]*Orders_CLEAN[[#This Row],[UnitPrice]]*(1-Orders_CLEAN[[#This Row],[Discount]])</f>
        <v>3741.6320000000001</v>
      </c>
      <c r="S1187" s="8">
        <f>Orders_CLEAN[[#This Row],[Cost]]*Orders_CLEAN[[#This Row],[Quantity]]</f>
        <v>2560.36</v>
      </c>
      <c r="T1187" s="8">
        <f>Orders_CLEAN[[#This Row],[LineTotal]]-Orders_CLEAN[[#This Row],[LineCost]]</f>
        <v>1181.2719999999999</v>
      </c>
      <c r="U1187" s="8" t="str">
        <f>IFERROR(IF(Orders_CLEAN[[#This Row],[Profit]]/Orders_CLEAN[[#This Row],[LineTotal]]&gt;0.3, "High", IF(Orders_CLEAN[[#This Row],[Profit]]/Orders_CLEAN[[#This Row],[LineTotal]]&gt;=0.15, "Medium", "Low")), "Quantity Error!")</f>
        <v>High</v>
      </c>
      <c r="V1187" s="8" t="str">
        <f>IF(COUNTIF(Returns[OrderID], Orders_CLEAN[[#This Row],[OrderID]])&gt;0, "Yes", "No")</f>
        <v>Yes</v>
      </c>
      <c r="W1187" s="19">
        <f>IF(Orders_CLEAN[[#This Row],[Returned]]="Yes",1,0)</f>
        <v>1</v>
      </c>
    </row>
    <row r="1188" spans="1:23" x14ac:dyDescent="0.2">
      <c r="A1188" t="s">
        <v>1822</v>
      </c>
      <c r="B1188" s="5">
        <v>45804</v>
      </c>
      <c r="C1188" s="5" t="str">
        <f>IF(Orders_CLEAN[[#This Row],[Quantity]]="", "Quantity Error!", "Q"&amp;ROUNDUP(MONTH(Orders_CLEAN[[#This Row],[OrderDate]])/3,0))</f>
        <v>Q2</v>
      </c>
      <c r="D1188" t="s">
        <v>381</v>
      </c>
      <c r="E1188" t="str">
        <f>_xlfn.XLOOKUP(Orders_CLEAN[[#This Row],[CustomerID]],Customers[CustomerID],Customers[CustomerName])</f>
        <v>Elmarie Fourie</v>
      </c>
      <c r="F1188" t="s">
        <v>12</v>
      </c>
      <c r="G1188" t="str">
        <f>_xlfn.XLOOKUP(Orders_CLEAN[[#This Row],[ProductID]],Products[ProductID],Products[ProductName])</f>
        <v>Printers Model 3</v>
      </c>
      <c r="H1188" t="str">
        <f>_xlfn.XLOOKUP(Orders_CLEAN[[#This Row],[ProductName]],Products[ProductName],Products[Category])</f>
        <v>Technology</v>
      </c>
      <c r="I1188" s="6">
        <f>_xlfn.XLOOKUP(Orders_CLEAN[[#This Row],[ProductID]],Products[ProductID],Products[Cost])</f>
        <v>127.85</v>
      </c>
      <c r="J1188">
        <v>6</v>
      </c>
      <c r="K1188" s="6">
        <v>210.2</v>
      </c>
      <c r="L1188" s="7">
        <v>0</v>
      </c>
      <c r="M1188" t="s">
        <v>13</v>
      </c>
      <c r="N1188" t="s">
        <v>31</v>
      </c>
      <c r="O1188" t="str">
        <f>_xlfn.XLOOKUP(Orders_CLEAN[[#This Row],[Region]],Region_lookup[RegionCode],Region_lookup[RegionName])</f>
        <v>Gauteng</v>
      </c>
      <c r="P1188" t="s">
        <v>52</v>
      </c>
      <c r="Q1188" t="str">
        <f>_xlfn.XLOOKUP(Orders_CLEAN[[#This Row],[EmployeeID]],Employees[EmployeeID],Employees[EmployeeName])</f>
        <v>Precious Mbatha</v>
      </c>
      <c r="R1188" s="8">
        <f>Orders_CLEAN[[#This Row],[Quantity]]*Orders_CLEAN[[#This Row],[UnitPrice]]*(1-Orders_CLEAN[[#This Row],[Discount]])</f>
        <v>1261.1999999999998</v>
      </c>
      <c r="S1188" s="8">
        <f>Orders_CLEAN[[#This Row],[Cost]]*Orders_CLEAN[[#This Row],[Quantity]]</f>
        <v>767.09999999999991</v>
      </c>
      <c r="T1188" s="8">
        <f>Orders_CLEAN[[#This Row],[LineTotal]]-Orders_CLEAN[[#This Row],[LineCost]]</f>
        <v>494.09999999999991</v>
      </c>
      <c r="U1188" s="8" t="str">
        <f>IFERROR(IF(Orders_CLEAN[[#This Row],[Profit]]/Orders_CLEAN[[#This Row],[LineTotal]]&gt;0.3, "High", IF(Orders_CLEAN[[#This Row],[Profit]]/Orders_CLEAN[[#This Row],[LineTotal]]&gt;=0.15, "Medium", "Low")), "Quantity Error!")</f>
        <v>High</v>
      </c>
      <c r="V1188" s="8" t="str">
        <f>IF(COUNTIF(Returns[OrderID], Orders_CLEAN[[#This Row],[OrderID]])&gt;0, "Yes", "No")</f>
        <v>No</v>
      </c>
      <c r="W1188" s="19">
        <f>IF(Orders_CLEAN[[#This Row],[Returned]]="Yes",1,0)</f>
        <v>0</v>
      </c>
    </row>
    <row r="1189" spans="1:23" x14ac:dyDescent="0.2">
      <c r="A1189" t="s">
        <v>1824</v>
      </c>
      <c r="B1189" s="5">
        <v>45460</v>
      </c>
      <c r="C1189" s="5" t="str">
        <f>IF(Orders_CLEAN[[#This Row],[Quantity]]="", "Quantity Error!", "Q"&amp;ROUNDUP(MONTH(Orders_CLEAN[[#This Row],[OrderDate]])/3,0))</f>
        <v>Q2</v>
      </c>
      <c r="D1189" t="s">
        <v>530</v>
      </c>
      <c r="E1189" t="str">
        <f>_xlfn.XLOOKUP(Orders_CLEAN[[#This Row],[CustomerID]],Customers[CustomerID],Customers[CustomerName])</f>
        <v>Aisha Botha</v>
      </c>
      <c r="F1189" t="s">
        <v>35</v>
      </c>
      <c r="G1189" t="str">
        <f>_xlfn.XLOOKUP(Orders_CLEAN[[#This Row],[ProductID]],Products[ProductID],Products[ProductName])</f>
        <v>Accessories Model 1</v>
      </c>
      <c r="H1189" t="str">
        <f>_xlfn.XLOOKUP(Orders_CLEAN[[#This Row],[ProductName]],Products[ProductName],Products[Category])</f>
        <v>Technology</v>
      </c>
      <c r="I1189" s="6">
        <f>_xlfn.XLOOKUP(Orders_CLEAN[[#This Row],[ProductID]],Products[ProductID],Products[Cost])</f>
        <v>329.45</v>
      </c>
      <c r="J1189">
        <v>1</v>
      </c>
      <c r="K1189" s="6">
        <v>709.62</v>
      </c>
      <c r="L1189" s="7">
        <v>0.15</v>
      </c>
      <c r="M1189" t="s">
        <v>62</v>
      </c>
      <c r="N1189" t="s">
        <v>21</v>
      </c>
      <c r="O1189" t="str">
        <f>_xlfn.XLOOKUP(Orders_CLEAN[[#This Row],[Region]],Region_lookup[RegionCode],Region_lookup[RegionName])</f>
        <v>KwaZulu-Natal</v>
      </c>
      <c r="P1189" t="s">
        <v>22</v>
      </c>
      <c r="Q1189" t="str">
        <f>_xlfn.XLOOKUP(Orders_CLEAN[[#This Row],[EmployeeID]],Employees[EmployeeID],Employees[EmployeeName])</f>
        <v>Thabo Le Roux</v>
      </c>
      <c r="R1189" s="8">
        <f>Orders_CLEAN[[#This Row],[Quantity]]*Orders_CLEAN[[#This Row],[UnitPrice]]*(1-Orders_CLEAN[[#This Row],[Discount]])</f>
        <v>603.17700000000002</v>
      </c>
      <c r="S1189" s="8">
        <f>Orders_CLEAN[[#This Row],[Cost]]*Orders_CLEAN[[#This Row],[Quantity]]</f>
        <v>329.45</v>
      </c>
      <c r="T1189" s="8">
        <f>Orders_CLEAN[[#This Row],[LineTotal]]-Orders_CLEAN[[#This Row],[LineCost]]</f>
        <v>273.72700000000003</v>
      </c>
      <c r="U1189" s="8" t="str">
        <f>IFERROR(IF(Orders_CLEAN[[#This Row],[Profit]]/Orders_CLEAN[[#This Row],[LineTotal]]&gt;0.3, "High", IF(Orders_CLEAN[[#This Row],[Profit]]/Orders_CLEAN[[#This Row],[LineTotal]]&gt;=0.15, "Medium", "Low")), "Quantity Error!")</f>
        <v>High</v>
      </c>
      <c r="V1189" s="8" t="str">
        <f>IF(COUNTIF(Returns[OrderID], Orders_CLEAN[[#This Row],[OrderID]])&gt;0, "Yes", "No")</f>
        <v>No</v>
      </c>
      <c r="W1189" s="19">
        <f>IF(Orders_CLEAN[[#This Row],[Returned]]="Yes",1,0)</f>
        <v>0</v>
      </c>
    </row>
    <row r="1190" spans="1:23" x14ac:dyDescent="0.2">
      <c r="A1190" t="s">
        <v>1825</v>
      </c>
      <c r="B1190" s="5">
        <v>45524</v>
      </c>
      <c r="C1190" s="5" t="str">
        <f>IF(Orders_CLEAN[[#This Row],[Quantity]]="", "Quantity Error!", "Q"&amp;ROUNDUP(MONTH(Orders_CLEAN[[#This Row],[OrderDate]])/3,0))</f>
        <v>Q3</v>
      </c>
      <c r="D1190" t="s">
        <v>616</v>
      </c>
      <c r="E1190" t="str">
        <f>_xlfn.XLOOKUP(Orders_CLEAN[[#This Row],[CustomerID]],Customers[CustomerID],Customers[CustomerName])</f>
        <v>Elmarie Fourie</v>
      </c>
      <c r="F1190" t="s">
        <v>195</v>
      </c>
      <c r="G1190" t="str">
        <f>_xlfn.XLOOKUP(Orders_CLEAN[[#This Row],[ProductID]],Products[ProductID],Products[ProductName])</f>
        <v>Printers Model 2</v>
      </c>
      <c r="H1190" t="str">
        <f>_xlfn.XLOOKUP(Orders_CLEAN[[#This Row],[ProductName]],Products[ProductName],Products[Category])</f>
        <v>Technology</v>
      </c>
      <c r="I1190" s="6">
        <f>_xlfn.XLOOKUP(Orders_CLEAN[[#This Row],[ProductID]],Products[ProductID],Products[Cost])</f>
        <v>338.21</v>
      </c>
      <c r="J1190">
        <v>7</v>
      </c>
      <c r="K1190" s="6">
        <v>661.25</v>
      </c>
      <c r="L1190" s="7">
        <v>0</v>
      </c>
      <c r="M1190" t="s">
        <v>36</v>
      </c>
      <c r="N1190" t="s">
        <v>14</v>
      </c>
      <c r="O1190" t="str">
        <f>_xlfn.XLOOKUP(Orders_CLEAN[[#This Row],[Region]],Region_lookup[RegionCode],Region_lookup[RegionName])</f>
        <v>Western Cape</v>
      </c>
      <c r="P1190" t="s">
        <v>82</v>
      </c>
      <c r="Q1190" t="str">
        <f>_xlfn.XLOOKUP(Orders_CLEAN[[#This Row],[EmployeeID]],Employees[EmployeeID],Employees[EmployeeName])</f>
        <v>Thabo Pretorius</v>
      </c>
      <c r="R1190" s="8">
        <f>Orders_CLEAN[[#This Row],[Quantity]]*Orders_CLEAN[[#This Row],[UnitPrice]]*(1-Orders_CLEAN[[#This Row],[Discount]])</f>
        <v>4628.75</v>
      </c>
      <c r="S1190" s="8">
        <f>Orders_CLEAN[[#This Row],[Cost]]*Orders_CLEAN[[#This Row],[Quantity]]</f>
        <v>2367.4699999999998</v>
      </c>
      <c r="T1190" s="8">
        <f>Orders_CLEAN[[#This Row],[LineTotal]]-Orders_CLEAN[[#This Row],[LineCost]]</f>
        <v>2261.2800000000002</v>
      </c>
      <c r="U1190" s="8" t="str">
        <f>IFERROR(IF(Orders_CLEAN[[#This Row],[Profit]]/Orders_CLEAN[[#This Row],[LineTotal]]&gt;0.3, "High", IF(Orders_CLEAN[[#This Row],[Profit]]/Orders_CLEAN[[#This Row],[LineTotal]]&gt;=0.15, "Medium", "Low")), "Quantity Error!")</f>
        <v>High</v>
      </c>
      <c r="V1190" s="8" t="str">
        <f>IF(COUNTIF(Returns[OrderID], Orders_CLEAN[[#This Row],[OrderID]])&gt;0, "Yes", "No")</f>
        <v>No</v>
      </c>
      <c r="W1190" s="19">
        <f>IF(Orders_CLEAN[[#This Row],[Returned]]="Yes",1,0)</f>
        <v>0</v>
      </c>
    </row>
    <row r="1191" spans="1:23" x14ac:dyDescent="0.2">
      <c r="A1191" t="s">
        <v>1827</v>
      </c>
      <c r="B1191" s="5">
        <v>45293</v>
      </c>
      <c r="C1191" s="5" t="str">
        <f>IF(Orders_CLEAN[[#This Row],[Quantity]]="", "Quantity Error!", "Q"&amp;ROUNDUP(MONTH(Orders_CLEAN[[#This Row],[OrderDate]])/3,0))</f>
        <v>Q1</v>
      </c>
      <c r="D1191" t="s">
        <v>60</v>
      </c>
      <c r="E1191" t="str">
        <f>_xlfn.XLOOKUP(Orders_CLEAN[[#This Row],[CustomerID]],Customers[CustomerID],Customers[CustomerName])</f>
        <v>Lerato Mbatha</v>
      </c>
      <c r="F1191" t="s">
        <v>537</v>
      </c>
      <c r="G1191" t="str">
        <f>_xlfn.XLOOKUP(Orders_CLEAN[[#This Row],[ProductID]],Products[ProductID],Products[ProductName])</f>
        <v>Desks Model 4</v>
      </c>
      <c r="H1191" t="str">
        <f>_xlfn.XLOOKUP(Orders_CLEAN[[#This Row],[ProductName]],Products[ProductName],Products[Category])</f>
        <v>Furniture</v>
      </c>
      <c r="I1191" s="6">
        <f>_xlfn.XLOOKUP(Orders_CLEAN[[#This Row],[ProductID]],Products[ProductID],Products[Cost])</f>
        <v>598.51</v>
      </c>
      <c r="J1191">
        <v>10</v>
      </c>
      <c r="K1191" s="6">
        <v>940.73</v>
      </c>
      <c r="L1191" s="7">
        <v>0.15</v>
      </c>
      <c r="M1191" t="s">
        <v>36</v>
      </c>
      <c r="N1191" t="s">
        <v>31</v>
      </c>
      <c r="O1191" t="str">
        <f>_xlfn.XLOOKUP(Orders_CLEAN[[#This Row],[Region]],Region_lookup[RegionCode],Region_lookup[RegionName])</f>
        <v>Gauteng</v>
      </c>
      <c r="P1191" t="s">
        <v>43</v>
      </c>
      <c r="Q1191" t="str">
        <f>_xlfn.XLOOKUP(Orders_CLEAN[[#This Row],[EmployeeID]],Employees[EmployeeID],Employees[EmployeeName])</f>
        <v>Thabo Dlamini</v>
      </c>
      <c r="R1191" s="8">
        <f>Orders_CLEAN[[#This Row],[Quantity]]*Orders_CLEAN[[#This Row],[UnitPrice]]*(1-Orders_CLEAN[[#This Row],[Discount]])</f>
        <v>7996.204999999999</v>
      </c>
      <c r="S1191" s="8">
        <f>Orders_CLEAN[[#This Row],[Cost]]*Orders_CLEAN[[#This Row],[Quantity]]</f>
        <v>5985.1</v>
      </c>
      <c r="T1191" s="8">
        <f>Orders_CLEAN[[#This Row],[LineTotal]]-Orders_CLEAN[[#This Row],[LineCost]]</f>
        <v>2011.1049999999987</v>
      </c>
      <c r="U1191" s="8" t="str">
        <f>IFERROR(IF(Orders_CLEAN[[#This Row],[Profit]]/Orders_CLEAN[[#This Row],[LineTotal]]&gt;0.3, "High", IF(Orders_CLEAN[[#This Row],[Profit]]/Orders_CLEAN[[#This Row],[LineTotal]]&gt;=0.15, "Medium", "Low")), "Quantity Error!")</f>
        <v>Medium</v>
      </c>
      <c r="V1191" s="8" t="str">
        <f>IF(COUNTIF(Returns[OrderID], Orders_CLEAN[[#This Row],[OrderID]])&gt;0, "Yes", "No")</f>
        <v>No</v>
      </c>
      <c r="W1191" s="19">
        <f>IF(Orders_CLEAN[[#This Row],[Returned]]="Yes",1,0)</f>
        <v>0</v>
      </c>
    </row>
    <row r="1192" spans="1:23" x14ac:dyDescent="0.2">
      <c r="A1192" t="s">
        <v>1828</v>
      </c>
      <c r="B1192" s="5">
        <v>45627</v>
      </c>
      <c r="C1192" s="5" t="str">
        <f>IF(Orders_CLEAN[[#This Row],[Quantity]]="", "Quantity Error!", "Q"&amp;ROUNDUP(MONTH(Orders_CLEAN[[#This Row],[OrderDate]])/3,0))</f>
        <v>Q4</v>
      </c>
      <c r="D1192" t="s">
        <v>117</v>
      </c>
      <c r="E1192" t="str">
        <f>_xlfn.XLOOKUP(Orders_CLEAN[[#This Row],[CustomerID]],Customers[CustomerID],Customers[CustomerName])</f>
        <v>Precious Dlamini</v>
      </c>
      <c r="F1192" t="s">
        <v>114</v>
      </c>
      <c r="G1192" t="str">
        <f>_xlfn.XLOOKUP(Orders_CLEAN[[#This Row],[ProductID]],Products[ProductID],Products[ProductName])</f>
        <v>Staplers Model 4</v>
      </c>
      <c r="H1192" t="str">
        <f>_xlfn.XLOOKUP(Orders_CLEAN[[#This Row],[ProductName]],Products[ProductName],Products[Category])</f>
        <v>Office Supplies</v>
      </c>
      <c r="I1192" s="6">
        <f>_xlfn.XLOOKUP(Orders_CLEAN[[#This Row],[ProductID]],Products[ProductID],Products[Cost])</f>
        <v>465.76</v>
      </c>
      <c r="J1192">
        <v>9</v>
      </c>
      <c r="K1192" s="6">
        <v>906.25</v>
      </c>
      <c r="L1192" s="7">
        <v>0.1</v>
      </c>
      <c r="M1192" t="s">
        <v>13</v>
      </c>
      <c r="N1192" t="s">
        <v>47</v>
      </c>
      <c r="O1192" t="str">
        <f>_xlfn.XLOOKUP(Orders_CLEAN[[#This Row],[Region]],Region_lookup[RegionCode],Region_lookup[RegionName])</f>
        <v>Eastern Cape</v>
      </c>
      <c r="P1192" t="s">
        <v>58</v>
      </c>
      <c r="Q1192" t="str">
        <f>_xlfn.XLOOKUP(Orders_CLEAN[[#This Row],[EmployeeID]],Employees[EmployeeID],Employees[EmployeeName])</f>
        <v>Palesa Steyn</v>
      </c>
      <c r="R1192" s="8">
        <f>Orders_CLEAN[[#This Row],[Quantity]]*Orders_CLEAN[[#This Row],[UnitPrice]]*(1-Orders_CLEAN[[#This Row],[Discount]])</f>
        <v>7340.625</v>
      </c>
      <c r="S1192" s="8">
        <f>Orders_CLEAN[[#This Row],[Cost]]*Orders_CLEAN[[#This Row],[Quantity]]</f>
        <v>4191.84</v>
      </c>
      <c r="T1192" s="8">
        <f>Orders_CLEAN[[#This Row],[LineTotal]]-Orders_CLEAN[[#This Row],[LineCost]]</f>
        <v>3148.7849999999999</v>
      </c>
      <c r="U1192" s="8" t="str">
        <f>IFERROR(IF(Orders_CLEAN[[#This Row],[Profit]]/Orders_CLEAN[[#This Row],[LineTotal]]&gt;0.3, "High", IF(Orders_CLEAN[[#This Row],[Profit]]/Orders_CLEAN[[#This Row],[LineTotal]]&gt;=0.15, "Medium", "Low")), "Quantity Error!")</f>
        <v>High</v>
      </c>
      <c r="V1192" s="8" t="str">
        <f>IF(COUNTIF(Returns[OrderID], Orders_CLEAN[[#This Row],[OrderID]])&gt;0, "Yes", "No")</f>
        <v>No</v>
      </c>
      <c r="W1192" s="19">
        <f>IF(Orders_CLEAN[[#This Row],[Returned]]="Yes",1,0)</f>
        <v>0</v>
      </c>
    </row>
    <row r="1193" spans="1:23" x14ac:dyDescent="0.2">
      <c r="A1193" t="s">
        <v>1829</v>
      </c>
      <c r="B1193" s="5">
        <v>45691</v>
      </c>
      <c r="C1193" s="5" t="str">
        <f>IF(Orders_CLEAN[[#This Row],[Quantity]]="", "Quantity Error!", "Q"&amp;ROUNDUP(MONTH(Orders_CLEAN[[#This Row],[OrderDate]])/3,0))</f>
        <v>Q1</v>
      </c>
      <c r="D1193" t="s">
        <v>428</v>
      </c>
      <c r="E1193" t="str">
        <f>_xlfn.XLOOKUP(Orders_CLEAN[[#This Row],[CustomerID]],Customers[CustomerID],Customers[CustomerName])</f>
        <v>Chantelle Steyn</v>
      </c>
      <c r="F1193" t="s">
        <v>65</v>
      </c>
      <c r="G1193" t="str">
        <f>_xlfn.XLOOKUP(Orders_CLEAN[[#This Row],[ProductID]],Products[ProductID],Products[ProductName])</f>
        <v>Bookcases Model 2</v>
      </c>
      <c r="H1193" t="str">
        <f>_xlfn.XLOOKUP(Orders_CLEAN[[#This Row],[ProductName]],Products[ProductName],Products[Category])</f>
        <v>Furniture</v>
      </c>
      <c r="I1193" s="6">
        <f>_xlfn.XLOOKUP(Orders_CLEAN[[#This Row],[ProductID]],Products[ProductID],Products[Cost])</f>
        <v>633.59</v>
      </c>
      <c r="J1193">
        <v>12</v>
      </c>
      <c r="K1193" s="6">
        <v>800.37</v>
      </c>
      <c r="L1193" s="7">
        <v>0.1</v>
      </c>
      <c r="M1193" t="s">
        <v>36</v>
      </c>
      <c r="N1193" t="s">
        <v>14</v>
      </c>
      <c r="O1193" t="str">
        <f>_xlfn.XLOOKUP(Orders_CLEAN[[#This Row],[Region]],Region_lookup[RegionCode],Region_lookup[RegionName])</f>
        <v>Western Cape</v>
      </c>
      <c r="P1193" t="s">
        <v>82</v>
      </c>
      <c r="Q1193" t="str">
        <f>_xlfn.XLOOKUP(Orders_CLEAN[[#This Row],[EmployeeID]],Employees[EmployeeID],Employees[EmployeeName])</f>
        <v>Thabo Pretorius</v>
      </c>
      <c r="R1193" s="8">
        <f>Orders_CLEAN[[#This Row],[Quantity]]*Orders_CLEAN[[#This Row],[UnitPrice]]*(1-Orders_CLEAN[[#This Row],[Discount]])</f>
        <v>8643.996000000001</v>
      </c>
      <c r="S1193" s="8">
        <f>Orders_CLEAN[[#This Row],[Cost]]*Orders_CLEAN[[#This Row],[Quantity]]</f>
        <v>7603.08</v>
      </c>
      <c r="T1193" s="8">
        <f>Orders_CLEAN[[#This Row],[LineTotal]]-Orders_CLEAN[[#This Row],[LineCost]]</f>
        <v>1040.9160000000011</v>
      </c>
      <c r="U1193" s="8" t="str">
        <f>IFERROR(IF(Orders_CLEAN[[#This Row],[Profit]]/Orders_CLEAN[[#This Row],[LineTotal]]&gt;0.3, "High", IF(Orders_CLEAN[[#This Row],[Profit]]/Orders_CLEAN[[#This Row],[LineTotal]]&gt;=0.15, "Medium", "Low")), "Quantity Error!")</f>
        <v>Low</v>
      </c>
      <c r="V1193" s="8" t="str">
        <f>IF(COUNTIF(Returns[OrderID], Orders_CLEAN[[#This Row],[OrderID]])&gt;0, "Yes", "No")</f>
        <v>No</v>
      </c>
      <c r="W1193" s="19">
        <f>IF(Orders_CLEAN[[#This Row],[Returned]]="Yes",1,0)</f>
        <v>0</v>
      </c>
    </row>
    <row r="1194" spans="1:23" x14ac:dyDescent="0.2">
      <c r="A1194" t="s">
        <v>1831</v>
      </c>
      <c r="B1194" s="5">
        <v>45521</v>
      </c>
      <c r="C1194" s="5" t="str">
        <f>IF(Orders_CLEAN[[#This Row],[Quantity]]="", "Quantity Error!", "Q"&amp;ROUNDUP(MONTH(Orders_CLEAN[[#This Row],[OrderDate]])/3,0))</f>
        <v>Q3</v>
      </c>
      <c r="D1194" t="s">
        <v>263</v>
      </c>
      <c r="E1194" t="str">
        <f>_xlfn.XLOOKUP(Orders_CLEAN[[#This Row],[CustomerID]],Customers[CustomerID],Customers[CustomerName])</f>
        <v>Kagiso Coetzee</v>
      </c>
      <c r="F1194" t="s">
        <v>51</v>
      </c>
      <c r="G1194" t="str">
        <f>_xlfn.XLOOKUP(Orders_CLEAN[[#This Row],[ProductID]],Products[ProductID],Products[ProductName])</f>
        <v>Bookcases Model 4</v>
      </c>
      <c r="H1194" t="str">
        <f>_xlfn.XLOOKUP(Orders_CLEAN[[#This Row],[ProductName]],Products[ProductName],Products[Category])</f>
        <v>Furniture</v>
      </c>
      <c r="I1194" s="6">
        <f>_xlfn.XLOOKUP(Orders_CLEAN[[#This Row],[ProductID]],Products[ProductID],Products[Cost])</f>
        <v>539.9</v>
      </c>
      <c r="J1194">
        <v>3</v>
      </c>
      <c r="K1194" s="6">
        <v>1019.72</v>
      </c>
      <c r="L1194" s="7">
        <v>0</v>
      </c>
      <c r="M1194" t="s">
        <v>27</v>
      </c>
      <c r="N1194" t="s">
        <v>14</v>
      </c>
      <c r="O1194" t="str">
        <f>_xlfn.XLOOKUP(Orders_CLEAN[[#This Row],[Region]],Region_lookup[RegionCode],Region_lookup[RegionName])</f>
        <v>Western Cape</v>
      </c>
      <c r="P1194" t="s">
        <v>93</v>
      </c>
      <c r="Q1194" t="str">
        <f>_xlfn.XLOOKUP(Orders_CLEAN[[#This Row],[EmployeeID]],Employees[EmployeeID],Employees[EmployeeName])</f>
        <v>Anja Zulu</v>
      </c>
      <c r="R1194" s="8">
        <f>Orders_CLEAN[[#This Row],[Quantity]]*Orders_CLEAN[[#This Row],[UnitPrice]]*(1-Orders_CLEAN[[#This Row],[Discount]])</f>
        <v>3059.16</v>
      </c>
      <c r="S1194" s="8">
        <f>Orders_CLEAN[[#This Row],[Cost]]*Orders_CLEAN[[#This Row],[Quantity]]</f>
        <v>1619.6999999999998</v>
      </c>
      <c r="T1194" s="8">
        <f>Orders_CLEAN[[#This Row],[LineTotal]]-Orders_CLEAN[[#This Row],[LineCost]]</f>
        <v>1439.46</v>
      </c>
      <c r="U1194" s="8" t="str">
        <f>IFERROR(IF(Orders_CLEAN[[#This Row],[Profit]]/Orders_CLEAN[[#This Row],[LineTotal]]&gt;0.3, "High", IF(Orders_CLEAN[[#This Row],[Profit]]/Orders_CLEAN[[#This Row],[LineTotal]]&gt;=0.15, "Medium", "Low")), "Quantity Error!")</f>
        <v>High</v>
      </c>
      <c r="V1194" s="8" t="str">
        <f>IF(COUNTIF(Returns[OrderID], Orders_CLEAN[[#This Row],[OrderID]])&gt;0, "Yes", "No")</f>
        <v>No</v>
      </c>
      <c r="W1194" s="19">
        <f>IF(Orders_CLEAN[[#This Row],[Returned]]="Yes",1,0)</f>
        <v>0</v>
      </c>
    </row>
    <row r="1195" spans="1:23" x14ac:dyDescent="0.2">
      <c r="A1195" t="s">
        <v>1833</v>
      </c>
      <c r="B1195" s="5">
        <v>45751</v>
      </c>
      <c r="C1195" s="5" t="str">
        <f>IF(Orders_CLEAN[[#This Row],[Quantity]]="", "Quantity Error!", "Q"&amp;ROUNDUP(MONTH(Orders_CLEAN[[#This Row],[OrderDate]])/3,0))</f>
        <v>Q2</v>
      </c>
      <c r="D1195" t="s">
        <v>323</v>
      </c>
      <c r="E1195" t="str">
        <f>_xlfn.XLOOKUP(Orders_CLEAN[[#This Row],[CustomerID]],Customers[CustomerID],Customers[CustomerName])</f>
        <v>Nomsa Molefe</v>
      </c>
      <c r="F1195" t="s">
        <v>142</v>
      </c>
      <c r="G1195" t="str">
        <f>_xlfn.XLOOKUP(Orders_CLEAN[[#This Row],[ProductID]],Products[ProductID],Products[ProductName])</f>
        <v>Laptops Model 3</v>
      </c>
      <c r="H1195" t="str">
        <f>_xlfn.XLOOKUP(Orders_CLEAN[[#This Row],[ProductName]],Products[ProductName],Products[Category])</f>
        <v>Technology</v>
      </c>
      <c r="I1195" s="6">
        <f>_xlfn.XLOOKUP(Orders_CLEAN[[#This Row],[ProductID]],Products[ProductID],Products[Cost])</f>
        <v>727.96</v>
      </c>
      <c r="J1195">
        <v>3</v>
      </c>
      <c r="K1195" s="6">
        <v>1118.93</v>
      </c>
      <c r="L1195" s="7">
        <v>0.15</v>
      </c>
      <c r="M1195" t="s">
        <v>13</v>
      </c>
      <c r="N1195" t="s">
        <v>14</v>
      </c>
      <c r="O1195" t="str">
        <f>_xlfn.XLOOKUP(Orders_CLEAN[[#This Row],[Region]],Region_lookup[RegionCode],Region_lookup[RegionName])</f>
        <v>Western Cape</v>
      </c>
      <c r="P1195" t="s">
        <v>15</v>
      </c>
      <c r="Q1195" t="str">
        <f>_xlfn.XLOOKUP(Orders_CLEAN[[#This Row],[EmployeeID]],Employees[EmployeeID],Employees[EmployeeName])</f>
        <v>Anja Fourie</v>
      </c>
      <c r="R1195" s="8">
        <f>Orders_CLEAN[[#This Row],[Quantity]]*Orders_CLEAN[[#This Row],[UnitPrice]]*(1-Orders_CLEAN[[#This Row],[Discount]])</f>
        <v>2853.2714999999998</v>
      </c>
      <c r="S1195" s="8">
        <f>Orders_CLEAN[[#This Row],[Cost]]*Orders_CLEAN[[#This Row],[Quantity]]</f>
        <v>2183.88</v>
      </c>
      <c r="T1195" s="8">
        <f>Orders_CLEAN[[#This Row],[LineTotal]]-Orders_CLEAN[[#This Row],[LineCost]]</f>
        <v>669.39149999999972</v>
      </c>
      <c r="U1195" s="8" t="str">
        <f>IFERROR(IF(Orders_CLEAN[[#This Row],[Profit]]/Orders_CLEAN[[#This Row],[LineTotal]]&gt;0.3, "High", IF(Orders_CLEAN[[#This Row],[Profit]]/Orders_CLEAN[[#This Row],[LineTotal]]&gt;=0.15, "Medium", "Low")), "Quantity Error!")</f>
        <v>Medium</v>
      </c>
      <c r="V1195" s="8" t="str">
        <f>IF(COUNTIF(Returns[OrderID], Orders_CLEAN[[#This Row],[OrderID]])&gt;0, "Yes", "No")</f>
        <v>No</v>
      </c>
      <c r="W1195" s="19">
        <f>IF(Orders_CLEAN[[#This Row],[Returned]]="Yes",1,0)</f>
        <v>0</v>
      </c>
    </row>
    <row r="1196" spans="1:23" x14ac:dyDescent="0.2">
      <c r="A1196" t="s">
        <v>1835</v>
      </c>
      <c r="B1196" s="5">
        <v>45681</v>
      </c>
      <c r="C1196" s="5" t="str">
        <f>IF(Orders_CLEAN[[#This Row],[Quantity]]="", "Quantity Error!", "Q"&amp;ROUNDUP(MONTH(Orders_CLEAN[[#This Row],[OrderDate]])/3,0))</f>
        <v>Q1</v>
      </c>
      <c r="D1196" t="s">
        <v>72</v>
      </c>
      <c r="E1196" t="str">
        <f>_xlfn.XLOOKUP(Orders_CLEAN[[#This Row],[CustomerID]],Customers[CustomerID],Customers[CustomerName])</f>
        <v>Francois Botha</v>
      </c>
      <c r="F1196" t="s">
        <v>413</v>
      </c>
      <c r="G1196" t="str">
        <f>_xlfn.XLOOKUP(Orders_CLEAN[[#This Row],[ProductID]],Products[ProductID],Products[ProductName])</f>
        <v>Monitors Model 4</v>
      </c>
      <c r="H1196" t="str">
        <f>_xlfn.XLOOKUP(Orders_CLEAN[[#This Row],[ProductName]],Products[ProductName],Products[Category])</f>
        <v>Technology</v>
      </c>
      <c r="I1196" s="6">
        <f>_xlfn.XLOOKUP(Orders_CLEAN[[#This Row],[ProductID]],Products[ProductID],Products[Cost])</f>
        <v>365.65</v>
      </c>
      <c r="J1196">
        <v>2</v>
      </c>
      <c r="K1196" s="6">
        <v>689.97</v>
      </c>
      <c r="L1196" s="7">
        <v>0.2</v>
      </c>
      <c r="M1196" t="s">
        <v>27</v>
      </c>
      <c r="N1196" t="s">
        <v>47</v>
      </c>
      <c r="O1196" t="str">
        <f>_xlfn.XLOOKUP(Orders_CLEAN[[#This Row],[Region]],Region_lookup[RegionCode],Region_lookup[RegionName])</f>
        <v>Eastern Cape</v>
      </c>
      <c r="P1196" t="s">
        <v>48</v>
      </c>
      <c r="Q1196" t="str">
        <f>_xlfn.XLOOKUP(Orders_CLEAN[[#This Row],[EmployeeID]],Employees[EmployeeID],Employees[EmployeeName])</f>
        <v>Sipho Ndlovu</v>
      </c>
      <c r="R1196" s="8">
        <f>Orders_CLEAN[[#This Row],[Quantity]]*Orders_CLEAN[[#This Row],[UnitPrice]]*(1-Orders_CLEAN[[#This Row],[Discount]])</f>
        <v>1103.952</v>
      </c>
      <c r="S1196" s="8">
        <f>Orders_CLEAN[[#This Row],[Cost]]*Orders_CLEAN[[#This Row],[Quantity]]</f>
        <v>731.3</v>
      </c>
      <c r="T1196" s="8">
        <f>Orders_CLEAN[[#This Row],[LineTotal]]-Orders_CLEAN[[#This Row],[LineCost]]</f>
        <v>372.65200000000004</v>
      </c>
      <c r="U1196" s="8" t="str">
        <f>IFERROR(IF(Orders_CLEAN[[#This Row],[Profit]]/Orders_CLEAN[[#This Row],[LineTotal]]&gt;0.3, "High", IF(Orders_CLEAN[[#This Row],[Profit]]/Orders_CLEAN[[#This Row],[LineTotal]]&gt;=0.15, "Medium", "Low")), "Quantity Error!")</f>
        <v>High</v>
      </c>
      <c r="V1196" s="8" t="str">
        <f>IF(COUNTIF(Returns[OrderID], Orders_CLEAN[[#This Row],[OrderID]])&gt;0, "Yes", "No")</f>
        <v>No</v>
      </c>
      <c r="W1196" s="19">
        <f>IF(Orders_CLEAN[[#This Row],[Returned]]="Yes",1,0)</f>
        <v>0</v>
      </c>
    </row>
    <row r="1197" spans="1:23" x14ac:dyDescent="0.2">
      <c r="A1197" t="s">
        <v>1837</v>
      </c>
      <c r="B1197" s="5">
        <v>45344</v>
      </c>
      <c r="C1197" s="5" t="str">
        <f>IF(Orders_CLEAN[[#This Row],[Quantity]]="", "Quantity Error!", "Q"&amp;ROUNDUP(MONTH(Orders_CLEAN[[#This Row],[OrderDate]])/3,0))</f>
        <v>Q1</v>
      </c>
      <c r="D1197" t="s">
        <v>574</v>
      </c>
      <c r="E1197" t="str">
        <f>_xlfn.XLOOKUP(Orders_CLEAN[[#This Row],[CustomerID]],Customers[CustomerID],Customers[CustomerName])</f>
        <v>Lerato Mbatha</v>
      </c>
      <c r="F1197" t="s">
        <v>55</v>
      </c>
      <c r="G1197" t="str">
        <f>_xlfn.XLOOKUP(Orders_CLEAN[[#This Row],[ProductID]],Products[ProductID],Products[ProductName])</f>
        <v>Paper Model 3</v>
      </c>
      <c r="H1197" t="str">
        <f>_xlfn.XLOOKUP(Orders_CLEAN[[#This Row],[ProductName]],Products[ProductName],Products[Category])</f>
        <v>Office Supplies</v>
      </c>
      <c r="I1197" s="6">
        <f>_xlfn.XLOOKUP(Orders_CLEAN[[#This Row],[ProductID]],Products[ProductID],Products[Cost])</f>
        <v>239.71</v>
      </c>
      <c r="J1197">
        <v>10</v>
      </c>
      <c r="K1197" s="6">
        <v>522.34</v>
      </c>
      <c r="L1197" s="7">
        <v>0.1</v>
      </c>
      <c r="M1197" t="s">
        <v>27</v>
      </c>
      <c r="N1197" t="s">
        <v>31</v>
      </c>
      <c r="O1197" t="str">
        <f>_xlfn.XLOOKUP(Orders_CLEAN[[#This Row],[Region]],Region_lookup[RegionCode],Region_lookup[RegionName])</f>
        <v>Gauteng</v>
      </c>
      <c r="P1197" t="s">
        <v>43</v>
      </c>
      <c r="Q1197" t="str">
        <f>_xlfn.XLOOKUP(Orders_CLEAN[[#This Row],[EmployeeID]],Employees[EmployeeID],Employees[EmployeeName])</f>
        <v>Thabo Dlamini</v>
      </c>
      <c r="R1197" s="8">
        <f>Orders_CLEAN[[#This Row],[Quantity]]*Orders_CLEAN[[#This Row],[UnitPrice]]*(1-Orders_CLEAN[[#This Row],[Discount]])</f>
        <v>4701.0600000000004</v>
      </c>
      <c r="S1197" s="8">
        <f>Orders_CLEAN[[#This Row],[Cost]]*Orders_CLEAN[[#This Row],[Quantity]]</f>
        <v>2397.1</v>
      </c>
      <c r="T1197" s="8">
        <f>Orders_CLEAN[[#This Row],[LineTotal]]-Orders_CLEAN[[#This Row],[LineCost]]</f>
        <v>2303.9600000000005</v>
      </c>
      <c r="U1197" s="8" t="str">
        <f>IFERROR(IF(Orders_CLEAN[[#This Row],[Profit]]/Orders_CLEAN[[#This Row],[LineTotal]]&gt;0.3, "High", IF(Orders_CLEAN[[#This Row],[Profit]]/Orders_CLEAN[[#This Row],[LineTotal]]&gt;=0.15, "Medium", "Low")), "Quantity Error!")</f>
        <v>High</v>
      </c>
      <c r="V1197" s="8" t="str">
        <f>IF(COUNTIF(Returns[OrderID], Orders_CLEAN[[#This Row],[OrderID]])&gt;0, "Yes", "No")</f>
        <v>No</v>
      </c>
      <c r="W1197" s="19">
        <f>IF(Orders_CLEAN[[#This Row],[Returned]]="Yes",1,0)</f>
        <v>0</v>
      </c>
    </row>
    <row r="1198" spans="1:23" x14ac:dyDescent="0.2">
      <c r="A1198" t="s">
        <v>1838</v>
      </c>
      <c r="B1198" s="5">
        <v>45761</v>
      </c>
      <c r="C1198" s="5" t="str">
        <f>IF(Orders_CLEAN[[#This Row],[Quantity]]="", "Quantity Error!", "Q"&amp;ROUNDUP(MONTH(Orders_CLEAN[[#This Row],[OrderDate]])/3,0))</f>
        <v>Q2</v>
      </c>
      <c r="D1198" t="s">
        <v>126</v>
      </c>
      <c r="E1198" t="str">
        <f>_xlfn.XLOOKUP(Orders_CLEAN[[#This Row],[CustomerID]],Customers[CustomerID],Customers[CustomerName])</f>
        <v>Sipho Molefe</v>
      </c>
      <c r="F1198" t="s">
        <v>55</v>
      </c>
      <c r="G1198" t="str">
        <f>_xlfn.XLOOKUP(Orders_CLEAN[[#This Row],[ProductID]],Products[ProductID],Products[ProductName])</f>
        <v>Paper Model 3</v>
      </c>
      <c r="H1198" t="str">
        <f>_xlfn.XLOOKUP(Orders_CLEAN[[#This Row],[ProductName]],Products[ProductName],Products[Category])</f>
        <v>Office Supplies</v>
      </c>
      <c r="I1198" s="6">
        <f>_xlfn.XLOOKUP(Orders_CLEAN[[#This Row],[ProductID]],Products[ProductID],Products[Cost])</f>
        <v>239.71</v>
      </c>
      <c r="J1198">
        <v>11</v>
      </c>
      <c r="K1198" s="6">
        <v>522.34</v>
      </c>
      <c r="L1198" s="7">
        <v>0</v>
      </c>
      <c r="M1198" t="s">
        <v>27</v>
      </c>
      <c r="N1198" t="s">
        <v>31</v>
      </c>
      <c r="O1198" t="str">
        <f>_xlfn.XLOOKUP(Orders_CLEAN[[#This Row],[Region]],Region_lookup[RegionCode],Region_lookup[RegionName])</f>
        <v>Gauteng</v>
      </c>
      <c r="P1198" t="s">
        <v>43</v>
      </c>
      <c r="Q1198" t="str">
        <f>_xlfn.XLOOKUP(Orders_CLEAN[[#This Row],[EmployeeID]],Employees[EmployeeID],Employees[EmployeeName])</f>
        <v>Thabo Dlamini</v>
      </c>
      <c r="R1198" s="8">
        <f>Orders_CLEAN[[#This Row],[Quantity]]*Orders_CLEAN[[#This Row],[UnitPrice]]*(1-Orders_CLEAN[[#This Row],[Discount]])</f>
        <v>5745.7400000000007</v>
      </c>
      <c r="S1198" s="8">
        <f>Orders_CLEAN[[#This Row],[Cost]]*Orders_CLEAN[[#This Row],[Quantity]]</f>
        <v>2636.81</v>
      </c>
      <c r="T1198" s="8">
        <f>Orders_CLEAN[[#This Row],[LineTotal]]-Orders_CLEAN[[#This Row],[LineCost]]</f>
        <v>3108.9300000000007</v>
      </c>
      <c r="U1198" s="8" t="str">
        <f>IFERROR(IF(Orders_CLEAN[[#This Row],[Profit]]/Orders_CLEAN[[#This Row],[LineTotal]]&gt;0.3, "High", IF(Orders_CLEAN[[#This Row],[Profit]]/Orders_CLEAN[[#This Row],[LineTotal]]&gt;=0.15, "Medium", "Low")), "Quantity Error!")</f>
        <v>High</v>
      </c>
      <c r="V1198" s="8" t="str">
        <f>IF(COUNTIF(Returns[OrderID], Orders_CLEAN[[#This Row],[OrderID]])&gt;0, "Yes", "No")</f>
        <v>Yes</v>
      </c>
      <c r="W1198" s="19">
        <f>IF(Orders_CLEAN[[#This Row],[Returned]]="Yes",1,0)</f>
        <v>1</v>
      </c>
    </row>
    <row r="1199" spans="1:23" x14ac:dyDescent="0.2">
      <c r="A1199" t="s">
        <v>1840</v>
      </c>
      <c r="B1199" s="5">
        <v>45525</v>
      </c>
      <c r="C1199" s="5" t="str">
        <f>IF(Orders_CLEAN[[#This Row],[Quantity]]="", "Quantity Error!", "Q"&amp;ROUNDUP(MONTH(Orders_CLEAN[[#This Row],[OrderDate]])/3,0))</f>
        <v>Q3</v>
      </c>
      <c r="D1199" t="s">
        <v>434</v>
      </c>
      <c r="E1199" t="str">
        <f>_xlfn.XLOOKUP(Orders_CLEAN[[#This Row],[CustomerID]],Customers[CustomerID],Customers[CustomerName])</f>
        <v>Chantelle Khumalo</v>
      </c>
      <c r="F1199" t="s">
        <v>46</v>
      </c>
      <c r="G1199" t="str">
        <f>_xlfn.XLOOKUP(Orders_CLEAN[[#This Row],[ProductID]],Products[ProductID],Products[ProductName])</f>
        <v>Tables Model 4</v>
      </c>
      <c r="H1199" t="str">
        <f>_xlfn.XLOOKUP(Orders_CLEAN[[#This Row],[ProductName]],Products[ProductName],Products[Category])</f>
        <v>Furniture</v>
      </c>
      <c r="I1199" s="6">
        <f>_xlfn.XLOOKUP(Orders_CLEAN[[#This Row],[ProductID]],Products[ProductID],Products[Cost])</f>
        <v>707.97</v>
      </c>
      <c r="J1199">
        <v>9</v>
      </c>
      <c r="K1199" s="6">
        <v>1262.55</v>
      </c>
      <c r="L1199" s="7">
        <v>0.1</v>
      </c>
      <c r="M1199" t="s">
        <v>62</v>
      </c>
      <c r="N1199" t="s">
        <v>31</v>
      </c>
      <c r="O1199" t="str">
        <f>_xlfn.XLOOKUP(Orders_CLEAN[[#This Row],[Region]],Region_lookup[RegionCode],Region_lookup[RegionName])</f>
        <v>Gauteng</v>
      </c>
      <c r="P1199" t="s">
        <v>52</v>
      </c>
      <c r="Q1199" t="str">
        <f>_xlfn.XLOOKUP(Orders_CLEAN[[#This Row],[EmployeeID]],Employees[EmployeeID],Employees[EmployeeName])</f>
        <v>Precious Mbatha</v>
      </c>
      <c r="R1199" s="8">
        <f>Orders_CLEAN[[#This Row],[Quantity]]*Orders_CLEAN[[#This Row],[UnitPrice]]*(1-Orders_CLEAN[[#This Row],[Discount]])</f>
        <v>10226.654999999999</v>
      </c>
      <c r="S1199" s="8">
        <f>Orders_CLEAN[[#This Row],[Cost]]*Orders_CLEAN[[#This Row],[Quantity]]</f>
        <v>6371.7300000000005</v>
      </c>
      <c r="T1199" s="8">
        <f>Orders_CLEAN[[#This Row],[LineTotal]]-Orders_CLEAN[[#This Row],[LineCost]]</f>
        <v>3854.9249999999984</v>
      </c>
      <c r="U1199" s="8" t="str">
        <f>IFERROR(IF(Orders_CLEAN[[#This Row],[Profit]]/Orders_CLEAN[[#This Row],[LineTotal]]&gt;0.3, "High", IF(Orders_CLEAN[[#This Row],[Profit]]/Orders_CLEAN[[#This Row],[LineTotal]]&gt;=0.15, "Medium", "Low")), "Quantity Error!")</f>
        <v>High</v>
      </c>
      <c r="V1199" s="8" t="str">
        <f>IF(COUNTIF(Returns[OrderID], Orders_CLEAN[[#This Row],[OrderID]])&gt;0, "Yes", "No")</f>
        <v>No</v>
      </c>
      <c r="W1199" s="19">
        <f>IF(Orders_CLEAN[[#This Row],[Returned]]="Yes",1,0)</f>
        <v>0</v>
      </c>
    </row>
    <row r="1200" spans="1:23" x14ac:dyDescent="0.2">
      <c r="A1200" t="s">
        <v>1841</v>
      </c>
      <c r="B1200" s="5">
        <v>45446</v>
      </c>
      <c r="C1200" s="5" t="str">
        <f>IF(Orders_CLEAN[[#This Row],[Quantity]]="", "Quantity Error!", "Q"&amp;ROUNDUP(MONTH(Orders_CLEAN[[#This Row],[OrderDate]])/3,0))</f>
        <v>Q2</v>
      </c>
      <c r="D1200" t="s">
        <v>303</v>
      </c>
      <c r="E1200" t="str">
        <f>_xlfn.XLOOKUP(Orders_CLEAN[[#This Row],[CustomerID]],Customers[CustomerID],Customers[CustomerName])</f>
        <v>Chantelle Pretorius</v>
      </c>
      <c r="F1200" t="s">
        <v>148</v>
      </c>
      <c r="G1200" t="str">
        <f>_xlfn.XLOOKUP(Orders_CLEAN[[#This Row],[ProductID]],Products[ProductID],Products[ProductName])</f>
        <v>Tables Model 3</v>
      </c>
      <c r="H1200" t="str">
        <f>_xlfn.XLOOKUP(Orders_CLEAN[[#This Row],[ProductName]],Products[ProductName],Products[Category])</f>
        <v>Furniture</v>
      </c>
      <c r="I1200" s="6">
        <f>_xlfn.XLOOKUP(Orders_CLEAN[[#This Row],[ProductID]],Products[ProductID],Products[Cost])</f>
        <v>190.89</v>
      </c>
      <c r="J1200">
        <v>4</v>
      </c>
      <c r="K1200" s="6">
        <v>243.15</v>
      </c>
      <c r="L1200" s="7">
        <v>0</v>
      </c>
      <c r="M1200" t="s">
        <v>27</v>
      </c>
      <c r="N1200" t="s">
        <v>14</v>
      </c>
      <c r="O1200" t="str">
        <f>_xlfn.XLOOKUP(Orders_CLEAN[[#This Row],[Region]],Region_lookup[RegionCode],Region_lookup[RegionName])</f>
        <v>Western Cape</v>
      </c>
      <c r="P1200" t="s">
        <v>15</v>
      </c>
      <c r="Q1200" t="str">
        <f>_xlfn.XLOOKUP(Orders_CLEAN[[#This Row],[EmployeeID]],Employees[EmployeeID],Employees[EmployeeName])</f>
        <v>Anja Fourie</v>
      </c>
      <c r="R1200" s="8">
        <f>Orders_CLEAN[[#This Row],[Quantity]]*Orders_CLEAN[[#This Row],[UnitPrice]]*(1-Orders_CLEAN[[#This Row],[Discount]])</f>
        <v>972.6</v>
      </c>
      <c r="S1200" s="8">
        <f>Orders_CLEAN[[#This Row],[Cost]]*Orders_CLEAN[[#This Row],[Quantity]]</f>
        <v>763.56</v>
      </c>
      <c r="T1200" s="8">
        <f>Orders_CLEAN[[#This Row],[LineTotal]]-Orders_CLEAN[[#This Row],[LineCost]]</f>
        <v>209.04000000000008</v>
      </c>
      <c r="U1200" s="8" t="str">
        <f>IFERROR(IF(Orders_CLEAN[[#This Row],[Profit]]/Orders_CLEAN[[#This Row],[LineTotal]]&gt;0.3, "High", IF(Orders_CLEAN[[#This Row],[Profit]]/Orders_CLEAN[[#This Row],[LineTotal]]&gt;=0.15, "Medium", "Low")), "Quantity Error!")</f>
        <v>Medium</v>
      </c>
      <c r="V1200" s="8" t="str">
        <f>IF(COUNTIF(Returns[OrderID], Orders_CLEAN[[#This Row],[OrderID]])&gt;0, "Yes", "No")</f>
        <v>No</v>
      </c>
      <c r="W1200" s="19">
        <f>IF(Orders_CLEAN[[#This Row],[Returned]]="Yes",1,0)</f>
        <v>0</v>
      </c>
    </row>
    <row r="1201" spans="1:23" x14ac:dyDescent="0.2">
      <c r="A1201" t="s">
        <v>1842</v>
      </c>
      <c r="B1201" s="5">
        <v>45693</v>
      </c>
      <c r="C1201" s="5" t="str">
        <f>IF(Orders_CLEAN[[#This Row],[Quantity]]="", "Quantity Error!", "Q"&amp;ROUNDUP(MONTH(Orders_CLEAN[[#This Row],[OrderDate]])/3,0))</f>
        <v>Q1</v>
      </c>
      <c r="D1201" t="s">
        <v>64</v>
      </c>
      <c r="E1201" t="str">
        <f>_xlfn.XLOOKUP(Orders_CLEAN[[#This Row],[CustomerID]],Customers[CustomerID],Customers[CustomerName])</f>
        <v>Bongani Van Der Merwe</v>
      </c>
      <c r="F1201" t="s">
        <v>417</v>
      </c>
      <c r="G1201" t="str">
        <f>_xlfn.XLOOKUP(Orders_CLEAN[[#This Row],[ProductID]],Products[ProductID],Products[ProductName])</f>
        <v>Staplers Model 1</v>
      </c>
      <c r="H1201" t="str">
        <f>_xlfn.XLOOKUP(Orders_CLEAN[[#This Row],[ProductName]],Products[ProductName],Products[Category])</f>
        <v>Office Supplies</v>
      </c>
      <c r="I1201" s="6">
        <f>_xlfn.XLOOKUP(Orders_CLEAN[[#This Row],[ProductID]],Products[ProductID],Products[Cost])</f>
        <v>671.48</v>
      </c>
      <c r="J1201">
        <v>9</v>
      </c>
      <c r="K1201" s="6">
        <v>1240.1099999999999</v>
      </c>
      <c r="L1201" s="7">
        <v>0.15</v>
      </c>
      <c r="M1201" t="s">
        <v>13</v>
      </c>
      <c r="N1201" t="s">
        <v>31</v>
      </c>
      <c r="O1201" t="str">
        <f>_xlfn.XLOOKUP(Orders_CLEAN[[#This Row],[Region]],Region_lookup[RegionCode],Region_lookup[RegionName])</f>
        <v>Gauteng</v>
      </c>
      <c r="P1201" t="s">
        <v>43</v>
      </c>
      <c r="Q1201" t="str">
        <f>_xlfn.XLOOKUP(Orders_CLEAN[[#This Row],[EmployeeID]],Employees[EmployeeID],Employees[EmployeeName])</f>
        <v>Thabo Dlamini</v>
      </c>
      <c r="R1201" s="8">
        <f>Orders_CLEAN[[#This Row],[Quantity]]*Orders_CLEAN[[#This Row],[UnitPrice]]*(1-Orders_CLEAN[[#This Row],[Discount]])</f>
        <v>9486.8415000000005</v>
      </c>
      <c r="S1201" s="8">
        <f>Orders_CLEAN[[#This Row],[Cost]]*Orders_CLEAN[[#This Row],[Quantity]]</f>
        <v>6043.32</v>
      </c>
      <c r="T1201" s="8">
        <f>Orders_CLEAN[[#This Row],[LineTotal]]-Orders_CLEAN[[#This Row],[LineCost]]</f>
        <v>3443.5215000000007</v>
      </c>
      <c r="U1201" s="8" t="str">
        <f>IFERROR(IF(Orders_CLEAN[[#This Row],[Profit]]/Orders_CLEAN[[#This Row],[LineTotal]]&gt;0.3, "High", IF(Orders_CLEAN[[#This Row],[Profit]]/Orders_CLEAN[[#This Row],[LineTotal]]&gt;=0.15, "Medium", "Low")), "Quantity Error!")</f>
        <v>High</v>
      </c>
      <c r="V1201" s="8" t="str">
        <f>IF(COUNTIF(Returns[OrderID], Orders_CLEAN[[#This Row],[OrderID]])&gt;0, "Yes", "No")</f>
        <v>No</v>
      </c>
      <c r="W1201" s="19">
        <f>IF(Orders_CLEAN[[#This Row],[Returned]]="Yes",1,0)</f>
        <v>0</v>
      </c>
    </row>
    <row r="1202" spans="1:23" x14ac:dyDescent="0.2">
      <c r="A1202" t="s">
        <v>1844</v>
      </c>
      <c r="B1202" s="5">
        <v>45594</v>
      </c>
      <c r="C1202" s="5" t="str">
        <f>IF(Orders_CLEAN[[#This Row],[Quantity]]="", "Quantity Error!", "Q"&amp;ROUNDUP(MONTH(Orders_CLEAN[[#This Row],[OrderDate]])/3,0))</f>
        <v>Q4</v>
      </c>
      <c r="D1202" t="s">
        <v>29</v>
      </c>
      <c r="E1202" t="str">
        <f>_xlfn.XLOOKUP(Orders_CLEAN[[#This Row],[CustomerID]],Customers[CustomerID],Customers[CustomerName])</f>
        <v>Lerato Molefe</v>
      </c>
      <c r="F1202" t="s">
        <v>114</v>
      </c>
      <c r="G1202" t="str">
        <f>_xlfn.XLOOKUP(Orders_CLEAN[[#This Row],[ProductID]],Products[ProductID],Products[ProductName])</f>
        <v>Staplers Model 4</v>
      </c>
      <c r="H1202" t="str">
        <f>_xlfn.XLOOKUP(Orders_CLEAN[[#This Row],[ProductName]],Products[ProductName],Products[Category])</f>
        <v>Office Supplies</v>
      </c>
      <c r="I1202" s="6">
        <f>_xlfn.XLOOKUP(Orders_CLEAN[[#This Row],[ProductID]],Products[ProductID],Products[Cost])</f>
        <v>465.76</v>
      </c>
      <c r="J1202">
        <v>6</v>
      </c>
      <c r="K1202" s="6">
        <v>906.25</v>
      </c>
      <c r="L1202" s="7">
        <v>0.1</v>
      </c>
      <c r="M1202" t="s">
        <v>27</v>
      </c>
      <c r="N1202" t="s">
        <v>31</v>
      </c>
      <c r="O1202" t="str">
        <f>_xlfn.XLOOKUP(Orders_CLEAN[[#This Row],[Region]],Region_lookup[RegionCode],Region_lookup[RegionName])</f>
        <v>Gauteng</v>
      </c>
      <c r="P1202" t="s">
        <v>52</v>
      </c>
      <c r="Q1202" t="str">
        <f>_xlfn.XLOOKUP(Orders_CLEAN[[#This Row],[EmployeeID]],Employees[EmployeeID],Employees[EmployeeName])</f>
        <v>Precious Mbatha</v>
      </c>
      <c r="R1202" s="8">
        <f>Orders_CLEAN[[#This Row],[Quantity]]*Orders_CLEAN[[#This Row],[UnitPrice]]*(1-Orders_CLEAN[[#This Row],[Discount]])</f>
        <v>4893.75</v>
      </c>
      <c r="S1202" s="8">
        <f>Orders_CLEAN[[#This Row],[Cost]]*Orders_CLEAN[[#This Row],[Quantity]]</f>
        <v>2794.56</v>
      </c>
      <c r="T1202" s="8">
        <f>Orders_CLEAN[[#This Row],[LineTotal]]-Orders_CLEAN[[#This Row],[LineCost]]</f>
        <v>2099.19</v>
      </c>
      <c r="U1202" s="8" t="str">
        <f>IFERROR(IF(Orders_CLEAN[[#This Row],[Profit]]/Orders_CLEAN[[#This Row],[LineTotal]]&gt;0.3, "High", IF(Orders_CLEAN[[#This Row],[Profit]]/Orders_CLEAN[[#This Row],[LineTotal]]&gt;=0.15, "Medium", "Low")), "Quantity Error!")</f>
        <v>High</v>
      </c>
      <c r="V1202" s="8" t="str">
        <f>IF(COUNTIF(Returns[OrderID], Orders_CLEAN[[#This Row],[OrderID]])&gt;0, "Yes", "No")</f>
        <v>No</v>
      </c>
      <c r="W1202" s="19">
        <f>IF(Orders_CLEAN[[#This Row],[Returned]]="Yes",1,0)</f>
        <v>0</v>
      </c>
    </row>
    <row r="1203" spans="1:23" x14ac:dyDescent="0.2">
      <c r="A1203" t="s">
        <v>1845</v>
      </c>
      <c r="B1203" s="5">
        <v>45718</v>
      </c>
      <c r="C1203" s="5" t="str">
        <f>IF(Orders_CLEAN[[#This Row],[Quantity]]="", "Quantity Error!", "Q"&amp;ROUNDUP(MONTH(Orders_CLEAN[[#This Row],[OrderDate]])/3,0))</f>
        <v>Q1</v>
      </c>
      <c r="D1203" t="s">
        <v>254</v>
      </c>
      <c r="E1203" t="str">
        <f>_xlfn.XLOOKUP(Orders_CLEAN[[#This Row],[CustomerID]],Customers[CustomerID],Customers[CustomerName])</f>
        <v>Werner Sithole</v>
      </c>
      <c r="F1203" t="s">
        <v>26</v>
      </c>
      <c r="G1203" t="str">
        <f>_xlfn.XLOOKUP(Orders_CLEAN[[#This Row],[ProductID]],Products[ProductID],Products[ProductName])</f>
        <v>Bookcases Model 3</v>
      </c>
      <c r="H1203" t="str">
        <f>_xlfn.XLOOKUP(Orders_CLEAN[[#This Row],[ProductName]],Products[ProductName],Products[Category])</f>
        <v>Furniture</v>
      </c>
      <c r="I1203" s="6">
        <f>_xlfn.XLOOKUP(Orders_CLEAN[[#This Row],[ProductID]],Products[ProductID],Products[Cost])</f>
        <v>431.57</v>
      </c>
      <c r="J1203">
        <v>12</v>
      </c>
      <c r="K1203" s="6">
        <v>725.92</v>
      </c>
      <c r="L1203" s="7">
        <v>0</v>
      </c>
      <c r="M1203" t="s">
        <v>13</v>
      </c>
      <c r="N1203" t="s">
        <v>21</v>
      </c>
      <c r="O1203" t="str">
        <f>_xlfn.XLOOKUP(Orders_CLEAN[[#This Row],[Region]],Region_lookup[RegionCode],Region_lookup[RegionName])</f>
        <v>KwaZulu-Natal</v>
      </c>
      <c r="P1203" t="s">
        <v>97</v>
      </c>
      <c r="Q1203" t="str">
        <f>_xlfn.XLOOKUP(Orders_CLEAN[[#This Row],[EmployeeID]],Employees[EmployeeID],Employees[EmployeeName])</f>
        <v>Bongani Sithole</v>
      </c>
      <c r="R1203" s="8">
        <f>Orders_CLEAN[[#This Row],[Quantity]]*Orders_CLEAN[[#This Row],[UnitPrice]]*(1-Orders_CLEAN[[#This Row],[Discount]])</f>
        <v>8711.0399999999991</v>
      </c>
      <c r="S1203" s="8">
        <f>Orders_CLEAN[[#This Row],[Cost]]*Orders_CLEAN[[#This Row],[Quantity]]</f>
        <v>5178.84</v>
      </c>
      <c r="T1203" s="8">
        <f>Orders_CLEAN[[#This Row],[LineTotal]]-Orders_CLEAN[[#This Row],[LineCost]]</f>
        <v>3532.1999999999989</v>
      </c>
      <c r="U1203" s="8" t="str">
        <f>IFERROR(IF(Orders_CLEAN[[#This Row],[Profit]]/Orders_CLEAN[[#This Row],[LineTotal]]&gt;0.3, "High", IF(Orders_CLEAN[[#This Row],[Profit]]/Orders_CLEAN[[#This Row],[LineTotal]]&gt;=0.15, "Medium", "Low")), "Quantity Error!")</f>
        <v>High</v>
      </c>
      <c r="V1203" s="8" t="str">
        <f>IF(COUNTIF(Returns[OrderID], Orders_CLEAN[[#This Row],[OrderID]])&gt;0, "Yes", "No")</f>
        <v>No</v>
      </c>
      <c r="W1203" s="19">
        <f>IF(Orders_CLEAN[[#This Row],[Returned]]="Yes",1,0)</f>
        <v>0</v>
      </c>
    </row>
    <row r="1204" spans="1:23" x14ac:dyDescent="0.2">
      <c r="A1204" t="s">
        <v>1846</v>
      </c>
      <c r="B1204" s="5">
        <v>45613</v>
      </c>
      <c r="C1204" s="5" t="str">
        <f>IF(Orders_CLEAN[[#This Row],[Quantity]]="", "Quantity Error!", "Q"&amp;ROUNDUP(MONTH(Orders_CLEAN[[#This Row],[OrderDate]])/3,0))</f>
        <v>Q4</v>
      </c>
      <c r="D1204" t="s">
        <v>84</v>
      </c>
      <c r="E1204" t="str">
        <f>_xlfn.XLOOKUP(Orders_CLEAN[[#This Row],[CustomerID]],Customers[CustomerID],Customers[CustomerName])</f>
        <v>Francois Khumalo</v>
      </c>
      <c r="F1204" t="s">
        <v>231</v>
      </c>
      <c r="G1204" t="str">
        <f>_xlfn.XLOOKUP(Orders_CLEAN[[#This Row],[ProductID]],Products[ProductID],Products[ProductName])</f>
        <v>Accessories Model 2</v>
      </c>
      <c r="H1204" t="str">
        <f>_xlfn.XLOOKUP(Orders_CLEAN[[#This Row],[ProductName]],Products[ProductName],Products[Category])</f>
        <v>Technology</v>
      </c>
      <c r="I1204" s="6">
        <f>_xlfn.XLOOKUP(Orders_CLEAN[[#This Row],[ProductID]],Products[ProductID],Products[Cost])</f>
        <v>31.01</v>
      </c>
      <c r="J1204">
        <v>4</v>
      </c>
      <c r="K1204" s="6">
        <v>49.68</v>
      </c>
      <c r="L1204" s="7">
        <v>0.15</v>
      </c>
      <c r="M1204" t="s">
        <v>27</v>
      </c>
      <c r="N1204" t="s">
        <v>31</v>
      </c>
      <c r="O1204" t="str">
        <f>_xlfn.XLOOKUP(Orders_CLEAN[[#This Row],[Region]],Region_lookup[RegionCode],Region_lookup[RegionName])</f>
        <v>Gauteng</v>
      </c>
      <c r="P1204" t="s">
        <v>32</v>
      </c>
      <c r="Q1204" t="str">
        <f>_xlfn.XLOOKUP(Orders_CLEAN[[#This Row],[EmployeeID]],Employees[EmployeeID],Employees[EmployeeName])</f>
        <v>Nomvula Mokoena</v>
      </c>
      <c r="R1204" s="8">
        <f>Orders_CLEAN[[#This Row],[Quantity]]*Orders_CLEAN[[#This Row],[UnitPrice]]*(1-Orders_CLEAN[[#This Row],[Discount]])</f>
        <v>168.91200000000001</v>
      </c>
      <c r="S1204" s="8">
        <f>Orders_CLEAN[[#This Row],[Cost]]*Orders_CLEAN[[#This Row],[Quantity]]</f>
        <v>124.04</v>
      </c>
      <c r="T1204" s="8">
        <f>Orders_CLEAN[[#This Row],[LineTotal]]-Orders_CLEAN[[#This Row],[LineCost]]</f>
        <v>44.872</v>
      </c>
      <c r="U1204" s="8" t="str">
        <f>IFERROR(IF(Orders_CLEAN[[#This Row],[Profit]]/Orders_CLEAN[[#This Row],[LineTotal]]&gt;0.3, "High", IF(Orders_CLEAN[[#This Row],[Profit]]/Orders_CLEAN[[#This Row],[LineTotal]]&gt;=0.15, "Medium", "Low")), "Quantity Error!")</f>
        <v>Medium</v>
      </c>
      <c r="V1204" s="8" t="str">
        <f>IF(COUNTIF(Returns[OrderID], Orders_CLEAN[[#This Row],[OrderID]])&gt;0, "Yes", "No")</f>
        <v>No</v>
      </c>
      <c r="W1204" s="19">
        <f>IF(Orders_CLEAN[[#This Row],[Returned]]="Yes",1,0)</f>
        <v>0</v>
      </c>
    </row>
    <row r="1205" spans="1:23" x14ac:dyDescent="0.2">
      <c r="A1205" t="s">
        <v>1848</v>
      </c>
      <c r="B1205" s="5">
        <v>45668</v>
      </c>
      <c r="C1205" s="5" t="str">
        <f>IF(Orders_CLEAN[[#This Row],[Quantity]]="", "Quantity Error!", "Q"&amp;ROUNDUP(MONTH(Orders_CLEAN[[#This Row],[OrderDate]])/3,0))</f>
        <v>Q1</v>
      </c>
      <c r="D1205" t="s">
        <v>904</v>
      </c>
      <c r="E1205" t="str">
        <f>_xlfn.XLOOKUP(Orders_CLEAN[[#This Row],[CustomerID]],Customers[CustomerID],Customers[CustomerName])</f>
        <v>Elmarie Pretorius</v>
      </c>
      <c r="F1205" t="s">
        <v>55</v>
      </c>
      <c r="G1205" t="str">
        <f>_xlfn.XLOOKUP(Orders_CLEAN[[#This Row],[ProductID]],Products[ProductID],Products[ProductName])</f>
        <v>Paper Model 3</v>
      </c>
      <c r="H1205" t="str">
        <f>_xlfn.XLOOKUP(Orders_CLEAN[[#This Row],[ProductName]],Products[ProductName],Products[Category])</f>
        <v>Office Supplies</v>
      </c>
      <c r="I1205" s="6">
        <f>_xlfn.XLOOKUP(Orders_CLEAN[[#This Row],[ProductID]],Products[ProductID],Products[Cost])</f>
        <v>239.71</v>
      </c>
      <c r="J1205">
        <v>9</v>
      </c>
      <c r="K1205" s="6">
        <v>522.34</v>
      </c>
      <c r="L1205" s="7">
        <v>0.1</v>
      </c>
      <c r="M1205" t="s">
        <v>62</v>
      </c>
      <c r="N1205" t="s">
        <v>21</v>
      </c>
      <c r="O1205" t="str">
        <f>_xlfn.XLOOKUP(Orders_CLEAN[[#This Row],[Region]],Region_lookup[RegionCode],Region_lookup[RegionName])</f>
        <v>KwaZulu-Natal</v>
      </c>
      <c r="P1205" t="s">
        <v>22</v>
      </c>
      <c r="Q1205" t="str">
        <f>_xlfn.XLOOKUP(Orders_CLEAN[[#This Row],[EmployeeID]],Employees[EmployeeID],Employees[EmployeeName])</f>
        <v>Thabo Le Roux</v>
      </c>
      <c r="R1205" s="8">
        <f>Orders_CLEAN[[#This Row],[Quantity]]*Orders_CLEAN[[#This Row],[UnitPrice]]*(1-Orders_CLEAN[[#This Row],[Discount]])</f>
        <v>4230.9540000000006</v>
      </c>
      <c r="S1205" s="8">
        <f>Orders_CLEAN[[#This Row],[Cost]]*Orders_CLEAN[[#This Row],[Quantity]]</f>
        <v>2157.39</v>
      </c>
      <c r="T1205" s="8">
        <f>Orders_CLEAN[[#This Row],[LineTotal]]-Orders_CLEAN[[#This Row],[LineCost]]</f>
        <v>2073.5640000000008</v>
      </c>
      <c r="U1205" s="8" t="str">
        <f>IFERROR(IF(Orders_CLEAN[[#This Row],[Profit]]/Orders_CLEAN[[#This Row],[LineTotal]]&gt;0.3, "High", IF(Orders_CLEAN[[#This Row],[Profit]]/Orders_CLEAN[[#This Row],[LineTotal]]&gt;=0.15, "Medium", "Low")), "Quantity Error!")</f>
        <v>High</v>
      </c>
      <c r="V1205" s="8" t="str">
        <f>IF(COUNTIF(Returns[OrderID], Orders_CLEAN[[#This Row],[OrderID]])&gt;0, "Yes", "No")</f>
        <v>No</v>
      </c>
      <c r="W1205" s="19">
        <f>IF(Orders_CLEAN[[#This Row],[Returned]]="Yes",1,0)</f>
        <v>0</v>
      </c>
    </row>
    <row r="1206" spans="1:23" x14ac:dyDescent="0.2">
      <c r="A1206" t="s">
        <v>1849</v>
      </c>
      <c r="B1206" s="5">
        <v>45661</v>
      </c>
      <c r="C1206" s="5" t="str">
        <f>IF(Orders_CLEAN[[#This Row],[Quantity]]="", "Quantity Error!", "Q"&amp;ROUNDUP(MONTH(Orders_CLEAN[[#This Row],[OrderDate]])/3,0))</f>
        <v>Q1</v>
      </c>
      <c r="D1206" t="s">
        <v>589</v>
      </c>
      <c r="E1206" t="str">
        <f>_xlfn.XLOOKUP(Orders_CLEAN[[#This Row],[CustomerID]],Customers[CustomerID],Customers[CustomerName])</f>
        <v>Chantelle Mahlangu</v>
      </c>
      <c r="F1206" t="s">
        <v>166</v>
      </c>
      <c r="G1206" t="str">
        <f>_xlfn.XLOOKUP(Orders_CLEAN[[#This Row],[ProductID]],Products[ProductID],Products[ProductName])</f>
        <v>Monitors Model 2</v>
      </c>
      <c r="H1206" t="str">
        <f>_xlfn.XLOOKUP(Orders_CLEAN[[#This Row],[ProductName]],Products[ProductName],Products[Category])</f>
        <v>Technology</v>
      </c>
      <c r="I1206" s="6">
        <f>_xlfn.XLOOKUP(Orders_CLEAN[[#This Row],[ProductID]],Products[ProductID],Products[Cost])</f>
        <v>396.64</v>
      </c>
      <c r="J1206">
        <v>8</v>
      </c>
      <c r="K1206" s="6">
        <v>532.41999999999996</v>
      </c>
      <c r="L1206" s="7">
        <v>0</v>
      </c>
      <c r="M1206" t="s">
        <v>62</v>
      </c>
      <c r="N1206" t="s">
        <v>21</v>
      </c>
      <c r="O1206" t="str">
        <f>_xlfn.XLOOKUP(Orders_CLEAN[[#This Row],[Region]],Region_lookup[RegionCode],Region_lookup[RegionName])</f>
        <v>KwaZulu-Natal</v>
      </c>
      <c r="P1206" t="s">
        <v>22</v>
      </c>
      <c r="Q1206" t="str">
        <f>_xlfn.XLOOKUP(Orders_CLEAN[[#This Row],[EmployeeID]],Employees[EmployeeID],Employees[EmployeeName])</f>
        <v>Thabo Le Roux</v>
      </c>
      <c r="R1206" s="8">
        <f>Orders_CLEAN[[#This Row],[Quantity]]*Orders_CLEAN[[#This Row],[UnitPrice]]*(1-Orders_CLEAN[[#This Row],[Discount]])</f>
        <v>4259.3599999999997</v>
      </c>
      <c r="S1206" s="8">
        <f>Orders_CLEAN[[#This Row],[Cost]]*Orders_CLEAN[[#This Row],[Quantity]]</f>
        <v>3173.12</v>
      </c>
      <c r="T1206" s="8">
        <f>Orders_CLEAN[[#This Row],[LineTotal]]-Orders_CLEAN[[#This Row],[LineCost]]</f>
        <v>1086.2399999999998</v>
      </c>
      <c r="U1206" s="8" t="str">
        <f>IFERROR(IF(Orders_CLEAN[[#This Row],[Profit]]/Orders_CLEAN[[#This Row],[LineTotal]]&gt;0.3, "High", IF(Orders_CLEAN[[#This Row],[Profit]]/Orders_CLEAN[[#This Row],[LineTotal]]&gt;=0.15, "Medium", "Low")), "Quantity Error!")</f>
        <v>Medium</v>
      </c>
      <c r="V1206" s="8" t="str">
        <f>IF(COUNTIF(Returns[OrderID], Orders_CLEAN[[#This Row],[OrderID]])&gt;0, "Yes", "No")</f>
        <v>No</v>
      </c>
      <c r="W1206" s="19">
        <f>IF(Orders_CLEAN[[#This Row],[Returned]]="Yes",1,0)</f>
        <v>0</v>
      </c>
    </row>
    <row r="1207" spans="1:23" x14ac:dyDescent="0.2">
      <c r="A1207" t="s">
        <v>1851</v>
      </c>
      <c r="B1207" s="5">
        <v>45462</v>
      </c>
      <c r="C1207" s="5" t="str">
        <f>IF(Orders_CLEAN[[#This Row],[Quantity]]="", "Quantity Error!", "Q"&amp;ROUNDUP(MONTH(Orders_CLEAN[[#This Row],[OrderDate]])/3,0))</f>
        <v>Q2</v>
      </c>
      <c r="D1207" t="s">
        <v>84</v>
      </c>
      <c r="E1207" t="str">
        <f>_xlfn.XLOOKUP(Orders_CLEAN[[#This Row],[CustomerID]],Customers[CustomerID],Customers[CustomerName])</f>
        <v>Francois Khumalo</v>
      </c>
      <c r="F1207" t="s">
        <v>88</v>
      </c>
      <c r="G1207" t="str">
        <f>_xlfn.XLOOKUP(Orders_CLEAN[[#This Row],[ProductID]],Products[ProductID],Products[ProductName])</f>
        <v>Tables Model 2</v>
      </c>
      <c r="H1207" t="str">
        <f>_xlfn.XLOOKUP(Orders_CLEAN[[#This Row],[ProductName]],Products[ProductName],Products[Category])</f>
        <v>Furniture</v>
      </c>
      <c r="I1207" s="6">
        <f>_xlfn.XLOOKUP(Orders_CLEAN[[#This Row],[ProductID]],Products[ProductID],Products[Cost])</f>
        <v>752.53</v>
      </c>
      <c r="J1207">
        <v>9</v>
      </c>
      <c r="K1207" s="6">
        <v>1018.12</v>
      </c>
      <c r="L1207" s="7">
        <v>0.2</v>
      </c>
      <c r="M1207" t="s">
        <v>27</v>
      </c>
      <c r="N1207" t="s">
        <v>31</v>
      </c>
      <c r="O1207" t="str">
        <f>_xlfn.XLOOKUP(Orders_CLEAN[[#This Row],[Region]],Region_lookup[RegionCode],Region_lookup[RegionName])</f>
        <v>Gauteng</v>
      </c>
      <c r="P1207" t="s">
        <v>43</v>
      </c>
      <c r="Q1207" t="str">
        <f>_xlfn.XLOOKUP(Orders_CLEAN[[#This Row],[EmployeeID]],Employees[EmployeeID],Employees[EmployeeName])</f>
        <v>Thabo Dlamini</v>
      </c>
      <c r="R1207" s="8">
        <f>Orders_CLEAN[[#This Row],[Quantity]]*Orders_CLEAN[[#This Row],[UnitPrice]]*(1-Orders_CLEAN[[#This Row],[Discount]])</f>
        <v>7330.4639999999999</v>
      </c>
      <c r="S1207" s="8">
        <f>Orders_CLEAN[[#This Row],[Cost]]*Orders_CLEAN[[#This Row],[Quantity]]</f>
        <v>6772.7699999999995</v>
      </c>
      <c r="T1207" s="8">
        <f>Orders_CLEAN[[#This Row],[LineTotal]]-Orders_CLEAN[[#This Row],[LineCost]]</f>
        <v>557.69400000000041</v>
      </c>
      <c r="U1207" s="8" t="str">
        <f>IFERROR(IF(Orders_CLEAN[[#This Row],[Profit]]/Orders_CLEAN[[#This Row],[LineTotal]]&gt;0.3, "High", IF(Orders_CLEAN[[#This Row],[Profit]]/Orders_CLEAN[[#This Row],[LineTotal]]&gt;=0.15, "Medium", "Low")), "Quantity Error!")</f>
        <v>Low</v>
      </c>
      <c r="V1207" s="8" t="str">
        <f>IF(COUNTIF(Returns[OrderID], Orders_CLEAN[[#This Row],[OrderID]])&gt;0, "Yes", "No")</f>
        <v>No</v>
      </c>
      <c r="W1207" s="19">
        <f>IF(Orders_CLEAN[[#This Row],[Returned]]="Yes",1,0)</f>
        <v>0</v>
      </c>
    </row>
    <row r="1208" spans="1:23" x14ac:dyDescent="0.2">
      <c r="A1208" t="s">
        <v>1852</v>
      </c>
      <c r="B1208" s="5">
        <v>45360</v>
      </c>
      <c r="C1208" s="5" t="str">
        <f>IF(Orders_CLEAN[[#This Row],[Quantity]]="", "Quantity Error!", "Q"&amp;ROUNDUP(MONTH(Orders_CLEAN[[#This Row],[OrderDate]])/3,0))</f>
        <v>Q1</v>
      </c>
      <c r="D1208" t="s">
        <v>263</v>
      </c>
      <c r="E1208" t="str">
        <f>_xlfn.XLOOKUP(Orders_CLEAN[[#This Row],[CustomerID]],Customers[CustomerID],Customers[CustomerName])</f>
        <v>Kagiso Coetzee</v>
      </c>
      <c r="F1208" t="s">
        <v>192</v>
      </c>
      <c r="G1208" t="str">
        <f>_xlfn.XLOOKUP(Orders_CLEAN[[#This Row],[ProductID]],Products[ProductID],Products[ProductName])</f>
        <v>Laptops Model 1</v>
      </c>
      <c r="H1208" t="str">
        <f>_xlfn.XLOOKUP(Orders_CLEAN[[#This Row],[ProductName]],Products[ProductName],Products[Category])</f>
        <v>Technology</v>
      </c>
      <c r="I1208" s="6">
        <f>_xlfn.XLOOKUP(Orders_CLEAN[[#This Row],[ProductID]],Products[ProductID],Products[Cost])</f>
        <v>732.63</v>
      </c>
      <c r="J1208">
        <v>11</v>
      </c>
      <c r="K1208" s="6">
        <v>1069.8599999999999</v>
      </c>
      <c r="L1208" s="7">
        <v>0.05</v>
      </c>
      <c r="M1208" t="s">
        <v>36</v>
      </c>
      <c r="N1208" t="s">
        <v>14</v>
      </c>
      <c r="O1208" t="str">
        <f>_xlfn.XLOOKUP(Orders_CLEAN[[#This Row],[Region]],Region_lookup[RegionCode],Region_lookup[RegionName])</f>
        <v>Western Cape</v>
      </c>
      <c r="P1208" t="s">
        <v>15</v>
      </c>
      <c r="Q1208" t="str">
        <f>_xlfn.XLOOKUP(Orders_CLEAN[[#This Row],[EmployeeID]],Employees[EmployeeID],Employees[EmployeeName])</f>
        <v>Anja Fourie</v>
      </c>
      <c r="R1208" s="8">
        <f>Orders_CLEAN[[#This Row],[Quantity]]*Orders_CLEAN[[#This Row],[UnitPrice]]*(1-Orders_CLEAN[[#This Row],[Discount]])</f>
        <v>11180.036999999998</v>
      </c>
      <c r="S1208" s="8">
        <f>Orders_CLEAN[[#This Row],[Cost]]*Orders_CLEAN[[#This Row],[Quantity]]</f>
        <v>8058.93</v>
      </c>
      <c r="T1208" s="8">
        <f>Orders_CLEAN[[#This Row],[LineTotal]]-Orders_CLEAN[[#This Row],[LineCost]]</f>
        <v>3121.1069999999982</v>
      </c>
      <c r="U1208" s="8" t="str">
        <f>IFERROR(IF(Orders_CLEAN[[#This Row],[Profit]]/Orders_CLEAN[[#This Row],[LineTotal]]&gt;0.3, "High", IF(Orders_CLEAN[[#This Row],[Profit]]/Orders_CLEAN[[#This Row],[LineTotal]]&gt;=0.15, "Medium", "Low")), "Quantity Error!")</f>
        <v>Medium</v>
      </c>
      <c r="V1208" s="8" t="str">
        <f>IF(COUNTIF(Returns[OrderID], Orders_CLEAN[[#This Row],[OrderID]])&gt;0, "Yes", "No")</f>
        <v>No</v>
      </c>
      <c r="W1208" s="19">
        <f>IF(Orders_CLEAN[[#This Row],[Returned]]="Yes",1,0)</f>
        <v>0</v>
      </c>
    </row>
    <row r="1209" spans="1:23" x14ac:dyDescent="0.2">
      <c r="A1209" t="s">
        <v>1853</v>
      </c>
      <c r="B1209" s="5">
        <v>45621</v>
      </c>
      <c r="C1209" s="5" t="str">
        <f>IF(Orders_CLEAN[[#This Row],[Quantity]]="", "Quantity Error!", "Q"&amp;ROUNDUP(MONTH(Orders_CLEAN[[#This Row],[OrderDate]])/3,0))</f>
        <v>Q4</v>
      </c>
      <c r="D1209" t="s">
        <v>194</v>
      </c>
      <c r="E1209" t="str">
        <f>_xlfn.XLOOKUP(Orders_CLEAN[[#This Row],[CustomerID]],Customers[CustomerID],Customers[CustomerName])</f>
        <v>Elmarie Molefe</v>
      </c>
      <c r="F1209" t="s">
        <v>114</v>
      </c>
      <c r="G1209" t="str">
        <f>_xlfn.XLOOKUP(Orders_CLEAN[[#This Row],[ProductID]],Products[ProductID],Products[ProductName])</f>
        <v>Staplers Model 4</v>
      </c>
      <c r="H1209" t="str">
        <f>_xlfn.XLOOKUP(Orders_CLEAN[[#This Row],[ProductName]],Products[ProductName],Products[Category])</f>
        <v>Office Supplies</v>
      </c>
      <c r="I1209" s="6">
        <f>_xlfn.XLOOKUP(Orders_CLEAN[[#This Row],[ProductID]],Products[ProductID],Products[Cost])</f>
        <v>465.76</v>
      </c>
      <c r="J1209">
        <v>4</v>
      </c>
      <c r="K1209" s="6">
        <v>906.25</v>
      </c>
      <c r="L1209" s="7">
        <v>0.2</v>
      </c>
      <c r="M1209" t="s">
        <v>27</v>
      </c>
      <c r="N1209" t="s">
        <v>14</v>
      </c>
      <c r="O1209" t="str">
        <f>_xlfn.XLOOKUP(Orders_CLEAN[[#This Row],[Region]],Region_lookup[RegionCode],Region_lookup[RegionName])</f>
        <v>Western Cape</v>
      </c>
      <c r="P1209" t="s">
        <v>15</v>
      </c>
      <c r="Q1209" t="str">
        <f>_xlfn.XLOOKUP(Orders_CLEAN[[#This Row],[EmployeeID]],Employees[EmployeeID],Employees[EmployeeName])</f>
        <v>Anja Fourie</v>
      </c>
      <c r="R1209" s="8">
        <f>Orders_CLEAN[[#This Row],[Quantity]]*Orders_CLEAN[[#This Row],[UnitPrice]]*(1-Orders_CLEAN[[#This Row],[Discount]])</f>
        <v>2900</v>
      </c>
      <c r="S1209" s="8">
        <f>Orders_CLEAN[[#This Row],[Cost]]*Orders_CLEAN[[#This Row],[Quantity]]</f>
        <v>1863.04</v>
      </c>
      <c r="T1209" s="8">
        <f>Orders_CLEAN[[#This Row],[LineTotal]]-Orders_CLEAN[[#This Row],[LineCost]]</f>
        <v>1036.96</v>
      </c>
      <c r="U1209" s="8" t="str">
        <f>IFERROR(IF(Orders_CLEAN[[#This Row],[Profit]]/Orders_CLEAN[[#This Row],[LineTotal]]&gt;0.3, "High", IF(Orders_CLEAN[[#This Row],[Profit]]/Orders_CLEAN[[#This Row],[LineTotal]]&gt;=0.15, "Medium", "Low")), "Quantity Error!")</f>
        <v>High</v>
      </c>
      <c r="V1209" s="8" t="str">
        <f>IF(COUNTIF(Returns[OrderID], Orders_CLEAN[[#This Row],[OrderID]])&gt;0, "Yes", "No")</f>
        <v>No</v>
      </c>
      <c r="W1209" s="19">
        <f>IF(Orders_CLEAN[[#This Row],[Returned]]="Yes",1,0)</f>
        <v>0</v>
      </c>
    </row>
    <row r="1210" spans="1:23" x14ac:dyDescent="0.2">
      <c r="A1210" t="s">
        <v>1855</v>
      </c>
      <c r="B1210" s="5">
        <v>45329</v>
      </c>
      <c r="C1210" s="5" t="str">
        <f>IF(Orders_CLEAN[[#This Row],[Quantity]]="", "Quantity Error!", "Q"&amp;ROUNDUP(MONTH(Orders_CLEAN[[#This Row],[OrderDate]])/3,0))</f>
        <v>Q1</v>
      </c>
      <c r="D1210" t="s">
        <v>68</v>
      </c>
      <c r="E1210" t="str">
        <f>_xlfn.XLOOKUP(Orders_CLEAN[[#This Row],[CustomerID]],Customers[CustomerID],Customers[CustomerName])</f>
        <v>Kagiso Van Der Merwe</v>
      </c>
      <c r="F1210" t="s">
        <v>216</v>
      </c>
      <c r="G1210" t="str">
        <f>_xlfn.XLOOKUP(Orders_CLEAN[[#This Row],[ProductID]],Products[ProductID],Products[ProductName])</f>
        <v>Pens Model 1</v>
      </c>
      <c r="H1210" t="str">
        <f>_xlfn.XLOOKUP(Orders_CLEAN[[#This Row],[ProductName]],Products[ProductName],Products[Category])</f>
        <v>Office Supplies</v>
      </c>
      <c r="I1210" s="6">
        <f>_xlfn.XLOOKUP(Orders_CLEAN[[#This Row],[ProductID]],Products[ProductID],Products[Cost])</f>
        <v>640.09</v>
      </c>
      <c r="J1210">
        <v>9</v>
      </c>
      <c r="K1210" s="6">
        <v>1169.26</v>
      </c>
      <c r="L1210" s="7">
        <v>0.1</v>
      </c>
      <c r="M1210" t="s">
        <v>27</v>
      </c>
      <c r="N1210" t="s">
        <v>47</v>
      </c>
      <c r="O1210" t="str">
        <f>_xlfn.XLOOKUP(Orders_CLEAN[[#This Row],[Region]],Region_lookup[RegionCode],Region_lookup[RegionName])</f>
        <v>Eastern Cape</v>
      </c>
      <c r="P1210" t="s">
        <v>75</v>
      </c>
      <c r="Q1210" t="str">
        <f>_xlfn.XLOOKUP(Orders_CLEAN[[#This Row],[EmployeeID]],Employees[EmployeeID],Employees[EmployeeName])</f>
        <v>Francois Steyn</v>
      </c>
      <c r="R1210" s="8">
        <f>Orders_CLEAN[[#This Row],[Quantity]]*Orders_CLEAN[[#This Row],[UnitPrice]]*(1-Orders_CLEAN[[#This Row],[Discount]])</f>
        <v>9471.0060000000012</v>
      </c>
      <c r="S1210" s="8">
        <f>Orders_CLEAN[[#This Row],[Cost]]*Orders_CLEAN[[#This Row],[Quantity]]</f>
        <v>5760.81</v>
      </c>
      <c r="T1210" s="8">
        <f>Orders_CLEAN[[#This Row],[LineTotal]]-Orders_CLEAN[[#This Row],[LineCost]]</f>
        <v>3710.1960000000008</v>
      </c>
      <c r="U1210" s="8" t="str">
        <f>IFERROR(IF(Orders_CLEAN[[#This Row],[Profit]]/Orders_CLEAN[[#This Row],[LineTotal]]&gt;0.3, "High", IF(Orders_CLEAN[[#This Row],[Profit]]/Orders_CLEAN[[#This Row],[LineTotal]]&gt;=0.15, "Medium", "Low")), "Quantity Error!")</f>
        <v>High</v>
      </c>
      <c r="V1210" s="8" t="str">
        <f>IF(COUNTIF(Returns[OrderID], Orders_CLEAN[[#This Row],[OrderID]])&gt;0, "Yes", "No")</f>
        <v>No</v>
      </c>
      <c r="W1210" s="19">
        <f>IF(Orders_CLEAN[[#This Row],[Returned]]="Yes",1,0)</f>
        <v>0</v>
      </c>
    </row>
    <row r="1211" spans="1:23" x14ac:dyDescent="0.2">
      <c r="A1211" t="s">
        <v>1856</v>
      </c>
      <c r="B1211" s="5">
        <v>45402</v>
      </c>
      <c r="C1211" s="5" t="str">
        <f>IF(Orders_CLEAN[[#This Row],[Quantity]]="", "Quantity Error!", "Q"&amp;ROUNDUP(MONTH(Orders_CLEAN[[#This Row],[OrderDate]])/3,0))</f>
        <v>Q2</v>
      </c>
      <c r="D1211" t="s">
        <v>975</v>
      </c>
      <c r="E1211" t="str">
        <f>_xlfn.XLOOKUP(Orders_CLEAN[[#This Row],[CustomerID]],Customers[CustomerID],Customers[CustomerName])</f>
        <v>Chantelle Kruger</v>
      </c>
      <c r="F1211" t="s">
        <v>148</v>
      </c>
      <c r="G1211" t="str">
        <f>_xlfn.XLOOKUP(Orders_CLEAN[[#This Row],[ProductID]],Products[ProductID],Products[ProductName])</f>
        <v>Tables Model 3</v>
      </c>
      <c r="H1211" t="str">
        <f>_xlfn.XLOOKUP(Orders_CLEAN[[#This Row],[ProductName]],Products[ProductName],Products[Category])</f>
        <v>Furniture</v>
      </c>
      <c r="I1211" s="6">
        <f>_xlfn.XLOOKUP(Orders_CLEAN[[#This Row],[ProductID]],Products[ProductID],Products[Cost])</f>
        <v>190.89</v>
      </c>
      <c r="J1211">
        <v>8</v>
      </c>
      <c r="K1211" s="6">
        <v>243.15</v>
      </c>
      <c r="L1211" s="7">
        <v>0.1</v>
      </c>
      <c r="M1211" t="s">
        <v>27</v>
      </c>
      <c r="N1211" t="s">
        <v>21</v>
      </c>
      <c r="O1211" t="str">
        <f>_xlfn.XLOOKUP(Orders_CLEAN[[#This Row],[Region]],Region_lookup[RegionCode],Region_lookup[RegionName])</f>
        <v>KwaZulu-Natal</v>
      </c>
      <c r="P1211" t="s">
        <v>170</v>
      </c>
      <c r="Q1211" t="str">
        <f>_xlfn.XLOOKUP(Orders_CLEAN[[#This Row],[EmployeeID]],Employees[EmployeeID],Employees[EmployeeName])</f>
        <v>Nomvula Le Roux</v>
      </c>
      <c r="R1211" s="8">
        <f>Orders_CLEAN[[#This Row],[Quantity]]*Orders_CLEAN[[#This Row],[UnitPrice]]*(1-Orders_CLEAN[[#This Row],[Discount]])</f>
        <v>1750.68</v>
      </c>
      <c r="S1211" s="8">
        <f>Orders_CLEAN[[#This Row],[Cost]]*Orders_CLEAN[[#This Row],[Quantity]]</f>
        <v>1527.12</v>
      </c>
      <c r="T1211" s="8">
        <f>Orders_CLEAN[[#This Row],[LineTotal]]-Orders_CLEAN[[#This Row],[LineCost]]</f>
        <v>223.56000000000017</v>
      </c>
      <c r="U1211" s="8" t="str">
        <f>IFERROR(IF(Orders_CLEAN[[#This Row],[Profit]]/Orders_CLEAN[[#This Row],[LineTotal]]&gt;0.3, "High", IF(Orders_CLEAN[[#This Row],[Profit]]/Orders_CLEAN[[#This Row],[LineTotal]]&gt;=0.15, "Medium", "Low")), "Quantity Error!")</f>
        <v>Low</v>
      </c>
      <c r="V1211" s="8" t="str">
        <f>IF(COUNTIF(Returns[OrderID], Orders_CLEAN[[#This Row],[OrderID]])&gt;0, "Yes", "No")</f>
        <v>No</v>
      </c>
      <c r="W1211" s="19">
        <f>IF(Orders_CLEAN[[#This Row],[Returned]]="Yes",1,0)</f>
        <v>0</v>
      </c>
    </row>
    <row r="1212" spans="1:23" x14ac:dyDescent="0.2">
      <c r="A1212" t="s">
        <v>1857</v>
      </c>
      <c r="B1212" s="5">
        <v>45519</v>
      </c>
      <c r="C1212" s="5" t="str">
        <f>IF(Orders_CLEAN[[#This Row],[Quantity]]="", "Quantity Error!", "Q"&amp;ROUNDUP(MONTH(Orders_CLEAN[[#This Row],[OrderDate]])/3,0))</f>
        <v>Q3</v>
      </c>
      <c r="D1212" t="s">
        <v>165</v>
      </c>
      <c r="E1212" t="str">
        <f>_xlfn.XLOOKUP(Orders_CLEAN[[#This Row],[CustomerID]],Customers[CustomerID],Customers[CustomerName])</f>
        <v>Nomsa Sithole</v>
      </c>
      <c r="F1212" t="s">
        <v>174</v>
      </c>
      <c r="G1212" t="str">
        <f>_xlfn.XLOOKUP(Orders_CLEAN[[#This Row],[ProductID]],Products[ProductID],Products[ProductName])</f>
        <v>Printers Model 4</v>
      </c>
      <c r="H1212" t="str">
        <f>_xlfn.XLOOKUP(Orders_CLEAN[[#This Row],[ProductName]],Products[ProductName],Products[Category])</f>
        <v>Technology</v>
      </c>
      <c r="I1212" s="6">
        <f>_xlfn.XLOOKUP(Orders_CLEAN[[#This Row],[ProductID]],Products[ProductID],Products[Cost])</f>
        <v>83.72</v>
      </c>
      <c r="J1212">
        <v>10</v>
      </c>
      <c r="K1212" s="6">
        <v>143.57</v>
      </c>
      <c r="L1212" s="7">
        <v>0.05</v>
      </c>
      <c r="M1212" t="s">
        <v>27</v>
      </c>
      <c r="N1212" t="s">
        <v>21</v>
      </c>
      <c r="O1212" t="str">
        <f>_xlfn.XLOOKUP(Orders_CLEAN[[#This Row],[Region]],Region_lookup[RegionCode],Region_lookup[RegionName])</f>
        <v>KwaZulu-Natal</v>
      </c>
      <c r="P1212" t="s">
        <v>97</v>
      </c>
      <c r="Q1212" t="str">
        <f>_xlfn.XLOOKUP(Orders_CLEAN[[#This Row],[EmployeeID]],Employees[EmployeeID],Employees[EmployeeName])</f>
        <v>Bongani Sithole</v>
      </c>
      <c r="R1212" s="8">
        <f>Orders_CLEAN[[#This Row],[Quantity]]*Orders_CLEAN[[#This Row],[UnitPrice]]*(1-Orders_CLEAN[[#This Row],[Discount]])</f>
        <v>1363.9149999999997</v>
      </c>
      <c r="S1212" s="8">
        <f>Orders_CLEAN[[#This Row],[Cost]]*Orders_CLEAN[[#This Row],[Quantity]]</f>
        <v>837.2</v>
      </c>
      <c r="T1212" s="8">
        <f>Orders_CLEAN[[#This Row],[LineTotal]]-Orders_CLEAN[[#This Row],[LineCost]]</f>
        <v>526.71499999999969</v>
      </c>
      <c r="U1212" s="8" t="str">
        <f>IFERROR(IF(Orders_CLEAN[[#This Row],[Profit]]/Orders_CLEAN[[#This Row],[LineTotal]]&gt;0.3, "High", IF(Orders_CLEAN[[#This Row],[Profit]]/Orders_CLEAN[[#This Row],[LineTotal]]&gt;=0.15, "Medium", "Low")), "Quantity Error!")</f>
        <v>High</v>
      </c>
      <c r="V1212" s="8" t="str">
        <f>IF(COUNTIF(Returns[OrderID], Orders_CLEAN[[#This Row],[OrderID]])&gt;0, "Yes", "No")</f>
        <v>No</v>
      </c>
      <c r="W1212" s="19">
        <f>IF(Orders_CLEAN[[#This Row],[Returned]]="Yes",1,0)</f>
        <v>0</v>
      </c>
    </row>
    <row r="1213" spans="1:23" x14ac:dyDescent="0.2">
      <c r="A1213" t="s">
        <v>1858</v>
      </c>
      <c r="B1213" s="5">
        <v>45699</v>
      </c>
      <c r="C1213" s="5" t="str">
        <f>IF(Orders_CLEAN[[#This Row],[Quantity]]="", "Quantity Error!", "Q"&amp;ROUNDUP(MONTH(Orders_CLEAN[[#This Row],[OrderDate]])/3,0))</f>
        <v>Q1</v>
      </c>
      <c r="D1213" t="s">
        <v>1164</v>
      </c>
      <c r="E1213" t="str">
        <f>_xlfn.XLOOKUP(Orders_CLEAN[[#This Row],[CustomerID]],Customers[CustomerID],Customers[CustomerName])</f>
        <v>Nomvula Coetzee</v>
      </c>
      <c r="F1213" t="s">
        <v>26</v>
      </c>
      <c r="G1213" t="str">
        <f>_xlfn.XLOOKUP(Orders_CLEAN[[#This Row],[ProductID]],Products[ProductID],Products[ProductName])</f>
        <v>Bookcases Model 3</v>
      </c>
      <c r="H1213" t="str">
        <f>_xlfn.XLOOKUP(Orders_CLEAN[[#This Row],[ProductName]],Products[ProductName],Products[Category])</f>
        <v>Furniture</v>
      </c>
      <c r="I1213" s="6">
        <f>_xlfn.XLOOKUP(Orders_CLEAN[[#This Row],[ProductID]],Products[ProductID],Products[Cost])</f>
        <v>431.57</v>
      </c>
      <c r="J1213">
        <v>11</v>
      </c>
      <c r="K1213" s="6">
        <v>725.92</v>
      </c>
      <c r="L1213" s="7">
        <v>0</v>
      </c>
      <c r="M1213" t="s">
        <v>27</v>
      </c>
      <c r="N1213" t="s">
        <v>14</v>
      </c>
      <c r="O1213" t="str">
        <f>_xlfn.XLOOKUP(Orders_CLEAN[[#This Row],[Region]],Region_lookup[RegionCode],Region_lookup[RegionName])</f>
        <v>Western Cape</v>
      </c>
      <c r="P1213" t="s">
        <v>15</v>
      </c>
      <c r="Q1213" t="str">
        <f>_xlfn.XLOOKUP(Orders_CLEAN[[#This Row],[EmployeeID]],Employees[EmployeeID],Employees[EmployeeName])</f>
        <v>Anja Fourie</v>
      </c>
      <c r="R1213" s="8">
        <f>Orders_CLEAN[[#This Row],[Quantity]]*Orders_CLEAN[[#This Row],[UnitPrice]]*(1-Orders_CLEAN[[#This Row],[Discount]])</f>
        <v>7985.12</v>
      </c>
      <c r="S1213" s="8">
        <f>Orders_CLEAN[[#This Row],[Cost]]*Orders_CLEAN[[#This Row],[Quantity]]</f>
        <v>4747.2699999999995</v>
      </c>
      <c r="T1213" s="8">
        <f>Orders_CLEAN[[#This Row],[LineTotal]]-Orders_CLEAN[[#This Row],[LineCost]]</f>
        <v>3237.8500000000004</v>
      </c>
      <c r="U1213" s="8" t="str">
        <f>IFERROR(IF(Orders_CLEAN[[#This Row],[Profit]]/Orders_CLEAN[[#This Row],[LineTotal]]&gt;0.3, "High", IF(Orders_CLEAN[[#This Row],[Profit]]/Orders_CLEAN[[#This Row],[LineTotal]]&gt;=0.15, "Medium", "Low")), "Quantity Error!")</f>
        <v>High</v>
      </c>
      <c r="V1213" s="8" t="str">
        <f>IF(COUNTIF(Returns[OrderID], Orders_CLEAN[[#This Row],[OrderID]])&gt;0, "Yes", "No")</f>
        <v>No</v>
      </c>
      <c r="W1213" s="19">
        <f>IF(Orders_CLEAN[[#This Row],[Returned]]="Yes",1,0)</f>
        <v>0</v>
      </c>
    </row>
    <row r="1214" spans="1:23" x14ac:dyDescent="0.2">
      <c r="A1214" t="s">
        <v>1859</v>
      </c>
      <c r="B1214" s="5">
        <v>45537</v>
      </c>
      <c r="C1214" s="5" t="str">
        <f>IF(Orders_CLEAN[[#This Row],[Quantity]]="", "Quantity Error!", "Q"&amp;ROUNDUP(MONTH(Orders_CLEAN[[#This Row],[OrderDate]])/3,0))</f>
        <v>Q3</v>
      </c>
      <c r="D1214" t="s">
        <v>440</v>
      </c>
      <c r="E1214" t="str">
        <f>_xlfn.XLOOKUP(Orders_CLEAN[[#This Row],[CustomerID]],Customers[CustomerID],Customers[CustomerName])</f>
        <v>Nomvula Mokoena</v>
      </c>
      <c r="F1214" t="s">
        <v>30</v>
      </c>
      <c r="G1214" t="str">
        <f>_xlfn.XLOOKUP(Orders_CLEAN[[#This Row],[ProductID]],Products[ProductID],Products[ProductName])</f>
        <v>Paper Model 4</v>
      </c>
      <c r="H1214" t="str">
        <f>_xlfn.XLOOKUP(Orders_CLEAN[[#This Row],[ProductName]],Products[ProductName],Products[Category])</f>
        <v>Office Supplies</v>
      </c>
      <c r="I1214" s="6">
        <f>_xlfn.XLOOKUP(Orders_CLEAN[[#This Row],[ProductID]],Products[ProductID],Products[Cost])</f>
        <v>528.29</v>
      </c>
      <c r="J1214">
        <v>5</v>
      </c>
      <c r="K1214" s="6">
        <v>798.12</v>
      </c>
      <c r="L1214" s="7">
        <v>0.1</v>
      </c>
      <c r="M1214" t="s">
        <v>13</v>
      </c>
      <c r="N1214" t="s">
        <v>47</v>
      </c>
      <c r="O1214" t="str">
        <f>_xlfn.XLOOKUP(Orders_CLEAN[[#This Row],[Region]],Region_lookup[RegionCode],Region_lookup[RegionName])</f>
        <v>Eastern Cape</v>
      </c>
      <c r="P1214" t="s">
        <v>48</v>
      </c>
      <c r="Q1214" t="str">
        <f>_xlfn.XLOOKUP(Orders_CLEAN[[#This Row],[EmployeeID]],Employees[EmployeeID],Employees[EmployeeName])</f>
        <v>Sipho Ndlovu</v>
      </c>
      <c r="R1214" s="8">
        <f>Orders_CLEAN[[#This Row],[Quantity]]*Orders_CLEAN[[#This Row],[UnitPrice]]*(1-Orders_CLEAN[[#This Row],[Discount]])</f>
        <v>3591.54</v>
      </c>
      <c r="S1214" s="8">
        <f>Orders_CLEAN[[#This Row],[Cost]]*Orders_CLEAN[[#This Row],[Quantity]]</f>
        <v>2641.45</v>
      </c>
      <c r="T1214" s="8">
        <f>Orders_CLEAN[[#This Row],[LineTotal]]-Orders_CLEAN[[#This Row],[LineCost]]</f>
        <v>950.09000000000015</v>
      </c>
      <c r="U1214" s="8" t="str">
        <f>IFERROR(IF(Orders_CLEAN[[#This Row],[Profit]]/Orders_CLEAN[[#This Row],[LineTotal]]&gt;0.3, "High", IF(Orders_CLEAN[[#This Row],[Profit]]/Orders_CLEAN[[#This Row],[LineTotal]]&gt;=0.15, "Medium", "Low")), "Quantity Error!")</f>
        <v>Medium</v>
      </c>
      <c r="V1214" s="8" t="str">
        <f>IF(COUNTIF(Returns[OrderID], Orders_CLEAN[[#This Row],[OrderID]])&gt;0, "Yes", "No")</f>
        <v>No</v>
      </c>
      <c r="W1214" s="19">
        <f>IF(Orders_CLEAN[[#This Row],[Returned]]="Yes",1,0)</f>
        <v>0</v>
      </c>
    </row>
    <row r="1215" spans="1:23" x14ac:dyDescent="0.2">
      <c r="A1215" t="s">
        <v>1860</v>
      </c>
      <c r="B1215" s="5">
        <v>45719</v>
      </c>
      <c r="C1215" s="5" t="str">
        <f>IF(Orders_CLEAN[[#This Row],[Quantity]]="", "Quantity Error!", "Q"&amp;ROUNDUP(MONTH(Orders_CLEAN[[#This Row],[OrderDate]])/3,0))</f>
        <v>Q1</v>
      </c>
      <c r="D1215" t="s">
        <v>29</v>
      </c>
      <c r="E1215" t="str">
        <f>_xlfn.XLOOKUP(Orders_CLEAN[[#This Row],[CustomerID]],Customers[CustomerID],Customers[CustomerName])</f>
        <v>Lerato Molefe</v>
      </c>
      <c r="F1215" t="s">
        <v>41</v>
      </c>
      <c r="G1215" t="str">
        <f>_xlfn.XLOOKUP(Orders_CLEAN[[#This Row],[ProductID]],Products[ProductID],Products[ProductName])</f>
        <v>Pens Model 3</v>
      </c>
      <c r="H1215" t="str">
        <f>_xlfn.XLOOKUP(Orders_CLEAN[[#This Row],[ProductName]],Products[ProductName],Products[Category])</f>
        <v>Office Supplies</v>
      </c>
      <c r="I1215" s="6">
        <f>_xlfn.XLOOKUP(Orders_CLEAN[[#This Row],[ProductID]],Products[ProductID],Products[Cost])</f>
        <v>498.61</v>
      </c>
      <c r="J1215">
        <v>1</v>
      </c>
      <c r="K1215" s="6">
        <v>944.31</v>
      </c>
      <c r="L1215" s="7">
        <v>0.2</v>
      </c>
      <c r="M1215" t="s">
        <v>27</v>
      </c>
      <c r="N1215" t="s">
        <v>31</v>
      </c>
      <c r="O1215" t="str">
        <f>_xlfn.XLOOKUP(Orders_CLEAN[[#This Row],[Region]],Region_lookup[RegionCode],Region_lookup[RegionName])</f>
        <v>Gauteng</v>
      </c>
      <c r="P1215" t="s">
        <v>32</v>
      </c>
      <c r="Q1215" t="str">
        <f>_xlfn.XLOOKUP(Orders_CLEAN[[#This Row],[EmployeeID]],Employees[EmployeeID],Employees[EmployeeName])</f>
        <v>Nomvula Mokoena</v>
      </c>
      <c r="R1215" s="8">
        <f>Orders_CLEAN[[#This Row],[Quantity]]*Orders_CLEAN[[#This Row],[UnitPrice]]*(1-Orders_CLEAN[[#This Row],[Discount]])</f>
        <v>755.44799999999998</v>
      </c>
      <c r="S1215" s="8">
        <f>Orders_CLEAN[[#This Row],[Cost]]*Orders_CLEAN[[#This Row],[Quantity]]</f>
        <v>498.61</v>
      </c>
      <c r="T1215" s="8">
        <f>Orders_CLEAN[[#This Row],[LineTotal]]-Orders_CLEAN[[#This Row],[LineCost]]</f>
        <v>256.83799999999997</v>
      </c>
      <c r="U1215" s="8" t="str">
        <f>IFERROR(IF(Orders_CLEAN[[#This Row],[Profit]]/Orders_CLEAN[[#This Row],[LineTotal]]&gt;0.3, "High", IF(Orders_CLEAN[[#This Row],[Profit]]/Orders_CLEAN[[#This Row],[LineTotal]]&gt;=0.15, "Medium", "Low")), "Quantity Error!")</f>
        <v>High</v>
      </c>
      <c r="V1215" s="8" t="str">
        <f>IF(COUNTIF(Returns[OrderID], Orders_CLEAN[[#This Row],[OrderID]])&gt;0, "Yes", "No")</f>
        <v>No</v>
      </c>
      <c r="W1215" s="19">
        <f>IF(Orders_CLEAN[[#This Row],[Returned]]="Yes",1,0)</f>
        <v>0</v>
      </c>
    </row>
    <row r="1216" spans="1:23" x14ac:dyDescent="0.2">
      <c r="A1216" t="s">
        <v>1861</v>
      </c>
      <c r="B1216" s="5">
        <v>45611</v>
      </c>
      <c r="C1216" s="5" t="str">
        <f>IF(Orders_CLEAN[[#This Row],[Quantity]]="", "Quantity Error!", "Q"&amp;ROUNDUP(MONTH(Orders_CLEAN[[#This Row],[OrderDate]])/3,0))</f>
        <v>Q4</v>
      </c>
      <c r="D1216" t="s">
        <v>994</v>
      </c>
      <c r="E1216" t="str">
        <f>_xlfn.XLOOKUP(Orders_CLEAN[[#This Row],[CustomerID]],Customers[CustomerID],Customers[CustomerName])</f>
        <v>Kagiso Van Der Merwe</v>
      </c>
      <c r="F1216" t="s">
        <v>124</v>
      </c>
      <c r="G1216" t="str">
        <f>_xlfn.XLOOKUP(Orders_CLEAN[[#This Row],[ProductID]],Products[ProductID],Products[ProductName])</f>
        <v>Binders Model 2</v>
      </c>
      <c r="H1216" t="str">
        <f>_xlfn.XLOOKUP(Orders_CLEAN[[#This Row],[ProductName]],Products[ProductName],Products[Category])</f>
        <v>Office Supplies</v>
      </c>
      <c r="I1216" s="6">
        <f>_xlfn.XLOOKUP(Orders_CLEAN[[#This Row],[ProductID]],Products[ProductID],Products[Cost])</f>
        <v>597.01</v>
      </c>
      <c r="J1216">
        <v>9</v>
      </c>
      <c r="K1216" s="6">
        <v>774.08</v>
      </c>
      <c r="L1216" s="7">
        <v>0.15</v>
      </c>
      <c r="M1216" t="s">
        <v>13</v>
      </c>
      <c r="N1216" t="s">
        <v>14</v>
      </c>
      <c r="O1216" t="str">
        <f>_xlfn.XLOOKUP(Orders_CLEAN[[#This Row],[Region]],Region_lookup[RegionCode],Region_lookup[RegionName])</f>
        <v>Western Cape</v>
      </c>
      <c r="P1216" t="s">
        <v>82</v>
      </c>
      <c r="Q1216" t="str">
        <f>_xlfn.XLOOKUP(Orders_CLEAN[[#This Row],[EmployeeID]],Employees[EmployeeID],Employees[EmployeeName])</f>
        <v>Thabo Pretorius</v>
      </c>
      <c r="R1216" s="8">
        <f>Orders_CLEAN[[#This Row],[Quantity]]*Orders_CLEAN[[#This Row],[UnitPrice]]*(1-Orders_CLEAN[[#This Row],[Discount]])</f>
        <v>5921.7120000000004</v>
      </c>
      <c r="S1216" s="8">
        <f>Orders_CLEAN[[#This Row],[Cost]]*Orders_CLEAN[[#This Row],[Quantity]]</f>
        <v>5373.09</v>
      </c>
      <c r="T1216" s="8">
        <f>Orders_CLEAN[[#This Row],[LineTotal]]-Orders_CLEAN[[#This Row],[LineCost]]</f>
        <v>548.6220000000003</v>
      </c>
      <c r="U1216" s="8" t="str">
        <f>IFERROR(IF(Orders_CLEAN[[#This Row],[Profit]]/Orders_CLEAN[[#This Row],[LineTotal]]&gt;0.3, "High", IF(Orders_CLEAN[[#This Row],[Profit]]/Orders_CLEAN[[#This Row],[LineTotal]]&gt;=0.15, "Medium", "Low")), "Quantity Error!")</f>
        <v>Low</v>
      </c>
      <c r="V1216" s="8" t="str">
        <f>IF(COUNTIF(Returns[OrderID], Orders_CLEAN[[#This Row],[OrderID]])&gt;0, "Yes", "No")</f>
        <v>No</v>
      </c>
      <c r="W1216" s="19">
        <f>IF(Orders_CLEAN[[#This Row],[Returned]]="Yes",1,0)</f>
        <v>0</v>
      </c>
    </row>
    <row r="1217" spans="1:23" x14ac:dyDescent="0.2">
      <c r="A1217" t="s">
        <v>1862</v>
      </c>
      <c r="B1217" s="5">
        <v>45579</v>
      </c>
      <c r="C1217" s="5" t="str">
        <f>IF(Orders_CLEAN[[#This Row],[Quantity]]="", "Quantity Error!", "Q"&amp;ROUNDUP(MONTH(Orders_CLEAN[[#This Row],[OrderDate]])/3,0))</f>
        <v>Q4</v>
      </c>
      <c r="D1217" t="s">
        <v>1164</v>
      </c>
      <c r="E1217" t="str">
        <f>_xlfn.XLOOKUP(Orders_CLEAN[[#This Row],[CustomerID]],Customers[CustomerID],Customers[CustomerName])</f>
        <v>Nomvula Coetzee</v>
      </c>
      <c r="F1217" t="s">
        <v>192</v>
      </c>
      <c r="G1217" t="str">
        <f>_xlfn.XLOOKUP(Orders_CLEAN[[#This Row],[ProductID]],Products[ProductID],Products[ProductName])</f>
        <v>Laptops Model 1</v>
      </c>
      <c r="H1217" t="str">
        <f>_xlfn.XLOOKUP(Orders_CLEAN[[#This Row],[ProductName]],Products[ProductName],Products[Category])</f>
        <v>Technology</v>
      </c>
      <c r="I1217" s="6">
        <f>_xlfn.XLOOKUP(Orders_CLEAN[[#This Row],[ProductID]],Products[ProductID],Products[Cost])</f>
        <v>732.63</v>
      </c>
      <c r="J1217">
        <v>12</v>
      </c>
      <c r="K1217" s="6">
        <v>1069.8599999999999</v>
      </c>
      <c r="L1217" s="7">
        <v>0.05</v>
      </c>
      <c r="M1217" t="s">
        <v>62</v>
      </c>
      <c r="N1217" t="s">
        <v>14</v>
      </c>
      <c r="O1217" t="str">
        <f>_xlfn.XLOOKUP(Orders_CLEAN[[#This Row],[Region]],Region_lookup[RegionCode],Region_lookup[RegionName])</f>
        <v>Western Cape</v>
      </c>
      <c r="P1217" t="s">
        <v>15</v>
      </c>
      <c r="Q1217" t="str">
        <f>_xlfn.XLOOKUP(Orders_CLEAN[[#This Row],[EmployeeID]],Employees[EmployeeID],Employees[EmployeeName])</f>
        <v>Anja Fourie</v>
      </c>
      <c r="R1217" s="8">
        <f>Orders_CLEAN[[#This Row],[Quantity]]*Orders_CLEAN[[#This Row],[UnitPrice]]*(1-Orders_CLEAN[[#This Row],[Discount]])</f>
        <v>12196.403999999999</v>
      </c>
      <c r="S1217" s="8">
        <f>Orders_CLEAN[[#This Row],[Cost]]*Orders_CLEAN[[#This Row],[Quantity]]</f>
        <v>8791.56</v>
      </c>
      <c r="T1217" s="8">
        <f>Orders_CLEAN[[#This Row],[LineTotal]]-Orders_CLEAN[[#This Row],[LineCost]]</f>
        <v>3404.8439999999991</v>
      </c>
      <c r="U1217" s="8" t="str">
        <f>IFERROR(IF(Orders_CLEAN[[#This Row],[Profit]]/Orders_CLEAN[[#This Row],[LineTotal]]&gt;0.3, "High", IF(Orders_CLEAN[[#This Row],[Profit]]/Orders_CLEAN[[#This Row],[LineTotal]]&gt;=0.15, "Medium", "Low")), "Quantity Error!")</f>
        <v>Medium</v>
      </c>
      <c r="V1217" s="8" t="str">
        <f>IF(COUNTIF(Returns[OrderID], Orders_CLEAN[[#This Row],[OrderID]])&gt;0, "Yes", "No")</f>
        <v>No</v>
      </c>
      <c r="W1217" s="19">
        <f>IF(Orders_CLEAN[[#This Row],[Returned]]="Yes",1,0)</f>
        <v>0</v>
      </c>
    </row>
    <row r="1218" spans="1:23" x14ac:dyDescent="0.2">
      <c r="A1218" t="s">
        <v>1863</v>
      </c>
      <c r="B1218" s="5">
        <v>45400</v>
      </c>
      <c r="C1218" s="5" t="str">
        <f>IF(Orders_CLEAN[[#This Row],[Quantity]]="", "Quantity Error!", "Q"&amp;ROUNDUP(MONTH(Orders_CLEAN[[#This Row],[OrderDate]])/3,0))</f>
        <v>Q2</v>
      </c>
      <c r="D1218" t="s">
        <v>169</v>
      </c>
      <c r="E1218" t="str">
        <f>_xlfn.XLOOKUP(Orders_CLEAN[[#This Row],[CustomerID]],Customers[CustomerID],Customers[CustomerName])</f>
        <v>Sipho Sithole</v>
      </c>
      <c r="F1218" t="s">
        <v>216</v>
      </c>
      <c r="G1218" t="str">
        <f>_xlfn.XLOOKUP(Orders_CLEAN[[#This Row],[ProductID]],Products[ProductID],Products[ProductName])</f>
        <v>Pens Model 1</v>
      </c>
      <c r="H1218" t="str">
        <f>_xlfn.XLOOKUP(Orders_CLEAN[[#This Row],[ProductName]],Products[ProductName],Products[Category])</f>
        <v>Office Supplies</v>
      </c>
      <c r="I1218" s="6">
        <f>_xlfn.XLOOKUP(Orders_CLEAN[[#This Row],[ProductID]],Products[ProductID],Products[Cost])</f>
        <v>640.09</v>
      </c>
      <c r="J1218">
        <v>10</v>
      </c>
      <c r="K1218" s="6">
        <v>1169.26</v>
      </c>
      <c r="L1218" s="7">
        <v>0.15</v>
      </c>
      <c r="M1218" t="s">
        <v>13</v>
      </c>
      <c r="N1218" t="s">
        <v>21</v>
      </c>
      <c r="O1218" t="str">
        <f>_xlfn.XLOOKUP(Orders_CLEAN[[#This Row],[Region]],Region_lookup[RegionCode],Region_lookup[RegionName])</f>
        <v>KwaZulu-Natal</v>
      </c>
      <c r="P1218" t="s">
        <v>170</v>
      </c>
      <c r="Q1218" t="str">
        <f>_xlfn.XLOOKUP(Orders_CLEAN[[#This Row],[EmployeeID]],Employees[EmployeeID],Employees[EmployeeName])</f>
        <v>Nomvula Le Roux</v>
      </c>
      <c r="R1218" s="8">
        <f>Orders_CLEAN[[#This Row],[Quantity]]*Orders_CLEAN[[#This Row],[UnitPrice]]*(1-Orders_CLEAN[[#This Row],[Discount]])</f>
        <v>9938.7100000000009</v>
      </c>
      <c r="S1218" s="8">
        <f>Orders_CLEAN[[#This Row],[Cost]]*Orders_CLEAN[[#This Row],[Quantity]]</f>
        <v>6400.9000000000005</v>
      </c>
      <c r="T1218" s="8">
        <f>Orders_CLEAN[[#This Row],[LineTotal]]-Orders_CLEAN[[#This Row],[LineCost]]</f>
        <v>3537.8100000000004</v>
      </c>
      <c r="U1218" s="8" t="str">
        <f>IFERROR(IF(Orders_CLEAN[[#This Row],[Profit]]/Orders_CLEAN[[#This Row],[LineTotal]]&gt;0.3, "High", IF(Orders_CLEAN[[#This Row],[Profit]]/Orders_CLEAN[[#This Row],[LineTotal]]&gt;=0.15, "Medium", "Low")), "Quantity Error!")</f>
        <v>High</v>
      </c>
      <c r="V1218" s="8" t="str">
        <f>IF(COUNTIF(Returns[OrderID], Orders_CLEAN[[#This Row],[OrderID]])&gt;0, "Yes", "No")</f>
        <v>No</v>
      </c>
      <c r="W1218" s="19">
        <f>IF(Orders_CLEAN[[#This Row],[Returned]]="Yes",1,0)</f>
        <v>0</v>
      </c>
    </row>
    <row r="1219" spans="1:23" x14ac:dyDescent="0.2">
      <c r="A1219" t="s">
        <v>1864</v>
      </c>
      <c r="B1219" s="5">
        <v>45699</v>
      </c>
      <c r="C1219" s="5" t="str">
        <f>IF(Orders_CLEAN[[#This Row],[Quantity]]="", "Quantity Error!", "Q"&amp;ROUNDUP(MONTH(Orders_CLEAN[[#This Row],[OrderDate]])/3,0))</f>
        <v>Q1</v>
      </c>
      <c r="D1219" t="s">
        <v>113</v>
      </c>
      <c r="E1219" t="str">
        <f>_xlfn.XLOOKUP(Orders_CLEAN[[#This Row],[CustomerID]],Customers[CustomerID],Customers[CustomerName])</f>
        <v>Johan Van Der Merwe</v>
      </c>
      <c r="F1219" t="s">
        <v>151</v>
      </c>
      <c r="G1219" t="str">
        <f>_xlfn.XLOOKUP(Orders_CLEAN[[#This Row],[ProductID]],Products[ProductID],Products[ProductName])</f>
        <v>Binders Model 3</v>
      </c>
      <c r="H1219" t="str">
        <f>_xlfn.XLOOKUP(Orders_CLEAN[[#This Row],[ProductName]],Products[ProductName],Products[Category])</f>
        <v>Office Supplies</v>
      </c>
      <c r="I1219" s="6">
        <f>_xlfn.XLOOKUP(Orders_CLEAN[[#This Row],[ProductID]],Products[ProductID],Products[Cost])</f>
        <v>487.09</v>
      </c>
      <c r="J1219">
        <v>8</v>
      </c>
      <c r="K1219" s="6">
        <v>838.72</v>
      </c>
      <c r="L1219" s="7">
        <v>0</v>
      </c>
      <c r="M1219" t="s">
        <v>13</v>
      </c>
      <c r="N1219" t="s">
        <v>14</v>
      </c>
      <c r="O1219" t="str">
        <f>_xlfn.XLOOKUP(Orders_CLEAN[[#This Row],[Region]],Region_lookup[RegionCode],Region_lookup[RegionName])</f>
        <v>Western Cape</v>
      </c>
      <c r="P1219" t="s">
        <v>82</v>
      </c>
      <c r="Q1219" t="str">
        <f>_xlfn.XLOOKUP(Orders_CLEAN[[#This Row],[EmployeeID]],Employees[EmployeeID],Employees[EmployeeName])</f>
        <v>Thabo Pretorius</v>
      </c>
      <c r="R1219" s="8">
        <f>Orders_CLEAN[[#This Row],[Quantity]]*Orders_CLEAN[[#This Row],[UnitPrice]]*(1-Orders_CLEAN[[#This Row],[Discount]])</f>
        <v>6709.76</v>
      </c>
      <c r="S1219" s="8">
        <f>Orders_CLEAN[[#This Row],[Cost]]*Orders_CLEAN[[#This Row],[Quantity]]</f>
        <v>3896.72</v>
      </c>
      <c r="T1219" s="8">
        <f>Orders_CLEAN[[#This Row],[LineTotal]]-Orders_CLEAN[[#This Row],[LineCost]]</f>
        <v>2813.0400000000004</v>
      </c>
      <c r="U1219" s="8" t="str">
        <f>IFERROR(IF(Orders_CLEAN[[#This Row],[Profit]]/Orders_CLEAN[[#This Row],[LineTotal]]&gt;0.3, "High", IF(Orders_CLEAN[[#This Row],[Profit]]/Orders_CLEAN[[#This Row],[LineTotal]]&gt;=0.15, "Medium", "Low")), "Quantity Error!")</f>
        <v>High</v>
      </c>
      <c r="V1219" s="8" t="str">
        <f>IF(COUNTIF(Returns[OrderID], Orders_CLEAN[[#This Row],[OrderID]])&gt;0, "Yes", "No")</f>
        <v>No</v>
      </c>
      <c r="W1219" s="19">
        <f>IF(Orders_CLEAN[[#This Row],[Returned]]="Yes",1,0)</f>
        <v>0</v>
      </c>
    </row>
    <row r="1220" spans="1:23" x14ac:dyDescent="0.2">
      <c r="A1220" t="s">
        <v>1865</v>
      </c>
      <c r="B1220" s="5">
        <v>45820</v>
      </c>
      <c r="C1220" s="5" t="str">
        <f>IF(Orders_CLEAN[[#This Row],[Quantity]]="", "Quantity Error!", "Q"&amp;ROUNDUP(MONTH(Orders_CLEAN[[#This Row],[OrderDate]])/3,0))</f>
        <v>Q2</v>
      </c>
      <c r="D1220" t="s">
        <v>34</v>
      </c>
      <c r="E1220" t="str">
        <f>_xlfn.XLOOKUP(Orders_CLEAN[[#This Row],[CustomerID]],Customers[CustomerID],Customers[CustomerName])</f>
        <v>Anja Mahlangu</v>
      </c>
      <c r="F1220" t="s">
        <v>73</v>
      </c>
      <c r="G1220" t="str">
        <f>_xlfn.XLOOKUP(Orders_CLEAN[[#This Row],[ProductID]],Products[ProductID],Products[ProductName])</f>
        <v>Tables Model 1</v>
      </c>
      <c r="H1220" t="str">
        <f>_xlfn.XLOOKUP(Orders_CLEAN[[#This Row],[ProductName]],Products[ProductName],Products[Category])</f>
        <v>Furniture</v>
      </c>
      <c r="I1220" s="6">
        <f>_xlfn.XLOOKUP(Orders_CLEAN[[#This Row],[ProductID]],Products[ProductID],Products[Cost])</f>
        <v>469.73</v>
      </c>
      <c r="J1220">
        <v>6</v>
      </c>
      <c r="K1220" s="6">
        <v>954.16</v>
      </c>
      <c r="L1220" s="7">
        <v>0.15</v>
      </c>
      <c r="M1220" t="s">
        <v>36</v>
      </c>
      <c r="N1220" t="s">
        <v>14</v>
      </c>
      <c r="O1220" t="str">
        <f>_xlfn.XLOOKUP(Orders_CLEAN[[#This Row],[Region]],Region_lookup[RegionCode],Region_lookup[RegionName])</f>
        <v>Western Cape</v>
      </c>
      <c r="P1220" t="s">
        <v>15</v>
      </c>
      <c r="Q1220" t="str">
        <f>_xlfn.XLOOKUP(Orders_CLEAN[[#This Row],[EmployeeID]],Employees[EmployeeID],Employees[EmployeeName])</f>
        <v>Anja Fourie</v>
      </c>
      <c r="R1220" s="8">
        <f>Orders_CLEAN[[#This Row],[Quantity]]*Orders_CLEAN[[#This Row],[UnitPrice]]*(1-Orders_CLEAN[[#This Row],[Discount]])</f>
        <v>4866.2160000000003</v>
      </c>
      <c r="S1220" s="8">
        <f>Orders_CLEAN[[#This Row],[Cost]]*Orders_CLEAN[[#This Row],[Quantity]]</f>
        <v>2818.38</v>
      </c>
      <c r="T1220" s="8">
        <f>Orders_CLEAN[[#This Row],[LineTotal]]-Orders_CLEAN[[#This Row],[LineCost]]</f>
        <v>2047.8360000000002</v>
      </c>
      <c r="U1220" s="8" t="str">
        <f>IFERROR(IF(Orders_CLEAN[[#This Row],[Profit]]/Orders_CLEAN[[#This Row],[LineTotal]]&gt;0.3, "High", IF(Orders_CLEAN[[#This Row],[Profit]]/Orders_CLEAN[[#This Row],[LineTotal]]&gt;=0.15, "Medium", "Low")), "Quantity Error!")</f>
        <v>High</v>
      </c>
      <c r="V1220" s="8" t="str">
        <f>IF(COUNTIF(Returns[OrderID], Orders_CLEAN[[#This Row],[OrderID]])&gt;0, "Yes", "No")</f>
        <v>No</v>
      </c>
      <c r="W1220" s="19">
        <f>IF(Orders_CLEAN[[#This Row],[Returned]]="Yes",1,0)</f>
        <v>0</v>
      </c>
    </row>
    <row r="1221" spans="1:23" x14ac:dyDescent="0.2">
      <c r="A1221" t="s">
        <v>1867</v>
      </c>
      <c r="B1221" s="5">
        <v>45737</v>
      </c>
      <c r="C1221" s="5" t="str">
        <f>IF(Orders_CLEAN[[#This Row],[Quantity]]="", "Quantity Error!", "Q"&amp;ROUNDUP(MONTH(Orders_CLEAN[[#This Row],[OrderDate]])/3,0))</f>
        <v>Q1</v>
      </c>
      <c r="D1221" t="s">
        <v>84</v>
      </c>
      <c r="E1221" t="str">
        <f>_xlfn.XLOOKUP(Orders_CLEAN[[#This Row],[CustomerID]],Customers[CustomerID],Customers[CustomerName])</f>
        <v>Francois Khumalo</v>
      </c>
      <c r="F1221" t="s">
        <v>142</v>
      </c>
      <c r="G1221" t="str">
        <f>_xlfn.XLOOKUP(Orders_CLEAN[[#This Row],[ProductID]],Products[ProductID],Products[ProductName])</f>
        <v>Laptops Model 3</v>
      </c>
      <c r="H1221" t="str">
        <f>_xlfn.XLOOKUP(Orders_CLEAN[[#This Row],[ProductName]],Products[ProductName],Products[Category])</f>
        <v>Technology</v>
      </c>
      <c r="I1221" s="6">
        <f>_xlfn.XLOOKUP(Orders_CLEAN[[#This Row],[ProductID]],Products[ProductID],Products[Cost])</f>
        <v>727.96</v>
      </c>
      <c r="J1221">
        <v>10</v>
      </c>
      <c r="K1221" s="6">
        <v>1118.93</v>
      </c>
      <c r="L1221" s="7">
        <v>0</v>
      </c>
      <c r="M1221" t="s">
        <v>62</v>
      </c>
      <c r="N1221" t="s">
        <v>31</v>
      </c>
      <c r="O1221" t="str">
        <f>_xlfn.XLOOKUP(Orders_CLEAN[[#This Row],[Region]],Region_lookup[RegionCode],Region_lookup[RegionName])</f>
        <v>Gauteng</v>
      </c>
      <c r="P1221" t="s">
        <v>43</v>
      </c>
      <c r="Q1221" t="str">
        <f>_xlfn.XLOOKUP(Orders_CLEAN[[#This Row],[EmployeeID]],Employees[EmployeeID],Employees[EmployeeName])</f>
        <v>Thabo Dlamini</v>
      </c>
      <c r="R1221" s="8">
        <f>Orders_CLEAN[[#This Row],[Quantity]]*Orders_CLEAN[[#This Row],[UnitPrice]]*(1-Orders_CLEAN[[#This Row],[Discount]])</f>
        <v>11189.300000000001</v>
      </c>
      <c r="S1221" s="8">
        <f>Orders_CLEAN[[#This Row],[Cost]]*Orders_CLEAN[[#This Row],[Quantity]]</f>
        <v>7279.6</v>
      </c>
      <c r="T1221" s="8">
        <f>Orders_CLEAN[[#This Row],[LineTotal]]-Orders_CLEAN[[#This Row],[LineCost]]</f>
        <v>3909.7000000000007</v>
      </c>
      <c r="U1221" s="8" t="str">
        <f>IFERROR(IF(Orders_CLEAN[[#This Row],[Profit]]/Orders_CLEAN[[#This Row],[LineTotal]]&gt;0.3, "High", IF(Orders_CLEAN[[#This Row],[Profit]]/Orders_CLEAN[[#This Row],[LineTotal]]&gt;=0.15, "Medium", "Low")), "Quantity Error!")</f>
        <v>High</v>
      </c>
      <c r="V1221" s="8" t="str">
        <f>IF(COUNTIF(Returns[OrderID], Orders_CLEAN[[#This Row],[OrderID]])&gt;0, "Yes", "No")</f>
        <v>No</v>
      </c>
      <c r="W1221" s="19">
        <f>IF(Orders_CLEAN[[#This Row],[Returned]]="Yes",1,0)</f>
        <v>0</v>
      </c>
    </row>
    <row r="1222" spans="1:23" x14ac:dyDescent="0.2">
      <c r="A1222" t="s">
        <v>1868</v>
      </c>
      <c r="B1222" s="5">
        <v>45316</v>
      </c>
      <c r="C1222" s="5" t="str">
        <f>IF(Orders_CLEAN[[#This Row],[Quantity]]="", "Quantity Error!", "Q"&amp;ROUNDUP(MONTH(Orders_CLEAN[[#This Row],[OrderDate]])/3,0))</f>
        <v>Q1</v>
      </c>
      <c r="D1222" t="s">
        <v>396</v>
      </c>
      <c r="E1222" t="str">
        <f>_xlfn.XLOOKUP(Orders_CLEAN[[#This Row],[CustomerID]],Customers[CustomerID],Customers[CustomerName])</f>
        <v>Aisha Sithole</v>
      </c>
      <c r="F1222" t="s">
        <v>81</v>
      </c>
      <c r="G1222" t="str">
        <f>_xlfn.XLOOKUP(Orders_CLEAN[[#This Row],[ProductID]],Products[ProductID],Products[ProductName])</f>
        <v>Envelopes Model 2</v>
      </c>
      <c r="H1222" t="str">
        <f>_xlfn.XLOOKUP(Orders_CLEAN[[#This Row],[ProductName]],Products[ProductName],Products[Category])</f>
        <v>Office Supplies</v>
      </c>
      <c r="I1222" s="6">
        <f>_xlfn.XLOOKUP(Orders_CLEAN[[#This Row],[ProductID]],Products[ProductID],Products[Cost])</f>
        <v>599.25</v>
      </c>
      <c r="J1222">
        <v>8</v>
      </c>
      <c r="K1222" s="6">
        <v>849.05</v>
      </c>
      <c r="L1222" s="7">
        <v>0</v>
      </c>
      <c r="M1222" t="s">
        <v>62</v>
      </c>
      <c r="N1222" t="s">
        <v>14</v>
      </c>
      <c r="O1222" t="str">
        <f>_xlfn.XLOOKUP(Orders_CLEAN[[#This Row],[Region]],Region_lookup[RegionCode],Region_lookup[RegionName])</f>
        <v>Western Cape</v>
      </c>
      <c r="P1222" t="s">
        <v>82</v>
      </c>
      <c r="Q1222" t="str">
        <f>_xlfn.XLOOKUP(Orders_CLEAN[[#This Row],[EmployeeID]],Employees[EmployeeID],Employees[EmployeeName])</f>
        <v>Thabo Pretorius</v>
      </c>
      <c r="R1222" s="8">
        <f>Orders_CLEAN[[#This Row],[Quantity]]*Orders_CLEAN[[#This Row],[UnitPrice]]*(1-Orders_CLEAN[[#This Row],[Discount]])</f>
        <v>6792.4</v>
      </c>
      <c r="S1222" s="8">
        <f>Orders_CLEAN[[#This Row],[Cost]]*Orders_CLEAN[[#This Row],[Quantity]]</f>
        <v>4794</v>
      </c>
      <c r="T1222" s="8">
        <f>Orders_CLEAN[[#This Row],[LineTotal]]-Orders_CLEAN[[#This Row],[LineCost]]</f>
        <v>1998.3999999999996</v>
      </c>
      <c r="U1222" s="8" t="str">
        <f>IFERROR(IF(Orders_CLEAN[[#This Row],[Profit]]/Orders_CLEAN[[#This Row],[LineTotal]]&gt;0.3, "High", IF(Orders_CLEAN[[#This Row],[Profit]]/Orders_CLEAN[[#This Row],[LineTotal]]&gt;=0.15, "Medium", "Low")), "Quantity Error!")</f>
        <v>Medium</v>
      </c>
      <c r="V1222" s="8" t="str">
        <f>IF(COUNTIF(Returns[OrderID], Orders_CLEAN[[#This Row],[OrderID]])&gt;0, "Yes", "No")</f>
        <v>No</v>
      </c>
      <c r="W1222" s="19">
        <f>IF(Orders_CLEAN[[#This Row],[Returned]]="Yes",1,0)</f>
        <v>0</v>
      </c>
    </row>
    <row r="1223" spans="1:23" x14ac:dyDescent="0.2">
      <c r="A1223" t="s">
        <v>1869</v>
      </c>
      <c r="B1223" s="5">
        <v>45413</v>
      </c>
      <c r="C1223" s="5" t="str">
        <f>IF(Orders_CLEAN[[#This Row],[Quantity]]="", "Quantity Error!", "Q"&amp;ROUNDUP(MONTH(Orders_CLEAN[[#This Row],[OrderDate]])/3,0))</f>
        <v>Q2</v>
      </c>
      <c r="D1223" t="s">
        <v>50</v>
      </c>
      <c r="E1223" t="str">
        <f>_xlfn.XLOOKUP(Orders_CLEAN[[#This Row],[CustomerID]],Customers[CustomerID],Customers[CustomerName])</f>
        <v>Precious Steyn</v>
      </c>
      <c r="F1223" t="s">
        <v>148</v>
      </c>
      <c r="G1223" t="str">
        <f>_xlfn.XLOOKUP(Orders_CLEAN[[#This Row],[ProductID]],Products[ProductID],Products[ProductName])</f>
        <v>Tables Model 3</v>
      </c>
      <c r="H1223" t="str">
        <f>_xlfn.XLOOKUP(Orders_CLEAN[[#This Row],[ProductName]],Products[ProductName],Products[Category])</f>
        <v>Furniture</v>
      </c>
      <c r="I1223" s="6">
        <f>_xlfn.XLOOKUP(Orders_CLEAN[[#This Row],[ProductID]],Products[ProductID],Products[Cost])</f>
        <v>190.89</v>
      </c>
      <c r="J1223">
        <v>2</v>
      </c>
      <c r="K1223" s="6">
        <v>243.15</v>
      </c>
      <c r="L1223" s="7">
        <v>0</v>
      </c>
      <c r="M1223" t="s">
        <v>36</v>
      </c>
      <c r="N1223" t="s">
        <v>31</v>
      </c>
      <c r="O1223" t="str">
        <f>_xlfn.XLOOKUP(Orders_CLEAN[[#This Row],[Region]],Region_lookup[RegionCode],Region_lookup[RegionName])</f>
        <v>Gauteng</v>
      </c>
      <c r="P1223" t="s">
        <v>43</v>
      </c>
      <c r="Q1223" t="str">
        <f>_xlfn.XLOOKUP(Orders_CLEAN[[#This Row],[EmployeeID]],Employees[EmployeeID],Employees[EmployeeName])</f>
        <v>Thabo Dlamini</v>
      </c>
      <c r="R1223" s="8">
        <f>Orders_CLEAN[[#This Row],[Quantity]]*Orders_CLEAN[[#This Row],[UnitPrice]]*(1-Orders_CLEAN[[#This Row],[Discount]])</f>
        <v>486.3</v>
      </c>
      <c r="S1223" s="8">
        <f>Orders_CLEAN[[#This Row],[Cost]]*Orders_CLEAN[[#This Row],[Quantity]]</f>
        <v>381.78</v>
      </c>
      <c r="T1223" s="8">
        <f>Orders_CLEAN[[#This Row],[LineTotal]]-Orders_CLEAN[[#This Row],[LineCost]]</f>
        <v>104.52000000000004</v>
      </c>
      <c r="U1223" s="8" t="str">
        <f>IFERROR(IF(Orders_CLEAN[[#This Row],[Profit]]/Orders_CLEAN[[#This Row],[LineTotal]]&gt;0.3, "High", IF(Orders_CLEAN[[#This Row],[Profit]]/Orders_CLEAN[[#This Row],[LineTotal]]&gt;=0.15, "Medium", "Low")), "Quantity Error!")</f>
        <v>Medium</v>
      </c>
      <c r="V1223" s="8" t="str">
        <f>IF(COUNTIF(Returns[OrderID], Orders_CLEAN[[#This Row],[OrderID]])&gt;0, "Yes", "No")</f>
        <v>Yes</v>
      </c>
      <c r="W1223" s="19">
        <f>IF(Orders_CLEAN[[#This Row],[Returned]]="Yes",1,0)</f>
        <v>1</v>
      </c>
    </row>
    <row r="1224" spans="1:23" x14ac:dyDescent="0.2">
      <c r="A1224" t="s">
        <v>1870</v>
      </c>
      <c r="B1224" s="5">
        <v>45698</v>
      </c>
      <c r="C1224" s="5" t="str">
        <f>IF(Orders_CLEAN[[#This Row],[Quantity]]="", "Quantity Error!", "Q"&amp;ROUNDUP(MONTH(Orders_CLEAN[[#This Row],[OrderDate]])/3,0))</f>
        <v>Q1</v>
      </c>
      <c r="D1224" t="s">
        <v>574</v>
      </c>
      <c r="E1224" t="str">
        <f>_xlfn.XLOOKUP(Orders_CLEAN[[#This Row],[CustomerID]],Customers[CustomerID],Customers[CustomerName])</f>
        <v>Lerato Mbatha</v>
      </c>
      <c r="F1224" t="s">
        <v>199</v>
      </c>
      <c r="G1224" t="str">
        <f>_xlfn.XLOOKUP(Orders_CLEAN[[#This Row],[ProductID]],Products[ProductID],Products[ProductName])</f>
        <v>Pens Model 2</v>
      </c>
      <c r="H1224" t="str">
        <f>_xlfn.XLOOKUP(Orders_CLEAN[[#This Row],[ProductName]],Products[ProductName],Products[Category])</f>
        <v>Office Supplies</v>
      </c>
      <c r="I1224" s="6">
        <f>_xlfn.XLOOKUP(Orders_CLEAN[[#This Row],[ProductID]],Products[ProductID],Products[Cost])</f>
        <v>285.10000000000002</v>
      </c>
      <c r="J1224">
        <v>1</v>
      </c>
      <c r="K1224" s="6">
        <v>528.79999999999995</v>
      </c>
      <c r="L1224" s="7">
        <v>0</v>
      </c>
      <c r="M1224" t="s">
        <v>13</v>
      </c>
      <c r="N1224" t="s">
        <v>31</v>
      </c>
      <c r="O1224" t="str">
        <f>_xlfn.XLOOKUP(Orders_CLEAN[[#This Row],[Region]],Region_lookup[RegionCode],Region_lookup[RegionName])</f>
        <v>Gauteng</v>
      </c>
      <c r="P1224" t="s">
        <v>32</v>
      </c>
      <c r="Q1224" t="str">
        <f>_xlfn.XLOOKUP(Orders_CLEAN[[#This Row],[EmployeeID]],Employees[EmployeeID],Employees[EmployeeName])</f>
        <v>Nomvula Mokoena</v>
      </c>
      <c r="R1224" s="8">
        <f>Orders_CLEAN[[#This Row],[Quantity]]*Orders_CLEAN[[#This Row],[UnitPrice]]*(1-Orders_CLEAN[[#This Row],[Discount]])</f>
        <v>528.79999999999995</v>
      </c>
      <c r="S1224" s="8">
        <f>Orders_CLEAN[[#This Row],[Cost]]*Orders_CLEAN[[#This Row],[Quantity]]</f>
        <v>285.10000000000002</v>
      </c>
      <c r="T1224" s="8">
        <f>Orders_CLEAN[[#This Row],[LineTotal]]-Orders_CLEAN[[#This Row],[LineCost]]</f>
        <v>243.69999999999993</v>
      </c>
      <c r="U1224" s="8" t="str">
        <f>IFERROR(IF(Orders_CLEAN[[#This Row],[Profit]]/Orders_CLEAN[[#This Row],[LineTotal]]&gt;0.3, "High", IF(Orders_CLEAN[[#This Row],[Profit]]/Orders_CLEAN[[#This Row],[LineTotal]]&gt;=0.15, "Medium", "Low")), "Quantity Error!")</f>
        <v>High</v>
      </c>
      <c r="V1224" s="8" t="str">
        <f>IF(COUNTIF(Returns[OrderID], Orders_CLEAN[[#This Row],[OrderID]])&gt;0, "Yes", "No")</f>
        <v>No</v>
      </c>
      <c r="W1224" s="19">
        <f>IF(Orders_CLEAN[[#This Row],[Returned]]="Yes",1,0)</f>
        <v>0</v>
      </c>
    </row>
    <row r="1225" spans="1:23" x14ac:dyDescent="0.2">
      <c r="A1225" t="s">
        <v>1871</v>
      </c>
      <c r="B1225" s="5">
        <v>45342</v>
      </c>
      <c r="C1225" s="5" t="str">
        <f>IF(Orders_CLEAN[[#This Row],[Quantity]]="", "Quantity Error!", "Q"&amp;ROUNDUP(MONTH(Orders_CLEAN[[#This Row],[OrderDate]])/3,0))</f>
        <v>Q1</v>
      </c>
      <c r="D1225" t="s">
        <v>557</v>
      </c>
      <c r="E1225" t="str">
        <f>_xlfn.XLOOKUP(Orders_CLEAN[[#This Row],[CustomerID]],Customers[CustomerID],Customers[CustomerName])</f>
        <v>Deon Venter</v>
      </c>
      <c r="F1225" t="s">
        <v>178</v>
      </c>
      <c r="G1225" t="str">
        <f>_xlfn.XLOOKUP(Orders_CLEAN[[#This Row],[ProductID]],Products[ProductID],Products[ProductName])</f>
        <v>Chairs Model 2</v>
      </c>
      <c r="H1225" t="str">
        <f>_xlfn.XLOOKUP(Orders_CLEAN[[#This Row],[ProductName]],Products[ProductName],Products[Category])</f>
        <v>Furniture</v>
      </c>
      <c r="I1225" s="6">
        <f>_xlfn.XLOOKUP(Orders_CLEAN[[#This Row],[ProductID]],Products[ProductID],Products[Cost])</f>
        <v>116.9</v>
      </c>
      <c r="J1225">
        <v>2</v>
      </c>
      <c r="K1225" s="6">
        <v>253.46</v>
      </c>
      <c r="L1225" s="7">
        <v>0</v>
      </c>
      <c r="M1225" t="s">
        <v>27</v>
      </c>
      <c r="N1225" t="s">
        <v>14</v>
      </c>
      <c r="O1225" t="str">
        <f>_xlfn.XLOOKUP(Orders_CLEAN[[#This Row],[Region]],Region_lookup[RegionCode],Region_lookup[RegionName])</f>
        <v>Western Cape</v>
      </c>
      <c r="P1225" t="s">
        <v>82</v>
      </c>
      <c r="Q1225" t="str">
        <f>_xlfn.XLOOKUP(Orders_CLEAN[[#This Row],[EmployeeID]],Employees[EmployeeID],Employees[EmployeeName])</f>
        <v>Thabo Pretorius</v>
      </c>
      <c r="R1225" s="8">
        <f>Orders_CLEAN[[#This Row],[Quantity]]*Orders_CLEAN[[#This Row],[UnitPrice]]*(1-Orders_CLEAN[[#This Row],[Discount]])</f>
        <v>506.92</v>
      </c>
      <c r="S1225" s="8">
        <f>Orders_CLEAN[[#This Row],[Cost]]*Orders_CLEAN[[#This Row],[Quantity]]</f>
        <v>233.8</v>
      </c>
      <c r="T1225" s="8">
        <f>Orders_CLEAN[[#This Row],[LineTotal]]-Orders_CLEAN[[#This Row],[LineCost]]</f>
        <v>273.12</v>
      </c>
      <c r="U1225" s="8" t="str">
        <f>IFERROR(IF(Orders_CLEAN[[#This Row],[Profit]]/Orders_CLEAN[[#This Row],[LineTotal]]&gt;0.3, "High", IF(Orders_CLEAN[[#This Row],[Profit]]/Orders_CLEAN[[#This Row],[LineTotal]]&gt;=0.15, "Medium", "Low")), "Quantity Error!")</f>
        <v>High</v>
      </c>
      <c r="V1225" s="8" t="str">
        <f>IF(COUNTIF(Returns[OrderID], Orders_CLEAN[[#This Row],[OrderID]])&gt;0, "Yes", "No")</f>
        <v>No</v>
      </c>
      <c r="W1225" s="19">
        <f>IF(Orders_CLEAN[[#This Row],[Returned]]="Yes",1,0)</f>
        <v>0</v>
      </c>
    </row>
    <row r="1226" spans="1:23" x14ac:dyDescent="0.2">
      <c r="A1226" t="s">
        <v>1872</v>
      </c>
      <c r="B1226" s="5">
        <v>45408</v>
      </c>
      <c r="C1226" s="5" t="str">
        <f>IF(Orders_CLEAN[[#This Row],[Quantity]]="", "Quantity Error!", "Q"&amp;ROUNDUP(MONTH(Orders_CLEAN[[#This Row],[OrderDate]])/3,0))</f>
        <v>Q2</v>
      </c>
      <c r="D1226" t="s">
        <v>110</v>
      </c>
      <c r="E1226" t="str">
        <f>_xlfn.XLOOKUP(Orders_CLEAN[[#This Row],[CustomerID]],Customers[CustomerID],Customers[CustomerName])</f>
        <v>Nomvula Khumalo</v>
      </c>
      <c r="F1226" t="s">
        <v>155</v>
      </c>
      <c r="G1226" t="str">
        <f>_xlfn.XLOOKUP(Orders_CLEAN[[#This Row],[ProductID]],Products[ProductID],Products[ProductName])</f>
        <v>Monitors Model 1</v>
      </c>
      <c r="H1226" t="str">
        <f>_xlfn.XLOOKUP(Orders_CLEAN[[#This Row],[ProductName]],Products[ProductName],Products[Category])</f>
        <v>Technology</v>
      </c>
      <c r="I1226" s="6">
        <f>_xlfn.XLOOKUP(Orders_CLEAN[[#This Row],[ProductID]],Products[ProductID],Products[Cost])</f>
        <v>757.28</v>
      </c>
      <c r="J1226">
        <v>8</v>
      </c>
      <c r="K1226" s="6">
        <v>1165.56</v>
      </c>
      <c r="L1226" s="7">
        <v>0.05</v>
      </c>
      <c r="M1226" t="s">
        <v>27</v>
      </c>
      <c r="N1226" t="s">
        <v>21</v>
      </c>
      <c r="O1226" t="str">
        <f>_xlfn.XLOOKUP(Orders_CLEAN[[#This Row],[Region]],Region_lookup[RegionCode],Region_lookup[RegionName])</f>
        <v>KwaZulu-Natal</v>
      </c>
      <c r="P1226" t="s">
        <v>22</v>
      </c>
      <c r="Q1226" t="str">
        <f>_xlfn.XLOOKUP(Orders_CLEAN[[#This Row],[EmployeeID]],Employees[EmployeeID],Employees[EmployeeName])</f>
        <v>Thabo Le Roux</v>
      </c>
      <c r="R1226" s="8">
        <f>Orders_CLEAN[[#This Row],[Quantity]]*Orders_CLEAN[[#This Row],[UnitPrice]]*(1-Orders_CLEAN[[#This Row],[Discount]])</f>
        <v>8858.2559999999994</v>
      </c>
      <c r="S1226" s="8">
        <f>Orders_CLEAN[[#This Row],[Cost]]*Orders_CLEAN[[#This Row],[Quantity]]</f>
        <v>6058.24</v>
      </c>
      <c r="T1226" s="8">
        <f>Orders_CLEAN[[#This Row],[LineTotal]]-Orders_CLEAN[[#This Row],[LineCost]]</f>
        <v>2800.0159999999996</v>
      </c>
      <c r="U1226" s="8" t="str">
        <f>IFERROR(IF(Orders_CLEAN[[#This Row],[Profit]]/Orders_CLEAN[[#This Row],[LineTotal]]&gt;0.3, "High", IF(Orders_CLEAN[[#This Row],[Profit]]/Orders_CLEAN[[#This Row],[LineTotal]]&gt;=0.15, "Medium", "Low")), "Quantity Error!")</f>
        <v>High</v>
      </c>
      <c r="V1226" s="8" t="str">
        <f>IF(COUNTIF(Returns[OrderID], Orders_CLEAN[[#This Row],[OrderID]])&gt;0, "Yes", "No")</f>
        <v>No</v>
      </c>
      <c r="W1226" s="19">
        <f>IF(Orders_CLEAN[[#This Row],[Returned]]="Yes",1,0)</f>
        <v>0</v>
      </c>
    </row>
    <row r="1227" spans="1:23" x14ac:dyDescent="0.2">
      <c r="A1227" t="s">
        <v>1873</v>
      </c>
      <c r="B1227" s="5">
        <v>45435</v>
      </c>
      <c r="C1227" s="5" t="str">
        <f>IF(Orders_CLEAN[[#This Row],[Quantity]]="", "Quantity Error!", "Q"&amp;ROUNDUP(MONTH(Orders_CLEAN[[#This Row],[OrderDate]])/3,0))</f>
        <v>Q2</v>
      </c>
      <c r="D1227" t="s">
        <v>616</v>
      </c>
      <c r="E1227" t="str">
        <f>_xlfn.XLOOKUP(Orders_CLEAN[[#This Row],[CustomerID]],Customers[CustomerID],Customers[CustomerName])</f>
        <v>Elmarie Fourie</v>
      </c>
      <c r="F1227" t="s">
        <v>78</v>
      </c>
      <c r="G1227" t="str">
        <f>_xlfn.XLOOKUP(Orders_CLEAN[[#This Row],[ProductID]],Products[ProductID],Products[ProductName])</f>
        <v>Desks Model 3</v>
      </c>
      <c r="H1227" t="str">
        <f>_xlfn.XLOOKUP(Orders_CLEAN[[#This Row],[ProductName]],Products[ProductName],Products[Category])</f>
        <v>Furniture</v>
      </c>
      <c r="I1227" s="6">
        <f>_xlfn.XLOOKUP(Orders_CLEAN[[#This Row],[ProductID]],Products[ProductID],Products[Cost])</f>
        <v>388.07</v>
      </c>
      <c r="J1227">
        <v>8</v>
      </c>
      <c r="K1227" s="6">
        <v>782.41</v>
      </c>
      <c r="L1227" s="7">
        <v>0.2</v>
      </c>
      <c r="M1227" t="s">
        <v>27</v>
      </c>
      <c r="N1227" t="s">
        <v>14</v>
      </c>
      <c r="O1227" t="str">
        <f>_xlfn.XLOOKUP(Orders_CLEAN[[#This Row],[Region]],Region_lookup[RegionCode],Region_lookup[RegionName])</f>
        <v>Western Cape</v>
      </c>
      <c r="P1227" t="s">
        <v>82</v>
      </c>
      <c r="Q1227" t="str">
        <f>_xlfn.XLOOKUP(Orders_CLEAN[[#This Row],[EmployeeID]],Employees[EmployeeID],Employees[EmployeeName])</f>
        <v>Thabo Pretorius</v>
      </c>
      <c r="R1227" s="8">
        <f>Orders_CLEAN[[#This Row],[Quantity]]*Orders_CLEAN[[#This Row],[UnitPrice]]*(1-Orders_CLEAN[[#This Row],[Discount]])</f>
        <v>5007.424</v>
      </c>
      <c r="S1227" s="8">
        <f>Orders_CLEAN[[#This Row],[Cost]]*Orders_CLEAN[[#This Row],[Quantity]]</f>
        <v>3104.56</v>
      </c>
      <c r="T1227" s="8">
        <f>Orders_CLEAN[[#This Row],[LineTotal]]-Orders_CLEAN[[#This Row],[LineCost]]</f>
        <v>1902.864</v>
      </c>
      <c r="U1227" s="8" t="str">
        <f>IFERROR(IF(Orders_CLEAN[[#This Row],[Profit]]/Orders_CLEAN[[#This Row],[LineTotal]]&gt;0.3, "High", IF(Orders_CLEAN[[#This Row],[Profit]]/Orders_CLEAN[[#This Row],[LineTotal]]&gt;=0.15, "Medium", "Low")), "Quantity Error!")</f>
        <v>High</v>
      </c>
      <c r="V1227" s="8" t="str">
        <f>IF(COUNTIF(Returns[OrderID], Orders_CLEAN[[#This Row],[OrderID]])&gt;0, "Yes", "No")</f>
        <v>Yes</v>
      </c>
      <c r="W1227" s="19">
        <f>IF(Orders_CLEAN[[#This Row],[Returned]]="Yes",1,0)</f>
        <v>1</v>
      </c>
    </row>
    <row r="1228" spans="1:23" x14ac:dyDescent="0.2">
      <c r="A1228" t="s">
        <v>1874</v>
      </c>
      <c r="B1228" s="5">
        <v>45667</v>
      </c>
      <c r="C1228" s="5" t="str">
        <f>IF(Orders_CLEAN[[#This Row],[Quantity]]="", "Quantity Error!", "Q"&amp;ROUNDUP(MONTH(Orders_CLEAN[[#This Row],[OrderDate]])/3,0))</f>
        <v>Q1</v>
      </c>
      <c r="D1228" t="s">
        <v>45</v>
      </c>
      <c r="E1228" t="str">
        <f>_xlfn.XLOOKUP(Orders_CLEAN[[#This Row],[CustomerID]],Customers[CustomerID],Customers[CustomerName])</f>
        <v>Francois Botha</v>
      </c>
      <c r="F1228" t="s">
        <v>413</v>
      </c>
      <c r="G1228" t="str">
        <f>_xlfn.XLOOKUP(Orders_CLEAN[[#This Row],[ProductID]],Products[ProductID],Products[ProductName])</f>
        <v>Monitors Model 4</v>
      </c>
      <c r="H1228" t="str">
        <f>_xlfn.XLOOKUP(Orders_CLEAN[[#This Row],[ProductName]],Products[ProductName],Products[Category])</f>
        <v>Technology</v>
      </c>
      <c r="I1228" s="6">
        <f>_xlfn.XLOOKUP(Orders_CLEAN[[#This Row],[ProductID]],Products[ProductID],Products[Cost])</f>
        <v>365.65</v>
      </c>
      <c r="J1228">
        <v>6</v>
      </c>
      <c r="K1228" s="6">
        <v>689.97</v>
      </c>
      <c r="L1228" s="7">
        <v>0.05</v>
      </c>
      <c r="M1228" t="s">
        <v>27</v>
      </c>
      <c r="N1228" t="s">
        <v>47</v>
      </c>
      <c r="O1228" t="str">
        <f>_xlfn.XLOOKUP(Orders_CLEAN[[#This Row],[Region]],Region_lookup[RegionCode],Region_lookup[RegionName])</f>
        <v>Eastern Cape</v>
      </c>
      <c r="P1228" t="s">
        <v>48</v>
      </c>
      <c r="Q1228" t="str">
        <f>_xlfn.XLOOKUP(Orders_CLEAN[[#This Row],[EmployeeID]],Employees[EmployeeID],Employees[EmployeeName])</f>
        <v>Sipho Ndlovu</v>
      </c>
      <c r="R1228" s="8">
        <f>Orders_CLEAN[[#This Row],[Quantity]]*Orders_CLEAN[[#This Row],[UnitPrice]]*(1-Orders_CLEAN[[#This Row],[Discount]])</f>
        <v>3932.8289999999997</v>
      </c>
      <c r="S1228" s="8">
        <f>Orders_CLEAN[[#This Row],[Cost]]*Orders_CLEAN[[#This Row],[Quantity]]</f>
        <v>2193.8999999999996</v>
      </c>
      <c r="T1228" s="8">
        <f>Orders_CLEAN[[#This Row],[LineTotal]]-Orders_CLEAN[[#This Row],[LineCost]]</f>
        <v>1738.9290000000001</v>
      </c>
      <c r="U1228" s="8" t="str">
        <f>IFERROR(IF(Orders_CLEAN[[#This Row],[Profit]]/Orders_CLEAN[[#This Row],[LineTotal]]&gt;0.3, "High", IF(Orders_CLEAN[[#This Row],[Profit]]/Orders_CLEAN[[#This Row],[LineTotal]]&gt;=0.15, "Medium", "Low")), "Quantity Error!")</f>
        <v>High</v>
      </c>
      <c r="V1228" s="8" t="str">
        <f>IF(COUNTIF(Returns[OrderID], Orders_CLEAN[[#This Row],[OrderID]])&gt;0, "Yes", "No")</f>
        <v>No</v>
      </c>
      <c r="W1228" s="19">
        <f>IF(Orders_CLEAN[[#This Row],[Returned]]="Yes",1,0)</f>
        <v>0</v>
      </c>
    </row>
    <row r="1229" spans="1:23" x14ac:dyDescent="0.2">
      <c r="A1229" t="s">
        <v>1876</v>
      </c>
      <c r="B1229" s="5">
        <v>45508</v>
      </c>
      <c r="C1229" s="5" t="str">
        <f>IF(Orders_CLEAN[[#This Row],[Quantity]]="", "Quantity Error!", "Q"&amp;ROUNDUP(MONTH(Orders_CLEAN[[#This Row],[OrderDate]])/3,0))</f>
        <v>Q3</v>
      </c>
      <c r="D1229" t="s">
        <v>440</v>
      </c>
      <c r="E1229" t="str">
        <f>_xlfn.XLOOKUP(Orders_CLEAN[[#This Row],[CustomerID]],Customers[CustomerID],Customers[CustomerName])</f>
        <v>Nomvula Mokoena</v>
      </c>
      <c r="F1229" t="s">
        <v>192</v>
      </c>
      <c r="G1229" t="str">
        <f>_xlfn.XLOOKUP(Orders_CLEAN[[#This Row],[ProductID]],Products[ProductID],Products[ProductName])</f>
        <v>Laptops Model 1</v>
      </c>
      <c r="H1229" t="str">
        <f>_xlfn.XLOOKUP(Orders_CLEAN[[#This Row],[ProductName]],Products[ProductName],Products[Category])</f>
        <v>Technology</v>
      </c>
      <c r="I1229" s="6">
        <f>_xlfn.XLOOKUP(Orders_CLEAN[[#This Row],[ProductID]],Products[ProductID],Products[Cost])</f>
        <v>732.63</v>
      </c>
      <c r="J1229">
        <v>1</v>
      </c>
      <c r="K1229" s="6">
        <v>1069.8599999999999</v>
      </c>
      <c r="L1229" s="7">
        <v>0.2</v>
      </c>
      <c r="M1229" t="s">
        <v>27</v>
      </c>
      <c r="N1229" t="s">
        <v>47</v>
      </c>
      <c r="O1229" t="str">
        <f>_xlfn.XLOOKUP(Orders_CLEAN[[#This Row],[Region]],Region_lookup[RegionCode],Region_lookup[RegionName])</f>
        <v>Eastern Cape</v>
      </c>
      <c r="P1229" t="s">
        <v>58</v>
      </c>
      <c r="Q1229" t="str">
        <f>_xlfn.XLOOKUP(Orders_CLEAN[[#This Row],[EmployeeID]],Employees[EmployeeID],Employees[EmployeeName])</f>
        <v>Palesa Steyn</v>
      </c>
      <c r="R1229" s="8">
        <f>Orders_CLEAN[[#This Row],[Quantity]]*Orders_CLEAN[[#This Row],[UnitPrice]]*(1-Orders_CLEAN[[#This Row],[Discount]])</f>
        <v>855.88799999999992</v>
      </c>
      <c r="S1229" s="8">
        <f>Orders_CLEAN[[#This Row],[Cost]]*Orders_CLEAN[[#This Row],[Quantity]]</f>
        <v>732.63</v>
      </c>
      <c r="T1229" s="8">
        <f>Orders_CLEAN[[#This Row],[LineTotal]]-Orders_CLEAN[[#This Row],[LineCost]]</f>
        <v>123.25799999999992</v>
      </c>
      <c r="U1229" s="8" t="str">
        <f>IFERROR(IF(Orders_CLEAN[[#This Row],[Profit]]/Orders_CLEAN[[#This Row],[LineTotal]]&gt;0.3, "High", IF(Orders_CLEAN[[#This Row],[Profit]]/Orders_CLEAN[[#This Row],[LineTotal]]&gt;=0.15, "Medium", "Low")), "Quantity Error!")</f>
        <v>Low</v>
      </c>
      <c r="V1229" s="8" t="str">
        <f>IF(COUNTIF(Returns[OrderID], Orders_CLEAN[[#This Row],[OrderID]])&gt;0, "Yes", "No")</f>
        <v>No</v>
      </c>
      <c r="W1229" s="19">
        <f>IF(Orders_CLEAN[[#This Row],[Returned]]="Yes",1,0)</f>
        <v>0</v>
      </c>
    </row>
    <row r="1230" spans="1:23" x14ac:dyDescent="0.2">
      <c r="A1230" t="s">
        <v>1877</v>
      </c>
      <c r="B1230" s="5">
        <v>45728</v>
      </c>
      <c r="C1230" s="5" t="str">
        <f>IF(Orders_CLEAN[[#This Row],[Quantity]]="", "Quantity Error!", "Q"&amp;ROUNDUP(MONTH(Orders_CLEAN[[#This Row],[OrderDate]])/3,0))</f>
        <v>Q1</v>
      </c>
      <c r="D1230" t="s">
        <v>254</v>
      </c>
      <c r="E1230" t="str">
        <f>_xlfn.XLOOKUP(Orders_CLEAN[[#This Row],[CustomerID]],Customers[CustomerID],Customers[CustomerName])</f>
        <v>Werner Sithole</v>
      </c>
      <c r="F1230" t="s">
        <v>537</v>
      </c>
      <c r="G1230" t="str">
        <f>_xlfn.XLOOKUP(Orders_CLEAN[[#This Row],[ProductID]],Products[ProductID],Products[ProductName])</f>
        <v>Desks Model 4</v>
      </c>
      <c r="H1230" t="str">
        <f>_xlfn.XLOOKUP(Orders_CLEAN[[#This Row],[ProductName]],Products[ProductName],Products[Category])</f>
        <v>Furniture</v>
      </c>
      <c r="I1230" s="6">
        <f>_xlfn.XLOOKUP(Orders_CLEAN[[#This Row],[ProductID]],Products[ProductID],Products[Cost])</f>
        <v>598.51</v>
      </c>
      <c r="J1230">
        <v>2</v>
      </c>
      <c r="K1230" s="6">
        <v>940.73</v>
      </c>
      <c r="L1230" s="7">
        <v>0</v>
      </c>
      <c r="M1230" t="s">
        <v>27</v>
      </c>
      <c r="N1230" t="s">
        <v>21</v>
      </c>
      <c r="O1230" t="str">
        <f>_xlfn.XLOOKUP(Orders_CLEAN[[#This Row],[Region]],Region_lookup[RegionCode],Region_lookup[RegionName])</f>
        <v>KwaZulu-Natal</v>
      </c>
      <c r="P1230" t="s">
        <v>22</v>
      </c>
      <c r="Q1230" t="str">
        <f>_xlfn.XLOOKUP(Orders_CLEAN[[#This Row],[EmployeeID]],Employees[EmployeeID],Employees[EmployeeName])</f>
        <v>Thabo Le Roux</v>
      </c>
      <c r="R1230" s="8">
        <f>Orders_CLEAN[[#This Row],[Quantity]]*Orders_CLEAN[[#This Row],[UnitPrice]]*(1-Orders_CLEAN[[#This Row],[Discount]])</f>
        <v>1881.46</v>
      </c>
      <c r="S1230" s="8">
        <f>Orders_CLEAN[[#This Row],[Cost]]*Orders_CLEAN[[#This Row],[Quantity]]</f>
        <v>1197.02</v>
      </c>
      <c r="T1230" s="8">
        <f>Orders_CLEAN[[#This Row],[LineTotal]]-Orders_CLEAN[[#This Row],[LineCost]]</f>
        <v>684.44</v>
      </c>
      <c r="U1230" s="8" t="str">
        <f>IFERROR(IF(Orders_CLEAN[[#This Row],[Profit]]/Orders_CLEAN[[#This Row],[LineTotal]]&gt;0.3, "High", IF(Orders_CLEAN[[#This Row],[Profit]]/Orders_CLEAN[[#This Row],[LineTotal]]&gt;=0.15, "Medium", "Low")), "Quantity Error!")</f>
        <v>High</v>
      </c>
      <c r="V1230" s="8" t="str">
        <f>IF(COUNTIF(Returns[OrderID], Orders_CLEAN[[#This Row],[OrderID]])&gt;0, "Yes", "No")</f>
        <v>No</v>
      </c>
      <c r="W1230" s="19">
        <f>IF(Orders_CLEAN[[#This Row],[Returned]]="Yes",1,0)</f>
        <v>0</v>
      </c>
    </row>
    <row r="1231" spans="1:23" x14ac:dyDescent="0.2">
      <c r="A1231" t="s">
        <v>1878</v>
      </c>
      <c r="B1231" s="5">
        <v>45320</v>
      </c>
      <c r="C1231" s="5" t="str">
        <f>IF(Orders_CLEAN[[#This Row],[Quantity]]="", "Quantity Error!", "Q"&amp;ROUNDUP(MONTH(Orders_CLEAN[[#This Row],[OrderDate]])/3,0))</f>
        <v>Q1</v>
      </c>
      <c r="D1231" t="s">
        <v>323</v>
      </c>
      <c r="E1231" t="str">
        <f>_xlfn.XLOOKUP(Orders_CLEAN[[#This Row],[CustomerID]],Customers[CustomerID],Customers[CustomerName])</f>
        <v>Nomsa Molefe</v>
      </c>
      <c r="F1231" t="s">
        <v>216</v>
      </c>
      <c r="G1231" t="str">
        <f>_xlfn.XLOOKUP(Orders_CLEAN[[#This Row],[ProductID]],Products[ProductID],Products[ProductName])</f>
        <v>Pens Model 1</v>
      </c>
      <c r="H1231" t="str">
        <f>_xlfn.XLOOKUP(Orders_CLEAN[[#This Row],[ProductName]],Products[ProductName],Products[Category])</f>
        <v>Office Supplies</v>
      </c>
      <c r="I1231" s="6">
        <f>_xlfn.XLOOKUP(Orders_CLEAN[[#This Row],[ProductID]],Products[ProductID],Products[Cost])</f>
        <v>640.09</v>
      </c>
      <c r="J1231">
        <v>9</v>
      </c>
      <c r="K1231" s="6">
        <v>1169.26</v>
      </c>
      <c r="L1231" s="7">
        <v>0.05</v>
      </c>
      <c r="M1231" t="s">
        <v>27</v>
      </c>
      <c r="N1231" t="s">
        <v>14</v>
      </c>
      <c r="O1231" t="str">
        <f>_xlfn.XLOOKUP(Orders_CLEAN[[#This Row],[Region]],Region_lookup[RegionCode],Region_lookup[RegionName])</f>
        <v>Western Cape</v>
      </c>
      <c r="P1231" t="s">
        <v>82</v>
      </c>
      <c r="Q1231" t="str">
        <f>_xlfn.XLOOKUP(Orders_CLEAN[[#This Row],[EmployeeID]],Employees[EmployeeID],Employees[EmployeeName])</f>
        <v>Thabo Pretorius</v>
      </c>
      <c r="R1231" s="8">
        <f>Orders_CLEAN[[#This Row],[Quantity]]*Orders_CLEAN[[#This Row],[UnitPrice]]*(1-Orders_CLEAN[[#This Row],[Discount]])</f>
        <v>9997.1729999999989</v>
      </c>
      <c r="S1231" s="8">
        <f>Orders_CLEAN[[#This Row],[Cost]]*Orders_CLEAN[[#This Row],[Quantity]]</f>
        <v>5760.81</v>
      </c>
      <c r="T1231" s="8">
        <f>Orders_CLEAN[[#This Row],[LineTotal]]-Orders_CLEAN[[#This Row],[LineCost]]</f>
        <v>4236.3629999999985</v>
      </c>
      <c r="U1231" s="8" t="str">
        <f>IFERROR(IF(Orders_CLEAN[[#This Row],[Profit]]/Orders_CLEAN[[#This Row],[LineTotal]]&gt;0.3, "High", IF(Orders_CLEAN[[#This Row],[Profit]]/Orders_CLEAN[[#This Row],[LineTotal]]&gt;=0.15, "Medium", "Low")), "Quantity Error!")</f>
        <v>High</v>
      </c>
      <c r="V1231" s="8" t="str">
        <f>IF(COUNTIF(Returns[OrderID], Orders_CLEAN[[#This Row],[OrderID]])&gt;0, "Yes", "No")</f>
        <v>No</v>
      </c>
      <c r="W1231" s="19">
        <f>IF(Orders_CLEAN[[#This Row],[Returned]]="Yes",1,0)</f>
        <v>0</v>
      </c>
    </row>
    <row r="1232" spans="1:23" x14ac:dyDescent="0.2">
      <c r="A1232" t="s">
        <v>1879</v>
      </c>
      <c r="B1232" s="5">
        <v>45343</v>
      </c>
      <c r="C1232" s="5" t="str">
        <f>IF(Orders_CLEAN[[#This Row],[Quantity]]="", "Quantity Error!", "Q"&amp;ROUNDUP(MONTH(Orders_CLEAN[[#This Row],[OrderDate]])/3,0))</f>
        <v>Q1</v>
      </c>
      <c r="D1232" t="s">
        <v>440</v>
      </c>
      <c r="E1232" t="str">
        <f>_xlfn.XLOOKUP(Orders_CLEAN[[#This Row],[CustomerID]],Customers[CustomerID],Customers[CustomerName])</f>
        <v>Nomvula Mokoena</v>
      </c>
      <c r="F1232" t="s">
        <v>216</v>
      </c>
      <c r="G1232" t="str">
        <f>_xlfn.XLOOKUP(Orders_CLEAN[[#This Row],[ProductID]],Products[ProductID],Products[ProductName])</f>
        <v>Pens Model 1</v>
      </c>
      <c r="H1232" t="str">
        <f>_xlfn.XLOOKUP(Orders_CLEAN[[#This Row],[ProductName]],Products[ProductName],Products[Category])</f>
        <v>Office Supplies</v>
      </c>
      <c r="I1232" s="6">
        <f>_xlfn.XLOOKUP(Orders_CLEAN[[#This Row],[ProductID]],Products[ProductID],Products[Cost])</f>
        <v>640.09</v>
      </c>
      <c r="J1232">
        <v>9</v>
      </c>
      <c r="K1232" s="6">
        <v>1169.26</v>
      </c>
      <c r="L1232" s="7">
        <v>0.2</v>
      </c>
      <c r="M1232" t="s">
        <v>27</v>
      </c>
      <c r="N1232" t="s">
        <v>47</v>
      </c>
      <c r="O1232" t="str">
        <f>_xlfn.XLOOKUP(Orders_CLEAN[[#This Row],[Region]],Region_lookup[RegionCode],Region_lookup[RegionName])</f>
        <v>Eastern Cape</v>
      </c>
      <c r="P1232" t="s">
        <v>58</v>
      </c>
      <c r="Q1232" t="str">
        <f>_xlfn.XLOOKUP(Orders_CLEAN[[#This Row],[EmployeeID]],Employees[EmployeeID],Employees[EmployeeName])</f>
        <v>Palesa Steyn</v>
      </c>
      <c r="R1232" s="8">
        <f>Orders_CLEAN[[#This Row],[Quantity]]*Orders_CLEAN[[#This Row],[UnitPrice]]*(1-Orders_CLEAN[[#This Row],[Discount]])</f>
        <v>8418.6720000000005</v>
      </c>
      <c r="S1232" s="8">
        <f>Orders_CLEAN[[#This Row],[Cost]]*Orders_CLEAN[[#This Row],[Quantity]]</f>
        <v>5760.81</v>
      </c>
      <c r="T1232" s="8">
        <f>Orders_CLEAN[[#This Row],[LineTotal]]-Orders_CLEAN[[#This Row],[LineCost]]</f>
        <v>2657.8620000000001</v>
      </c>
      <c r="U1232" s="8" t="str">
        <f>IFERROR(IF(Orders_CLEAN[[#This Row],[Profit]]/Orders_CLEAN[[#This Row],[LineTotal]]&gt;0.3, "High", IF(Orders_CLEAN[[#This Row],[Profit]]/Orders_CLEAN[[#This Row],[LineTotal]]&gt;=0.15, "Medium", "Low")), "Quantity Error!")</f>
        <v>High</v>
      </c>
      <c r="V1232" s="8" t="str">
        <f>IF(COUNTIF(Returns[OrderID], Orders_CLEAN[[#This Row],[OrderID]])&gt;0, "Yes", "No")</f>
        <v>No</v>
      </c>
      <c r="W1232" s="19">
        <f>IF(Orders_CLEAN[[#This Row],[Returned]]="Yes",1,0)</f>
        <v>0</v>
      </c>
    </row>
    <row r="1233" spans="1:23" x14ac:dyDescent="0.2">
      <c r="A1233" t="s">
        <v>1881</v>
      </c>
      <c r="B1233" s="5">
        <v>45731</v>
      </c>
      <c r="C1233" s="5" t="str">
        <f>IF(Orders_CLEAN[[#This Row],[Quantity]]="", "Quantity Error!", "Q"&amp;ROUNDUP(MONTH(Orders_CLEAN[[#This Row],[OrderDate]])/3,0))</f>
        <v>Q1</v>
      </c>
      <c r="D1233" t="s">
        <v>351</v>
      </c>
      <c r="E1233" t="str">
        <f>_xlfn.XLOOKUP(Orders_CLEAN[[#This Row],[CustomerID]],Customers[CustomerID],Customers[CustomerName])</f>
        <v>Riaan Joubert</v>
      </c>
      <c r="F1233" t="s">
        <v>417</v>
      </c>
      <c r="G1233" t="str">
        <f>_xlfn.XLOOKUP(Orders_CLEAN[[#This Row],[ProductID]],Products[ProductID],Products[ProductName])</f>
        <v>Staplers Model 1</v>
      </c>
      <c r="H1233" t="str">
        <f>_xlfn.XLOOKUP(Orders_CLEAN[[#This Row],[ProductName]],Products[ProductName],Products[Category])</f>
        <v>Office Supplies</v>
      </c>
      <c r="I1233" s="6">
        <f>_xlfn.XLOOKUP(Orders_CLEAN[[#This Row],[ProductID]],Products[ProductID],Products[Cost])</f>
        <v>671.48</v>
      </c>
      <c r="J1233">
        <v>7</v>
      </c>
      <c r="K1233" s="6">
        <v>1240.1099999999999</v>
      </c>
      <c r="L1233" s="7">
        <v>0</v>
      </c>
      <c r="M1233" t="s">
        <v>13</v>
      </c>
      <c r="N1233" t="s">
        <v>14</v>
      </c>
      <c r="O1233" t="str">
        <f>_xlfn.XLOOKUP(Orders_CLEAN[[#This Row],[Region]],Region_lookup[RegionCode],Region_lookup[RegionName])</f>
        <v>Western Cape</v>
      </c>
      <c r="P1233" t="s">
        <v>93</v>
      </c>
      <c r="Q1233" t="str">
        <f>_xlfn.XLOOKUP(Orders_CLEAN[[#This Row],[EmployeeID]],Employees[EmployeeID],Employees[EmployeeName])</f>
        <v>Anja Zulu</v>
      </c>
      <c r="R1233" s="8">
        <f>Orders_CLEAN[[#This Row],[Quantity]]*Orders_CLEAN[[#This Row],[UnitPrice]]*(1-Orders_CLEAN[[#This Row],[Discount]])</f>
        <v>8680.7699999999986</v>
      </c>
      <c r="S1233" s="8">
        <f>Orders_CLEAN[[#This Row],[Cost]]*Orders_CLEAN[[#This Row],[Quantity]]</f>
        <v>4700.3600000000006</v>
      </c>
      <c r="T1233" s="8">
        <f>Orders_CLEAN[[#This Row],[LineTotal]]-Orders_CLEAN[[#This Row],[LineCost]]</f>
        <v>3980.409999999998</v>
      </c>
      <c r="U1233" s="8" t="str">
        <f>IFERROR(IF(Orders_CLEAN[[#This Row],[Profit]]/Orders_CLEAN[[#This Row],[LineTotal]]&gt;0.3, "High", IF(Orders_CLEAN[[#This Row],[Profit]]/Orders_CLEAN[[#This Row],[LineTotal]]&gt;=0.15, "Medium", "Low")), "Quantity Error!")</f>
        <v>High</v>
      </c>
      <c r="V1233" s="8" t="str">
        <f>IF(COUNTIF(Returns[OrderID], Orders_CLEAN[[#This Row],[OrderID]])&gt;0, "Yes", "No")</f>
        <v>No</v>
      </c>
      <c r="W1233" s="19">
        <f>IF(Orders_CLEAN[[#This Row],[Returned]]="Yes",1,0)</f>
        <v>0</v>
      </c>
    </row>
    <row r="1234" spans="1:23" x14ac:dyDescent="0.2">
      <c r="A1234" t="s">
        <v>1883</v>
      </c>
      <c r="B1234" s="5">
        <v>45418</v>
      </c>
      <c r="C1234" s="5" t="str">
        <f>IF(Orders_CLEAN[[#This Row],[Quantity]]="", "Quantity Error!", "Q"&amp;ROUNDUP(MONTH(Orders_CLEAN[[#This Row],[OrderDate]])/3,0))</f>
        <v>Q2</v>
      </c>
      <c r="D1234" t="s">
        <v>434</v>
      </c>
      <c r="E1234" t="str">
        <f>_xlfn.XLOOKUP(Orders_CLEAN[[#This Row],[CustomerID]],Customers[CustomerID],Customers[CustomerName])</f>
        <v>Chantelle Khumalo</v>
      </c>
      <c r="F1234" t="s">
        <v>142</v>
      </c>
      <c r="G1234" t="str">
        <f>_xlfn.XLOOKUP(Orders_CLEAN[[#This Row],[ProductID]],Products[ProductID],Products[ProductName])</f>
        <v>Laptops Model 3</v>
      </c>
      <c r="H1234" t="str">
        <f>_xlfn.XLOOKUP(Orders_CLEAN[[#This Row],[ProductName]],Products[ProductName],Products[Category])</f>
        <v>Technology</v>
      </c>
      <c r="I1234" s="6">
        <f>_xlfn.XLOOKUP(Orders_CLEAN[[#This Row],[ProductID]],Products[ProductID],Products[Cost])</f>
        <v>727.96</v>
      </c>
      <c r="J1234">
        <v>9</v>
      </c>
      <c r="K1234" s="6">
        <v>1118.93</v>
      </c>
      <c r="L1234" s="7">
        <v>0.15</v>
      </c>
      <c r="M1234" t="s">
        <v>13</v>
      </c>
      <c r="N1234" t="s">
        <v>31</v>
      </c>
      <c r="O1234" t="str">
        <f>_xlfn.XLOOKUP(Orders_CLEAN[[#This Row],[Region]],Region_lookup[RegionCode],Region_lookup[RegionName])</f>
        <v>Gauteng</v>
      </c>
      <c r="P1234" t="s">
        <v>32</v>
      </c>
      <c r="Q1234" t="str">
        <f>_xlfn.XLOOKUP(Orders_CLEAN[[#This Row],[EmployeeID]],Employees[EmployeeID],Employees[EmployeeName])</f>
        <v>Nomvula Mokoena</v>
      </c>
      <c r="R1234" s="8">
        <f>Orders_CLEAN[[#This Row],[Quantity]]*Orders_CLEAN[[#This Row],[UnitPrice]]*(1-Orders_CLEAN[[#This Row],[Discount]])</f>
        <v>8559.8145000000004</v>
      </c>
      <c r="S1234" s="8">
        <f>Orders_CLEAN[[#This Row],[Cost]]*Orders_CLEAN[[#This Row],[Quantity]]</f>
        <v>6551.64</v>
      </c>
      <c r="T1234" s="8">
        <f>Orders_CLEAN[[#This Row],[LineTotal]]-Orders_CLEAN[[#This Row],[LineCost]]</f>
        <v>2008.1745000000001</v>
      </c>
      <c r="U1234" s="8" t="str">
        <f>IFERROR(IF(Orders_CLEAN[[#This Row],[Profit]]/Orders_CLEAN[[#This Row],[LineTotal]]&gt;0.3, "High", IF(Orders_CLEAN[[#This Row],[Profit]]/Orders_CLEAN[[#This Row],[LineTotal]]&gt;=0.15, "Medium", "Low")), "Quantity Error!")</f>
        <v>Medium</v>
      </c>
      <c r="V1234" s="8" t="str">
        <f>IF(COUNTIF(Returns[OrderID], Orders_CLEAN[[#This Row],[OrderID]])&gt;0, "Yes", "No")</f>
        <v>No</v>
      </c>
      <c r="W1234" s="19">
        <f>IF(Orders_CLEAN[[#This Row],[Returned]]="Yes",1,0)</f>
        <v>0</v>
      </c>
    </row>
    <row r="1235" spans="1:23" x14ac:dyDescent="0.2">
      <c r="A1235" t="s">
        <v>1884</v>
      </c>
      <c r="B1235" s="5">
        <v>45708</v>
      </c>
      <c r="C1235" s="5" t="str">
        <f>IF(Orders_CLEAN[[#This Row],[Quantity]]="", "Quantity Error!", "Q"&amp;ROUNDUP(MONTH(Orders_CLEAN[[#This Row],[OrderDate]])/3,0))</f>
        <v>Q1</v>
      </c>
      <c r="D1235" t="s">
        <v>412</v>
      </c>
      <c r="E1235" t="str">
        <f>_xlfn.XLOOKUP(Orders_CLEAN[[#This Row],[CustomerID]],Customers[CustomerID],Customers[CustomerName])</f>
        <v>Bongani Molefe</v>
      </c>
      <c r="F1235" t="s">
        <v>158</v>
      </c>
      <c r="G1235" t="str">
        <f>_xlfn.XLOOKUP(Orders_CLEAN[[#This Row],[ProductID]],Products[ProductID],Products[ProductName])</f>
        <v>Desks Model 1</v>
      </c>
      <c r="H1235" t="str">
        <f>_xlfn.XLOOKUP(Orders_CLEAN[[#This Row],[ProductName]],Products[ProductName],Products[Category])</f>
        <v>Furniture</v>
      </c>
      <c r="I1235" s="6">
        <f>_xlfn.XLOOKUP(Orders_CLEAN[[#This Row],[ProductID]],Products[ProductID],Products[Cost])</f>
        <v>731.22</v>
      </c>
      <c r="J1235">
        <v>5</v>
      </c>
      <c r="K1235" s="6">
        <v>1490.92</v>
      </c>
      <c r="L1235" s="7">
        <v>0</v>
      </c>
      <c r="M1235" t="s">
        <v>13</v>
      </c>
      <c r="N1235" t="s">
        <v>31</v>
      </c>
      <c r="O1235" t="str">
        <f>_xlfn.XLOOKUP(Orders_CLEAN[[#This Row],[Region]],Region_lookup[RegionCode],Region_lookup[RegionName])</f>
        <v>Gauteng</v>
      </c>
      <c r="P1235" t="s">
        <v>43</v>
      </c>
      <c r="Q1235" t="str">
        <f>_xlfn.XLOOKUP(Orders_CLEAN[[#This Row],[EmployeeID]],Employees[EmployeeID],Employees[EmployeeName])</f>
        <v>Thabo Dlamini</v>
      </c>
      <c r="R1235" s="8">
        <f>Orders_CLEAN[[#This Row],[Quantity]]*Orders_CLEAN[[#This Row],[UnitPrice]]*(1-Orders_CLEAN[[#This Row],[Discount]])</f>
        <v>7454.6</v>
      </c>
      <c r="S1235" s="8">
        <f>Orders_CLEAN[[#This Row],[Cost]]*Orders_CLEAN[[#This Row],[Quantity]]</f>
        <v>3656.1000000000004</v>
      </c>
      <c r="T1235" s="8">
        <f>Orders_CLEAN[[#This Row],[LineTotal]]-Orders_CLEAN[[#This Row],[LineCost]]</f>
        <v>3798.5</v>
      </c>
      <c r="U1235" s="8" t="str">
        <f>IFERROR(IF(Orders_CLEAN[[#This Row],[Profit]]/Orders_CLEAN[[#This Row],[LineTotal]]&gt;0.3, "High", IF(Orders_CLEAN[[#This Row],[Profit]]/Orders_CLEAN[[#This Row],[LineTotal]]&gt;=0.15, "Medium", "Low")), "Quantity Error!")</f>
        <v>High</v>
      </c>
      <c r="V1235" s="8" t="str">
        <f>IF(COUNTIF(Returns[OrderID], Orders_CLEAN[[#This Row],[OrderID]])&gt;0, "Yes", "No")</f>
        <v>No</v>
      </c>
      <c r="W1235" s="19">
        <f>IF(Orders_CLEAN[[#This Row],[Returned]]="Yes",1,0)</f>
        <v>0</v>
      </c>
    </row>
    <row r="1236" spans="1:23" x14ac:dyDescent="0.2">
      <c r="A1236" t="s">
        <v>1886</v>
      </c>
      <c r="B1236" s="5">
        <v>45451</v>
      </c>
      <c r="C1236" s="5" t="str">
        <f>IF(Orders_CLEAN[[#This Row],[Quantity]]="", "Quantity Error!", "Q"&amp;ROUNDUP(MONTH(Orders_CLEAN[[#This Row],[OrderDate]])/3,0))</f>
        <v>Q2</v>
      </c>
      <c r="D1236" t="s">
        <v>355</v>
      </c>
      <c r="E1236" t="str">
        <f>_xlfn.XLOOKUP(Orders_CLEAN[[#This Row],[CustomerID]],Customers[CustomerID],Customers[CustomerName])</f>
        <v>Pieter Joubert</v>
      </c>
      <c r="F1236" t="s">
        <v>148</v>
      </c>
      <c r="G1236" t="str">
        <f>_xlfn.XLOOKUP(Orders_CLEAN[[#This Row],[ProductID]],Products[ProductID],Products[ProductName])</f>
        <v>Tables Model 3</v>
      </c>
      <c r="H1236" t="str">
        <f>_xlfn.XLOOKUP(Orders_CLEAN[[#This Row],[ProductName]],Products[ProductName],Products[Category])</f>
        <v>Furniture</v>
      </c>
      <c r="I1236" s="6">
        <f>_xlfn.XLOOKUP(Orders_CLEAN[[#This Row],[ProductID]],Products[ProductID],Products[Cost])</f>
        <v>190.89</v>
      </c>
      <c r="J1236">
        <v>2</v>
      </c>
      <c r="K1236" s="6">
        <v>243.15</v>
      </c>
      <c r="L1236" s="7">
        <v>0.2</v>
      </c>
      <c r="M1236" t="s">
        <v>62</v>
      </c>
      <c r="N1236" t="s">
        <v>14</v>
      </c>
      <c r="O1236" t="str">
        <f>_xlfn.XLOOKUP(Orders_CLEAN[[#This Row],[Region]],Region_lookup[RegionCode],Region_lookup[RegionName])</f>
        <v>Western Cape</v>
      </c>
      <c r="P1236" t="s">
        <v>93</v>
      </c>
      <c r="Q1236" t="str">
        <f>_xlfn.XLOOKUP(Orders_CLEAN[[#This Row],[EmployeeID]],Employees[EmployeeID],Employees[EmployeeName])</f>
        <v>Anja Zulu</v>
      </c>
      <c r="R1236" s="8">
        <f>Orders_CLEAN[[#This Row],[Quantity]]*Orders_CLEAN[[#This Row],[UnitPrice]]*(1-Orders_CLEAN[[#This Row],[Discount]])</f>
        <v>389.04</v>
      </c>
      <c r="S1236" s="8">
        <f>Orders_CLEAN[[#This Row],[Cost]]*Orders_CLEAN[[#This Row],[Quantity]]</f>
        <v>381.78</v>
      </c>
      <c r="T1236" s="8">
        <f>Orders_CLEAN[[#This Row],[LineTotal]]-Orders_CLEAN[[#This Row],[LineCost]]</f>
        <v>7.2600000000000477</v>
      </c>
      <c r="U1236" s="8" t="str">
        <f>IFERROR(IF(Orders_CLEAN[[#This Row],[Profit]]/Orders_CLEAN[[#This Row],[LineTotal]]&gt;0.3, "High", IF(Orders_CLEAN[[#This Row],[Profit]]/Orders_CLEAN[[#This Row],[LineTotal]]&gt;=0.15, "Medium", "Low")), "Quantity Error!")</f>
        <v>Low</v>
      </c>
      <c r="V1236" s="8" t="str">
        <f>IF(COUNTIF(Returns[OrderID], Orders_CLEAN[[#This Row],[OrderID]])&gt;0, "Yes", "No")</f>
        <v>No</v>
      </c>
      <c r="W1236" s="19">
        <f>IF(Orders_CLEAN[[#This Row],[Returned]]="Yes",1,0)</f>
        <v>0</v>
      </c>
    </row>
    <row r="1237" spans="1:23" x14ac:dyDescent="0.2">
      <c r="A1237" t="s">
        <v>1887</v>
      </c>
      <c r="B1237" s="5">
        <v>45836</v>
      </c>
      <c r="C1237" s="5" t="str">
        <f>IF(Orders_CLEAN[[#This Row],[Quantity]]="", "Quantity Error!", "Q"&amp;ROUNDUP(MONTH(Orders_CLEAN[[#This Row],[OrderDate]])/3,0))</f>
        <v>Q2</v>
      </c>
      <c r="D1237" t="s">
        <v>154</v>
      </c>
      <c r="E1237" t="str">
        <f>_xlfn.XLOOKUP(Orders_CLEAN[[#This Row],[CustomerID]],Customers[CustomerID],Customers[CustomerName])</f>
        <v>Nomvula Mahlangu</v>
      </c>
      <c r="F1237" t="s">
        <v>69</v>
      </c>
      <c r="G1237" t="str">
        <f>_xlfn.XLOOKUP(Orders_CLEAN[[#This Row],[ProductID]],Products[ProductID],Products[ProductName])</f>
        <v>Paper Model 2</v>
      </c>
      <c r="H1237" t="str">
        <f>_xlfn.XLOOKUP(Orders_CLEAN[[#This Row],[ProductName]],Products[ProductName],Products[Category])</f>
        <v>Office Supplies</v>
      </c>
      <c r="I1237" s="6">
        <f>_xlfn.XLOOKUP(Orders_CLEAN[[#This Row],[ProductID]],Products[ProductID],Products[Cost])</f>
        <v>461.98</v>
      </c>
      <c r="J1237">
        <v>3</v>
      </c>
      <c r="K1237" s="6">
        <v>1013.15</v>
      </c>
      <c r="L1237" s="7">
        <v>0</v>
      </c>
      <c r="M1237" t="s">
        <v>13</v>
      </c>
      <c r="N1237" t="s">
        <v>31</v>
      </c>
      <c r="O1237" t="str">
        <f>_xlfn.XLOOKUP(Orders_CLEAN[[#This Row],[Region]],Region_lookup[RegionCode],Region_lookup[RegionName])</f>
        <v>Gauteng</v>
      </c>
      <c r="P1237" t="s">
        <v>32</v>
      </c>
      <c r="Q1237" t="str">
        <f>_xlfn.XLOOKUP(Orders_CLEAN[[#This Row],[EmployeeID]],Employees[EmployeeID],Employees[EmployeeName])</f>
        <v>Nomvula Mokoena</v>
      </c>
      <c r="R1237" s="8">
        <f>Orders_CLEAN[[#This Row],[Quantity]]*Orders_CLEAN[[#This Row],[UnitPrice]]*(1-Orders_CLEAN[[#This Row],[Discount]])</f>
        <v>3039.45</v>
      </c>
      <c r="S1237" s="8">
        <f>Orders_CLEAN[[#This Row],[Cost]]*Orders_CLEAN[[#This Row],[Quantity]]</f>
        <v>1385.94</v>
      </c>
      <c r="T1237" s="8">
        <f>Orders_CLEAN[[#This Row],[LineTotal]]-Orders_CLEAN[[#This Row],[LineCost]]</f>
        <v>1653.5099999999998</v>
      </c>
      <c r="U1237" s="8" t="str">
        <f>IFERROR(IF(Orders_CLEAN[[#This Row],[Profit]]/Orders_CLEAN[[#This Row],[LineTotal]]&gt;0.3, "High", IF(Orders_CLEAN[[#This Row],[Profit]]/Orders_CLEAN[[#This Row],[LineTotal]]&gt;=0.15, "Medium", "Low")), "Quantity Error!")</f>
        <v>High</v>
      </c>
      <c r="V1237" s="8" t="str">
        <f>IF(COUNTIF(Returns[OrderID], Orders_CLEAN[[#This Row],[OrderID]])&gt;0, "Yes", "No")</f>
        <v>No</v>
      </c>
      <c r="W1237" s="19">
        <f>IF(Orders_CLEAN[[#This Row],[Returned]]="Yes",1,0)</f>
        <v>0</v>
      </c>
    </row>
    <row r="1238" spans="1:23" x14ac:dyDescent="0.2">
      <c r="A1238" t="s">
        <v>1888</v>
      </c>
      <c r="B1238" s="5">
        <v>45499</v>
      </c>
      <c r="C1238" s="5" t="str">
        <f>IF(Orders_CLEAN[[#This Row],[Quantity]]="", "Quantity Error!", "Q"&amp;ROUNDUP(MONTH(Orders_CLEAN[[#This Row],[OrderDate]])/3,0))</f>
        <v>Q3</v>
      </c>
      <c r="D1238" t="s">
        <v>230</v>
      </c>
      <c r="E1238" t="str">
        <f>_xlfn.XLOOKUP(Orders_CLEAN[[#This Row],[CustomerID]],Customers[CustomerID],Customers[CustomerName])</f>
        <v>Kagiso Fourie</v>
      </c>
      <c r="F1238" t="s">
        <v>61</v>
      </c>
      <c r="G1238" t="str">
        <f>_xlfn.XLOOKUP(Orders_CLEAN[[#This Row],[ProductID]],Products[ProductID],Products[ProductName])</f>
        <v>Laptops Model 4</v>
      </c>
      <c r="H1238" t="str">
        <f>_xlfn.XLOOKUP(Orders_CLEAN[[#This Row],[ProductName]],Products[ProductName],Products[Category])</f>
        <v>Technology</v>
      </c>
      <c r="I1238" s="6">
        <f>_xlfn.XLOOKUP(Orders_CLEAN[[#This Row],[ProductID]],Products[ProductID],Products[Cost])</f>
        <v>329.6</v>
      </c>
      <c r="J1238">
        <v>7</v>
      </c>
      <c r="K1238" s="6">
        <v>455.77</v>
      </c>
      <c r="L1238" s="7">
        <v>0</v>
      </c>
      <c r="M1238" t="s">
        <v>13</v>
      </c>
      <c r="N1238" t="s">
        <v>47</v>
      </c>
      <c r="O1238" t="str">
        <f>_xlfn.XLOOKUP(Orders_CLEAN[[#This Row],[Region]],Region_lookup[RegionCode],Region_lookup[RegionName])</f>
        <v>Eastern Cape</v>
      </c>
      <c r="P1238" t="s">
        <v>48</v>
      </c>
      <c r="Q1238" t="str">
        <f>_xlfn.XLOOKUP(Orders_CLEAN[[#This Row],[EmployeeID]],Employees[EmployeeID],Employees[EmployeeName])</f>
        <v>Sipho Ndlovu</v>
      </c>
      <c r="R1238" s="8">
        <f>Orders_CLEAN[[#This Row],[Quantity]]*Orders_CLEAN[[#This Row],[UnitPrice]]*(1-Orders_CLEAN[[#This Row],[Discount]])</f>
        <v>3190.39</v>
      </c>
      <c r="S1238" s="8">
        <f>Orders_CLEAN[[#This Row],[Cost]]*Orders_CLEAN[[#This Row],[Quantity]]</f>
        <v>2307.2000000000003</v>
      </c>
      <c r="T1238" s="8">
        <f>Orders_CLEAN[[#This Row],[LineTotal]]-Orders_CLEAN[[#This Row],[LineCost]]</f>
        <v>883.1899999999996</v>
      </c>
      <c r="U1238" s="8" t="str">
        <f>IFERROR(IF(Orders_CLEAN[[#This Row],[Profit]]/Orders_CLEAN[[#This Row],[LineTotal]]&gt;0.3, "High", IF(Orders_CLEAN[[#This Row],[Profit]]/Orders_CLEAN[[#This Row],[LineTotal]]&gt;=0.15, "Medium", "Low")), "Quantity Error!")</f>
        <v>Medium</v>
      </c>
      <c r="V1238" s="8" t="str">
        <f>IF(COUNTIF(Returns[OrderID], Orders_CLEAN[[#This Row],[OrderID]])&gt;0, "Yes", "No")</f>
        <v>No</v>
      </c>
      <c r="W1238" s="19">
        <f>IF(Orders_CLEAN[[#This Row],[Returned]]="Yes",1,0)</f>
        <v>0</v>
      </c>
    </row>
    <row r="1239" spans="1:23" x14ac:dyDescent="0.2">
      <c r="A1239" t="s">
        <v>1889</v>
      </c>
      <c r="B1239" s="5">
        <v>45470</v>
      </c>
      <c r="C1239" s="5" t="str">
        <f>IF(Orders_CLEAN[[#This Row],[Quantity]]="", "Quantity Error!", "Q"&amp;ROUNDUP(MONTH(Orders_CLEAN[[#This Row],[OrderDate]])/3,0))</f>
        <v>Q2</v>
      </c>
      <c r="D1239" t="s">
        <v>371</v>
      </c>
      <c r="E1239" t="str">
        <f>_xlfn.XLOOKUP(Orders_CLEAN[[#This Row],[CustomerID]],Customers[CustomerID],Customers[CustomerName])</f>
        <v>Nomsa Dlamini</v>
      </c>
      <c r="F1239" t="s">
        <v>199</v>
      </c>
      <c r="G1239" t="str">
        <f>_xlfn.XLOOKUP(Orders_CLEAN[[#This Row],[ProductID]],Products[ProductID],Products[ProductName])</f>
        <v>Pens Model 2</v>
      </c>
      <c r="H1239" t="str">
        <f>_xlfn.XLOOKUP(Orders_CLEAN[[#This Row],[ProductName]],Products[ProductName],Products[Category])</f>
        <v>Office Supplies</v>
      </c>
      <c r="I1239" s="6">
        <f>_xlfn.XLOOKUP(Orders_CLEAN[[#This Row],[ProductID]],Products[ProductID],Products[Cost])</f>
        <v>285.10000000000002</v>
      </c>
      <c r="J1239">
        <v>7</v>
      </c>
      <c r="K1239" s="6">
        <v>528.79999999999995</v>
      </c>
      <c r="L1239" s="7">
        <v>0</v>
      </c>
      <c r="M1239" t="s">
        <v>13</v>
      </c>
      <c r="N1239" t="s">
        <v>31</v>
      </c>
      <c r="O1239" t="str">
        <f>_xlfn.XLOOKUP(Orders_CLEAN[[#This Row],[Region]],Region_lookup[RegionCode],Region_lookup[RegionName])</f>
        <v>Gauteng</v>
      </c>
      <c r="P1239" t="s">
        <v>43</v>
      </c>
      <c r="Q1239" t="str">
        <f>_xlfn.XLOOKUP(Orders_CLEAN[[#This Row],[EmployeeID]],Employees[EmployeeID],Employees[EmployeeName])</f>
        <v>Thabo Dlamini</v>
      </c>
      <c r="R1239" s="8">
        <f>Orders_CLEAN[[#This Row],[Quantity]]*Orders_CLEAN[[#This Row],[UnitPrice]]*(1-Orders_CLEAN[[#This Row],[Discount]])</f>
        <v>3701.5999999999995</v>
      </c>
      <c r="S1239" s="8">
        <f>Orders_CLEAN[[#This Row],[Cost]]*Orders_CLEAN[[#This Row],[Quantity]]</f>
        <v>1995.7000000000003</v>
      </c>
      <c r="T1239" s="8">
        <f>Orders_CLEAN[[#This Row],[LineTotal]]-Orders_CLEAN[[#This Row],[LineCost]]</f>
        <v>1705.8999999999992</v>
      </c>
      <c r="U1239" s="8" t="str">
        <f>IFERROR(IF(Orders_CLEAN[[#This Row],[Profit]]/Orders_CLEAN[[#This Row],[LineTotal]]&gt;0.3, "High", IF(Orders_CLEAN[[#This Row],[Profit]]/Orders_CLEAN[[#This Row],[LineTotal]]&gt;=0.15, "Medium", "Low")), "Quantity Error!")</f>
        <v>High</v>
      </c>
      <c r="V1239" s="8" t="str">
        <f>IF(COUNTIF(Returns[OrderID], Orders_CLEAN[[#This Row],[OrderID]])&gt;0, "Yes", "No")</f>
        <v>No</v>
      </c>
      <c r="W1239" s="19">
        <f>IF(Orders_CLEAN[[#This Row],[Returned]]="Yes",1,0)</f>
        <v>0</v>
      </c>
    </row>
    <row r="1240" spans="1:23" x14ac:dyDescent="0.2">
      <c r="A1240" t="s">
        <v>1891</v>
      </c>
      <c r="B1240" s="5">
        <v>45525</v>
      </c>
      <c r="C1240" s="5" t="str">
        <f>IF(Orders_CLEAN[[#This Row],[Quantity]]="", "Quantity Error!", "Q"&amp;ROUNDUP(MONTH(Orders_CLEAN[[#This Row],[OrderDate]])/3,0))</f>
        <v>Q3</v>
      </c>
      <c r="D1240" t="s">
        <v>268</v>
      </c>
      <c r="E1240" t="str">
        <f>_xlfn.XLOOKUP(Orders_CLEAN[[#This Row],[CustomerID]],Customers[CustomerID],Customers[CustomerName])</f>
        <v>Palesa Steyn</v>
      </c>
      <c r="F1240" t="s">
        <v>195</v>
      </c>
      <c r="G1240" t="str">
        <f>_xlfn.XLOOKUP(Orders_CLEAN[[#This Row],[ProductID]],Products[ProductID],Products[ProductName])</f>
        <v>Printers Model 2</v>
      </c>
      <c r="H1240" t="str">
        <f>_xlfn.XLOOKUP(Orders_CLEAN[[#This Row],[ProductName]],Products[ProductName],Products[Category])</f>
        <v>Technology</v>
      </c>
      <c r="I1240" s="6">
        <f>_xlfn.XLOOKUP(Orders_CLEAN[[#This Row],[ProductID]],Products[ProductID],Products[Cost])</f>
        <v>338.21</v>
      </c>
      <c r="J1240">
        <v>11</v>
      </c>
      <c r="K1240" s="6">
        <v>661.25</v>
      </c>
      <c r="L1240" s="7">
        <v>0</v>
      </c>
      <c r="M1240" t="s">
        <v>13</v>
      </c>
      <c r="N1240" t="s">
        <v>21</v>
      </c>
      <c r="O1240" t="str">
        <f>_xlfn.XLOOKUP(Orders_CLEAN[[#This Row],[Region]],Region_lookup[RegionCode],Region_lookup[RegionName])</f>
        <v>KwaZulu-Natal</v>
      </c>
      <c r="P1240" t="s">
        <v>97</v>
      </c>
      <c r="Q1240" t="str">
        <f>_xlfn.XLOOKUP(Orders_CLEAN[[#This Row],[EmployeeID]],Employees[EmployeeID],Employees[EmployeeName])</f>
        <v>Bongani Sithole</v>
      </c>
      <c r="R1240" s="8">
        <f>Orders_CLEAN[[#This Row],[Quantity]]*Orders_CLEAN[[#This Row],[UnitPrice]]*(1-Orders_CLEAN[[#This Row],[Discount]])</f>
        <v>7273.75</v>
      </c>
      <c r="S1240" s="8">
        <f>Orders_CLEAN[[#This Row],[Cost]]*Orders_CLEAN[[#This Row],[Quantity]]</f>
        <v>3720.31</v>
      </c>
      <c r="T1240" s="8">
        <f>Orders_CLEAN[[#This Row],[LineTotal]]-Orders_CLEAN[[#This Row],[LineCost]]</f>
        <v>3553.44</v>
      </c>
      <c r="U1240" s="8" t="str">
        <f>IFERROR(IF(Orders_CLEAN[[#This Row],[Profit]]/Orders_CLEAN[[#This Row],[LineTotal]]&gt;0.3, "High", IF(Orders_CLEAN[[#This Row],[Profit]]/Orders_CLEAN[[#This Row],[LineTotal]]&gt;=0.15, "Medium", "Low")), "Quantity Error!")</f>
        <v>High</v>
      </c>
      <c r="V1240" s="8" t="str">
        <f>IF(COUNTIF(Returns[OrderID], Orders_CLEAN[[#This Row],[OrderID]])&gt;0, "Yes", "No")</f>
        <v>No</v>
      </c>
      <c r="W1240" s="19">
        <f>IF(Orders_CLEAN[[#This Row],[Returned]]="Yes",1,0)</f>
        <v>0</v>
      </c>
    </row>
    <row r="1241" spans="1:23" x14ac:dyDescent="0.2">
      <c r="A1241" t="s">
        <v>1893</v>
      </c>
      <c r="B1241" s="5">
        <v>45764</v>
      </c>
      <c r="C1241" s="5" t="str">
        <f>IF(Orders_CLEAN[[#This Row],[Quantity]]="", "Quantity Error!", "Q"&amp;ROUNDUP(MONTH(Orders_CLEAN[[#This Row],[OrderDate]])/3,0))</f>
        <v>Q2</v>
      </c>
      <c r="D1241" t="s">
        <v>57</v>
      </c>
      <c r="E1241" t="str">
        <f>_xlfn.XLOOKUP(Orders_CLEAN[[#This Row],[CustomerID]],Customers[CustomerID],Customers[CustomerName])</f>
        <v>Johan Van Der Merwe</v>
      </c>
      <c r="F1241" t="s">
        <v>155</v>
      </c>
      <c r="G1241" t="str">
        <f>_xlfn.XLOOKUP(Orders_CLEAN[[#This Row],[ProductID]],Products[ProductID],Products[ProductName])</f>
        <v>Monitors Model 1</v>
      </c>
      <c r="H1241" t="str">
        <f>_xlfn.XLOOKUP(Orders_CLEAN[[#This Row],[ProductName]],Products[ProductName],Products[Category])</f>
        <v>Technology</v>
      </c>
      <c r="I1241" s="6">
        <f>_xlfn.XLOOKUP(Orders_CLEAN[[#This Row],[ProductID]],Products[ProductID],Products[Cost])</f>
        <v>757.28</v>
      </c>
      <c r="J1241">
        <v>7</v>
      </c>
      <c r="K1241" s="6">
        <v>1165.56</v>
      </c>
      <c r="L1241" s="7">
        <v>0</v>
      </c>
      <c r="M1241" t="s">
        <v>27</v>
      </c>
      <c r="N1241" t="s">
        <v>47</v>
      </c>
      <c r="O1241" t="str">
        <f>_xlfn.XLOOKUP(Orders_CLEAN[[#This Row],[Region]],Region_lookup[RegionCode],Region_lookup[RegionName])</f>
        <v>Eastern Cape</v>
      </c>
      <c r="P1241" t="s">
        <v>48</v>
      </c>
      <c r="Q1241" t="str">
        <f>_xlfn.XLOOKUP(Orders_CLEAN[[#This Row],[EmployeeID]],Employees[EmployeeID],Employees[EmployeeName])</f>
        <v>Sipho Ndlovu</v>
      </c>
      <c r="R1241" s="8">
        <f>Orders_CLEAN[[#This Row],[Quantity]]*Orders_CLEAN[[#This Row],[UnitPrice]]*(1-Orders_CLEAN[[#This Row],[Discount]])</f>
        <v>8158.92</v>
      </c>
      <c r="S1241" s="8">
        <f>Orders_CLEAN[[#This Row],[Cost]]*Orders_CLEAN[[#This Row],[Quantity]]</f>
        <v>5300.96</v>
      </c>
      <c r="T1241" s="8">
        <f>Orders_CLEAN[[#This Row],[LineTotal]]-Orders_CLEAN[[#This Row],[LineCost]]</f>
        <v>2857.96</v>
      </c>
      <c r="U1241" s="8" t="str">
        <f>IFERROR(IF(Orders_CLEAN[[#This Row],[Profit]]/Orders_CLEAN[[#This Row],[LineTotal]]&gt;0.3, "High", IF(Orders_CLEAN[[#This Row],[Profit]]/Orders_CLEAN[[#This Row],[LineTotal]]&gt;=0.15, "Medium", "Low")), "Quantity Error!")</f>
        <v>High</v>
      </c>
      <c r="V1241" s="8" t="str">
        <f>IF(COUNTIF(Returns[OrderID], Orders_CLEAN[[#This Row],[OrderID]])&gt;0, "Yes", "No")</f>
        <v>No</v>
      </c>
      <c r="W1241" s="19">
        <f>IF(Orders_CLEAN[[#This Row],[Returned]]="Yes",1,0)</f>
        <v>0</v>
      </c>
    </row>
    <row r="1242" spans="1:23" x14ac:dyDescent="0.2">
      <c r="A1242" t="s">
        <v>1895</v>
      </c>
      <c r="B1242" s="5">
        <v>45350</v>
      </c>
      <c r="C1242" s="5" t="str">
        <f>IF(Orders_CLEAN[[#This Row],[Quantity]]="", "Quantity Error!", "Q"&amp;ROUNDUP(MONTH(Orders_CLEAN[[#This Row],[OrderDate]])/3,0))</f>
        <v>Q1</v>
      </c>
      <c r="D1242" t="s">
        <v>84</v>
      </c>
      <c r="E1242" t="str">
        <f>_xlfn.XLOOKUP(Orders_CLEAN[[#This Row],[CustomerID]],Customers[CustomerID],Customers[CustomerName])</f>
        <v>Francois Khumalo</v>
      </c>
      <c r="F1242" t="s">
        <v>81</v>
      </c>
      <c r="G1242" t="str">
        <f>_xlfn.XLOOKUP(Orders_CLEAN[[#This Row],[ProductID]],Products[ProductID],Products[ProductName])</f>
        <v>Envelopes Model 2</v>
      </c>
      <c r="H1242" t="str">
        <f>_xlfn.XLOOKUP(Orders_CLEAN[[#This Row],[ProductName]],Products[ProductName],Products[Category])</f>
        <v>Office Supplies</v>
      </c>
      <c r="I1242" s="6">
        <f>_xlfn.XLOOKUP(Orders_CLEAN[[#This Row],[ProductID]],Products[ProductID],Products[Cost])</f>
        <v>599.25</v>
      </c>
      <c r="J1242">
        <v>10</v>
      </c>
      <c r="K1242" s="6">
        <v>849.05</v>
      </c>
      <c r="L1242" s="7">
        <v>0.2</v>
      </c>
      <c r="M1242" t="s">
        <v>27</v>
      </c>
      <c r="N1242" t="s">
        <v>31</v>
      </c>
      <c r="O1242" t="str">
        <f>_xlfn.XLOOKUP(Orders_CLEAN[[#This Row],[Region]],Region_lookup[RegionCode],Region_lookup[RegionName])</f>
        <v>Gauteng</v>
      </c>
      <c r="P1242" t="s">
        <v>52</v>
      </c>
      <c r="Q1242" t="str">
        <f>_xlfn.XLOOKUP(Orders_CLEAN[[#This Row],[EmployeeID]],Employees[EmployeeID],Employees[EmployeeName])</f>
        <v>Precious Mbatha</v>
      </c>
      <c r="R1242" s="8">
        <f>Orders_CLEAN[[#This Row],[Quantity]]*Orders_CLEAN[[#This Row],[UnitPrice]]*(1-Orders_CLEAN[[#This Row],[Discount]])</f>
        <v>6792.4000000000005</v>
      </c>
      <c r="S1242" s="8">
        <f>Orders_CLEAN[[#This Row],[Cost]]*Orders_CLEAN[[#This Row],[Quantity]]</f>
        <v>5992.5</v>
      </c>
      <c r="T1242" s="8">
        <f>Orders_CLEAN[[#This Row],[LineTotal]]-Orders_CLEAN[[#This Row],[LineCost]]</f>
        <v>799.90000000000055</v>
      </c>
      <c r="U1242" s="8" t="str">
        <f>IFERROR(IF(Orders_CLEAN[[#This Row],[Profit]]/Orders_CLEAN[[#This Row],[LineTotal]]&gt;0.3, "High", IF(Orders_CLEAN[[#This Row],[Profit]]/Orders_CLEAN[[#This Row],[LineTotal]]&gt;=0.15, "Medium", "Low")), "Quantity Error!")</f>
        <v>Low</v>
      </c>
      <c r="V1242" s="8" t="str">
        <f>IF(COUNTIF(Returns[OrderID], Orders_CLEAN[[#This Row],[OrderID]])&gt;0, "Yes", "No")</f>
        <v>No</v>
      </c>
      <c r="W1242" s="19">
        <f>IF(Orders_CLEAN[[#This Row],[Returned]]="Yes",1,0)</f>
        <v>0</v>
      </c>
    </row>
    <row r="1243" spans="1:23" x14ac:dyDescent="0.2">
      <c r="A1243" t="s">
        <v>1896</v>
      </c>
      <c r="B1243" s="5">
        <v>45831</v>
      </c>
      <c r="C1243" s="5" t="str">
        <f>IF(Orders_CLEAN[[#This Row],[Quantity]]="", "Quantity Error!", "Q"&amp;ROUNDUP(MONTH(Orders_CLEAN[[#This Row],[OrderDate]])/3,0))</f>
        <v>Q2</v>
      </c>
      <c r="D1243" t="s">
        <v>458</v>
      </c>
      <c r="E1243" t="str">
        <f>_xlfn.XLOOKUP(Orders_CLEAN[[#This Row],[CustomerID]],Customers[CustomerID],Customers[CustomerName])</f>
        <v>Pieter Nkosi</v>
      </c>
      <c r="F1243" t="s">
        <v>297</v>
      </c>
      <c r="G1243" t="str">
        <f>_xlfn.XLOOKUP(Orders_CLEAN[[#This Row],[ProductID]],Products[ProductID],Products[ProductName])</f>
        <v>Laptops Model 2</v>
      </c>
      <c r="H1243" t="str">
        <f>_xlfn.XLOOKUP(Orders_CLEAN[[#This Row],[ProductName]],Products[ProductName],Products[Category])</f>
        <v>Technology</v>
      </c>
      <c r="I1243" s="6">
        <f>_xlfn.XLOOKUP(Orders_CLEAN[[#This Row],[ProductID]],Products[ProductID],Products[Cost])</f>
        <v>55.26</v>
      </c>
      <c r="J1243">
        <v>11</v>
      </c>
      <c r="K1243" s="6">
        <v>112.32</v>
      </c>
      <c r="L1243" s="7">
        <v>0</v>
      </c>
      <c r="M1243" t="s">
        <v>27</v>
      </c>
      <c r="N1243" t="s">
        <v>31</v>
      </c>
      <c r="O1243" t="str">
        <f>_xlfn.XLOOKUP(Orders_CLEAN[[#This Row],[Region]],Region_lookup[RegionCode],Region_lookup[RegionName])</f>
        <v>Gauteng</v>
      </c>
      <c r="P1243" t="s">
        <v>43</v>
      </c>
      <c r="Q1243" t="str">
        <f>_xlfn.XLOOKUP(Orders_CLEAN[[#This Row],[EmployeeID]],Employees[EmployeeID],Employees[EmployeeName])</f>
        <v>Thabo Dlamini</v>
      </c>
      <c r="R1243" s="8">
        <f>Orders_CLEAN[[#This Row],[Quantity]]*Orders_CLEAN[[#This Row],[UnitPrice]]*(1-Orders_CLEAN[[#This Row],[Discount]])</f>
        <v>1235.52</v>
      </c>
      <c r="S1243" s="8">
        <f>Orders_CLEAN[[#This Row],[Cost]]*Orders_CLEAN[[#This Row],[Quantity]]</f>
        <v>607.86</v>
      </c>
      <c r="T1243" s="8">
        <f>Orders_CLEAN[[#This Row],[LineTotal]]-Orders_CLEAN[[#This Row],[LineCost]]</f>
        <v>627.66</v>
      </c>
      <c r="U1243" s="8" t="str">
        <f>IFERROR(IF(Orders_CLEAN[[#This Row],[Profit]]/Orders_CLEAN[[#This Row],[LineTotal]]&gt;0.3, "High", IF(Orders_CLEAN[[#This Row],[Profit]]/Orders_CLEAN[[#This Row],[LineTotal]]&gt;=0.15, "Medium", "Low")), "Quantity Error!")</f>
        <v>High</v>
      </c>
      <c r="V1243" s="8" t="str">
        <f>IF(COUNTIF(Returns[OrderID], Orders_CLEAN[[#This Row],[OrderID]])&gt;0, "Yes", "No")</f>
        <v>No</v>
      </c>
      <c r="W1243" s="19">
        <f>IF(Orders_CLEAN[[#This Row],[Returned]]="Yes",1,0)</f>
        <v>0</v>
      </c>
    </row>
    <row r="1244" spans="1:23" x14ac:dyDescent="0.2">
      <c r="A1244" t="s">
        <v>1897</v>
      </c>
      <c r="B1244" s="5">
        <v>45740</v>
      </c>
      <c r="C1244" s="5" t="str">
        <f>IF(Orders_CLEAN[[#This Row],[Quantity]]="", "Quantity Error!", "Q"&amp;ROUNDUP(MONTH(Orders_CLEAN[[#This Row],[OrderDate]])/3,0))</f>
        <v>Q1</v>
      </c>
      <c r="D1244" t="s">
        <v>440</v>
      </c>
      <c r="E1244" t="str">
        <f>_xlfn.XLOOKUP(Orders_CLEAN[[#This Row],[CustomerID]],Customers[CustomerID],Customers[CustomerName])</f>
        <v>Nomvula Mokoena</v>
      </c>
      <c r="F1244" t="s">
        <v>192</v>
      </c>
      <c r="G1244" t="str">
        <f>_xlfn.XLOOKUP(Orders_CLEAN[[#This Row],[ProductID]],Products[ProductID],Products[ProductName])</f>
        <v>Laptops Model 1</v>
      </c>
      <c r="H1244" t="str">
        <f>_xlfn.XLOOKUP(Orders_CLEAN[[#This Row],[ProductName]],Products[ProductName],Products[Category])</f>
        <v>Technology</v>
      </c>
      <c r="I1244" s="6">
        <f>_xlfn.XLOOKUP(Orders_CLEAN[[#This Row],[ProductID]],Products[ProductID],Products[Cost])</f>
        <v>732.63</v>
      </c>
      <c r="J1244">
        <v>3</v>
      </c>
      <c r="K1244" s="6">
        <v>1069.8599999999999</v>
      </c>
      <c r="L1244" s="7">
        <v>0.1</v>
      </c>
      <c r="M1244" t="s">
        <v>27</v>
      </c>
      <c r="N1244" t="s">
        <v>47</v>
      </c>
      <c r="O1244" t="str">
        <f>_xlfn.XLOOKUP(Orders_CLEAN[[#This Row],[Region]],Region_lookup[RegionCode],Region_lookup[RegionName])</f>
        <v>Eastern Cape</v>
      </c>
      <c r="P1244" t="s">
        <v>48</v>
      </c>
      <c r="Q1244" t="str">
        <f>_xlfn.XLOOKUP(Orders_CLEAN[[#This Row],[EmployeeID]],Employees[EmployeeID],Employees[EmployeeName])</f>
        <v>Sipho Ndlovu</v>
      </c>
      <c r="R1244" s="8">
        <f>Orders_CLEAN[[#This Row],[Quantity]]*Orders_CLEAN[[#This Row],[UnitPrice]]*(1-Orders_CLEAN[[#This Row],[Discount]])</f>
        <v>2888.6219999999998</v>
      </c>
      <c r="S1244" s="8">
        <f>Orders_CLEAN[[#This Row],[Cost]]*Orders_CLEAN[[#This Row],[Quantity]]</f>
        <v>2197.89</v>
      </c>
      <c r="T1244" s="8">
        <f>Orders_CLEAN[[#This Row],[LineTotal]]-Orders_CLEAN[[#This Row],[LineCost]]</f>
        <v>690.73199999999997</v>
      </c>
      <c r="U1244" s="8" t="str">
        <f>IFERROR(IF(Orders_CLEAN[[#This Row],[Profit]]/Orders_CLEAN[[#This Row],[LineTotal]]&gt;0.3, "High", IF(Orders_CLEAN[[#This Row],[Profit]]/Orders_CLEAN[[#This Row],[LineTotal]]&gt;=0.15, "Medium", "Low")), "Quantity Error!")</f>
        <v>Medium</v>
      </c>
      <c r="V1244" s="8" t="str">
        <f>IF(COUNTIF(Returns[OrderID], Orders_CLEAN[[#This Row],[OrderID]])&gt;0, "Yes", "No")</f>
        <v>No</v>
      </c>
      <c r="W1244" s="19">
        <f>IF(Orders_CLEAN[[#This Row],[Returned]]="Yes",1,0)</f>
        <v>0</v>
      </c>
    </row>
    <row r="1245" spans="1:23" x14ac:dyDescent="0.2">
      <c r="A1245" t="s">
        <v>1898</v>
      </c>
      <c r="B1245" s="5">
        <v>45364</v>
      </c>
      <c r="C1245" s="5" t="str">
        <f>IF(Orders_CLEAN[[#This Row],[Quantity]]="", "Quantity Error!", "Q"&amp;ROUNDUP(MONTH(Orders_CLEAN[[#This Row],[OrderDate]])/3,0))</f>
        <v>Q1</v>
      </c>
      <c r="D1245" t="s">
        <v>296</v>
      </c>
      <c r="E1245" t="str">
        <f>_xlfn.XLOOKUP(Orders_CLEAN[[#This Row],[CustomerID]],Customers[CustomerID],Customers[CustomerName])</f>
        <v>Francois Le Roux</v>
      </c>
      <c r="F1245" t="s">
        <v>104</v>
      </c>
      <c r="G1245" t="str">
        <f>_xlfn.XLOOKUP(Orders_CLEAN[[#This Row],[ProductID]],Products[ProductID],Products[ProductName])</f>
        <v>Envelopes Model 4</v>
      </c>
      <c r="H1245" t="str">
        <f>_xlfn.XLOOKUP(Orders_CLEAN[[#This Row],[ProductName]],Products[ProductName],Products[Category])</f>
        <v>Office Supplies</v>
      </c>
      <c r="I1245" s="6">
        <f>_xlfn.XLOOKUP(Orders_CLEAN[[#This Row],[ProductID]],Products[ProductID],Products[Cost])</f>
        <v>777.33</v>
      </c>
      <c r="J1245">
        <v>7</v>
      </c>
      <c r="K1245" s="6">
        <v>1363.68</v>
      </c>
      <c r="L1245" s="7">
        <v>0</v>
      </c>
      <c r="M1245" t="s">
        <v>13</v>
      </c>
      <c r="N1245" t="s">
        <v>47</v>
      </c>
      <c r="O1245" t="str">
        <f>_xlfn.XLOOKUP(Orders_CLEAN[[#This Row],[Region]],Region_lookup[RegionCode],Region_lookup[RegionName])</f>
        <v>Eastern Cape</v>
      </c>
      <c r="P1245" t="s">
        <v>48</v>
      </c>
      <c r="Q1245" t="str">
        <f>_xlfn.XLOOKUP(Orders_CLEAN[[#This Row],[EmployeeID]],Employees[EmployeeID],Employees[EmployeeName])</f>
        <v>Sipho Ndlovu</v>
      </c>
      <c r="R1245" s="8">
        <f>Orders_CLEAN[[#This Row],[Quantity]]*Orders_CLEAN[[#This Row],[UnitPrice]]*(1-Orders_CLEAN[[#This Row],[Discount]])</f>
        <v>9545.76</v>
      </c>
      <c r="S1245" s="8">
        <f>Orders_CLEAN[[#This Row],[Cost]]*Orders_CLEAN[[#This Row],[Quantity]]</f>
        <v>5441.31</v>
      </c>
      <c r="T1245" s="8">
        <f>Orders_CLEAN[[#This Row],[LineTotal]]-Orders_CLEAN[[#This Row],[LineCost]]</f>
        <v>4104.45</v>
      </c>
      <c r="U1245" s="8" t="str">
        <f>IFERROR(IF(Orders_CLEAN[[#This Row],[Profit]]/Orders_CLEAN[[#This Row],[LineTotal]]&gt;0.3, "High", IF(Orders_CLEAN[[#This Row],[Profit]]/Orders_CLEAN[[#This Row],[LineTotal]]&gt;=0.15, "Medium", "Low")), "Quantity Error!")</f>
        <v>High</v>
      </c>
      <c r="V1245" s="8" t="str">
        <f>IF(COUNTIF(Returns[OrderID], Orders_CLEAN[[#This Row],[OrderID]])&gt;0, "Yes", "No")</f>
        <v>No</v>
      </c>
      <c r="W1245" s="19">
        <f>IF(Orders_CLEAN[[#This Row],[Returned]]="Yes",1,0)</f>
        <v>0</v>
      </c>
    </row>
    <row r="1246" spans="1:23" x14ac:dyDescent="0.2">
      <c r="A1246" t="s">
        <v>1900</v>
      </c>
      <c r="B1246" s="5">
        <v>45734</v>
      </c>
      <c r="C1246" s="5" t="str">
        <f>IF(Orders_CLEAN[[#This Row],[Quantity]]="", "Quantity Error!", "Q"&amp;ROUNDUP(MONTH(Orders_CLEAN[[#This Row],[OrderDate]])/3,0))</f>
        <v>Q1</v>
      </c>
      <c r="D1246" t="s">
        <v>169</v>
      </c>
      <c r="E1246" t="str">
        <f>_xlfn.XLOOKUP(Orders_CLEAN[[#This Row],[CustomerID]],Customers[CustomerID],Customers[CustomerName])</f>
        <v>Sipho Sithole</v>
      </c>
      <c r="F1246" t="s">
        <v>178</v>
      </c>
      <c r="G1246" t="str">
        <f>_xlfn.XLOOKUP(Orders_CLEAN[[#This Row],[ProductID]],Products[ProductID],Products[ProductName])</f>
        <v>Chairs Model 2</v>
      </c>
      <c r="H1246" t="str">
        <f>_xlfn.XLOOKUP(Orders_CLEAN[[#This Row],[ProductName]],Products[ProductName],Products[Category])</f>
        <v>Furniture</v>
      </c>
      <c r="I1246" s="6">
        <f>_xlfn.XLOOKUP(Orders_CLEAN[[#This Row],[ProductID]],Products[ProductID],Products[Cost])</f>
        <v>116.9</v>
      </c>
      <c r="J1246">
        <v>11</v>
      </c>
      <c r="K1246" s="6">
        <v>253.46</v>
      </c>
      <c r="L1246" s="7">
        <v>0</v>
      </c>
      <c r="M1246" t="s">
        <v>62</v>
      </c>
      <c r="N1246" t="s">
        <v>21</v>
      </c>
      <c r="O1246" t="str">
        <f>_xlfn.XLOOKUP(Orders_CLEAN[[#This Row],[Region]],Region_lookup[RegionCode],Region_lookup[RegionName])</f>
        <v>KwaZulu-Natal</v>
      </c>
      <c r="P1246" t="s">
        <v>97</v>
      </c>
      <c r="Q1246" t="str">
        <f>_xlfn.XLOOKUP(Orders_CLEAN[[#This Row],[EmployeeID]],Employees[EmployeeID],Employees[EmployeeName])</f>
        <v>Bongani Sithole</v>
      </c>
      <c r="R1246" s="8">
        <f>Orders_CLEAN[[#This Row],[Quantity]]*Orders_CLEAN[[#This Row],[UnitPrice]]*(1-Orders_CLEAN[[#This Row],[Discount]])</f>
        <v>2788.06</v>
      </c>
      <c r="S1246" s="8">
        <f>Orders_CLEAN[[#This Row],[Cost]]*Orders_CLEAN[[#This Row],[Quantity]]</f>
        <v>1285.9000000000001</v>
      </c>
      <c r="T1246" s="8">
        <f>Orders_CLEAN[[#This Row],[LineTotal]]-Orders_CLEAN[[#This Row],[LineCost]]</f>
        <v>1502.1599999999999</v>
      </c>
      <c r="U1246" s="8" t="str">
        <f>IFERROR(IF(Orders_CLEAN[[#This Row],[Profit]]/Orders_CLEAN[[#This Row],[LineTotal]]&gt;0.3, "High", IF(Orders_CLEAN[[#This Row],[Profit]]/Orders_CLEAN[[#This Row],[LineTotal]]&gt;=0.15, "Medium", "Low")), "Quantity Error!")</f>
        <v>High</v>
      </c>
      <c r="V1246" s="8" t="str">
        <f>IF(COUNTIF(Returns[OrderID], Orders_CLEAN[[#This Row],[OrderID]])&gt;0, "Yes", "No")</f>
        <v>No</v>
      </c>
      <c r="W1246" s="19">
        <f>IF(Orders_CLEAN[[#This Row],[Returned]]="Yes",1,0)</f>
        <v>0</v>
      </c>
    </row>
    <row r="1247" spans="1:23" x14ac:dyDescent="0.2">
      <c r="A1247" t="s">
        <v>1901</v>
      </c>
      <c r="B1247" s="5">
        <v>45662</v>
      </c>
      <c r="C1247" s="5" t="str">
        <f>IF(Orders_CLEAN[[#This Row],[Quantity]]="", "Quantity Error!", "Q"&amp;ROUNDUP(MONTH(Orders_CLEAN[[#This Row],[OrderDate]])/3,0))</f>
        <v>Q1</v>
      </c>
      <c r="D1247" t="s">
        <v>113</v>
      </c>
      <c r="E1247" t="str">
        <f>_xlfn.XLOOKUP(Orders_CLEAN[[#This Row],[CustomerID]],Customers[CustomerID],Customers[CustomerName])</f>
        <v>Johan Van Der Merwe</v>
      </c>
      <c r="F1247" t="s">
        <v>144</v>
      </c>
      <c r="G1247" t="str">
        <f>_xlfn.XLOOKUP(Orders_CLEAN[[#This Row],[ProductID]],Products[ProductID],Products[ProductName])</f>
        <v>Bookcases Model 1</v>
      </c>
      <c r="H1247" t="str">
        <f>_xlfn.XLOOKUP(Orders_CLEAN[[#This Row],[ProductName]],Products[ProductName],Products[Category])</f>
        <v>Furniture</v>
      </c>
      <c r="I1247" s="6">
        <f>_xlfn.XLOOKUP(Orders_CLEAN[[#This Row],[ProductID]],Products[ProductID],Products[Cost])</f>
        <v>644.65</v>
      </c>
      <c r="J1247">
        <v>2</v>
      </c>
      <c r="K1247" s="6">
        <v>1029.82</v>
      </c>
      <c r="L1247" s="7">
        <v>0.1</v>
      </c>
      <c r="M1247" t="s">
        <v>13</v>
      </c>
      <c r="N1247" t="s">
        <v>14</v>
      </c>
      <c r="O1247" t="str">
        <f>_xlfn.XLOOKUP(Orders_CLEAN[[#This Row],[Region]],Region_lookup[RegionCode],Region_lookup[RegionName])</f>
        <v>Western Cape</v>
      </c>
      <c r="P1247" t="s">
        <v>82</v>
      </c>
      <c r="Q1247" t="str">
        <f>_xlfn.XLOOKUP(Orders_CLEAN[[#This Row],[EmployeeID]],Employees[EmployeeID],Employees[EmployeeName])</f>
        <v>Thabo Pretorius</v>
      </c>
      <c r="R1247" s="8">
        <f>Orders_CLEAN[[#This Row],[Quantity]]*Orders_CLEAN[[#This Row],[UnitPrice]]*(1-Orders_CLEAN[[#This Row],[Discount]])</f>
        <v>1853.6759999999999</v>
      </c>
      <c r="S1247" s="8">
        <f>Orders_CLEAN[[#This Row],[Cost]]*Orders_CLEAN[[#This Row],[Quantity]]</f>
        <v>1289.3</v>
      </c>
      <c r="T1247" s="8">
        <f>Orders_CLEAN[[#This Row],[LineTotal]]-Orders_CLEAN[[#This Row],[LineCost]]</f>
        <v>564.37599999999998</v>
      </c>
      <c r="U1247" s="8" t="str">
        <f>IFERROR(IF(Orders_CLEAN[[#This Row],[Profit]]/Orders_CLEAN[[#This Row],[LineTotal]]&gt;0.3, "High", IF(Orders_CLEAN[[#This Row],[Profit]]/Orders_CLEAN[[#This Row],[LineTotal]]&gt;=0.15, "Medium", "Low")), "Quantity Error!")</f>
        <v>High</v>
      </c>
      <c r="V1247" s="8" t="str">
        <f>IF(COUNTIF(Returns[OrderID], Orders_CLEAN[[#This Row],[OrderID]])&gt;0, "Yes", "No")</f>
        <v>No</v>
      </c>
      <c r="W1247" s="19">
        <f>IF(Orders_CLEAN[[#This Row],[Returned]]="Yes",1,0)</f>
        <v>0</v>
      </c>
    </row>
    <row r="1248" spans="1:23" x14ac:dyDescent="0.2">
      <c r="A1248" t="s">
        <v>1902</v>
      </c>
      <c r="B1248" s="5">
        <v>45327</v>
      </c>
      <c r="C1248" s="5" t="str">
        <f>IF(Orders_CLEAN[[#This Row],[Quantity]]="", "Quantity Error!", "Q"&amp;ROUNDUP(MONTH(Orders_CLEAN[[#This Row],[OrderDate]])/3,0))</f>
        <v>Q1</v>
      </c>
      <c r="D1248" t="s">
        <v>95</v>
      </c>
      <c r="E1248" t="str">
        <f>_xlfn.XLOOKUP(Orders_CLEAN[[#This Row],[CustomerID]],Customers[CustomerID],Customers[CustomerName])</f>
        <v>Nomvula Mahlangu</v>
      </c>
      <c r="F1248" t="s">
        <v>127</v>
      </c>
      <c r="G1248" t="str">
        <f>_xlfn.XLOOKUP(Orders_CLEAN[[#This Row],[ProductID]],Products[ProductID],Products[ProductName])</f>
        <v>Staplers Model 3</v>
      </c>
      <c r="H1248" t="str">
        <f>_xlfn.XLOOKUP(Orders_CLEAN[[#This Row],[ProductName]],Products[ProductName],Products[Category])</f>
        <v>Office Supplies</v>
      </c>
      <c r="I1248" s="6">
        <f>_xlfn.XLOOKUP(Orders_CLEAN[[#This Row],[ProductID]],Products[ProductID],Products[Cost])</f>
        <v>250.6</v>
      </c>
      <c r="J1248">
        <v>12</v>
      </c>
      <c r="K1248" s="6">
        <v>418.2</v>
      </c>
      <c r="L1248" s="7">
        <v>0.15</v>
      </c>
      <c r="M1248" t="s">
        <v>13</v>
      </c>
      <c r="N1248" t="s">
        <v>21</v>
      </c>
      <c r="O1248" t="str">
        <f>_xlfn.XLOOKUP(Orders_CLEAN[[#This Row],[Region]],Region_lookup[RegionCode],Region_lookup[RegionName])</f>
        <v>KwaZulu-Natal</v>
      </c>
      <c r="P1248" t="s">
        <v>170</v>
      </c>
      <c r="Q1248" t="str">
        <f>_xlfn.XLOOKUP(Orders_CLEAN[[#This Row],[EmployeeID]],Employees[EmployeeID],Employees[EmployeeName])</f>
        <v>Nomvula Le Roux</v>
      </c>
      <c r="R1248" s="8">
        <f>Orders_CLEAN[[#This Row],[Quantity]]*Orders_CLEAN[[#This Row],[UnitPrice]]*(1-Orders_CLEAN[[#This Row],[Discount]])</f>
        <v>4265.6399999999994</v>
      </c>
      <c r="S1248" s="8">
        <f>Orders_CLEAN[[#This Row],[Cost]]*Orders_CLEAN[[#This Row],[Quantity]]</f>
        <v>3007.2</v>
      </c>
      <c r="T1248" s="8">
        <f>Orders_CLEAN[[#This Row],[LineTotal]]-Orders_CLEAN[[#This Row],[LineCost]]</f>
        <v>1258.4399999999996</v>
      </c>
      <c r="U1248" s="8" t="str">
        <f>IFERROR(IF(Orders_CLEAN[[#This Row],[Profit]]/Orders_CLEAN[[#This Row],[LineTotal]]&gt;0.3, "High", IF(Orders_CLEAN[[#This Row],[Profit]]/Orders_CLEAN[[#This Row],[LineTotal]]&gt;=0.15, "Medium", "Low")), "Quantity Error!")</f>
        <v>Medium</v>
      </c>
      <c r="V1248" s="8" t="str">
        <f>IF(COUNTIF(Returns[OrderID], Orders_CLEAN[[#This Row],[OrderID]])&gt;0, "Yes", "No")</f>
        <v>No</v>
      </c>
      <c r="W1248" s="19">
        <f>IF(Orders_CLEAN[[#This Row],[Returned]]="Yes",1,0)</f>
        <v>0</v>
      </c>
    </row>
    <row r="1249" spans="1:23" x14ac:dyDescent="0.2">
      <c r="A1249" t="s">
        <v>1903</v>
      </c>
      <c r="B1249" s="5">
        <v>45368</v>
      </c>
      <c r="C1249" s="5" t="str">
        <f>IF(Orders_CLEAN[[#This Row],[Quantity]]="", "Quantity Error!", "Q"&amp;ROUNDUP(MONTH(Orders_CLEAN[[#This Row],[OrderDate]])/3,0))</f>
        <v>Q1</v>
      </c>
      <c r="D1249" t="s">
        <v>29</v>
      </c>
      <c r="E1249" t="str">
        <f>_xlfn.XLOOKUP(Orders_CLEAN[[#This Row],[CustomerID]],Customers[CustomerID],Customers[CustomerName])</f>
        <v>Lerato Molefe</v>
      </c>
      <c r="F1249" t="s">
        <v>174</v>
      </c>
      <c r="G1249" t="str">
        <f>_xlfn.XLOOKUP(Orders_CLEAN[[#This Row],[ProductID]],Products[ProductID],Products[ProductName])</f>
        <v>Printers Model 4</v>
      </c>
      <c r="H1249" t="str">
        <f>_xlfn.XLOOKUP(Orders_CLEAN[[#This Row],[ProductName]],Products[ProductName],Products[Category])</f>
        <v>Technology</v>
      </c>
      <c r="I1249" s="6">
        <f>_xlfn.XLOOKUP(Orders_CLEAN[[#This Row],[ProductID]],Products[ProductID],Products[Cost])</f>
        <v>83.72</v>
      </c>
      <c r="J1249">
        <v>6</v>
      </c>
      <c r="K1249" s="6">
        <v>143.57</v>
      </c>
      <c r="L1249" s="7">
        <v>0</v>
      </c>
      <c r="M1249" t="s">
        <v>27</v>
      </c>
      <c r="N1249" t="s">
        <v>31</v>
      </c>
      <c r="O1249" t="str">
        <f>_xlfn.XLOOKUP(Orders_CLEAN[[#This Row],[Region]],Region_lookup[RegionCode],Region_lookup[RegionName])</f>
        <v>Gauteng</v>
      </c>
      <c r="P1249" t="s">
        <v>32</v>
      </c>
      <c r="Q1249" t="str">
        <f>_xlfn.XLOOKUP(Orders_CLEAN[[#This Row],[EmployeeID]],Employees[EmployeeID],Employees[EmployeeName])</f>
        <v>Nomvula Mokoena</v>
      </c>
      <c r="R1249" s="8">
        <f>Orders_CLEAN[[#This Row],[Quantity]]*Orders_CLEAN[[#This Row],[UnitPrice]]*(1-Orders_CLEAN[[#This Row],[Discount]])</f>
        <v>861.42</v>
      </c>
      <c r="S1249" s="8">
        <f>Orders_CLEAN[[#This Row],[Cost]]*Orders_CLEAN[[#This Row],[Quantity]]</f>
        <v>502.32</v>
      </c>
      <c r="T1249" s="8">
        <f>Orders_CLEAN[[#This Row],[LineTotal]]-Orders_CLEAN[[#This Row],[LineCost]]</f>
        <v>359.09999999999997</v>
      </c>
      <c r="U1249" s="8" t="str">
        <f>IFERROR(IF(Orders_CLEAN[[#This Row],[Profit]]/Orders_CLEAN[[#This Row],[LineTotal]]&gt;0.3, "High", IF(Orders_CLEAN[[#This Row],[Profit]]/Orders_CLEAN[[#This Row],[LineTotal]]&gt;=0.15, "Medium", "Low")), "Quantity Error!")</f>
        <v>High</v>
      </c>
      <c r="V1249" s="8" t="str">
        <f>IF(COUNTIF(Returns[OrderID], Orders_CLEAN[[#This Row],[OrderID]])&gt;0, "Yes", "No")</f>
        <v>No</v>
      </c>
      <c r="W1249" s="19">
        <f>IF(Orders_CLEAN[[#This Row],[Returned]]="Yes",1,0)</f>
        <v>0</v>
      </c>
    </row>
    <row r="1250" spans="1:23" x14ac:dyDescent="0.2">
      <c r="A1250" t="s">
        <v>1904</v>
      </c>
      <c r="B1250" s="5">
        <v>45835</v>
      </c>
      <c r="C1250" s="5" t="str">
        <f>IF(Orders_CLEAN[[#This Row],[Quantity]]="", "Quantity Error!", "Q"&amp;ROUNDUP(MONTH(Orders_CLEAN[[#This Row],[OrderDate]])/3,0))</f>
        <v>Q2</v>
      </c>
      <c r="D1250" t="s">
        <v>87</v>
      </c>
      <c r="E1250" t="str">
        <f>_xlfn.XLOOKUP(Orders_CLEAN[[#This Row],[CustomerID]],Customers[CustomerID],Customers[CustomerName])</f>
        <v>Lerato Botha</v>
      </c>
      <c r="F1250" t="s">
        <v>537</v>
      </c>
      <c r="G1250" t="str">
        <f>_xlfn.XLOOKUP(Orders_CLEAN[[#This Row],[ProductID]],Products[ProductID],Products[ProductName])</f>
        <v>Desks Model 4</v>
      </c>
      <c r="H1250" t="str">
        <f>_xlfn.XLOOKUP(Orders_CLEAN[[#This Row],[ProductName]],Products[ProductName],Products[Category])</f>
        <v>Furniture</v>
      </c>
      <c r="I1250" s="6">
        <f>_xlfn.XLOOKUP(Orders_CLEAN[[#This Row],[ProductID]],Products[ProductID],Products[Cost])</f>
        <v>598.51</v>
      </c>
      <c r="J1250">
        <v>3</v>
      </c>
      <c r="K1250" s="6">
        <v>940.73</v>
      </c>
      <c r="L1250" s="7">
        <v>0</v>
      </c>
      <c r="M1250" t="s">
        <v>62</v>
      </c>
      <c r="N1250" t="s">
        <v>31</v>
      </c>
      <c r="O1250" t="str">
        <f>_xlfn.XLOOKUP(Orders_CLEAN[[#This Row],[Region]],Region_lookup[RegionCode],Region_lookup[RegionName])</f>
        <v>Gauteng</v>
      </c>
      <c r="P1250" t="s">
        <v>43</v>
      </c>
      <c r="Q1250" t="str">
        <f>_xlfn.XLOOKUP(Orders_CLEAN[[#This Row],[EmployeeID]],Employees[EmployeeID],Employees[EmployeeName])</f>
        <v>Thabo Dlamini</v>
      </c>
      <c r="R1250" s="8">
        <f>Orders_CLEAN[[#This Row],[Quantity]]*Orders_CLEAN[[#This Row],[UnitPrice]]*(1-Orders_CLEAN[[#This Row],[Discount]])</f>
        <v>2822.19</v>
      </c>
      <c r="S1250" s="8">
        <f>Orders_CLEAN[[#This Row],[Cost]]*Orders_CLEAN[[#This Row],[Quantity]]</f>
        <v>1795.53</v>
      </c>
      <c r="T1250" s="8">
        <f>Orders_CLEAN[[#This Row],[LineTotal]]-Orders_CLEAN[[#This Row],[LineCost]]</f>
        <v>1026.6600000000001</v>
      </c>
      <c r="U1250" s="8" t="str">
        <f>IFERROR(IF(Orders_CLEAN[[#This Row],[Profit]]/Orders_CLEAN[[#This Row],[LineTotal]]&gt;0.3, "High", IF(Orders_CLEAN[[#This Row],[Profit]]/Orders_CLEAN[[#This Row],[LineTotal]]&gt;=0.15, "Medium", "Low")), "Quantity Error!")</f>
        <v>High</v>
      </c>
      <c r="V1250" s="8" t="str">
        <f>IF(COUNTIF(Returns[OrderID], Orders_CLEAN[[#This Row],[OrderID]])&gt;0, "Yes", "No")</f>
        <v>No</v>
      </c>
      <c r="W1250" s="19">
        <f>IF(Orders_CLEAN[[#This Row],[Returned]]="Yes",1,0)</f>
        <v>0</v>
      </c>
    </row>
    <row r="1251" spans="1:23" x14ac:dyDescent="0.2">
      <c r="A1251" t="s">
        <v>1905</v>
      </c>
      <c r="B1251" s="5">
        <v>45521</v>
      </c>
      <c r="C1251" s="5" t="str">
        <f>IF(Orders_CLEAN[[#This Row],[Quantity]]="", "Quantity Error!", "Q"&amp;ROUNDUP(MONTH(Orders_CLEAN[[#This Row],[OrderDate]])/3,0))</f>
        <v>Q3</v>
      </c>
      <c r="D1251" t="s">
        <v>99</v>
      </c>
      <c r="E1251" t="str">
        <f>_xlfn.XLOOKUP(Orders_CLEAN[[#This Row],[CustomerID]],Customers[CustomerID],Customers[CustomerName])</f>
        <v>Kagiso Mahlangu</v>
      </c>
      <c r="F1251" t="s">
        <v>329</v>
      </c>
      <c r="G1251" t="str">
        <f>_xlfn.XLOOKUP(Orders_CLEAN[[#This Row],[ProductID]],Products[ProductID],Products[ProductName])</f>
        <v>Chairs Model 3</v>
      </c>
      <c r="H1251" t="str">
        <f>_xlfn.XLOOKUP(Orders_CLEAN[[#This Row],[ProductName]],Products[ProductName],Products[Category])</f>
        <v>Furniture</v>
      </c>
      <c r="I1251" s="6">
        <f>_xlfn.XLOOKUP(Orders_CLEAN[[#This Row],[ProductID]],Products[ProductID],Products[Cost])</f>
        <v>688.81</v>
      </c>
      <c r="J1251">
        <v>6</v>
      </c>
      <c r="K1251" s="6">
        <v>1334.92</v>
      </c>
      <c r="L1251" s="7">
        <v>0</v>
      </c>
      <c r="M1251" t="s">
        <v>62</v>
      </c>
      <c r="N1251" t="s">
        <v>47</v>
      </c>
      <c r="O1251" t="str">
        <f>_xlfn.XLOOKUP(Orders_CLEAN[[#This Row],[Region]],Region_lookup[RegionCode],Region_lookup[RegionName])</f>
        <v>Eastern Cape</v>
      </c>
      <c r="P1251" t="s">
        <v>58</v>
      </c>
      <c r="Q1251" t="str">
        <f>_xlfn.XLOOKUP(Orders_CLEAN[[#This Row],[EmployeeID]],Employees[EmployeeID],Employees[EmployeeName])</f>
        <v>Palesa Steyn</v>
      </c>
      <c r="R1251" s="8">
        <f>Orders_CLEAN[[#This Row],[Quantity]]*Orders_CLEAN[[#This Row],[UnitPrice]]*(1-Orders_CLEAN[[#This Row],[Discount]])</f>
        <v>8009.52</v>
      </c>
      <c r="S1251" s="8">
        <f>Orders_CLEAN[[#This Row],[Cost]]*Orders_CLEAN[[#This Row],[Quantity]]</f>
        <v>4132.8599999999997</v>
      </c>
      <c r="T1251" s="8">
        <f>Orders_CLEAN[[#This Row],[LineTotal]]-Orders_CLEAN[[#This Row],[LineCost]]</f>
        <v>3876.6600000000008</v>
      </c>
      <c r="U1251" s="8" t="str">
        <f>IFERROR(IF(Orders_CLEAN[[#This Row],[Profit]]/Orders_CLEAN[[#This Row],[LineTotal]]&gt;0.3, "High", IF(Orders_CLEAN[[#This Row],[Profit]]/Orders_CLEAN[[#This Row],[LineTotal]]&gt;=0.15, "Medium", "Low")), "Quantity Error!")</f>
        <v>High</v>
      </c>
      <c r="V1251" s="8" t="str">
        <f>IF(COUNTIF(Returns[OrderID], Orders_CLEAN[[#This Row],[OrderID]])&gt;0, "Yes", "No")</f>
        <v>No</v>
      </c>
      <c r="W1251" s="19">
        <f>IF(Orders_CLEAN[[#This Row],[Returned]]="Yes",1,0)</f>
        <v>0</v>
      </c>
    </row>
    <row r="1252" spans="1:23" x14ac:dyDescent="0.2">
      <c r="A1252" t="s">
        <v>1906</v>
      </c>
      <c r="B1252" s="5">
        <v>45300</v>
      </c>
      <c r="C1252" s="5" t="str">
        <f>IF(Orders_CLEAN[[#This Row],[Quantity]]="", "Quantity Error!", "Q"&amp;ROUNDUP(MONTH(Orders_CLEAN[[#This Row],[OrderDate]])/3,0))</f>
        <v>Q1</v>
      </c>
      <c r="D1252" t="s">
        <v>342</v>
      </c>
      <c r="E1252" t="str">
        <f>_xlfn.XLOOKUP(Orders_CLEAN[[#This Row],[CustomerID]],Customers[CustomerID],Customers[CustomerName])</f>
        <v>Nomsa Sithole</v>
      </c>
      <c r="F1252" t="s">
        <v>96</v>
      </c>
      <c r="G1252" t="str">
        <f>_xlfn.XLOOKUP(Orders_CLEAN[[#This Row],[ProductID]],Products[ProductID],Products[ProductName])</f>
        <v>Desks Model 2</v>
      </c>
      <c r="H1252" t="str">
        <f>_xlfn.XLOOKUP(Orders_CLEAN[[#This Row],[ProductName]],Products[ProductName],Products[Category])</f>
        <v>Furniture</v>
      </c>
      <c r="I1252" s="6">
        <f>_xlfn.XLOOKUP(Orders_CLEAN[[#This Row],[ProductID]],Products[ProductID],Products[Cost])</f>
        <v>209.29</v>
      </c>
      <c r="J1252">
        <v>7</v>
      </c>
      <c r="K1252" s="6">
        <v>425.58</v>
      </c>
      <c r="L1252" s="7">
        <v>0.05</v>
      </c>
      <c r="M1252" t="s">
        <v>13</v>
      </c>
      <c r="N1252" t="s">
        <v>21</v>
      </c>
      <c r="O1252" t="str">
        <f>_xlfn.XLOOKUP(Orders_CLEAN[[#This Row],[Region]],Region_lookup[RegionCode],Region_lookup[RegionName])</f>
        <v>KwaZulu-Natal</v>
      </c>
      <c r="P1252" t="s">
        <v>22</v>
      </c>
      <c r="Q1252" t="str">
        <f>_xlfn.XLOOKUP(Orders_CLEAN[[#This Row],[EmployeeID]],Employees[EmployeeID],Employees[EmployeeName])</f>
        <v>Thabo Le Roux</v>
      </c>
      <c r="R1252" s="8">
        <f>Orders_CLEAN[[#This Row],[Quantity]]*Orders_CLEAN[[#This Row],[UnitPrice]]*(1-Orders_CLEAN[[#This Row],[Discount]])</f>
        <v>2830.107</v>
      </c>
      <c r="S1252" s="8">
        <f>Orders_CLEAN[[#This Row],[Cost]]*Orders_CLEAN[[#This Row],[Quantity]]</f>
        <v>1465.03</v>
      </c>
      <c r="T1252" s="8">
        <f>Orders_CLEAN[[#This Row],[LineTotal]]-Orders_CLEAN[[#This Row],[LineCost]]</f>
        <v>1365.077</v>
      </c>
      <c r="U1252" s="8" t="str">
        <f>IFERROR(IF(Orders_CLEAN[[#This Row],[Profit]]/Orders_CLEAN[[#This Row],[LineTotal]]&gt;0.3, "High", IF(Orders_CLEAN[[#This Row],[Profit]]/Orders_CLEAN[[#This Row],[LineTotal]]&gt;=0.15, "Medium", "Low")), "Quantity Error!")</f>
        <v>High</v>
      </c>
      <c r="V1252" s="8" t="str">
        <f>IF(COUNTIF(Returns[OrderID], Orders_CLEAN[[#This Row],[OrderID]])&gt;0, "Yes", "No")</f>
        <v>No</v>
      </c>
      <c r="W1252" s="19">
        <f>IF(Orders_CLEAN[[#This Row],[Returned]]="Yes",1,0)</f>
        <v>0</v>
      </c>
    </row>
    <row r="1253" spans="1:23" x14ac:dyDescent="0.2">
      <c r="A1253" t="s">
        <v>1907</v>
      </c>
      <c r="B1253" s="5">
        <v>45522</v>
      </c>
      <c r="C1253" s="5" t="str">
        <f>IF(Orders_CLEAN[[#This Row],[Quantity]]="", "Quantity Error!", "Q"&amp;ROUNDUP(MONTH(Orders_CLEAN[[#This Row],[OrderDate]])/3,0))</f>
        <v>Q3</v>
      </c>
      <c r="D1253" t="s">
        <v>434</v>
      </c>
      <c r="E1253" t="str">
        <f>_xlfn.XLOOKUP(Orders_CLEAN[[#This Row],[CustomerID]],Customers[CustomerID],Customers[CustomerName])</f>
        <v>Chantelle Khumalo</v>
      </c>
      <c r="F1253" t="s">
        <v>46</v>
      </c>
      <c r="G1253" t="str">
        <f>_xlfn.XLOOKUP(Orders_CLEAN[[#This Row],[ProductID]],Products[ProductID],Products[ProductName])</f>
        <v>Tables Model 4</v>
      </c>
      <c r="H1253" t="str">
        <f>_xlfn.XLOOKUP(Orders_CLEAN[[#This Row],[ProductName]],Products[ProductName],Products[Category])</f>
        <v>Furniture</v>
      </c>
      <c r="I1253" s="6">
        <f>_xlfn.XLOOKUP(Orders_CLEAN[[#This Row],[ProductID]],Products[ProductID],Products[Cost])</f>
        <v>707.97</v>
      </c>
      <c r="J1253">
        <v>7</v>
      </c>
      <c r="K1253" s="6">
        <v>1262.55</v>
      </c>
      <c r="L1253" s="7">
        <v>0</v>
      </c>
      <c r="M1253" t="s">
        <v>36</v>
      </c>
      <c r="N1253" t="s">
        <v>31</v>
      </c>
      <c r="O1253" t="str">
        <f>_xlfn.XLOOKUP(Orders_CLEAN[[#This Row],[Region]],Region_lookup[RegionCode],Region_lookup[RegionName])</f>
        <v>Gauteng</v>
      </c>
      <c r="P1253" t="s">
        <v>52</v>
      </c>
      <c r="Q1253" t="str">
        <f>_xlfn.XLOOKUP(Orders_CLEAN[[#This Row],[EmployeeID]],Employees[EmployeeID],Employees[EmployeeName])</f>
        <v>Precious Mbatha</v>
      </c>
      <c r="R1253" s="8">
        <f>Orders_CLEAN[[#This Row],[Quantity]]*Orders_CLEAN[[#This Row],[UnitPrice]]*(1-Orders_CLEAN[[#This Row],[Discount]])</f>
        <v>8837.85</v>
      </c>
      <c r="S1253" s="8">
        <f>Orders_CLEAN[[#This Row],[Cost]]*Orders_CLEAN[[#This Row],[Quantity]]</f>
        <v>4955.79</v>
      </c>
      <c r="T1253" s="8">
        <f>Orders_CLEAN[[#This Row],[LineTotal]]-Orders_CLEAN[[#This Row],[LineCost]]</f>
        <v>3882.0600000000004</v>
      </c>
      <c r="U1253" s="8" t="str">
        <f>IFERROR(IF(Orders_CLEAN[[#This Row],[Profit]]/Orders_CLEAN[[#This Row],[LineTotal]]&gt;0.3, "High", IF(Orders_CLEAN[[#This Row],[Profit]]/Orders_CLEAN[[#This Row],[LineTotal]]&gt;=0.15, "Medium", "Low")), "Quantity Error!")</f>
        <v>High</v>
      </c>
      <c r="V1253" s="8" t="str">
        <f>IF(COUNTIF(Returns[OrderID], Orders_CLEAN[[#This Row],[OrderID]])&gt;0, "Yes", "No")</f>
        <v>Yes</v>
      </c>
      <c r="W1253" s="19">
        <f>IF(Orders_CLEAN[[#This Row],[Returned]]="Yes",1,0)</f>
        <v>1</v>
      </c>
    </row>
    <row r="1254" spans="1:23" x14ac:dyDescent="0.2">
      <c r="A1254" t="s">
        <v>1909</v>
      </c>
      <c r="B1254" s="5">
        <v>45809</v>
      </c>
      <c r="C1254" s="5" t="str">
        <f>IF(Orders_CLEAN[[#This Row],[Quantity]]="", "Quantity Error!", "Q"&amp;ROUNDUP(MONTH(Orders_CLEAN[[#This Row],[OrderDate]])/3,0))</f>
        <v>Q2</v>
      </c>
      <c r="D1254" t="s">
        <v>29</v>
      </c>
      <c r="E1254" t="str">
        <f>_xlfn.XLOOKUP(Orders_CLEAN[[#This Row],[CustomerID]],Customers[CustomerID],Customers[CustomerName])</f>
        <v>Lerato Molefe</v>
      </c>
      <c r="F1254" t="s">
        <v>78</v>
      </c>
      <c r="G1254" t="str">
        <f>_xlfn.XLOOKUP(Orders_CLEAN[[#This Row],[ProductID]],Products[ProductID],Products[ProductName])</f>
        <v>Desks Model 3</v>
      </c>
      <c r="H1254" t="str">
        <f>_xlfn.XLOOKUP(Orders_CLEAN[[#This Row],[ProductName]],Products[ProductName],Products[Category])</f>
        <v>Furniture</v>
      </c>
      <c r="I1254" s="6">
        <f>_xlfn.XLOOKUP(Orders_CLEAN[[#This Row],[ProductID]],Products[ProductID],Products[Cost])</f>
        <v>388.07</v>
      </c>
      <c r="J1254">
        <v>2</v>
      </c>
      <c r="K1254" s="6">
        <v>782.41</v>
      </c>
      <c r="L1254" s="7">
        <v>0</v>
      </c>
      <c r="M1254" t="s">
        <v>36</v>
      </c>
      <c r="N1254" t="s">
        <v>31</v>
      </c>
      <c r="O1254" t="str">
        <f>_xlfn.XLOOKUP(Orders_CLEAN[[#This Row],[Region]],Region_lookup[RegionCode],Region_lookup[RegionName])</f>
        <v>Gauteng</v>
      </c>
      <c r="P1254" t="s">
        <v>52</v>
      </c>
      <c r="Q1254" t="str">
        <f>_xlfn.XLOOKUP(Orders_CLEAN[[#This Row],[EmployeeID]],Employees[EmployeeID],Employees[EmployeeName])</f>
        <v>Precious Mbatha</v>
      </c>
      <c r="R1254" s="8">
        <f>Orders_CLEAN[[#This Row],[Quantity]]*Orders_CLEAN[[#This Row],[UnitPrice]]*(1-Orders_CLEAN[[#This Row],[Discount]])</f>
        <v>1564.82</v>
      </c>
      <c r="S1254" s="8">
        <f>Orders_CLEAN[[#This Row],[Cost]]*Orders_CLEAN[[#This Row],[Quantity]]</f>
        <v>776.14</v>
      </c>
      <c r="T1254" s="8">
        <f>Orders_CLEAN[[#This Row],[LineTotal]]-Orders_CLEAN[[#This Row],[LineCost]]</f>
        <v>788.68</v>
      </c>
      <c r="U1254" s="8" t="str">
        <f>IFERROR(IF(Orders_CLEAN[[#This Row],[Profit]]/Orders_CLEAN[[#This Row],[LineTotal]]&gt;0.3, "High", IF(Orders_CLEAN[[#This Row],[Profit]]/Orders_CLEAN[[#This Row],[LineTotal]]&gt;=0.15, "Medium", "Low")), "Quantity Error!")</f>
        <v>High</v>
      </c>
      <c r="V1254" s="8" t="str">
        <f>IF(COUNTIF(Returns[OrderID], Orders_CLEAN[[#This Row],[OrderID]])&gt;0, "Yes", "No")</f>
        <v>No</v>
      </c>
      <c r="W1254" s="19">
        <f>IF(Orders_CLEAN[[#This Row],[Returned]]="Yes",1,0)</f>
        <v>0</v>
      </c>
    </row>
    <row r="1255" spans="1:23" x14ac:dyDescent="0.2">
      <c r="A1255" t="s">
        <v>1910</v>
      </c>
      <c r="B1255" s="5">
        <v>45467</v>
      </c>
      <c r="C1255" s="5" t="str">
        <f>IF(Orders_CLEAN[[#This Row],[Quantity]]="", "Quantity Error!", "Q"&amp;ROUNDUP(MONTH(Orders_CLEAN[[#This Row],[OrderDate]])/3,0))</f>
        <v>Q2</v>
      </c>
      <c r="D1255" t="s">
        <v>60</v>
      </c>
      <c r="E1255" t="str">
        <f>_xlfn.XLOOKUP(Orders_CLEAN[[#This Row],[CustomerID]],Customers[CustomerID],Customers[CustomerName])</f>
        <v>Lerato Mbatha</v>
      </c>
      <c r="F1255" t="s">
        <v>104</v>
      </c>
      <c r="G1255" t="str">
        <f>_xlfn.XLOOKUP(Orders_CLEAN[[#This Row],[ProductID]],Products[ProductID],Products[ProductName])</f>
        <v>Envelopes Model 4</v>
      </c>
      <c r="H1255" t="str">
        <f>_xlfn.XLOOKUP(Orders_CLEAN[[#This Row],[ProductName]],Products[ProductName],Products[Category])</f>
        <v>Office Supplies</v>
      </c>
      <c r="I1255" s="6">
        <f>_xlfn.XLOOKUP(Orders_CLEAN[[#This Row],[ProductID]],Products[ProductID],Products[Cost])</f>
        <v>777.33</v>
      </c>
      <c r="J1255">
        <v>7</v>
      </c>
      <c r="K1255" s="6">
        <v>1363.68</v>
      </c>
      <c r="L1255" s="7">
        <v>0.15</v>
      </c>
      <c r="M1255" t="s">
        <v>27</v>
      </c>
      <c r="N1255" t="s">
        <v>31</v>
      </c>
      <c r="O1255" t="str">
        <f>_xlfn.XLOOKUP(Orders_CLEAN[[#This Row],[Region]],Region_lookup[RegionCode],Region_lookup[RegionName])</f>
        <v>Gauteng</v>
      </c>
      <c r="P1255" t="s">
        <v>43</v>
      </c>
      <c r="Q1255" t="str">
        <f>_xlfn.XLOOKUP(Orders_CLEAN[[#This Row],[EmployeeID]],Employees[EmployeeID],Employees[EmployeeName])</f>
        <v>Thabo Dlamini</v>
      </c>
      <c r="R1255" s="8">
        <f>Orders_CLEAN[[#This Row],[Quantity]]*Orders_CLEAN[[#This Row],[UnitPrice]]*(1-Orders_CLEAN[[#This Row],[Discount]])</f>
        <v>8113.8959999999997</v>
      </c>
      <c r="S1255" s="8">
        <f>Orders_CLEAN[[#This Row],[Cost]]*Orders_CLEAN[[#This Row],[Quantity]]</f>
        <v>5441.31</v>
      </c>
      <c r="T1255" s="8">
        <f>Orders_CLEAN[[#This Row],[LineTotal]]-Orders_CLEAN[[#This Row],[LineCost]]</f>
        <v>2672.5859999999993</v>
      </c>
      <c r="U1255" s="8" t="str">
        <f>IFERROR(IF(Orders_CLEAN[[#This Row],[Profit]]/Orders_CLEAN[[#This Row],[LineTotal]]&gt;0.3, "High", IF(Orders_CLEAN[[#This Row],[Profit]]/Orders_CLEAN[[#This Row],[LineTotal]]&gt;=0.15, "Medium", "Low")), "Quantity Error!")</f>
        <v>High</v>
      </c>
      <c r="V1255" s="8" t="str">
        <f>IF(COUNTIF(Returns[OrderID], Orders_CLEAN[[#This Row],[OrderID]])&gt;0, "Yes", "No")</f>
        <v>No</v>
      </c>
      <c r="W1255" s="19">
        <f>IF(Orders_CLEAN[[#This Row],[Returned]]="Yes",1,0)</f>
        <v>0</v>
      </c>
    </row>
    <row r="1256" spans="1:23" x14ac:dyDescent="0.2">
      <c r="A1256" t="s">
        <v>1911</v>
      </c>
      <c r="B1256" s="5">
        <v>45444</v>
      </c>
      <c r="C1256" s="5" t="str">
        <f>IF(Orders_CLEAN[[#This Row],[Quantity]]="", "Quantity Error!", "Q"&amp;ROUNDUP(MONTH(Orders_CLEAN[[#This Row],[OrderDate]])/3,0))</f>
        <v>Q2</v>
      </c>
      <c r="D1256" t="s">
        <v>57</v>
      </c>
      <c r="E1256" t="str">
        <f>_xlfn.XLOOKUP(Orders_CLEAN[[#This Row],[CustomerID]],Customers[CustomerID],Customers[CustomerName])</f>
        <v>Johan Van Der Merwe</v>
      </c>
      <c r="F1256" t="s">
        <v>92</v>
      </c>
      <c r="G1256" t="str">
        <f>_xlfn.XLOOKUP(Orders_CLEAN[[#This Row],[ProductID]],Products[ProductID],Products[ProductName])</f>
        <v>Accessories Model 3</v>
      </c>
      <c r="H1256" t="str">
        <f>_xlfn.XLOOKUP(Orders_CLEAN[[#This Row],[ProductName]],Products[ProductName],Products[Category])</f>
        <v>Technology</v>
      </c>
      <c r="I1256" s="6">
        <f>_xlfn.XLOOKUP(Orders_CLEAN[[#This Row],[ProductID]],Products[ProductID],Products[Cost])</f>
        <v>357.49</v>
      </c>
      <c r="J1256">
        <v>11</v>
      </c>
      <c r="K1256" s="6">
        <v>769.69</v>
      </c>
      <c r="L1256" s="7">
        <v>0</v>
      </c>
      <c r="M1256" t="s">
        <v>13</v>
      </c>
      <c r="N1256" t="s">
        <v>47</v>
      </c>
      <c r="O1256" t="str">
        <f>_xlfn.XLOOKUP(Orders_CLEAN[[#This Row],[Region]],Region_lookup[RegionCode],Region_lookup[RegionName])</f>
        <v>Eastern Cape</v>
      </c>
      <c r="P1256" t="s">
        <v>58</v>
      </c>
      <c r="Q1256" t="str">
        <f>_xlfn.XLOOKUP(Orders_CLEAN[[#This Row],[EmployeeID]],Employees[EmployeeID],Employees[EmployeeName])</f>
        <v>Palesa Steyn</v>
      </c>
      <c r="R1256" s="8">
        <f>Orders_CLEAN[[#This Row],[Quantity]]*Orders_CLEAN[[#This Row],[UnitPrice]]*(1-Orders_CLEAN[[#This Row],[Discount]])</f>
        <v>8466.59</v>
      </c>
      <c r="S1256" s="8">
        <f>Orders_CLEAN[[#This Row],[Cost]]*Orders_CLEAN[[#This Row],[Quantity]]</f>
        <v>3932.3900000000003</v>
      </c>
      <c r="T1256" s="8">
        <f>Orders_CLEAN[[#This Row],[LineTotal]]-Orders_CLEAN[[#This Row],[LineCost]]</f>
        <v>4534.2</v>
      </c>
      <c r="U1256" s="8" t="str">
        <f>IFERROR(IF(Orders_CLEAN[[#This Row],[Profit]]/Orders_CLEAN[[#This Row],[LineTotal]]&gt;0.3, "High", IF(Orders_CLEAN[[#This Row],[Profit]]/Orders_CLEAN[[#This Row],[LineTotal]]&gt;=0.15, "Medium", "Low")), "Quantity Error!")</f>
        <v>High</v>
      </c>
      <c r="V1256" s="8" t="str">
        <f>IF(COUNTIF(Returns[OrderID], Orders_CLEAN[[#This Row],[OrderID]])&gt;0, "Yes", "No")</f>
        <v>No</v>
      </c>
      <c r="W1256" s="19">
        <f>IF(Orders_CLEAN[[#This Row],[Returned]]="Yes",1,0)</f>
        <v>0</v>
      </c>
    </row>
    <row r="1257" spans="1:23" x14ac:dyDescent="0.2">
      <c r="A1257" t="s">
        <v>1912</v>
      </c>
      <c r="B1257" s="5">
        <v>45473</v>
      </c>
      <c r="C1257" s="5" t="str">
        <f>IF(Orders_CLEAN[[#This Row],[Quantity]]="", "Quantity Error!", "Q"&amp;ROUNDUP(MONTH(Orders_CLEAN[[#This Row],[OrderDate]])/3,0))</f>
        <v>Q2</v>
      </c>
      <c r="D1257" t="s">
        <v>713</v>
      </c>
      <c r="E1257" t="str">
        <f>_xlfn.XLOOKUP(Orders_CLEAN[[#This Row],[CustomerID]],Customers[CustomerID],Customers[CustomerName])</f>
        <v>Bongani Le Roux</v>
      </c>
      <c r="F1257" t="s">
        <v>104</v>
      </c>
      <c r="G1257" t="str">
        <f>_xlfn.XLOOKUP(Orders_CLEAN[[#This Row],[ProductID]],Products[ProductID],Products[ProductName])</f>
        <v>Envelopes Model 4</v>
      </c>
      <c r="H1257" t="str">
        <f>_xlfn.XLOOKUP(Orders_CLEAN[[#This Row],[ProductName]],Products[ProductName],Products[Category])</f>
        <v>Office Supplies</v>
      </c>
      <c r="I1257" s="6">
        <f>_xlfn.XLOOKUP(Orders_CLEAN[[#This Row],[ProductID]],Products[ProductID],Products[Cost])</f>
        <v>777.33</v>
      </c>
      <c r="J1257">
        <v>3</v>
      </c>
      <c r="K1257" s="6">
        <v>1363.68</v>
      </c>
      <c r="L1257" s="7">
        <v>0.05</v>
      </c>
      <c r="M1257" t="s">
        <v>36</v>
      </c>
      <c r="N1257" t="s">
        <v>31</v>
      </c>
      <c r="O1257" t="str">
        <f>_xlfn.XLOOKUP(Orders_CLEAN[[#This Row],[Region]],Region_lookup[RegionCode],Region_lookup[RegionName])</f>
        <v>Gauteng</v>
      </c>
      <c r="P1257" t="s">
        <v>52</v>
      </c>
      <c r="Q1257" t="str">
        <f>_xlfn.XLOOKUP(Orders_CLEAN[[#This Row],[EmployeeID]],Employees[EmployeeID],Employees[EmployeeName])</f>
        <v>Precious Mbatha</v>
      </c>
      <c r="R1257" s="8">
        <f>Orders_CLEAN[[#This Row],[Quantity]]*Orders_CLEAN[[#This Row],[UnitPrice]]*(1-Orders_CLEAN[[#This Row],[Discount]])</f>
        <v>3886.4879999999998</v>
      </c>
      <c r="S1257" s="8">
        <f>Orders_CLEAN[[#This Row],[Cost]]*Orders_CLEAN[[#This Row],[Quantity]]</f>
        <v>2331.9900000000002</v>
      </c>
      <c r="T1257" s="8">
        <f>Orders_CLEAN[[#This Row],[LineTotal]]-Orders_CLEAN[[#This Row],[LineCost]]</f>
        <v>1554.4979999999996</v>
      </c>
      <c r="U1257" s="8" t="str">
        <f>IFERROR(IF(Orders_CLEAN[[#This Row],[Profit]]/Orders_CLEAN[[#This Row],[LineTotal]]&gt;0.3, "High", IF(Orders_CLEAN[[#This Row],[Profit]]/Orders_CLEAN[[#This Row],[LineTotal]]&gt;=0.15, "Medium", "Low")), "Quantity Error!")</f>
        <v>High</v>
      </c>
      <c r="V1257" s="8" t="str">
        <f>IF(COUNTIF(Returns[OrderID], Orders_CLEAN[[#This Row],[OrderID]])&gt;0, "Yes", "No")</f>
        <v>No</v>
      </c>
      <c r="W1257" s="19">
        <f>IF(Orders_CLEAN[[#This Row],[Returned]]="Yes",1,0)</f>
        <v>0</v>
      </c>
    </row>
    <row r="1258" spans="1:23" x14ac:dyDescent="0.2">
      <c r="A1258" t="s">
        <v>1913</v>
      </c>
      <c r="B1258" s="5">
        <v>45522</v>
      </c>
      <c r="C1258" s="5" t="str">
        <f>IF(Orders_CLEAN[[#This Row],[Quantity]]="", "Quantity Error!", "Q"&amp;ROUNDUP(MONTH(Orders_CLEAN[[#This Row],[OrderDate]])/3,0))</f>
        <v>Q3</v>
      </c>
      <c r="D1258" t="s">
        <v>351</v>
      </c>
      <c r="E1258" t="str">
        <f>_xlfn.XLOOKUP(Orders_CLEAN[[#This Row],[CustomerID]],Customers[CustomerID],Customers[CustomerName])</f>
        <v>Riaan Joubert</v>
      </c>
      <c r="F1258" t="s">
        <v>329</v>
      </c>
      <c r="G1258" t="str">
        <f>_xlfn.XLOOKUP(Orders_CLEAN[[#This Row],[ProductID]],Products[ProductID],Products[ProductName])</f>
        <v>Chairs Model 3</v>
      </c>
      <c r="H1258" t="str">
        <f>_xlfn.XLOOKUP(Orders_CLEAN[[#This Row],[ProductName]],Products[ProductName],Products[Category])</f>
        <v>Furniture</v>
      </c>
      <c r="I1258" s="6">
        <f>_xlfn.XLOOKUP(Orders_CLEAN[[#This Row],[ProductID]],Products[ProductID],Products[Cost])</f>
        <v>688.81</v>
      </c>
      <c r="J1258">
        <v>4</v>
      </c>
      <c r="K1258" s="6">
        <v>1334.92</v>
      </c>
      <c r="L1258" s="7">
        <v>0</v>
      </c>
      <c r="M1258" t="s">
        <v>36</v>
      </c>
      <c r="N1258" t="s">
        <v>14</v>
      </c>
      <c r="O1258" t="str">
        <f>_xlfn.XLOOKUP(Orders_CLEAN[[#This Row],[Region]],Region_lookup[RegionCode],Region_lookup[RegionName])</f>
        <v>Western Cape</v>
      </c>
      <c r="P1258" t="s">
        <v>82</v>
      </c>
      <c r="Q1258" t="str">
        <f>_xlfn.XLOOKUP(Orders_CLEAN[[#This Row],[EmployeeID]],Employees[EmployeeID],Employees[EmployeeName])</f>
        <v>Thabo Pretorius</v>
      </c>
      <c r="R1258" s="8">
        <f>Orders_CLEAN[[#This Row],[Quantity]]*Orders_CLEAN[[#This Row],[UnitPrice]]*(1-Orders_CLEAN[[#This Row],[Discount]])</f>
        <v>5339.68</v>
      </c>
      <c r="S1258" s="8">
        <f>Orders_CLEAN[[#This Row],[Cost]]*Orders_CLEAN[[#This Row],[Quantity]]</f>
        <v>2755.24</v>
      </c>
      <c r="T1258" s="8">
        <f>Orders_CLEAN[[#This Row],[LineTotal]]-Orders_CLEAN[[#This Row],[LineCost]]</f>
        <v>2584.4400000000005</v>
      </c>
      <c r="U1258" s="8" t="str">
        <f>IFERROR(IF(Orders_CLEAN[[#This Row],[Profit]]/Orders_CLEAN[[#This Row],[LineTotal]]&gt;0.3, "High", IF(Orders_CLEAN[[#This Row],[Profit]]/Orders_CLEAN[[#This Row],[LineTotal]]&gt;=0.15, "Medium", "Low")), "Quantity Error!")</f>
        <v>High</v>
      </c>
      <c r="V1258" s="8" t="str">
        <f>IF(COUNTIF(Returns[OrderID], Orders_CLEAN[[#This Row],[OrderID]])&gt;0, "Yes", "No")</f>
        <v>No</v>
      </c>
      <c r="W1258" s="19">
        <f>IF(Orders_CLEAN[[#This Row],[Returned]]="Yes",1,0)</f>
        <v>0</v>
      </c>
    </row>
    <row r="1259" spans="1:23" x14ac:dyDescent="0.2">
      <c r="A1259" t="s">
        <v>1914</v>
      </c>
      <c r="B1259" s="5">
        <v>45633</v>
      </c>
      <c r="C1259" s="5" t="str">
        <f>IF(Orders_CLEAN[[#This Row],[Quantity]]="", "Quantity Error!", "Q"&amp;ROUNDUP(MONTH(Orders_CLEAN[[#This Row],[OrderDate]])/3,0))</f>
        <v>Q4</v>
      </c>
      <c r="D1259" t="s">
        <v>362</v>
      </c>
      <c r="E1259" t="str">
        <f>_xlfn.XLOOKUP(Orders_CLEAN[[#This Row],[CustomerID]],Customers[CustomerID],Customers[CustomerName])</f>
        <v>Palesa Venter</v>
      </c>
      <c r="F1259" t="s">
        <v>329</v>
      </c>
      <c r="G1259" t="str">
        <f>_xlfn.XLOOKUP(Orders_CLEAN[[#This Row],[ProductID]],Products[ProductID],Products[ProductName])</f>
        <v>Chairs Model 3</v>
      </c>
      <c r="H1259" t="str">
        <f>_xlfn.XLOOKUP(Orders_CLEAN[[#This Row],[ProductName]],Products[ProductName],Products[Category])</f>
        <v>Furniture</v>
      </c>
      <c r="I1259" s="6">
        <f>_xlfn.XLOOKUP(Orders_CLEAN[[#This Row],[ProductID]],Products[ProductID],Products[Cost])</f>
        <v>688.81</v>
      </c>
      <c r="J1259">
        <v>3</v>
      </c>
      <c r="K1259" s="6">
        <v>1334.92</v>
      </c>
      <c r="L1259" s="7">
        <v>0.2</v>
      </c>
      <c r="M1259" t="s">
        <v>27</v>
      </c>
      <c r="N1259" t="s">
        <v>21</v>
      </c>
      <c r="O1259" t="str">
        <f>_xlfn.XLOOKUP(Orders_CLEAN[[#This Row],[Region]],Region_lookup[RegionCode],Region_lookup[RegionName])</f>
        <v>KwaZulu-Natal</v>
      </c>
      <c r="P1259" t="s">
        <v>97</v>
      </c>
      <c r="Q1259" t="str">
        <f>_xlfn.XLOOKUP(Orders_CLEAN[[#This Row],[EmployeeID]],Employees[EmployeeID],Employees[EmployeeName])</f>
        <v>Bongani Sithole</v>
      </c>
      <c r="R1259" s="8">
        <f>Orders_CLEAN[[#This Row],[Quantity]]*Orders_CLEAN[[#This Row],[UnitPrice]]*(1-Orders_CLEAN[[#This Row],[Discount]])</f>
        <v>3203.8080000000004</v>
      </c>
      <c r="S1259" s="8">
        <f>Orders_CLEAN[[#This Row],[Cost]]*Orders_CLEAN[[#This Row],[Quantity]]</f>
        <v>2066.4299999999998</v>
      </c>
      <c r="T1259" s="8">
        <f>Orders_CLEAN[[#This Row],[LineTotal]]-Orders_CLEAN[[#This Row],[LineCost]]</f>
        <v>1137.3780000000006</v>
      </c>
      <c r="U1259" s="8" t="str">
        <f>IFERROR(IF(Orders_CLEAN[[#This Row],[Profit]]/Orders_CLEAN[[#This Row],[LineTotal]]&gt;0.3, "High", IF(Orders_CLEAN[[#This Row],[Profit]]/Orders_CLEAN[[#This Row],[LineTotal]]&gt;=0.15, "Medium", "Low")), "Quantity Error!")</f>
        <v>High</v>
      </c>
      <c r="V1259" s="8" t="str">
        <f>IF(COUNTIF(Returns[OrderID], Orders_CLEAN[[#This Row],[OrderID]])&gt;0, "Yes", "No")</f>
        <v>No</v>
      </c>
      <c r="W1259" s="19">
        <f>IF(Orders_CLEAN[[#This Row],[Returned]]="Yes",1,0)</f>
        <v>0</v>
      </c>
    </row>
    <row r="1260" spans="1:23" x14ac:dyDescent="0.2">
      <c r="A1260" t="s">
        <v>1916</v>
      </c>
      <c r="B1260" s="5">
        <v>45342</v>
      </c>
      <c r="C1260" s="5" t="str">
        <f>IF(Orders_CLEAN[[#This Row],[Quantity]]="", "Quantity Error!", "Q"&amp;ROUNDUP(MONTH(Orders_CLEAN[[#This Row],[OrderDate]])/3,0))</f>
        <v>Q1</v>
      </c>
      <c r="D1260" t="s">
        <v>220</v>
      </c>
      <c r="E1260" t="str">
        <f>_xlfn.XLOOKUP(Orders_CLEAN[[#This Row],[CustomerID]],Customers[CustomerID],Customers[CustomerName])</f>
        <v>Kagiso Pretorius</v>
      </c>
      <c r="F1260" t="s">
        <v>104</v>
      </c>
      <c r="G1260" t="str">
        <f>_xlfn.XLOOKUP(Orders_CLEAN[[#This Row],[ProductID]],Products[ProductID],Products[ProductName])</f>
        <v>Envelopes Model 4</v>
      </c>
      <c r="H1260" t="str">
        <f>_xlfn.XLOOKUP(Orders_CLEAN[[#This Row],[ProductName]],Products[ProductName],Products[Category])</f>
        <v>Office Supplies</v>
      </c>
      <c r="I1260" s="6">
        <f>_xlfn.XLOOKUP(Orders_CLEAN[[#This Row],[ProductID]],Products[ProductID],Products[Cost])</f>
        <v>777.33</v>
      </c>
      <c r="J1260">
        <v>12</v>
      </c>
      <c r="K1260" s="6">
        <v>1363.68</v>
      </c>
      <c r="L1260" s="7">
        <v>0</v>
      </c>
      <c r="M1260" t="s">
        <v>36</v>
      </c>
      <c r="N1260" t="s">
        <v>14</v>
      </c>
      <c r="O1260" t="str">
        <f>_xlfn.XLOOKUP(Orders_CLEAN[[#This Row],[Region]],Region_lookup[RegionCode],Region_lookup[RegionName])</f>
        <v>Western Cape</v>
      </c>
      <c r="P1260" t="s">
        <v>93</v>
      </c>
      <c r="Q1260" t="str">
        <f>_xlfn.XLOOKUP(Orders_CLEAN[[#This Row],[EmployeeID]],Employees[EmployeeID],Employees[EmployeeName])</f>
        <v>Anja Zulu</v>
      </c>
      <c r="R1260" s="8">
        <f>Orders_CLEAN[[#This Row],[Quantity]]*Orders_CLEAN[[#This Row],[UnitPrice]]*(1-Orders_CLEAN[[#This Row],[Discount]])</f>
        <v>16364.16</v>
      </c>
      <c r="S1260" s="8">
        <f>Orders_CLEAN[[#This Row],[Cost]]*Orders_CLEAN[[#This Row],[Quantity]]</f>
        <v>9327.9600000000009</v>
      </c>
      <c r="T1260" s="8">
        <f>Orders_CLEAN[[#This Row],[LineTotal]]-Orders_CLEAN[[#This Row],[LineCost]]</f>
        <v>7036.1999999999989</v>
      </c>
      <c r="U1260" s="8" t="str">
        <f>IFERROR(IF(Orders_CLEAN[[#This Row],[Profit]]/Orders_CLEAN[[#This Row],[LineTotal]]&gt;0.3, "High", IF(Orders_CLEAN[[#This Row],[Profit]]/Orders_CLEAN[[#This Row],[LineTotal]]&gt;=0.15, "Medium", "Low")), "Quantity Error!")</f>
        <v>High</v>
      </c>
      <c r="V1260" s="8" t="str">
        <f>IF(COUNTIF(Returns[OrderID], Orders_CLEAN[[#This Row],[OrderID]])&gt;0, "Yes", "No")</f>
        <v>No</v>
      </c>
      <c r="W1260" s="19">
        <f>IF(Orders_CLEAN[[#This Row],[Returned]]="Yes",1,0)</f>
        <v>0</v>
      </c>
    </row>
    <row r="1261" spans="1:23" x14ac:dyDescent="0.2">
      <c r="A1261" t="s">
        <v>1918</v>
      </c>
      <c r="B1261" s="5">
        <v>45789</v>
      </c>
      <c r="C1261" s="5" t="str">
        <f>IF(Orders_CLEAN[[#This Row],[Quantity]]="", "Quantity Error!", "Q"&amp;ROUNDUP(MONTH(Orders_CLEAN[[#This Row],[OrderDate]])/3,0))</f>
        <v>Q2</v>
      </c>
      <c r="D1261" t="s">
        <v>723</v>
      </c>
      <c r="E1261" t="str">
        <f>_xlfn.XLOOKUP(Orders_CLEAN[[#This Row],[CustomerID]],Customers[CustomerID],Customers[CustomerName])</f>
        <v>Palesa Molefe</v>
      </c>
      <c r="F1261" t="s">
        <v>139</v>
      </c>
      <c r="G1261" t="str">
        <f>_xlfn.XLOOKUP(Orders_CLEAN[[#This Row],[ProductID]],Products[ProductID],Products[ProductName])</f>
        <v>Envelopes Model 3</v>
      </c>
      <c r="H1261" t="str">
        <f>_xlfn.XLOOKUP(Orders_CLEAN[[#This Row],[ProductName]],Products[ProductName],Products[Category])</f>
        <v>Office Supplies</v>
      </c>
      <c r="I1261" s="6">
        <f>_xlfn.XLOOKUP(Orders_CLEAN[[#This Row],[ProductID]],Products[ProductID],Products[Cost])</f>
        <v>110.07</v>
      </c>
      <c r="J1261">
        <v>11</v>
      </c>
      <c r="K1261" s="6">
        <v>193.99</v>
      </c>
      <c r="L1261" s="7">
        <v>0.1</v>
      </c>
      <c r="M1261" t="s">
        <v>36</v>
      </c>
      <c r="N1261" t="s">
        <v>21</v>
      </c>
      <c r="O1261" t="str">
        <f>_xlfn.XLOOKUP(Orders_CLEAN[[#This Row],[Region]],Region_lookup[RegionCode],Region_lookup[RegionName])</f>
        <v>KwaZulu-Natal</v>
      </c>
      <c r="P1261" t="s">
        <v>22</v>
      </c>
      <c r="Q1261" t="str">
        <f>_xlfn.XLOOKUP(Orders_CLEAN[[#This Row],[EmployeeID]],Employees[EmployeeID],Employees[EmployeeName])</f>
        <v>Thabo Le Roux</v>
      </c>
      <c r="R1261" s="8">
        <f>Orders_CLEAN[[#This Row],[Quantity]]*Orders_CLEAN[[#This Row],[UnitPrice]]*(1-Orders_CLEAN[[#This Row],[Discount]])</f>
        <v>1920.5010000000004</v>
      </c>
      <c r="S1261" s="8">
        <f>Orders_CLEAN[[#This Row],[Cost]]*Orders_CLEAN[[#This Row],[Quantity]]</f>
        <v>1210.77</v>
      </c>
      <c r="T1261" s="8">
        <f>Orders_CLEAN[[#This Row],[LineTotal]]-Orders_CLEAN[[#This Row],[LineCost]]</f>
        <v>709.73100000000045</v>
      </c>
      <c r="U1261" s="8" t="str">
        <f>IFERROR(IF(Orders_CLEAN[[#This Row],[Profit]]/Orders_CLEAN[[#This Row],[LineTotal]]&gt;0.3, "High", IF(Orders_CLEAN[[#This Row],[Profit]]/Orders_CLEAN[[#This Row],[LineTotal]]&gt;=0.15, "Medium", "Low")), "Quantity Error!")</f>
        <v>High</v>
      </c>
      <c r="V1261" s="8" t="str">
        <f>IF(COUNTIF(Returns[OrderID], Orders_CLEAN[[#This Row],[OrderID]])&gt;0, "Yes", "No")</f>
        <v>No</v>
      </c>
      <c r="W1261" s="19">
        <f>IF(Orders_CLEAN[[#This Row],[Returned]]="Yes",1,0)</f>
        <v>0</v>
      </c>
    </row>
    <row r="1262" spans="1:23" x14ac:dyDescent="0.2">
      <c r="A1262" t="s">
        <v>1919</v>
      </c>
      <c r="B1262" s="5">
        <v>45379</v>
      </c>
      <c r="C1262" s="5" t="str">
        <f>IF(Orders_CLEAN[[#This Row],[Quantity]]="", "Quantity Error!", "Q"&amp;ROUNDUP(MONTH(Orders_CLEAN[[#This Row],[OrderDate]])/3,0))</f>
        <v>Q1</v>
      </c>
      <c r="D1262" t="s">
        <v>110</v>
      </c>
      <c r="E1262" t="str">
        <f>_xlfn.XLOOKUP(Orders_CLEAN[[#This Row],[CustomerID]],Customers[CustomerID],Customers[CustomerName])</f>
        <v>Nomvula Khumalo</v>
      </c>
      <c r="F1262" t="s">
        <v>365</v>
      </c>
      <c r="G1262" t="str">
        <f>_xlfn.XLOOKUP(Orders_CLEAN[[#This Row],[ProductID]],Products[ProductID],Products[ProductName])</f>
        <v>Binders Model 4</v>
      </c>
      <c r="H1262" t="str">
        <f>_xlfn.XLOOKUP(Orders_CLEAN[[#This Row],[ProductName]],Products[ProductName],Products[Category])</f>
        <v>Office Supplies</v>
      </c>
      <c r="I1262" s="6">
        <f>_xlfn.XLOOKUP(Orders_CLEAN[[#This Row],[ProductID]],Products[ProductID],Products[Cost])</f>
        <v>723.8</v>
      </c>
      <c r="J1262">
        <v>4</v>
      </c>
      <c r="K1262" s="6">
        <v>1101.54</v>
      </c>
      <c r="L1262" s="7">
        <v>0.1</v>
      </c>
      <c r="M1262" t="s">
        <v>27</v>
      </c>
      <c r="N1262" t="s">
        <v>21</v>
      </c>
      <c r="O1262" t="str">
        <f>_xlfn.XLOOKUP(Orders_CLEAN[[#This Row],[Region]],Region_lookup[RegionCode],Region_lookup[RegionName])</f>
        <v>KwaZulu-Natal</v>
      </c>
      <c r="P1262" t="s">
        <v>97</v>
      </c>
      <c r="Q1262" t="str">
        <f>_xlfn.XLOOKUP(Orders_CLEAN[[#This Row],[EmployeeID]],Employees[EmployeeID],Employees[EmployeeName])</f>
        <v>Bongani Sithole</v>
      </c>
      <c r="R1262" s="8">
        <f>Orders_CLEAN[[#This Row],[Quantity]]*Orders_CLEAN[[#This Row],[UnitPrice]]*(1-Orders_CLEAN[[#This Row],[Discount]])</f>
        <v>3965.5439999999999</v>
      </c>
      <c r="S1262" s="8">
        <f>Orders_CLEAN[[#This Row],[Cost]]*Orders_CLEAN[[#This Row],[Quantity]]</f>
        <v>2895.2</v>
      </c>
      <c r="T1262" s="8">
        <f>Orders_CLEAN[[#This Row],[LineTotal]]-Orders_CLEAN[[#This Row],[LineCost]]</f>
        <v>1070.3440000000001</v>
      </c>
      <c r="U1262" s="8" t="str">
        <f>IFERROR(IF(Orders_CLEAN[[#This Row],[Profit]]/Orders_CLEAN[[#This Row],[LineTotal]]&gt;0.3, "High", IF(Orders_CLEAN[[#This Row],[Profit]]/Orders_CLEAN[[#This Row],[LineTotal]]&gt;=0.15, "Medium", "Low")), "Quantity Error!")</f>
        <v>Medium</v>
      </c>
      <c r="V1262" s="8" t="str">
        <f>IF(COUNTIF(Returns[OrderID], Orders_CLEAN[[#This Row],[OrderID]])&gt;0, "Yes", "No")</f>
        <v>No</v>
      </c>
      <c r="W1262" s="19">
        <f>IF(Orders_CLEAN[[#This Row],[Returned]]="Yes",1,0)</f>
        <v>0</v>
      </c>
    </row>
    <row r="1263" spans="1:23" x14ac:dyDescent="0.2">
      <c r="A1263" t="s">
        <v>1920</v>
      </c>
      <c r="B1263" s="5">
        <v>45593</v>
      </c>
      <c r="C1263" s="5" t="str">
        <f>IF(Orders_CLEAN[[#This Row],[Quantity]]="", "Quantity Error!", "Q"&amp;ROUNDUP(MONTH(Orders_CLEAN[[#This Row],[OrderDate]])/3,0))</f>
        <v>Q4</v>
      </c>
      <c r="D1263" t="s">
        <v>279</v>
      </c>
      <c r="E1263" t="str">
        <f>_xlfn.XLOOKUP(Orders_CLEAN[[#This Row],[CustomerID]],Customers[CustomerID],Customers[CustomerName])</f>
        <v>Bongani Khumalo</v>
      </c>
      <c r="F1263" t="s">
        <v>231</v>
      </c>
      <c r="G1263" t="str">
        <f>_xlfn.XLOOKUP(Orders_CLEAN[[#This Row],[ProductID]],Products[ProductID],Products[ProductName])</f>
        <v>Accessories Model 2</v>
      </c>
      <c r="H1263" t="str">
        <f>_xlfn.XLOOKUP(Orders_CLEAN[[#This Row],[ProductName]],Products[ProductName],Products[Category])</f>
        <v>Technology</v>
      </c>
      <c r="I1263" s="6">
        <f>_xlfn.XLOOKUP(Orders_CLEAN[[#This Row],[ProductID]],Products[ProductID],Products[Cost])</f>
        <v>31.01</v>
      </c>
      <c r="J1263">
        <v>8</v>
      </c>
      <c r="K1263" s="6">
        <v>49.68</v>
      </c>
      <c r="L1263" s="7">
        <v>0</v>
      </c>
      <c r="M1263" t="s">
        <v>36</v>
      </c>
      <c r="N1263" t="s">
        <v>47</v>
      </c>
      <c r="O1263" t="str">
        <f>_xlfn.XLOOKUP(Orders_CLEAN[[#This Row],[Region]],Region_lookup[RegionCode],Region_lookup[RegionName])</f>
        <v>Eastern Cape</v>
      </c>
      <c r="P1263" t="s">
        <v>58</v>
      </c>
      <c r="Q1263" t="str">
        <f>_xlfn.XLOOKUP(Orders_CLEAN[[#This Row],[EmployeeID]],Employees[EmployeeID],Employees[EmployeeName])</f>
        <v>Palesa Steyn</v>
      </c>
      <c r="R1263" s="8">
        <f>Orders_CLEAN[[#This Row],[Quantity]]*Orders_CLEAN[[#This Row],[UnitPrice]]*(1-Orders_CLEAN[[#This Row],[Discount]])</f>
        <v>397.44</v>
      </c>
      <c r="S1263" s="8">
        <f>Orders_CLEAN[[#This Row],[Cost]]*Orders_CLEAN[[#This Row],[Quantity]]</f>
        <v>248.08</v>
      </c>
      <c r="T1263" s="8">
        <f>Orders_CLEAN[[#This Row],[LineTotal]]-Orders_CLEAN[[#This Row],[LineCost]]</f>
        <v>149.35999999999999</v>
      </c>
      <c r="U1263" s="8" t="str">
        <f>IFERROR(IF(Orders_CLEAN[[#This Row],[Profit]]/Orders_CLEAN[[#This Row],[LineTotal]]&gt;0.3, "High", IF(Orders_CLEAN[[#This Row],[Profit]]/Orders_CLEAN[[#This Row],[LineTotal]]&gt;=0.15, "Medium", "Low")), "Quantity Error!")</f>
        <v>High</v>
      </c>
      <c r="V1263" s="8" t="str">
        <f>IF(COUNTIF(Returns[OrderID], Orders_CLEAN[[#This Row],[OrderID]])&gt;0, "Yes", "No")</f>
        <v>No</v>
      </c>
      <c r="W1263" s="19">
        <f>IF(Orders_CLEAN[[#This Row],[Returned]]="Yes",1,0)</f>
        <v>0</v>
      </c>
    </row>
    <row r="1264" spans="1:23" x14ac:dyDescent="0.2">
      <c r="A1264" t="s">
        <v>1921</v>
      </c>
      <c r="B1264" s="5">
        <v>45352</v>
      </c>
      <c r="C1264" s="5" t="str">
        <f>IF(Orders_CLEAN[[#This Row],[Quantity]]="", "Quantity Error!", "Q"&amp;ROUNDUP(MONTH(Orders_CLEAN[[#This Row],[OrderDate]])/3,0))</f>
        <v>Q1</v>
      </c>
      <c r="D1264" t="s">
        <v>34</v>
      </c>
      <c r="E1264" t="str">
        <f>_xlfn.XLOOKUP(Orders_CLEAN[[#This Row],[CustomerID]],Customers[CustomerID],Customers[CustomerName])</f>
        <v>Anja Mahlangu</v>
      </c>
      <c r="F1264" t="s">
        <v>19</v>
      </c>
      <c r="G1264" t="str">
        <f>_xlfn.XLOOKUP(Orders_CLEAN[[#This Row],[ProductID]],Products[ProductID],Products[ProductName])</f>
        <v>Accessories Model 4</v>
      </c>
      <c r="H1264" t="str">
        <f>_xlfn.XLOOKUP(Orders_CLEAN[[#This Row],[ProductName]],Products[ProductName],Products[Category])</f>
        <v>Technology</v>
      </c>
      <c r="I1264" s="6">
        <f>_xlfn.XLOOKUP(Orders_CLEAN[[#This Row],[ProductID]],Products[ProductID],Products[Cost])</f>
        <v>685.08</v>
      </c>
      <c r="J1264">
        <v>1</v>
      </c>
      <c r="K1264" s="6">
        <v>921.01</v>
      </c>
      <c r="L1264" s="7">
        <v>0</v>
      </c>
      <c r="M1264" t="s">
        <v>13</v>
      </c>
      <c r="N1264" t="s">
        <v>14</v>
      </c>
      <c r="O1264" t="str">
        <f>_xlfn.XLOOKUP(Orders_CLEAN[[#This Row],[Region]],Region_lookup[RegionCode],Region_lookup[RegionName])</f>
        <v>Western Cape</v>
      </c>
      <c r="P1264" t="s">
        <v>93</v>
      </c>
      <c r="Q1264" t="str">
        <f>_xlfn.XLOOKUP(Orders_CLEAN[[#This Row],[EmployeeID]],Employees[EmployeeID],Employees[EmployeeName])</f>
        <v>Anja Zulu</v>
      </c>
      <c r="R1264" s="8">
        <f>Orders_CLEAN[[#This Row],[Quantity]]*Orders_CLEAN[[#This Row],[UnitPrice]]*(1-Orders_CLEAN[[#This Row],[Discount]])</f>
        <v>921.01</v>
      </c>
      <c r="S1264" s="8">
        <f>Orders_CLEAN[[#This Row],[Cost]]*Orders_CLEAN[[#This Row],[Quantity]]</f>
        <v>685.08</v>
      </c>
      <c r="T1264" s="8">
        <f>Orders_CLEAN[[#This Row],[LineTotal]]-Orders_CLEAN[[#This Row],[LineCost]]</f>
        <v>235.92999999999995</v>
      </c>
      <c r="U1264" s="8" t="str">
        <f>IFERROR(IF(Orders_CLEAN[[#This Row],[Profit]]/Orders_CLEAN[[#This Row],[LineTotal]]&gt;0.3, "High", IF(Orders_CLEAN[[#This Row],[Profit]]/Orders_CLEAN[[#This Row],[LineTotal]]&gt;=0.15, "Medium", "Low")), "Quantity Error!")</f>
        <v>Medium</v>
      </c>
      <c r="V1264" s="8" t="str">
        <f>IF(COUNTIF(Returns[OrderID], Orders_CLEAN[[#This Row],[OrderID]])&gt;0, "Yes", "No")</f>
        <v>No</v>
      </c>
      <c r="W1264" s="19">
        <f>IF(Orders_CLEAN[[#This Row],[Returned]]="Yes",1,0)</f>
        <v>0</v>
      </c>
    </row>
    <row r="1265" spans="1:23" x14ac:dyDescent="0.2">
      <c r="A1265" t="s">
        <v>1922</v>
      </c>
      <c r="B1265" s="5">
        <v>45448</v>
      </c>
      <c r="C1265" s="5" t="str">
        <f>IF(Orders_CLEAN[[#This Row],[Quantity]]="", "Quantity Error!", "Q"&amp;ROUNDUP(MONTH(Orders_CLEAN[[#This Row],[OrderDate]])/3,0))</f>
        <v>Q2</v>
      </c>
      <c r="D1265" t="s">
        <v>29</v>
      </c>
      <c r="E1265" t="str">
        <f>_xlfn.XLOOKUP(Orders_CLEAN[[#This Row],[CustomerID]],Customers[CustomerID],Customers[CustomerName])</f>
        <v>Lerato Molefe</v>
      </c>
      <c r="F1265" t="s">
        <v>155</v>
      </c>
      <c r="G1265" t="str">
        <f>_xlfn.XLOOKUP(Orders_CLEAN[[#This Row],[ProductID]],Products[ProductID],Products[ProductName])</f>
        <v>Monitors Model 1</v>
      </c>
      <c r="H1265" t="str">
        <f>_xlfn.XLOOKUP(Orders_CLEAN[[#This Row],[ProductName]],Products[ProductName],Products[Category])</f>
        <v>Technology</v>
      </c>
      <c r="I1265" s="6">
        <f>_xlfn.XLOOKUP(Orders_CLEAN[[#This Row],[ProductID]],Products[ProductID],Products[Cost])</f>
        <v>757.28</v>
      </c>
      <c r="J1265">
        <v>5</v>
      </c>
      <c r="K1265" s="6">
        <v>1165.56</v>
      </c>
      <c r="L1265" s="7">
        <v>0</v>
      </c>
      <c r="M1265" t="s">
        <v>13</v>
      </c>
      <c r="N1265" t="s">
        <v>31</v>
      </c>
      <c r="O1265" t="str">
        <f>_xlfn.XLOOKUP(Orders_CLEAN[[#This Row],[Region]],Region_lookup[RegionCode],Region_lookup[RegionName])</f>
        <v>Gauteng</v>
      </c>
      <c r="P1265" t="s">
        <v>52</v>
      </c>
      <c r="Q1265" t="str">
        <f>_xlfn.XLOOKUP(Orders_CLEAN[[#This Row],[EmployeeID]],Employees[EmployeeID],Employees[EmployeeName])</f>
        <v>Precious Mbatha</v>
      </c>
      <c r="R1265" s="8">
        <f>Orders_CLEAN[[#This Row],[Quantity]]*Orders_CLEAN[[#This Row],[UnitPrice]]*(1-Orders_CLEAN[[#This Row],[Discount]])</f>
        <v>5827.7999999999993</v>
      </c>
      <c r="S1265" s="8">
        <f>Orders_CLEAN[[#This Row],[Cost]]*Orders_CLEAN[[#This Row],[Quantity]]</f>
        <v>3786.3999999999996</v>
      </c>
      <c r="T1265" s="8">
        <f>Orders_CLEAN[[#This Row],[LineTotal]]-Orders_CLEAN[[#This Row],[LineCost]]</f>
        <v>2041.3999999999996</v>
      </c>
      <c r="U1265" s="8" t="str">
        <f>IFERROR(IF(Orders_CLEAN[[#This Row],[Profit]]/Orders_CLEAN[[#This Row],[LineTotal]]&gt;0.3, "High", IF(Orders_CLEAN[[#This Row],[Profit]]/Orders_CLEAN[[#This Row],[LineTotal]]&gt;=0.15, "Medium", "Low")), "Quantity Error!")</f>
        <v>High</v>
      </c>
      <c r="V1265" s="8" t="str">
        <f>IF(COUNTIF(Returns[OrderID], Orders_CLEAN[[#This Row],[OrderID]])&gt;0, "Yes", "No")</f>
        <v>No</v>
      </c>
      <c r="W1265" s="19">
        <f>IF(Orders_CLEAN[[#This Row],[Returned]]="Yes",1,0)</f>
        <v>0</v>
      </c>
    </row>
    <row r="1266" spans="1:23" x14ac:dyDescent="0.2">
      <c r="A1266" t="s">
        <v>1923</v>
      </c>
      <c r="B1266" s="5">
        <v>45371</v>
      </c>
      <c r="C1266" s="5" t="str">
        <f>IF(Orders_CLEAN[[#This Row],[Quantity]]="", "Quantity Error!", "Q"&amp;ROUNDUP(MONTH(Orders_CLEAN[[#This Row],[OrderDate]])/3,0))</f>
        <v>Q1</v>
      </c>
      <c r="D1266" t="s">
        <v>50</v>
      </c>
      <c r="E1266" t="str">
        <f>_xlfn.XLOOKUP(Orders_CLEAN[[#This Row],[CustomerID]],Customers[CustomerID],Customers[CustomerName])</f>
        <v>Precious Steyn</v>
      </c>
      <c r="F1266" t="s">
        <v>329</v>
      </c>
      <c r="G1266" t="str">
        <f>_xlfn.XLOOKUP(Orders_CLEAN[[#This Row],[ProductID]],Products[ProductID],Products[ProductName])</f>
        <v>Chairs Model 3</v>
      </c>
      <c r="H1266" t="str">
        <f>_xlfn.XLOOKUP(Orders_CLEAN[[#This Row],[ProductName]],Products[ProductName],Products[Category])</f>
        <v>Furniture</v>
      </c>
      <c r="I1266" s="6">
        <f>_xlfn.XLOOKUP(Orders_CLEAN[[#This Row],[ProductID]],Products[ProductID],Products[Cost])</f>
        <v>688.81</v>
      </c>
      <c r="J1266">
        <v>1</v>
      </c>
      <c r="K1266" s="6">
        <v>1334.92</v>
      </c>
      <c r="L1266" s="7">
        <v>0</v>
      </c>
      <c r="M1266" t="s">
        <v>62</v>
      </c>
      <c r="N1266" t="s">
        <v>31</v>
      </c>
      <c r="O1266" t="str">
        <f>_xlfn.XLOOKUP(Orders_CLEAN[[#This Row],[Region]],Region_lookup[RegionCode],Region_lookup[RegionName])</f>
        <v>Gauteng</v>
      </c>
      <c r="P1266" t="s">
        <v>43</v>
      </c>
      <c r="Q1266" t="str">
        <f>_xlfn.XLOOKUP(Orders_CLEAN[[#This Row],[EmployeeID]],Employees[EmployeeID],Employees[EmployeeName])</f>
        <v>Thabo Dlamini</v>
      </c>
      <c r="R1266" s="8">
        <f>Orders_CLEAN[[#This Row],[Quantity]]*Orders_CLEAN[[#This Row],[UnitPrice]]*(1-Orders_CLEAN[[#This Row],[Discount]])</f>
        <v>1334.92</v>
      </c>
      <c r="S1266" s="8">
        <f>Orders_CLEAN[[#This Row],[Cost]]*Orders_CLEAN[[#This Row],[Quantity]]</f>
        <v>688.81</v>
      </c>
      <c r="T1266" s="8">
        <f>Orders_CLEAN[[#This Row],[LineTotal]]-Orders_CLEAN[[#This Row],[LineCost]]</f>
        <v>646.11000000000013</v>
      </c>
      <c r="U1266" s="8" t="str">
        <f>IFERROR(IF(Orders_CLEAN[[#This Row],[Profit]]/Orders_CLEAN[[#This Row],[LineTotal]]&gt;0.3, "High", IF(Orders_CLEAN[[#This Row],[Profit]]/Orders_CLEAN[[#This Row],[LineTotal]]&gt;=0.15, "Medium", "Low")), "Quantity Error!")</f>
        <v>High</v>
      </c>
      <c r="V1266" s="8" t="str">
        <f>IF(COUNTIF(Returns[OrderID], Orders_CLEAN[[#This Row],[OrderID]])&gt;0, "Yes", "No")</f>
        <v>No</v>
      </c>
      <c r="W1266" s="19">
        <f>IF(Orders_CLEAN[[#This Row],[Returned]]="Yes",1,0)</f>
        <v>0</v>
      </c>
    </row>
    <row r="1267" spans="1:23" x14ac:dyDescent="0.2">
      <c r="A1267" t="s">
        <v>1925</v>
      </c>
      <c r="B1267" s="5">
        <v>45640</v>
      </c>
      <c r="C1267" s="5" t="str">
        <f>IF(Orders_CLEAN[[#This Row],[Quantity]]="", "Quantity Error!", "Q"&amp;ROUNDUP(MONTH(Orders_CLEAN[[#This Row],[OrderDate]])/3,0))</f>
        <v>Q4</v>
      </c>
      <c r="D1267" t="s">
        <v>110</v>
      </c>
      <c r="E1267" t="str">
        <f>_xlfn.XLOOKUP(Orders_CLEAN[[#This Row],[CustomerID]],Customers[CustomerID],Customers[CustomerName])</f>
        <v>Nomvula Khumalo</v>
      </c>
      <c r="F1267" t="s">
        <v>124</v>
      </c>
      <c r="G1267" t="str">
        <f>_xlfn.XLOOKUP(Orders_CLEAN[[#This Row],[ProductID]],Products[ProductID],Products[ProductName])</f>
        <v>Binders Model 2</v>
      </c>
      <c r="H1267" t="str">
        <f>_xlfn.XLOOKUP(Orders_CLEAN[[#This Row],[ProductName]],Products[ProductName],Products[Category])</f>
        <v>Office Supplies</v>
      </c>
      <c r="I1267" s="6">
        <f>_xlfn.XLOOKUP(Orders_CLEAN[[#This Row],[ProductID]],Products[ProductID],Products[Cost])</f>
        <v>597.01</v>
      </c>
      <c r="J1267">
        <v>2</v>
      </c>
      <c r="K1267" s="6">
        <v>774.08</v>
      </c>
      <c r="L1267" s="7">
        <v>0.2</v>
      </c>
      <c r="M1267" t="s">
        <v>13</v>
      </c>
      <c r="N1267" t="s">
        <v>21</v>
      </c>
      <c r="O1267" t="str">
        <f>_xlfn.XLOOKUP(Orders_CLEAN[[#This Row],[Region]],Region_lookup[RegionCode],Region_lookup[RegionName])</f>
        <v>KwaZulu-Natal</v>
      </c>
      <c r="P1267" t="s">
        <v>22</v>
      </c>
      <c r="Q1267" t="str">
        <f>_xlfn.XLOOKUP(Orders_CLEAN[[#This Row],[EmployeeID]],Employees[EmployeeID],Employees[EmployeeName])</f>
        <v>Thabo Le Roux</v>
      </c>
      <c r="R1267" s="8">
        <f>Orders_CLEAN[[#This Row],[Quantity]]*Orders_CLEAN[[#This Row],[UnitPrice]]*(1-Orders_CLEAN[[#This Row],[Discount]])</f>
        <v>1238.5280000000002</v>
      </c>
      <c r="S1267" s="8">
        <f>Orders_CLEAN[[#This Row],[Cost]]*Orders_CLEAN[[#This Row],[Quantity]]</f>
        <v>1194.02</v>
      </c>
      <c r="T1267" s="8">
        <f>Orders_CLEAN[[#This Row],[LineTotal]]-Orders_CLEAN[[#This Row],[LineCost]]</f>
        <v>44.508000000000266</v>
      </c>
      <c r="U1267" s="8" t="str">
        <f>IFERROR(IF(Orders_CLEAN[[#This Row],[Profit]]/Orders_CLEAN[[#This Row],[LineTotal]]&gt;0.3, "High", IF(Orders_CLEAN[[#This Row],[Profit]]/Orders_CLEAN[[#This Row],[LineTotal]]&gt;=0.15, "Medium", "Low")), "Quantity Error!")</f>
        <v>Low</v>
      </c>
      <c r="V1267" s="8" t="str">
        <f>IF(COUNTIF(Returns[OrderID], Orders_CLEAN[[#This Row],[OrderID]])&gt;0, "Yes", "No")</f>
        <v>No</v>
      </c>
      <c r="W1267" s="19">
        <f>IF(Orders_CLEAN[[#This Row],[Returned]]="Yes",1,0)</f>
        <v>0</v>
      </c>
    </row>
    <row r="1268" spans="1:23" x14ac:dyDescent="0.2">
      <c r="A1268" t="s">
        <v>1926</v>
      </c>
      <c r="B1268" s="5">
        <v>45704</v>
      </c>
      <c r="C1268" s="5" t="str">
        <f>IF(Orders_CLEAN[[#This Row],[Quantity]]="", "Quantity Error!", "Q"&amp;ROUNDUP(MONTH(Orders_CLEAN[[#This Row],[OrderDate]])/3,0))</f>
        <v>Q1</v>
      </c>
      <c r="D1268" t="s">
        <v>392</v>
      </c>
      <c r="E1268" t="str">
        <f>_xlfn.XLOOKUP(Orders_CLEAN[[#This Row],[CustomerID]],Customers[CustomerID],Customers[CustomerName])</f>
        <v>Johan Fourie</v>
      </c>
      <c r="F1268" t="s">
        <v>144</v>
      </c>
      <c r="G1268" t="str">
        <f>_xlfn.XLOOKUP(Orders_CLEAN[[#This Row],[ProductID]],Products[ProductID],Products[ProductName])</f>
        <v>Bookcases Model 1</v>
      </c>
      <c r="H1268" t="str">
        <f>_xlfn.XLOOKUP(Orders_CLEAN[[#This Row],[ProductName]],Products[ProductName],Products[Category])</f>
        <v>Furniture</v>
      </c>
      <c r="I1268" s="6">
        <f>_xlfn.XLOOKUP(Orders_CLEAN[[#This Row],[ProductID]],Products[ProductID],Products[Cost])</f>
        <v>644.65</v>
      </c>
      <c r="J1268">
        <v>7</v>
      </c>
      <c r="K1268" s="6">
        <v>1029.82</v>
      </c>
      <c r="L1268" s="7">
        <v>0.15</v>
      </c>
      <c r="M1268" t="s">
        <v>13</v>
      </c>
      <c r="N1268" t="s">
        <v>47</v>
      </c>
      <c r="O1268" t="str">
        <f>_xlfn.XLOOKUP(Orders_CLEAN[[#This Row],[Region]],Region_lookup[RegionCode],Region_lookup[RegionName])</f>
        <v>Eastern Cape</v>
      </c>
      <c r="P1268" t="s">
        <v>58</v>
      </c>
      <c r="Q1268" t="str">
        <f>_xlfn.XLOOKUP(Orders_CLEAN[[#This Row],[EmployeeID]],Employees[EmployeeID],Employees[EmployeeName])</f>
        <v>Palesa Steyn</v>
      </c>
      <c r="R1268" s="8">
        <f>Orders_CLEAN[[#This Row],[Quantity]]*Orders_CLEAN[[#This Row],[UnitPrice]]*(1-Orders_CLEAN[[#This Row],[Discount]])</f>
        <v>6127.4290000000001</v>
      </c>
      <c r="S1268" s="8">
        <f>Orders_CLEAN[[#This Row],[Cost]]*Orders_CLEAN[[#This Row],[Quantity]]</f>
        <v>4512.55</v>
      </c>
      <c r="T1268" s="8">
        <f>Orders_CLEAN[[#This Row],[LineTotal]]-Orders_CLEAN[[#This Row],[LineCost]]</f>
        <v>1614.8789999999999</v>
      </c>
      <c r="U1268" s="8" t="str">
        <f>IFERROR(IF(Orders_CLEAN[[#This Row],[Profit]]/Orders_CLEAN[[#This Row],[LineTotal]]&gt;0.3, "High", IF(Orders_CLEAN[[#This Row],[Profit]]/Orders_CLEAN[[#This Row],[LineTotal]]&gt;=0.15, "Medium", "Low")), "Quantity Error!")</f>
        <v>Medium</v>
      </c>
      <c r="V1268" s="8" t="str">
        <f>IF(COUNTIF(Returns[OrderID], Orders_CLEAN[[#This Row],[OrderID]])&gt;0, "Yes", "No")</f>
        <v>No</v>
      </c>
      <c r="W1268" s="19">
        <f>IF(Orders_CLEAN[[#This Row],[Returned]]="Yes",1,0)</f>
        <v>0</v>
      </c>
    </row>
    <row r="1269" spans="1:23" x14ac:dyDescent="0.2">
      <c r="A1269" t="s">
        <v>1927</v>
      </c>
      <c r="B1269" s="5">
        <v>45773</v>
      </c>
      <c r="C1269" s="5" t="str">
        <f>IF(Orders_CLEAN[[#This Row],[Quantity]]="", "Quantity Error!", "Q"&amp;ROUNDUP(MONTH(Orders_CLEAN[[#This Row],[OrderDate]])/3,0))</f>
        <v>Q2</v>
      </c>
      <c r="D1269" t="s">
        <v>493</v>
      </c>
      <c r="E1269" t="str">
        <f>_xlfn.XLOOKUP(Orders_CLEAN[[#This Row],[CustomerID]],Customers[CustomerID],Customers[CustomerName])</f>
        <v>Sipho Le Roux</v>
      </c>
      <c r="F1269" t="s">
        <v>216</v>
      </c>
      <c r="G1269" t="str">
        <f>_xlfn.XLOOKUP(Orders_CLEAN[[#This Row],[ProductID]],Products[ProductID],Products[ProductName])</f>
        <v>Pens Model 1</v>
      </c>
      <c r="H1269" t="str">
        <f>_xlfn.XLOOKUP(Orders_CLEAN[[#This Row],[ProductName]],Products[ProductName],Products[Category])</f>
        <v>Office Supplies</v>
      </c>
      <c r="I1269" s="6">
        <f>_xlfn.XLOOKUP(Orders_CLEAN[[#This Row],[ProductID]],Products[ProductID],Products[Cost])</f>
        <v>640.09</v>
      </c>
      <c r="J1269">
        <v>1</v>
      </c>
      <c r="K1269" s="6">
        <v>1169.26</v>
      </c>
      <c r="L1269" s="7">
        <v>0</v>
      </c>
      <c r="M1269" t="s">
        <v>62</v>
      </c>
      <c r="N1269" t="s">
        <v>47</v>
      </c>
      <c r="O1269" t="str">
        <f>_xlfn.XLOOKUP(Orders_CLEAN[[#This Row],[Region]],Region_lookup[RegionCode],Region_lookup[RegionName])</f>
        <v>Eastern Cape</v>
      </c>
      <c r="P1269" t="s">
        <v>48</v>
      </c>
      <c r="Q1269" t="str">
        <f>_xlfn.XLOOKUP(Orders_CLEAN[[#This Row],[EmployeeID]],Employees[EmployeeID],Employees[EmployeeName])</f>
        <v>Sipho Ndlovu</v>
      </c>
      <c r="R1269" s="8">
        <f>Orders_CLEAN[[#This Row],[Quantity]]*Orders_CLEAN[[#This Row],[UnitPrice]]*(1-Orders_CLEAN[[#This Row],[Discount]])</f>
        <v>1169.26</v>
      </c>
      <c r="S1269" s="8">
        <f>Orders_CLEAN[[#This Row],[Cost]]*Orders_CLEAN[[#This Row],[Quantity]]</f>
        <v>640.09</v>
      </c>
      <c r="T1269" s="8">
        <f>Orders_CLEAN[[#This Row],[LineTotal]]-Orders_CLEAN[[#This Row],[LineCost]]</f>
        <v>529.16999999999996</v>
      </c>
      <c r="U1269" s="8" t="str">
        <f>IFERROR(IF(Orders_CLEAN[[#This Row],[Profit]]/Orders_CLEAN[[#This Row],[LineTotal]]&gt;0.3, "High", IF(Orders_CLEAN[[#This Row],[Profit]]/Orders_CLEAN[[#This Row],[LineTotal]]&gt;=0.15, "Medium", "Low")), "Quantity Error!")</f>
        <v>High</v>
      </c>
      <c r="V1269" s="8" t="str">
        <f>IF(COUNTIF(Returns[OrderID], Orders_CLEAN[[#This Row],[OrderID]])&gt;0, "Yes", "No")</f>
        <v>No</v>
      </c>
      <c r="W1269" s="19">
        <f>IF(Orders_CLEAN[[#This Row],[Returned]]="Yes",1,0)</f>
        <v>0</v>
      </c>
    </row>
    <row r="1270" spans="1:23" x14ac:dyDescent="0.2">
      <c r="A1270" t="s">
        <v>1928</v>
      </c>
      <c r="B1270" s="5">
        <v>45803</v>
      </c>
      <c r="C1270" s="5" t="str">
        <f>IF(Orders_CLEAN[[#This Row],[Quantity]]="", "Quantity Error!", "Q"&amp;ROUNDUP(MONTH(Orders_CLEAN[[#This Row],[OrderDate]])/3,0))</f>
        <v>Q2</v>
      </c>
      <c r="D1270" t="s">
        <v>434</v>
      </c>
      <c r="E1270" t="str">
        <f>_xlfn.XLOOKUP(Orders_CLEAN[[#This Row],[CustomerID]],Customers[CustomerID],Customers[CustomerName])</f>
        <v>Chantelle Khumalo</v>
      </c>
      <c r="F1270" t="s">
        <v>73</v>
      </c>
      <c r="G1270" t="str">
        <f>_xlfn.XLOOKUP(Orders_CLEAN[[#This Row],[ProductID]],Products[ProductID],Products[ProductName])</f>
        <v>Tables Model 1</v>
      </c>
      <c r="H1270" t="str">
        <f>_xlfn.XLOOKUP(Orders_CLEAN[[#This Row],[ProductName]],Products[ProductName],Products[Category])</f>
        <v>Furniture</v>
      </c>
      <c r="I1270" s="6">
        <f>_xlfn.XLOOKUP(Orders_CLEAN[[#This Row],[ProductID]],Products[ProductID],Products[Cost])</f>
        <v>469.73</v>
      </c>
      <c r="J1270">
        <v>11</v>
      </c>
      <c r="K1270" s="6">
        <v>954.16</v>
      </c>
      <c r="L1270" s="7">
        <v>0.05</v>
      </c>
      <c r="M1270" t="s">
        <v>36</v>
      </c>
      <c r="N1270" t="s">
        <v>31</v>
      </c>
      <c r="O1270" t="str">
        <f>_xlfn.XLOOKUP(Orders_CLEAN[[#This Row],[Region]],Region_lookup[RegionCode],Region_lookup[RegionName])</f>
        <v>Gauteng</v>
      </c>
      <c r="P1270" t="s">
        <v>32</v>
      </c>
      <c r="Q1270" t="str">
        <f>_xlfn.XLOOKUP(Orders_CLEAN[[#This Row],[EmployeeID]],Employees[EmployeeID],Employees[EmployeeName])</f>
        <v>Nomvula Mokoena</v>
      </c>
      <c r="R1270" s="8">
        <f>Orders_CLEAN[[#This Row],[Quantity]]*Orders_CLEAN[[#This Row],[UnitPrice]]*(1-Orders_CLEAN[[#This Row],[Discount]])</f>
        <v>9970.9719999999998</v>
      </c>
      <c r="S1270" s="8">
        <f>Orders_CLEAN[[#This Row],[Cost]]*Orders_CLEAN[[#This Row],[Quantity]]</f>
        <v>5167.0300000000007</v>
      </c>
      <c r="T1270" s="8">
        <f>Orders_CLEAN[[#This Row],[LineTotal]]-Orders_CLEAN[[#This Row],[LineCost]]</f>
        <v>4803.9419999999991</v>
      </c>
      <c r="U1270" s="8" t="str">
        <f>IFERROR(IF(Orders_CLEAN[[#This Row],[Profit]]/Orders_CLEAN[[#This Row],[LineTotal]]&gt;0.3, "High", IF(Orders_CLEAN[[#This Row],[Profit]]/Orders_CLEAN[[#This Row],[LineTotal]]&gt;=0.15, "Medium", "Low")), "Quantity Error!")</f>
        <v>High</v>
      </c>
      <c r="V1270" s="8" t="str">
        <f>IF(COUNTIF(Returns[OrderID], Orders_CLEAN[[#This Row],[OrderID]])&gt;0, "Yes", "No")</f>
        <v>No</v>
      </c>
      <c r="W1270" s="19">
        <f>IF(Orders_CLEAN[[#This Row],[Returned]]="Yes",1,0)</f>
        <v>0</v>
      </c>
    </row>
    <row r="1271" spans="1:23" x14ac:dyDescent="0.2">
      <c r="A1271" t="s">
        <v>1929</v>
      </c>
      <c r="B1271" s="5">
        <v>45322</v>
      </c>
      <c r="C1271" s="5" t="str">
        <f>IF(Orders_CLEAN[[#This Row],[Quantity]]="", "Quantity Error!", "Q"&amp;ROUNDUP(MONTH(Orders_CLEAN[[#This Row],[OrderDate]])/3,0))</f>
        <v>Q1</v>
      </c>
      <c r="D1271" t="s">
        <v>616</v>
      </c>
      <c r="E1271" t="str">
        <f>_xlfn.XLOOKUP(Orders_CLEAN[[#This Row],[CustomerID]],Customers[CustomerID],Customers[CustomerName])</f>
        <v>Elmarie Fourie</v>
      </c>
      <c r="F1271" t="s">
        <v>104</v>
      </c>
      <c r="G1271" t="str">
        <f>_xlfn.XLOOKUP(Orders_CLEAN[[#This Row],[ProductID]],Products[ProductID],Products[ProductName])</f>
        <v>Envelopes Model 4</v>
      </c>
      <c r="H1271" t="str">
        <f>_xlfn.XLOOKUP(Orders_CLEAN[[#This Row],[ProductName]],Products[ProductName],Products[Category])</f>
        <v>Office Supplies</v>
      </c>
      <c r="I1271" s="6">
        <f>_xlfn.XLOOKUP(Orders_CLEAN[[#This Row],[ProductID]],Products[ProductID],Products[Cost])</f>
        <v>777.33</v>
      </c>
      <c r="J1271">
        <v>5</v>
      </c>
      <c r="K1271" s="6">
        <v>1363.68</v>
      </c>
      <c r="L1271" s="7">
        <v>0.05</v>
      </c>
      <c r="M1271" t="s">
        <v>13</v>
      </c>
      <c r="N1271" t="s">
        <v>14</v>
      </c>
      <c r="O1271" t="str">
        <f>_xlfn.XLOOKUP(Orders_CLEAN[[#This Row],[Region]],Region_lookup[RegionCode],Region_lookup[RegionName])</f>
        <v>Western Cape</v>
      </c>
      <c r="P1271" t="s">
        <v>93</v>
      </c>
      <c r="Q1271" t="str">
        <f>_xlfn.XLOOKUP(Orders_CLEAN[[#This Row],[EmployeeID]],Employees[EmployeeID],Employees[EmployeeName])</f>
        <v>Anja Zulu</v>
      </c>
      <c r="R1271" s="8">
        <f>Orders_CLEAN[[#This Row],[Quantity]]*Orders_CLEAN[[#This Row],[UnitPrice]]*(1-Orders_CLEAN[[#This Row],[Discount]])</f>
        <v>6477.4800000000005</v>
      </c>
      <c r="S1271" s="8">
        <f>Orders_CLEAN[[#This Row],[Cost]]*Orders_CLEAN[[#This Row],[Quantity]]</f>
        <v>3886.65</v>
      </c>
      <c r="T1271" s="8">
        <f>Orders_CLEAN[[#This Row],[LineTotal]]-Orders_CLEAN[[#This Row],[LineCost]]</f>
        <v>2590.8300000000004</v>
      </c>
      <c r="U1271" s="8" t="str">
        <f>IFERROR(IF(Orders_CLEAN[[#This Row],[Profit]]/Orders_CLEAN[[#This Row],[LineTotal]]&gt;0.3, "High", IF(Orders_CLEAN[[#This Row],[Profit]]/Orders_CLEAN[[#This Row],[LineTotal]]&gt;=0.15, "Medium", "Low")), "Quantity Error!")</f>
        <v>High</v>
      </c>
      <c r="V1271" s="8" t="str">
        <f>IF(COUNTIF(Returns[OrderID], Orders_CLEAN[[#This Row],[OrderID]])&gt;0, "Yes", "No")</f>
        <v>No</v>
      </c>
      <c r="W1271" s="19">
        <f>IF(Orders_CLEAN[[#This Row],[Returned]]="Yes",1,0)</f>
        <v>0</v>
      </c>
    </row>
    <row r="1272" spans="1:23" x14ac:dyDescent="0.2">
      <c r="A1272" t="s">
        <v>1930</v>
      </c>
      <c r="B1272" s="5">
        <v>45577</v>
      </c>
      <c r="C1272" s="5" t="str">
        <f>IF(Orders_CLEAN[[#This Row],[Quantity]]="", "Quantity Error!", "Q"&amp;ROUNDUP(MONTH(Orders_CLEAN[[#This Row],[OrderDate]])/3,0))</f>
        <v>Q4</v>
      </c>
      <c r="D1272" t="s">
        <v>54</v>
      </c>
      <c r="E1272" t="str">
        <f>_xlfn.XLOOKUP(Orders_CLEAN[[#This Row],[CustomerID]],Customers[CustomerID],Customers[CustomerName])</f>
        <v>Precious Venter</v>
      </c>
      <c r="F1272" t="s">
        <v>92</v>
      </c>
      <c r="G1272" t="str">
        <f>_xlfn.XLOOKUP(Orders_CLEAN[[#This Row],[ProductID]],Products[ProductID],Products[ProductName])</f>
        <v>Accessories Model 3</v>
      </c>
      <c r="H1272" t="str">
        <f>_xlfn.XLOOKUP(Orders_CLEAN[[#This Row],[ProductName]],Products[ProductName],Products[Category])</f>
        <v>Technology</v>
      </c>
      <c r="I1272" s="6">
        <f>_xlfn.XLOOKUP(Orders_CLEAN[[#This Row],[ProductID]],Products[ProductID],Products[Cost])</f>
        <v>357.49</v>
      </c>
      <c r="J1272">
        <v>11</v>
      </c>
      <c r="K1272" s="6">
        <v>769.69</v>
      </c>
      <c r="L1272" s="7">
        <v>0</v>
      </c>
      <c r="M1272" t="s">
        <v>62</v>
      </c>
      <c r="N1272" t="s">
        <v>21</v>
      </c>
      <c r="O1272" t="str">
        <f>_xlfn.XLOOKUP(Orders_CLEAN[[#This Row],[Region]],Region_lookup[RegionCode],Region_lookup[RegionName])</f>
        <v>KwaZulu-Natal</v>
      </c>
      <c r="P1272" t="s">
        <v>22</v>
      </c>
      <c r="Q1272" t="str">
        <f>_xlfn.XLOOKUP(Orders_CLEAN[[#This Row],[EmployeeID]],Employees[EmployeeID],Employees[EmployeeName])</f>
        <v>Thabo Le Roux</v>
      </c>
      <c r="R1272" s="8">
        <f>Orders_CLEAN[[#This Row],[Quantity]]*Orders_CLEAN[[#This Row],[UnitPrice]]*(1-Orders_CLEAN[[#This Row],[Discount]])</f>
        <v>8466.59</v>
      </c>
      <c r="S1272" s="8">
        <f>Orders_CLEAN[[#This Row],[Cost]]*Orders_CLEAN[[#This Row],[Quantity]]</f>
        <v>3932.3900000000003</v>
      </c>
      <c r="T1272" s="8">
        <f>Orders_CLEAN[[#This Row],[LineTotal]]-Orders_CLEAN[[#This Row],[LineCost]]</f>
        <v>4534.2</v>
      </c>
      <c r="U1272" s="8" t="str">
        <f>IFERROR(IF(Orders_CLEAN[[#This Row],[Profit]]/Orders_CLEAN[[#This Row],[LineTotal]]&gt;0.3, "High", IF(Orders_CLEAN[[#This Row],[Profit]]/Orders_CLEAN[[#This Row],[LineTotal]]&gt;=0.15, "Medium", "Low")), "Quantity Error!")</f>
        <v>High</v>
      </c>
      <c r="V1272" s="8" t="str">
        <f>IF(COUNTIF(Returns[OrderID], Orders_CLEAN[[#This Row],[OrderID]])&gt;0, "Yes", "No")</f>
        <v>No</v>
      </c>
      <c r="W1272" s="19">
        <f>IF(Orders_CLEAN[[#This Row],[Returned]]="Yes",1,0)</f>
        <v>0</v>
      </c>
    </row>
    <row r="1273" spans="1:23" x14ac:dyDescent="0.2">
      <c r="A1273" t="s">
        <v>1932</v>
      </c>
      <c r="B1273" s="5">
        <v>45672</v>
      </c>
      <c r="C1273" s="5" t="str">
        <f>IF(Orders_CLEAN[[#This Row],[Quantity]]="", "Quantity Error!", "Q"&amp;ROUNDUP(MONTH(Orders_CLEAN[[#This Row],[OrderDate]])/3,0))</f>
        <v>Q1</v>
      </c>
      <c r="D1273" t="s">
        <v>394</v>
      </c>
      <c r="E1273" t="str">
        <f>_xlfn.XLOOKUP(Orders_CLEAN[[#This Row],[CustomerID]],Customers[CustomerID],Customers[CustomerName])</f>
        <v>Nomsa Pretorius</v>
      </c>
      <c r="F1273" t="s">
        <v>144</v>
      </c>
      <c r="G1273" t="str">
        <f>_xlfn.XLOOKUP(Orders_CLEAN[[#This Row],[ProductID]],Products[ProductID],Products[ProductName])</f>
        <v>Bookcases Model 1</v>
      </c>
      <c r="H1273" t="str">
        <f>_xlfn.XLOOKUP(Orders_CLEAN[[#This Row],[ProductName]],Products[ProductName],Products[Category])</f>
        <v>Furniture</v>
      </c>
      <c r="I1273" s="6">
        <f>_xlfn.XLOOKUP(Orders_CLEAN[[#This Row],[ProductID]],Products[ProductID],Products[Cost])</f>
        <v>644.65</v>
      </c>
      <c r="J1273">
        <v>1</v>
      </c>
      <c r="K1273" s="6">
        <v>1029.82</v>
      </c>
      <c r="L1273" s="7">
        <v>0.2</v>
      </c>
      <c r="M1273" t="s">
        <v>13</v>
      </c>
      <c r="N1273" t="s">
        <v>21</v>
      </c>
      <c r="O1273" t="str">
        <f>_xlfn.XLOOKUP(Orders_CLEAN[[#This Row],[Region]],Region_lookup[RegionCode],Region_lookup[RegionName])</f>
        <v>KwaZulu-Natal</v>
      </c>
      <c r="P1273" t="s">
        <v>97</v>
      </c>
      <c r="Q1273" t="str">
        <f>_xlfn.XLOOKUP(Orders_CLEAN[[#This Row],[EmployeeID]],Employees[EmployeeID],Employees[EmployeeName])</f>
        <v>Bongani Sithole</v>
      </c>
      <c r="R1273" s="8">
        <f>Orders_CLEAN[[#This Row],[Quantity]]*Orders_CLEAN[[#This Row],[UnitPrice]]*(1-Orders_CLEAN[[#This Row],[Discount]])</f>
        <v>823.85599999999999</v>
      </c>
      <c r="S1273" s="8">
        <f>Orders_CLEAN[[#This Row],[Cost]]*Orders_CLEAN[[#This Row],[Quantity]]</f>
        <v>644.65</v>
      </c>
      <c r="T1273" s="8">
        <f>Orders_CLEAN[[#This Row],[LineTotal]]-Orders_CLEAN[[#This Row],[LineCost]]</f>
        <v>179.20600000000002</v>
      </c>
      <c r="U1273" s="8" t="str">
        <f>IFERROR(IF(Orders_CLEAN[[#This Row],[Profit]]/Orders_CLEAN[[#This Row],[LineTotal]]&gt;0.3, "High", IF(Orders_CLEAN[[#This Row],[Profit]]/Orders_CLEAN[[#This Row],[LineTotal]]&gt;=0.15, "Medium", "Low")), "Quantity Error!")</f>
        <v>Medium</v>
      </c>
      <c r="V1273" s="8" t="str">
        <f>IF(COUNTIF(Returns[OrderID], Orders_CLEAN[[#This Row],[OrderID]])&gt;0, "Yes", "No")</f>
        <v>No</v>
      </c>
      <c r="W1273" s="19">
        <f>IF(Orders_CLEAN[[#This Row],[Returned]]="Yes",1,0)</f>
        <v>0</v>
      </c>
    </row>
    <row r="1274" spans="1:23" x14ac:dyDescent="0.2">
      <c r="A1274" t="s">
        <v>1933</v>
      </c>
      <c r="B1274" s="5">
        <v>45462</v>
      </c>
      <c r="C1274" s="5" t="str">
        <f>IF(Orders_CLEAN[[#This Row],[Quantity]]="", "Quantity Error!", "Q"&amp;ROUNDUP(MONTH(Orders_CLEAN[[#This Row],[OrderDate]])/3,0))</f>
        <v>Q2</v>
      </c>
      <c r="D1274" t="s">
        <v>60</v>
      </c>
      <c r="E1274" t="str">
        <f>_xlfn.XLOOKUP(Orders_CLEAN[[#This Row],[CustomerID]],Customers[CustomerID],Customers[CustomerName])</f>
        <v>Lerato Mbatha</v>
      </c>
      <c r="F1274" t="s">
        <v>92</v>
      </c>
      <c r="G1274" t="str">
        <f>_xlfn.XLOOKUP(Orders_CLEAN[[#This Row],[ProductID]],Products[ProductID],Products[ProductName])</f>
        <v>Accessories Model 3</v>
      </c>
      <c r="H1274" t="str">
        <f>_xlfn.XLOOKUP(Orders_CLEAN[[#This Row],[ProductName]],Products[ProductName],Products[Category])</f>
        <v>Technology</v>
      </c>
      <c r="I1274" s="6">
        <f>_xlfn.XLOOKUP(Orders_CLEAN[[#This Row],[ProductID]],Products[ProductID],Products[Cost])</f>
        <v>357.49</v>
      </c>
      <c r="J1274">
        <v>10</v>
      </c>
      <c r="K1274" s="6">
        <v>769.69</v>
      </c>
      <c r="L1274" s="7">
        <v>0</v>
      </c>
      <c r="M1274" t="s">
        <v>27</v>
      </c>
      <c r="N1274" t="s">
        <v>31</v>
      </c>
      <c r="O1274" t="str">
        <f>_xlfn.XLOOKUP(Orders_CLEAN[[#This Row],[Region]],Region_lookup[RegionCode],Region_lookup[RegionName])</f>
        <v>Gauteng</v>
      </c>
      <c r="P1274" t="s">
        <v>32</v>
      </c>
      <c r="Q1274" t="str">
        <f>_xlfn.XLOOKUP(Orders_CLEAN[[#This Row],[EmployeeID]],Employees[EmployeeID],Employees[EmployeeName])</f>
        <v>Nomvula Mokoena</v>
      </c>
      <c r="R1274" s="8">
        <f>Orders_CLEAN[[#This Row],[Quantity]]*Orders_CLEAN[[#This Row],[UnitPrice]]*(1-Orders_CLEAN[[#This Row],[Discount]])</f>
        <v>7696.9000000000005</v>
      </c>
      <c r="S1274" s="8">
        <f>Orders_CLEAN[[#This Row],[Cost]]*Orders_CLEAN[[#This Row],[Quantity]]</f>
        <v>3574.9</v>
      </c>
      <c r="T1274" s="8">
        <f>Orders_CLEAN[[#This Row],[LineTotal]]-Orders_CLEAN[[#This Row],[LineCost]]</f>
        <v>4122</v>
      </c>
      <c r="U1274" s="8" t="str">
        <f>IFERROR(IF(Orders_CLEAN[[#This Row],[Profit]]/Orders_CLEAN[[#This Row],[LineTotal]]&gt;0.3, "High", IF(Orders_CLEAN[[#This Row],[Profit]]/Orders_CLEAN[[#This Row],[LineTotal]]&gt;=0.15, "Medium", "Low")), "Quantity Error!")</f>
        <v>High</v>
      </c>
      <c r="V1274" s="8" t="str">
        <f>IF(COUNTIF(Returns[OrderID], Orders_CLEAN[[#This Row],[OrderID]])&gt;0, "Yes", "No")</f>
        <v>Yes</v>
      </c>
      <c r="W1274" s="19">
        <f>IF(Orders_CLEAN[[#This Row],[Returned]]="Yes",1,0)</f>
        <v>1</v>
      </c>
    </row>
    <row r="1275" spans="1:23" x14ac:dyDescent="0.2">
      <c r="A1275" t="s">
        <v>1935</v>
      </c>
      <c r="B1275" s="5">
        <v>45759</v>
      </c>
      <c r="C1275" s="5" t="str">
        <f>IF(Orders_CLEAN[[#This Row],[Quantity]]="", "Quantity Error!", "Q"&amp;ROUNDUP(MONTH(Orders_CLEAN[[#This Row],[OrderDate]])/3,0))</f>
        <v>Q2</v>
      </c>
      <c r="D1275" t="s">
        <v>169</v>
      </c>
      <c r="E1275" t="str">
        <f>_xlfn.XLOOKUP(Orders_CLEAN[[#This Row],[CustomerID]],Customers[CustomerID],Customers[CustomerName])</f>
        <v>Sipho Sithole</v>
      </c>
      <c r="F1275" t="s">
        <v>127</v>
      </c>
      <c r="G1275" t="str">
        <f>_xlfn.XLOOKUP(Orders_CLEAN[[#This Row],[ProductID]],Products[ProductID],Products[ProductName])</f>
        <v>Staplers Model 3</v>
      </c>
      <c r="H1275" t="str">
        <f>_xlfn.XLOOKUP(Orders_CLEAN[[#This Row],[ProductName]],Products[ProductName],Products[Category])</f>
        <v>Office Supplies</v>
      </c>
      <c r="I1275" s="6">
        <f>_xlfn.XLOOKUP(Orders_CLEAN[[#This Row],[ProductID]],Products[ProductID],Products[Cost])</f>
        <v>250.6</v>
      </c>
      <c r="J1275">
        <v>10</v>
      </c>
      <c r="K1275" s="6">
        <v>418.2</v>
      </c>
      <c r="L1275" s="7">
        <v>0.1</v>
      </c>
      <c r="M1275" t="s">
        <v>13</v>
      </c>
      <c r="N1275" t="s">
        <v>21</v>
      </c>
      <c r="O1275" t="str">
        <f>_xlfn.XLOOKUP(Orders_CLEAN[[#This Row],[Region]],Region_lookup[RegionCode],Region_lookup[RegionName])</f>
        <v>KwaZulu-Natal</v>
      </c>
      <c r="P1275" t="s">
        <v>97</v>
      </c>
      <c r="Q1275" t="str">
        <f>_xlfn.XLOOKUP(Orders_CLEAN[[#This Row],[EmployeeID]],Employees[EmployeeID],Employees[EmployeeName])</f>
        <v>Bongani Sithole</v>
      </c>
      <c r="R1275" s="8">
        <f>Orders_CLEAN[[#This Row],[Quantity]]*Orders_CLEAN[[#This Row],[UnitPrice]]*(1-Orders_CLEAN[[#This Row],[Discount]])</f>
        <v>3763.8</v>
      </c>
      <c r="S1275" s="8">
        <f>Orders_CLEAN[[#This Row],[Cost]]*Orders_CLEAN[[#This Row],[Quantity]]</f>
        <v>2506</v>
      </c>
      <c r="T1275" s="8">
        <f>Orders_CLEAN[[#This Row],[LineTotal]]-Orders_CLEAN[[#This Row],[LineCost]]</f>
        <v>1257.8000000000002</v>
      </c>
      <c r="U1275" s="8" t="str">
        <f>IFERROR(IF(Orders_CLEAN[[#This Row],[Profit]]/Orders_CLEAN[[#This Row],[LineTotal]]&gt;0.3, "High", IF(Orders_CLEAN[[#This Row],[Profit]]/Orders_CLEAN[[#This Row],[LineTotal]]&gt;=0.15, "Medium", "Low")), "Quantity Error!")</f>
        <v>High</v>
      </c>
      <c r="V1275" s="8" t="str">
        <f>IF(COUNTIF(Returns[OrderID], Orders_CLEAN[[#This Row],[OrderID]])&gt;0, "Yes", "No")</f>
        <v>No</v>
      </c>
      <c r="W1275" s="19">
        <f>IF(Orders_CLEAN[[#This Row],[Returned]]="Yes",1,0)</f>
        <v>0</v>
      </c>
    </row>
    <row r="1276" spans="1:23" x14ac:dyDescent="0.2">
      <c r="A1276" t="s">
        <v>1936</v>
      </c>
      <c r="B1276" s="5">
        <v>45660</v>
      </c>
      <c r="C1276" s="5" t="str">
        <f>IF(Orders_CLEAN[[#This Row],[Quantity]]="", "Quantity Error!", "Q"&amp;ROUNDUP(MONTH(Orders_CLEAN[[#This Row],[OrderDate]])/3,0))</f>
        <v>Q1</v>
      </c>
      <c r="D1276" t="s">
        <v>154</v>
      </c>
      <c r="E1276" t="str">
        <f>_xlfn.XLOOKUP(Orders_CLEAN[[#This Row],[CustomerID]],Customers[CustomerID],Customers[CustomerName])</f>
        <v>Nomvula Mahlangu</v>
      </c>
      <c r="F1276" t="s">
        <v>139</v>
      </c>
      <c r="G1276" t="str">
        <f>_xlfn.XLOOKUP(Orders_CLEAN[[#This Row],[ProductID]],Products[ProductID],Products[ProductName])</f>
        <v>Envelopes Model 3</v>
      </c>
      <c r="H1276" t="str">
        <f>_xlfn.XLOOKUP(Orders_CLEAN[[#This Row],[ProductName]],Products[ProductName],Products[Category])</f>
        <v>Office Supplies</v>
      </c>
      <c r="I1276" s="6">
        <f>_xlfn.XLOOKUP(Orders_CLEAN[[#This Row],[ProductID]],Products[ProductID],Products[Cost])</f>
        <v>110.07</v>
      </c>
      <c r="J1276">
        <v>8</v>
      </c>
      <c r="K1276" s="6">
        <v>193.99</v>
      </c>
      <c r="L1276" s="7">
        <v>0</v>
      </c>
      <c r="M1276" t="s">
        <v>13</v>
      </c>
      <c r="N1276" t="s">
        <v>31</v>
      </c>
      <c r="O1276" t="str">
        <f>_xlfn.XLOOKUP(Orders_CLEAN[[#This Row],[Region]],Region_lookup[RegionCode],Region_lookup[RegionName])</f>
        <v>Gauteng</v>
      </c>
      <c r="P1276" t="s">
        <v>32</v>
      </c>
      <c r="Q1276" t="str">
        <f>_xlfn.XLOOKUP(Orders_CLEAN[[#This Row],[EmployeeID]],Employees[EmployeeID],Employees[EmployeeName])</f>
        <v>Nomvula Mokoena</v>
      </c>
      <c r="R1276" s="8">
        <f>Orders_CLEAN[[#This Row],[Quantity]]*Orders_CLEAN[[#This Row],[UnitPrice]]*(1-Orders_CLEAN[[#This Row],[Discount]])</f>
        <v>1551.92</v>
      </c>
      <c r="S1276" s="8">
        <f>Orders_CLEAN[[#This Row],[Cost]]*Orders_CLEAN[[#This Row],[Quantity]]</f>
        <v>880.56</v>
      </c>
      <c r="T1276" s="8">
        <f>Orders_CLEAN[[#This Row],[LineTotal]]-Orders_CLEAN[[#This Row],[LineCost]]</f>
        <v>671.36000000000013</v>
      </c>
      <c r="U1276" s="8" t="str">
        <f>IFERROR(IF(Orders_CLEAN[[#This Row],[Profit]]/Orders_CLEAN[[#This Row],[LineTotal]]&gt;0.3, "High", IF(Orders_CLEAN[[#This Row],[Profit]]/Orders_CLEAN[[#This Row],[LineTotal]]&gt;=0.15, "Medium", "Low")), "Quantity Error!")</f>
        <v>High</v>
      </c>
      <c r="V1276" s="8" t="str">
        <f>IF(COUNTIF(Returns[OrderID], Orders_CLEAN[[#This Row],[OrderID]])&gt;0, "Yes", "No")</f>
        <v>No</v>
      </c>
      <c r="W1276" s="19">
        <f>IF(Orders_CLEAN[[#This Row],[Returned]]="Yes",1,0)</f>
        <v>0</v>
      </c>
    </row>
    <row r="1277" spans="1:23" x14ac:dyDescent="0.2">
      <c r="A1277" t="s">
        <v>1937</v>
      </c>
      <c r="B1277" s="5">
        <v>45819</v>
      </c>
      <c r="C1277" s="5" t="str">
        <f>IF(Orders_CLEAN[[#This Row],[Quantity]]="", "Quantity Error!", "Q"&amp;ROUNDUP(MONTH(Orders_CLEAN[[#This Row],[OrderDate]])/3,0))</f>
        <v>Q2</v>
      </c>
      <c r="D1277" t="s">
        <v>254</v>
      </c>
      <c r="E1277" t="str">
        <f>_xlfn.XLOOKUP(Orders_CLEAN[[#This Row],[CustomerID]],Customers[CustomerID],Customers[CustomerName])</f>
        <v>Werner Sithole</v>
      </c>
      <c r="F1277" t="s">
        <v>537</v>
      </c>
      <c r="G1277" t="str">
        <f>_xlfn.XLOOKUP(Orders_CLEAN[[#This Row],[ProductID]],Products[ProductID],Products[ProductName])</f>
        <v>Desks Model 4</v>
      </c>
      <c r="H1277" t="str">
        <f>_xlfn.XLOOKUP(Orders_CLEAN[[#This Row],[ProductName]],Products[ProductName],Products[Category])</f>
        <v>Furniture</v>
      </c>
      <c r="I1277" s="6">
        <f>_xlfn.XLOOKUP(Orders_CLEAN[[#This Row],[ProductID]],Products[ProductID],Products[Cost])</f>
        <v>598.51</v>
      </c>
      <c r="J1277">
        <v>3</v>
      </c>
      <c r="K1277" s="6">
        <v>940.73</v>
      </c>
      <c r="L1277" s="7">
        <v>0</v>
      </c>
      <c r="M1277" t="s">
        <v>13</v>
      </c>
      <c r="N1277" t="s">
        <v>21</v>
      </c>
      <c r="O1277" t="str">
        <f>_xlfn.XLOOKUP(Orders_CLEAN[[#This Row],[Region]],Region_lookup[RegionCode],Region_lookup[RegionName])</f>
        <v>KwaZulu-Natal</v>
      </c>
      <c r="P1277" t="s">
        <v>170</v>
      </c>
      <c r="Q1277" t="str">
        <f>_xlfn.XLOOKUP(Orders_CLEAN[[#This Row],[EmployeeID]],Employees[EmployeeID],Employees[EmployeeName])</f>
        <v>Nomvula Le Roux</v>
      </c>
      <c r="R1277" s="8">
        <f>Orders_CLEAN[[#This Row],[Quantity]]*Orders_CLEAN[[#This Row],[UnitPrice]]*(1-Orders_CLEAN[[#This Row],[Discount]])</f>
        <v>2822.19</v>
      </c>
      <c r="S1277" s="8">
        <f>Orders_CLEAN[[#This Row],[Cost]]*Orders_CLEAN[[#This Row],[Quantity]]</f>
        <v>1795.53</v>
      </c>
      <c r="T1277" s="8">
        <f>Orders_CLEAN[[#This Row],[LineTotal]]-Orders_CLEAN[[#This Row],[LineCost]]</f>
        <v>1026.6600000000001</v>
      </c>
      <c r="U1277" s="8" t="str">
        <f>IFERROR(IF(Orders_CLEAN[[#This Row],[Profit]]/Orders_CLEAN[[#This Row],[LineTotal]]&gt;0.3, "High", IF(Orders_CLEAN[[#This Row],[Profit]]/Orders_CLEAN[[#This Row],[LineTotal]]&gt;=0.15, "Medium", "Low")), "Quantity Error!")</f>
        <v>High</v>
      </c>
      <c r="V1277" s="8" t="str">
        <f>IF(COUNTIF(Returns[OrderID], Orders_CLEAN[[#This Row],[OrderID]])&gt;0, "Yes", "No")</f>
        <v>No</v>
      </c>
      <c r="W1277" s="19">
        <f>IF(Orders_CLEAN[[#This Row],[Returned]]="Yes",1,0)</f>
        <v>0</v>
      </c>
    </row>
    <row r="1278" spans="1:23" x14ac:dyDescent="0.2">
      <c r="A1278" t="s">
        <v>1938</v>
      </c>
      <c r="B1278" s="5">
        <v>45837</v>
      </c>
      <c r="C1278" s="5" t="str">
        <f>IF(Orders_CLEAN[[#This Row],[Quantity]]="", "Quantity Error!", "Q"&amp;ROUNDUP(MONTH(Orders_CLEAN[[#This Row],[OrderDate]])/3,0))</f>
        <v>Q2</v>
      </c>
      <c r="D1278" t="s">
        <v>29</v>
      </c>
      <c r="E1278" t="str">
        <f>_xlfn.XLOOKUP(Orders_CLEAN[[#This Row],[CustomerID]],Customers[CustomerID],Customers[CustomerName])</f>
        <v>Lerato Molefe</v>
      </c>
      <c r="F1278" t="s">
        <v>118</v>
      </c>
      <c r="G1278" t="str">
        <f>_xlfn.XLOOKUP(Orders_CLEAN[[#This Row],[ProductID]],Products[ProductID],Products[ProductName])</f>
        <v>Paper Model 1</v>
      </c>
      <c r="H1278" t="str">
        <f>_xlfn.XLOOKUP(Orders_CLEAN[[#This Row],[ProductName]],Products[ProductName],Products[Category])</f>
        <v>Office Supplies</v>
      </c>
      <c r="I1278" s="6">
        <f>_xlfn.XLOOKUP(Orders_CLEAN[[#This Row],[ProductID]],Products[ProductID],Products[Cost])</f>
        <v>193.58</v>
      </c>
      <c r="J1278">
        <v>3</v>
      </c>
      <c r="K1278" s="6">
        <v>347.15</v>
      </c>
      <c r="L1278" s="7">
        <v>0.2</v>
      </c>
      <c r="M1278" t="s">
        <v>13</v>
      </c>
      <c r="N1278" t="s">
        <v>31</v>
      </c>
      <c r="O1278" t="str">
        <f>_xlfn.XLOOKUP(Orders_CLEAN[[#This Row],[Region]],Region_lookup[RegionCode],Region_lookup[RegionName])</f>
        <v>Gauteng</v>
      </c>
      <c r="P1278" t="s">
        <v>32</v>
      </c>
      <c r="Q1278" t="str">
        <f>_xlfn.XLOOKUP(Orders_CLEAN[[#This Row],[EmployeeID]],Employees[EmployeeID],Employees[EmployeeName])</f>
        <v>Nomvula Mokoena</v>
      </c>
      <c r="R1278" s="8">
        <f>Orders_CLEAN[[#This Row],[Quantity]]*Orders_CLEAN[[#This Row],[UnitPrice]]*(1-Orders_CLEAN[[#This Row],[Discount]])</f>
        <v>833.15999999999985</v>
      </c>
      <c r="S1278" s="8">
        <f>Orders_CLEAN[[#This Row],[Cost]]*Orders_CLEAN[[#This Row],[Quantity]]</f>
        <v>580.74</v>
      </c>
      <c r="T1278" s="8">
        <f>Orders_CLEAN[[#This Row],[LineTotal]]-Orders_CLEAN[[#This Row],[LineCost]]</f>
        <v>252.41999999999985</v>
      </c>
      <c r="U1278" s="8" t="str">
        <f>IFERROR(IF(Orders_CLEAN[[#This Row],[Profit]]/Orders_CLEAN[[#This Row],[LineTotal]]&gt;0.3, "High", IF(Orders_CLEAN[[#This Row],[Profit]]/Orders_CLEAN[[#This Row],[LineTotal]]&gt;=0.15, "Medium", "Low")), "Quantity Error!")</f>
        <v>High</v>
      </c>
      <c r="V1278" s="8" t="str">
        <f>IF(COUNTIF(Returns[OrderID], Orders_CLEAN[[#This Row],[OrderID]])&gt;0, "Yes", "No")</f>
        <v>No</v>
      </c>
      <c r="W1278" s="19">
        <f>IF(Orders_CLEAN[[#This Row],[Returned]]="Yes",1,0)</f>
        <v>0</v>
      </c>
    </row>
    <row r="1279" spans="1:23" x14ac:dyDescent="0.2">
      <c r="A1279" t="s">
        <v>1939</v>
      </c>
      <c r="B1279" s="5">
        <v>45640</v>
      </c>
      <c r="C1279" s="5" t="str">
        <f>IF(Orders_CLEAN[[#This Row],[Quantity]]="", "Quantity Error!", "Q"&amp;ROUNDUP(MONTH(Orders_CLEAN[[#This Row],[OrderDate]])/3,0))</f>
        <v>Q4</v>
      </c>
      <c r="D1279" t="s">
        <v>120</v>
      </c>
      <c r="E1279" t="str">
        <f>_xlfn.XLOOKUP(Orders_CLEAN[[#This Row],[CustomerID]],Customers[CustomerID],Customers[CustomerName])</f>
        <v>Francois Sithole</v>
      </c>
      <c r="F1279" t="s">
        <v>365</v>
      </c>
      <c r="G1279" t="str">
        <f>_xlfn.XLOOKUP(Orders_CLEAN[[#This Row],[ProductID]],Products[ProductID],Products[ProductName])</f>
        <v>Binders Model 4</v>
      </c>
      <c r="H1279" t="str">
        <f>_xlfn.XLOOKUP(Orders_CLEAN[[#This Row],[ProductName]],Products[ProductName],Products[Category])</f>
        <v>Office Supplies</v>
      </c>
      <c r="I1279" s="6">
        <f>_xlfn.XLOOKUP(Orders_CLEAN[[#This Row],[ProductID]],Products[ProductID],Products[Cost])</f>
        <v>723.8</v>
      </c>
      <c r="J1279">
        <v>12</v>
      </c>
      <c r="K1279" s="6">
        <v>1101.54</v>
      </c>
      <c r="L1279" s="7">
        <v>0.1</v>
      </c>
      <c r="M1279" t="s">
        <v>62</v>
      </c>
      <c r="N1279" t="s">
        <v>31</v>
      </c>
      <c r="O1279" t="str">
        <f>_xlfn.XLOOKUP(Orders_CLEAN[[#This Row],[Region]],Region_lookup[RegionCode],Region_lookup[RegionName])</f>
        <v>Gauteng</v>
      </c>
      <c r="P1279" t="s">
        <v>32</v>
      </c>
      <c r="Q1279" t="str">
        <f>_xlfn.XLOOKUP(Orders_CLEAN[[#This Row],[EmployeeID]],Employees[EmployeeID],Employees[EmployeeName])</f>
        <v>Nomvula Mokoena</v>
      </c>
      <c r="R1279" s="8">
        <f>Orders_CLEAN[[#This Row],[Quantity]]*Orders_CLEAN[[#This Row],[UnitPrice]]*(1-Orders_CLEAN[[#This Row],[Discount]])</f>
        <v>11896.632</v>
      </c>
      <c r="S1279" s="8">
        <f>Orders_CLEAN[[#This Row],[Cost]]*Orders_CLEAN[[#This Row],[Quantity]]</f>
        <v>8685.5999999999985</v>
      </c>
      <c r="T1279" s="8">
        <f>Orders_CLEAN[[#This Row],[LineTotal]]-Orders_CLEAN[[#This Row],[LineCost]]</f>
        <v>3211.0320000000011</v>
      </c>
      <c r="U1279" s="8" t="str">
        <f>IFERROR(IF(Orders_CLEAN[[#This Row],[Profit]]/Orders_CLEAN[[#This Row],[LineTotal]]&gt;0.3, "High", IF(Orders_CLEAN[[#This Row],[Profit]]/Orders_CLEAN[[#This Row],[LineTotal]]&gt;=0.15, "Medium", "Low")), "Quantity Error!")</f>
        <v>Medium</v>
      </c>
      <c r="V1279" s="8" t="str">
        <f>IF(COUNTIF(Returns[OrderID], Orders_CLEAN[[#This Row],[OrderID]])&gt;0, "Yes", "No")</f>
        <v>No</v>
      </c>
      <c r="W1279" s="19">
        <f>IF(Orders_CLEAN[[#This Row],[Returned]]="Yes",1,0)</f>
        <v>0</v>
      </c>
    </row>
    <row r="1280" spans="1:23" x14ac:dyDescent="0.2">
      <c r="A1280" t="s">
        <v>1941</v>
      </c>
      <c r="B1280" s="5">
        <v>45666</v>
      </c>
      <c r="C1280" s="5" t="str">
        <f>IF(Orders_CLEAN[[#This Row],[Quantity]]="", "Quantity Error!", "Q"&amp;ROUNDUP(MONTH(Orders_CLEAN[[#This Row],[OrderDate]])/3,0))</f>
        <v>Q1</v>
      </c>
      <c r="D1280" t="s">
        <v>440</v>
      </c>
      <c r="E1280" t="str">
        <f>_xlfn.XLOOKUP(Orders_CLEAN[[#This Row],[CustomerID]],Customers[CustomerID],Customers[CustomerName])</f>
        <v>Nomvula Mokoena</v>
      </c>
      <c r="F1280" t="s">
        <v>148</v>
      </c>
      <c r="G1280" t="str">
        <f>_xlfn.XLOOKUP(Orders_CLEAN[[#This Row],[ProductID]],Products[ProductID],Products[ProductName])</f>
        <v>Tables Model 3</v>
      </c>
      <c r="H1280" t="str">
        <f>_xlfn.XLOOKUP(Orders_CLEAN[[#This Row],[ProductName]],Products[ProductName],Products[Category])</f>
        <v>Furniture</v>
      </c>
      <c r="I1280" s="6">
        <f>_xlfn.XLOOKUP(Orders_CLEAN[[#This Row],[ProductID]],Products[ProductID],Products[Cost])</f>
        <v>190.89</v>
      </c>
      <c r="J1280">
        <v>6</v>
      </c>
      <c r="K1280" s="6">
        <v>243.15</v>
      </c>
      <c r="L1280" s="7">
        <v>0</v>
      </c>
      <c r="M1280" t="s">
        <v>27</v>
      </c>
      <c r="N1280" t="s">
        <v>47</v>
      </c>
      <c r="O1280" t="str">
        <f>_xlfn.XLOOKUP(Orders_CLEAN[[#This Row],[Region]],Region_lookup[RegionCode],Region_lookup[RegionName])</f>
        <v>Eastern Cape</v>
      </c>
      <c r="P1280" t="s">
        <v>58</v>
      </c>
      <c r="Q1280" t="str">
        <f>_xlfn.XLOOKUP(Orders_CLEAN[[#This Row],[EmployeeID]],Employees[EmployeeID],Employees[EmployeeName])</f>
        <v>Palesa Steyn</v>
      </c>
      <c r="R1280" s="8">
        <f>Orders_CLEAN[[#This Row],[Quantity]]*Orders_CLEAN[[#This Row],[UnitPrice]]*(1-Orders_CLEAN[[#This Row],[Discount]])</f>
        <v>1458.9</v>
      </c>
      <c r="S1280" s="8">
        <f>Orders_CLEAN[[#This Row],[Cost]]*Orders_CLEAN[[#This Row],[Quantity]]</f>
        <v>1145.3399999999999</v>
      </c>
      <c r="T1280" s="8">
        <f>Orders_CLEAN[[#This Row],[LineTotal]]-Orders_CLEAN[[#This Row],[LineCost]]</f>
        <v>313.56000000000017</v>
      </c>
      <c r="U1280" s="8" t="str">
        <f>IFERROR(IF(Orders_CLEAN[[#This Row],[Profit]]/Orders_CLEAN[[#This Row],[LineTotal]]&gt;0.3, "High", IF(Orders_CLEAN[[#This Row],[Profit]]/Orders_CLEAN[[#This Row],[LineTotal]]&gt;=0.15, "Medium", "Low")), "Quantity Error!")</f>
        <v>Medium</v>
      </c>
      <c r="V1280" s="8" t="str">
        <f>IF(COUNTIF(Returns[OrderID], Orders_CLEAN[[#This Row],[OrderID]])&gt;0, "Yes", "No")</f>
        <v>No</v>
      </c>
      <c r="W1280" s="19">
        <f>IF(Orders_CLEAN[[#This Row],[Returned]]="Yes",1,0)</f>
        <v>0</v>
      </c>
    </row>
    <row r="1281" spans="1:23" x14ac:dyDescent="0.2">
      <c r="A1281" t="s">
        <v>1942</v>
      </c>
      <c r="B1281" s="5">
        <v>45476</v>
      </c>
      <c r="C1281" s="5" t="str">
        <f>IF(Orders_CLEAN[[#This Row],[Quantity]]="", "Quantity Error!", "Q"&amp;ROUNDUP(MONTH(Orders_CLEAN[[#This Row],[OrderDate]])/3,0))</f>
        <v>Q3</v>
      </c>
      <c r="D1281" t="s">
        <v>261</v>
      </c>
      <c r="E1281" t="str">
        <f>_xlfn.XLOOKUP(Orders_CLEAN[[#This Row],[CustomerID]],Customers[CustomerID],Customers[CustomerName])</f>
        <v>Palesa Molefe</v>
      </c>
      <c r="F1281" t="s">
        <v>88</v>
      </c>
      <c r="G1281" t="str">
        <f>_xlfn.XLOOKUP(Orders_CLEAN[[#This Row],[ProductID]],Products[ProductID],Products[ProductName])</f>
        <v>Tables Model 2</v>
      </c>
      <c r="H1281" t="str">
        <f>_xlfn.XLOOKUP(Orders_CLEAN[[#This Row],[ProductName]],Products[ProductName],Products[Category])</f>
        <v>Furniture</v>
      </c>
      <c r="I1281" s="6">
        <f>_xlfn.XLOOKUP(Orders_CLEAN[[#This Row],[ProductID]],Products[ProductID],Products[Cost])</f>
        <v>752.53</v>
      </c>
      <c r="J1281">
        <v>5</v>
      </c>
      <c r="K1281" s="6">
        <v>1018.12</v>
      </c>
      <c r="L1281" s="7">
        <v>0.2</v>
      </c>
      <c r="M1281" t="s">
        <v>13</v>
      </c>
      <c r="N1281" t="s">
        <v>31</v>
      </c>
      <c r="O1281" t="str">
        <f>_xlfn.XLOOKUP(Orders_CLEAN[[#This Row],[Region]],Region_lookup[RegionCode],Region_lookup[RegionName])</f>
        <v>Gauteng</v>
      </c>
      <c r="P1281" t="s">
        <v>52</v>
      </c>
      <c r="Q1281" t="str">
        <f>_xlfn.XLOOKUP(Orders_CLEAN[[#This Row],[EmployeeID]],Employees[EmployeeID],Employees[EmployeeName])</f>
        <v>Precious Mbatha</v>
      </c>
      <c r="R1281" s="8">
        <f>Orders_CLEAN[[#This Row],[Quantity]]*Orders_CLEAN[[#This Row],[UnitPrice]]*(1-Orders_CLEAN[[#This Row],[Discount]])</f>
        <v>4072.4800000000005</v>
      </c>
      <c r="S1281" s="8">
        <f>Orders_CLEAN[[#This Row],[Cost]]*Orders_CLEAN[[#This Row],[Quantity]]</f>
        <v>3762.6499999999996</v>
      </c>
      <c r="T1281" s="8">
        <f>Orders_CLEAN[[#This Row],[LineTotal]]-Orders_CLEAN[[#This Row],[LineCost]]</f>
        <v>309.83000000000084</v>
      </c>
      <c r="U1281" s="8" t="str">
        <f>IFERROR(IF(Orders_CLEAN[[#This Row],[Profit]]/Orders_CLEAN[[#This Row],[LineTotal]]&gt;0.3, "High", IF(Orders_CLEAN[[#This Row],[Profit]]/Orders_CLEAN[[#This Row],[LineTotal]]&gt;=0.15, "Medium", "Low")), "Quantity Error!")</f>
        <v>Low</v>
      </c>
      <c r="V1281" s="8" t="str">
        <f>IF(COUNTIF(Returns[OrderID], Orders_CLEAN[[#This Row],[OrderID]])&gt;0, "Yes", "No")</f>
        <v>No</v>
      </c>
      <c r="W1281" s="19">
        <f>IF(Orders_CLEAN[[#This Row],[Returned]]="Yes",1,0)</f>
        <v>0</v>
      </c>
    </row>
    <row r="1282" spans="1:23" x14ac:dyDescent="0.2">
      <c r="A1282" t="s">
        <v>1943</v>
      </c>
      <c r="B1282" s="5">
        <v>45481</v>
      </c>
      <c r="C1282" s="5" t="str">
        <f>IF(Orders_CLEAN[[#This Row],[Quantity]]="", "Quantity Error!", "Q"&amp;ROUNDUP(MONTH(Orders_CLEAN[[#This Row],[OrderDate]])/3,0))</f>
        <v>Q3</v>
      </c>
      <c r="D1282" t="s">
        <v>135</v>
      </c>
      <c r="E1282" t="str">
        <f>_xlfn.XLOOKUP(Orders_CLEAN[[#This Row],[CustomerID]],Customers[CustomerID],Customers[CustomerName])</f>
        <v>Nomvula Mbatha</v>
      </c>
      <c r="F1282" t="s">
        <v>124</v>
      </c>
      <c r="G1282" t="str">
        <f>_xlfn.XLOOKUP(Orders_CLEAN[[#This Row],[ProductID]],Products[ProductID],Products[ProductName])</f>
        <v>Binders Model 2</v>
      </c>
      <c r="H1282" t="str">
        <f>_xlfn.XLOOKUP(Orders_CLEAN[[#This Row],[ProductName]],Products[ProductName],Products[Category])</f>
        <v>Office Supplies</v>
      </c>
      <c r="I1282" s="6">
        <f>_xlfn.XLOOKUP(Orders_CLEAN[[#This Row],[ProductID]],Products[ProductID],Products[Cost])</f>
        <v>597.01</v>
      </c>
      <c r="J1282">
        <v>3</v>
      </c>
      <c r="K1282" s="6">
        <v>774.08</v>
      </c>
      <c r="L1282" s="7">
        <v>0.05</v>
      </c>
      <c r="M1282" t="s">
        <v>62</v>
      </c>
      <c r="N1282" t="s">
        <v>47</v>
      </c>
      <c r="O1282" t="str">
        <f>_xlfn.XLOOKUP(Orders_CLEAN[[#This Row],[Region]],Region_lookup[RegionCode],Region_lookup[RegionName])</f>
        <v>Eastern Cape</v>
      </c>
      <c r="P1282" t="s">
        <v>48</v>
      </c>
      <c r="Q1282" t="str">
        <f>_xlfn.XLOOKUP(Orders_CLEAN[[#This Row],[EmployeeID]],Employees[EmployeeID],Employees[EmployeeName])</f>
        <v>Sipho Ndlovu</v>
      </c>
      <c r="R1282" s="8">
        <f>Orders_CLEAN[[#This Row],[Quantity]]*Orders_CLEAN[[#This Row],[UnitPrice]]*(1-Orders_CLEAN[[#This Row],[Discount]])</f>
        <v>2206.1280000000002</v>
      </c>
      <c r="S1282" s="8">
        <f>Orders_CLEAN[[#This Row],[Cost]]*Orders_CLEAN[[#This Row],[Quantity]]</f>
        <v>1791.03</v>
      </c>
      <c r="T1282" s="8">
        <f>Orders_CLEAN[[#This Row],[LineTotal]]-Orders_CLEAN[[#This Row],[LineCost]]</f>
        <v>415.09800000000018</v>
      </c>
      <c r="U1282" s="8" t="str">
        <f>IFERROR(IF(Orders_CLEAN[[#This Row],[Profit]]/Orders_CLEAN[[#This Row],[LineTotal]]&gt;0.3, "High", IF(Orders_CLEAN[[#This Row],[Profit]]/Orders_CLEAN[[#This Row],[LineTotal]]&gt;=0.15, "Medium", "Low")), "Quantity Error!")</f>
        <v>Medium</v>
      </c>
      <c r="V1282" s="8" t="str">
        <f>IF(COUNTIF(Returns[OrderID], Orders_CLEAN[[#This Row],[OrderID]])&gt;0, "Yes", "No")</f>
        <v>No</v>
      </c>
      <c r="W1282" s="19">
        <f>IF(Orders_CLEAN[[#This Row],[Returned]]="Yes",1,0)</f>
        <v>0</v>
      </c>
    </row>
    <row r="1283" spans="1:23" x14ac:dyDescent="0.2">
      <c r="A1283" t="s">
        <v>1944</v>
      </c>
      <c r="B1283" s="5">
        <v>45808</v>
      </c>
      <c r="C1283" s="5" t="str">
        <f>IF(Orders_CLEAN[[#This Row],[Quantity]]="", "Quantity Error!", "Q"&amp;ROUNDUP(MONTH(Orders_CLEAN[[#This Row],[OrderDate]])/3,0))</f>
        <v>Q2</v>
      </c>
      <c r="D1283" t="s">
        <v>64</v>
      </c>
      <c r="E1283" t="str">
        <f>_xlfn.XLOOKUP(Orders_CLEAN[[#This Row],[CustomerID]],Customers[CustomerID],Customers[CustomerName])</f>
        <v>Bongani Van Der Merwe</v>
      </c>
      <c r="F1283" t="s">
        <v>88</v>
      </c>
      <c r="G1283" t="str">
        <f>_xlfn.XLOOKUP(Orders_CLEAN[[#This Row],[ProductID]],Products[ProductID],Products[ProductName])</f>
        <v>Tables Model 2</v>
      </c>
      <c r="H1283" t="str">
        <f>_xlfn.XLOOKUP(Orders_CLEAN[[#This Row],[ProductName]],Products[ProductName],Products[Category])</f>
        <v>Furniture</v>
      </c>
      <c r="I1283" s="6">
        <f>_xlfn.XLOOKUP(Orders_CLEAN[[#This Row],[ProductID]],Products[ProductID],Products[Cost])</f>
        <v>752.53</v>
      </c>
      <c r="J1283">
        <v>8</v>
      </c>
      <c r="K1283" s="6">
        <v>1018.12</v>
      </c>
      <c r="L1283" s="7">
        <v>0.1</v>
      </c>
      <c r="M1283" t="s">
        <v>13</v>
      </c>
      <c r="N1283" t="s">
        <v>31</v>
      </c>
      <c r="O1283" t="str">
        <f>_xlfn.XLOOKUP(Orders_CLEAN[[#This Row],[Region]],Region_lookup[RegionCode],Region_lookup[RegionName])</f>
        <v>Gauteng</v>
      </c>
      <c r="P1283" t="s">
        <v>43</v>
      </c>
      <c r="Q1283" t="str">
        <f>_xlfn.XLOOKUP(Orders_CLEAN[[#This Row],[EmployeeID]],Employees[EmployeeID],Employees[EmployeeName])</f>
        <v>Thabo Dlamini</v>
      </c>
      <c r="R1283" s="8">
        <f>Orders_CLEAN[[#This Row],[Quantity]]*Orders_CLEAN[[#This Row],[UnitPrice]]*(1-Orders_CLEAN[[#This Row],[Discount]])</f>
        <v>7330.4639999999999</v>
      </c>
      <c r="S1283" s="8">
        <f>Orders_CLEAN[[#This Row],[Cost]]*Orders_CLEAN[[#This Row],[Quantity]]</f>
        <v>6020.24</v>
      </c>
      <c r="T1283" s="8">
        <f>Orders_CLEAN[[#This Row],[LineTotal]]-Orders_CLEAN[[#This Row],[LineCost]]</f>
        <v>1310.2240000000002</v>
      </c>
      <c r="U1283" s="8" t="str">
        <f>IFERROR(IF(Orders_CLEAN[[#This Row],[Profit]]/Orders_CLEAN[[#This Row],[LineTotal]]&gt;0.3, "High", IF(Orders_CLEAN[[#This Row],[Profit]]/Orders_CLEAN[[#This Row],[LineTotal]]&gt;=0.15, "Medium", "Low")), "Quantity Error!")</f>
        <v>Medium</v>
      </c>
      <c r="V1283" s="8" t="str">
        <f>IF(COUNTIF(Returns[OrderID], Orders_CLEAN[[#This Row],[OrderID]])&gt;0, "Yes", "No")</f>
        <v>No</v>
      </c>
      <c r="W1283" s="19">
        <f>IF(Orders_CLEAN[[#This Row],[Returned]]="Yes",1,0)</f>
        <v>0</v>
      </c>
    </row>
    <row r="1284" spans="1:23" x14ac:dyDescent="0.2">
      <c r="A1284" t="s">
        <v>1945</v>
      </c>
      <c r="B1284" s="5">
        <v>45312</v>
      </c>
      <c r="C1284" s="5" t="str">
        <f>IF(Orders_CLEAN[[#This Row],[Quantity]]="", "Quantity Error!", "Q"&amp;ROUNDUP(MONTH(Orders_CLEAN[[#This Row],[OrderDate]])/3,0))</f>
        <v>Q1</v>
      </c>
      <c r="D1284" t="s">
        <v>165</v>
      </c>
      <c r="E1284" t="str">
        <f>_xlfn.XLOOKUP(Orders_CLEAN[[#This Row],[CustomerID]],Customers[CustomerID],Customers[CustomerName])</f>
        <v>Nomsa Sithole</v>
      </c>
      <c r="F1284" t="s">
        <v>92</v>
      </c>
      <c r="G1284" t="str">
        <f>_xlfn.XLOOKUP(Orders_CLEAN[[#This Row],[ProductID]],Products[ProductID],Products[ProductName])</f>
        <v>Accessories Model 3</v>
      </c>
      <c r="H1284" t="str">
        <f>_xlfn.XLOOKUP(Orders_CLEAN[[#This Row],[ProductName]],Products[ProductName],Products[Category])</f>
        <v>Technology</v>
      </c>
      <c r="I1284" s="6">
        <f>_xlfn.XLOOKUP(Orders_CLEAN[[#This Row],[ProductID]],Products[ProductID],Products[Cost])</f>
        <v>357.49</v>
      </c>
      <c r="J1284">
        <v>7</v>
      </c>
      <c r="K1284" s="6">
        <v>769.69</v>
      </c>
      <c r="L1284" s="7">
        <v>0.05</v>
      </c>
      <c r="M1284" t="s">
        <v>27</v>
      </c>
      <c r="N1284" t="s">
        <v>21</v>
      </c>
      <c r="O1284" t="str">
        <f>_xlfn.XLOOKUP(Orders_CLEAN[[#This Row],[Region]],Region_lookup[RegionCode],Region_lookup[RegionName])</f>
        <v>KwaZulu-Natal</v>
      </c>
      <c r="P1284" t="s">
        <v>22</v>
      </c>
      <c r="Q1284" t="str">
        <f>_xlfn.XLOOKUP(Orders_CLEAN[[#This Row],[EmployeeID]],Employees[EmployeeID],Employees[EmployeeName])</f>
        <v>Thabo Le Roux</v>
      </c>
      <c r="R1284" s="8">
        <f>Orders_CLEAN[[#This Row],[Quantity]]*Orders_CLEAN[[#This Row],[UnitPrice]]*(1-Orders_CLEAN[[#This Row],[Discount]])</f>
        <v>5118.4384999999993</v>
      </c>
      <c r="S1284" s="8">
        <f>Orders_CLEAN[[#This Row],[Cost]]*Orders_CLEAN[[#This Row],[Quantity]]</f>
        <v>2502.4300000000003</v>
      </c>
      <c r="T1284" s="8">
        <f>Orders_CLEAN[[#This Row],[LineTotal]]-Orders_CLEAN[[#This Row],[LineCost]]</f>
        <v>2616.008499999999</v>
      </c>
      <c r="U1284" s="8" t="str">
        <f>IFERROR(IF(Orders_CLEAN[[#This Row],[Profit]]/Orders_CLEAN[[#This Row],[LineTotal]]&gt;0.3, "High", IF(Orders_CLEAN[[#This Row],[Profit]]/Orders_CLEAN[[#This Row],[LineTotal]]&gt;=0.15, "Medium", "Low")), "Quantity Error!")</f>
        <v>High</v>
      </c>
      <c r="V1284" s="8" t="str">
        <f>IF(COUNTIF(Returns[OrderID], Orders_CLEAN[[#This Row],[OrderID]])&gt;0, "Yes", "No")</f>
        <v>No</v>
      </c>
      <c r="W1284" s="19">
        <f>IF(Orders_CLEAN[[#This Row],[Returned]]="Yes",1,0)</f>
        <v>0</v>
      </c>
    </row>
    <row r="1285" spans="1:23" x14ac:dyDescent="0.2">
      <c r="A1285" t="s">
        <v>1947</v>
      </c>
      <c r="B1285" s="5">
        <v>45730</v>
      </c>
      <c r="C1285" s="5" t="str">
        <f>IF(Orders_CLEAN[[#This Row],[Quantity]]="", "Quantity Error!", "Q"&amp;ROUNDUP(MONTH(Orders_CLEAN[[#This Row],[OrderDate]])/3,0))</f>
        <v>Q1</v>
      </c>
      <c r="D1285" t="s">
        <v>546</v>
      </c>
      <c r="E1285" t="str">
        <f>_xlfn.XLOOKUP(Orders_CLEAN[[#This Row],[CustomerID]],Customers[CustomerID],Customers[CustomerName])</f>
        <v>Precious Fourie</v>
      </c>
      <c r="F1285" t="s">
        <v>148</v>
      </c>
      <c r="G1285" t="str">
        <f>_xlfn.XLOOKUP(Orders_CLEAN[[#This Row],[ProductID]],Products[ProductID],Products[ProductName])</f>
        <v>Tables Model 3</v>
      </c>
      <c r="H1285" t="str">
        <f>_xlfn.XLOOKUP(Orders_CLEAN[[#This Row],[ProductName]],Products[ProductName],Products[Category])</f>
        <v>Furniture</v>
      </c>
      <c r="I1285" s="6">
        <f>_xlfn.XLOOKUP(Orders_CLEAN[[#This Row],[ProductID]],Products[ProductID],Products[Cost])</f>
        <v>190.89</v>
      </c>
      <c r="J1285">
        <v>7</v>
      </c>
      <c r="K1285" s="6">
        <v>243.15</v>
      </c>
      <c r="L1285" s="7">
        <v>0.15</v>
      </c>
      <c r="M1285" t="s">
        <v>27</v>
      </c>
      <c r="N1285" t="s">
        <v>21</v>
      </c>
      <c r="O1285" t="str">
        <f>_xlfn.XLOOKUP(Orders_CLEAN[[#This Row],[Region]],Region_lookup[RegionCode],Region_lookup[RegionName])</f>
        <v>KwaZulu-Natal</v>
      </c>
      <c r="P1285" t="s">
        <v>97</v>
      </c>
      <c r="Q1285" t="str">
        <f>_xlfn.XLOOKUP(Orders_CLEAN[[#This Row],[EmployeeID]],Employees[EmployeeID],Employees[EmployeeName])</f>
        <v>Bongani Sithole</v>
      </c>
      <c r="R1285" s="8">
        <f>Orders_CLEAN[[#This Row],[Quantity]]*Orders_CLEAN[[#This Row],[UnitPrice]]*(1-Orders_CLEAN[[#This Row],[Discount]])</f>
        <v>1446.7424999999998</v>
      </c>
      <c r="S1285" s="8">
        <f>Orders_CLEAN[[#This Row],[Cost]]*Orders_CLEAN[[#This Row],[Quantity]]</f>
        <v>1336.23</v>
      </c>
      <c r="T1285" s="8">
        <f>Orders_CLEAN[[#This Row],[LineTotal]]-Orders_CLEAN[[#This Row],[LineCost]]</f>
        <v>110.51249999999982</v>
      </c>
      <c r="U1285" s="8" t="str">
        <f>IFERROR(IF(Orders_CLEAN[[#This Row],[Profit]]/Orders_CLEAN[[#This Row],[LineTotal]]&gt;0.3, "High", IF(Orders_CLEAN[[#This Row],[Profit]]/Orders_CLEAN[[#This Row],[LineTotal]]&gt;=0.15, "Medium", "Low")), "Quantity Error!")</f>
        <v>Low</v>
      </c>
      <c r="V1285" s="8" t="str">
        <f>IF(COUNTIF(Returns[OrderID], Orders_CLEAN[[#This Row],[OrderID]])&gt;0, "Yes", "No")</f>
        <v>No</v>
      </c>
      <c r="W1285" s="19">
        <f>IF(Orders_CLEAN[[#This Row],[Returned]]="Yes",1,0)</f>
        <v>0</v>
      </c>
    </row>
    <row r="1286" spans="1:23" x14ac:dyDescent="0.2">
      <c r="A1286" t="s">
        <v>1948</v>
      </c>
      <c r="B1286" s="5">
        <v>45770</v>
      </c>
      <c r="C1286" s="5" t="str">
        <f>IF(Orders_CLEAN[[#This Row],[Quantity]]="", "Quantity Error!", "Q"&amp;ROUNDUP(MONTH(Orders_CLEAN[[#This Row],[OrderDate]])/3,0))</f>
        <v>Q2</v>
      </c>
      <c r="D1286" t="s">
        <v>184</v>
      </c>
      <c r="E1286" t="str">
        <f>_xlfn.XLOOKUP(Orders_CLEAN[[#This Row],[CustomerID]],Customers[CustomerID],Customers[CustomerName])</f>
        <v>Deon Joubert</v>
      </c>
      <c r="F1286" t="s">
        <v>269</v>
      </c>
      <c r="G1286" t="str">
        <f>_xlfn.XLOOKUP(Orders_CLEAN[[#This Row],[ProductID]],Products[ProductID],Products[ProductName])</f>
        <v>Binders Model 1</v>
      </c>
      <c r="H1286" t="str">
        <f>_xlfn.XLOOKUP(Orders_CLEAN[[#This Row],[ProductName]],Products[ProductName],Products[Category])</f>
        <v>Office Supplies</v>
      </c>
      <c r="I1286" s="6">
        <f>_xlfn.XLOOKUP(Orders_CLEAN[[#This Row],[ProductID]],Products[ProductID],Products[Cost])</f>
        <v>454.91</v>
      </c>
      <c r="J1286">
        <v>1</v>
      </c>
      <c r="K1286" s="6">
        <v>865.02</v>
      </c>
      <c r="L1286" s="7">
        <v>0</v>
      </c>
      <c r="M1286" t="s">
        <v>62</v>
      </c>
      <c r="N1286" t="s">
        <v>47</v>
      </c>
      <c r="O1286" t="str">
        <f>_xlfn.XLOOKUP(Orders_CLEAN[[#This Row],[Region]],Region_lookup[RegionCode],Region_lookup[RegionName])</f>
        <v>Eastern Cape</v>
      </c>
      <c r="P1286" t="s">
        <v>58</v>
      </c>
      <c r="Q1286" t="str">
        <f>_xlfn.XLOOKUP(Orders_CLEAN[[#This Row],[EmployeeID]],Employees[EmployeeID],Employees[EmployeeName])</f>
        <v>Palesa Steyn</v>
      </c>
      <c r="R1286" s="8">
        <f>Orders_CLEAN[[#This Row],[Quantity]]*Orders_CLEAN[[#This Row],[UnitPrice]]*(1-Orders_CLEAN[[#This Row],[Discount]])</f>
        <v>865.02</v>
      </c>
      <c r="S1286" s="8">
        <f>Orders_CLEAN[[#This Row],[Cost]]*Orders_CLEAN[[#This Row],[Quantity]]</f>
        <v>454.91</v>
      </c>
      <c r="T1286" s="8">
        <f>Orders_CLEAN[[#This Row],[LineTotal]]-Orders_CLEAN[[#This Row],[LineCost]]</f>
        <v>410.10999999999996</v>
      </c>
      <c r="U1286" s="8" t="str">
        <f>IFERROR(IF(Orders_CLEAN[[#This Row],[Profit]]/Orders_CLEAN[[#This Row],[LineTotal]]&gt;0.3, "High", IF(Orders_CLEAN[[#This Row],[Profit]]/Orders_CLEAN[[#This Row],[LineTotal]]&gt;=0.15, "Medium", "Low")), "Quantity Error!")</f>
        <v>High</v>
      </c>
      <c r="V1286" s="8" t="str">
        <f>IF(COUNTIF(Returns[OrderID], Orders_CLEAN[[#This Row],[OrderID]])&gt;0, "Yes", "No")</f>
        <v>No</v>
      </c>
      <c r="W1286" s="19">
        <f>IF(Orders_CLEAN[[#This Row],[Returned]]="Yes",1,0)</f>
        <v>0</v>
      </c>
    </row>
    <row r="1287" spans="1:23" x14ac:dyDescent="0.2">
      <c r="A1287" t="s">
        <v>1949</v>
      </c>
      <c r="B1287" s="5">
        <v>45708</v>
      </c>
      <c r="C1287" s="5" t="str">
        <f>IF(Orders_CLEAN[[#This Row],[Quantity]]="", "Quantity Error!", "Q"&amp;ROUNDUP(MONTH(Orders_CLEAN[[#This Row],[OrderDate]])/3,0))</f>
        <v>Q1</v>
      </c>
      <c r="D1287" t="s">
        <v>783</v>
      </c>
      <c r="E1287" t="str">
        <f>_xlfn.XLOOKUP(Orders_CLEAN[[#This Row],[CustomerID]],Customers[CustomerID],Customers[CustomerName])</f>
        <v>Francois Mokoena</v>
      </c>
      <c r="F1287" t="s">
        <v>104</v>
      </c>
      <c r="G1287" t="str">
        <f>_xlfn.XLOOKUP(Orders_CLEAN[[#This Row],[ProductID]],Products[ProductID],Products[ProductName])</f>
        <v>Envelopes Model 4</v>
      </c>
      <c r="H1287" t="str">
        <f>_xlfn.XLOOKUP(Orders_CLEAN[[#This Row],[ProductName]],Products[ProductName],Products[Category])</f>
        <v>Office Supplies</v>
      </c>
      <c r="I1287" s="6">
        <f>_xlfn.XLOOKUP(Orders_CLEAN[[#This Row],[ProductID]],Products[ProductID],Products[Cost])</f>
        <v>777.33</v>
      </c>
      <c r="J1287">
        <v>6</v>
      </c>
      <c r="K1287" s="6">
        <v>1363.68</v>
      </c>
      <c r="L1287" s="7">
        <v>0.15</v>
      </c>
      <c r="M1287" t="s">
        <v>27</v>
      </c>
      <c r="N1287" t="s">
        <v>21</v>
      </c>
      <c r="O1287" t="str">
        <f>_xlfn.XLOOKUP(Orders_CLEAN[[#This Row],[Region]],Region_lookup[RegionCode],Region_lookup[RegionName])</f>
        <v>KwaZulu-Natal</v>
      </c>
      <c r="P1287" t="s">
        <v>170</v>
      </c>
      <c r="Q1287" t="str">
        <f>_xlfn.XLOOKUP(Orders_CLEAN[[#This Row],[EmployeeID]],Employees[EmployeeID],Employees[EmployeeName])</f>
        <v>Nomvula Le Roux</v>
      </c>
      <c r="R1287" s="8">
        <f>Orders_CLEAN[[#This Row],[Quantity]]*Orders_CLEAN[[#This Row],[UnitPrice]]*(1-Orders_CLEAN[[#This Row],[Discount]])</f>
        <v>6954.768</v>
      </c>
      <c r="S1287" s="8">
        <f>Orders_CLEAN[[#This Row],[Cost]]*Orders_CLEAN[[#This Row],[Quantity]]</f>
        <v>4663.9800000000005</v>
      </c>
      <c r="T1287" s="8">
        <f>Orders_CLEAN[[#This Row],[LineTotal]]-Orders_CLEAN[[#This Row],[LineCost]]</f>
        <v>2290.7879999999996</v>
      </c>
      <c r="U1287" s="8" t="str">
        <f>IFERROR(IF(Orders_CLEAN[[#This Row],[Profit]]/Orders_CLEAN[[#This Row],[LineTotal]]&gt;0.3, "High", IF(Orders_CLEAN[[#This Row],[Profit]]/Orders_CLEAN[[#This Row],[LineTotal]]&gt;=0.15, "Medium", "Low")), "Quantity Error!")</f>
        <v>High</v>
      </c>
      <c r="V1287" s="8" t="str">
        <f>IF(COUNTIF(Returns[OrderID], Orders_CLEAN[[#This Row],[OrderID]])&gt;0, "Yes", "No")</f>
        <v>No</v>
      </c>
      <c r="W1287" s="19">
        <f>IF(Orders_CLEAN[[#This Row],[Returned]]="Yes",1,0)</f>
        <v>0</v>
      </c>
    </row>
    <row r="1288" spans="1:23" x14ac:dyDescent="0.2">
      <c r="A1288" t="s">
        <v>1950</v>
      </c>
      <c r="B1288" s="5">
        <v>45403</v>
      </c>
      <c r="C1288" s="5" t="str">
        <f>IF(Orders_CLEAN[[#This Row],[Quantity]]="", "Quantity Error!", "Q"&amp;ROUNDUP(MONTH(Orders_CLEAN[[#This Row],[OrderDate]])/3,0))</f>
        <v>Quantity Error!</v>
      </c>
      <c r="D1288" t="s">
        <v>644</v>
      </c>
      <c r="E1288" t="str">
        <f>_xlfn.XLOOKUP(Orders_CLEAN[[#This Row],[CustomerID]],Customers[CustomerID],Customers[CustomerName])</f>
        <v>Nomvula Botha</v>
      </c>
      <c r="F1288" t="s">
        <v>127</v>
      </c>
      <c r="G1288" t="str">
        <f>_xlfn.XLOOKUP(Orders_CLEAN[[#This Row],[ProductID]],Products[ProductID],Products[ProductName])</f>
        <v>Staplers Model 3</v>
      </c>
      <c r="H1288" t="str">
        <f>_xlfn.XLOOKUP(Orders_CLEAN[[#This Row],[ProductName]],Products[ProductName],Products[Category])</f>
        <v>Office Supplies</v>
      </c>
      <c r="I1288" s="6">
        <f>_xlfn.XLOOKUP(Orders_CLEAN[[#This Row],[ProductID]],Products[ProductID],Products[Cost])</f>
        <v>250.6</v>
      </c>
      <c r="J1288"/>
      <c r="K1288" s="6">
        <v>418.2</v>
      </c>
      <c r="L1288" s="7">
        <v>0.2</v>
      </c>
      <c r="M1288" t="s">
        <v>62</v>
      </c>
      <c r="N1288" t="s">
        <v>14</v>
      </c>
      <c r="O1288" t="str">
        <f>_xlfn.XLOOKUP(Orders_CLEAN[[#This Row],[Region]],Region_lookup[RegionCode],Region_lookup[RegionName])</f>
        <v>Western Cape</v>
      </c>
      <c r="P1288" t="s">
        <v>82</v>
      </c>
      <c r="Q1288" t="str">
        <f>_xlfn.XLOOKUP(Orders_CLEAN[[#This Row],[EmployeeID]],Employees[EmployeeID],Employees[EmployeeName])</f>
        <v>Thabo Pretorius</v>
      </c>
      <c r="R1288" s="8">
        <f>Orders_CLEAN[[#This Row],[Quantity]]*Orders_CLEAN[[#This Row],[UnitPrice]]*(1-Orders_CLEAN[[#This Row],[Discount]])</f>
        <v>0</v>
      </c>
      <c r="S1288" s="8">
        <f>Orders_CLEAN[[#This Row],[Cost]]*Orders_CLEAN[[#This Row],[Quantity]]</f>
        <v>0</v>
      </c>
      <c r="T1288" s="8">
        <f>Orders_CLEAN[[#This Row],[LineTotal]]-Orders_CLEAN[[#This Row],[LineCost]]</f>
        <v>0</v>
      </c>
      <c r="U1288" s="8" t="str">
        <f>IFERROR(IF(Orders_CLEAN[[#This Row],[Profit]]/Orders_CLEAN[[#This Row],[LineTotal]]&gt;0.3, "High", IF(Orders_CLEAN[[#This Row],[Profit]]/Orders_CLEAN[[#This Row],[LineTotal]]&gt;=0.15, "Medium", "Low")), "Quantity Error!")</f>
        <v>Quantity Error!</v>
      </c>
      <c r="V1288" s="8" t="str">
        <f>IF(COUNTIF(Returns[OrderID], Orders_CLEAN[[#This Row],[OrderID]])&gt;0, "Yes", "No")</f>
        <v>No</v>
      </c>
      <c r="W1288" s="19">
        <f>IF(Orders_CLEAN[[#This Row],[Returned]]="Yes",1,0)</f>
        <v>0</v>
      </c>
    </row>
    <row r="1289" spans="1:23" x14ac:dyDescent="0.2">
      <c r="A1289" t="s">
        <v>1952</v>
      </c>
      <c r="B1289" s="5">
        <v>45747</v>
      </c>
      <c r="C1289" s="5" t="str">
        <f>IF(Orders_CLEAN[[#This Row],[Quantity]]="", "Quantity Error!", "Q"&amp;ROUNDUP(MONTH(Orders_CLEAN[[#This Row],[OrderDate]])/3,0))</f>
        <v>Q1</v>
      </c>
      <c r="D1289" t="s">
        <v>25</v>
      </c>
      <c r="E1289" t="str">
        <f>_xlfn.XLOOKUP(Orders_CLEAN[[#This Row],[CustomerID]],Customers[CustomerID],Customers[CustomerName])</f>
        <v>Anja Pretorius</v>
      </c>
      <c r="F1289" t="s">
        <v>213</v>
      </c>
      <c r="G1289" t="str">
        <f>_xlfn.XLOOKUP(Orders_CLEAN[[#This Row],[ProductID]],Products[ProductID],Products[ProductName])</f>
        <v>Pens Model 4</v>
      </c>
      <c r="H1289" t="str">
        <f>_xlfn.XLOOKUP(Orders_CLEAN[[#This Row],[ProductName]],Products[ProductName],Products[Category])</f>
        <v>Office Supplies</v>
      </c>
      <c r="I1289" s="6">
        <f>_xlfn.XLOOKUP(Orders_CLEAN[[#This Row],[ProductID]],Products[ProductID],Products[Cost])</f>
        <v>578.14</v>
      </c>
      <c r="J1289">
        <v>12</v>
      </c>
      <c r="K1289" s="6">
        <v>1084.72</v>
      </c>
      <c r="L1289" s="7">
        <v>0</v>
      </c>
      <c r="M1289" t="s">
        <v>62</v>
      </c>
      <c r="N1289" t="s">
        <v>14</v>
      </c>
      <c r="O1289" t="str">
        <f>_xlfn.XLOOKUP(Orders_CLEAN[[#This Row],[Region]],Region_lookup[RegionCode],Region_lookup[RegionName])</f>
        <v>Western Cape</v>
      </c>
      <c r="P1289" t="s">
        <v>15</v>
      </c>
      <c r="Q1289" t="str">
        <f>_xlfn.XLOOKUP(Orders_CLEAN[[#This Row],[EmployeeID]],Employees[EmployeeID],Employees[EmployeeName])</f>
        <v>Anja Fourie</v>
      </c>
      <c r="R1289" s="8">
        <f>Orders_CLEAN[[#This Row],[Quantity]]*Orders_CLEAN[[#This Row],[UnitPrice]]*(1-Orders_CLEAN[[#This Row],[Discount]])</f>
        <v>13016.64</v>
      </c>
      <c r="S1289" s="8">
        <f>Orders_CLEAN[[#This Row],[Cost]]*Orders_CLEAN[[#This Row],[Quantity]]</f>
        <v>6937.68</v>
      </c>
      <c r="T1289" s="8">
        <f>Orders_CLEAN[[#This Row],[LineTotal]]-Orders_CLEAN[[#This Row],[LineCost]]</f>
        <v>6078.9599999999991</v>
      </c>
      <c r="U1289" s="8" t="str">
        <f>IFERROR(IF(Orders_CLEAN[[#This Row],[Profit]]/Orders_CLEAN[[#This Row],[LineTotal]]&gt;0.3, "High", IF(Orders_CLEAN[[#This Row],[Profit]]/Orders_CLEAN[[#This Row],[LineTotal]]&gt;=0.15, "Medium", "Low")), "Quantity Error!")</f>
        <v>High</v>
      </c>
      <c r="V1289" s="8" t="str">
        <f>IF(COUNTIF(Returns[OrderID], Orders_CLEAN[[#This Row],[OrderID]])&gt;0, "Yes", "No")</f>
        <v>No</v>
      </c>
      <c r="W1289" s="19">
        <f>IF(Orders_CLEAN[[#This Row],[Returned]]="Yes",1,0)</f>
        <v>0</v>
      </c>
    </row>
    <row r="1290" spans="1:23" x14ac:dyDescent="0.2">
      <c r="A1290" t="s">
        <v>1953</v>
      </c>
      <c r="B1290" s="5">
        <v>45301</v>
      </c>
      <c r="C1290" s="5" t="str">
        <f>IF(Orders_CLEAN[[#This Row],[Quantity]]="", "Quantity Error!", "Q"&amp;ROUNDUP(MONTH(Orders_CLEAN[[#This Row],[OrderDate]])/3,0))</f>
        <v>Q1</v>
      </c>
      <c r="D1290" t="s">
        <v>204</v>
      </c>
      <c r="E1290" t="str">
        <f>_xlfn.XLOOKUP(Orders_CLEAN[[#This Row],[CustomerID]],Customers[CustomerID],Customers[CustomerName])</f>
        <v>Elmarie Mbatha</v>
      </c>
      <c r="F1290" t="s">
        <v>88</v>
      </c>
      <c r="G1290" t="str">
        <f>_xlfn.XLOOKUP(Orders_CLEAN[[#This Row],[ProductID]],Products[ProductID],Products[ProductName])</f>
        <v>Tables Model 2</v>
      </c>
      <c r="H1290" t="str">
        <f>_xlfn.XLOOKUP(Orders_CLEAN[[#This Row],[ProductName]],Products[ProductName],Products[Category])</f>
        <v>Furniture</v>
      </c>
      <c r="I1290" s="6">
        <f>_xlfn.XLOOKUP(Orders_CLEAN[[#This Row],[ProductID]],Products[ProductID],Products[Cost])</f>
        <v>752.53</v>
      </c>
      <c r="J1290">
        <v>2</v>
      </c>
      <c r="K1290" s="6">
        <v>1018.12</v>
      </c>
      <c r="L1290" s="7">
        <v>0.15</v>
      </c>
      <c r="M1290" t="s">
        <v>27</v>
      </c>
      <c r="N1290" t="s">
        <v>14</v>
      </c>
      <c r="O1290" t="str">
        <f>_xlfn.XLOOKUP(Orders_CLEAN[[#This Row],[Region]],Region_lookup[RegionCode],Region_lookup[RegionName])</f>
        <v>Western Cape</v>
      </c>
      <c r="P1290" t="s">
        <v>93</v>
      </c>
      <c r="Q1290" t="str">
        <f>_xlfn.XLOOKUP(Orders_CLEAN[[#This Row],[EmployeeID]],Employees[EmployeeID],Employees[EmployeeName])</f>
        <v>Anja Zulu</v>
      </c>
      <c r="R1290" s="8">
        <f>Orders_CLEAN[[#This Row],[Quantity]]*Orders_CLEAN[[#This Row],[UnitPrice]]*(1-Orders_CLEAN[[#This Row],[Discount]])</f>
        <v>1730.8039999999999</v>
      </c>
      <c r="S1290" s="8">
        <f>Orders_CLEAN[[#This Row],[Cost]]*Orders_CLEAN[[#This Row],[Quantity]]</f>
        <v>1505.06</v>
      </c>
      <c r="T1290" s="8">
        <f>Orders_CLEAN[[#This Row],[LineTotal]]-Orders_CLEAN[[#This Row],[LineCost]]</f>
        <v>225.74399999999991</v>
      </c>
      <c r="U1290" s="8" t="str">
        <f>IFERROR(IF(Orders_CLEAN[[#This Row],[Profit]]/Orders_CLEAN[[#This Row],[LineTotal]]&gt;0.3, "High", IF(Orders_CLEAN[[#This Row],[Profit]]/Orders_CLEAN[[#This Row],[LineTotal]]&gt;=0.15, "Medium", "Low")), "Quantity Error!")</f>
        <v>Low</v>
      </c>
      <c r="V1290" s="8" t="str">
        <f>IF(COUNTIF(Returns[OrderID], Orders_CLEAN[[#This Row],[OrderID]])&gt;0, "Yes", "No")</f>
        <v>No</v>
      </c>
      <c r="W1290" s="19">
        <f>IF(Orders_CLEAN[[#This Row],[Returned]]="Yes",1,0)</f>
        <v>0</v>
      </c>
    </row>
    <row r="1291" spans="1:23" x14ac:dyDescent="0.2">
      <c r="A1291" t="s">
        <v>1954</v>
      </c>
      <c r="B1291" s="5">
        <v>45367</v>
      </c>
      <c r="C1291" s="5" t="str">
        <f>IF(Orders_CLEAN[[#This Row],[Quantity]]="", "Quantity Error!", "Q"&amp;ROUNDUP(MONTH(Orders_CLEAN[[#This Row],[OrderDate]])/3,0))</f>
        <v>Q1</v>
      </c>
      <c r="D1291" t="s">
        <v>353</v>
      </c>
      <c r="E1291" t="str">
        <f>_xlfn.XLOOKUP(Orders_CLEAN[[#This Row],[CustomerID]],Customers[CustomerID],Customers[CustomerName])</f>
        <v>Sipho Joubert</v>
      </c>
      <c r="F1291" t="s">
        <v>329</v>
      </c>
      <c r="G1291" t="str">
        <f>_xlfn.XLOOKUP(Orders_CLEAN[[#This Row],[ProductID]],Products[ProductID],Products[ProductName])</f>
        <v>Chairs Model 3</v>
      </c>
      <c r="H1291" t="str">
        <f>_xlfn.XLOOKUP(Orders_CLEAN[[#This Row],[ProductName]],Products[ProductName],Products[Category])</f>
        <v>Furniture</v>
      </c>
      <c r="I1291" s="6">
        <f>_xlfn.XLOOKUP(Orders_CLEAN[[#This Row],[ProductID]],Products[ProductID],Products[Cost])</f>
        <v>688.81</v>
      </c>
      <c r="J1291">
        <v>12</v>
      </c>
      <c r="K1291" s="6">
        <v>1334.92</v>
      </c>
      <c r="L1291" s="7">
        <v>0.1</v>
      </c>
      <c r="M1291" t="s">
        <v>27</v>
      </c>
      <c r="N1291" t="s">
        <v>21</v>
      </c>
      <c r="O1291" t="str">
        <f>_xlfn.XLOOKUP(Orders_CLEAN[[#This Row],[Region]],Region_lookup[RegionCode],Region_lookup[RegionName])</f>
        <v>KwaZulu-Natal</v>
      </c>
      <c r="P1291" t="s">
        <v>97</v>
      </c>
      <c r="Q1291" t="str">
        <f>_xlfn.XLOOKUP(Orders_CLEAN[[#This Row],[EmployeeID]],Employees[EmployeeID],Employees[EmployeeName])</f>
        <v>Bongani Sithole</v>
      </c>
      <c r="R1291" s="8">
        <f>Orders_CLEAN[[#This Row],[Quantity]]*Orders_CLEAN[[#This Row],[UnitPrice]]*(1-Orders_CLEAN[[#This Row],[Discount]])</f>
        <v>14417.136</v>
      </c>
      <c r="S1291" s="8">
        <f>Orders_CLEAN[[#This Row],[Cost]]*Orders_CLEAN[[#This Row],[Quantity]]</f>
        <v>8265.7199999999993</v>
      </c>
      <c r="T1291" s="8">
        <f>Orders_CLEAN[[#This Row],[LineTotal]]-Orders_CLEAN[[#This Row],[LineCost]]</f>
        <v>6151.4160000000011</v>
      </c>
      <c r="U1291" s="8" t="str">
        <f>IFERROR(IF(Orders_CLEAN[[#This Row],[Profit]]/Orders_CLEAN[[#This Row],[LineTotal]]&gt;0.3, "High", IF(Orders_CLEAN[[#This Row],[Profit]]/Orders_CLEAN[[#This Row],[LineTotal]]&gt;=0.15, "Medium", "Low")), "Quantity Error!")</f>
        <v>High</v>
      </c>
      <c r="V1291" s="8" t="str">
        <f>IF(COUNTIF(Returns[OrderID], Orders_CLEAN[[#This Row],[OrderID]])&gt;0, "Yes", "No")</f>
        <v>No</v>
      </c>
      <c r="W1291" s="19">
        <f>IF(Orders_CLEAN[[#This Row],[Returned]]="Yes",1,0)</f>
        <v>0</v>
      </c>
    </row>
    <row r="1292" spans="1:23" x14ac:dyDescent="0.2">
      <c r="A1292" t="s">
        <v>1955</v>
      </c>
      <c r="B1292" s="5">
        <v>45822</v>
      </c>
      <c r="C1292" s="5" t="str">
        <f>IF(Orders_CLEAN[[#This Row],[Quantity]]="", "Quantity Error!", "Q"&amp;ROUNDUP(MONTH(Orders_CLEAN[[#This Row],[OrderDate]])/3,0))</f>
        <v>Q2</v>
      </c>
      <c r="D1292" t="s">
        <v>434</v>
      </c>
      <c r="E1292" t="str">
        <f>_xlfn.XLOOKUP(Orders_CLEAN[[#This Row],[CustomerID]],Customers[CustomerID],Customers[CustomerName])</f>
        <v>Chantelle Khumalo</v>
      </c>
      <c r="F1292" t="s">
        <v>417</v>
      </c>
      <c r="G1292" t="str">
        <f>_xlfn.XLOOKUP(Orders_CLEAN[[#This Row],[ProductID]],Products[ProductID],Products[ProductName])</f>
        <v>Staplers Model 1</v>
      </c>
      <c r="H1292" t="str">
        <f>_xlfn.XLOOKUP(Orders_CLEAN[[#This Row],[ProductName]],Products[ProductName],Products[Category])</f>
        <v>Office Supplies</v>
      </c>
      <c r="I1292" s="6">
        <f>_xlfn.XLOOKUP(Orders_CLEAN[[#This Row],[ProductID]],Products[ProductID],Products[Cost])</f>
        <v>671.48</v>
      </c>
      <c r="J1292">
        <v>11</v>
      </c>
      <c r="K1292" s="6">
        <v>1240.1099999999999</v>
      </c>
      <c r="L1292" s="7">
        <v>0.05</v>
      </c>
      <c r="M1292" t="s">
        <v>13</v>
      </c>
      <c r="N1292" t="s">
        <v>31</v>
      </c>
      <c r="O1292" t="str">
        <f>_xlfn.XLOOKUP(Orders_CLEAN[[#This Row],[Region]],Region_lookup[RegionCode],Region_lookup[RegionName])</f>
        <v>Gauteng</v>
      </c>
      <c r="P1292" t="s">
        <v>43</v>
      </c>
      <c r="Q1292" t="str">
        <f>_xlfn.XLOOKUP(Orders_CLEAN[[#This Row],[EmployeeID]],Employees[EmployeeID],Employees[EmployeeName])</f>
        <v>Thabo Dlamini</v>
      </c>
      <c r="R1292" s="8">
        <f>Orders_CLEAN[[#This Row],[Quantity]]*Orders_CLEAN[[#This Row],[UnitPrice]]*(1-Orders_CLEAN[[#This Row],[Discount]])</f>
        <v>12959.149499999998</v>
      </c>
      <c r="S1292" s="8">
        <f>Orders_CLEAN[[#This Row],[Cost]]*Orders_CLEAN[[#This Row],[Quantity]]</f>
        <v>7386.2800000000007</v>
      </c>
      <c r="T1292" s="8">
        <f>Orders_CLEAN[[#This Row],[LineTotal]]-Orders_CLEAN[[#This Row],[LineCost]]</f>
        <v>5572.8694999999971</v>
      </c>
      <c r="U1292" s="8" t="str">
        <f>IFERROR(IF(Orders_CLEAN[[#This Row],[Profit]]/Orders_CLEAN[[#This Row],[LineTotal]]&gt;0.3, "High", IF(Orders_CLEAN[[#This Row],[Profit]]/Orders_CLEAN[[#This Row],[LineTotal]]&gt;=0.15, "Medium", "Low")), "Quantity Error!")</f>
        <v>High</v>
      </c>
      <c r="V1292" s="8" t="str">
        <f>IF(COUNTIF(Returns[OrderID], Orders_CLEAN[[#This Row],[OrderID]])&gt;0, "Yes", "No")</f>
        <v>Yes</v>
      </c>
      <c r="W1292" s="19">
        <f>IF(Orders_CLEAN[[#This Row],[Returned]]="Yes",1,0)</f>
        <v>1</v>
      </c>
    </row>
    <row r="1293" spans="1:23" x14ac:dyDescent="0.2">
      <c r="A1293" t="s">
        <v>1956</v>
      </c>
      <c r="B1293" s="5">
        <v>45648</v>
      </c>
      <c r="C1293" s="5" t="str">
        <f>IF(Orders_CLEAN[[#This Row],[Quantity]]="", "Quantity Error!", "Q"&amp;ROUNDUP(MONTH(Orders_CLEAN[[#This Row],[OrderDate]])/3,0))</f>
        <v>Q4</v>
      </c>
      <c r="D1293" t="s">
        <v>371</v>
      </c>
      <c r="E1293" t="str">
        <f>_xlfn.XLOOKUP(Orders_CLEAN[[#This Row],[CustomerID]],Customers[CustomerID],Customers[CustomerName])</f>
        <v>Nomsa Dlamini</v>
      </c>
      <c r="F1293" t="s">
        <v>413</v>
      </c>
      <c r="G1293" t="str">
        <f>_xlfn.XLOOKUP(Orders_CLEAN[[#This Row],[ProductID]],Products[ProductID],Products[ProductName])</f>
        <v>Monitors Model 4</v>
      </c>
      <c r="H1293" t="str">
        <f>_xlfn.XLOOKUP(Orders_CLEAN[[#This Row],[ProductName]],Products[ProductName],Products[Category])</f>
        <v>Technology</v>
      </c>
      <c r="I1293" s="6">
        <f>_xlfn.XLOOKUP(Orders_CLEAN[[#This Row],[ProductID]],Products[ProductID],Products[Cost])</f>
        <v>365.65</v>
      </c>
      <c r="J1293">
        <v>10</v>
      </c>
      <c r="K1293" s="6">
        <v>689.97</v>
      </c>
      <c r="L1293" s="7">
        <v>0.15</v>
      </c>
      <c r="M1293" t="s">
        <v>62</v>
      </c>
      <c r="N1293" t="s">
        <v>31</v>
      </c>
      <c r="O1293" t="str">
        <f>_xlfn.XLOOKUP(Orders_CLEAN[[#This Row],[Region]],Region_lookup[RegionCode],Region_lookup[RegionName])</f>
        <v>Gauteng</v>
      </c>
      <c r="P1293" t="s">
        <v>52</v>
      </c>
      <c r="Q1293" t="str">
        <f>_xlfn.XLOOKUP(Orders_CLEAN[[#This Row],[EmployeeID]],Employees[EmployeeID],Employees[EmployeeName])</f>
        <v>Precious Mbatha</v>
      </c>
      <c r="R1293" s="8">
        <f>Orders_CLEAN[[#This Row],[Quantity]]*Orders_CLEAN[[#This Row],[UnitPrice]]*(1-Orders_CLEAN[[#This Row],[Discount]])</f>
        <v>5864.7450000000008</v>
      </c>
      <c r="S1293" s="8">
        <f>Orders_CLEAN[[#This Row],[Cost]]*Orders_CLEAN[[#This Row],[Quantity]]</f>
        <v>3656.5</v>
      </c>
      <c r="T1293" s="8">
        <f>Orders_CLEAN[[#This Row],[LineTotal]]-Orders_CLEAN[[#This Row],[LineCost]]</f>
        <v>2208.2450000000008</v>
      </c>
      <c r="U1293" s="8" t="str">
        <f>IFERROR(IF(Orders_CLEAN[[#This Row],[Profit]]/Orders_CLEAN[[#This Row],[LineTotal]]&gt;0.3, "High", IF(Orders_CLEAN[[#This Row],[Profit]]/Orders_CLEAN[[#This Row],[LineTotal]]&gt;=0.15, "Medium", "Low")), "Quantity Error!")</f>
        <v>High</v>
      </c>
      <c r="V1293" s="8" t="str">
        <f>IF(COUNTIF(Returns[OrderID], Orders_CLEAN[[#This Row],[OrderID]])&gt;0, "Yes", "No")</f>
        <v>No</v>
      </c>
      <c r="W1293" s="19">
        <f>IF(Orders_CLEAN[[#This Row],[Returned]]="Yes",1,0)</f>
        <v>0</v>
      </c>
    </row>
    <row r="1294" spans="1:23" x14ac:dyDescent="0.2">
      <c r="A1294" t="s">
        <v>1957</v>
      </c>
      <c r="B1294" s="5">
        <v>45803</v>
      </c>
      <c r="C1294" s="5" t="str">
        <f>IF(Orders_CLEAN[[#This Row],[Quantity]]="", "Quantity Error!", "Q"&amp;ROUNDUP(MONTH(Orders_CLEAN[[#This Row],[OrderDate]])/3,0))</f>
        <v>Q2</v>
      </c>
      <c r="D1294" t="s">
        <v>288</v>
      </c>
      <c r="E1294" t="str">
        <f>_xlfn.XLOOKUP(Orders_CLEAN[[#This Row],[CustomerID]],Customers[CustomerID],Customers[CustomerName])</f>
        <v>Francois Pretorius</v>
      </c>
      <c r="F1294" t="s">
        <v>199</v>
      </c>
      <c r="G1294" t="str">
        <f>_xlfn.XLOOKUP(Orders_CLEAN[[#This Row],[ProductID]],Products[ProductID],Products[ProductName])</f>
        <v>Pens Model 2</v>
      </c>
      <c r="H1294" t="str">
        <f>_xlfn.XLOOKUP(Orders_CLEAN[[#This Row],[ProductName]],Products[ProductName],Products[Category])</f>
        <v>Office Supplies</v>
      </c>
      <c r="I1294" s="6">
        <f>_xlfn.XLOOKUP(Orders_CLEAN[[#This Row],[ProductID]],Products[ProductID],Products[Cost])</f>
        <v>285.10000000000002</v>
      </c>
      <c r="J1294">
        <v>11</v>
      </c>
      <c r="K1294" s="6">
        <v>528.79999999999995</v>
      </c>
      <c r="L1294" s="7">
        <v>0.1</v>
      </c>
      <c r="M1294" t="s">
        <v>13</v>
      </c>
      <c r="N1294" t="s">
        <v>21</v>
      </c>
      <c r="O1294" t="str">
        <f>_xlfn.XLOOKUP(Orders_CLEAN[[#This Row],[Region]],Region_lookup[RegionCode],Region_lookup[RegionName])</f>
        <v>KwaZulu-Natal</v>
      </c>
      <c r="P1294" t="s">
        <v>22</v>
      </c>
      <c r="Q1294" t="str">
        <f>_xlfn.XLOOKUP(Orders_CLEAN[[#This Row],[EmployeeID]],Employees[EmployeeID],Employees[EmployeeName])</f>
        <v>Thabo Le Roux</v>
      </c>
      <c r="R1294" s="8">
        <f>Orders_CLEAN[[#This Row],[Quantity]]*Orders_CLEAN[[#This Row],[UnitPrice]]*(1-Orders_CLEAN[[#This Row],[Discount]])</f>
        <v>5235.12</v>
      </c>
      <c r="S1294" s="8">
        <f>Orders_CLEAN[[#This Row],[Cost]]*Orders_CLEAN[[#This Row],[Quantity]]</f>
        <v>3136.1000000000004</v>
      </c>
      <c r="T1294" s="8">
        <f>Orders_CLEAN[[#This Row],[LineTotal]]-Orders_CLEAN[[#This Row],[LineCost]]</f>
        <v>2099.0199999999995</v>
      </c>
      <c r="U1294" s="8" t="str">
        <f>IFERROR(IF(Orders_CLEAN[[#This Row],[Profit]]/Orders_CLEAN[[#This Row],[LineTotal]]&gt;0.3, "High", IF(Orders_CLEAN[[#This Row],[Profit]]/Orders_CLEAN[[#This Row],[LineTotal]]&gt;=0.15, "Medium", "Low")), "Quantity Error!")</f>
        <v>High</v>
      </c>
      <c r="V1294" s="8" t="str">
        <f>IF(COUNTIF(Returns[OrderID], Orders_CLEAN[[#This Row],[OrderID]])&gt;0, "Yes", "No")</f>
        <v>No</v>
      </c>
      <c r="W1294" s="19">
        <f>IF(Orders_CLEAN[[#This Row],[Returned]]="Yes",1,0)</f>
        <v>0</v>
      </c>
    </row>
    <row r="1295" spans="1:23" x14ac:dyDescent="0.2">
      <c r="A1295" t="s">
        <v>1958</v>
      </c>
      <c r="B1295" s="5">
        <v>45328</v>
      </c>
      <c r="C1295" s="5" t="str">
        <f>IF(Orders_CLEAN[[#This Row],[Quantity]]="", "Quantity Error!", "Q"&amp;ROUNDUP(MONTH(Orders_CLEAN[[#This Row],[OrderDate]])/3,0))</f>
        <v>Q1</v>
      </c>
      <c r="D1295" t="s">
        <v>187</v>
      </c>
      <c r="E1295" t="str">
        <f>_xlfn.XLOOKUP(Orders_CLEAN[[#This Row],[CustomerID]],Customers[CustomerID],Customers[CustomerName])</f>
        <v>Pieter Joubert</v>
      </c>
      <c r="F1295" t="s">
        <v>61</v>
      </c>
      <c r="G1295" t="str">
        <f>_xlfn.XLOOKUP(Orders_CLEAN[[#This Row],[ProductID]],Products[ProductID],Products[ProductName])</f>
        <v>Laptops Model 4</v>
      </c>
      <c r="H1295" t="str">
        <f>_xlfn.XLOOKUP(Orders_CLEAN[[#This Row],[ProductName]],Products[ProductName],Products[Category])</f>
        <v>Technology</v>
      </c>
      <c r="I1295" s="6">
        <f>_xlfn.XLOOKUP(Orders_CLEAN[[#This Row],[ProductID]],Products[ProductID],Products[Cost])</f>
        <v>329.6</v>
      </c>
      <c r="J1295">
        <v>4</v>
      </c>
      <c r="K1295" s="6">
        <v>455.77</v>
      </c>
      <c r="L1295" s="7">
        <v>0</v>
      </c>
      <c r="M1295" t="s">
        <v>13</v>
      </c>
      <c r="N1295" t="s">
        <v>14</v>
      </c>
      <c r="O1295" t="str">
        <f>_xlfn.XLOOKUP(Orders_CLEAN[[#This Row],[Region]],Region_lookup[RegionCode],Region_lookup[RegionName])</f>
        <v>Western Cape</v>
      </c>
      <c r="P1295" t="s">
        <v>15</v>
      </c>
      <c r="Q1295" t="str">
        <f>_xlfn.XLOOKUP(Orders_CLEAN[[#This Row],[EmployeeID]],Employees[EmployeeID],Employees[EmployeeName])</f>
        <v>Anja Fourie</v>
      </c>
      <c r="R1295" s="8">
        <f>Orders_CLEAN[[#This Row],[Quantity]]*Orders_CLEAN[[#This Row],[UnitPrice]]*(1-Orders_CLEAN[[#This Row],[Discount]])</f>
        <v>1823.08</v>
      </c>
      <c r="S1295" s="8">
        <f>Orders_CLEAN[[#This Row],[Cost]]*Orders_CLEAN[[#This Row],[Quantity]]</f>
        <v>1318.4</v>
      </c>
      <c r="T1295" s="8">
        <f>Orders_CLEAN[[#This Row],[LineTotal]]-Orders_CLEAN[[#This Row],[LineCost]]</f>
        <v>504.67999999999984</v>
      </c>
      <c r="U1295" s="8" t="str">
        <f>IFERROR(IF(Orders_CLEAN[[#This Row],[Profit]]/Orders_CLEAN[[#This Row],[LineTotal]]&gt;0.3, "High", IF(Orders_CLEAN[[#This Row],[Profit]]/Orders_CLEAN[[#This Row],[LineTotal]]&gt;=0.15, "Medium", "Low")), "Quantity Error!")</f>
        <v>Medium</v>
      </c>
      <c r="V1295" s="8" t="str">
        <f>IF(COUNTIF(Returns[OrderID], Orders_CLEAN[[#This Row],[OrderID]])&gt;0, "Yes", "No")</f>
        <v>No</v>
      </c>
      <c r="W1295" s="19">
        <f>IF(Orders_CLEAN[[#This Row],[Returned]]="Yes",1,0)</f>
        <v>0</v>
      </c>
    </row>
    <row r="1296" spans="1:23" x14ac:dyDescent="0.2">
      <c r="A1296" t="s">
        <v>1959</v>
      </c>
      <c r="B1296" s="5">
        <v>45583</v>
      </c>
      <c r="C1296" s="5" t="str">
        <f>IF(Orders_CLEAN[[#This Row],[Quantity]]="", "Quantity Error!", "Q"&amp;ROUNDUP(MONTH(Orders_CLEAN[[#This Row],[OrderDate]])/3,0))</f>
        <v>Q4</v>
      </c>
      <c r="D1296" t="s">
        <v>381</v>
      </c>
      <c r="E1296" t="str">
        <f>_xlfn.XLOOKUP(Orders_CLEAN[[#This Row],[CustomerID]],Customers[CustomerID],Customers[CustomerName])</f>
        <v>Elmarie Fourie</v>
      </c>
      <c r="F1296" t="s">
        <v>108</v>
      </c>
      <c r="G1296" t="str">
        <f>_xlfn.XLOOKUP(Orders_CLEAN[[#This Row],[ProductID]],Products[ProductID],Products[ProductName])</f>
        <v>Staplers Model 2</v>
      </c>
      <c r="H1296" t="str">
        <f>_xlfn.XLOOKUP(Orders_CLEAN[[#This Row],[ProductName]],Products[ProductName],Products[Category])</f>
        <v>Office Supplies</v>
      </c>
      <c r="I1296" s="6">
        <f>_xlfn.XLOOKUP(Orders_CLEAN[[#This Row],[ProductID]],Products[ProductID],Products[Cost])</f>
        <v>723.21</v>
      </c>
      <c r="J1296">
        <v>12</v>
      </c>
      <c r="K1296" s="6">
        <v>1348.08</v>
      </c>
      <c r="L1296" s="7">
        <v>0.15</v>
      </c>
      <c r="M1296" t="s">
        <v>36</v>
      </c>
      <c r="N1296" t="s">
        <v>31</v>
      </c>
      <c r="O1296" t="str">
        <f>_xlfn.XLOOKUP(Orders_CLEAN[[#This Row],[Region]],Region_lookup[RegionCode],Region_lookup[RegionName])</f>
        <v>Gauteng</v>
      </c>
      <c r="P1296" t="s">
        <v>43</v>
      </c>
      <c r="Q1296" t="str">
        <f>_xlfn.XLOOKUP(Orders_CLEAN[[#This Row],[EmployeeID]],Employees[EmployeeID],Employees[EmployeeName])</f>
        <v>Thabo Dlamini</v>
      </c>
      <c r="R1296" s="8">
        <f>Orders_CLEAN[[#This Row],[Quantity]]*Orders_CLEAN[[#This Row],[UnitPrice]]*(1-Orders_CLEAN[[#This Row],[Discount]])</f>
        <v>13750.415999999999</v>
      </c>
      <c r="S1296" s="8">
        <f>Orders_CLEAN[[#This Row],[Cost]]*Orders_CLEAN[[#This Row],[Quantity]]</f>
        <v>8678.52</v>
      </c>
      <c r="T1296" s="8">
        <f>Orders_CLEAN[[#This Row],[LineTotal]]-Orders_CLEAN[[#This Row],[LineCost]]</f>
        <v>5071.8959999999988</v>
      </c>
      <c r="U1296" s="8" t="str">
        <f>IFERROR(IF(Orders_CLEAN[[#This Row],[Profit]]/Orders_CLEAN[[#This Row],[LineTotal]]&gt;0.3, "High", IF(Orders_CLEAN[[#This Row],[Profit]]/Orders_CLEAN[[#This Row],[LineTotal]]&gt;=0.15, "Medium", "Low")), "Quantity Error!")</f>
        <v>High</v>
      </c>
      <c r="V1296" s="8" t="str">
        <f>IF(COUNTIF(Returns[OrderID], Orders_CLEAN[[#This Row],[OrderID]])&gt;0, "Yes", "No")</f>
        <v>No</v>
      </c>
      <c r="W1296" s="19">
        <f>IF(Orders_CLEAN[[#This Row],[Returned]]="Yes",1,0)</f>
        <v>0</v>
      </c>
    </row>
    <row r="1297" spans="1:23" x14ac:dyDescent="0.2">
      <c r="A1297" t="s">
        <v>1961</v>
      </c>
      <c r="B1297" s="5">
        <v>45544</v>
      </c>
      <c r="C1297" s="5" t="str">
        <f>IF(Orders_CLEAN[[#This Row],[Quantity]]="", "Quantity Error!", "Q"&amp;ROUNDUP(MONTH(Orders_CLEAN[[#This Row],[OrderDate]])/3,0))</f>
        <v>Q3</v>
      </c>
      <c r="D1297" t="s">
        <v>463</v>
      </c>
      <c r="E1297" t="str">
        <f>_xlfn.XLOOKUP(Orders_CLEAN[[#This Row],[CustomerID]],Customers[CustomerID],Customers[CustomerName])</f>
        <v>Anja Van Der Merwe</v>
      </c>
      <c r="F1297" t="s">
        <v>178</v>
      </c>
      <c r="G1297" t="str">
        <f>_xlfn.XLOOKUP(Orders_CLEAN[[#This Row],[ProductID]],Products[ProductID],Products[ProductName])</f>
        <v>Chairs Model 2</v>
      </c>
      <c r="H1297" t="str">
        <f>_xlfn.XLOOKUP(Orders_CLEAN[[#This Row],[ProductName]],Products[ProductName],Products[Category])</f>
        <v>Furniture</v>
      </c>
      <c r="I1297" s="6">
        <f>_xlfn.XLOOKUP(Orders_CLEAN[[#This Row],[ProductID]],Products[ProductID],Products[Cost])</f>
        <v>116.9</v>
      </c>
      <c r="J1297">
        <v>10</v>
      </c>
      <c r="K1297" s="6">
        <v>253.46</v>
      </c>
      <c r="L1297" s="7">
        <v>0.1</v>
      </c>
      <c r="M1297" t="s">
        <v>27</v>
      </c>
      <c r="N1297" t="s">
        <v>21</v>
      </c>
      <c r="O1297" t="str">
        <f>_xlfn.XLOOKUP(Orders_CLEAN[[#This Row],[Region]],Region_lookup[RegionCode],Region_lookup[RegionName])</f>
        <v>KwaZulu-Natal</v>
      </c>
      <c r="P1297" t="s">
        <v>97</v>
      </c>
      <c r="Q1297" t="str">
        <f>_xlfn.XLOOKUP(Orders_CLEAN[[#This Row],[EmployeeID]],Employees[EmployeeID],Employees[EmployeeName])</f>
        <v>Bongani Sithole</v>
      </c>
      <c r="R1297" s="8">
        <f>Orders_CLEAN[[#This Row],[Quantity]]*Orders_CLEAN[[#This Row],[UnitPrice]]*(1-Orders_CLEAN[[#This Row],[Discount]])</f>
        <v>2281.14</v>
      </c>
      <c r="S1297" s="8">
        <f>Orders_CLEAN[[#This Row],[Cost]]*Orders_CLEAN[[#This Row],[Quantity]]</f>
        <v>1169</v>
      </c>
      <c r="T1297" s="8">
        <f>Orders_CLEAN[[#This Row],[LineTotal]]-Orders_CLEAN[[#This Row],[LineCost]]</f>
        <v>1112.1399999999999</v>
      </c>
      <c r="U1297" s="8" t="str">
        <f>IFERROR(IF(Orders_CLEAN[[#This Row],[Profit]]/Orders_CLEAN[[#This Row],[LineTotal]]&gt;0.3, "High", IF(Orders_CLEAN[[#This Row],[Profit]]/Orders_CLEAN[[#This Row],[LineTotal]]&gt;=0.15, "Medium", "Low")), "Quantity Error!")</f>
        <v>High</v>
      </c>
      <c r="V1297" s="8" t="str">
        <f>IF(COUNTIF(Returns[OrderID], Orders_CLEAN[[#This Row],[OrderID]])&gt;0, "Yes", "No")</f>
        <v>No</v>
      </c>
      <c r="W1297" s="19">
        <f>IF(Orders_CLEAN[[#This Row],[Returned]]="Yes",1,0)</f>
        <v>0</v>
      </c>
    </row>
    <row r="1298" spans="1:23" x14ac:dyDescent="0.2">
      <c r="A1298" t="s">
        <v>1962</v>
      </c>
      <c r="B1298" s="5">
        <v>45431</v>
      </c>
      <c r="C1298" s="5" t="str">
        <f>IF(Orders_CLEAN[[#This Row],[Quantity]]="", "Quantity Error!", "Q"&amp;ROUNDUP(MONTH(Orders_CLEAN[[#This Row],[OrderDate]])/3,0))</f>
        <v>Q2</v>
      </c>
      <c r="D1298" t="s">
        <v>371</v>
      </c>
      <c r="E1298" t="str">
        <f>_xlfn.XLOOKUP(Orders_CLEAN[[#This Row],[CustomerID]],Customers[CustomerID],Customers[CustomerName])</f>
        <v>Nomsa Dlamini</v>
      </c>
      <c r="F1298" t="s">
        <v>108</v>
      </c>
      <c r="G1298" t="str">
        <f>_xlfn.XLOOKUP(Orders_CLEAN[[#This Row],[ProductID]],Products[ProductID],Products[ProductName])</f>
        <v>Staplers Model 2</v>
      </c>
      <c r="H1298" t="str">
        <f>_xlfn.XLOOKUP(Orders_CLEAN[[#This Row],[ProductName]],Products[ProductName],Products[Category])</f>
        <v>Office Supplies</v>
      </c>
      <c r="I1298" s="6">
        <f>_xlfn.XLOOKUP(Orders_CLEAN[[#This Row],[ProductID]],Products[ProductID],Products[Cost])</f>
        <v>723.21</v>
      </c>
      <c r="J1298">
        <v>10</v>
      </c>
      <c r="K1298" s="6">
        <v>1348.08</v>
      </c>
      <c r="L1298" s="7">
        <v>0.1</v>
      </c>
      <c r="M1298" t="s">
        <v>36</v>
      </c>
      <c r="N1298" t="s">
        <v>31</v>
      </c>
      <c r="O1298" t="str">
        <f>_xlfn.XLOOKUP(Orders_CLEAN[[#This Row],[Region]],Region_lookup[RegionCode],Region_lookup[RegionName])</f>
        <v>Gauteng</v>
      </c>
      <c r="P1298" t="s">
        <v>43</v>
      </c>
      <c r="Q1298" t="str">
        <f>_xlfn.XLOOKUP(Orders_CLEAN[[#This Row],[EmployeeID]],Employees[EmployeeID],Employees[EmployeeName])</f>
        <v>Thabo Dlamini</v>
      </c>
      <c r="R1298" s="8">
        <f>Orders_CLEAN[[#This Row],[Quantity]]*Orders_CLEAN[[#This Row],[UnitPrice]]*(1-Orders_CLEAN[[#This Row],[Discount]])</f>
        <v>12132.72</v>
      </c>
      <c r="S1298" s="8">
        <f>Orders_CLEAN[[#This Row],[Cost]]*Orders_CLEAN[[#This Row],[Quantity]]</f>
        <v>7232.1</v>
      </c>
      <c r="T1298" s="8">
        <f>Orders_CLEAN[[#This Row],[LineTotal]]-Orders_CLEAN[[#This Row],[LineCost]]</f>
        <v>4900.619999999999</v>
      </c>
      <c r="U1298" s="8" t="str">
        <f>IFERROR(IF(Orders_CLEAN[[#This Row],[Profit]]/Orders_CLEAN[[#This Row],[LineTotal]]&gt;0.3, "High", IF(Orders_CLEAN[[#This Row],[Profit]]/Orders_CLEAN[[#This Row],[LineTotal]]&gt;=0.15, "Medium", "Low")), "Quantity Error!")</f>
        <v>High</v>
      </c>
      <c r="V1298" s="8" t="str">
        <f>IF(COUNTIF(Returns[OrderID], Orders_CLEAN[[#This Row],[OrderID]])&gt;0, "Yes", "No")</f>
        <v>No</v>
      </c>
      <c r="W1298" s="19">
        <f>IF(Orders_CLEAN[[#This Row],[Returned]]="Yes",1,0)</f>
        <v>0</v>
      </c>
    </row>
    <row r="1299" spans="1:23" x14ac:dyDescent="0.2">
      <c r="A1299" t="s">
        <v>1963</v>
      </c>
      <c r="B1299" s="5">
        <v>45296</v>
      </c>
      <c r="C1299" s="5" t="str">
        <f>IF(Orders_CLEAN[[#This Row],[Quantity]]="", "Quantity Error!", "Q"&amp;ROUNDUP(MONTH(Orders_CLEAN[[#This Row],[OrderDate]])/3,0))</f>
        <v>Q1</v>
      </c>
      <c r="D1299" t="s">
        <v>91</v>
      </c>
      <c r="E1299" t="str">
        <f>_xlfn.XLOOKUP(Orders_CLEAN[[#This Row],[CustomerID]],Customers[CustomerID],Customers[CustomerName])</f>
        <v>Werner Joubert</v>
      </c>
      <c r="F1299" t="s">
        <v>65</v>
      </c>
      <c r="G1299" t="str">
        <f>_xlfn.XLOOKUP(Orders_CLEAN[[#This Row],[ProductID]],Products[ProductID],Products[ProductName])</f>
        <v>Bookcases Model 2</v>
      </c>
      <c r="H1299" t="str">
        <f>_xlfn.XLOOKUP(Orders_CLEAN[[#This Row],[ProductName]],Products[ProductName],Products[Category])</f>
        <v>Furniture</v>
      </c>
      <c r="I1299" s="6">
        <f>_xlfn.XLOOKUP(Orders_CLEAN[[#This Row],[ProductID]],Products[ProductID],Products[Cost])</f>
        <v>633.59</v>
      </c>
      <c r="J1299">
        <v>5</v>
      </c>
      <c r="K1299" s="6">
        <v>800.37</v>
      </c>
      <c r="L1299" s="7">
        <v>0</v>
      </c>
      <c r="M1299" t="s">
        <v>62</v>
      </c>
      <c r="N1299" t="s">
        <v>14</v>
      </c>
      <c r="O1299" t="str">
        <f>_xlfn.XLOOKUP(Orders_CLEAN[[#This Row],[Region]],Region_lookup[RegionCode],Region_lookup[RegionName])</f>
        <v>Western Cape</v>
      </c>
      <c r="P1299" t="s">
        <v>93</v>
      </c>
      <c r="Q1299" t="str">
        <f>_xlfn.XLOOKUP(Orders_CLEAN[[#This Row],[EmployeeID]],Employees[EmployeeID],Employees[EmployeeName])</f>
        <v>Anja Zulu</v>
      </c>
      <c r="R1299" s="8">
        <f>Orders_CLEAN[[#This Row],[Quantity]]*Orders_CLEAN[[#This Row],[UnitPrice]]*(1-Orders_CLEAN[[#This Row],[Discount]])</f>
        <v>4001.85</v>
      </c>
      <c r="S1299" s="8">
        <f>Orders_CLEAN[[#This Row],[Cost]]*Orders_CLEAN[[#This Row],[Quantity]]</f>
        <v>3167.9500000000003</v>
      </c>
      <c r="T1299" s="8">
        <f>Orders_CLEAN[[#This Row],[LineTotal]]-Orders_CLEAN[[#This Row],[LineCost]]</f>
        <v>833.89999999999964</v>
      </c>
      <c r="U1299" s="8" t="str">
        <f>IFERROR(IF(Orders_CLEAN[[#This Row],[Profit]]/Orders_CLEAN[[#This Row],[LineTotal]]&gt;0.3, "High", IF(Orders_CLEAN[[#This Row],[Profit]]/Orders_CLEAN[[#This Row],[LineTotal]]&gt;=0.15, "Medium", "Low")), "Quantity Error!")</f>
        <v>Medium</v>
      </c>
      <c r="V1299" s="8" t="str">
        <f>IF(COUNTIF(Returns[OrderID], Orders_CLEAN[[#This Row],[OrderID]])&gt;0, "Yes", "No")</f>
        <v>No</v>
      </c>
      <c r="W1299" s="19">
        <f>IF(Orders_CLEAN[[#This Row],[Returned]]="Yes",1,0)</f>
        <v>0</v>
      </c>
    </row>
    <row r="1300" spans="1:23" x14ac:dyDescent="0.2">
      <c r="A1300" t="s">
        <v>1964</v>
      </c>
      <c r="B1300" s="5">
        <v>45690</v>
      </c>
      <c r="C1300" s="5" t="str">
        <f>IF(Orders_CLEAN[[#This Row],[Quantity]]="", "Quantity Error!", "Q"&amp;ROUNDUP(MONTH(Orders_CLEAN[[#This Row],[OrderDate]])/3,0))</f>
        <v>Q1</v>
      </c>
      <c r="D1300" t="s">
        <v>310</v>
      </c>
      <c r="E1300" t="str">
        <f>_xlfn.XLOOKUP(Orders_CLEAN[[#This Row],[CustomerID]],Customers[CustomerID],Customers[CustomerName])</f>
        <v>Riaan Khumalo</v>
      </c>
      <c r="F1300" t="s">
        <v>92</v>
      </c>
      <c r="G1300" t="str">
        <f>_xlfn.XLOOKUP(Orders_CLEAN[[#This Row],[ProductID]],Products[ProductID],Products[ProductName])</f>
        <v>Accessories Model 3</v>
      </c>
      <c r="H1300" t="str">
        <f>_xlfn.XLOOKUP(Orders_CLEAN[[#This Row],[ProductName]],Products[ProductName],Products[Category])</f>
        <v>Technology</v>
      </c>
      <c r="I1300" s="6">
        <f>_xlfn.XLOOKUP(Orders_CLEAN[[#This Row],[ProductID]],Products[ProductID],Products[Cost])</f>
        <v>357.49</v>
      </c>
      <c r="J1300">
        <v>9</v>
      </c>
      <c r="K1300" s="6">
        <v>769.69</v>
      </c>
      <c r="L1300" s="7">
        <v>0.1</v>
      </c>
      <c r="M1300" t="s">
        <v>62</v>
      </c>
      <c r="N1300" t="s">
        <v>14</v>
      </c>
      <c r="O1300" t="str">
        <f>_xlfn.XLOOKUP(Orders_CLEAN[[#This Row],[Region]],Region_lookup[RegionCode],Region_lookup[RegionName])</f>
        <v>Western Cape</v>
      </c>
      <c r="P1300" t="s">
        <v>82</v>
      </c>
      <c r="Q1300" t="str">
        <f>_xlfn.XLOOKUP(Orders_CLEAN[[#This Row],[EmployeeID]],Employees[EmployeeID],Employees[EmployeeName])</f>
        <v>Thabo Pretorius</v>
      </c>
      <c r="R1300" s="8">
        <f>Orders_CLEAN[[#This Row],[Quantity]]*Orders_CLEAN[[#This Row],[UnitPrice]]*(1-Orders_CLEAN[[#This Row],[Discount]])</f>
        <v>6234.4890000000014</v>
      </c>
      <c r="S1300" s="8">
        <f>Orders_CLEAN[[#This Row],[Cost]]*Orders_CLEAN[[#This Row],[Quantity]]</f>
        <v>3217.41</v>
      </c>
      <c r="T1300" s="8">
        <f>Orders_CLEAN[[#This Row],[LineTotal]]-Orders_CLEAN[[#This Row],[LineCost]]</f>
        <v>3017.0790000000015</v>
      </c>
      <c r="U1300" s="8" t="str">
        <f>IFERROR(IF(Orders_CLEAN[[#This Row],[Profit]]/Orders_CLEAN[[#This Row],[LineTotal]]&gt;0.3, "High", IF(Orders_CLEAN[[#This Row],[Profit]]/Orders_CLEAN[[#This Row],[LineTotal]]&gt;=0.15, "Medium", "Low")), "Quantity Error!")</f>
        <v>High</v>
      </c>
      <c r="V1300" s="8" t="str">
        <f>IF(COUNTIF(Returns[OrderID], Orders_CLEAN[[#This Row],[OrderID]])&gt;0, "Yes", "No")</f>
        <v>No</v>
      </c>
      <c r="W1300" s="19">
        <f>IF(Orders_CLEAN[[#This Row],[Returned]]="Yes",1,0)</f>
        <v>0</v>
      </c>
    </row>
    <row r="1301" spans="1:23" x14ac:dyDescent="0.2">
      <c r="A1301" t="s">
        <v>1965</v>
      </c>
      <c r="B1301" s="5">
        <v>45367</v>
      </c>
      <c r="C1301" s="5" t="str">
        <f>IF(Orders_CLEAN[[#This Row],[Quantity]]="", "Quantity Error!", "Q"&amp;ROUNDUP(MONTH(Orders_CLEAN[[#This Row],[OrderDate]])/3,0))</f>
        <v>Q1</v>
      </c>
      <c r="D1301" t="s">
        <v>169</v>
      </c>
      <c r="E1301" t="str">
        <f>_xlfn.XLOOKUP(Orders_CLEAN[[#This Row],[CustomerID]],Customers[CustomerID],Customers[CustomerName])</f>
        <v>Sipho Sithole</v>
      </c>
      <c r="F1301" t="s">
        <v>192</v>
      </c>
      <c r="G1301" t="str">
        <f>_xlfn.XLOOKUP(Orders_CLEAN[[#This Row],[ProductID]],Products[ProductID],Products[ProductName])</f>
        <v>Laptops Model 1</v>
      </c>
      <c r="H1301" t="str">
        <f>_xlfn.XLOOKUP(Orders_CLEAN[[#This Row],[ProductName]],Products[ProductName],Products[Category])</f>
        <v>Technology</v>
      </c>
      <c r="I1301" s="6">
        <f>_xlfn.XLOOKUP(Orders_CLEAN[[#This Row],[ProductID]],Products[ProductID],Products[Cost])</f>
        <v>732.63</v>
      </c>
      <c r="J1301">
        <v>1</v>
      </c>
      <c r="K1301" s="6">
        <v>1069.8599999999999</v>
      </c>
      <c r="L1301" s="7">
        <v>0.15</v>
      </c>
      <c r="M1301" t="s">
        <v>36</v>
      </c>
      <c r="N1301" t="s">
        <v>21</v>
      </c>
      <c r="O1301" t="str">
        <f>_xlfn.XLOOKUP(Orders_CLEAN[[#This Row],[Region]],Region_lookup[RegionCode],Region_lookup[RegionName])</f>
        <v>KwaZulu-Natal</v>
      </c>
      <c r="P1301" t="s">
        <v>97</v>
      </c>
      <c r="Q1301" t="str">
        <f>_xlfn.XLOOKUP(Orders_CLEAN[[#This Row],[EmployeeID]],Employees[EmployeeID],Employees[EmployeeName])</f>
        <v>Bongani Sithole</v>
      </c>
      <c r="R1301" s="8">
        <f>Orders_CLEAN[[#This Row],[Quantity]]*Orders_CLEAN[[#This Row],[UnitPrice]]*(1-Orders_CLEAN[[#This Row],[Discount]])</f>
        <v>909.38099999999986</v>
      </c>
      <c r="S1301" s="8">
        <f>Orders_CLEAN[[#This Row],[Cost]]*Orders_CLEAN[[#This Row],[Quantity]]</f>
        <v>732.63</v>
      </c>
      <c r="T1301" s="8">
        <f>Orders_CLEAN[[#This Row],[LineTotal]]-Orders_CLEAN[[#This Row],[LineCost]]</f>
        <v>176.75099999999986</v>
      </c>
      <c r="U1301" s="8" t="str">
        <f>IFERROR(IF(Orders_CLEAN[[#This Row],[Profit]]/Orders_CLEAN[[#This Row],[LineTotal]]&gt;0.3, "High", IF(Orders_CLEAN[[#This Row],[Profit]]/Orders_CLEAN[[#This Row],[LineTotal]]&gt;=0.15, "Medium", "Low")), "Quantity Error!")</f>
        <v>Medium</v>
      </c>
      <c r="V1301" s="8" t="str">
        <f>IF(COUNTIF(Returns[OrderID], Orders_CLEAN[[#This Row],[OrderID]])&gt;0, "Yes", "No")</f>
        <v>No</v>
      </c>
      <c r="W1301" s="19">
        <f>IF(Orders_CLEAN[[#This Row],[Returned]]="Yes",1,0)</f>
        <v>0</v>
      </c>
    </row>
    <row r="1302" spans="1:23" x14ac:dyDescent="0.2">
      <c r="A1302" t="s">
        <v>1967</v>
      </c>
      <c r="B1302" s="5">
        <v>45591</v>
      </c>
      <c r="C1302" s="5" t="str">
        <f>IF(Orders_CLEAN[[#This Row],[Quantity]]="", "Quantity Error!", "Q"&amp;ROUNDUP(MONTH(Orders_CLEAN[[#This Row],[OrderDate]])/3,0))</f>
        <v>Q4</v>
      </c>
      <c r="D1302" t="s">
        <v>567</v>
      </c>
      <c r="E1302" t="str">
        <f>_xlfn.XLOOKUP(Orders_CLEAN[[#This Row],[CustomerID]],Customers[CustomerID],Customers[CustomerName])</f>
        <v>Johan Ndlovu</v>
      </c>
      <c r="F1302" t="s">
        <v>144</v>
      </c>
      <c r="G1302" t="str">
        <f>_xlfn.XLOOKUP(Orders_CLEAN[[#This Row],[ProductID]],Products[ProductID],Products[ProductName])</f>
        <v>Bookcases Model 1</v>
      </c>
      <c r="H1302" t="str">
        <f>_xlfn.XLOOKUP(Orders_CLEAN[[#This Row],[ProductName]],Products[ProductName],Products[Category])</f>
        <v>Furniture</v>
      </c>
      <c r="I1302" s="6">
        <f>_xlfn.XLOOKUP(Orders_CLEAN[[#This Row],[ProductID]],Products[ProductID],Products[Cost])</f>
        <v>644.65</v>
      </c>
      <c r="J1302">
        <v>11</v>
      </c>
      <c r="K1302" s="6">
        <v>1029.82</v>
      </c>
      <c r="L1302" s="7">
        <v>0.05</v>
      </c>
      <c r="M1302" t="s">
        <v>36</v>
      </c>
      <c r="N1302" t="s">
        <v>14</v>
      </c>
      <c r="O1302" t="str">
        <f>_xlfn.XLOOKUP(Orders_CLEAN[[#This Row],[Region]],Region_lookup[RegionCode],Region_lookup[RegionName])</f>
        <v>Western Cape</v>
      </c>
      <c r="P1302" t="s">
        <v>15</v>
      </c>
      <c r="Q1302" t="str">
        <f>_xlfn.XLOOKUP(Orders_CLEAN[[#This Row],[EmployeeID]],Employees[EmployeeID],Employees[EmployeeName])</f>
        <v>Anja Fourie</v>
      </c>
      <c r="R1302" s="8">
        <f>Orders_CLEAN[[#This Row],[Quantity]]*Orders_CLEAN[[#This Row],[UnitPrice]]*(1-Orders_CLEAN[[#This Row],[Discount]])</f>
        <v>10761.618999999999</v>
      </c>
      <c r="S1302" s="8">
        <f>Orders_CLEAN[[#This Row],[Cost]]*Orders_CLEAN[[#This Row],[Quantity]]</f>
        <v>7091.15</v>
      </c>
      <c r="T1302" s="8">
        <f>Orders_CLEAN[[#This Row],[LineTotal]]-Orders_CLEAN[[#This Row],[LineCost]]</f>
        <v>3670.4689999999991</v>
      </c>
      <c r="U1302" s="8" t="str">
        <f>IFERROR(IF(Orders_CLEAN[[#This Row],[Profit]]/Orders_CLEAN[[#This Row],[LineTotal]]&gt;0.3, "High", IF(Orders_CLEAN[[#This Row],[Profit]]/Orders_CLEAN[[#This Row],[LineTotal]]&gt;=0.15, "Medium", "Low")), "Quantity Error!")</f>
        <v>High</v>
      </c>
      <c r="V1302" s="8" t="str">
        <f>IF(COUNTIF(Returns[OrderID], Orders_CLEAN[[#This Row],[OrderID]])&gt;0, "Yes", "No")</f>
        <v>No</v>
      </c>
      <c r="W1302" s="19">
        <f>IF(Orders_CLEAN[[#This Row],[Returned]]="Yes",1,0)</f>
        <v>0</v>
      </c>
    </row>
    <row r="1303" spans="1:23" x14ac:dyDescent="0.2">
      <c r="A1303" t="s">
        <v>1968</v>
      </c>
      <c r="B1303" s="5">
        <v>45813</v>
      </c>
      <c r="C1303" s="5" t="str">
        <f>IF(Orders_CLEAN[[#This Row],[Quantity]]="", "Quantity Error!", "Q"&amp;ROUNDUP(MONTH(Orders_CLEAN[[#This Row],[OrderDate]])/3,0))</f>
        <v>Q2</v>
      </c>
      <c r="D1303" t="s">
        <v>204</v>
      </c>
      <c r="E1303" t="str">
        <f>_xlfn.XLOOKUP(Orders_CLEAN[[#This Row],[CustomerID]],Customers[CustomerID],Customers[CustomerName])</f>
        <v>Elmarie Mbatha</v>
      </c>
      <c r="F1303" t="s">
        <v>213</v>
      </c>
      <c r="G1303" t="str">
        <f>_xlfn.XLOOKUP(Orders_CLEAN[[#This Row],[ProductID]],Products[ProductID],Products[ProductName])</f>
        <v>Pens Model 4</v>
      </c>
      <c r="H1303" t="str">
        <f>_xlfn.XLOOKUP(Orders_CLEAN[[#This Row],[ProductName]],Products[ProductName],Products[Category])</f>
        <v>Office Supplies</v>
      </c>
      <c r="I1303" s="6">
        <f>_xlfn.XLOOKUP(Orders_CLEAN[[#This Row],[ProductID]],Products[ProductID],Products[Cost])</f>
        <v>578.14</v>
      </c>
      <c r="J1303">
        <v>7</v>
      </c>
      <c r="K1303" s="6">
        <v>1084.72</v>
      </c>
      <c r="L1303" s="7">
        <v>0.1</v>
      </c>
      <c r="M1303" t="s">
        <v>36</v>
      </c>
      <c r="N1303" t="s">
        <v>14</v>
      </c>
      <c r="O1303" t="str">
        <f>_xlfn.XLOOKUP(Orders_CLEAN[[#This Row],[Region]],Region_lookup[RegionCode],Region_lookup[RegionName])</f>
        <v>Western Cape</v>
      </c>
      <c r="P1303" t="s">
        <v>93</v>
      </c>
      <c r="Q1303" t="str">
        <f>_xlfn.XLOOKUP(Orders_CLEAN[[#This Row],[EmployeeID]],Employees[EmployeeID],Employees[EmployeeName])</f>
        <v>Anja Zulu</v>
      </c>
      <c r="R1303" s="8">
        <f>Orders_CLEAN[[#This Row],[Quantity]]*Orders_CLEAN[[#This Row],[UnitPrice]]*(1-Orders_CLEAN[[#This Row],[Discount]])</f>
        <v>6833.7359999999999</v>
      </c>
      <c r="S1303" s="8">
        <f>Orders_CLEAN[[#This Row],[Cost]]*Orders_CLEAN[[#This Row],[Quantity]]</f>
        <v>4046.98</v>
      </c>
      <c r="T1303" s="8">
        <f>Orders_CLEAN[[#This Row],[LineTotal]]-Orders_CLEAN[[#This Row],[LineCost]]</f>
        <v>2786.7559999999999</v>
      </c>
      <c r="U1303" s="8" t="str">
        <f>IFERROR(IF(Orders_CLEAN[[#This Row],[Profit]]/Orders_CLEAN[[#This Row],[LineTotal]]&gt;0.3, "High", IF(Orders_CLEAN[[#This Row],[Profit]]/Orders_CLEAN[[#This Row],[LineTotal]]&gt;=0.15, "Medium", "Low")), "Quantity Error!")</f>
        <v>High</v>
      </c>
      <c r="V1303" s="8" t="str">
        <f>IF(COUNTIF(Returns[OrderID], Orders_CLEAN[[#This Row],[OrderID]])&gt;0, "Yes", "No")</f>
        <v>No</v>
      </c>
      <c r="W1303" s="19">
        <f>IF(Orders_CLEAN[[#This Row],[Returned]]="Yes",1,0)</f>
        <v>0</v>
      </c>
    </row>
    <row r="1304" spans="1:23" x14ac:dyDescent="0.2">
      <c r="A1304" t="s">
        <v>1970</v>
      </c>
      <c r="B1304" s="5">
        <v>45553</v>
      </c>
      <c r="C1304" s="5" t="str">
        <f>IF(Orders_CLEAN[[#This Row],[Quantity]]="", "Quantity Error!", "Q"&amp;ROUNDUP(MONTH(Orders_CLEAN[[#This Row],[OrderDate]])/3,0))</f>
        <v>Q3</v>
      </c>
      <c r="D1304" t="s">
        <v>388</v>
      </c>
      <c r="E1304" t="str">
        <f>_xlfn.XLOOKUP(Orders_CLEAN[[#This Row],[CustomerID]],Customers[CustomerID],Customers[CustomerName])</f>
        <v>Francois Mahlangu</v>
      </c>
      <c r="F1304" t="s">
        <v>81</v>
      </c>
      <c r="G1304" t="str">
        <f>_xlfn.XLOOKUP(Orders_CLEAN[[#This Row],[ProductID]],Products[ProductID],Products[ProductName])</f>
        <v>Envelopes Model 2</v>
      </c>
      <c r="H1304" t="str">
        <f>_xlfn.XLOOKUP(Orders_CLEAN[[#This Row],[ProductName]],Products[ProductName],Products[Category])</f>
        <v>Office Supplies</v>
      </c>
      <c r="I1304" s="6">
        <f>_xlfn.XLOOKUP(Orders_CLEAN[[#This Row],[ProductID]],Products[ProductID],Products[Cost])</f>
        <v>599.25</v>
      </c>
      <c r="J1304">
        <v>9</v>
      </c>
      <c r="K1304" s="6">
        <v>849.05</v>
      </c>
      <c r="L1304" s="7">
        <v>0.05</v>
      </c>
      <c r="M1304" t="s">
        <v>13</v>
      </c>
      <c r="N1304" t="s">
        <v>31</v>
      </c>
      <c r="O1304" t="str">
        <f>_xlfn.XLOOKUP(Orders_CLEAN[[#This Row],[Region]],Region_lookup[RegionCode],Region_lookup[RegionName])</f>
        <v>Gauteng</v>
      </c>
      <c r="P1304" t="s">
        <v>43</v>
      </c>
      <c r="Q1304" t="str">
        <f>_xlfn.XLOOKUP(Orders_CLEAN[[#This Row],[EmployeeID]],Employees[EmployeeID],Employees[EmployeeName])</f>
        <v>Thabo Dlamini</v>
      </c>
      <c r="R1304" s="8">
        <f>Orders_CLEAN[[#This Row],[Quantity]]*Orders_CLEAN[[#This Row],[UnitPrice]]*(1-Orders_CLEAN[[#This Row],[Discount]])</f>
        <v>7259.3774999999996</v>
      </c>
      <c r="S1304" s="8">
        <f>Orders_CLEAN[[#This Row],[Cost]]*Orders_CLEAN[[#This Row],[Quantity]]</f>
        <v>5393.25</v>
      </c>
      <c r="T1304" s="8">
        <f>Orders_CLEAN[[#This Row],[LineTotal]]-Orders_CLEAN[[#This Row],[LineCost]]</f>
        <v>1866.1274999999996</v>
      </c>
      <c r="U1304" s="8" t="str">
        <f>IFERROR(IF(Orders_CLEAN[[#This Row],[Profit]]/Orders_CLEAN[[#This Row],[LineTotal]]&gt;0.3, "High", IF(Orders_CLEAN[[#This Row],[Profit]]/Orders_CLEAN[[#This Row],[LineTotal]]&gt;=0.15, "Medium", "Low")), "Quantity Error!")</f>
        <v>Medium</v>
      </c>
      <c r="V1304" s="8" t="str">
        <f>IF(COUNTIF(Returns[OrderID], Orders_CLEAN[[#This Row],[OrderID]])&gt;0, "Yes", "No")</f>
        <v>No</v>
      </c>
      <c r="W1304" s="19">
        <f>IF(Orders_CLEAN[[#This Row],[Returned]]="Yes",1,0)</f>
        <v>0</v>
      </c>
    </row>
    <row r="1305" spans="1:23" x14ac:dyDescent="0.2">
      <c r="A1305" t="s">
        <v>1971</v>
      </c>
      <c r="B1305" s="5">
        <v>45469</v>
      </c>
      <c r="C1305" s="5" t="str">
        <f>IF(Orders_CLEAN[[#This Row],[Quantity]]="", "Quantity Error!", "Q"&amp;ROUNDUP(MONTH(Orders_CLEAN[[#This Row],[OrderDate]])/3,0))</f>
        <v>Q2</v>
      </c>
      <c r="D1305" t="s">
        <v>323</v>
      </c>
      <c r="E1305" t="str">
        <f>_xlfn.XLOOKUP(Orders_CLEAN[[#This Row],[CustomerID]],Customers[CustomerID],Customers[CustomerName])</f>
        <v>Nomsa Molefe</v>
      </c>
      <c r="F1305" t="s">
        <v>269</v>
      </c>
      <c r="G1305" t="str">
        <f>_xlfn.XLOOKUP(Orders_CLEAN[[#This Row],[ProductID]],Products[ProductID],Products[ProductName])</f>
        <v>Binders Model 1</v>
      </c>
      <c r="H1305" t="str">
        <f>_xlfn.XLOOKUP(Orders_CLEAN[[#This Row],[ProductName]],Products[ProductName],Products[Category])</f>
        <v>Office Supplies</v>
      </c>
      <c r="I1305" s="6">
        <f>_xlfn.XLOOKUP(Orders_CLEAN[[#This Row],[ProductID]],Products[ProductID],Products[Cost])</f>
        <v>454.91</v>
      </c>
      <c r="J1305">
        <v>12</v>
      </c>
      <c r="K1305" s="6">
        <v>865.02</v>
      </c>
      <c r="L1305" s="7">
        <v>0.1</v>
      </c>
      <c r="M1305" t="s">
        <v>62</v>
      </c>
      <c r="N1305" t="s">
        <v>14</v>
      </c>
      <c r="O1305" t="str">
        <f>_xlfn.XLOOKUP(Orders_CLEAN[[#This Row],[Region]],Region_lookup[RegionCode],Region_lookup[RegionName])</f>
        <v>Western Cape</v>
      </c>
      <c r="P1305" t="s">
        <v>15</v>
      </c>
      <c r="Q1305" t="str">
        <f>_xlfn.XLOOKUP(Orders_CLEAN[[#This Row],[EmployeeID]],Employees[EmployeeID],Employees[EmployeeName])</f>
        <v>Anja Fourie</v>
      </c>
      <c r="R1305" s="8">
        <f>Orders_CLEAN[[#This Row],[Quantity]]*Orders_CLEAN[[#This Row],[UnitPrice]]*(1-Orders_CLEAN[[#This Row],[Discount]])</f>
        <v>9342.2160000000003</v>
      </c>
      <c r="S1305" s="8">
        <f>Orders_CLEAN[[#This Row],[Cost]]*Orders_CLEAN[[#This Row],[Quantity]]</f>
        <v>5458.92</v>
      </c>
      <c r="T1305" s="8">
        <f>Orders_CLEAN[[#This Row],[LineTotal]]-Orders_CLEAN[[#This Row],[LineCost]]</f>
        <v>3883.2960000000003</v>
      </c>
      <c r="U1305" s="8" t="str">
        <f>IFERROR(IF(Orders_CLEAN[[#This Row],[Profit]]/Orders_CLEAN[[#This Row],[LineTotal]]&gt;0.3, "High", IF(Orders_CLEAN[[#This Row],[Profit]]/Orders_CLEAN[[#This Row],[LineTotal]]&gt;=0.15, "Medium", "Low")), "Quantity Error!")</f>
        <v>High</v>
      </c>
      <c r="V1305" s="8" t="str">
        <f>IF(COUNTIF(Returns[OrderID], Orders_CLEAN[[#This Row],[OrderID]])&gt;0, "Yes", "No")</f>
        <v>Yes</v>
      </c>
      <c r="W1305" s="19">
        <f>IF(Orders_CLEAN[[#This Row],[Returned]]="Yes",1,0)</f>
        <v>1</v>
      </c>
    </row>
    <row r="1306" spans="1:23" x14ac:dyDescent="0.2">
      <c r="A1306" t="s">
        <v>1972</v>
      </c>
      <c r="B1306" s="5">
        <v>45820</v>
      </c>
      <c r="C1306" s="5" t="str">
        <f>IF(Orders_CLEAN[[#This Row],[Quantity]]="", "Quantity Error!", "Q"&amp;ROUNDUP(MONTH(Orders_CLEAN[[#This Row],[OrderDate]])/3,0))</f>
        <v>Q2</v>
      </c>
      <c r="D1306" t="s">
        <v>25</v>
      </c>
      <c r="E1306" t="str">
        <f>_xlfn.XLOOKUP(Orders_CLEAN[[#This Row],[CustomerID]],Customers[CustomerID],Customers[CustomerName])</f>
        <v>Anja Pretorius</v>
      </c>
      <c r="F1306" t="s">
        <v>329</v>
      </c>
      <c r="G1306" t="str">
        <f>_xlfn.XLOOKUP(Orders_CLEAN[[#This Row],[ProductID]],Products[ProductID],Products[ProductName])</f>
        <v>Chairs Model 3</v>
      </c>
      <c r="H1306" t="str">
        <f>_xlfn.XLOOKUP(Orders_CLEAN[[#This Row],[ProductName]],Products[ProductName],Products[Category])</f>
        <v>Furniture</v>
      </c>
      <c r="I1306" s="6">
        <f>_xlfn.XLOOKUP(Orders_CLEAN[[#This Row],[ProductID]],Products[ProductID],Products[Cost])</f>
        <v>688.81</v>
      </c>
      <c r="J1306">
        <v>9</v>
      </c>
      <c r="K1306" s="6">
        <v>1334.92</v>
      </c>
      <c r="L1306" s="7">
        <v>0</v>
      </c>
      <c r="M1306" t="s">
        <v>36</v>
      </c>
      <c r="N1306" t="s">
        <v>14</v>
      </c>
      <c r="O1306" t="str">
        <f>_xlfn.XLOOKUP(Orders_CLEAN[[#This Row],[Region]],Region_lookup[RegionCode],Region_lookup[RegionName])</f>
        <v>Western Cape</v>
      </c>
      <c r="P1306" t="s">
        <v>93</v>
      </c>
      <c r="Q1306" t="str">
        <f>_xlfn.XLOOKUP(Orders_CLEAN[[#This Row],[EmployeeID]],Employees[EmployeeID],Employees[EmployeeName])</f>
        <v>Anja Zulu</v>
      </c>
      <c r="R1306" s="8">
        <f>Orders_CLEAN[[#This Row],[Quantity]]*Orders_CLEAN[[#This Row],[UnitPrice]]*(1-Orders_CLEAN[[#This Row],[Discount]])</f>
        <v>12014.28</v>
      </c>
      <c r="S1306" s="8">
        <f>Orders_CLEAN[[#This Row],[Cost]]*Orders_CLEAN[[#This Row],[Quantity]]</f>
        <v>6199.2899999999991</v>
      </c>
      <c r="T1306" s="8">
        <f>Orders_CLEAN[[#This Row],[LineTotal]]-Orders_CLEAN[[#This Row],[LineCost]]</f>
        <v>5814.9900000000016</v>
      </c>
      <c r="U1306" s="8" t="str">
        <f>IFERROR(IF(Orders_CLEAN[[#This Row],[Profit]]/Orders_CLEAN[[#This Row],[LineTotal]]&gt;0.3, "High", IF(Orders_CLEAN[[#This Row],[Profit]]/Orders_CLEAN[[#This Row],[LineTotal]]&gt;=0.15, "Medium", "Low")), "Quantity Error!")</f>
        <v>High</v>
      </c>
      <c r="V1306" s="8" t="str">
        <f>IF(COUNTIF(Returns[OrderID], Orders_CLEAN[[#This Row],[OrderID]])&gt;0, "Yes", "No")</f>
        <v>No</v>
      </c>
      <c r="W1306" s="19">
        <f>IF(Orders_CLEAN[[#This Row],[Returned]]="Yes",1,0)</f>
        <v>0</v>
      </c>
    </row>
    <row r="1307" spans="1:23" x14ac:dyDescent="0.2">
      <c r="A1307" t="s">
        <v>1973</v>
      </c>
      <c r="B1307" s="5">
        <v>45332</v>
      </c>
      <c r="C1307" s="5" t="str">
        <f>IF(Orders_CLEAN[[#This Row],[Quantity]]="", "Quantity Error!", "Q"&amp;ROUNDUP(MONTH(Orders_CLEAN[[#This Row],[OrderDate]])/3,0))</f>
        <v>Q1</v>
      </c>
      <c r="D1307" t="s">
        <v>29</v>
      </c>
      <c r="E1307" t="str">
        <f>_xlfn.XLOOKUP(Orders_CLEAN[[#This Row],[CustomerID]],Customers[CustomerID],Customers[CustomerName])</f>
        <v>Lerato Molefe</v>
      </c>
      <c r="F1307" t="s">
        <v>195</v>
      </c>
      <c r="G1307" t="str">
        <f>_xlfn.XLOOKUP(Orders_CLEAN[[#This Row],[ProductID]],Products[ProductID],Products[ProductName])</f>
        <v>Printers Model 2</v>
      </c>
      <c r="H1307" t="str">
        <f>_xlfn.XLOOKUP(Orders_CLEAN[[#This Row],[ProductName]],Products[ProductName],Products[Category])</f>
        <v>Technology</v>
      </c>
      <c r="I1307" s="6">
        <f>_xlfn.XLOOKUP(Orders_CLEAN[[#This Row],[ProductID]],Products[ProductID],Products[Cost])</f>
        <v>338.21</v>
      </c>
      <c r="J1307">
        <v>6</v>
      </c>
      <c r="K1307" s="6">
        <v>661.25</v>
      </c>
      <c r="L1307" s="7">
        <v>0</v>
      </c>
      <c r="M1307" t="s">
        <v>62</v>
      </c>
      <c r="N1307" t="s">
        <v>31</v>
      </c>
      <c r="O1307" t="str">
        <f>_xlfn.XLOOKUP(Orders_CLEAN[[#This Row],[Region]],Region_lookup[RegionCode],Region_lookup[RegionName])</f>
        <v>Gauteng</v>
      </c>
      <c r="P1307" t="s">
        <v>32</v>
      </c>
      <c r="Q1307" t="str">
        <f>_xlfn.XLOOKUP(Orders_CLEAN[[#This Row],[EmployeeID]],Employees[EmployeeID],Employees[EmployeeName])</f>
        <v>Nomvula Mokoena</v>
      </c>
      <c r="R1307" s="8">
        <f>Orders_CLEAN[[#This Row],[Quantity]]*Orders_CLEAN[[#This Row],[UnitPrice]]*(1-Orders_CLEAN[[#This Row],[Discount]])</f>
        <v>3967.5</v>
      </c>
      <c r="S1307" s="8">
        <f>Orders_CLEAN[[#This Row],[Cost]]*Orders_CLEAN[[#This Row],[Quantity]]</f>
        <v>2029.2599999999998</v>
      </c>
      <c r="T1307" s="8">
        <f>Orders_CLEAN[[#This Row],[LineTotal]]-Orders_CLEAN[[#This Row],[LineCost]]</f>
        <v>1938.2400000000002</v>
      </c>
      <c r="U1307" s="8" t="str">
        <f>IFERROR(IF(Orders_CLEAN[[#This Row],[Profit]]/Orders_CLEAN[[#This Row],[LineTotal]]&gt;0.3, "High", IF(Orders_CLEAN[[#This Row],[Profit]]/Orders_CLEAN[[#This Row],[LineTotal]]&gt;=0.15, "Medium", "Low")), "Quantity Error!")</f>
        <v>High</v>
      </c>
      <c r="V1307" s="8" t="str">
        <f>IF(COUNTIF(Returns[OrderID], Orders_CLEAN[[#This Row],[OrderID]])&gt;0, "Yes", "No")</f>
        <v>No</v>
      </c>
      <c r="W1307" s="19">
        <f>IF(Orders_CLEAN[[#This Row],[Returned]]="Yes",1,0)</f>
        <v>0</v>
      </c>
    </row>
    <row r="1308" spans="1:23" x14ac:dyDescent="0.2">
      <c r="A1308" t="s">
        <v>1974</v>
      </c>
      <c r="B1308" s="5">
        <v>45620</v>
      </c>
      <c r="C1308" s="5" t="str">
        <f>IF(Orders_CLEAN[[#This Row],[Quantity]]="", "Quantity Error!", "Q"&amp;ROUNDUP(MONTH(Orders_CLEAN[[#This Row],[OrderDate]])/3,0))</f>
        <v>Q4</v>
      </c>
      <c r="D1308" t="s">
        <v>448</v>
      </c>
      <c r="E1308" t="str">
        <f>_xlfn.XLOOKUP(Orders_CLEAN[[#This Row],[CustomerID]],Customers[CustomerID],Customers[CustomerName])</f>
        <v>Werner Van Der Merwe</v>
      </c>
      <c r="F1308" t="s">
        <v>55</v>
      </c>
      <c r="G1308" t="str">
        <f>_xlfn.XLOOKUP(Orders_CLEAN[[#This Row],[ProductID]],Products[ProductID],Products[ProductName])</f>
        <v>Paper Model 3</v>
      </c>
      <c r="H1308" t="str">
        <f>_xlfn.XLOOKUP(Orders_CLEAN[[#This Row],[ProductName]],Products[ProductName],Products[Category])</f>
        <v>Office Supplies</v>
      </c>
      <c r="I1308" s="6">
        <f>_xlfn.XLOOKUP(Orders_CLEAN[[#This Row],[ProductID]],Products[ProductID],Products[Cost])</f>
        <v>239.71</v>
      </c>
      <c r="J1308">
        <v>1</v>
      </c>
      <c r="K1308" s="6">
        <v>522.34</v>
      </c>
      <c r="L1308" s="7">
        <v>0</v>
      </c>
      <c r="M1308" t="s">
        <v>62</v>
      </c>
      <c r="N1308" t="s">
        <v>47</v>
      </c>
      <c r="O1308" t="str">
        <f>_xlfn.XLOOKUP(Orders_CLEAN[[#This Row],[Region]],Region_lookup[RegionCode],Region_lookup[RegionName])</f>
        <v>Eastern Cape</v>
      </c>
      <c r="P1308" t="s">
        <v>48</v>
      </c>
      <c r="Q1308" t="str">
        <f>_xlfn.XLOOKUP(Orders_CLEAN[[#This Row],[EmployeeID]],Employees[EmployeeID],Employees[EmployeeName])</f>
        <v>Sipho Ndlovu</v>
      </c>
      <c r="R1308" s="8">
        <f>Orders_CLEAN[[#This Row],[Quantity]]*Orders_CLEAN[[#This Row],[UnitPrice]]*(1-Orders_CLEAN[[#This Row],[Discount]])</f>
        <v>522.34</v>
      </c>
      <c r="S1308" s="8">
        <f>Orders_CLEAN[[#This Row],[Cost]]*Orders_CLEAN[[#This Row],[Quantity]]</f>
        <v>239.71</v>
      </c>
      <c r="T1308" s="8">
        <f>Orders_CLEAN[[#This Row],[LineTotal]]-Orders_CLEAN[[#This Row],[LineCost]]</f>
        <v>282.63</v>
      </c>
      <c r="U1308" s="8" t="str">
        <f>IFERROR(IF(Orders_CLEAN[[#This Row],[Profit]]/Orders_CLEAN[[#This Row],[LineTotal]]&gt;0.3, "High", IF(Orders_CLEAN[[#This Row],[Profit]]/Orders_CLEAN[[#This Row],[LineTotal]]&gt;=0.15, "Medium", "Low")), "Quantity Error!")</f>
        <v>High</v>
      </c>
      <c r="V1308" s="8" t="str">
        <f>IF(COUNTIF(Returns[OrderID], Orders_CLEAN[[#This Row],[OrderID]])&gt;0, "Yes", "No")</f>
        <v>No</v>
      </c>
      <c r="W1308" s="19">
        <f>IF(Orders_CLEAN[[#This Row],[Returned]]="Yes",1,0)</f>
        <v>0</v>
      </c>
    </row>
    <row r="1309" spans="1:23" x14ac:dyDescent="0.2">
      <c r="A1309" t="s">
        <v>1975</v>
      </c>
      <c r="B1309" s="5">
        <v>45517</v>
      </c>
      <c r="C1309" s="5" t="str">
        <f>IF(Orders_CLEAN[[#This Row],[Quantity]]="", "Quantity Error!", "Q"&amp;ROUNDUP(MONTH(Orders_CLEAN[[#This Row],[OrderDate]])/3,0))</f>
        <v>Q3</v>
      </c>
      <c r="D1309" t="s">
        <v>110</v>
      </c>
      <c r="E1309" t="str">
        <f>_xlfn.XLOOKUP(Orders_CLEAN[[#This Row],[CustomerID]],Customers[CustomerID],Customers[CustomerName])</f>
        <v>Nomvula Khumalo</v>
      </c>
      <c r="F1309" t="s">
        <v>162</v>
      </c>
      <c r="G1309" t="str">
        <f>_xlfn.XLOOKUP(Orders_CLEAN[[#This Row],[ProductID]],Products[ProductID],Products[ProductName])</f>
        <v>Chairs Model 1</v>
      </c>
      <c r="H1309" t="str">
        <f>_xlfn.XLOOKUP(Orders_CLEAN[[#This Row],[ProductName]],Products[ProductName],Products[Category])</f>
        <v>Furniture</v>
      </c>
      <c r="I1309" s="6">
        <f>_xlfn.XLOOKUP(Orders_CLEAN[[#This Row],[ProductID]],Products[ProductID],Products[Cost])</f>
        <v>96.56</v>
      </c>
      <c r="J1309">
        <v>5</v>
      </c>
      <c r="K1309" s="6">
        <v>209.03</v>
      </c>
      <c r="L1309" s="7">
        <v>0</v>
      </c>
      <c r="M1309" t="s">
        <v>27</v>
      </c>
      <c r="N1309" t="s">
        <v>21</v>
      </c>
      <c r="O1309" t="str">
        <f>_xlfn.XLOOKUP(Orders_CLEAN[[#This Row],[Region]],Region_lookup[RegionCode],Region_lookup[RegionName])</f>
        <v>KwaZulu-Natal</v>
      </c>
      <c r="P1309" t="s">
        <v>22</v>
      </c>
      <c r="Q1309" t="str">
        <f>_xlfn.XLOOKUP(Orders_CLEAN[[#This Row],[EmployeeID]],Employees[EmployeeID],Employees[EmployeeName])</f>
        <v>Thabo Le Roux</v>
      </c>
      <c r="R1309" s="8">
        <f>Orders_CLEAN[[#This Row],[Quantity]]*Orders_CLEAN[[#This Row],[UnitPrice]]*(1-Orders_CLEAN[[#This Row],[Discount]])</f>
        <v>1045.1500000000001</v>
      </c>
      <c r="S1309" s="8">
        <f>Orders_CLEAN[[#This Row],[Cost]]*Orders_CLEAN[[#This Row],[Quantity]]</f>
        <v>482.8</v>
      </c>
      <c r="T1309" s="8">
        <f>Orders_CLEAN[[#This Row],[LineTotal]]-Orders_CLEAN[[#This Row],[LineCost]]</f>
        <v>562.35000000000014</v>
      </c>
      <c r="U1309" s="8" t="str">
        <f>IFERROR(IF(Orders_CLEAN[[#This Row],[Profit]]/Orders_CLEAN[[#This Row],[LineTotal]]&gt;0.3, "High", IF(Orders_CLEAN[[#This Row],[Profit]]/Orders_CLEAN[[#This Row],[LineTotal]]&gt;=0.15, "Medium", "Low")), "Quantity Error!")</f>
        <v>High</v>
      </c>
      <c r="V1309" s="8" t="str">
        <f>IF(COUNTIF(Returns[OrderID], Orders_CLEAN[[#This Row],[OrderID]])&gt;0, "Yes", "No")</f>
        <v>No</v>
      </c>
      <c r="W1309" s="19">
        <f>IF(Orders_CLEAN[[#This Row],[Returned]]="Yes",1,0)</f>
        <v>0</v>
      </c>
    </row>
    <row r="1310" spans="1:23" x14ac:dyDescent="0.2">
      <c r="A1310" t="s">
        <v>1976</v>
      </c>
      <c r="B1310" s="5">
        <v>45655</v>
      </c>
      <c r="C1310" s="5" t="str">
        <f>IF(Orders_CLEAN[[#This Row],[Quantity]]="", "Quantity Error!", "Q"&amp;ROUNDUP(MONTH(Orders_CLEAN[[#This Row],[OrderDate]])/3,0))</f>
        <v>Q4</v>
      </c>
      <c r="D1310" t="s">
        <v>72</v>
      </c>
      <c r="E1310" t="str">
        <f>_xlfn.XLOOKUP(Orders_CLEAN[[#This Row],[CustomerID]],Customers[CustomerID],Customers[CustomerName])</f>
        <v>Francois Botha</v>
      </c>
      <c r="F1310" t="s">
        <v>151</v>
      </c>
      <c r="G1310" t="str">
        <f>_xlfn.XLOOKUP(Orders_CLEAN[[#This Row],[ProductID]],Products[ProductID],Products[ProductName])</f>
        <v>Binders Model 3</v>
      </c>
      <c r="H1310" t="str">
        <f>_xlfn.XLOOKUP(Orders_CLEAN[[#This Row],[ProductName]],Products[ProductName],Products[Category])</f>
        <v>Office Supplies</v>
      </c>
      <c r="I1310" s="6">
        <f>_xlfn.XLOOKUP(Orders_CLEAN[[#This Row],[ProductID]],Products[ProductID],Products[Cost])</f>
        <v>487.09</v>
      </c>
      <c r="J1310">
        <v>3</v>
      </c>
      <c r="K1310" s="6">
        <v>838.72</v>
      </c>
      <c r="L1310" s="7">
        <v>0.15</v>
      </c>
      <c r="M1310" t="s">
        <v>62</v>
      </c>
      <c r="N1310" t="s">
        <v>47</v>
      </c>
      <c r="O1310" t="str">
        <f>_xlfn.XLOOKUP(Orders_CLEAN[[#This Row],[Region]],Region_lookup[RegionCode],Region_lookup[RegionName])</f>
        <v>Eastern Cape</v>
      </c>
      <c r="P1310" t="s">
        <v>75</v>
      </c>
      <c r="Q1310" t="str">
        <f>_xlfn.XLOOKUP(Orders_CLEAN[[#This Row],[EmployeeID]],Employees[EmployeeID],Employees[EmployeeName])</f>
        <v>Francois Steyn</v>
      </c>
      <c r="R1310" s="8">
        <f>Orders_CLEAN[[#This Row],[Quantity]]*Orders_CLEAN[[#This Row],[UnitPrice]]*(1-Orders_CLEAN[[#This Row],[Discount]])</f>
        <v>2138.7359999999999</v>
      </c>
      <c r="S1310" s="8">
        <f>Orders_CLEAN[[#This Row],[Cost]]*Orders_CLEAN[[#This Row],[Quantity]]</f>
        <v>1461.27</v>
      </c>
      <c r="T1310" s="8">
        <f>Orders_CLEAN[[#This Row],[LineTotal]]-Orders_CLEAN[[#This Row],[LineCost]]</f>
        <v>677.46599999999989</v>
      </c>
      <c r="U1310" s="8" t="str">
        <f>IFERROR(IF(Orders_CLEAN[[#This Row],[Profit]]/Orders_CLEAN[[#This Row],[LineTotal]]&gt;0.3, "High", IF(Orders_CLEAN[[#This Row],[Profit]]/Orders_CLEAN[[#This Row],[LineTotal]]&gt;=0.15, "Medium", "Low")), "Quantity Error!")</f>
        <v>High</v>
      </c>
      <c r="V1310" s="8" t="str">
        <f>IF(COUNTIF(Returns[OrderID], Orders_CLEAN[[#This Row],[OrderID]])&gt;0, "Yes", "No")</f>
        <v>No</v>
      </c>
      <c r="W1310" s="19">
        <f>IF(Orders_CLEAN[[#This Row],[Returned]]="Yes",1,0)</f>
        <v>0</v>
      </c>
    </row>
    <row r="1311" spans="1:23" x14ac:dyDescent="0.2">
      <c r="A1311" t="s">
        <v>1977</v>
      </c>
      <c r="B1311" s="5">
        <v>45329</v>
      </c>
      <c r="C1311" s="5" t="str">
        <f>IF(Orders_CLEAN[[#This Row],[Quantity]]="", "Quantity Error!", "Q"&amp;ROUNDUP(MONTH(Orders_CLEAN[[#This Row],[OrderDate]])/3,0))</f>
        <v>Q1</v>
      </c>
      <c r="D1311" t="s">
        <v>404</v>
      </c>
      <c r="E1311" t="str">
        <f>_xlfn.XLOOKUP(Orders_CLEAN[[#This Row],[CustomerID]],Customers[CustomerID],Customers[CustomerName])</f>
        <v>Riaan Botha</v>
      </c>
      <c r="F1311" t="s">
        <v>35</v>
      </c>
      <c r="G1311" t="str">
        <f>_xlfn.XLOOKUP(Orders_CLEAN[[#This Row],[ProductID]],Products[ProductID],Products[ProductName])</f>
        <v>Accessories Model 1</v>
      </c>
      <c r="H1311" t="str">
        <f>_xlfn.XLOOKUP(Orders_CLEAN[[#This Row],[ProductName]],Products[ProductName],Products[Category])</f>
        <v>Technology</v>
      </c>
      <c r="I1311" s="6">
        <f>_xlfn.XLOOKUP(Orders_CLEAN[[#This Row],[ProductID]],Products[ProductID],Products[Cost])</f>
        <v>329.45</v>
      </c>
      <c r="J1311">
        <v>5</v>
      </c>
      <c r="K1311" s="6">
        <v>709.62</v>
      </c>
      <c r="L1311" s="7">
        <v>0.05</v>
      </c>
      <c r="M1311" t="s">
        <v>27</v>
      </c>
      <c r="N1311" t="s">
        <v>21</v>
      </c>
      <c r="O1311" t="str">
        <f>_xlfn.XLOOKUP(Orders_CLEAN[[#This Row],[Region]],Region_lookup[RegionCode],Region_lookup[RegionName])</f>
        <v>KwaZulu-Natal</v>
      </c>
      <c r="P1311" t="s">
        <v>170</v>
      </c>
      <c r="Q1311" t="str">
        <f>_xlfn.XLOOKUP(Orders_CLEAN[[#This Row],[EmployeeID]],Employees[EmployeeID],Employees[EmployeeName])</f>
        <v>Nomvula Le Roux</v>
      </c>
      <c r="R1311" s="8">
        <f>Orders_CLEAN[[#This Row],[Quantity]]*Orders_CLEAN[[#This Row],[UnitPrice]]*(1-Orders_CLEAN[[#This Row],[Discount]])</f>
        <v>3370.6949999999997</v>
      </c>
      <c r="S1311" s="8">
        <f>Orders_CLEAN[[#This Row],[Cost]]*Orders_CLEAN[[#This Row],[Quantity]]</f>
        <v>1647.25</v>
      </c>
      <c r="T1311" s="8">
        <f>Orders_CLEAN[[#This Row],[LineTotal]]-Orders_CLEAN[[#This Row],[LineCost]]</f>
        <v>1723.4449999999997</v>
      </c>
      <c r="U1311" s="8" t="str">
        <f>IFERROR(IF(Orders_CLEAN[[#This Row],[Profit]]/Orders_CLEAN[[#This Row],[LineTotal]]&gt;0.3, "High", IF(Orders_CLEAN[[#This Row],[Profit]]/Orders_CLEAN[[#This Row],[LineTotal]]&gt;=0.15, "Medium", "Low")), "Quantity Error!")</f>
        <v>High</v>
      </c>
      <c r="V1311" s="8" t="str">
        <f>IF(COUNTIF(Returns[OrderID], Orders_CLEAN[[#This Row],[OrderID]])&gt;0, "Yes", "No")</f>
        <v>No</v>
      </c>
      <c r="W1311" s="19">
        <f>IF(Orders_CLEAN[[#This Row],[Returned]]="Yes",1,0)</f>
        <v>0</v>
      </c>
    </row>
    <row r="1312" spans="1:23" x14ac:dyDescent="0.2">
      <c r="A1312" t="s">
        <v>1978</v>
      </c>
      <c r="B1312" s="5">
        <v>45359</v>
      </c>
      <c r="C1312" s="5" t="str">
        <f>IF(Orders_CLEAN[[#This Row],[Quantity]]="", "Quantity Error!", "Q"&amp;ROUNDUP(MONTH(Orders_CLEAN[[#This Row],[OrderDate]])/3,0))</f>
        <v>Q1</v>
      </c>
      <c r="D1312" t="s">
        <v>440</v>
      </c>
      <c r="E1312" t="str">
        <f>_xlfn.XLOOKUP(Orders_CLEAN[[#This Row],[CustomerID]],Customers[CustomerID],Customers[CustomerName])</f>
        <v>Nomvula Mokoena</v>
      </c>
      <c r="F1312" t="s">
        <v>92</v>
      </c>
      <c r="G1312" t="str">
        <f>_xlfn.XLOOKUP(Orders_CLEAN[[#This Row],[ProductID]],Products[ProductID],Products[ProductName])</f>
        <v>Accessories Model 3</v>
      </c>
      <c r="H1312" t="str">
        <f>_xlfn.XLOOKUP(Orders_CLEAN[[#This Row],[ProductName]],Products[ProductName],Products[Category])</f>
        <v>Technology</v>
      </c>
      <c r="I1312" s="6">
        <f>_xlfn.XLOOKUP(Orders_CLEAN[[#This Row],[ProductID]],Products[ProductID],Products[Cost])</f>
        <v>357.49</v>
      </c>
      <c r="J1312">
        <v>3</v>
      </c>
      <c r="K1312" s="6">
        <v>769.69</v>
      </c>
      <c r="L1312" s="7">
        <v>0</v>
      </c>
      <c r="M1312" t="s">
        <v>27</v>
      </c>
      <c r="N1312" t="s">
        <v>47</v>
      </c>
      <c r="O1312" t="str">
        <f>_xlfn.XLOOKUP(Orders_CLEAN[[#This Row],[Region]],Region_lookup[RegionCode],Region_lookup[RegionName])</f>
        <v>Eastern Cape</v>
      </c>
      <c r="P1312" t="s">
        <v>75</v>
      </c>
      <c r="Q1312" t="str">
        <f>_xlfn.XLOOKUP(Orders_CLEAN[[#This Row],[EmployeeID]],Employees[EmployeeID],Employees[EmployeeName])</f>
        <v>Francois Steyn</v>
      </c>
      <c r="R1312" s="8">
        <f>Orders_CLEAN[[#This Row],[Quantity]]*Orders_CLEAN[[#This Row],[UnitPrice]]*(1-Orders_CLEAN[[#This Row],[Discount]])</f>
        <v>2309.0700000000002</v>
      </c>
      <c r="S1312" s="8">
        <f>Orders_CLEAN[[#This Row],[Cost]]*Orders_CLEAN[[#This Row],[Quantity]]</f>
        <v>1072.47</v>
      </c>
      <c r="T1312" s="8">
        <f>Orders_CLEAN[[#This Row],[LineTotal]]-Orders_CLEAN[[#This Row],[LineCost]]</f>
        <v>1236.6000000000001</v>
      </c>
      <c r="U1312" s="8" t="str">
        <f>IFERROR(IF(Orders_CLEAN[[#This Row],[Profit]]/Orders_CLEAN[[#This Row],[LineTotal]]&gt;0.3, "High", IF(Orders_CLEAN[[#This Row],[Profit]]/Orders_CLEAN[[#This Row],[LineTotal]]&gt;=0.15, "Medium", "Low")), "Quantity Error!")</f>
        <v>High</v>
      </c>
      <c r="V1312" s="8" t="str">
        <f>IF(COUNTIF(Returns[OrderID], Orders_CLEAN[[#This Row],[OrderID]])&gt;0, "Yes", "No")</f>
        <v>No</v>
      </c>
      <c r="W1312" s="19">
        <f>IF(Orders_CLEAN[[#This Row],[Returned]]="Yes",1,0)</f>
        <v>0</v>
      </c>
    </row>
    <row r="1313" spans="1:23" x14ac:dyDescent="0.2">
      <c r="A1313" t="s">
        <v>1980</v>
      </c>
      <c r="B1313" s="5">
        <v>45476</v>
      </c>
      <c r="C1313" s="5" t="str">
        <f>IF(Orders_CLEAN[[#This Row],[Quantity]]="", "Quantity Error!", "Q"&amp;ROUNDUP(MONTH(Orders_CLEAN[[#This Row],[OrderDate]])/3,0))</f>
        <v>Q3</v>
      </c>
      <c r="D1313" t="s">
        <v>846</v>
      </c>
      <c r="E1313" t="str">
        <f>_xlfn.XLOOKUP(Orders_CLEAN[[#This Row],[CustomerID]],Customers[CustomerID],Customers[CustomerName])</f>
        <v>Kagiso Nkosi</v>
      </c>
      <c r="F1313" t="s">
        <v>139</v>
      </c>
      <c r="G1313" t="str">
        <f>_xlfn.XLOOKUP(Orders_CLEAN[[#This Row],[ProductID]],Products[ProductID],Products[ProductName])</f>
        <v>Envelopes Model 3</v>
      </c>
      <c r="H1313" t="str">
        <f>_xlfn.XLOOKUP(Orders_CLEAN[[#This Row],[ProductName]],Products[ProductName],Products[Category])</f>
        <v>Office Supplies</v>
      </c>
      <c r="I1313" s="6">
        <f>_xlfn.XLOOKUP(Orders_CLEAN[[#This Row],[ProductID]],Products[ProductID],Products[Cost])</f>
        <v>110.07</v>
      </c>
      <c r="J1313">
        <v>1</v>
      </c>
      <c r="K1313" s="6">
        <v>193.99</v>
      </c>
      <c r="L1313" s="7">
        <v>0.05</v>
      </c>
      <c r="M1313" t="s">
        <v>27</v>
      </c>
      <c r="N1313" t="s">
        <v>14</v>
      </c>
      <c r="O1313" t="str">
        <f>_xlfn.XLOOKUP(Orders_CLEAN[[#This Row],[Region]],Region_lookup[RegionCode],Region_lookup[RegionName])</f>
        <v>Western Cape</v>
      </c>
      <c r="P1313" t="s">
        <v>82</v>
      </c>
      <c r="Q1313" t="str">
        <f>_xlfn.XLOOKUP(Orders_CLEAN[[#This Row],[EmployeeID]],Employees[EmployeeID],Employees[EmployeeName])</f>
        <v>Thabo Pretorius</v>
      </c>
      <c r="R1313" s="8">
        <f>Orders_CLEAN[[#This Row],[Quantity]]*Orders_CLEAN[[#This Row],[UnitPrice]]*(1-Orders_CLEAN[[#This Row],[Discount]])</f>
        <v>184.29050000000001</v>
      </c>
      <c r="S1313" s="8">
        <f>Orders_CLEAN[[#This Row],[Cost]]*Orders_CLEAN[[#This Row],[Quantity]]</f>
        <v>110.07</v>
      </c>
      <c r="T1313" s="8">
        <f>Orders_CLEAN[[#This Row],[LineTotal]]-Orders_CLEAN[[#This Row],[LineCost]]</f>
        <v>74.220500000000015</v>
      </c>
      <c r="U1313" s="8" t="str">
        <f>IFERROR(IF(Orders_CLEAN[[#This Row],[Profit]]/Orders_CLEAN[[#This Row],[LineTotal]]&gt;0.3, "High", IF(Orders_CLEAN[[#This Row],[Profit]]/Orders_CLEAN[[#This Row],[LineTotal]]&gt;=0.15, "Medium", "Low")), "Quantity Error!")</f>
        <v>High</v>
      </c>
      <c r="V1313" s="8" t="str">
        <f>IF(COUNTIF(Returns[OrderID], Orders_CLEAN[[#This Row],[OrderID]])&gt;0, "Yes", "No")</f>
        <v>No</v>
      </c>
      <c r="W1313" s="19">
        <f>IF(Orders_CLEAN[[#This Row],[Returned]]="Yes",1,0)</f>
        <v>0</v>
      </c>
    </row>
    <row r="1314" spans="1:23" x14ac:dyDescent="0.2">
      <c r="A1314" t="s">
        <v>1981</v>
      </c>
      <c r="B1314" s="5">
        <v>45629</v>
      </c>
      <c r="C1314" s="5" t="str">
        <f>IF(Orders_CLEAN[[#This Row],[Quantity]]="", "Quantity Error!", "Q"&amp;ROUNDUP(MONTH(Orders_CLEAN[[#This Row],[OrderDate]])/3,0))</f>
        <v>Q4</v>
      </c>
      <c r="D1314" t="s">
        <v>428</v>
      </c>
      <c r="E1314" t="str">
        <f>_xlfn.XLOOKUP(Orders_CLEAN[[#This Row],[CustomerID]],Customers[CustomerID],Customers[CustomerName])</f>
        <v>Chantelle Steyn</v>
      </c>
      <c r="F1314" t="s">
        <v>100</v>
      </c>
      <c r="G1314" t="str">
        <f>_xlfn.XLOOKUP(Orders_CLEAN[[#This Row],[ProductID]],Products[ProductID],Products[ProductName])</f>
        <v>Printers Model 1</v>
      </c>
      <c r="H1314" t="str">
        <f>_xlfn.XLOOKUP(Orders_CLEAN[[#This Row],[ProductName]],Products[ProductName],Products[Category])</f>
        <v>Technology</v>
      </c>
      <c r="I1314" s="6">
        <f>_xlfn.XLOOKUP(Orders_CLEAN[[#This Row],[ProductID]],Products[ProductID],Products[Cost])</f>
        <v>595.79999999999995</v>
      </c>
      <c r="J1314">
        <v>9</v>
      </c>
      <c r="K1314" s="6">
        <v>1280.18</v>
      </c>
      <c r="L1314" s="7">
        <v>0</v>
      </c>
      <c r="M1314" t="s">
        <v>27</v>
      </c>
      <c r="N1314" t="s">
        <v>14</v>
      </c>
      <c r="O1314" t="str">
        <f>_xlfn.XLOOKUP(Orders_CLEAN[[#This Row],[Region]],Region_lookup[RegionCode],Region_lookup[RegionName])</f>
        <v>Western Cape</v>
      </c>
      <c r="P1314" t="s">
        <v>93</v>
      </c>
      <c r="Q1314" t="str">
        <f>_xlfn.XLOOKUP(Orders_CLEAN[[#This Row],[EmployeeID]],Employees[EmployeeID],Employees[EmployeeName])</f>
        <v>Anja Zulu</v>
      </c>
      <c r="R1314" s="8">
        <f>Orders_CLEAN[[#This Row],[Quantity]]*Orders_CLEAN[[#This Row],[UnitPrice]]*(1-Orders_CLEAN[[#This Row],[Discount]])</f>
        <v>11521.62</v>
      </c>
      <c r="S1314" s="8">
        <f>Orders_CLEAN[[#This Row],[Cost]]*Orders_CLEAN[[#This Row],[Quantity]]</f>
        <v>5362.2</v>
      </c>
      <c r="T1314" s="8">
        <f>Orders_CLEAN[[#This Row],[LineTotal]]-Orders_CLEAN[[#This Row],[LineCost]]</f>
        <v>6159.420000000001</v>
      </c>
      <c r="U1314" s="8" t="str">
        <f>IFERROR(IF(Orders_CLEAN[[#This Row],[Profit]]/Orders_CLEAN[[#This Row],[LineTotal]]&gt;0.3, "High", IF(Orders_CLEAN[[#This Row],[Profit]]/Orders_CLEAN[[#This Row],[LineTotal]]&gt;=0.15, "Medium", "Low")), "Quantity Error!")</f>
        <v>High</v>
      </c>
      <c r="V1314" s="8" t="str">
        <f>IF(COUNTIF(Returns[OrderID], Orders_CLEAN[[#This Row],[OrderID]])&gt;0, "Yes", "No")</f>
        <v>No</v>
      </c>
      <c r="W1314" s="19">
        <f>IF(Orders_CLEAN[[#This Row],[Returned]]="Yes",1,0)</f>
        <v>0</v>
      </c>
    </row>
    <row r="1315" spans="1:23" x14ac:dyDescent="0.2">
      <c r="A1315" t="s">
        <v>1983</v>
      </c>
      <c r="B1315" s="5">
        <v>45372</v>
      </c>
      <c r="C1315" s="5" t="str">
        <f>IF(Orders_CLEAN[[#This Row],[Quantity]]="", "Quantity Error!", "Q"&amp;ROUNDUP(MONTH(Orders_CLEAN[[#This Row],[OrderDate]])/3,0))</f>
        <v>Q1</v>
      </c>
      <c r="D1315" t="s">
        <v>570</v>
      </c>
      <c r="E1315" t="str">
        <f>_xlfn.XLOOKUP(Orders_CLEAN[[#This Row],[CustomerID]],Customers[CustomerID],Customers[CustomerName])</f>
        <v>Werner Joubert</v>
      </c>
      <c r="F1315" t="s">
        <v>158</v>
      </c>
      <c r="G1315" t="str">
        <f>_xlfn.XLOOKUP(Orders_CLEAN[[#This Row],[ProductID]],Products[ProductID],Products[ProductName])</f>
        <v>Desks Model 1</v>
      </c>
      <c r="H1315" t="str">
        <f>_xlfn.XLOOKUP(Orders_CLEAN[[#This Row],[ProductName]],Products[ProductName],Products[Category])</f>
        <v>Furniture</v>
      </c>
      <c r="I1315" s="6">
        <f>_xlfn.XLOOKUP(Orders_CLEAN[[#This Row],[ProductID]],Products[ProductID],Products[Cost])</f>
        <v>731.22</v>
      </c>
      <c r="J1315">
        <v>6</v>
      </c>
      <c r="K1315" s="6">
        <v>1490.92</v>
      </c>
      <c r="L1315" s="7">
        <v>0</v>
      </c>
      <c r="M1315" t="s">
        <v>62</v>
      </c>
      <c r="N1315" t="s">
        <v>21</v>
      </c>
      <c r="O1315" t="str">
        <f>_xlfn.XLOOKUP(Orders_CLEAN[[#This Row],[Region]],Region_lookup[RegionCode],Region_lookup[RegionName])</f>
        <v>KwaZulu-Natal</v>
      </c>
      <c r="P1315" t="s">
        <v>97</v>
      </c>
      <c r="Q1315" t="str">
        <f>_xlfn.XLOOKUP(Orders_CLEAN[[#This Row],[EmployeeID]],Employees[EmployeeID],Employees[EmployeeName])</f>
        <v>Bongani Sithole</v>
      </c>
      <c r="R1315" s="8">
        <f>Orders_CLEAN[[#This Row],[Quantity]]*Orders_CLEAN[[#This Row],[UnitPrice]]*(1-Orders_CLEAN[[#This Row],[Discount]])</f>
        <v>8945.52</v>
      </c>
      <c r="S1315" s="8">
        <f>Orders_CLEAN[[#This Row],[Cost]]*Orders_CLEAN[[#This Row],[Quantity]]</f>
        <v>4387.32</v>
      </c>
      <c r="T1315" s="8">
        <f>Orders_CLEAN[[#This Row],[LineTotal]]-Orders_CLEAN[[#This Row],[LineCost]]</f>
        <v>4558.2000000000007</v>
      </c>
      <c r="U1315" s="8" t="str">
        <f>IFERROR(IF(Orders_CLEAN[[#This Row],[Profit]]/Orders_CLEAN[[#This Row],[LineTotal]]&gt;0.3, "High", IF(Orders_CLEAN[[#This Row],[Profit]]/Orders_CLEAN[[#This Row],[LineTotal]]&gt;=0.15, "Medium", "Low")), "Quantity Error!")</f>
        <v>High</v>
      </c>
      <c r="V1315" s="8" t="str">
        <f>IF(COUNTIF(Returns[OrderID], Orders_CLEAN[[#This Row],[OrderID]])&gt;0, "Yes", "No")</f>
        <v>No</v>
      </c>
      <c r="W1315" s="19">
        <f>IF(Orders_CLEAN[[#This Row],[Returned]]="Yes",1,0)</f>
        <v>0</v>
      </c>
    </row>
    <row r="1316" spans="1:23" x14ac:dyDescent="0.2">
      <c r="A1316" t="s">
        <v>1985</v>
      </c>
      <c r="B1316" s="5">
        <v>45398</v>
      </c>
      <c r="C1316" s="5" t="str">
        <f>IF(Orders_CLEAN[[#This Row],[Quantity]]="", "Quantity Error!", "Q"&amp;ROUNDUP(MONTH(Orders_CLEAN[[#This Row],[OrderDate]])/3,0))</f>
        <v>Q2</v>
      </c>
      <c r="D1316" t="s">
        <v>448</v>
      </c>
      <c r="E1316" t="str">
        <f>_xlfn.XLOOKUP(Orders_CLEAN[[#This Row],[CustomerID]],Customers[CustomerID],Customers[CustomerName])</f>
        <v>Werner Van Der Merwe</v>
      </c>
      <c r="F1316" t="s">
        <v>174</v>
      </c>
      <c r="G1316" t="str">
        <f>_xlfn.XLOOKUP(Orders_CLEAN[[#This Row],[ProductID]],Products[ProductID],Products[ProductName])</f>
        <v>Printers Model 4</v>
      </c>
      <c r="H1316" t="str">
        <f>_xlfn.XLOOKUP(Orders_CLEAN[[#This Row],[ProductName]],Products[ProductName],Products[Category])</f>
        <v>Technology</v>
      </c>
      <c r="I1316" s="6">
        <f>_xlfn.XLOOKUP(Orders_CLEAN[[#This Row],[ProductID]],Products[ProductID],Products[Cost])</f>
        <v>83.72</v>
      </c>
      <c r="J1316">
        <v>1</v>
      </c>
      <c r="K1316" s="6">
        <v>143.57</v>
      </c>
      <c r="L1316" s="7">
        <v>0</v>
      </c>
      <c r="M1316" t="s">
        <v>27</v>
      </c>
      <c r="N1316" t="s">
        <v>47</v>
      </c>
      <c r="O1316" t="str">
        <f>_xlfn.XLOOKUP(Orders_CLEAN[[#This Row],[Region]],Region_lookup[RegionCode],Region_lookup[RegionName])</f>
        <v>Eastern Cape</v>
      </c>
      <c r="P1316" t="s">
        <v>48</v>
      </c>
      <c r="Q1316" t="str">
        <f>_xlfn.XLOOKUP(Orders_CLEAN[[#This Row],[EmployeeID]],Employees[EmployeeID],Employees[EmployeeName])</f>
        <v>Sipho Ndlovu</v>
      </c>
      <c r="R1316" s="8">
        <f>Orders_CLEAN[[#This Row],[Quantity]]*Orders_CLEAN[[#This Row],[UnitPrice]]*(1-Orders_CLEAN[[#This Row],[Discount]])</f>
        <v>143.57</v>
      </c>
      <c r="S1316" s="8">
        <f>Orders_CLEAN[[#This Row],[Cost]]*Orders_CLEAN[[#This Row],[Quantity]]</f>
        <v>83.72</v>
      </c>
      <c r="T1316" s="8">
        <f>Orders_CLEAN[[#This Row],[LineTotal]]-Orders_CLEAN[[#This Row],[LineCost]]</f>
        <v>59.849999999999994</v>
      </c>
      <c r="U1316" s="8" t="str">
        <f>IFERROR(IF(Orders_CLEAN[[#This Row],[Profit]]/Orders_CLEAN[[#This Row],[LineTotal]]&gt;0.3, "High", IF(Orders_CLEAN[[#This Row],[Profit]]/Orders_CLEAN[[#This Row],[LineTotal]]&gt;=0.15, "Medium", "Low")), "Quantity Error!")</f>
        <v>High</v>
      </c>
      <c r="V1316" s="8" t="str">
        <f>IF(COUNTIF(Returns[OrderID], Orders_CLEAN[[#This Row],[OrderID]])&gt;0, "Yes", "No")</f>
        <v>No</v>
      </c>
      <c r="W1316" s="19">
        <f>IF(Orders_CLEAN[[#This Row],[Returned]]="Yes",1,0)</f>
        <v>0</v>
      </c>
    </row>
    <row r="1317" spans="1:23" x14ac:dyDescent="0.2">
      <c r="A1317" t="s">
        <v>1986</v>
      </c>
      <c r="B1317" s="5">
        <v>45300</v>
      </c>
      <c r="C1317" s="5" t="str">
        <f>IF(Orders_CLEAN[[#This Row],[Quantity]]="", "Quantity Error!", "Q"&amp;ROUNDUP(MONTH(Orders_CLEAN[[#This Row],[OrderDate]])/3,0))</f>
        <v>Q1</v>
      </c>
      <c r="D1317" t="s">
        <v>448</v>
      </c>
      <c r="E1317" t="str">
        <f>_xlfn.XLOOKUP(Orders_CLEAN[[#This Row],[CustomerID]],Customers[CustomerID],Customers[CustomerName])</f>
        <v>Werner Van Der Merwe</v>
      </c>
      <c r="F1317" t="s">
        <v>216</v>
      </c>
      <c r="G1317" t="str">
        <f>_xlfn.XLOOKUP(Orders_CLEAN[[#This Row],[ProductID]],Products[ProductID],Products[ProductName])</f>
        <v>Pens Model 1</v>
      </c>
      <c r="H1317" t="str">
        <f>_xlfn.XLOOKUP(Orders_CLEAN[[#This Row],[ProductName]],Products[ProductName],Products[Category])</f>
        <v>Office Supplies</v>
      </c>
      <c r="I1317" s="6">
        <f>_xlfn.XLOOKUP(Orders_CLEAN[[#This Row],[ProductID]],Products[ProductID],Products[Cost])</f>
        <v>640.09</v>
      </c>
      <c r="J1317">
        <v>11</v>
      </c>
      <c r="K1317" s="6">
        <v>1169.26</v>
      </c>
      <c r="L1317" s="7">
        <v>0.05</v>
      </c>
      <c r="M1317" t="s">
        <v>13</v>
      </c>
      <c r="N1317" t="s">
        <v>47</v>
      </c>
      <c r="O1317" t="str">
        <f>_xlfn.XLOOKUP(Orders_CLEAN[[#This Row],[Region]],Region_lookup[RegionCode],Region_lookup[RegionName])</f>
        <v>Eastern Cape</v>
      </c>
      <c r="P1317" t="s">
        <v>48</v>
      </c>
      <c r="Q1317" t="str">
        <f>_xlfn.XLOOKUP(Orders_CLEAN[[#This Row],[EmployeeID]],Employees[EmployeeID],Employees[EmployeeName])</f>
        <v>Sipho Ndlovu</v>
      </c>
      <c r="R1317" s="8">
        <f>Orders_CLEAN[[#This Row],[Quantity]]*Orders_CLEAN[[#This Row],[UnitPrice]]*(1-Orders_CLEAN[[#This Row],[Discount]])</f>
        <v>12218.767</v>
      </c>
      <c r="S1317" s="8">
        <f>Orders_CLEAN[[#This Row],[Cost]]*Orders_CLEAN[[#This Row],[Quantity]]</f>
        <v>7040.9900000000007</v>
      </c>
      <c r="T1317" s="8">
        <f>Orders_CLEAN[[#This Row],[LineTotal]]-Orders_CLEAN[[#This Row],[LineCost]]</f>
        <v>5177.7769999999991</v>
      </c>
      <c r="U1317" s="8" t="str">
        <f>IFERROR(IF(Orders_CLEAN[[#This Row],[Profit]]/Orders_CLEAN[[#This Row],[LineTotal]]&gt;0.3, "High", IF(Orders_CLEAN[[#This Row],[Profit]]/Orders_CLEAN[[#This Row],[LineTotal]]&gt;=0.15, "Medium", "Low")), "Quantity Error!")</f>
        <v>High</v>
      </c>
      <c r="V1317" s="8" t="str">
        <f>IF(COUNTIF(Returns[OrderID], Orders_CLEAN[[#This Row],[OrderID]])&gt;0, "Yes", "No")</f>
        <v>No</v>
      </c>
      <c r="W1317" s="19">
        <f>IF(Orders_CLEAN[[#This Row],[Returned]]="Yes",1,0)</f>
        <v>0</v>
      </c>
    </row>
    <row r="1318" spans="1:23" x14ac:dyDescent="0.2">
      <c r="A1318" t="s">
        <v>1987</v>
      </c>
      <c r="B1318" s="5">
        <v>45779</v>
      </c>
      <c r="C1318" s="5" t="str">
        <f>IF(Orders_CLEAN[[#This Row],[Quantity]]="", "Quantity Error!", "Q"&amp;ROUNDUP(MONTH(Orders_CLEAN[[#This Row],[OrderDate]])/3,0))</f>
        <v>Q2</v>
      </c>
      <c r="D1318" t="s">
        <v>362</v>
      </c>
      <c r="E1318" t="str">
        <f>_xlfn.XLOOKUP(Orders_CLEAN[[#This Row],[CustomerID]],Customers[CustomerID],Customers[CustomerName])</f>
        <v>Palesa Venter</v>
      </c>
      <c r="F1318" t="s">
        <v>127</v>
      </c>
      <c r="G1318" t="str">
        <f>_xlfn.XLOOKUP(Orders_CLEAN[[#This Row],[ProductID]],Products[ProductID],Products[ProductName])</f>
        <v>Staplers Model 3</v>
      </c>
      <c r="H1318" t="str">
        <f>_xlfn.XLOOKUP(Orders_CLEAN[[#This Row],[ProductName]],Products[ProductName],Products[Category])</f>
        <v>Office Supplies</v>
      </c>
      <c r="I1318" s="6">
        <f>_xlfn.XLOOKUP(Orders_CLEAN[[#This Row],[ProductID]],Products[ProductID],Products[Cost])</f>
        <v>250.6</v>
      </c>
      <c r="J1318">
        <v>5</v>
      </c>
      <c r="K1318" s="6">
        <v>418.2</v>
      </c>
      <c r="L1318" s="7">
        <v>0.1</v>
      </c>
      <c r="M1318" t="s">
        <v>13</v>
      </c>
      <c r="N1318" t="s">
        <v>21</v>
      </c>
      <c r="O1318" t="str">
        <f>_xlfn.XLOOKUP(Orders_CLEAN[[#This Row],[Region]],Region_lookup[RegionCode],Region_lookup[RegionName])</f>
        <v>KwaZulu-Natal</v>
      </c>
      <c r="P1318" t="s">
        <v>22</v>
      </c>
      <c r="Q1318" t="str">
        <f>_xlfn.XLOOKUP(Orders_CLEAN[[#This Row],[EmployeeID]],Employees[EmployeeID],Employees[EmployeeName])</f>
        <v>Thabo Le Roux</v>
      </c>
      <c r="R1318" s="8">
        <f>Orders_CLEAN[[#This Row],[Quantity]]*Orders_CLEAN[[#This Row],[UnitPrice]]*(1-Orders_CLEAN[[#This Row],[Discount]])</f>
        <v>1881.9</v>
      </c>
      <c r="S1318" s="8">
        <f>Orders_CLEAN[[#This Row],[Cost]]*Orders_CLEAN[[#This Row],[Quantity]]</f>
        <v>1253</v>
      </c>
      <c r="T1318" s="8">
        <f>Orders_CLEAN[[#This Row],[LineTotal]]-Orders_CLEAN[[#This Row],[LineCost]]</f>
        <v>628.90000000000009</v>
      </c>
      <c r="U1318" s="8" t="str">
        <f>IFERROR(IF(Orders_CLEAN[[#This Row],[Profit]]/Orders_CLEAN[[#This Row],[LineTotal]]&gt;0.3, "High", IF(Orders_CLEAN[[#This Row],[Profit]]/Orders_CLEAN[[#This Row],[LineTotal]]&gt;=0.15, "Medium", "Low")), "Quantity Error!")</f>
        <v>High</v>
      </c>
      <c r="V1318" s="8" t="str">
        <f>IF(COUNTIF(Returns[OrderID], Orders_CLEAN[[#This Row],[OrderID]])&gt;0, "Yes", "No")</f>
        <v>No</v>
      </c>
      <c r="W1318" s="19">
        <f>IF(Orders_CLEAN[[#This Row],[Returned]]="Yes",1,0)</f>
        <v>0</v>
      </c>
    </row>
    <row r="1319" spans="1:23" x14ac:dyDescent="0.2">
      <c r="A1319" t="s">
        <v>1988</v>
      </c>
      <c r="B1319" s="5">
        <v>45712</v>
      </c>
      <c r="C1319" s="5" t="str">
        <f>IF(Orders_CLEAN[[#This Row],[Quantity]]="", "Quantity Error!", "Q"&amp;ROUNDUP(MONTH(Orders_CLEAN[[#This Row],[OrderDate]])/3,0))</f>
        <v>Q1</v>
      </c>
      <c r="D1319" t="s">
        <v>68</v>
      </c>
      <c r="E1319" t="str">
        <f>_xlfn.XLOOKUP(Orders_CLEAN[[#This Row],[CustomerID]],Customers[CustomerID],Customers[CustomerName])</f>
        <v>Kagiso Van Der Merwe</v>
      </c>
      <c r="F1319" t="s">
        <v>148</v>
      </c>
      <c r="G1319" t="str">
        <f>_xlfn.XLOOKUP(Orders_CLEAN[[#This Row],[ProductID]],Products[ProductID],Products[ProductName])</f>
        <v>Tables Model 3</v>
      </c>
      <c r="H1319" t="str">
        <f>_xlfn.XLOOKUP(Orders_CLEAN[[#This Row],[ProductName]],Products[ProductName],Products[Category])</f>
        <v>Furniture</v>
      </c>
      <c r="I1319" s="6">
        <f>_xlfn.XLOOKUP(Orders_CLEAN[[#This Row],[ProductID]],Products[ProductID],Products[Cost])</f>
        <v>190.89</v>
      </c>
      <c r="J1319">
        <v>5</v>
      </c>
      <c r="K1319" s="6">
        <v>243.15</v>
      </c>
      <c r="L1319" s="7">
        <v>0.05</v>
      </c>
      <c r="M1319" t="s">
        <v>13</v>
      </c>
      <c r="N1319" t="s">
        <v>47</v>
      </c>
      <c r="O1319" t="str">
        <f>_xlfn.XLOOKUP(Orders_CLEAN[[#This Row],[Region]],Region_lookup[RegionCode],Region_lookup[RegionName])</f>
        <v>Eastern Cape</v>
      </c>
      <c r="P1319" t="s">
        <v>75</v>
      </c>
      <c r="Q1319" t="str">
        <f>_xlfn.XLOOKUP(Orders_CLEAN[[#This Row],[EmployeeID]],Employees[EmployeeID],Employees[EmployeeName])</f>
        <v>Francois Steyn</v>
      </c>
      <c r="R1319" s="8">
        <f>Orders_CLEAN[[#This Row],[Quantity]]*Orders_CLEAN[[#This Row],[UnitPrice]]*(1-Orders_CLEAN[[#This Row],[Discount]])</f>
        <v>1154.9624999999999</v>
      </c>
      <c r="S1319" s="8">
        <f>Orders_CLEAN[[#This Row],[Cost]]*Orders_CLEAN[[#This Row],[Quantity]]</f>
        <v>954.44999999999993</v>
      </c>
      <c r="T1319" s="8">
        <f>Orders_CLEAN[[#This Row],[LineTotal]]-Orders_CLEAN[[#This Row],[LineCost]]</f>
        <v>200.51249999999993</v>
      </c>
      <c r="U1319" s="8" t="str">
        <f>IFERROR(IF(Orders_CLEAN[[#This Row],[Profit]]/Orders_CLEAN[[#This Row],[LineTotal]]&gt;0.3, "High", IF(Orders_CLEAN[[#This Row],[Profit]]/Orders_CLEAN[[#This Row],[LineTotal]]&gt;=0.15, "Medium", "Low")), "Quantity Error!")</f>
        <v>Medium</v>
      </c>
      <c r="V1319" s="8" t="str">
        <f>IF(COUNTIF(Returns[OrderID], Orders_CLEAN[[#This Row],[OrderID]])&gt;0, "Yes", "No")</f>
        <v>No</v>
      </c>
      <c r="W1319" s="19">
        <f>IF(Orders_CLEAN[[#This Row],[Returned]]="Yes",1,0)</f>
        <v>0</v>
      </c>
    </row>
    <row r="1320" spans="1:23" x14ac:dyDescent="0.2">
      <c r="A1320" t="s">
        <v>1990</v>
      </c>
      <c r="B1320" s="5">
        <v>45604</v>
      </c>
      <c r="C1320" s="5" t="str">
        <f>IF(Orders_CLEAN[[#This Row],[Quantity]]="", "Quantity Error!", "Q"&amp;ROUNDUP(MONTH(Orders_CLEAN[[#This Row],[OrderDate]])/3,0))</f>
        <v>Q4</v>
      </c>
      <c r="D1320" t="s">
        <v>510</v>
      </c>
      <c r="E1320" t="str">
        <f>_xlfn.XLOOKUP(Orders_CLEAN[[#This Row],[CustomerID]],Customers[CustomerID],Customers[CustomerName])</f>
        <v>Anja Sithole</v>
      </c>
      <c r="F1320" t="s">
        <v>231</v>
      </c>
      <c r="G1320" t="str">
        <f>_xlfn.XLOOKUP(Orders_CLEAN[[#This Row],[ProductID]],Products[ProductID],Products[ProductName])</f>
        <v>Accessories Model 2</v>
      </c>
      <c r="H1320" t="str">
        <f>_xlfn.XLOOKUP(Orders_CLEAN[[#This Row],[ProductName]],Products[ProductName],Products[Category])</f>
        <v>Technology</v>
      </c>
      <c r="I1320" s="6">
        <f>_xlfn.XLOOKUP(Orders_CLEAN[[#This Row],[ProductID]],Products[ProductID],Products[Cost])</f>
        <v>31.01</v>
      </c>
      <c r="J1320">
        <v>2</v>
      </c>
      <c r="K1320" s="6">
        <v>49.68</v>
      </c>
      <c r="L1320" s="7">
        <v>0</v>
      </c>
      <c r="M1320" t="s">
        <v>27</v>
      </c>
      <c r="N1320" t="s">
        <v>47</v>
      </c>
      <c r="O1320" t="str">
        <f>_xlfn.XLOOKUP(Orders_CLEAN[[#This Row],[Region]],Region_lookup[RegionCode],Region_lookup[RegionName])</f>
        <v>Eastern Cape</v>
      </c>
      <c r="P1320" t="s">
        <v>58</v>
      </c>
      <c r="Q1320" t="str">
        <f>_xlfn.XLOOKUP(Orders_CLEAN[[#This Row],[EmployeeID]],Employees[EmployeeID],Employees[EmployeeName])</f>
        <v>Palesa Steyn</v>
      </c>
      <c r="R1320" s="8">
        <f>Orders_CLEAN[[#This Row],[Quantity]]*Orders_CLEAN[[#This Row],[UnitPrice]]*(1-Orders_CLEAN[[#This Row],[Discount]])</f>
        <v>99.36</v>
      </c>
      <c r="S1320" s="8">
        <f>Orders_CLEAN[[#This Row],[Cost]]*Orders_CLEAN[[#This Row],[Quantity]]</f>
        <v>62.02</v>
      </c>
      <c r="T1320" s="8">
        <f>Orders_CLEAN[[#This Row],[LineTotal]]-Orders_CLEAN[[#This Row],[LineCost]]</f>
        <v>37.339999999999996</v>
      </c>
      <c r="U1320" s="8" t="str">
        <f>IFERROR(IF(Orders_CLEAN[[#This Row],[Profit]]/Orders_CLEAN[[#This Row],[LineTotal]]&gt;0.3, "High", IF(Orders_CLEAN[[#This Row],[Profit]]/Orders_CLEAN[[#This Row],[LineTotal]]&gt;=0.15, "Medium", "Low")), "Quantity Error!")</f>
        <v>High</v>
      </c>
      <c r="V1320" s="8" t="str">
        <f>IF(COUNTIF(Returns[OrderID], Orders_CLEAN[[#This Row],[OrderID]])&gt;0, "Yes", "No")</f>
        <v>No</v>
      </c>
      <c r="W1320" s="19">
        <f>IF(Orders_CLEAN[[#This Row],[Returned]]="Yes",1,0)</f>
        <v>0</v>
      </c>
    </row>
    <row r="1321" spans="1:23" x14ac:dyDescent="0.2">
      <c r="A1321" t="s">
        <v>1991</v>
      </c>
      <c r="B1321" s="5">
        <v>45567</v>
      </c>
      <c r="C1321" s="5" t="str">
        <f>IF(Orders_CLEAN[[#This Row],[Quantity]]="", "Quantity Error!", "Q"&amp;ROUNDUP(MONTH(Orders_CLEAN[[#This Row],[OrderDate]])/3,0))</f>
        <v>Q4</v>
      </c>
      <c r="D1321" t="s">
        <v>138</v>
      </c>
      <c r="E1321" t="str">
        <f>_xlfn.XLOOKUP(Orders_CLEAN[[#This Row],[CustomerID]],Customers[CustomerID],Customers[CustomerName])</f>
        <v>Nomsa Coetzee</v>
      </c>
      <c r="F1321" t="s">
        <v>41</v>
      </c>
      <c r="G1321" t="str">
        <f>_xlfn.XLOOKUP(Orders_CLEAN[[#This Row],[ProductID]],Products[ProductID],Products[ProductName])</f>
        <v>Pens Model 3</v>
      </c>
      <c r="H1321" t="str">
        <f>_xlfn.XLOOKUP(Orders_CLEAN[[#This Row],[ProductName]],Products[ProductName],Products[Category])</f>
        <v>Office Supplies</v>
      </c>
      <c r="I1321" s="6">
        <f>_xlfn.XLOOKUP(Orders_CLEAN[[#This Row],[ProductID]],Products[ProductID],Products[Cost])</f>
        <v>498.61</v>
      </c>
      <c r="J1321">
        <v>5</v>
      </c>
      <c r="K1321" s="6">
        <v>944.31</v>
      </c>
      <c r="L1321" s="7">
        <v>0</v>
      </c>
      <c r="M1321" t="s">
        <v>36</v>
      </c>
      <c r="N1321" t="s">
        <v>21</v>
      </c>
      <c r="O1321" t="str">
        <f>_xlfn.XLOOKUP(Orders_CLEAN[[#This Row],[Region]],Region_lookup[RegionCode],Region_lookup[RegionName])</f>
        <v>KwaZulu-Natal</v>
      </c>
      <c r="P1321" t="s">
        <v>170</v>
      </c>
      <c r="Q1321" t="str">
        <f>_xlfn.XLOOKUP(Orders_CLEAN[[#This Row],[EmployeeID]],Employees[EmployeeID],Employees[EmployeeName])</f>
        <v>Nomvula Le Roux</v>
      </c>
      <c r="R1321" s="8">
        <f>Orders_CLEAN[[#This Row],[Quantity]]*Orders_CLEAN[[#This Row],[UnitPrice]]*(1-Orders_CLEAN[[#This Row],[Discount]])</f>
        <v>4721.5499999999993</v>
      </c>
      <c r="S1321" s="8">
        <f>Orders_CLEAN[[#This Row],[Cost]]*Orders_CLEAN[[#This Row],[Quantity]]</f>
        <v>2493.0500000000002</v>
      </c>
      <c r="T1321" s="8">
        <f>Orders_CLEAN[[#This Row],[LineTotal]]-Orders_CLEAN[[#This Row],[LineCost]]</f>
        <v>2228.4999999999991</v>
      </c>
      <c r="U1321" s="8" t="str">
        <f>IFERROR(IF(Orders_CLEAN[[#This Row],[Profit]]/Orders_CLEAN[[#This Row],[LineTotal]]&gt;0.3, "High", IF(Orders_CLEAN[[#This Row],[Profit]]/Orders_CLEAN[[#This Row],[LineTotal]]&gt;=0.15, "Medium", "Low")), "Quantity Error!")</f>
        <v>High</v>
      </c>
      <c r="V1321" s="8" t="str">
        <f>IF(COUNTIF(Returns[OrderID], Orders_CLEAN[[#This Row],[OrderID]])&gt;0, "Yes", "No")</f>
        <v>Yes</v>
      </c>
      <c r="W1321" s="19">
        <f>IF(Orders_CLEAN[[#This Row],[Returned]]="Yes",1,0)</f>
        <v>1</v>
      </c>
    </row>
    <row r="1322" spans="1:23" x14ac:dyDescent="0.2">
      <c r="A1322" t="s">
        <v>1992</v>
      </c>
      <c r="B1322" s="5">
        <v>45395</v>
      </c>
      <c r="C1322" s="5" t="str">
        <f>IF(Orders_CLEAN[[#This Row],[Quantity]]="", "Quantity Error!", "Q"&amp;ROUNDUP(MONTH(Orders_CLEAN[[#This Row],[OrderDate]])/3,0))</f>
        <v>Q2</v>
      </c>
      <c r="D1322" t="s">
        <v>147</v>
      </c>
      <c r="E1322" t="str">
        <f>_xlfn.XLOOKUP(Orders_CLEAN[[#This Row],[CustomerID]],Customers[CustomerID],Customers[CustomerName])</f>
        <v>Anja Botha</v>
      </c>
      <c r="F1322" t="s">
        <v>100</v>
      </c>
      <c r="G1322" t="str">
        <f>_xlfn.XLOOKUP(Orders_CLEAN[[#This Row],[ProductID]],Products[ProductID],Products[ProductName])</f>
        <v>Printers Model 1</v>
      </c>
      <c r="H1322" t="str">
        <f>_xlfn.XLOOKUP(Orders_CLEAN[[#This Row],[ProductName]],Products[ProductName],Products[Category])</f>
        <v>Technology</v>
      </c>
      <c r="I1322" s="6">
        <f>_xlfn.XLOOKUP(Orders_CLEAN[[#This Row],[ProductID]],Products[ProductID],Products[Cost])</f>
        <v>595.79999999999995</v>
      </c>
      <c r="J1322">
        <v>3</v>
      </c>
      <c r="K1322" s="6">
        <v>1280.18</v>
      </c>
      <c r="L1322" s="7">
        <v>0</v>
      </c>
      <c r="M1322" t="s">
        <v>27</v>
      </c>
      <c r="N1322" t="s">
        <v>31</v>
      </c>
      <c r="O1322" t="str">
        <f>_xlfn.XLOOKUP(Orders_CLEAN[[#This Row],[Region]],Region_lookup[RegionCode],Region_lookup[RegionName])</f>
        <v>Gauteng</v>
      </c>
      <c r="P1322" t="s">
        <v>32</v>
      </c>
      <c r="Q1322" t="str">
        <f>_xlfn.XLOOKUP(Orders_CLEAN[[#This Row],[EmployeeID]],Employees[EmployeeID],Employees[EmployeeName])</f>
        <v>Nomvula Mokoena</v>
      </c>
      <c r="R1322" s="8">
        <f>Orders_CLEAN[[#This Row],[Quantity]]*Orders_CLEAN[[#This Row],[UnitPrice]]*(1-Orders_CLEAN[[#This Row],[Discount]])</f>
        <v>3840.54</v>
      </c>
      <c r="S1322" s="8">
        <f>Orders_CLEAN[[#This Row],[Cost]]*Orders_CLEAN[[#This Row],[Quantity]]</f>
        <v>1787.3999999999999</v>
      </c>
      <c r="T1322" s="8">
        <f>Orders_CLEAN[[#This Row],[LineTotal]]-Orders_CLEAN[[#This Row],[LineCost]]</f>
        <v>2053.1400000000003</v>
      </c>
      <c r="U1322" s="8" t="str">
        <f>IFERROR(IF(Orders_CLEAN[[#This Row],[Profit]]/Orders_CLEAN[[#This Row],[LineTotal]]&gt;0.3, "High", IF(Orders_CLEAN[[#This Row],[Profit]]/Orders_CLEAN[[#This Row],[LineTotal]]&gt;=0.15, "Medium", "Low")), "Quantity Error!")</f>
        <v>High</v>
      </c>
      <c r="V1322" s="8" t="str">
        <f>IF(COUNTIF(Returns[OrderID], Orders_CLEAN[[#This Row],[OrderID]])&gt;0, "Yes", "No")</f>
        <v>No</v>
      </c>
      <c r="W1322" s="19">
        <f>IF(Orders_CLEAN[[#This Row],[Returned]]="Yes",1,0)</f>
        <v>0</v>
      </c>
    </row>
    <row r="1323" spans="1:23" x14ac:dyDescent="0.2">
      <c r="A1323" t="s">
        <v>1993</v>
      </c>
      <c r="B1323" s="5">
        <v>45792</v>
      </c>
      <c r="C1323" s="5" t="str">
        <f>IF(Orders_CLEAN[[#This Row],[Quantity]]="", "Quantity Error!", "Q"&amp;ROUNDUP(MONTH(Orders_CLEAN[[#This Row],[OrderDate]])/3,0))</f>
        <v>Q2</v>
      </c>
      <c r="D1323" t="s">
        <v>95</v>
      </c>
      <c r="E1323" t="str">
        <f>_xlfn.XLOOKUP(Orders_CLEAN[[#This Row],[CustomerID]],Customers[CustomerID],Customers[CustomerName])</f>
        <v>Nomvula Mahlangu</v>
      </c>
      <c r="F1323" t="s">
        <v>155</v>
      </c>
      <c r="G1323" t="str">
        <f>_xlfn.XLOOKUP(Orders_CLEAN[[#This Row],[ProductID]],Products[ProductID],Products[ProductName])</f>
        <v>Monitors Model 1</v>
      </c>
      <c r="H1323" t="str">
        <f>_xlfn.XLOOKUP(Orders_CLEAN[[#This Row],[ProductName]],Products[ProductName],Products[Category])</f>
        <v>Technology</v>
      </c>
      <c r="I1323" s="6">
        <f>_xlfn.XLOOKUP(Orders_CLEAN[[#This Row],[ProductID]],Products[ProductID],Products[Cost])</f>
        <v>757.28</v>
      </c>
      <c r="J1323">
        <v>1</v>
      </c>
      <c r="K1323" s="6">
        <v>1165.56</v>
      </c>
      <c r="L1323" s="7">
        <v>0</v>
      </c>
      <c r="M1323" t="s">
        <v>27</v>
      </c>
      <c r="N1323" t="s">
        <v>21</v>
      </c>
      <c r="O1323" t="str">
        <f>_xlfn.XLOOKUP(Orders_CLEAN[[#This Row],[Region]],Region_lookup[RegionCode],Region_lookup[RegionName])</f>
        <v>KwaZulu-Natal</v>
      </c>
      <c r="P1323" t="s">
        <v>22</v>
      </c>
      <c r="Q1323" t="str">
        <f>_xlfn.XLOOKUP(Orders_CLEAN[[#This Row],[EmployeeID]],Employees[EmployeeID],Employees[EmployeeName])</f>
        <v>Thabo Le Roux</v>
      </c>
      <c r="R1323" s="8">
        <f>Orders_CLEAN[[#This Row],[Quantity]]*Orders_CLEAN[[#This Row],[UnitPrice]]*(1-Orders_CLEAN[[#This Row],[Discount]])</f>
        <v>1165.56</v>
      </c>
      <c r="S1323" s="8">
        <f>Orders_CLEAN[[#This Row],[Cost]]*Orders_CLEAN[[#This Row],[Quantity]]</f>
        <v>757.28</v>
      </c>
      <c r="T1323" s="8">
        <f>Orders_CLEAN[[#This Row],[LineTotal]]-Orders_CLEAN[[#This Row],[LineCost]]</f>
        <v>408.28</v>
      </c>
      <c r="U1323" s="8" t="str">
        <f>IFERROR(IF(Orders_CLEAN[[#This Row],[Profit]]/Orders_CLEAN[[#This Row],[LineTotal]]&gt;0.3, "High", IF(Orders_CLEAN[[#This Row],[Profit]]/Orders_CLEAN[[#This Row],[LineTotal]]&gt;=0.15, "Medium", "Low")), "Quantity Error!")</f>
        <v>High</v>
      </c>
      <c r="V1323" s="8" t="str">
        <f>IF(COUNTIF(Returns[OrderID], Orders_CLEAN[[#This Row],[OrderID]])&gt;0, "Yes", "No")</f>
        <v>No</v>
      </c>
      <c r="W1323" s="19">
        <f>IF(Orders_CLEAN[[#This Row],[Returned]]="Yes",1,0)</f>
        <v>0</v>
      </c>
    </row>
    <row r="1324" spans="1:23" x14ac:dyDescent="0.2">
      <c r="A1324" t="s">
        <v>1995</v>
      </c>
      <c r="B1324" s="5">
        <v>45338</v>
      </c>
      <c r="C1324" s="5" t="str">
        <f>IF(Orders_CLEAN[[#This Row],[Quantity]]="", "Quantity Error!", "Q"&amp;ROUNDUP(MONTH(Orders_CLEAN[[#This Row],[OrderDate]])/3,0))</f>
        <v>Q1</v>
      </c>
      <c r="D1324" t="s">
        <v>283</v>
      </c>
      <c r="E1324" t="str">
        <f>_xlfn.XLOOKUP(Orders_CLEAN[[#This Row],[CustomerID]],Customers[CustomerID],Customers[CustomerName])</f>
        <v>Precious Botha</v>
      </c>
      <c r="F1324" t="s">
        <v>81</v>
      </c>
      <c r="G1324" t="str">
        <f>_xlfn.XLOOKUP(Orders_CLEAN[[#This Row],[ProductID]],Products[ProductID],Products[ProductName])</f>
        <v>Envelopes Model 2</v>
      </c>
      <c r="H1324" t="str">
        <f>_xlfn.XLOOKUP(Orders_CLEAN[[#This Row],[ProductName]],Products[ProductName],Products[Category])</f>
        <v>Office Supplies</v>
      </c>
      <c r="I1324" s="6">
        <f>_xlfn.XLOOKUP(Orders_CLEAN[[#This Row],[ProductID]],Products[ProductID],Products[Cost])</f>
        <v>599.25</v>
      </c>
      <c r="J1324">
        <v>6</v>
      </c>
      <c r="K1324" s="6">
        <v>849.05</v>
      </c>
      <c r="L1324" s="7">
        <v>0</v>
      </c>
      <c r="M1324" t="s">
        <v>27</v>
      </c>
      <c r="N1324" t="s">
        <v>21</v>
      </c>
      <c r="O1324" t="str">
        <f>_xlfn.XLOOKUP(Orders_CLEAN[[#This Row],[Region]],Region_lookup[RegionCode],Region_lookup[RegionName])</f>
        <v>KwaZulu-Natal</v>
      </c>
      <c r="P1324" t="s">
        <v>22</v>
      </c>
      <c r="Q1324" t="str">
        <f>_xlfn.XLOOKUP(Orders_CLEAN[[#This Row],[EmployeeID]],Employees[EmployeeID],Employees[EmployeeName])</f>
        <v>Thabo Le Roux</v>
      </c>
      <c r="R1324" s="8">
        <f>Orders_CLEAN[[#This Row],[Quantity]]*Orders_CLEAN[[#This Row],[UnitPrice]]*(1-Orders_CLEAN[[#This Row],[Discount]])</f>
        <v>5094.2999999999993</v>
      </c>
      <c r="S1324" s="8">
        <f>Orders_CLEAN[[#This Row],[Cost]]*Orders_CLEAN[[#This Row],[Quantity]]</f>
        <v>3595.5</v>
      </c>
      <c r="T1324" s="8">
        <f>Orders_CLEAN[[#This Row],[LineTotal]]-Orders_CLEAN[[#This Row],[LineCost]]</f>
        <v>1498.7999999999993</v>
      </c>
      <c r="U1324" s="8" t="str">
        <f>IFERROR(IF(Orders_CLEAN[[#This Row],[Profit]]/Orders_CLEAN[[#This Row],[LineTotal]]&gt;0.3, "High", IF(Orders_CLEAN[[#This Row],[Profit]]/Orders_CLEAN[[#This Row],[LineTotal]]&gt;=0.15, "Medium", "Low")), "Quantity Error!")</f>
        <v>Medium</v>
      </c>
      <c r="V1324" s="8" t="str">
        <f>IF(COUNTIF(Returns[OrderID], Orders_CLEAN[[#This Row],[OrderID]])&gt;0, "Yes", "No")</f>
        <v>No</v>
      </c>
      <c r="W1324" s="19">
        <f>IF(Orders_CLEAN[[#This Row],[Returned]]="Yes",1,0)</f>
        <v>0</v>
      </c>
    </row>
    <row r="1325" spans="1:23" x14ac:dyDescent="0.2">
      <c r="A1325" t="s">
        <v>1996</v>
      </c>
      <c r="B1325" s="5">
        <v>45816</v>
      </c>
      <c r="C1325" s="5" t="str">
        <f>IF(Orders_CLEAN[[#This Row],[Quantity]]="", "Quantity Error!", "Q"&amp;ROUNDUP(MONTH(Orders_CLEAN[[#This Row],[OrderDate]])/3,0))</f>
        <v>Q2</v>
      </c>
      <c r="D1325" t="s">
        <v>574</v>
      </c>
      <c r="E1325" t="str">
        <f>_xlfn.XLOOKUP(Orders_CLEAN[[#This Row],[CustomerID]],Customers[CustomerID],Customers[CustomerName])</f>
        <v>Lerato Mbatha</v>
      </c>
      <c r="F1325" t="s">
        <v>12</v>
      </c>
      <c r="G1325" t="str">
        <f>_xlfn.XLOOKUP(Orders_CLEAN[[#This Row],[ProductID]],Products[ProductID],Products[ProductName])</f>
        <v>Printers Model 3</v>
      </c>
      <c r="H1325" t="str">
        <f>_xlfn.XLOOKUP(Orders_CLEAN[[#This Row],[ProductName]],Products[ProductName],Products[Category])</f>
        <v>Technology</v>
      </c>
      <c r="I1325" s="6">
        <f>_xlfn.XLOOKUP(Orders_CLEAN[[#This Row],[ProductID]],Products[ProductID],Products[Cost])</f>
        <v>127.85</v>
      </c>
      <c r="J1325">
        <v>7</v>
      </c>
      <c r="K1325" s="6">
        <v>210.2</v>
      </c>
      <c r="L1325" s="7">
        <v>0.1</v>
      </c>
      <c r="M1325" t="s">
        <v>13</v>
      </c>
      <c r="N1325" t="s">
        <v>31</v>
      </c>
      <c r="O1325" t="str">
        <f>_xlfn.XLOOKUP(Orders_CLEAN[[#This Row],[Region]],Region_lookup[RegionCode],Region_lookup[RegionName])</f>
        <v>Gauteng</v>
      </c>
      <c r="P1325" t="s">
        <v>52</v>
      </c>
      <c r="Q1325" t="str">
        <f>_xlfn.XLOOKUP(Orders_CLEAN[[#This Row],[EmployeeID]],Employees[EmployeeID],Employees[EmployeeName])</f>
        <v>Precious Mbatha</v>
      </c>
      <c r="R1325" s="8">
        <f>Orders_CLEAN[[#This Row],[Quantity]]*Orders_CLEAN[[#This Row],[UnitPrice]]*(1-Orders_CLEAN[[#This Row],[Discount]])</f>
        <v>1324.26</v>
      </c>
      <c r="S1325" s="8">
        <f>Orders_CLEAN[[#This Row],[Cost]]*Orders_CLEAN[[#This Row],[Quantity]]</f>
        <v>894.94999999999993</v>
      </c>
      <c r="T1325" s="8">
        <f>Orders_CLEAN[[#This Row],[LineTotal]]-Orders_CLEAN[[#This Row],[LineCost]]</f>
        <v>429.31000000000006</v>
      </c>
      <c r="U1325" s="8" t="str">
        <f>IFERROR(IF(Orders_CLEAN[[#This Row],[Profit]]/Orders_CLEAN[[#This Row],[LineTotal]]&gt;0.3, "High", IF(Orders_CLEAN[[#This Row],[Profit]]/Orders_CLEAN[[#This Row],[LineTotal]]&gt;=0.15, "Medium", "Low")), "Quantity Error!")</f>
        <v>High</v>
      </c>
      <c r="V1325" s="8" t="str">
        <f>IF(COUNTIF(Returns[OrderID], Orders_CLEAN[[#This Row],[OrderID]])&gt;0, "Yes", "No")</f>
        <v>No</v>
      </c>
      <c r="W1325" s="19">
        <f>IF(Orders_CLEAN[[#This Row],[Returned]]="Yes",1,0)</f>
        <v>0</v>
      </c>
    </row>
    <row r="1326" spans="1:23" x14ac:dyDescent="0.2">
      <c r="A1326" t="s">
        <v>1998</v>
      </c>
      <c r="B1326" s="5">
        <v>45727</v>
      </c>
      <c r="C1326" s="5" t="str">
        <f>IF(Orders_CLEAN[[#This Row],[Quantity]]="", "Quantity Error!", "Q"&amp;ROUNDUP(MONTH(Orders_CLEAN[[#This Row],[OrderDate]])/3,0))</f>
        <v>Q1</v>
      </c>
      <c r="D1326" t="s">
        <v>783</v>
      </c>
      <c r="E1326" t="str">
        <f>_xlfn.XLOOKUP(Orders_CLEAN[[#This Row],[CustomerID]],Customers[CustomerID],Customers[CustomerName])</f>
        <v>Francois Mokoena</v>
      </c>
      <c r="F1326" t="s">
        <v>104</v>
      </c>
      <c r="G1326" t="str">
        <f>_xlfn.XLOOKUP(Orders_CLEAN[[#This Row],[ProductID]],Products[ProductID],Products[ProductName])</f>
        <v>Envelopes Model 4</v>
      </c>
      <c r="H1326" t="str">
        <f>_xlfn.XLOOKUP(Orders_CLEAN[[#This Row],[ProductName]],Products[ProductName],Products[Category])</f>
        <v>Office Supplies</v>
      </c>
      <c r="I1326" s="6">
        <f>_xlfn.XLOOKUP(Orders_CLEAN[[#This Row],[ProductID]],Products[ProductID],Products[Cost])</f>
        <v>777.33</v>
      </c>
      <c r="J1326">
        <v>9</v>
      </c>
      <c r="K1326" s="6">
        <v>1363.68</v>
      </c>
      <c r="L1326" s="7">
        <v>0.15</v>
      </c>
      <c r="M1326" t="s">
        <v>62</v>
      </c>
      <c r="N1326" t="s">
        <v>21</v>
      </c>
      <c r="O1326" t="str">
        <f>_xlfn.XLOOKUP(Orders_CLEAN[[#This Row],[Region]],Region_lookup[RegionCode],Region_lookup[RegionName])</f>
        <v>KwaZulu-Natal</v>
      </c>
      <c r="P1326" t="s">
        <v>22</v>
      </c>
      <c r="Q1326" t="str">
        <f>_xlfn.XLOOKUP(Orders_CLEAN[[#This Row],[EmployeeID]],Employees[EmployeeID],Employees[EmployeeName])</f>
        <v>Thabo Le Roux</v>
      </c>
      <c r="R1326" s="8">
        <f>Orders_CLEAN[[#This Row],[Quantity]]*Orders_CLEAN[[#This Row],[UnitPrice]]*(1-Orders_CLEAN[[#This Row],[Discount]])</f>
        <v>10432.152</v>
      </c>
      <c r="S1326" s="8">
        <f>Orders_CLEAN[[#This Row],[Cost]]*Orders_CLEAN[[#This Row],[Quantity]]</f>
        <v>6995.97</v>
      </c>
      <c r="T1326" s="8">
        <f>Orders_CLEAN[[#This Row],[LineTotal]]-Orders_CLEAN[[#This Row],[LineCost]]</f>
        <v>3436.1819999999998</v>
      </c>
      <c r="U1326" s="8" t="str">
        <f>IFERROR(IF(Orders_CLEAN[[#This Row],[Profit]]/Orders_CLEAN[[#This Row],[LineTotal]]&gt;0.3, "High", IF(Orders_CLEAN[[#This Row],[Profit]]/Orders_CLEAN[[#This Row],[LineTotal]]&gt;=0.15, "Medium", "Low")), "Quantity Error!")</f>
        <v>High</v>
      </c>
      <c r="V1326" s="8" t="str">
        <f>IF(COUNTIF(Returns[OrderID], Orders_CLEAN[[#This Row],[OrderID]])&gt;0, "Yes", "No")</f>
        <v>Yes</v>
      </c>
      <c r="W1326" s="19">
        <f>IF(Orders_CLEAN[[#This Row],[Returned]]="Yes",1,0)</f>
        <v>1</v>
      </c>
    </row>
    <row r="1327" spans="1:23" x14ac:dyDescent="0.2">
      <c r="A1327" t="s">
        <v>1999</v>
      </c>
      <c r="B1327" s="5">
        <v>45408</v>
      </c>
      <c r="C1327" s="5" t="str">
        <f>IF(Orders_CLEAN[[#This Row],[Quantity]]="", "Quantity Error!", "Q"&amp;ROUNDUP(MONTH(Orders_CLEAN[[#This Row],[OrderDate]])/3,0))</f>
        <v>Q2</v>
      </c>
      <c r="D1327" t="s">
        <v>177</v>
      </c>
      <c r="E1327" t="str">
        <f>_xlfn.XLOOKUP(Orders_CLEAN[[#This Row],[CustomerID]],Customers[CustomerID],Customers[CustomerName])</f>
        <v>Zanele Pretorius</v>
      </c>
      <c r="F1327" t="s">
        <v>118</v>
      </c>
      <c r="G1327" t="str">
        <f>_xlfn.XLOOKUP(Orders_CLEAN[[#This Row],[ProductID]],Products[ProductID],Products[ProductName])</f>
        <v>Paper Model 1</v>
      </c>
      <c r="H1327" t="str">
        <f>_xlfn.XLOOKUP(Orders_CLEAN[[#This Row],[ProductName]],Products[ProductName],Products[Category])</f>
        <v>Office Supplies</v>
      </c>
      <c r="I1327" s="6">
        <f>_xlfn.XLOOKUP(Orders_CLEAN[[#This Row],[ProductID]],Products[ProductID],Products[Cost])</f>
        <v>193.58</v>
      </c>
      <c r="J1327">
        <v>7</v>
      </c>
      <c r="K1327" s="6">
        <v>347.15</v>
      </c>
      <c r="L1327" s="7">
        <v>0</v>
      </c>
      <c r="M1327" t="s">
        <v>13</v>
      </c>
      <c r="N1327" t="s">
        <v>14</v>
      </c>
      <c r="O1327" t="str">
        <f>_xlfn.XLOOKUP(Orders_CLEAN[[#This Row],[Region]],Region_lookup[RegionCode],Region_lookup[RegionName])</f>
        <v>Western Cape</v>
      </c>
      <c r="P1327" t="s">
        <v>93</v>
      </c>
      <c r="Q1327" t="str">
        <f>_xlfn.XLOOKUP(Orders_CLEAN[[#This Row],[EmployeeID]],Employees[EmployeeID],Employees[EmployeeName])</f>
        <v>Anja Zulu</v>
      </c>
      <c r="R1327" s="8">
        <f>Orders_CLEAN[[#This Row],[Quantity]]*Orders_CLEAN[[#This Row],[UnitPrice]]*(1-Orders_CLEAN[[#This Row],[Discount]])</f>
        <v>2430.0499999999997</v>
      </c>
      <c r="S1327" s="8">
        <f>Orders_CLEAN[[#This Row],[Cost]]*Orders_CLEAN[[#This Row],[Quantity]]</f>
        <v>1355.0600000000002</v>
      </c>
      <c r="T1327" s="8">
        <f>Orders_CLEAN[[#This Row],[LineTotal]]-Orders_CLEAN[[#This Row],[LineCost]]</f>
        <v>1074.9899999999996</v>
      </c>
      <c r="U1327" s="8" t="str">
        <f>IFERROR(IF(Orders_CLEAN[[#This Row],[Profit]]/Orders_CLEAN[[#This Row],[LineTotal]]&gt;0.3, "High", IF(Orders_CLEAN[[#This Row],[Profit]]/Orders_CLEAN[[#This Row],[LineTotal]]&gt;=0.15, "Medium", "Low")), "Quantity Error!")</f>
        <v>High</v>
      </c>
      <c r="V1327" s="8" t="str">
        <f>IF(COUNTIF(Returns[OrderID], Orders_CLEAN[[#This Row],[OrderID]])&gt;0, "Yes", "No")</f>
        <v>No</v>
      </c>
      <c r="W1327" s="19">
        <f>IF(Orders_CLEAN[[#This Row],[Returned]]="Yes",1,0)</f>
        <v>0</v>
      </c>
    </row>
    <row r="1328" spans="1:23" x14ac:dyDescent="0.2">
      <c r="A1328" t="s">
        <v>2000</v>
      </c>
      <c r="B1328" s="5">
        <v>45629</v>
      </c>
      <c r="C1328" s="5" t="str">
        <f>IF(Orders_CLEAN[[#This Row],[Quantity]]="", "Quantity Error!", "Q"&amp;ROUNDUP(MONTH(Orders_CLEAN[[#This Row],[OrderDate]])/3,0))</f>
        <v>Q4</v>
      </c>
      <c r="D1328" t="s">
        <v>310</v>
      </c>
      <c r="E1328" t="str">
        <f>_xlfn.XLOOKUP(Orders_CLEAN[[#This Row],[CustomerID]],Customers[CustomerID],Customers[CustomerName])</f>
        <v>Riaan Khumalo</v>
      </c>
      <c r="F1328" t="s">
        <v>365</v>
      </c>
      <c r="G1328" t="str">
        <f>_xlfn.XLOOKUP(Orders_CLEAN[[#This Row],[ProductID]],Products[ProductID],Products[ProductName])</f>
        <v>Binders Model 4</v>
      </c>
      <c r="H1328" t="str">
        <f>_xlfn.XLOOKUP(Orders_CLEAN[[#This Row],[ProductName]],Products[ProductName],Products[Category])</f>
        <v>Office Supplies</v>
      </c>
      <c r="I1328" s="6">
        <f>_xlfn.XLOOKUP(Orders_CLEAN[[#This Row],[ProductID]],Products[ProductID],Products[Cost])</f>
        <v>723.8</v>
      </c>
      <c r="J1328">
        <v>10</v>
      </c>
      <c r="K1328" s="6">
        <v>1101.54</v>
      </c>
      <c r="L1328" s="7">
        <v>0.15</v>
      </c>
      <c r="M1328" t="s">
        <v>36</v>
      </c>
      <c r="N1328" t="s">
        <v>14</v>
      </c>
      <c r="O1328" t="str">
        <f>_xlfn.XLOOKUP(Orders_CLEAN[[#This Row],[Region]],Region_lookup[RegionCode],Region_lookup[RegionName])</f>
        <v>Western Cape</v>
      </c>
      <c r="P1328" t="s">
        <v>93</v>
      </c>
      <c r="Q1328" t="str">
        <f>_xlfn.XLOOKUP(Orders_CLEAN[[#This Row],[EmployeeID]],Employees[EmployeeID],Employees[EmployeeName])</f>
        <v>Anja Zulu</v>
      </c>
      <c r="R1328" s="8">
        <f>Orders_CLEAN[[#This Row],[Quantity]]*Orders_CLEAN[[#This Row],[UnitPrice]]*(1-Orders_CLEAN[[#This Row],[Discount]])</f>
        <v>9363.09</v>
      </c>
      <c r="S1328" s="8">
        <f>Orders_CLEAN[[#This Row],[Cost]]*Orders_CLEAN[[#This Row],[Quantity]]</f>
        <v>7238</v>
      </c>
      <c r="T1328" s="8">
        <f>Orders_CLEAN[[#This Row],[LineTotal]]-Orders_CLEAN[[#This Row],[LineCost]]</f>
        <v>2125.09</v>
      </c>
      <c r="U1328" s="8" t="str">
        <f>IFERROR(IF(Orders_CLEAN[[#This Row],[Profit]]/Orders_CLEAN[[#This Row],[LineTotal]]&gt;0.3, "High", IF(Orders_CLEAN[[#This Row],[Profit]]/Orders_CLEAN[[#This Row],[LineTotal]]&gt;=0.15, "Medium", "Low")), "Quantity Error!")</f>
        <v>Medium</v>
      </c>
      <c r="V1328" s="8" t="str">
        <f>IF(COUNTIF(Returns[OrderID], Orders_CLEAN[[#This Row],[OrderID]])&gt;0, "Yes", "No")</f>
        <v>No</v>
      </c>
      <c r="W1328" s="19">
        <f>IF(Orders_CLEAN[[#This Row],[Returned]]="Yes",1,0)</f>
        <v>0</v>
      </c>
    </row>
    <row r="1329" spans="1:23" x14ac:dyDescent="0.2">
      <c r="A1329" t="s">
        <v>2001</v>
      </c>
      <c r="B1329" s="5">
        <v>45703</v>
      </c>
      <c r="C1329" s="5" t="str">
        <f>IF(Orders_CLEAN[[#This Row],[Quantity]]="", "Quantity Error!", "Q"&amp;ROUNDUP(MONTH(Orders_CLEAN[[#This Row],[OrderDate]])/3,0))</f>
        <v>Q1</v>
      </c>
      <c r="D1329" t="s">
        <v>994</v>
      </c>
      <c r="E1329" t="str">
        <f>_xlfn.XLOOKUP(Orders_CLEAN[[#This Row],[CustomerID]],Customers[CustomerID],Customers[CustomerName])</f>
        <v>Kagiso Van Der Merwe</v>
      </c>
      <c r="F1329" t="s">
        <v>55</v>
      </c>
      <c r="G1329" t="str">
        <f>_xlfn.XLOOKUP(Orders_CLEAN[[#This Row],[ProductID]],Products[ProductID],Products[ProductName])</f>
        <v>Paper Model 3</v>
      </c>
      <c r="H1329" t="str">
        <f>_xlfn.XLOOKUP(Orders_CLEAN[[#This Row],[ProductName]],Products[ProductName],Products[Category])</f>
        <v>Office Supplies</v>
      </c>
      <c r="I1329" s="6">
        <f>_xlfn.XLOOKUP(Orders_CLEAN[[#This Row],[ProductID]],Products[ProductID],Products[Cost])</f>
        <v>239.71</v>
      </c>
      <c r="J1329">
        <v>7</v>
      </c>
      <c r="K1329" s="6">
        <v>522.34</v>
      </c>
      <c r="L1329" s="7">
        <v>0</v>
      </c>
      <c r="M1329" t="s">
        <v>13</v>
      </c>
      <c r="N1329" t="s">
        <v>14</v>
      </c>
      <c r="O1329" t="str">
        <f>_xlfn.XLOOKUP(Orders_CLEAN[[#This Row],[Region]],Region_lookup[RegionCode],Region_lookup[RegionName])</f>
        <v>Western Cape</v>
      </c>
      <c r="P1329" t="s">
        <v>15</v>
      </c>
      <c r="Q1329" t="str">
        <f>_xlfn.XLOOKUP(Orders_CLEAN[[#This Row],[EmployeeID]],Employees[EmployeeID],Employees[EmployeeName])</f>
        <v>Anja Fourie</v>
      </c>
      <c r="R1329" s="8">
        <f>Orders_CLEAN[[#This Row],[Quantity]]*Orders_CLEAN[[#This Row],[UnitPrice]]*(1-Orders_CLEAN[[#This Row],[Discount]])</f>
        <v>3656.38</v>
      </c>
      <c r="S1329" s="8">
        <f>Orders_CLEAN[[#This Row],[Cost]]*Orders_CLEAN[[#This Row],[Quantity]]</f>
        <v>1677.97</v>
      </c>
      <c r="T1329" s="8">
        <f>Orders_CLEAN[[#This Row],[LineTotal]]-Orders_CLEAN[[#This Row],[LineCost]]</f>
        <v>1978.41</v>
      </c>
      <c r="U1329" s="8" t="str">
        <f>IFERROR(IF(Orders_CLEAN[[#This Row],[Profit]]/Orders_CLEAN[[#This Row],[LineTotal]]&gt;0.3, "High", IF(Orders_CLEAN[[#This Row],[Profit]]/Orders_CLEAN[[#This Row],[LineTotal]]&gt;=0.15, "Medium", "Low")), "Quantity Error!")</f>
        <v>High</v>
      </c>
      <c r="V1329" s="8" t="str">
        <f>IF(COUNTIF(Returns[OrderID], Orders_CLEAN[[#This Row],[OrderID]])&gt;0, "Yes", "No")</f>
        <v>No</v>
      </c>
      <c r="W1329" s="19">
        <f>IF(Orders_CLEAN[[#This Row],[Returned]]="Yes",1,0)</f>
        <v>0</v>
      </c>
    </row>
    <row r="1330" spans="1:23" x14ac:dyDescent="0.2">
      <c r="A1330" t="s">
        <v>2002</v>
      </c>
      <c r="B1330" s="5">
        <v>45670</v>
      </c>
      <c r="C1330" s="5" t="str">
        <f>IF(Orders_CLEAN[[#This Row],[Quantity]]="", "Quantity Error!", "Q"&amp;ROUNDUP(MONTH(Orders_CLEAN[[#This Row],[OrderDate]])/3,0))</f>
        <v>Q1</v>
      </c>
      <c r="D1330" t="s">
        <v>169</v>
      </c>
      <c r="E1330" t="str">
        <f>_xlfn.XLOOKUP(Orders_CLEAN[[#This Row],[CustomerID]],Customers[CustomerID],Customers[CustomerName])</f>
        <v>Sipho Sithole</v>
      </c>
      <c r="F1330" t="s">
        <v>174</v>
      </c>
      <c r="G1330" t="str">
        <f>_xlfn.XLOOKUP(Orders_CLEAN[[#This Row],[ProductID]],Products[ProductID],Products[ProductName])</f>
        <v>Printers Model 4</v>
      </c>
      <c r="H1330" t="str">
        <f>_xlfn.XLOOKUP(Orders_CLEAN[[#This Row],[ProductName]],Products[ProductName],Products[Category])</f>
        <v>Technology</v>
      </c>
      <c r="I1330" s="6">
        <f>_xlfn.XLOOKUP(Orders_CLEAN[[#This Row],[ProductID]],Products[ProductID],Products[Cost])</f>
        <v>83.72</v>
      </c>
      <c r="J1330">
        <v>2</v>
      </c>
      <c r="K1330" s="6">
        <v>143.57</v>
      </c>
      <c r="L1330" s="7">
        <v>0.1</v>
      </c>
      <c r="M1330" t="s">
        <v>62</v>
      </c>
      <c r="N1330" t="s">
        <v>21</v>
      </c>
      <c r="O1330" t="str">
        <f>_xlfn.XLOOKUP(Orders_CLEAN[[#This Row],[Region]],Region_lookup[RegionCode],Region_lookup[RegionName])</f>
        <v>KwaZulu-Natal</v>
      </c>
      <c r="P1330" t="s">
        <v>170</v>
      </c>
      <c r="Q1330" t="str">
        <f>_xlfn.XLOOKUP(Orders_CLEAN[[#This Row],[EmployeeID]],Employees[EmployeeID],Employees[EmployeeName])</f>
        <v>Nomvula Le Roux</v>
      </c>
      <c r="R1330" s="8">
        <f>Orders_CLEAN[[#This Row],[Quantity]]*Orders_CLEAN[[#This Row],[UnitPrice]]*(1-Orders_CLEAN[[#This Row],[Discount]])</f>
        <v>258.42599999999999</v>
      </c>
      <c r="S1330" s="8">
        <f>Orders_CLEAN[[#This Row],[Cost]]*Orders_CLEAN[[#This Row],[Quantity]]</f>
        <v>167.44</v>
      </c>
      <c r="T1330" s="8">
        <f>Orders_CLEAN[[#This Row],[LineTotal]]-Orders_CLEAN[[#This Row],[LineCost]]</f>
        <v>90.98599999999999</v>
      </c>
      <c r="U1330" s="8" t="str">
        <f>IFERROR(IF(Orders_CLEAN[[#This Row],[Profit]]/Orders_CLEAN[[#This Row],[LineTotal]]&gt;0.3, "High", IF(Orders_CLEAN[[#This Row],[Profit]]/Orders_CLEAN[[#This Row],[LineTotal]]&gt;=0.15, "Medium", "Low")), "Quantity Error!")</f>
        <v>High</v>
      </c>
      <c r="V1330" s="8" t="str">
        <f>IF(COUNTIF(Returns[OrderID], Orders_CLEAN[[#This Row],[OrderID]])&gt;0, "Yes", "No")</f>
        <v>No</v>
      </c>
      <c r="W1330" s="19">
        <f>IF(Orders_CLEAN[[#This Row],[Returned]]="Yes",1,0)</f>
        <v>0</v>
      </c>
    </row>
    <row r="1331" spans="1:23" x14ac:dyDescent="0.2">
      <c r="A1331" t="s">
        <v>2003</v>
      </c>
      <c r="B1331" s="5">
        <v>45537</v>
      </c>
      <c r="C1331" s="5" t="str">
        <f>IF(Orders_CLEAN[[#This Row],[Quantity]]="", "Quantity Error!", "Q"&amp;ROUNDUP(MONTH(Orders_CLEAN[[#This Row],[OrderDate]])/3,0))</f>
        <v>Q3</v>
      </c>
      <c r="D1331" t="s">
        <v>113</v>
      </c>
      <c r="E1331" t="str">
        <f>_xlfn.XLOOKUP(Orders_CLEAN[[#This Row],[CustomerID]],Customers[CustomerID],Customers[CustomerName])</f>
        <v>Johan Van Der Merwe</v>
      </c>
      <c r="F1331" t="s">
        <v>136</v>
      </c>
      <c r="G1331" t="str">
        <f>_xlfn.XLOOKUP(Orders_CLEAN[[#This Row],[ProductID]],Products[ProductID],Products[ProductName])</f>
        <v>Chairs Model 4</v>
      </c>
      <c r="H1331" t="str">
        <f>_xlfn.XLOOKUP(Orders_CLEAN[[#This Row],[ProductName]],Products[ProductName],Products[Category])</f>
        <v>Furniture</v>
      </c>
      <c r="I1331" s="6">
        <f>_xlfn.XLOOKUP(Orders_CLEAN[[#This Row],[ProductID]],Products[ProductID],Products[Cost])</f>
        <v>784.05</v>
      </c>
      <c r="J1331">
        <v>8</v>
      </c>
      <c r="K1331" s="6">
        <v>1700.53</v>
      </c>
      <c r="L1331" s="7">
        <v>0</v>
      </c>
      <c r="M1331" t="s">
        <v>36</v>
      </c>
      <c r="N1331" t="s">
        <v>14</v>
      </c>
      <c r="O1331" t="str">
        <f>_xlfn.XLOOKUP(Orders_CLEAN[[#This Row],[Region]],Region_lookup[RegionCode],Region_lookup[RegionName])</f>
        <v>Western Cape</v>
      </c>
      <c r="P1331" t="s">
        <v>15</v>
      </c>
      <c r="Q1331" t="str">
        <f>_xlfn.XLOOKUP(Orders_CLEAN[[#This Row],[EmployeeID]],Employees[EmployeeID],Employees[EmployeeName])</f>
        <v>Anja Fourie</v>
      </c>
      <c r="R1331" s="8">
        <f>Orders_CLEAN[[#This Row],[Quantity]]*Orders_CLEAN[[#This Row],[UnitPrice]]*(1-Orders_CLEAN[[#This Row],[Discount]])</f>
        <v>13604.24</v>
      </c>
      <c r="S1331" s="8">
        <f>Orders_CLEAN[[#This Row],[Cost]]*Orders_CLEAN[[#This Row],[Quantity]]</f>
        <v>6272.4</v>
      </c>
      <c r="T1331" s="8">
        <f>Orders_CLEAN[[#This Row],[LineTotal]]-Orders_CLEAN[[#This Row],[LineCost]]</f>
        <v>7331.84</v>
      </c>
      <c r="U1331" s="8" t="str">
        <f>IFERROR(IF(Orders_CLEAN[[#This Row],[Profit]]/Orders_CLEAN[[#This Row],[LineTotal]]&gt;0.3, "High", IF(Orders_CLEAN[[#This Row],[Profit]]/Orders_CLEAN[[#This Row],[LineTotal]]&gt;=0.15, "Medium", "Low")), "Quantity Error!")</f>
        <v>High</v>
      </c>
      <c r="V1331" s="8" t="str">
        <f>IF(COUNTIF(Returns[OrderID], Orders_CLEAN[[#This Row],[OrderID]])&gt;0, "Yes", "No")</f>
        <v>No</v>
      </c>
      <c r="W1331" s="19">
        <f>IF(Orders_CLEAN[[#This Row],[Returned]]="Yes",1,0)</f>
        <v>0</v>
      </c>
    </row>
    <row r="1332" spans="1:23" x14ac:dyDescent="0.2">
      <c r="A1332" t="s">
        <v>2004</v>
      </c>
      <c r="B1332" s="5">
        <v>45671</v>
      </c>
      <c r="C1332" s="5" t="str">
        <f>IF(Orders_CLEAN[[#This Row],[Quantity]]="", "Quantity Error!", "Q"&amp;ROUNDUP(MONTH(Orders_CLEAN[[#This Row],[OrderDate]])/3,0))</f>
        <v>Q1</v>
      </c>
      <c r="D1332" t="s">
        <v>103</v>
      </c>
      <c r="E1332" t="str">
        <f>_xlfn.XLOOKUP(Orders_CLEAN[[#This Row],[CustomerID]],Customers[CustomerID],Customers[CustomerName])</f>
        <v>Kagiso Khumalo</v>
      </c>
      <c r="F1332" t="s">
        <v>136</v>
      </c>
      <c r="G1332" t="str">
        <f>_xlfn.XLOOKUP(Orders_CLEAN[[#This Row],[ProductID]],Products[ProductID],Products[ProductName])</f>
        <v>Chairs Model 4</v>
      </c>
      <c r="H1332" t="str">
        <f>_xlfn.XLOOKUP(Orders_CLEAN[[#This Row],[ProductName]],Products[ProductName],Products[Category])</f>
        <v>Furniture</v>
      </c>
      <c r="I1332" s="6">
        <f>_xlfn.XLOOKUP(Orders_CLEAN[[#This Row],[ProductID]],Products[ProductID],Products[Cost])</f>
        <v>784.05</v>
      </c>
      <c r="J1332">
        <v>1</v>
      </c>
      <c r="K1332" s="6">
        <v>1700.53</v>
      </c>
      <c r="L1332" s="7">
        <v>0</v>
      </c>
      <c r="M1332" t="s">
        <v>27</v>
      </c>
      <c r="N1332" t="s">
        <v>21</v>
      </c>
      <c r="O1332" t="str">
        <f>_xlfn.XLOOKUP(Orders_CLEAN[[#This Row],[Region]],Region_lookup[RegionCode],Region_lookup[RegionName])</f>
        <v>KwaZulu-Natal</v>
      </c>
      <c r="P1332" t="s">
        <v>170</v>
      </c>
      <c r="Q1332" t="str">
        <f>_xlfn.XLOOKUP(Orders_CLEAN[[#This Row],[EmployeeID]],Employees[EmployeeID],Employees[EmployeeName])</f>
        <v>Nomvula Le Roux</v>
      </c>
      <c r="R1332" s="8">
        <f>Orders_CLEAN[[#This Row],[Quantity]]*Orders_CLEAN[[#This Row],[UnitPrice]]*(1-Orders_CLEAN[[#This Row],[Discount]])</f>
        <v>1700.53</v>
      </c>
      <c r="S1332" s="8">
        <f>Orders_CLEAN[[#This Row],[Cost]]*Orders_CLEAN[[#This Row],[Quantity]]</f>
        <v>784.05</v>
      </c>
      <c r="T1332" s="8">
        <f>Orders_CLEAN[[#This Row],[LineTotal]]-Orders_CLEAN[[#This Row],[LineCost]]</f>
        <v>916.48</v>
      </c>
      <c r="U1332" s="8" t="str">
        <f>IFERROR(IF(Orders_CLEAN[[#This Row],[Profit]]/Orders_CLEAN[[#This Row],[LineTotal]]&gt;0.3, "High", IF(Orders_CLEAN[[#This Row],[Profit]]/Orders_CLEAN[[#This Row],[LineTotal]]&gt;=0.15, "Medium", "Low")), "Quantity Error!")</f>
        <v>High</v>
      </c>
      <c r="V1332" s="8" t="str">
        <f>IF(COUNTIF(Returns[OrderID], Orders_CLEAN[[#This Row],[OrderID]])&gt;0, "Yes", "No")</f>
        <v>No</v>
      </c>
      <c r="W1332" s="19">
        <f>IF(Orders_CLEAN[[#This Row],[Returned]]="Yes",1,0)</f>
        <v>0</v>
      </c>
    </row>
    <row r="1333" spans="1:23" x14ac:dyDescent="0.2">
      <c r="A1333" t="s">
        <v>2006</v>
      </c>
      <c r="B1333" s="5">
        <v>45546</v>
      </c>
      <c r="C1333" s="5" t="str">
        <f>IF(Orders_CLEAN[[#This Row],[Quantity]]="", "Quantity Error!", "Q"&amp;ROUNDUP(MONTH(Orders_CLEAN[[#This Row],[OrderDate]])/3,0))</f>
        <v>Q3</v>
      </c>
      <c r="D1333" t="s">
        <v>194</v>
      </c>
      <c r="E1333" t="str">
        <f>_xlfn.XLOOKUP(Orders_CLEAN[[#This Row],[CustomerID]],Customers[CustomerID],Customers[CustomerName])</f>
        <v>Elmarie Molefe</v>
      </c>
      <c r="F1333" t="s">
        <v>413</v>
      </c>
      <c r="G1333" t="str">
        <f>_xlfn.XLOOKUP(Orders_CLEAN[[#This Row],[ProductID]],Products[ProductID],Products[ProductName])</f>
        <v>Monitors Model 4</v>
      </c>
      <c r="H1333" t="str">
        <f>_xlfn.XLOOKUP(Orders_CLEAN[[#This Row],[ProductName]],Products[ProductName],Products[Category])</f>
        <v>Technology</v>
      </c>
      <c r="I1333" s="6">
        <f>_xlfn.XLOOKUP(Orders_CLEAN[[#This Row],[ProductID]],Products[ProductID],Products[Cost])</f>
        <v>365.65</v>
      </c>
      <c r="J1333">
        <v>9</v>
      </c>
      <c r="K1333" s="6">
        <v>689.97</v>
      </c>
      <c r="L1333" s="7">
        <v>0.05</v>
      </c>
      <c r="M1333" t="s">
        <v>27</v>
      </c>
      <c r="N1333" t="s">
        <v>14</v>
      </c>
      <c r="O1333" t="str">
        <f>_xlfn.XLOOKUP(Orders_CLEAN[[#This Row],[Region]],Region_lookup[RegionCode],Region_lookup[RegionName])</f>
        <v>Western Cape</v>
      </c>
      <c r="P1333" t="s">
        <v>93</v>
      </c>
      <c r="Q1333" t="str">
        <f>_xlfn.XLOOKUP(Orders_CLEAN[[#This Row],[EmployeeID]],Employees[EmployeeID],Employees[EmployeeName])</f>
        <v>Anja Zulu</v>
      </c>
      <c r="R1333" s="8">
        <f>Orders_CLEAN[[#This Row],[Quantity]]*Orders_CLEAN[[#This Row],[UnitPrice]]*(1-Orders_CLEAN[[#This Row],[Discount]])</f>
        <v>5899.2435000000005</v>
      </c>
      <c r="S1333" s="8">
        <f>Orders_CLEAN[[#This Row],[Cost]]*Orders_CLEAN[[#This Row],[Quantity]]</f>
        <v>3290.85</v>
      </c>
      <c r="T1333" s="8">
        <f>Orders_CLEAN[[#This Row],[LineTotal]]-Orders_CLEAN[[#This Row],[LineCost]]</f>
        <v>2608.3935000000006</v>
      </c>
      <c r="U1333" s="8" t="str">
        <f>IFERROR(IF(Orders_CLEAN[[#This Row],[Profit]]/Orders_CLEAN[[#This Row],[LineTotal]]&gt;0.3, "High", IF(Orders_CLEAN[[#This Row],[Profit]]/Orders_CLEAN[[#This Row],[LineTotal]]&gt;=0.15, "Medium", "Low")), "Quantity Error!")</f>
        <v>High</v>
      </c>
      <c r="V1333" s="8" t="str">
        <f>IF(COUNTIF(Returns[OrderID], Orders_CLEAN[[#This Row],[OrderID]])&gt;0, "Yes", "No")</f>
        <v>No</v>
      </c>
      <c r="W1333" s="19">
        <f>IF(Orders_CLEAN[[#This Row],[Returned]]="Yes",1,0)</f>
        <v>0</v>
      </c>
    </row>
    <row r="1334" spans="1:23" x14ac:dyDescent="0.2">
      <c r="A1334" t="s">
        <v>2007</v>
      </c>
      <c r="B1334" s="5">
        <v>45382</v>
      </c>
      <c r="C1334" s="5" t="str">
        <f>IF(Orders_CLEAN[[#This Row],[Quantity]]="", "Quantity Error!", "Q"&amp;ROUNDUP(MONTH(Orders_CLEAN[[#This Row],[OrderDate]])/3,0))</f>
        <v>Q1</v>
      </c>
      <c r="D1334" t="s">
        <v>567</v>
      </c>
      <c r="E1334" t="str">
        <f>_xlfn.XLOOKUP(Orders_CLEAN[[#This Row],[CustomerID]],Customers[CustomerID],Customers[CustomerName])</f>
        <v>Johan Ndlovu</v>
      </c>
      <c r="F1334" t="s">
        <v>136</v>
      </c>
      <c r="G1334" t="str">
        <f>_xlfn.XLOOKUP(Orders_CLEAN[[#This Row],[ProductID]],Products[ProductID],Products[ProductName])</f>
        <v>Chairs Model 4</v>
      </c>
      <c r="H1334" t="str">
        <f>_xlfn.XLOOKUP(Orders_CLEAN[[#This Row],[ProductName]],Products[ProductName],Products[Category])</f>
        <v>Furniture</v>
      </c>
      <c r="I1334" s="6">
        <f>_xlfn.XLOOKUP(Orders_CLEAN[[#This Row],[ProductID]],Products[ProductID],Products[Cost])</f>
        <v>784.05</v>
      </c>
      <c r="J1334">
        <v>5</v>
      </c>
      <c r="K1334" s="6">
        <v>1700.53</v>
      </c>
      <c r="L1334" s="7">
        <v>0</v>
      </c>
      <c r="M1334" t="s">
        <v>13</v>
      </c>
      <c r="N1334" t="s">
        <v>14</v>
      </c>
      <c r="O1334" t="str">
        <f>_xlfn.XLOOKUP(Orders_CLEAN[[#This Row],[Region]],Region_lookup[RegionCode],Region_lookup[RegionName])</f>
        <v>Western Cape</v>
      </c>
      <c r="P1334" t="s">
        <v>15</v>
      </c>
      <c r="Q1334" t="str">
        <f>_xlfn.XLOOKUP(Orders_CLEAN[[#This Row],[EmployeeID]],Employees[EmployeeID],Employees[EmployeeName])</f>
        <v>Anja Fourie</v>
      </c>
      <c r="R1334" s="8">
        <f>Orders_CLEAN[[#This Row],[Quantity]]*Orders_CLEAN[[#This Row],[UnitPrice]]*(1-Orders_CLEAN[[#This Row],[Discount]])</f>
        <v>8502.65</v>
      </c>
      <c r="S1334" s="8">
        <f>Orders_CLEAN[[#This Row],[Cost]]*Orders_CLEAN[[#This Row],[Quantity]]</f>
        <v>3920.25</v>
      </c>
      <c r="T1334" s="8">
        <f>Orders_CLEAN[[#This Row],[LineTotal]]-Orders_CLEAN[[#This Row],[LineCost]]</f>
        <v>4582.3999999999996</v>
      </c>
      <c r="U1334" s="8" t="str">
        <f>IFERROR(IF(Orders_CLEAN[[#This Row],[Profit]]/Orders_CLEAN[[#This Row],[LineTotal]]&gt;0.3, "High", IF(Orders_CLEAN[[#This Row],[Profit]]/Orders_CLEAN[[#This Row],[LineTotal]]&gt;=0.15, "Medium", "Low")), "Quantity Error!")</f>
        <v>High</v>
      </c>
      <c r="V1334" s="8" t="str">
        <f>IF(COUNTIF(Returns[OrderID], Orders_CLEAN[[#This Row],[OrderID]])&gt;0, "Yes", "No")</f>
        <v>No</v>
      </c>
      <c r="W1334" s="19">
        <f>IF(Orders_CLEAN[[#This Row],[Returned]]="Yes",1,0)</f>
        <v>0</v>
      </c>
    </row>
    <row r="1335" spans="1:23" x14ac:dyDescent="0.2">
      <c r="A1335" t="s">
        <v>2008</v>
      </c>
      <c r="B1335" s="5">
        <v>45376</v>
      </c>
      <c r="C1335" s="5" t="str">
        <f>IF(Orders_CLEAN[[#This Row],[Quantity]]="", "Quantity Error!", "Q"&amp;ROUNDUP(MONTH(Orders_CLEAN[[#This Row],[OrderDate]])/3,0))</f>
        <v>Q1</v>
      </c>
      <c r="D1335" t="s">
        <v>184</v>
      </c>
      <c r="E1335" t="str">
        <f>_xlfn.XLOOKUP(Orders_CLEAN[[#This Row],[CustomerID]],Customers[CustomerID],Customers[CustomerName])</f>
        <v>Deon Joubert</v>
      </c>
      <c r="F1335" t="s">
        <v>166</v>
      </c>
      <c r="G1335" t="str">
        <f>_xlfn.XLOOKUP(Orders_CLEAN[[#This Row],[ProductID]],Products[ProductID],Products[ProductName])</f>
        <v>Monitors Model 2</v>
      </c>
      <c r="H1335" t="str">
        <f>_xlfn.XLOOKUP(Orders_CLEAN[[#This Row],[ProductName]],Products[ProductName],Products[Category])</f>
        <v>Technology</v>
      </c>
      <c r="I1335" s="6">
        <f>_xlfn.XLOOKUP(Orders_CLEAN[[#This Row],[ProductID]],Products[ProductID],Products[Cost])</f>
        <v>396.64</v>
      </c>
      <c r="J1335">
        <v>12</v>
      </c>
      <c r="K1335" s="6">
        <v>532.41999999999996</v>
      </c>
      <c r="L1335" s="7">
        <v>0.05</v>
      </c>
      <c r="M1335" t="s">
        <v>36</v>
      </c>
      <c r="N1335" t="s">
        <v>47</v>
      </c>
      <c r="O1335" t="str">
        <f>_xlfn.XLOOKUP(Orders_CLEAN[[#This Row],[Region]],Region_lookup[RegionCode],Region_lookup[RegionName])</f>
        <v>Eastern Cape</v>
      </c>
      <c r="P1335" t="s">
        <v>58</v>
      </c>
      <c r="Q1335" t="str">
        <f>_xlfn.XLOOKUP(Orders_CLEAN[[#This Row],[EmployeeID]],Employees[EmployeeID],Employees[EmployeeName])</f>
        <v>Palesa Steyn</v>
      </c>
      <c r="R1335" s="8">
        <f>Orders_CLEAN[[#This Row],[Quantity]]*Orders_CLEAN[[#This Row],[UnitPrice]]*(1-Orders_CLEAN[[#This Row],[Discount]])</f>
        <v>6069.5879999999988</v>
      </c>
      <c r="S1335" s="8">
        <f>Orders_CLEAN[[#This Row],[Cost]]*Orders_CLEAN[[#This Row],[Quantity]]</f>
        <v>4759.68</v>
      </c>
      <c r="T1335" s="8">
        <f>Orders_CLEAN[[#This Row],[LineTotal]]-Orders_CLEAN[[#This Row],[LineCost]]</f>
        <v>1309.9079999999985</v>
      </c>
      <c r="U1335" s="8" t="str">
        <f>IFERROR(IF(Orders_CLEAN[[#This Row],[Profit]]/Orders_CLEAN[[#This Row],[LineTotal]]&gt;0.3, "High", IF(Orders_CLEAN[[#This Row],[Profit]]/Orders_CLEAN[[#This Row],[LineTotal]]&gt;=0.15, "Medium", "Low")), "Quantity Error!")</f>
        <v>Medium</v>
      </c>
      <c r="V1335" s="8" t="str">
        <f>IF(COUNTIF(Returns[OrderID], Orders_CLEAN[[#This Row],[OrderID]])&gt;0, "Yes", "No")</f>
        <v>No</v>
      </c>
      <c r="W1335" s="19">
        <f>IF(Orders_CLEAN[[#This Row],[Returned]]="Yes",1,0)</f>
        <v>0</v>
      </c>
    </row>
    <row r="1336" spans="1:23" x14ac:dyDescent="0.2">
      <c r="A1336" t="s">
        <v>2009</v>
      </c>
      <c r="B1336" s="5">
        <v>45308</v>
      </c>
      <c r="C1336" s="5" t="str">
        <f>IF(Orders_CLEAN[[#This Row],[Quantity]]="", "Quantity Error!", "Q"&amp;ROUNDUP(MONTH(Orders_CLEAN[[#This Row],[OrderDate]])/3,0))</f>
        <v>Q1</v>
      </c>
      <c r="D1336" t="s">
        <v>135</v>
      </c>
      <c r="E1336" t="str">
        <f>_xlfn.XLOOKUP(Orders_CLEAN[[#This Row],[CustomerID]],Customers[CustomerID],Customers[CustomerName])</f>
        <v>Nomvula Mbatha</v>
      </c>
      <c r="F1336" t="s">
        <v>213</v>
      </c>
      <c r="G1336" t="str">
        <f>_xlfn.XLOOKUP(Orders_CLEAN[[#This Row],[ProductID]],Products[ProductID],Products[ProductName])</f>
        <v>Pens Model 4</v>
      </c>
      <c r="H1336" t="str">
        <f>_xlfn.XLOOKUP(Orders_CLEAN[[#This Row],[ProductName]],Products[ProductName],Products[Category])</f>
        <v>Office Supplies</v>
      </c>
      <c r="I1336" s="6">
        <f>_xlfn.XLOOKUP(Orders_CLEAN[[#This Row],[ProductID]],Products[ProductID],Products[Cost])</f>
        <v>578.14</v>
      </c>
      <c r="J1336">
        <v>2</v>
      </c>
      <c r="K1336" s="6">
        <v>1084.72</v>
      </c>
      <c r="L1336" s="7">
        <v>0.15</v>
      </c>
      <c r="M1336" t="s">
        <v>27</v>
      </c>
      <c r="N1336" t="s">
        <v>47</v>
      </c>
      <c r="O1336" t="str">
        <f>_xlfn.XLOOKUP(Orders_CLEAN[[#This Row],[Region]],Region_lookup[RegionCode],Region_lookup[RegionName])</f>
        <v>Eastern Cape</v>
      </c>
      <c r="P1336" t="s">
        <v>58</v>
      </c>
      <c r="Q1336" t="str">
        <f>_xlfn.XLOOKUP(Orders_CLEAN[[#This Row],[EmployeeID]],Employees[EmployeeID],Employees[EmployeeName])</f>
        <v>Palesa Steyn</v>
      </c>
      <c r="R1336" s="8">
        <f>Orders_CLEAN[[#This Row],[Quantity]]*Orders_CLEAN[[#This Row],[UnitPrice]]*(1-Orders_CLEAN[[#This Row],[Discount]])</f>
        <v>1844.0239999999999</v>
      </c>
      <c r="S1336" s="8">
        <f>Orders_CLEAN[[#This Row],[Cost]]*Orders_CLEAN[[#This Row],[Quantity]]</f>
        <v>1156.28</v>
      </c>
      <c r="T1336" s="8">
        <f>Orders_CLEAN[[#This Row],[LineTotal]]-Orders_CLEAN[[#This Row],[LineCost]]</f>
        <v>687.74399999999991</v>
      </c>
      <c r="U1336" s="8" t="str">
        <f>IFERROR(IF(Orders_CLEAN[[#This Row],[Profit]]/Orders_CLEAN[[#This Row],[LineTotal]]&gt;0.3, "High", IF(Orders_CLEAN[[#This Row],[Profit]]/Orders_CLEAN[[#This Row],[LineTotal]]&gt;=0.15, "Medium", "Low")), "Quantity Error!")</f>
        <v>High</v>
      </c>
      <c r="V1336" s="8" t="str">
        <f>IF(COUNTIF(Returns[OrderID], Orders_CLEAN[[#This Row],[OrderID]])&gt;0, "Yes", "No")</f>
        <v>No</v>
      </c>
      <c r="W1336" s="19">
        <f>IF(Orders_CLEAN[[#This Row],[Returned]]="Yes",1,0)</f>
        <v>0</v>
      </c>
    </row>
    <row r="1337" spans="1:23" x14ac:dyDescent="0.2">
      <c r="A1337" t="s">
        <v>2010</v>
      </c>
      <c r="B1337" s="5">
        <v>45529</v>
      </c>
      <c r="C1337" s="5" t="str">
        <f>IF(Orders_CLEAN[[#This Row],[Quantity]]="", "Quantity Error!", "Q"&amp;ROUNDUP(MONTH(Orders_CLEAN[[#This Row],[OrderDate]])/3,0))</f>
        <v>Q3</v>
      </c>
      <c r="D1337" t="s">
        <v>321</v>
      </c>
      <c r="E1337" t="str">
        <f>_xlfn.XLOOKUP(Orders_CLEAN[[#This Row],[CustomerID]],Customers[CustomerID],Customers[CustomerName])</f>
        <v>Nomvula Le Roux</v>
      </c>
      <c r="F1337" t="s">
        <v>127</v>
      </c>
      <c r="G1337" t="str">
        <f>_xlfn.XLOOKUP(Orders_CLEAN[[#This Row],[ProductID]],Products[ProductID],Products[ProductName])</f>
        <v>Staplers Model 3</v>
      </c>
      <c r="H1337" t="str">
        <f>_xlfn.XLOOKUP(Orders_CLEAN[[#This Row],[ProductName]],Products[ProductName],Products[Category])</f>
        <v>Office Supplies</v>
      </c>
      <c r="I1337" s="6">
        <f>_xlfn.XLOOKUP(Orders_CLEAN[[#This Row],[ProductID]],Products[ProductID],Products[Cost])</f>
        <v>250.6</v>
      </c>
      <c r="J1337">
        <v>2</v>
      </c>
      <c r="K1337" s="6">
        <v>418.2</v>
      </c>
      <c r="L1337" s="7">
        <v>0</v>
      </c>
      <c r="M1337" t="s">
        <v>13</v>
      </c>
      <c r="N1337" t="s">
        <v>21</v>
      </c>
      <c r="O1337" t="str">
        <f>_xlfn.XLOOKUP(Orders_CLEAN[[#This Row],[Region]],Region_lookup[RegionCode],Region_lookup[RegionName])</f>
        <v>KwaZulu-Natal</v>
      </c>
      <c r="P1337" t="s">
        <v>97</v>
      </c>
      <c r="Q1337" t="str">
        <f>_xlfn.XLOOKUP(Orders_CLEAN[[#This Row],[EmployeeID]],Employees[EmployeeID],Employees[EmployeeName])</f>
        <v>Bongani Sithole</v>
      </c>
      <c r="R1337" s="8">
        <f>Orders_CLEAN[[#This Row],[Quantity]]*Orders_CLEAN[[#This Row],[UnitPrice]]*(1-Orders_CLEAN[[#This Row],[Discount]])</f>
        <v>836.4</v>
      </c>
      <c r="S1337" s="8">
        <f>Orders_CLEAN[[#This Row],[Cost]]*Orders_CLEAN[[#This Row],[Quantity]]</f>
        <v>501.2</v>
      </c>
      <c r="T1337" s="8">
        <f>Orders_CLEAN[[#This Row],[LineTotal]]-Orders_CLEAN[[#This Row],[LineCost]]</f>
        <v>335.2</v>
      </c>
      <c r="U1337" s="8" t="str">
        <f>IFERROR(IF(Orders_CLEAN[[#This Row],[Profit]]/Orders_CLEAN[[#This Row],[LineTotal]]&gt;0.3, "High", IF(Orders_CLEAN[[#This Row],[Profit]]/Orders_CLEAN[[#This Row],[LineTotal]]&gt;=0.15, "Medium", "Low")), "Quantity Error!")</f>
        <v>High</v>
      </c>
      <c r="V1337" s="8" t="str">
        <f>IF(COUNTIF(Returns[OrderID], Orders_CLEAN[[#This Row],[OrderID]])&gt;0, "Yes", "No")</f>
        <v>No</v>
      </c>
      <c r="W1337" s="19">
        <f>IF(Orders_CLEAN[[#This Row],[Returned]]="Yes",1,0)</f>
        <v>0</v>
      </c>
    </row>
    <row r="1338" spans="1:23" x14ac:dyDescent="0.2">
      <c r="A1338" t="s">
        <v>2011</v>
      </c>
      <c r="B1338" s="5">
        <v>45689</v>
      </c>
      <c r="C1338" s="5" t="str">
        <f>IF(Orders_CLEAN[[#This Row],[Quantity]]="", "Quantity Error!", "Q"&amp;ROUNDUP(MONTH(Orders_CLEAN[[#This Row],[OrderDate]])/3,0))</f>
        <v>Q1</v>
      </c>
      <c r="D1338" t="s">
        <v>355</v>
      </c>
      <c r="E1338" t="str">
        <f>_xlfn.XLOOKUP(Orders_CLEAN[[#This Row],[CustomerID]],Customers[CustomerID],Customers[CustomerName])</f>
        <v>Pieter Joubert</v>
      </c>
      <c r="F1338" t="s">
        <v>195</v>
      </c>
      <c r="G1338" t="str">
        <f>_xlfn.XLOOKUP(Orders_CLEAN[[#This Row],[ProductID]],Products[ProductID],Products[ProductName])</f>
        <v>Printers Model 2</v>
      </c>
      <c r="H1338" t="str">
        <f>_xlfn.XLOOKUP(Orders_CLEAN[[#This Row],[ProductName]],Products[ProductName],Products[Category])</f>
        <v>Technology</v>
      </c>
      <c r="I1338" s="6">
        <f>_xlfn.XLOOKUP(Orders_CLEAN[[#This Row],[ProductID]],Products[ProductID],Products[Cost])</f>
        <v>338.21</v>
      </c>
      <c r="J1338">
        <v>3</v>
      </c>
      <c r="K1338" s="6">
        <v>661.25</v>
      </c>
      <c r="L1338" s="7">
        <v>0</v>
      </c>
      <c r="M1338" t="s">
        <v>27</v>
      </c>
      <c r="N1338" t="s">
        <v>14</v>
      </c>
      <c r="O1338" t="str">
        <f>_xlfn.XLOOKUP(Orders_CLEAN[[#This Row],[Region]],Region_lookup[RegionCode],Region_lookup[RegionName])</f>
        <v>Western Cape</v>
      </c>
      <c r="P1338" t="s">
        <v>15</v>
      </c>
      <c r="Q1338" t="str">
        <f>_xlfn.XLOOKUP(Orders_CLEAN[[#This Row],[EmployeeID]],Employees[EmployeeID],Employees[EmployeeName])</f>
        <v>Anja Fourie</v>
      </c>
      <c r="R1338" s="8">
        <f>Orders_CLEAN[[#This Row],[Quantity]]*Orders_CLEAN[[#This Row],[UnitPrice]]*(1-Orders_CLEAN[[#This Row],[Discount]])</f>
        <v>1983.75</v>
      </c>
      <c r="S1338" s="8">
        <f>Orders_CLEAN[[#This Row],[Cost]]*Orders_CLEAN[[#This Row],[Quantity]]</f>
        <v>1014.6299999999999</v>
      </c>
      <c r="T1338" s="8">
        <f>Orders_CLEAN[[#This Row],[LineTotal]]-Orders_CLEAN[[#This Row],[LineCost]]</f>
        <v>969.12000000000012</v>
      </c>
      <c r="U1338" s="8" t="str">
        <f>IFERROR(IF(Orders_CLEAN[[#This Row],[Profit]]/Orders_CLEAN[[#This Row],[LineTotal]]&gt;0.3, "High", IF(Orders_CLEAN[[#This Row],[Profit]]/Orders_CLEAN[[#This Row],[LineTotal]]&gt;=0.15, "Medium", "Low")), "Quantity Error!")</f>
        <v>High</v>
      </c>
      <c r="V1338" s="8" t="str">
        <f>IF(COUNTIF(Returns[OrderID], Orders_CLEAN[[#This Row],[OrderID]])&gt;0, "Yes", "No")</f>
        <v>No</v>
      </c>
      <c r="W1338" s="19">
        <f>IF(Orders_CLEAN[[#This Row],[Returned]]="Yes",1,0)</f>
        <v>0</v>
      </c>
    </row>
    <row r="1339" spans="1:23" x14ac:dyDescent="0.2">
      <c r="A1339" t="s">
        <v>2012</v>
      </c>
      <c r="B1339" s="5">
        <v>45437</v>
      </c>
      <c r="C1339" s="5" t="str">
        <f>IF(Orders_CLEAN[[#This Row],[Quantity]]="", "Quantity Error!", "Q"&amp;ROUNDUP(MONTH(Orders_CLEAN[[#This Row],[OrderDate]])/3,0))</f>
        <v>Q2</v>
      </c>
      <c r="D1339" t="s">
        <v>126</v>
      </c>
      <c r="E1339" t="str">
        <f>_xlfn.XLOOKUP(Orders_CLEAN[[#This Row],[CustomerID]],Customers[CustomerID],Customers[CustomerName])</f>
        <v>Sipho Molefe</v>
      </c>
      <c r="F1339" t="s">
        <v>151</v>
      </c>
      <c r="G1339" t="str">
        <f>_xlfn.XLOOKUP(Orders_CLEAN[[#This Row],[ProductID]],Products[ProductID],Products[ProductName])</f>
        <v>Binders Model 3</v>
      </c>
      <c r="H1339" t="str">
        <f>_xlfn.XLOOKUP(Orders_CLEAN[[#This Row],[ProductName]],Products[ProductName],Products[Category])</f>
        <v>Office Supplies</v>
      </c>
      <c r="I1339" s="6">
        <f>_xlfn.XLOOKUP(Orders_CLEAN[[#This Row],[ProductID]],Products[ProductID],Products[Cost])</f>
        <v>487.09</v>
      </c>
      <c r="J1339">
        <v>3</v>
      </c>
      <c r="K1339" s="6">
        <v>838.72</v>
      </c>
      <c r="L1339" s="7">
        <v>0</v>
      </c>
      <c r="M1339" t="s">
        <v>62</v>
      </c>
      <c r="N1339" t="s">
        <v>31</v>
      </c>
      <c r="O1339" t="str">
        <f>_xlfn.XLOOKUP(Orders_CLEAN[[#This Row],[Region]],Region_lookup[RegionCode],Region_lookup[RegionName])</f>
        <v>Gauteng</v>
      </c>
      <c r="P1339" t="s">
        <v>43</v>
      </c>
      <c r="Q1339" t="str">
        <f>_xlfn.XLOOKUP(Orders_CLEAN[[#This Row],[EmployeeID]],Employees[EmployeeID],Employees[EmployeeName])</f>
        <v>Thabo Dlamini</v>
      </c>
      <c r="R1339" s="8">
        <f>Orders_CLEAN[[#This Row],[Quantity]]*Orders_CLEAN[[#This Row],[UnitPrice]]*(1-Orders_CLEAN[[#This Row],[Discount]])</f>
        <v>2516.16</v>
      </c>
      <c r="S1339" s="8">
        <f>Orders_CLEAN[[#This Row],[Cost]]*Orders_CLEAN[[#This Row],[Quantity]]</f>
        <v>1461.27</v>
      </c>
      <c r="T1339" s="8">
        <f>Orders_CLEAN[[#This Row],[LineTotal]]-Orders_CLEAN[[#This Row],[LineCost]]</f>
        <v>1054.8899999999999</v>
      </c>
      <c r="U1339" s="8" t="str">
        <f>IFERROR(IF(Orders_CLEAN[[#This Row],[Profit]]/Orders_CLEAN[[#This Row],[LineTotal]]&gt;0.3, "High", IF(Orders_CLEAN[[#This Row],[Profit]]/Orders_CLEAN[[#This Row],[LineTotal]]&gt;=0.15, "Medium", "Low")), "Quantity Error!")</f>
        <v>High</v>
      </c>
      <c r="V1339" s="8" t="str">
        <f>IF(COUNTIF(Returns[OrderID], Orders_CLEAN[[#This Row],[OrderID]])&gt;0, "Yes", "No")</f>
        <v>No</v>
      </c>
      <c r="W1339" s="19">
        <f>IF(Orders_CLEAN[[#This Row],[Returned]]="Yes",1,0)</f>
        <v>0</v>
      </c>
    </row>
    <row r="1340" spans="1:23" x14ac:dyDescent="0.2">
      <c r="A1340" t="s">
        <v>2013</v>
      </c>
      <c r="B1340" s="5">
        <v>45630</v>
      </c>
      <c r="C1340" s="5" t="str">
        <f>IF(Orders_CLEAN[[#This Row],[Quantity]]="", "Quantity Error!", "Q"&amp;ROUNDUP(MONTH(Orders_CLEAN[[#This Row],[OrderDate]])/3,0))</f>
        <v>Q4</v>
      </c>
      <c r="D1340" t="s">
        <v>574</v>
      </c>
      <c r="E1340" t="str">
        <f>_xlfn.XLOOKUP(Orders_CLEAN[[#This Row],[CustomerID]],Customers[CustomerID],Customers[CustomerName])</f>
        <v>Lerato Mbatha</v>
      </c>
      <c r="F1340" t="s">
        <v>12</v>
      </c>
      <c r="G1340" t="str">
        <f>_xlfn.XLOOKUP(Orders_CLEAN[[#This Row],[ProductID]],Products[ProductID],Products[ProductName])</f>
        <v>Printers Model 3</v>
      </c>
      <c r="H1340" t="str">
        <f>_xlfn.XLOOKUP(Orders_CLEAN[[#This Row],[ProductName]],Products[ProductName],Products[Category])</f>
        <v>Technology</v>
      </c>
      <c r="I1340" s="6">
        <f>_xlfn.XLOOKUP(Orders_CLEAN[[#This Row],[ProductID]],Products[ProductID],Products[Cost])</f>
        <v>127.85</v>
      </c>
      <c r="J1340">
        <v>4</v>
      </c>
      <c r="K1340" s="6">
        <v>210.2</v>
      </c>
      <c r="L1340" s="7">
        <v>0.2</v>
      </c>
      <c r="M1340" t="s">
        <v>62</v>
      </c>
      <c r="N1340" t="s">
        <v>31</v>
      </c>
      <c r="O1340" t="str">
        <f>_xlfn.XLOOKUP(Orders_CLEAN[[#This Row],[Region]],Region_lookup[RegionCode],Region_lookup[RegionName])</f>
        <v>Gauteng</v>
      </c>
      <c r="P1340" t="s">
        <v>32</v>
      </c>
      <c r="Q1340" t="str">
        <f>_xlfn.XLOOKUP(Orders_CLEAN[[#This Row],[EmployeeID]],Employees[EmployeeID],Employees[EmployeeName])</f>
        <v>Nomvula Mokoena</v>
      </c>
      <c r="R1340" s="8">
        <f>Orders_CLEAN[[#This Row],[Quantity]]*Orders_CLEAN[[#This Row],[UnitPrice]]*(1-Orders_CLEAN[[#This Row],[Discount]])</f>
        <v>672.64</v>
      </c>
      <c r="S1340" s="8">
        <f>Orders_CLEAN[[#This Row],[Cost]]*Orders_CLEAN[[#This Row],[Quantity]]</f>
        <v>511.4</v>
      </c>
      <c r="T1340" s="8">
        <f>Orders_CLEAN[[#This Row],[LineTotal]]-Orders_CLEAN[[#This Row],[LineCost]]</f>
        <v>161.24</v>
      </c>
      <c r="U1340" s="8" t="str">
        <f>IFERROR(IF(Orders_CLEAN[[#This Row],[Profit]]/Orders_CLEAN[[#This Row],[LineTotal]]&gt;0.3, "High", IF(Orders_CLEAN[[#This Row],[Profit]]/Orders_CLEAN[[#This Row],[LineTotal]]&gt;=0.15, "Medium", "Low")), "Quantity Error!")</f>
        <v>Medium</v>
      </c>
      <c r="V1340" s="8" t="str">
        <f>IF(COUNTIF(Returns[OrderID], Orders_CLEAN[[#This Row],[OrderID]])&gt;0, "Yes", "No")</f>
        <v>No</v>
      </c>
      <c r="W1340" s="19">
        <f>IF(Orders_CLEAN[[#This Row],[Returned]]="Yes",1,0)</f>
        <v>0</v>
      </c>
    </row>
    <row r="1341" spans="1:23" x14ac:dyDescent="0.2">
      <c r="A1341" t="s">
        <v>2014</v>
      </c>
      <c r="B1341" s="5">
        <v>45593</v>
      </c>
      <c r="C1341" s="5" t="str">
        <f>IF(Orders_CLEAN[[#This Row],[Quantity]]="", "Quantity Error!", "Q"&amp;ROUNDUP(MONTH(Orders_CLEAN[[#This Row],[OrderDate]])/3,0))</f>
        <v>Q4</v>
      </c>
      <c r="D1341" t="s">
        <v>184</v>
      </c>
      <c r="E1341" t="str">
        <f>_xlfn.XLOOKUP(Orders_CLEAN[[#This Row],[CustomerID]],Customers[CustomerID],Customers[CustomerName])</f>
        <v>Deon Joubert</v>
      </c>
      <c r="F1341" t="s">
        <v>144</v>
      </c>
      <c r="G1341" t="str">
        <f>_xlfn.XLOOKUP(Orders_CLEAN[[#This Row],[ProductID]],Products[ProductID],Products[ProductName])</f>
        <v>Bookcases Model 1</v>
      </c>
      <c r="H1341" t="str">
        <f>_xlfn.XLOOKUP(Orders_CLEAN[[#This Row],[ProductName]],Products[ProductName],Products[Category])</f>
        <v>Furniture</v>
      </c>
      <c r="I1341" s="6">
        <f>_xlfn.XLOOKUP(Orders_CLEAN[[#This Row],[ProductID]],Products[ProductID],Products[Cost])</f>
        <v>644.65</v>
      </c>
      <c r="J1341">
        <v>9</v>
      </c>
      <c r="K1341" s="6">
        <v>1029.82</v>
      </c>
      <c r="L1341" s="7">
        <v>0.15</v>
      </c>
      <c r="M1341" t="s">
        <v>62</v>
      </c>
      <c r="N1341" t="s">
        <v>47</v>
      </c>
      <c r="O1341" t="str">
        <f>_xlfn.XLOOKUP(Orders_CLEAN[[#This Row],[Region]],Region_lookup[RegionCode],Region_lookup[RegionName])</f>
        <v>Eastern Cape</v>
      </c>
      <c r="P1341" t="s">
        <v>48</v>
      </c>
      <c r="Q1341" t="str">
        <f>_xlfn.XLOOKUP(Orders_CLEAN[[#This Row],[EmployeeID]],Employees[EmployeeID],Employees[EmployeeName])</f>
        <v>Sipho Ndlovu</v>
      </c>
      <c r="R1341" s="8">
        <f>Orders_CLEAN[[#This Row],[Quantity]]*Orders_CLEAN[[#This Row],[UnitPrice]]*(1-Orders_CLEAN[[#This Row],[Discount]])</f>
        <v>7878.1229999999987</v>
      </c>
      <c r="S1341" s="8">
        <f>Orders_CLEAN[[#This Row],[Cost]]*Orders_CLEAN[[#This Row],[Quantity]]</f>
        <v>5801.8499999999995</v>
      </c>
      <c r="T1341" s="8">
        <f>Orders_CLEAN[[#This Row],[LineTotal]]-Orders_CLEAN[[#This Row],[LineCost]]</f>
        <v>2076.2729999999992</v>
      </c>
      <c r="U1341" s="8" t="str">
        <f>IFERROR(IF(Orders_CLEAN[[#This Row],[Profit]]/Orders_CLEAN[[#This Row],[LineTotal]]&gt;0.3, "High", IF(Orders_CLEAN[[#This Row],[Profit]]/Orders_CLEAN[[#This Row],[LineTotal]]&gt;=0.15, "Medium", "Low")), "Quantity Error!")</f>
        <v>Medium</v>
      </c>
      <c r="V1341" s="8" t="str">
        <f>IF(COUNTIF(Returns[OrderID], Orders_CLEAN[[#This Row],[OrderID]])&gt;0, "Yes", "No")</f>
        <v>Yes</v>
      </c>
      <c r="W1341" s="19">
        <f>IF(Orders_CLEAN[[#This Row],[Returned]]="Yes",1,0)</f>
        <v>1</v>
      </c>
    </row>
    <row r="1342" spans="1:23" x14ac:dyDescent="0.2">
      <c r="A1342" t="s">
        <v>2015</v>
      </c>
      <c r="B1342" s="5">
        <v>45482</v>
      </c>
      <c r="C1342" s="5" t="str">
        <f>IF(Orders_CLEAN[[#This Row],[Quantity]]="", "Quantity Error!", "Q"&amp;ROUNDUP(MONTH(Orders_CLEAN[[#This Row],[OrderDate]])/3,0))</f>
        <v>Q3</v>
      </c>
      <c r="D1342" t="s">
        <v>846</v>
      </c>
      <c r="E1342" t="str">
        <f>_xlfn.XLOOKUP(Orders_CLEAN[[#This Row],[CustomerID]],Customers[CustomerID],Customers[CustomerName])</f>
        <v>Kagiso Nkosi</v>
      </c>
      <c r="F1342" t="s">
        <v>61</v>
      </c>
      <c r="G1342" t="str">
        <f>_xlfn.XLOOKUP(Orders_CLEAN[[#This Row],[ProductID]],Products[ProductID],Products[ProductName])</f>
        <v>Laptops Model 4</v>
      </c>
      <c r="H1342" t="str">
        <f>_xlfn.XLOOKUP(Orders_CLEAN[[#This Row],[ProductName]],Products[ProductName],Products[Category])</f>
        <v>Technology</v>
      </c>
      <c r="I1342" s="6">
        <f>_xlfn.XLOOKUP(Orders_CLEAN[[#This Row],[ProductID]],Products[ProductID],Products[Cost])</f>
        <v>329.6</v>
      </c>
      <c r="J1342">
        <v>4</v>
      </c>
      <c r="K1342" s="6">
        <v>455.77</v>
      </c>
      <c r="L1342" s="7">
        <v>0</v>
      </c>
      <c r="M1342" t="s">
        <v>36</v>
      </c>
      <c r="N1342" t="s">
        <v>14</v>
      </c>
      <c r="O1342" t="str">
        <f>_xlfn.XLOOKUP(Orders_CLEAN[[#This Row],[Region]],Region_lookup[RegionCode],Region_lookup[RegionName])</f>
        <v>Western Cape</v>
      </c>
      <c r="P1342" t="s">
        <v>93</v>
      </c>
      <c r="Q1342" t="str">
        <f>_xlfn.XLOOKUP(Orders_CLEAN[[#This Row],[EmployeeID]],Employees[EmployeeID],Employees[EmployeeName])</f>
        <v>Anja Zulu</v>
      </c>
      <c r="R1342" s="8">
        <f>Orders_CLEAN[[#This Row],[Quantity]]*Orders_CLEAN[[#This Row],[UnitPrice]]*(1-Orders_CLEAN[[#This Row],[Discount]])</f>
        <v>1823.08</v>
      </c>
      <c r="S1342" s="8">
        <f>Orders_CLEAN[[#This Row],[Cost]]*Orders_CLEAN[[#This Row],[Quantity]]</f>
        <v>1318.4</v>
      </c>
      <c r="T1342" s="8">
        <f>Orders_CLEAN[[#This Row],[LineTotal]]-Orders_CLEAN[[#This Row],[LineCost]]</f>
        <v>504.67999999999984</v>
      </c>
      <c r="U1342" s="8" t="str">
        <f>IFERROR(IF(Orders_CLEAN[[#This Row],[Profit]]/Orders_CLEAN[[#This Row],[LineTotal]]&gt;0.3, "High", IF(Orders_CLEAN[[#This Row],[Profit]]/Orders_CLEAN[[#This Row],[LineTotal]]&gt;=0.15, "Medium", "Low")), "Quantity Error!")</f>
        <v>Medium</v>
      </c>
      <c r="V1342" s="8" t="str">
        <f>IF(COUNTIF(Returns[OrderID], Orders_CLEAN[[#This Row],[OrderID]])&gt;0, "Yes", "No")</f>
        <v>No</v>
      </c>
      <c r="W1342" s="19">
        <f>IF(Orders_CLEAN[[#This Row],[Returned]]="Yes",1,0)</f>
        <v>0</v>
      </c>
    </row>
    <row r="1343" spans="1:23" x14ac:dyDescent="0.2">
      <c r="A1343" t="s">
        <v>2017</v>
      </c>
      <c r="B1343" s="5">
        <v>45523</v>
      </c>
      <c r="C1343" s="5" t="str">
        <f>IF(Orders_CLEAN[[#This Row],[Quantity]]="", "Quantity Error!", "Q"&amp;ROUNDUP(MONTH(Orders_CLEAN[[#This Row],[OrderDate]])/3,0))</f>
        <v>Q3</v>
      </c>
      <c r="D1343" t="s">
        <v>428</v>
      </c>
      <c r="E1343" t="str">
        <f>_xlfn.XLOOKUP(Orders_CLEAN[[#This Row],[CustomerID]],Customers[CustomerID],Customers[CustomerName])</f>
        <v>Chantelle Steyn</v>
      </c>
      <c r="F1343" t="s">
        <v>365</v>
      </c>
      <c r="G1343" t="str">
        <f>_xlfn.XLOOKUP(Orders_CLEAN[[#This Row],[ProductID]],Products[ProductID],Products[ProductName])</f>
        <v>Binders Model 4</v>
      </c>
      <c r="H1343" t="str">
        <f>_xlfn.XLOOKUP(Orders_CLEAN[[#This Row],[ProductName]],Products[ProductName],Products[Category])</f>
        <v>Office Supplies</v>
      </c>
      <c r="I1343" s="6">
        <f>_xlfn.XLOOKUP(Orders_CLEAN[[#This Row],[ProductID]],Products[ProductID],Products[Cost])</f>
        <v>723.8</v>
      </c>
      <c r="J1343">
        <v>7</v>
      </c>
      <c r="K1343" s="6">
        <v>1101.54</v>
      </c>
      <c r="L1343" s="7">
        <v>0.2</v>
      </c>
      <c r="M1343" t="s">
        <v>27</v>
      </c>
      <c r="N1343" t="s">
        <v>14</v>
      </c>
      <c r="O1343" t="str">
        <f>_xlfn.XLOOKUP(Orders_CLEAN[[#This Row],[Region]],Region_lookup[RegionCode],Region_lookup[RegionName])</f>
        <v>Western Cape</v>
      </c>
      <c r="P1343" t="s">
        <v>93</v>
      </c>
      <c r="Q1343" t="str">
        <f>_xlfn.XLOOKUP(Orders_CLEAN[[#This Row],[EmployeeID]],Employees[EmployeeID],Employees[EmployeeName])</f>
        <v>Anja Zulu</v>
      </c>
      <c r="R1343" s="8">
        <f>Orders_CLEAN[[#This Row],[Quantity]]*Orders_CLEAN[[#This Row],[UnitPrice]]*(1-Orders_CLEAN[[#This Row],[Discount]])</f>
        <v>6168.6239999999998</v>
      </c>
      <c r="S1343" s="8">
        <f>Orders_CLEAN[[#This Row],[Cost]]*Orders_CLEAN[[#This Row],[Quantity]]</f>
        <v>5066.5999999999995</v>
      </c>
      <c r="T1343" s="8">
        <f>Orders_CLEAN[[#This Row],[LineTotal]]-Orders_CLEAN[[#This Row],[LineCost]]</f>
        <v>1102.0240000000003</v>
      </c>
      <c r="U1343" s="8" t="str">
        <f>IFERROR(IF(Orders_CLEAN[[#This Row],[Profit]]/Orders_CLEAN[[#This Row],[LineTotal]]&gt;0.3, "High", IF(Orders_CLEAN[[#This Row],[Profit]]/Orders_CLEAN[[#This Row],[LineTotal]]&gt;=0.15, "Medium", "Low")), "Quantity Error!")</f>
        <v>Medium</v>
      </c>
      <c r="V1343" s="8" t="str">
        <f>IF(COUNTIF(Returns[OrderID], Orders_CLEAN[[#This Row],[OrderID]])&gt;0, "Yes", "No")</f>
        <v>No</v>
      </c>
      <c r="W1343" s="19">
        <f>IF(Orders_CLEAN[[#This Row],[Returned]]="Yes",1,0)</f>
        <v>0</v>
      </c>
    </row>
    <row r="1344" spans="1:23" x14ac:dyDescent="0.2">
      <c r="A1344" t="s">
        <v>2018</v>
      </c>
      <c r="B1344" s="5">
        <v>45662</v>
      </c>
      <c r="C1344" s="5" t="str">
        <f>IF(Orders_CLEAN[[#This Row],[Quantity]]="", "Quantity Error!", "Q"&amp;ROUNDUP(MONTH(Orders_CLEAN[[#This Row],[OrderDate]])/3,0))</f>
        <v>Q1</v>
      </c>
      <c r="D1344" t="s">
        <v>254</v>
      </c>
      <c r="E1344" t="str">
        <f>_xlfn.XLOOKUP(Orders_CLEAN[[#This Row],[CustomerID]],Customers[CustomerID],Customers[CustomerName])</f>
        <v>Werner Sithole</v>
      </c>
      <c r="F1344" t="s">
        <v>92</v>
      </c>
      <c r="G1344" t="str">
        <f>_xlfn.XLOOKUP(Orders_CLEAN[[#This Row],[ProductID]],Products[ProductID],Products[ProductName])</f>
        <v>Accessories Model 3</v>
      </c>
      <c r="H1344" t="str">
        <f>_xlfn.XLOOKUP(Orders_CLEAN[[#This Row],[ProductName]],Products[ProductName],Products[Category])</f>
        <v>Technology</v>
      </c>
      <c r="I1344" s="6">
        <f>_xlfn.XLOOKUP(Orders_CLEAN[[#This Row],[ProductID]],Products[ProductID],Products[Cost])</f>
        <v>357.49</v>
      </c>
      <c r="J1344">
        <v>1</v>
      </c>
      <c r="K1344" s="6">
        <v>769.69</v>
      </c>
      <c r="L1344" s="7">
        <v>0.05</v>
      </c>
      <c r="M1344" t="s">
        <v>27</v>
      </c>
      <c r="N1344" t="s">
        <v>21</v>
      </c>
      <c r="O1344" t="str">
        <f>_xlfn.XLOOKUP(Orders_CLEAN[[#This Row],[Region]],Region_lookup[RegionCode],Region_lookup[RegionName])</f>
        <v>KwaZulu-Natal</v>
      </c>
      <c r="P1344" t="s">
        <v>97</v>
      </c>
      <c r="Q1344" t="str">
        <f>_xlfn.XLOOKUP(Orders_CLEAN[[#This Row],[EmployeeID]],Employees[EmployeeID],Employees[EmployeeName])</f>
        <v>Bongani Sithole</v>
      </c>
      <c r="R1344" s="8">
        <f>Orders_CLEAN[[#This Row],[Quantity]]*Orders_CLEAN[[#This Row],[UnitPrice]]*(1-Orders_CLEAN[[#This Row],[Discount]])</f>
        <v>731.20550000000003</v>
      </c>
      <c r="S1344" s="8">
        <f>Orders_CLEAN[[#This Row],[Cost]]*Orders_CLEAN[[#This Row],[Quantity]]</f>
        <v>357.49</v>
      </c>
      <c r="T1344" s="8">
        <f>Orders_CLEAN[[#This Row],[LineTotal]]-Orders_CLEAN[[#This Row],[LineCost]]</f>
        <v>373.71550000000002</v>
      </c>
      <c r="U1344" s="8" t="str">
        <f>IFERROR(IF(Orders_CLEAN[[#This Row],[Profit]]/Orders_CLEAN[[#This Row],[LineTotal]]&gt;0.3, "High", IF(Orders_CLEAN[[#This Row],[Profit]]/Orders_CLEAN[[#This Row],[LineTotal]]&gt;=0.15, "Medium", "Low")), "Quantity Error!")</f>
        <v>High</v>
      </c>
      <c r="V1344" s="8" t="str">
        <f>IF(COUNTIF(Returns[OrderID], Orders_CLEAN[[#This Row],[OrderID]])&gt;0, "Yes", "No")</f>
        <v>No</v>
      </c>
      <c r="W1344" s="19">
        <f>IF(Orders_CLEAN[[#This Row],[Returned]]="Yes",1,0)</f>
        <v>0</v>
      </c>
    </row>
    <row r="1345" spans="1:23" x14ac:dyDescent="0.2">
      <c r="A1345" t="s">
        <v>2019</v>
      </c>
      <c r="B1345" s="5">
        <v>45483</v>
      </c>
      <c r="C1345" s="5" t="str">
        <f>IF(Orders_CLEAN[[#This Row],[Quantity]]="", "Quantity Error!", "Q"&amp;ROUNDUP(MONTH(Orders_CLEAN[[#This Row],[OrderDate]])/3,0))</f>
        <v>Q3</v>
      </c>
      <c r="D1345" t="s">
        <v>246</v>
      </c>
      <c r="E1345" t="str">
        <f>_xlfn.XLOOKUP(Orders_CLEAN[[#This Row],[CustomerID]],Customers[CustomerID],Customers[CustomerName])</f>
        <v>Precious Steyn</v>
      </c>
      <c r="F1345" t="s">
        <v>162</v>
      </c>
      <c r="G1345" t="str">
        <f>_xlfn.XLOOKUP(Orders_CLEAN[[#This Row],[ProductID]],Products[ProductID],Products[ProductName])</f>
        <v>Chairs Model 1</v>
      </c>
      <c r="H1345" t="str">
        <f>_xlfn.XLOOKUP(Orders_CLEAN[[#This Row],[ProductName]],Products[ProductName],Products[Category])</f>
        <v>Furniture</v>
      </c>
      <c r="I1345" s="6">
        <f>_xlfn.XLOOKUP(Orders_CLEAN[[#This Row],[ProductID]],Products[ProductID],Products[Cost])</f>
        <v>96.56</v>
      </c>
      <c r="J1345">
        <v>2</v>
      </c>
      <c r="K1345" s="6">
        <v>209.03</v>
      </c>
      <c r="L1345" s="7">
        <v>0.1</v>
      </c>
      <c r="M1345" t="s">
        <v>27</v>
      </c>
      <c r="N1345" t="s">
        <v>47</v>
      </c>
      <c r="O1345" t="str">
        <f>_xlfn.XLOOKUP(Orders_CLEAN[[#This Row],[Region]],Region_lookup[RegionCode],Region_lookup[RegionName])</f>
        <v>Eastern Cape</v>
      </c>
      <c r="P1345" t="s">
        <v>48</v>
      </c>
      <c r="Q1345" t="str">
        <f>_xlfn.XLOOKUP(Orders_CLEAN[[#This Row],[EmployeeID]],Employees[EmployeeID],Employees[EmployeeName])</f>
        <v>Sipho Ndlovu</v>
      </c>
      <c r="R1345" s="8">
        <f>Orders_CLEAN[[#This Row],[Quantity]]*Orders_CLEAN[[#This Row],[UnitPrice]]*(1-Orders_CLEAN[[#This Row],[Discount]])</f>
        <v>376.25400000000002</v>
      </c>
      <c r="S1345" s="8">
        <f>Orders_CLEAN[[#This Row],[Cost]]*Orders_CLEAN[[#This Row],[Quantity]]</f>
        <v>193.12</v>
      </c>
      <c r="T1345" s="8">
        <f>Orders_CLEAN[[#This Row],[LineTotal]]-Orders_CLEAN[[#This Row],[LineCost]]</f>
        <v>183.13400000000001</v>
      </c>
      <c r="U1345" s="8" t="str">
        <f>IFERROR(IF(Orders_CLEAN[[#This Row],[Profit]]/Orders_CLEAN[[#This Row],[LineTotal]]&gt;0.3, "High", IF(Orders_CLEAN[[#This Row],[Profit]]/Orders_CLEAN[[#This Row],[LineTotal]]&gt;=0.15, "Medium", "Low")), "Quantity Error!")</f>
        <v>High</v>
      </c>
      <c r="V1345" s="8" t="str">
        <f>IF(COUNTIF(Returns[OrderID], Orders_CLEAN[[#This Row],[OrderID]])&gt;0, "Yes", "No")</f>
        <v>No</v>
      </c>
      <c r="W1345" s="19">
        <f>IF(Orders_CLEAN[[#This Row],[Returned]]="Yes",1,0)</f>
        <v>0</v>
      </c>
    </row>
    <row r="1346" spans="1:23" x14ac:dyDescent="0.2">
      <c r="A1346" t="s">
        <v>2021</v>
      </c>
      <c r="B1346" s="5">
        <v>45513</v>
      </c>
      <c r="C1346" s="5" t="str">
        <f>IF(Orders_CLEAN[[#This Row],[Quantity]]="", "Quantity Error!", "Q"&amp;ROUNDUP(MONTH(Orders_CLEAN[[#This Row],[OrderDate]])/3,0))</f>
        <v>Q3</v>
      </c>
      <c r="D1346" t="s">
        <v>187</v>
      </c>
      <c r="E1346" t="str">
        <f>_xlfn.XLOOKUP(Orders_CLEAN[[#This Row],[CustomerID]],Customers[CustomerID],Customers[CustomerName])</f>
        <v>Pieter Joubert</v>
      </c>
      <c r="F1346" t="s">
        <v>35</v>
      </c>
      <c r="G1346" t="str">
        <f>_xlfn.XLOOKUP(Orders_CLEAN[[#This Row],[ProductID]],Products[ProductID],Products[ProductName])</f>
        <v>Accessories Model 1</v>
      </c>
      <c r="H1346" t="str">
        <f>_xlfn.XLOOKUP(Orders_CLEAN[[#This Row],[ProductName]],Products[ProductName],Products[Category])</f>
        <v>Technology</v>
      </c>
      <c r="I1346" s="6">
        <f>_xlfn.XLOOKUP(Orders_CLEAN[[#This Row],[ProductID]],Products[ProductID],Products[Cost])</f>
        <v>329.45</v>
      </c>
      <c r="J1346">
        <v>2</v>
      </c>
      <c r="K1346" s="6">
        <v>709.62</v>
      </c>
      <c r="L1346" s="7">
        <v>0.1</v>
      </c>
      <c r="M1346" t="s">
        <v>27</v>
      </c>
      <c r="N1346" t="s">
        <v>14</v>
      </c>
      <c r="O1346" t="str">
        <f>_xlfn.XLOOKUP(Orders_CLEAN[[#This Row],[Region]],Region_lookup[RegionCode],Region_lookup[RegionName])</f>
        <v>Western Cape</v>
      </c>
      <c r="P1346" t="s">
        <v>82</v>
      </c>
      <c r="Q1346" t="str">
        <f>_xlfn.XLOOKUP(Orders_CLEAN[[#This Row],[EmployeeID]],Employees[EmployeeID],Employees[EmployeeName])</f>
        <v>Thabo Pretorius</v>
      </c>
      <c r="R1346" s="8">
        <f>Orders_CLEAN[[#This Row],[Quantity]]*Orders_CLEAN[[#This Row],[UnitPrice]]*(1-Orders_CLEAN[[#This Row],[Discount]])</f>
        <v>1277.316</v>
      </c>
      <c r="S1346" s="8">
        <f>Orders_CLEAN[[#This Row],[Cost]]*Orders_CLEAN[[#This Row],[Quantity]]</f>
        <v>658.9</v>
      </c>
      <c r="T1346" s="8">
        <f>Orders_CLEAN[[#This Row],[LineTotal]]-Orders_CLEAN[[#This Row],[LineCost]]</f>
        <v>618.41600000000005</v>
      </c>
      <c r="U1346" s="8" t="str">
        <f>IFERROR(IF(Orders_CLEAN[[#This Row],[Profit]]/Orders_CLEAN[[#This Row],[LineTotal]]&gt;0.3, "High", IF(Orders_CLEAN[[#This Row],[Profit]]/Orders_CLEAN[[#This Row],[LineTotal]]&gt;=0.15, "Medium", "Low")), "Quantity Error!")</f>
        <v>High</v>
      </c>
      <c r="V1346" s="8" t="str">
        <f>IF(COUNTIF(Returns[OrderID], Orders_CLEAN[[#This Row],[OrderID]])&gt;0, "Yes", "No")</f>
        <v>No</v>
      </c>
      <c r="W1346" s="19">
        <f>IF(Orders_CLEAN[[#This Row],[Returned]]="Yes",1,0)</f>
        <v>0</v>
      </c>
    </row>
    <row r="1347" spans="1:23" x14ac:dyDescent="0.2">
      <c r="A1347" t="s">
        <v>2023</v>
      </c>
      <c r="B1347" s="5">
        <v>45827</v>
      </c>
      <c r="C1347" s="5" t="str">
        <f>IF(Orders_CLEAN[[#This Row],[Quantity]]="", "Quantity Error!", "Q"&amp;ROUNDUP(MONTH(Orders_CLEAN[[#This Row],[OrderDate]])/3,0))</f>
        <v>Quantity Error!</v>
      </c>
      <c r="D1347" t="s">
        <v>210</v>
      </c>
      <c r="E1347" t="str">
        <f>_xlfn.XLOOKUP(Orders_CLEAN[[#This Row],[CustomerID]],Customers[CustomerID],Customers[CustomerName])</f>
        <v>Riaan Kruger</v>
      </c>
      <c r="F1347" t="s">
        <v>46</v>
      </c>
      <c r="G1347" t="str">
        <f>_xlfn.XLOOKUP(Orders_CLEAN[[#This Row],[ProductID]],Products[ProductID],Products[ProductName])</f>
        <v>Tables Model 4</v>
      </c>
      <c r="H1347" t="str">
        <f>_xlfn.XLOOKUP(Orders_CLEAN[[#This Row],[ProductName]],Products[ProductName],Products[Category])</f>
        <v>Furniture</v>
      </c>
      <c r="I1347" s="6">
        <f>_xlfn.XLOOKUP(Orders_CLEAN[[#This Row],[ProductID]],Products[ProductID],Products[Cost])</f>
        <v>707.97</v>
      </c>
      <c r="J1347"/>
      <c r="K1347" s="6">
        <v>1262.55</v>
      </c>
      <c r="L1347" s="7">
        <v>0</v>
      </c>
      <c r="M1347" t="s">
        <v>13</v>
      </c>
      <c r="N1347" t="s">
        <v>31</v>
      </c>
      <c r="O1347" t="str">
        <f>_xlfn.XLOOKUP(Orders_CLEAN[[#This Row],[Region]],Region_lookup[RegionCode],Region_lookup[RegionName])</f>
        <v>Gauteng</v>
      </c>
      <c r="P1347" t="s">
        <v>52</v>
      </c>
      <c r="Q1347" t="str">
        <f>_xlfn.XLOOKUP(Orders_CLEAN[[#This Row],[EmployeeID]],Employees[EmployeeID],Employees[EmployeeName])</f>
        <v>Precious Mbatha</v>
      </c>
      <c r="R1347" s="8">
        <f>Orders_CLEAN[[#This Row],[Quantity]]*Orders_CLEAN[[#This Row],[UnitPrice]]*(1-Orders_CLEAN[[#This Row],[Discount]])</f>
        <v>0</v>
      </c>
      <c r="S1347" s="8">
        <f>Orders_CLEAN[[#This Row],[Cost]]*Orders_CLEAN[[#This Row],[Quantity]]</f>
        <v>0</v>
      </c>
      <c r="T1347" s="8">
        <f>Orders_CLEAN[[#This Row],[LineTotal]]-Orders_CLEAN[[#This Row],[LineCost]]</f>
        <v>0</v>
      </c>
      <c r="U1347" s="8" t="str">
        <f>IFERROR(IF(Orders_CLEAN[[#This Row],[Profit]]/Orders_CLEAN[[#This Row],[LineTotal]]&gt;0.3, "High", IF(Orders_CLEAN[[#This Row],[Profit]]/Orders_CLEAN[[#This Row],[LineTotal]]&gt;=0.15, "Medium", "Low")), "Quantity Error!")</f>
        <v>Quantity Error!</v>
      </c>
      <c r="V1347" s="8" t="str">
        <f>IF(COUNTIF(Returns[OrderID], Orders_CLEAN[[#This Row],[OrderID]])&gt;0, "Yes", "No")</f>
        <v>No</v>
      </c>
      <c r="W1347" s="19">
        <f>IF(Orders_CLEAN[[#This Row],[Returned]]="Yes",1,0)</f>
        <v>0</v>
      </c>
    </row>
    <row r="1348" spans="1:23" x14ac:dyDescent="0.2">
      <c r="A1348" t="s">
        <v>2025</v>
      </c>
      <c r="B1348" s="5">
        <v>45402</v>
      </c>
      <c r="C1348" s="5" t="str">
        <f>IF(Orders_CLEAN[[#This Row],[Quantity]]="", "Quantity Error!", "Q"&amp;ROUNDUP(MONTH(Orders_CLEAN[[#This Row],[OrderDate]])/3,0))</f>
        <v>Q2</v>
      </c>
      <c r="D1348" t="s">
        <v>317</v>
      </c>
      <c r="E1348" t="str">
        <f>_xlfn.XLOOKUP(Orders_CLEAN[[#This Row],[CustomerID]],Customers[CustomerID],Customers[CustomerName])</f>
        <v>Deon Dlamini</v>
      </c>
      <c r="F1348" t="s">
        <v>118</v>
      </c>
      <c r="G1348" t="str">
        <f>_xlfn.XLOOKUP(Orders_CLEAN[[#This Row],[ProductID]],Products[ProductID],Products[ProductName])</f>
        <v>Paper Model 1</v>
      </c>
      <c r="H1348" t="str">
        <f>_xlfn.XLOOKUP(Orders_CLEAN[[#This Row],[ProductName]],Products[ProductName],Products[Category])</f>
        <v>Office Supplies</v>
      </c>
      <c r="I1348" s="6">
        <f>_xlfn.XLOOKUP(Orders_CLEAN[[#This Row],[ProductID]],Products[ProductID],Products[Cost])</f>
        <v>193.58</v>
      </c>
      <c r="J1348">
        <v>6</v>
      </c>
      <c r="K1348" s="6">
        <v>347.15</v>
      </c>
      <c r="L1348" s="7">
        <v>0</v>
      </c>
      <c r="M1348" t="s">
        <v>27</v>
      </c>
      <c r="N1348" t="s">
        <v>31</v>
      </c>
      <c r="O1348" t="str">
        <f>_xlfn.XLOOKUP(Orders_CLEAN[[#This Row],[Region]],Region_lookup[RegionCode],Region_lookup[RegionName])</f>
        <v>Gauteng</v>
      </c>
      <c r="P1348" t="s">
        <v>32</v>
      </c>
      <c r="Q1348" t="str">
        <f>_xlfn.XLOOKUP(Orders_CLEAN[[#This Row],[EmployeeID]],Employees[EmployeeID],Employees[EmployeeName])</f>
        <v>Nomvula Mokoena</v>
      </c>
      <c r="R1348" s="8">
        <f>Orders_CLEAN[[#This Row],[Quantity]]*Orders_CLEAN[[#This Row],[UnitPrice]]*(1-Orders_CLEAN[[#This Row],[Discount]])</f>
        <v>2082.8999999999996</v>
      </c>
      <c r="S1348" s="8">
        <f>Orders_CLEAN[[#This Row],[Cost]]*Orders_CLEAN[[#This Row],[Quantity]]</f>
        <v>1161.48</v>
      </c>
      <c r="T1348" s="8">
        <f>Orders_CLEAN[[#This Row],[LineTotal]]-Orders_CLEAN[[#This Row],[LineCost]]</f>
        <v>921.41999999999962</v>
      </c>
      <c r="U1348" s="8" t="str">
        <f>IFERROR(IF(Orders_CLEAN[[#This Row],[Profit]]/Orders_CLEAN[[#This Row],[LineTotal]]&gt;0.3, "High", IF(Orders_CLEAN[[#This Row],[Profit]]/Orders_CLEAN[[#This Row],[LineTotal]]&gt;=0.15, "Medium", "Low")), "Quantity Error!")</f>
        <v>High</v>
      </c>
      <c r="V1348" s="8" t="str">
        <f>IF(COUNTIF(Returns[OrderID], Orders_CLEAN[[#This Row],[OrderID]])&gt;0, "Yes", "No")</f>
        <v>No</v>
      </c>
      <c r="W1348" s="19">
        <f>IF(Orders_CLEAN[[#This Row],[Returned]]="Yes",1,0)</f>
        <v>0</v>
      </c>
    </row>
    <row r="1349" spans="1:23" x14ac:dyDescent="0.2">
      <c r="A1349" t="s">
        <v>2026</v>
      </c>
      <c r="B1349" s="5">
        <v>45574</v>
      </c>
      <c r="C1349" s="5" t="str">
        <f>IF(Orders_CLEAN[[#This Row],[Quantity]]="", "Quantity Error!", "Q"&amp;ROUNDUP(MONTH(Orders_CLEAN[[#This Row],[OrderDate]])/3,0))</f>
        <v>Q4</v>
      </c>
      <c r="D1349" t="s">
        <v>493</v>
      </c>
      <c r="E1349" t="str">
        <f>_xlfn.XLOOKUP(Orders_CLEAN[[#This Row],[CustomerID]],Customers[CustomerID],Customers[CustomerName])</f>
        <v>Sipho Le Roux</v>
      </c>
      <c r="F1349" t="s">
        <v>155</v>
      </c>
      <c r="G1349" t="str">
        <f>_xlfn.XLOOKUP(Orders_CLEAN[[#This Row],[ProductID]],Products[ProductID],Products[ProductName])</f>
        <v>Monitors Model 1</v>
      </c>
      <c r="H1349" t="str">
        <f>_xlfn.XLOOKUP(Orders_CLEAN[[#This Row],[ProductName]],Products[ProductName],Products[Category])</f>
        <v>Technology</v>
      </c>
      <c r="I1349" s="6">
        <f>_xlfn.XLOOKUP(Orders_CLEAN[[#This Row],[ProductID]],Products[ProductID],Products[Cost])</f>
        <v>757.28</v>
      </c>
      <c r="J1349">
        <v>7</v>
      </c>
      <c r="K1349" s="6">
        <v>1165.56</v>
      </c>
      <c r="L1349" s="7">
        <v>0</v>
      </c>
      <c r="M1349" t="s">
        <v>13</v>
      </c>
      <c r="N1349" t="s">
        <v>47</v>
      </c>
      <c r="O1349" t="str">
        <f>_xlfn.XLOOKUP(Orders_CLEAN[[#This Row],[Region]],Region_lookup[RegionCode],Region_lookup[RegionName])</f>
        <v>Eastern Cape</v>
      </c>
      <c r="P1349" t="s">
        <v>75</v>
      </c>
      <c r="Q1349" t="str">
        <f>_xlfn.XLOOKUP(Orders_CLEAN[[#This Row],[EmployeeID]],Employees[EmployeeID],Employees[EmployeeName])</f>
        <v>Francois Steyn</v>
      </c>
      <c r="R1349" s="8">
        <f>Orders_CLEAN[[#This Row],[Quantity]]*Orders_CLEAN[[#This Row],[UnitPrice]]*(1-Orders_CLEAN[[#This Row],[Discount]])</f>
        <v>8158.92</v>
      </c>
      <c r="S1349" s="8">
        <f>Orders_CLEAN[[#This Row],[Cost]]*Orders_CLEAN[[#This Row],[Quantity]]</f>
        <v>5300.96</v>
      </c>
      <c r="T1349" s="8">
        <f>Orders_CLEAN[[#This Row],[LineTotal]]-Orders_CLEAN[[#This Row],[LineCost]]</f>
        <v>2857.96</v>
      </c>
      <c r="U1349" s="8" t="str">
        <f>IFERROR(IF(Orders_CLEAN[[#This Row],[Profit]]/Orders_CLEAN[[#This Row],[LineTotal]]&gt;0.3, "High", IF(Orders_CLEAN[[#This Row],[Profit]]/Orders_CLEAN[[#This Row],[LineTotal]]&gt;=0.15, "Medium", "Low")), "Quantity Error!")</f>
        <v>High</v>
      </c>
      <c r="V1349" s="8" t="str">
        <f>IF(COUNTIF(Returns[OrderID], Orders_CLEAN[[#This Row],[OrderID]])&gt;0, "Yes", "No")</f>
        <v>No</v>
      </c>
      <c r="W1349" s="19">
        <f>IF(Orders_CLEAN[[#This Row],[Returned]]="Yes",1,0)</f>
        <v>0</v>
      </c>
    </row>
    <row r="1350" spans="1:23" x14ac:dyDescent="0.2">
      <c r="A1350" t="s">
        <v>2027</v>
      </c>
      <c r="B1350" s="5">
        <v>45339</v>
      </c>
      <c r="C1350" s="5" t="str">
        <f>IF(Orders_CLEAN[[#This Row],[Quantity]]="", "Quantity Error!", "Q"&amp;ROUNDUP(MONTH(Orders_CLEAN[[#This Row],[OrderDate]])/3,0))</f>
        <v>Q1</v>
      </c>
      <c r="D1350" t="s">
        <v>177</v>
      </c>
      <c r="E1350" t="str">
        <f>_xlfn.XLOOKUP(Orders_CLEAN[[#This Row],[CustomerID]],Customers[CustomerID],Customers[CustomerName])</f>
        <v>Zanele Pretorius</v>
      </c>
      <c r="F1350" t="s">
        <v>30</v>
      </c>
      <c r="G1350" t="str">
        <f>_xlfn.XLOOKUP(Orders_CLEAN[[#This Row],[ProductID]],Products[ProductID],Products[ProductName])</f>
        <v>Paper Model 4</v>
      </c>
      <c r="H1350" t="str">
        <f>_xlfn.XLOOKUP(Orders_CLEAN[[#This Row],[ProductName]],Products[ProductName],Products[Category])</f>
        <v>Office Supplies</v>
      </c>
      <c r="I1350" s="6">
        <f>_xlfn.XLOOKUP(Orders_CLEAN[[#This Row],[ProductID]],Products[ProductID],Products[Cost])</f>
        <v>528.29</v>
      </c>
      <c r="J1350">
        <v>11</v>
      </c>
      <c r="K1350" s="6">
        <v>798.12</v>
      </c>
      <c r="L1350" s="7">
        <v>0.15</v>
      </c>
      <c r="M1350" t="s">
        <v>27</v>
      </c>
      <c r="N1350" t="s">
        <v>14</v>
      </c>
      <c r="O1350" t="str">
        <f>_xlfn.XLOOKUP(Orders_CLEAN[[#This Row],[Region]],Region_lookup[RegionCode],Region_lookup[RegionName])</f>
        <v>Western Cape</v>
      </c>
      <c r="P1350" t="s">
        <v>82</v>
      </c>
      <c r="Q1350" t="str">
        <f>_xlfn.XLOOKUP(Orders_CLEAN[[#This Row],[EmployeeID]],Employees[EmployeeID],Employees[EmployeeName])</f>
        <v>Thabo Pretorius</v>
      </c>
      <c r="R1350" s="8">
        <f>Orders_CLEAN[[#This Row],[Quantity]]*Orders_CLEAN[[#This Row],[UnitPrice]]*(1-Orders_CLEAN[[#This Row],[Discount]])</f>
        <v>7462.4219999999996</v>
      </c>
      <c r="S1350" s="8">
        <f>Orders_CLEAN[[#This Row],[Cost]]*Orders_CLEAN[[#This Row],[Quantity]]</f>
        <v>5811.19</v>
      </c>
      <c r="T1350" s="8">
        <f>Orders_CLEAN[[#This Row],[LineTotal]]-Orders_CLEAN[[#This Row],[LineCost]]</f>
        <v>1651.232</v>
      </c>
      <c r="U1350" s="8" t="str">
        <f>IFERROR(IF(Orders_CLEAN[[#This Row],[Profit]]/Orders_CLEAN[[#This Row],[LineTotal]]&gt;0.3, "High", IF(Orders_CLEAN[[#This Row],[Profit]]/Orders_CLEAN[[#This Row],[LineTotal]]&gt;=0.15, "Medium", "Low")), "Quantity Error!")</f>
        <v>Medium</v>
      </c>
      <c r="V1350" s="8" t="str">
        <f>IF(COUNTIF(Returns[OrderID], Orders_CLEAN[[#This Row],[OrderID]])&gt;0, "Yes", "No")</f>
        <v>No</v>
      </c>
      <c r="W1350" s="19">
        <f>IF(Orders_CLEAN[[#This Row],[Returned]]="Yes",1,0)</f>
        <v>0</v>
      </c>
    </row>
    <row r="1351" spans="1:23" x14ac:dyDescent="0.2">
      <c r="A1351" t="s">
        <v>2028</v>
      </c>
      <c r="B1351" s="5">
        <v>45417</v>
      </c>
      <c r="C1351" s="5" t="str">
        <f>IF(Orders_CLEAN[[#This Row],[Quantity]]="", "Quantity Error!", "Q"&amp;ROUNDUP(MONTH(Orders_CLEAN[[#This Row],[OrderDate]])/3,0))</f>
        <v>Q2</v>
      </c>
      <c r="D1351" t="s">
        <v>416</v>
      </c>
      <c r="E1351" t="str">
        <f>_xlfn.XLOOKUP(Orders_CLEAN[[#This Row],[CustomerID]],Customers[CustomerID],Customers[CustomerName])</f>
        <v>Kagiso Le Roux</v>
      </c>
      <c r="F1351" t="s">
        <v>55</v>
      </c>
      <c r="G1351" t="str">
        <f>_xlfn.XLOOKUP(Orders_CLEAN[[#This Row],[ProductID]],Products[ProductID],Products[ProductName])</f>
        <v>Paper Model 3</v>
      </c>
      <c r="H1351" t="str">
        <f>_xlfn.XLOOKUP(Orders_CLEAN[[#This Row],[ProductName]],Products[ProductName],Products[Category])</f>
        <v>Office Supplies</v>
      </c>
      <c r="I1351" s="6">
        <f>_xlfn.XLOOKUP(Orders_CLEAN[[#This Row],[ProductID]],Products[ProductID],Products[Cost])</f>
        <v>239.71</v>
      </c>
      <c r="J1351">
        <v>6</v>
      </c>
      <c r="K1351" s="6">
        <v>522.34</v>
      </c>
      <c r="L1351" s="7">
        <v>0.1</v>
      </c>
      <c r="M1351" t="s">
        <v>13</v>
      </c>
      <c r="N1351" t="s">
        <v>47</v>
      </c>
      <c r="O1351" t="str">
        <f>_xlfn.XLOOKUP(Orders_CLEAN[[#This Row],[Region]],Region_lookup[RegionCode],Region_lookup[RegionName])</f>
        <v>Eastern Cape</v>
      </c>
      <c r="P1351" t="s">
        <v>75</v>
      </c>
      <c r="Q1351" t="str">
        <f>_xlfn.XLOOKUP(Orders_CLEAN[[#This Row],[EmployeeID]],Employees[EmployeeID],Employees[EmployeeName])</f>
        <v>Francois Steyn</v>
      </c>
      <c r="R1351" s="8">
        <f>Orders_CLEAN[[#This Row],[Quantity]]*Orders_CLEAN[[#This Row],[UnitPrice]]*(1-Orders_CLEAN[[#This Row],[Discount]])</f>
        <v>2820.636</v>
      </c>
      <c r="S1351" s="8">
        <f>Orders_CLEAN[[#This Row],[Cost]]*Orders_CLEAN[[#This Row],[Quantity]]</f>
        <v>1438.26</v>
      </c>
      <c r="T1351" s="8">
        <f>Orders_CLEAN[[#This Row],[LineTotal]]-Orders_CLEAN[[#This Row],[LineCost]]</f>
        <v>1382.376</v>
      </c>
      <c r="U1351" s="8" t="str">
        <f>IFERROR(IF(Orders_CLEAN[[#This Row],[Profit]]/Orders_CLEAN[[#This Row],[LineTotal]]&gt;0.3, "High", IF(Orders_CLEAN[[#This Row],[Profit]]/Orders_CLEAN[[#This Row],[LineTotal]]&gt;=0.15, "Medium", "Low")), "Quantity Error!")</f>
        <v>High</v>
      </c>
      <c r="V1351" s="8" t="str">
        <f>IF(COUNTIF(Returns[OrderID], Orders_CLEAN[[#This Row],[OrderID]])&gt;0, "Yes", "No")</f>
        <v>No</v>
      </c>
      <c r="W1351" s="19">
        <f>IF(Orders_CLEAN[[#This Row],[Returned]]="Yes",1,0)</f>
        <v>0</v>
      </c>
    </row>
    <row r="1352" spans="1:23" x14ac:dyDescent="0.2">
      <c r="A1352" t="s">
        <v>2030</v>
      </c>
      <c r="B1352" s="5">
        <v>45792</v>
      </c>
      <c r="C1352" s="5" t="str">
        <f>IF(Orders_CLEAN[[#This Row],[Quantity]]="", "Quantity Error!", "Q"&amp;ROUNDUP(MONTH(Orders_CLEAN[[#This Row],[OrderDate]])/3,0))</f>
        <v>Q2</v>
      </c>
      <c r="D1352" t="s">
        <v>283</v>
      </c>
      <c r="E1352" t="str">
        <f>_xlfn.XLOOKUP(Orders_CLEAN[[#This Row],[CustomerID]],Customers[CustomerID],Customers[CustomerName])</f>
        <v>Precious Botha</v>
      </c>
      <c r="F1352" t="s">
        <v>51</v>
      </c>
      <c r="G1352" t="str">
        <f>_xlfn.XLOOKUP(Orders_CLEAN[[#This Row],[ProductID]],Products[ProductID],Products[ProductName])</f>
        <v>Bookcases Model 4</v>
      </c>
      <c r="H1352" t="str">
        <f>_xlfn.XLOOKUP(Orders_CLEAN[[#This Row],[ProductName]],Products[ProductName],Products[Category])</f>
        <v>Furniture</v>
      </c>
      <c r="I1352" s="6">
        <f>_xlfn.XLOOKUP(Orders_CLEAN[[#This Row],[ProductID]],Products[ProductID],Products[Cost])</f>
        <v>539.9</v>
      </c>
      <c r="J1352">
        <v>12</v>
      </c>
      <c r="K1352" s="6">
        <v>1019.72</v>
      </c>
      <c r="L1352" s="7">
        <v>0.2</v>
      </c>
      <c r="M1352" t="s">
        <v>27</v>
      </c>
      <c r="N1352" t="s">
        <v>21</v>
      </c>
      <c r="O1352" t="str">
        <f>_xlfn.XLOOKUP(Orders_CLEAN[[#This Row],[Region]],Region_lookup[RegionCode],Region_lookup[RegionName])</f>
        <v>KwaZulu-Natal</v>
      </c>
      <c r="P1352" t="s">
        <v>97</v>
      </c>
      <c r="Q1352" t="str">
        <f>_xlfn.XLOOKUP(Orders_CLEAN[[#This Row],[EmployeeID]],Employees[EmployeeID],Employees[EmployeeName])</f>
        <v>Bongani Sithole</v>
      </c>
      <c r="R1352" s="8">
        <f>Orders_CLEAN[[#This Row],[Quantity]]*Orders_CLEAN[[#This Row],[UnitPrice]]*(1-Orders_CLEAN[[#This Row],[Discount]])</f>
        <v>9789.3119999999999</v>
      </c>
      <c r="S1352" s="8">
        <f>Orders_CLEAN[[#This Row],[Cost]]*Orders_CLEAN[[#This Row],[Quantity]]</f>
        <v>6478.7999999999993</v>
      </c>
      <c r="T1352" s="8">
        <f>Orders_CLEAN[[#This Row],[LineTotal]]-Orders_CLEAN[[#This Row],[LineCost]]</f>
        <v>3310.5120000000006</v>
      </c>
      <c r="U1352" s="8" t="str">
        <f>IFERROR(IF(Orders_CLEAN[[#This Row],[Profit]]/Orders_CLEAN[[#This Row],[LineTotal]]&gt;0.3, "High", IF(Orders_CLEAN[[#This Row],[Profit]]/Orders_CLEAN[[#This Row],[LineTotal]]&gt;=0.15, "Medium", "Low")), "Quantity Error!")</f>
        <v>High</v>
      </c>
      <c r="V1352" s="8" t="str">
        <f>IF(COUNTIF(Returns[OrderID], Orders_CLEAN[[#This Row],[OrderID]])&gt;0, "Yes", "No")</f>
        <v>No</v>
      </c>
      <c r="W1352" s="19">
        <f>IF(Orders_CLEAN[[#This Row],[Returned]]="Yes",1,0)</f>
        <v>0</v>
      </c>
    </row>
    <row r="1353" spans="1:23" x14ac:dyDescent="0.2">
      <c r="A1353" t="s">
        <v>2032</v>
      </c>
      <c r="B1353" s="5">
        <v>45714</v>
      </c>
      <c r="C1353" s="5" t="str">
        <f>IF(Orders_CLEAN[[#This Row],[Quantity]]="", "Quantity Error!", "Q"&amp;ROUNDUP(MONTH(Orders_CLEAN[[#This Row],[OrderDate]])/3,0))</f>
        <v>Q1</v>
      </c>
      <c r="D1353" t="s">
        <v>135</v>
      </c>
      <c r="E1353" t="str">
        <f>_xlfn.XLOOKUP(Orders_CLEAN[[#This Row],[CustomerID]],Customers[CustomerID],Customers[CustomerName])</f>
        <v>Nomvula Mbatha</v>
      </c>
      <c r="F1353" t="s">
        <v>151</v>
      </c>
      <c r="G1353" t="str">
        <f>_xlfn.XLOOKUP(Orders_CLEAN[[#This Row],[ProductID]],Products[ProductID],Products[ProductName])</f>
        <v>Binders Model 3</v>
      </c>
      <c r="H1353" t="str">
        <f>_xlfn.XLOOKUP(Orders_CLEAN[[#This Row],[ProductName]],Products[ProductName],Products[Category])</f>
        <v>Office Supplies</v>
      </c>
      <c r="I1353" s="6">
        <f>_xlfn.XLOOKUP(Orders_CLEAN[[#This Row],[ProductID]],Products[ProductID],Products[Cost])</f>
        <v>487.09</v>
      </c>
      <c r="J1353">
        <v>4</v>
      </c>
      <c r="K1353" s="6">
        <v>838.72</v>
      </c>
      <c r="L1353" s="7">
        <v>0.05</v>
      </c>
      <c r="M1353" t="s">
        <v>27</v>
      </c>
      <c r="N1353" t="s">
        <v>47</v>
      </c>
      <c r="O1353" t="str">
        <f>_xlfn.XLOOKUP(Orders_CLEAN[[#This Row],[Region]],Region_lookup[RegionCode],Region_lookup[RegionName])</f>
        <v>Eastern Cape</v>
      </c>
      <c r="P1353" t="s">
        <v>58</v>
      </c>
      <c r="Q1353" t="str">
        <f>_xlfn.XLOOKUP(Orders_CLEAN[[#This Row],[EmployeeID]],Employees[EmployeeID],Employees[EmployeeName])</f>
        <v>Palesa Steyn</v>
      </c>
      <c r="R1353" s="8">
        <f>Orders_CLEAN[[#This Row],[Quantity]]*Orders_CLEAN[[#This Row],[UnitPrice]]*(1-Orders_CLEAN[[#This Row],[Discount]])</f>
        <v>3187.136</v>
      </c>
      <c r="S1353" s="8">
        <f>Orders_CLEAN[[#This Row],[Cost]]*Orders_CLEAN[[#This Row],[Quantity]]</f>
        <v>1948.36</v>
      </c>
      <c r="T1353" s="8">
        <f>Orders_CLEAN[[#This Row],[LineTotal]]-Orders_CLEAN[[#This Row],[LineCost]]</f>
        <v>1238.7760000000001</v>
      </c>
      <c r="U1353" s="8" t="str">
        <f>IFERROR(IF(Orders_CLEAN[[#This Row],[Profit]]/Orders_CLEAN[[#This Row],[LineTotal]]&gt;0.3, "High", IF(Orders_CLEAN[[#This Row],[Profit]]/Orders_CLEAN[[#This Row],[LineTotal]]&gt;=0.15, "Medium", "Low")), "Quantity Error!")</f>
        <v>High</v>
      </c>
      <c r="V1353" s="8" t="str">
        <f>IF(COUNTIF(Returns[OrderID], Orders_CLEAN[[#This Row],[OrderID]])&gt;0, "Yes", "No")</f>
        <v>No</v>
      </c>
      <c r="W1353" s="19">
        <f>IF(Orders_CLEAN[[#This Row],[Returned]]="Yes",1,0)</f>
        <v>0</v>
      </c>
    </row>
    <row r="1354" spans="1:23" x14ac:dyDescent="0.2">
      <c r="A1354" t="s">
        <v>2034</v>
      </c>
      <c r="B1354" s="5">
        <v>45699</v>
      </c>
      <c r="C1354" s="5" t="str">
        <f>IF(Orders_CLEAN[[#This Row],[Quantity]]="", "Quantity Error!", "Q"&amp;ROUNDUP(MONTH(Orders_CLEAN[[#This Row],[OrderDate]])/3,0))</f>
        <v>Q1</v>
      </c>
      <c r="D1354" t="s">
        <v>557</v>
      </c>
      <c r="E1354" t="str">
        <f>_xlfn.XLOOKUP(Orders_CLEAN[[#This Row],[CustomerID]],Customers[CustomerID],Customers[CustomerName])</f>
        <v>Deon Venter</v>
      </c>
      <c r="F1354" t="s">
        <v>55</v>
      </c>
      <c r="G1354" t="str">
        <f>_xlfn.XLOOKUP(Orders_CLEAN[[#This Row],[ProductID]],Products[ProductID],Products[ProductName])</f>
        <v>Paper Model 3</v>
      </c>
      <c r="H1354" t="str">
        <f>_xlfn.XLOOKUP(Orders_CLEAN[[#This Row],[ProductName]],Products[ProductName],Products[Category])</f>
        <v>Office Supplies</v>
      </c>
      <c r="I1354" s="6">
        <f>_xlfn.XLOOKUP(Orders_CLEAN[[#This Row],[ProductID]],Products[ProductID],Products[Cost])</f>
        <v>239.71</v>
      </c>
      <c r="J1354">
        <v>4</v>
      </c>
      <c r="K1354" s="6">
        <v>522.34</v>
      </c>
      <c r="L1354" s="7">
        <v>0</v>
      </c>
      <c r="M1354" t="s">
        <v>13</v>
      </c>
      <c r="N1354" t="s">
        <v>14</v>
      </c>
      <c r="O1354" t="str">
        <f>_xlfn.XLOOKUP(Orders_CLEAN[[#This Row],[Region]],Region_lookup[RegionCode],Region_lookup[RegionName])</f>
        <v>Western Cape</v>
      </c>
      <c r="P1354" t="s">
        <v>93</v>
      </c>
      <c r="Q1354" t="str">
        <f>_xlfn.XLOOKUP(Orders_CLEAN[[#This Row],[EmployeeID]],Employees[EmployeeID],Employees[EmployeeName])</f>
        <v>Anja Zulu</v>
      </c>
      <c r="R1354" s="8">
        <f>Orders_CLEAN[[#This Row],[Quantity]]*Orders_CLEAN[[#This Row],[UnitPrice]]*(1-Orders_CLEAN[[#This Row],[Discount]])</f>
        <v>2089.36</v>
      </c>
      <c r="S1354" s="8">
        <f>Orders_CLEAN[[#This Row],[Cost]]*Orders_CLEAN[[#This Row],[Quantity]]</f>
        <v>958.84</v>
      </c>
      <c r="T1354" s="8">
        <f>Orders_CLEAN[[#This Row],[LineTotal]]-Orders_CLEAN[[#This Row],[LineCost]]</f>
        <v>1130.52</v>
      </c>
      <c r="U1354" s="8" t="str">
        <f>IFERROR(IF(Orders_CLEAN[[#This Row],[Profit]]/Orders_CLEAN[[#This Row],[LineTotal]]&gt;0.3, "High", IF(Orders_CLEAN[[#This Row],[Profit]]/Orders_CLEAN[[#This Row],[LineTotal]]&gt;=0.15, "Medium", "Low")), "Quantity Error!")</f>
        <v>High</v>
      </c>
      <c r="V1354" s="8" t="str">
        <f>IF(COUNTIF(Returns[OrderID], Orders_CLEAN[[#This Row],[OrderID]])&gt;0, "Yes", "No")</f>
        <v>No</v>
      </c>
      <c r="W1354" s="19">
        <f>IF(Orders_CLEAN[[#This Row],[Returned]]="Yes",1,0)</f>
        <v>0</v>
      </c>
    </row>
    <row r="1355" spans="1:23" x14ac:dyDescent="0.2">
      <c r="A1355" t="s">
        <v>2035</v>
      </c>
      <c r="B1355" s="5">
        <v>45430</v>
      </c>
      <c r="C1355" s="5" t="str">
        <f>IF(Orders_CLEAN[[#This Row],[Quantity]]="", "Quantity Error!", "Q"&amp;ROUNDUP(MONTH(Orders_CLEAN[[#This Row],[OrderDate]])/3,0))</f>
        <v>Q2</v>
      </c>
      <c r="D1355" t="s">
        <v>723</v>
      </c>
      <c r="E1355" t="str">
        <f>_xlfn.XLOOKUP(Orders_CLEAN[[#This Row],[CustomerID]],Customers[CustomerID],Customers[CustomerName])</f>
        <v>Palesa Molefe</v>
      </c>
      <c r="F1355" t="s">
        <v>144</v>
      </c>
      <c r="G1355" t="str">
        <f>_xlfn.XLOOKUP(Orders_CLEAN[[#This Row],[ProductID]],Products[ProductID],Products[ProductName])</f>
        <v>Bookcases Model 1</v>
      </c>
      <c r="H1355" t="str">
        <f>_xlfn.XLOOKUP(Orders_CLEAN[[#This Row],[ProductName]],Products[ProductName],Products[Category])</f>
        <v>Furniture</v>
      </c>
      <c r="I1355" s="6">
        <f>_xlfn.XLOOKUP(Orders_CLEAN[[#This Row],[ProductID]],Products[ProductID],Products[Cost])</f>
        <v>644.65</v>
      </c>
      <c r="J1355">
        <v>4</v>
      </c>
      <c r="K1355" s="6">
        <v>1029.82</v>
      </c>
      <c r="L1355" s="7">
        <v>0.15</v>
      </c>
      <c r="M1355" t="s">
        <v>27</v>
      </c>
      <c r="N1355" t="s">
        <v>21</v>
      </c>
      <c r="O1355" t="str">
        <f>_xlfn.XLOOKUP(Orders_CLEAN[[#This Row],[Region]],Region_lookup[RegionCode],Region_lookup[RegionName])</f>
        <v>KwaZulu-Natal</v>
      </c>
      <c r="P1355" t="s">
        <v>97</v>
      </c>
      <c r="Q1355" t="str">
        <f>_xlfn.XLOOKUP(Orders_CLEAN[[#This Row],[EmployeeID]],Employees[EmployeeID],Employees[EmployeeName])</f>
        <v>Bongani Sithole</v>
      </c>
      <c r="R1355" s="8">
        <f>Orders_CLEAN[[#This Row],[Quantity]]*Orders_CLEAN[[#This Row],[UnitPrice]]*(1-Orders_CLEAN[[#This Row],[Discount]])</f>
        <v>3501.3879999999995</v>
      </c>
      <c r="S1355" s="8">
        <f>Orders_CLEAN[[#This Row],[Cost]]*Orders_CLEAN[[#This Row],[Quantity]]</f>
        <v>2578.6</v>
      </c>
      <c r="T1355" s="8">
        <f>Orders_CLEAN[[#This Row],[LineTotal]]-Orders_CLEAN[[#This Row],[LineCost]]</f>
        <v>922.78799999999956</v>
      </c>
      <c r="U1355" s="8" t="str">
        <f>IFERROR(IF(Orders_CLEAN[[#This Row],[Profit]]/Orders_CLEAN[[#This Row],[LineTotal]]&gt;0.3, "High", IF(Orders_CLEAN[[#This Row],[Profit]]/Orders_CLEAN[[#This Row],[LineTotal]]&gt;=0.15, "Medium", "Low")), "Quantity Error!")</f>
        <v>Medium</v>
      </c>
      <c r="V1355" s="8" t="str">
        <f>IF(COUNTIF(Returns[OrderID], Orders_CLEAN[[#This Row],[OrderID]])&gt;0, "Yes", "No")</f>
        <v>No</v>
      </c>
      <c r="W1355" s="19">
        <f>IF(Orders_CLEAN[[#This Row],[Returned]]="Yes",1,0)</f>
        <v>0</v>
      </c>
    </row>
    <row r="1356" spans="1:23" x14ac:dyDescent="0.2">
      <c r="A1356" t="s">
        <v>2036</v>
      </c>
      <c r="B1356" s="5">
        <v>45489</v>
      </c>
      <c r="C1356" s="5" t="str">
        <f>IF(Orders_CLEAN[[#This Row],[Quantity]]="", "Quantity Error!", "Q"&amp;ROUNDUP(MONTH(Orders_CLEAN[[#This Row],[OrderDate]])/3,0))</f>
        <v>Q3</v>
      </c>
      <c r="D1356" t="s">
        <v>261</v>
      </c>
      <c r="E1356" t="str">
        <f>_xlfn.XLOOKUP(Orders_CLEAN[[#This Row],[CustomerID]],Customers[CustomerID],Customers[CustomerName])</f>
        <v>Palesa Molefe</v>
      </c>
      <c r="F1356" t="s">
        <v>365</v>
      </c>
      <c r="G1356" t="str">
        <f>_xlfn.XLOOKUP(Orders_CLEAN[[#This Row],[ProductID]],Products[ProductID],Products[ProductName])</f>
        <v>Binders Model 4</v>
      </c>
      <c r="H1356" t="str">
        <f>_xlfn.XLOOKUP(Orders_CLEAN[[#This Row],[ProductName]],Products[ProductName],Products[Category])</f>
        <v>Office Supplies</v>
      </c>
      <c r="I1356" s="6">
        <f>_xlfn.XLOOKUP(Orders_CLEAN[[#This Row],[ProductID]],Products[ProductID],Products[Cost])</f>
        <v>723.8</v>
      </c>
      <c r="J1356">
        <v>1</v>
      </c>
      <c r="K1356" s="6">
        <v>1101.54</v>
      </c>
      <c r="L1356" s="7">
        <v>0</v>
      </c>
      <c r="M1356" t="s">
        <v>36</v>
      </c>
      <c r="N1356" t="s">
        <v>31</v>
      </c>
      <c r="O1356" t="str">
        <f>_xlfn.XLOOKUP(Orders_CLEAN[[#This Row],[Region]],Region_lookup[RegionCode],Region_lookup[RegionName])</f>
        <v>Gauteng</v>
      </c>
      <c r="P1356" t="s">
        <v>52</v>
      </c>
      <c r="Q1356" t="str">
        <f>_xlfn.XLOOKUP(Orders_CLEAN[[#This Row],[EmployeeID]],Employees[EmployeeID],Employees[EmployeeName])</f>
        <v>Precious Mbatha</v>
      </c>
      <c r="R1356" s="8">
        <f>Orders_CLEAN[[#This Row],[Quantity]]*Orders_CLEAN[[#This Row],[UnitPrice]]*(1-Orders_CLEAN[[#This Row],[Discount]])</f>
        <v>1101.54</v>
      </c>
      <c r="S1356" s="8">
        <f>Orders_CLEAN[[#This Row],[Cost]]*Orders_CLEAN[[#This Row],[Quantity]]</f>
        <v>723.8</v>
      </c>
      <c r="T1356" s="8">
        <f>Orders_CLEAN[[#This Row],[LineTotal]]-Orders_CLEAN[[#This Row],[LineCost]]</f>
        <v>377.74</v>
      </c>
      <c r="U1356" s="8" t="str">
        <f>IFERROR(IF(Orders_CLEAN[[#This Row],[Profit]]/Orders_CLEAN[[#This Row],[LineTotal]]&gt;0.3, "High", IF(Orders_CLEAN[[#This Row],[Profit]]/Orders_CLEAN[[#This Row],[LineTotal]]&gt;=0.15, "Medium", "Low")), "Quantity Error!")</f>
        <v>High</v>
      </c>
      <c r="V1356" s="8" t="str">
        <f>IF(COUNTIF(Returns[OrderID], Orders_CLEAN[[#This Row],[OrderID]])&gt;0, "Yes", "No")</f>
        <v>No</v>
      </c>
      <c r="W1356" s="19">
        <f>IF(Orders_CLEAN[[#This Row],[Returned]]="Yes",1,0)</f>
        <v>0</v>
      </c>
    </row>
    <row r="1357" spans="1:23" x14ac:dyDescent="0.2">
      <c r="A1357" t="s">
        <v>2037</v>
      </c>
      <c r="B1357" s="5">
        <v>45545</v>
      </c>
      <c r="C1357" s="5" t="str">
        <f>IF(Orders_CLEAN[[#This Row],[Quantity]]="", "Quantity Error!", "Q"&amp;ROUNDUP(MONTH(Orders_CLEAN[[#This Row],[OrderDate]])/3,0))</f>
        <v>Q3</v>
      </c>
      <c r="D1357" t="s">
        <v>25</v>
      </c>
      <c r="E1357" t="str">
        <f>_xlfn.XLOOKUP(Orders_CLEAN[[#This Row],[CustomerID]],Customers[CustomerID],Customers[CustomerName])</f>
        <v>Anja Pretorius</v>
      </c>
      <c r="F1357" t="s">
        <v>92</v>
      </c>
      <c r="G1357" t="str">
        <f>_xlfn.XLOOKUP(Orders_CLEAN[[#This Row],[ProductID]],Products[ProductID],Products[ProductName])</f>
        <v>Accessories Model 3</v>
      </c>
      <c r="H1357" t="str">
        <f>_xlfn.XLOOKUP(Orders_CLEAN[[#This Row],[ProductName]],Products[ProductName],Products[Category])</f>
        <v>Technology</v>
      </c>
      <c r="I1357" s="6">
        <f>_xlfn.XLOOKUP(Orders_CLEAN[[#This Row],[ProductID]],Products[ProductID],Products[Cost])</f>
        <v>357.49</v>
      </c>
      <c r="J1357">
        <v>5</v>
      </c>
      <c r="K1357" s="6">
        <v>769.69</v>
      </c>
      <c r="L1357" s="7">
        <v>0.15</v>
      </c>
      <c r="M1357" t="s">
        <v>27</v>
      </c>
      <c r="N1357" t="s">
        <v>14</v>
      </c>
      <c r="O1357" t="str">
        <f>_xlfn.XLOOKUP(Orders_CLEAN[[#This Row],[Region]],Region_lookup[RegionCode],Region_lookup[RegionName])</f>
        <v>Western Cape</v>
      </c>
      <c r="P1357" t="s">
        <v>15</v>
      </c>
      <c r="Q1357" t="str">
        <f>_xlfn.XLOOKUP(Orders_CLEAN[[#This Row],[EmployeeID]],Employees[EmployeeID],Employees[EmployeeName])</f>
        <v>Anja Fourie</v>
      </c>
      <c r="R1357" s="8">
        <f>Orders_CLEAN[[#This Row],[Quantity]]*Orders_CLEAN[[#This Row],[UnitPrice]]*(1-Orders_CLEAN[[#This Row],[Discount]])</f>
        <v>3271.1825000000003</v>
      </c>
      <c r="S1357" s="8">
        <f>Orders_CLEAN[[#This Row],[Cost]]*Orders_CLEAN[[#This Row],[Quantity]]</f>
        <v>1787.45</v>
      </c>
      <c r="T1357" s="8">
        <f>Orders_CLEAN[[#This Row],[LineTotal]]-Orders_CLEAN[[#This Row],[LineCost]]</f>
        <v>1483.7325000000003</v>
      </c>
      <c r="U1357" s="8" t="str">
        <f>IFERROR(IF(Orders_CLEAN[[#This Row],[Profit]]/Orders_CLEAN[[#This Row],[LineTotal]]&gt;0.3, "High", IF(Orders_CLEAN[[#This Row],[Profit]]/Orders_CLEAN[[#This Row],[LineTotal]]&gt;=0.15, "Medium", "Low")), "Quantity Error!")</f>
        <v>High</v>
      </c>
      <c r="V1357" s="8" t="str">
        <f>IF(COUNTIF(Returns[OrderID], Orders_CLEAN[[#This Row],[OrderID]])&gt;0, "Yes", "No")</f>
        <v>No</v>
      </c>
      <c r="W1357" s="19">
        <f>IF(Orders_CLEAN[[#This Row],[Returned]]="Yes",1,0)</f>
        <v>0</v>
      </c>
    </row>
    <row r="1358" spans="1:23" x14ac:dyDescent="0.2">
      <c r="A1358" t="s">
        <v>2038</v>
      </c>
      <c r="B1358" s="5">
        <v>45587</v>
      </c>
      <c r="C1358" s="5" t="str">
        <f>IF(Orders_CLEAN[[#This Row],[Quantity]]="", "Quantity Error!", "Q"&amp;ROUNDUP(MONTH(Orders_CLEAN[[#This Row],[OrderDate]])/3,0))</f>
        <v>Q4</v>
      </c>
      <c r="D1358" t="s">
        <v>616</v>
      </c>
      <c r="E1358" t="str">
        <f>_xlfn.XLOOKUP(Orders_CLEAN[[#This Row],[CustomerID]],Customers[CustomerID],Customers[CustomerName])</f>
        <v>Elmarie Fourie</v>
      </c>
      <c r="F1358" t="s">
        <v>65</v>
      </c>
      <c r="G1358" t="str">
        <f>_xlfn.XLOOKUP(Orders_CLEAN[[#This Row],[ProductID]],Products[ProductID],Products[ProductName])</f>
        <v>Bookcases Model 2</v>
      </c>
      <c r="H1358" t="str">
        <f>_xlfn.XLOOKUP(Orders_CLEAN[[#This Row],[ProductName]],Products[ProductName],Products[Category])</f>
        <v>Furniture</v>
      </c>
      <c r="I1358" s="6">
        <f>_xlfn.XLOOKUP(Orders_CLEAN[[#This Row],[ProductID]],Products[ProductID],Products[Cost])</f>
        <v>633.59</v>
      </c>
      <c r="J1358">
        <v>8</v>
      </c>
      <c r="K1358" s="6">
        <v>800.37</v>
      </c>
      <c r="L1358" s="7">
        <v>0.1</v>
      </c>
      <c r="M1358" t="s">
        <v>27</v>
      </c>
      <c r="N1358" t="s">
        <v>14</v>
      </c>
      <c r="O1358" t="str">
        <f>_xlfn.XLOOKUP(Orders_CLEAN[[#This Row],[Region]],Region_lookup[RegionCode],Region_lookup[RegionName])</f>
        <v>Western Cape</v>
      </c>
      <c r="P1358" t="s">
        <v>15</v>
      </c>
      <c r="Q1358" t="str">
        <f>_xlfn.XLOOKUP(Orders_CLEAN[[#This Row],[EmployeeID]],Employees[EmployeeID],Employees[EmployeeName])</f>
        <v>Anja Fourie</v>
      </c>
      <c r="R1358" s="8">
        <f>Orders_CLEAN[[#This Row],[Quantity]]*Orders_CLEAN[[#This Row],[UnitPrice]]*(1-Orders_CLEAN[[#This Row],[Discount]])</f>
        <v>5762.6639999999998</v>
      </c>
      <c r="S1358" s="8">
        <f>Orders_CLEAN[[#This Row],[Cost]]*Orders_CLEAN[[#This Row],[Quantity]]</f>
        <v>5068.72</v>
      </c>
      <c r="T1358" s="8">
        <f>Orders_CLEAN[[#This Row],[LineTotal]]-Orders_CLEAN[[#This Row],[LineCost]]</f>
        <v>693.94399999999951</v>
      </c>
      <c r="U1358" s="8" t="str">
        <f>IFERROR(IF(Orders_CLEAN[[#This Row],[Profit]]/Orders_CLEAN[[#This Row],[LineTotal]]&gt;0.3, "High", IF(Orders_CLEAN[[#This Row],[Profit]]/Orders_CLEAN[[#This Row],[LineTotal]]&gt;=0.15, "Medium", "Low")), "Quantity Error!")</f>
        <v>Low</v>
      </c>
      <c r="V1358" s="8" t="str">
        <f>IF(COUNTIF(Returns[OrderID], Orders_CLEAN[[#This Row],[OrderID]])&gt;0, "Yes", "No")</f>
        <v>No</v>
      </c>
      <c r="W1358" s="19">
        <f>IF(Orders_CLEAN[[#This Row],[Returned]]="Yes",1,0)</f>
        <v>0</v>
      </c>
    </row>
    <row r="1359" spans="1:23" x14ac:dyDescent="0.2">
      <c r="A1359" t="s">
        <v>2039</v>
      </c>
      <c r="B1359" s="5">
        <v>45458</v>
      </c>
      <c r="C1359" s="5" t="str">
        <f>IF(Orders_CLEAN[[#This Row],[Quantity]]="", "Quantity Error!", "Q"&amp;ROUNDUP(MONTH(Orders_CLEAN[[#This Row],[OrderDate]])/3,0))</f>
        <v>Q2</v>
      </c>
      <c r="D1359" t="s">
        <v>381</v>
      </c>
      <c r="E1359" t="str">
        <f>_xlfn.XLOOKUP(Orders_CLEAN[[#This Row],[CustomerID]],Customers[CustomerID],Customers[CustomerName])</f>
        <v>Elmarie Fourie</v>
      </c>
      <c r="F1359" t="s">
        <v>269</v>
      </c>
      <c r="G1359" t="str">
        <f>_xlfn.XLOOKUP(Orders_CLEAN[[#This Row],[ProductID]],Products[ProductID],Products[ProductName])</f>
        <v>Binders Model 1</v>
      </c>
      <c r="H1359" t="str">
        <f>_xlfn.XLOOKUP(Orders_CLEAN[[#This Row],[ProductName]],Products[ProductName],Products[Category])</f>
        <v>Office Supplies</v>
      </c>
      <c r="I1359" s="6">
        <f>_xlfn.XLOOKUP(Orders_CLEAN[[#This Row],[ProductID]],Products[ProductID],Products[Cost])</f>
        <v>454.91</v>
      </c>
      <c r="J1359">
        <v>4</v>
      </c>
      <c r="K1359" s="6">
        <v>865.02</v>
      </c>
      <c r="L1359" s="7">
        <v>0.2</v>
      </c>
      <c r="M1359" t="s">
        <v>27</v>
      </c>
      <c r="N1359" t="s">
        <v>31</v>
      </c>
      <c r="O1359" t="str">
        <f>_xlfn.XLOOKUP(Orders_CLEAN[[#This Row],[Region]],Region_lookup[RegionCode],Region_lookup[RegionName])</f>
        <v>Gauteng</v>
      </c>
      <c r="P1359" t="s">
        <v>43</v>
      </c>
      <c r="Q1359" t="str">
        <f>_xlfn.XLOOKUP(Orders_CLEAN[[#This Row],[EmployeeID]],Employees[EmployeeID],Employees[EmployeeName])</f>
        <v>Thabo Dlamini</v>
      </c>
      <c r="R1359" s="8">
        <f>Orders_CLEAN[[#This Row],[Quantity]]*Orders_CLEAN[[#This Row],[UnitPrice]]*(1-Orders_CLEAN[[#This Row],[Discount]])</f>
        <v>2768.0640000000003</v>
      </c>
      <c r="S1359" s="8">
        <f>Orders_CLEAN[[#This Row],[Cost]]*Orders_CLEAN[[#This Row],[Quantity]]</f>
        <v>1819.64</v>
      </c>
      <c r="T1359" s="8">
        <f>Orders_CLEAN[[#This Row],[LineTotal]]-Orders_CLEAN[[#This Row],[LineCost]]</f>
        <v>948.42400000000021</v>
      </c>
      <c r="U1359" s="8" t="str">
        <f>IFERROR(IF(Orders_CLEAN[[#This Row],[Profit]]/Orders_CLEAN[[#This Row],[LineTotal]]&gt;0.3, "High", IF(Orders_CLEAN[[#This Row],[Profit]]/Orders_CLEAN[[#This Row],[LineTotal]]&gt;=0.15, "Medium", "Low")), "Quantity Error!")</f>
        <v>High</v>
      </c>
      <c r="V1359" s="8" t="str">
        <f>IF(COUNTIF(Returns[OrderID], Orders_CLEAN[[#This Row],[OrderID]])&gt;0, "Yes", "No")</f>
        <v>Yes</v>
      </c>
      <c r="W1359" s="19">
        <f>IF(Orders_CLEAN[[#This Row],[Returned]]="Yes",1,0)</f>
        <v>1</v>
      </c>
    </row>
    <row r="1360" spans="1:23" x14ac:dyDescent="0.2">
      <c r="A1360" t="s">
        <v>2040</v>
      </c>
      <c r="B1360" s="5">
        <v>45792</v>
      </c>
      <c r="C1360" s="5" t="str">
        <f>IF(Orders_CLEAN[[#This Row],[Quantity]]="", "Quantity Error!", "Q"&amp;ROUNDUP(MONTH(Orders_CLEAN[[#This Row],[OrderDate]])/3,0))</f>
        <v>Q2</v>
      </c>
      <c r="D1360" t="s">
        <v>570</v>
      </c>
      <c r="E1360" t="str">
        <f>_xlfn.XLOOKUP(Orders_CLEAN[[#This Row],[CustomerID]],Customers[CustomerID],Customers[CustomerName])</f>
        <v>Werner Joubert</v>
      </c>
      <c r="F1360" t="s">
        <v>216</v>
      </c>
      <c r="G1360" t="str">
        <f>_xlfn.XLOOKUP(Orders_CLEAN[[#This Row],[ProductID]],Products[ProductID],Products[ProductName])</f>
        <v>Pens Model 1</v>
      </c>
      <c r="H1360" t="str">
        <f>_xlfn.XLOOKUP(Orders_CLEAN[[#This Row],[ProductName]],Products[ProductName],Products[Category])</f>
        <v>Office Supplies</v>
      </c>
      <c r="I1360" s="6">
        <f>_xlfn.XLOOKUP(Orders_CLEAN[[#This Row],[ProductID]],Products[ProductID],Products[Cost])</f>
        <v>640.09</v>
      </c>
      <c r="J1360">
        <v>1</v>
      </c>
      <c r="K1360" s="6">
        <v>1169.26</v>
      </c>
      <c r="L1360" s="7">
        <v>0.05</v>
      </c>
      <c r="M1360" t="s">
        <v>27</v>
      </c>
      <c r="N1360" t="s">
        <v>21</v>
      </c>
      <c r="O1360" t="str">
        <f>_xlfn.XLOOKUP(Orders_CLEAN[[#This Row],[Region]],Region_lookup[RegionCode],Region_lookup[RegionName])</f>
        <v>KwaZulu-Natal</v>
      </c>
      <c r="P1360" t="s">
        <v>170</v>
      </c>
      <c r="Q1360" t="str">
        <f>_xlfn.XLOOKUP(Orders_CLEAN[[#This Row],[EmployeeID]],Employees[EmployeeID],Employees[EmployeeName])</f>
        <v>Nomvula Le Roux</v>
      </c>
      <c r="R1360" s="8">
        <f>Orders_CLEAN[[#This Row],[Quantity]]*Orders_CLEAN[[#This Row],[UnitPrice]]*(1-Orders_CLEAN[[#This Row],[Discount]])</f>
        <v>1110.797</v>
      </c>
      <c r="S1360" s="8">
        <f>Orders_CLEAN[[#This Row],[Cost]]*Orders_CLEAN[[#This Row],[Quantity]]</f>
        <v>640.09</v>
      </c>
      <c r="T1360" s="8">
        <f>Orders_CLEAN[[#This Row],[LineTotal]]-Orders_CLEAN[[#This Row],[LineCost]]</f>
        <v>470.70699999999999</v>
      </c>
      <c r="U1360" s="8" t="str">
        <f>IFERROR(IF(Orders_CLEAN[[#This Row],[Profit]]/Orders_CLEAN[[#This Row],[LineTotal]]&gt;0.3, "High", IF(Orders_CLEAN[[#This Row],[Profit]]/Orders_CLEAN[[#This Row],[LineTotal]]&gt;=0.15, "Medium", "Low")), "Quantity Error!")</f>
        <v>High</v>
      </c>
      <c r="V1360" s="8" t="str">
        <f>IF(COUNTIF(Returns[OrderID], Orders_CLEAN[[#This Row],[OrderID]])&gt;0, "Yes", "No")</f>
        <v>No</v>
      </c>
      <c r="W1360" s="19">
        <f>IF(Orders_CLEAN[[#This Row],[Returned]]="Yes",1,0)</f>
        <v>0</v>
      </c>
    </row>
    <row r="1361" spans="1:23" x14ac:dyDescent="0.2">
      <c r="A1361" t="s">
        <v>2041</v>
      </c>
      <c r="B1361" s="5">
        <v>45612</v>
      </c>
      <c r="C1361" s="5" t="str">
        <f>IF(Orders_CLEAN[[#This Row],[Quantity]]="", "Quantity Error!", "Q"&amp;ROUNDUP(MONTH(Orders_CLEAN[[#This Row],[OrderDate]])/3,0))</f>
        <v>Q4</v>
      </c>
      <c r="D1361" t="s">
        <v>783</v>
      </c>
      <c r="E1361" t="str">
        <f>_xlfn.XLOOKUP(Orders_CLEAN[[#This Row],[CustomerID]],Customers[CustomerID],Customers[CustomerName])</f>
        <v>Francois Mokoena</v>
      </c>
      <c r="F1361" t="s">
        <v>174</v>
      </c>
      <c r="G1361" t="str">
        <f>_xlfn.XLOOKUP(Orders_CLEAN[[#This Row],[ProductID]],Products[ProductID],Products[ProductName])</f>
        <v>Printers Model 4</v>
      </c>
      <c r="H1361" t="str">
        <f>_xlfn.XLOOKUP(Orders_CLEAN[[#This Row],[ProductName]],Products[ProductName],Products[Category])</f>
        <v>Technology</v>
      </c>
      <c r="I1361" s="6">
        <f>_xlfn.XLOOKUP(Orders_CLEAN[[#This Row],[ProductID]],Products[ProductID],Products[Cost])</f>
        <v>83.72</v>
      </c>
      <c r="J1361">
        <v>7</v>
      </c>
      <c r="K1361" s="6">
        <v>143.57</v>
      </c>
      <c r="L1361" s="7">
        <v>0.1</v>
      </c>
      <c r="M1361" t="s">
        <v>27</v>
      </c>
      <c r="N1361" t="s">
        <v>21</v>
      </c>
      <c r="O1361" t="str">
        <f>_xlfn.XLOOKUP(Orders_CLEAN[[#This Row],[Region]],Region_lookup[RegionCode],Region_lookup[RegionName])</f>
        <v>KwaZulu-Natal</v>
      </c>
      <c r="P1361" t="s">
        <v>22</v>
      </c>
      <c r="Q1361" t="str">
        <f>_xlfn.XLOOKUP(Orders_CLEAN[[#This Row],[EmployeeID]],Employees[EmployeeID],Employees[EmployeeName])</f>
        <v>Thabo Le Roux</v>
      </c>
      <c r="R1361" s="8">
        <f>Orders_CLEAN[[#This Row],[Quantity]]*Orders_CLEAN[[#This Row],[UnitPrice]]*(1-Orders_CLEAN[[#This Row],[Discount]])</f>
        <v>904.49099999999999</v>
      </c>
      <c r="S1361" s="8">
        <f>Orders_CLEAN[[#This Row],[Cost]]*Orders_CLEAN[[#This Row],[Quantity]]</f>
        <v>586.04</v>
      </c>
      <c r="T1361" s="8">
        <f>Orders_CLEAN[[#This Row],[LineTotal]]-Orders_CLEAN[[#This Row],[LineCost]]</f>
        <v>318.45100000000002</v>
      </c>
      <c r="U1361" s="8" t="str">
        <f>IFERROR(IF(Orders_CLEAN[[#This Row],[Profit]]/Orders_CLEAN[[#This Row],[LineTotal]]&gt;0.3, "High", IF(Orders_CLEAN[[#This Row],[Profit]]/Orders_CLEAN[[#This Row],[LineTotal]]&gt;=0.15, "Medium", "Low")), "Quantity Error!")</f>
        <v>High</v>
      </c>
      <c r="V1361" s="8" t="str">
        <f>IF(COUNTIF(Returns[OrderID], Orders_CLEAN[[#This Row],[OrderID]])&gt;0, "Yes", "No")</f>
        <v>No</v>
      </c>
      <c r="W1361" s="19">
        <f>IF(Orders_CLEAN[[#This Row],[Returned]]="Yes",1,0)</f>
        <v>0</v>
      </c>
    </row>
    <row r="1362" spans="1:23" x14ac:dyDescent="0.2">
      <c r="A1362" t="s">
        <v>2043</v>
      </c>
      <c r="B1362" s="5">
        <v>45562</v>
      </c>
      <c r="C1362" s="5" t="str">
        <f>IF(Orders_CLEAN[[#This Row],[Quantity]]="", "Quantity Error!", "Q"&amp;ROUNDUP(MONTH(Orders_CLEAN[[#This Row],[OrderDate]])/3,0))</f>
        <v>Q3</v>
      </c>
      <c r="D1362" t="s">
        <v>68</v>
      </c>
      <c r="E1362" t="str">
        <f>_xlfn.XLOOKUP(Orders_CLEAN[[#This Row],[CustomerID]],Customers[CustomerID],Customers[CustomerName])</f>
        <v>Kagiso Van Der Merwe</v>
      </c>
      <c r="F1362" t="s">
        <v>181</v>
      </c>
      <c r="G1362" t="str">
        <f>_xlfn.XLOOKUP(Orders_CLEAN[[#This Row],[ProductID]],Products[ProductID],Products[ProductName])</f>
        <v>Envelopes Model 1</v>
      </c>
      <c r="H1362" t="str">
        <f>_xlfn.XLOOKUP(Orders_CLEAN[[#This Row],[ProductName]],Products[ProductName],Products[Category])</f>
        <v>Office Supplies</v>
      </c>
      <c r="I1362" s="6">
        <f>_xlfn.XLOOKUP(Orders_CLEAN[[#This Row],[ProductID]],Products[ProductID],Products[Cost])</f>
        <v>76.66</v>
      </c>
      <c r="J1362">
        <v>9</v>
      </c>
      <c r="K1362" s="6">
        <v>117.32</v>
      </c>
      <c r="L1362" s="7">
        <v>0</v>
      </c>
      <c r="M1362" t="s">
        <v>36</v>
      </c>
      <c r="N1362" t="s">
        <v>47</v>
      </c>
      <c r="O1362" t="str">
        <f>_xlfn.XLOOKUP(Orders_CLEAN[[#This Row],[Region]],Region_lookup[RegionCode],Region_lookup[RegionName])</f>
        <v>Eastern Cape</v>
      </c>
      <c r="P1362" t="s">
        <v>48</v>
      </c>
      <c r="Q1362" t="str">
        <f>_xlfn.XLOOKUP(Orders_CLEAN[[#This Row],[EmployeeID]],Employees[EmployeeID],Employees[EmployeeName])</f>
        <v>Sipho Ndlovu</v>
      </c>
      <c r="R1362" s="8">
        <f>Orders_CLEAN[[#This Row],[Quantity]]*Orders_CLEAN[[#This Row],[UnitPrice]]*(1-Orders_CLEAN[[#This Row],[Discount]])</f>
        <v>1055.8799999999999</v>
      </c>
      <c r="S1362" s="8">
        <f>Orders_CLEAN[[#This Row],[Cost]]*Orders_CLEAN[[#This Row],[Quantity]]</f>
        <v>689.93999999999994</v>
      </c>
      <c r="T1362" s="8">
        <f>Orders_CLEAN[[#This Row],[LineTotal]]-Orders_CLEAN[[#This Row],[LineCost]]</f>
        <v>365.93999999999994</v>
      </c>
      <c r="U1362" s="8" t="str">
        <f>IFERROR(IF(Orders_CLEAN[[#This Row],[Profit]]/Orders_CLEAN[[#This Row],[LineTotal]]&gt;0.3, "High", IF(Orders_CLEAN[[#This Row],[Profit]]/Orders_CLEAN[[#This Row],[LineTotal]]&gt;=0.15, "Medium", "Low")), "Quantity Error!")</f>
        <v>High</v>
      </c>
      <c r="V1362" s="8" t="str">
        <f>IF(COUNTIF(Returns[OrderID], Orders_CLEAN[[#This Row],[OrderID]])&gt;0, "Yes", "No")</f>
        <v>No</v>
      </c>
      <c r="W1362" s="19">
        <f>IF(Orders_CLEAN[[#This Row],[Returned]]="Yes",1,0)</f>
        <v>0</v>
      </c>
    </row>
    <row r="1363" spans="1:23" x14ac:dyDescent="0.2">
      <c r="A1363" t="s">
        <v>2044</v>
      </c>
      <c r="B1363" s="5">
        <v>45678</v>
      </c>
      <c r="C1363" s="5" t="str">
        <f>IF(Orders_CLEAN[[#This Row],[Quantity]]="", "Quantity Error!", "Q"&amp;ROUNDUP(MONTH(Orders_CLEAN[[#This Row],[OrderDate]])/3,0))</f>
        <v>Q1</v>
      </c>
      <c r="D1363" t="s">
        <v>328</v>
      </c>
      <c r="E1363" t="str">
        <f>_xlfn.XLOOKUP(Orders_CLEAN[[#This Row],[CustomerID]],Customers[CustomerID],Customers[CustomerName])</f>
        <v>Nomsa Ndlovu</v>
      </c>
      <c r="F1363" t="s">
        <v>144</v>
      </c>
      <c r="G1363" t="str">
        <f>_xlfn.XLOOKUP(Orders_CLEAN[[#This Row],[ProductID]],Products[ProductID],Products[ProductName])</f>
        <v>Bookcases Model 1</v>
      </c>
      <c r="H1363" t="str">
        <f>_xlfn.XLOOKUP(Orders_CLEAN[[#This Row],[ProductName]],Products[ProductName],Products[Category])</f>
        <v>Furniture</v>
      </c>
      <c r="I1363" s="6">
        <f>_xlfn.XLOOKUP(Orders_CLEAN[[#This Row],[ProductID]],Products[ProductID],Products[Cost])</f>
        <v>644.65</v>
      </c>
      <c r="J1363">
        <v>8</v>
      </c>
      <c r="K1363" s="6">
        <v>1029.82</v>
      </c>
      <c r="L1363" s="7">
        <v>0.2</v>
      </c>
      <c r="M1363" t="s">
        <v>27</v>
      </c>
      <c r="N1363" t="s">
        <v>31</v>
      </c>
      <c r="O1363" t="str">
        <f>_xlfn.XLOOKUP(Orders_CLEAN[[#This Row],[Region]],Region_lookup[RegionCode],Region_lookup[RegionName])</f>
        <v>Gauteng</v>
      </c>
      <c r="P1363" t="s">
        <v>43</v>
      </c>
      <c r="Q1363" t="str">
        <f>_xlfn.XLOOKUP(Orders_CLEAN[[#This Row],[EmployeeID]],Employees[EmployeeID],Employees[EmployeeName])</f>
        <v>Thabo Dlamini</v>
      </c>
      <c r="R1363" s="8">
        <f>Orders_CLEAN[[#This Row],[Quantity]]*Orders_CLEAN[[#This Row],[UnitPrice]]*(1-Orders_CLEAN[[#This Row],[Discount]])</f>
        <v>6590.848</v>
      </c>
      <c r="S1363" s="8">
        <f>Orders_CLEAN[[#This Row],[Cost]]*Orders_CLEAN[[#This Row],[Quantity]]</f>
        <v>5157.2</v>
      </c>
      <c r="T1363" s="8">
        <f>Orders_CLEAN[[#This Row],[LineTotal]]-Orders_CLEAN[[#This Row],[LineCost]]</f>
        <v>1433.6480000000001</v>
      </c>
      <c r="U1363" s="8" t="str">
        <f>IFERROR(IF(Orders_CLEAN[[#This Row],[Profit]]/Orders_CLEAN[[#This Row],[LineTotal]]&gt;0.3, "High", IF(Orders_CLEAN[[#This Row],[Profit]]/Orders_CLEAN[[#This Row],[LineTotal]]&gt;=0.15, "Medium", "Low")), "Quantity Error!")</f>
        <v>Medium</v>
      </c>
      <c r="V1363" s="8" t="str">
        <f>IF(COUNTIF(Returns[OrderID], Orders_CLEAN[[#This Row],[OrderID]])&gt;0, "Yes", "No")</f>
        <v>Yes</v>
      </c>
      <c r="W1363" s="19">
        <f>IF(Orders_CLEAN[[#This Row],[Returned]]="Yes",1,0)</f>
        <v>1</v>
      </c>
    </row>
    <row r="1364" spans="1:23" x14ac:dyDescent="0.2">
      <c r="A1364" t="s">
        <v>2045</v>
      </c>
      <c r="B1364" s="5">
        <v>45702</v>
      </c>
      <c r="C1364" s="5" t="str">
        <f>IF(Orders_CLEAN[[#This Row],[Quantity]]="", "Quantity Error!", "Q"&amp;ROUNDUP(MONTH(Orders_CLEAN[[#This Row],[OrderDate]])/3,0))</f>
        <v>Q1</v>
      </c>
      <c r="D1364" t="s">
        <v>218</v>
      </c>
      <c r="E1364" t="str">
        <f>_xlfn.XLOOKUP(Orders_CLEAN[[#This Row],[CustomerID]],Customers[CustomerID],Customers[CustomerName])</f>
        <v>Anja Mbatha</v>
      </c>
      <c r="F1364" t="s">
        <v>365</v>
      </c>
      <c r="G1364" t="str">
        <f>_xlfn.XLOOKUP(Orders_CLEAN[[#This Row],[ProductID]],Products[ProductID],Products[ProductName])</f>
        <v>Binders Model 4</v>
      </c>
      <c r="H1364" t="str">
        <f>_xlfn.XLOOKUP(Orders_CLEAN[[#This Row],[ProductName]],Products[ProductName],Products[Category])</f>
        <v>Office Supplies</v>
      </c>
      <c r="I1364" s="6">
        <f>_xlfn.XLOOKUP(Orders_CLEAN[[#This Row],[ProductID]],Products[ProductID],Products[Cost])</f>
        <v>723.8</v>
      </c>
      <c r="J1364">
        <v>3</v>
      </c>
      <c r="K1364" s="6">
        <v>1101.54</v>
      </c>
      <c r="L1364" s="7">
        <v>0.2</v>
      </c>
      <c r="M1364" t="s">
        <v>27</v>
      </c>
      <c r="N1364" t="s">
        <v>31</v>
      </c>
      <c r="O1364" t="str">
        <f>_xlfn.XLOOKUP(Orders_CLEAN[[#This Row],[Region]],Region_lookup[RegionCode],Region_lookup[RegionName])</f>
        <v>Gauteng</v>
      </c>
      <c r="P1364" t="s">
        <v>43</v>
      </c>
      <c r="Q1364" t="str">
        <f>_xlfn.XLOOKUP(Orders_CLEAN[[#This Row],[EmployeeID]],Employees[EmployeeID],Employees[EmployeeName])</f>
        <v>Thabo Dlamini</v>
      </c>
      <c r="R1364" s="8">
        <f>Orders_CLEAN[[#This Row],[Quantity]]*Orders_CLEAN[[#This Row],[UnitPrice]]*(1-Orders_CLEAN[[#This Row],[Discount]])</f>
        <v>2643.6959999999999</v>
      </c>
      <c r="S1364" s="8">
        <f>Orders_CLEAN[[#This Row],[Cost]]*Orders_CLEAN[[#This Row],[Quantity]]</f>
        <v>2171.3999999999996</v>
      </c>
      <c r="T1364" s="8">
        <f>Orders_CLEAN[[#This Row],[LineTotal]]-Orders_CLEAN[[#This Row],[LineCost]]</f>
        <v>472.29600000000028</v>
      </c>
      <c r="U1364" s="8" t="str">
        <f>IFERROR(IF(Orders_CLEAN[[#This Row],[Profit]]/Orders_CLEAN[[#This Row],[LineTotal]]&gt;0.3, "High", IF(Orders_CLEAN[[#This Row],[Profit]]/Orders_CLEAN[[#This Row],[LineTotal]]&gt;=0.15, "Medium", "Low")), "Quantity Error!")</f>
        <v>Medium</v>
      </c>
      <c r="V1364" s="8" t="str">
        <f>IF(COUNTIF(Returns[OrderID], Orders_CLEAN[[#This Row],[OrderID]])&gt;0, "Yes", "No")</f>
        <v>No</v>
      </c>
      <c r="W1364" s="19">
        <f>IF(Orders_CLEAN[[#This Row],[Returned]]="Yes",1,0)</f>
        <v>0</v>
      </c>
    </row>
    <row r="1365" spans="1:23" x14ac:dyDescent="0.2">
      <c r="A1365" t="s">
        <v>2047</v>
      </c>
      <c r="B1365" s="5">
        <v>45751</v>
      </c>
      <c r="C1365" s="5" t="str">
        <f>IF(Orders_CLEAN[[#This Row],[Quantity]]="", "Quantity Error!", "Q"&amp;ROUNDUP(MONTH(Orders_CLEAN[[#This Row],[OrderDate]])/3,0))</f>
        <v>Q2</v>
      </c>
      <c r="D1365" t="s">
        <v>355</v>
      </c>
      <c r="E1365" t="str">
        <f>_xlfn.XLOOKUP(Orders_CLEAN[[#This Row],[CustomerID]],Customers[CustomerID],Customers[CustomerName])</f>
        <v>Pieter Joubert</v>
      </c>
      <c r="F1365" t="s">
        <v>199</v>
      </c>
      <c r="G1365" t="str">
        <f>_xlfn.XLOOKUP(Orders_CLEAN[[#This Row],[ProductID]],Products[ProductID],Products[ProductName])</f>
        <v>Pens Model 2</v>
      </c>
      <c r="H1365" t="str">
        <f>_xlfn.XLOOKUP(Orders_CLEAN[[#This Row],[ProductName]],Products[ProductName],Products[Category])</f>
        <v>Office Supplies</v>
      </c>
      <c r="I1365" s="6">
        <f>_xlfn.XLOOKUP(Orders_CLEAN[[#This Row],[ProductID]],Products[ProductID],Products[Cost])</f>
        <v>285.10000000000002</v>
      </c>
      <c r="J1365">
        <v>3</v>
      </c>
      <c r="K1365" s="6">
        <v>528.79999999999995</v>
      </c>
      <c r="L1365" s="7">
        <v>0</v>
      </c>
      <c r="M1365" t="s">
        <v>62</v>
      </c>
      <c r="N1365" t="s">
        <v>14</v>
      </c>
      <c r="O1365" t="str">
        <f>_xlfn.XLOOKUP(Orders_CLEAN[[#This Row],[Region]],Region_lookup[RegionCode],Region_lookup[RegionName])</f>
        <v>Western Cape</v>
      </c>
      <c r="P1365" t="s">
        <v>15</v>
      </c>
      <c r="Q1365" t="str">
        <f>_xlfn.XLOOKUP(Orders_CLEAN[[#This Row],[EmployeeID]],Employees[EmployeeID],Employees[EmployeeName])</f>
        <v>Anja Fourie</v>
      </c>
      <c r="R1365" s="8">
        <f>Orders_CLEAN[[#This Row],[Quantity]]*Orders_CLEAN[[#This Row],[UnitPrice]]*(1-Orders_CLEAN[[#This Row],[Discount]])</f>
        <v>1586.3999999999999</v>
      </c>
      <c r="S1365" s="8">
        <f>Orders_CLEAN[[#This Row],[Cost]]*Orders_CLEAN[[#This Row],[Quantity]]</f>
        <v>855.30000000000007</v>
      </c>
      <c r="T1365" s="8">
        <f>Orders_CLEAN[[#This Row],[LineTotal]]-Orders_CLEAN[[#This Row],[LineCost]]</f>
        <v>731.0999999999998</v>
      </c>
      <c r="U1365" s="8" t="str">
        <f>IFERROR(IF(Orders_CLEAN[[#This Row],[Profit]]/Orders_CLEAN[[#This Row],[LineTotal]]&gt;0.3, "High", IF(Orders_CLEAN[[#This Row],[Profit]]/Orders_CLEAN[[#This Row],[LineTotal]]&gt;=0.15, "Medium", "Low")), "Quantity Error!")</f>
        <v>High</v>
      </c>
      <c r="V1365" s="8" t="str">
        <f>IF(COUNTIF(Returns[OrderID], Orders_CLEAN[[#This Row],[OrderID]])&gt;0, "Yes", "No")</f>
        <v>No</v>
      </c>
      <c r="W1365" s="19">
        <f>IF(Orders_CLEAN[[#This Row],[Returned]]="Yes",1,0)</f>
        <v>0</v>
      </c>
    </row>
    <row r="1366" spans="1:23" x14ac:dyDescent="0.2">
      <c r="A1366" t="s">
        <v>2049</v>
      </c>
      <c r="B1366" s="5">
        <v>45572</v>
      </c>
      <c r="C1366" s="5" t="str">
        <f>IF(Orders_CLEAN[[#This Row],[Quantity]]="", "Quantity Error!", "Q"&amp;ROUNDUP(MONTH(Orders_CLEAN[[#This Row],[OrderDate]])/3,0))</f>
        <v>Q4</v>
      </c>
      <c r="D1366" t="s">
        <v>467</v>
      </c>
      <c r="E1366" t="str">
        <f>_xlfn.XLOOKUP(Orders_CLEAN[[#This Row],[CustomerID]],Customers[CustomerID],Customers[CustomerName])</f>
        <v>Thabo Molefe</v>
      </c>
      <c r="F1366" t="s">
        <v>30</v>
      </c>
      <c r="G1366" t="str">
        <f>_xlfn.XLOOKUP(Orders_CLEAN[[#This Row],[ProductID]],Products[ProductID],Products[ProductName])</f>
        <v>Paper Model 4</v>
      </c>
      <c r="H1366" t="str">
        <f>_xlfn.XLOOKUP(Orders_CLEAN[[#This Row],[ProductName]],Products[ProductName],Products[Category])</f>
        <v>Office Supplies</v>
      </c>
      <c r="I1366" s="6">
        <f>_xlfn.XLOOKUP(Orders_CLEAN[[#This Row],[ProductID]],Products[ProductID],Products[Cost])</f>
        <v>528.29</v>
      </c>
      <c r="J1366">
        <v>6</v>
      </c>
      <c r="K1366" s="6">
        <v>798.12</v>
      </c>
      <c r="L1366" s="7">
        <v>0</v>
      </c>
      <c r="M1366" t="s">
        <v>13</v>
      </c>
      <c r="N1366" t="s">
        <v>47</v>
      </c>
      <c r="O1366" t="str">
        <f>_xlfn.XLOOKUP(Orders_CLEAN[[#This Row],[Region]],Region_lookup[RegionCode],Region_lookup[RegionName])</f>
        <v>Eastern Cape</v>
      </c>
      <c r="P1366" t="s">
        <v>75</v>
      </c>
      <c r="Q1366" t="str">
        <f>_xlfn.XLOOKUP(Orders_CLEAN[[#This Row],[EmployeeID]],Employees[EmployeeID],Employees[EmployeeName])</f>
        <v>Francois Steyn</v>
      </c>
      <c r="R1366" s="8">
        <f>Orders_CLEAN[[#This Row],[Quantity]]*Orders_CLEAN[[#This Row],[UnitPrice]]*(1-Orders_CLEAN[[#This Row],[Discount]])</f>
        <v>4788.72</v>
      </c>
      <c r="S1366" s="8">
        <f>Orders_CLEAN[[#This Row],[Cost]]*Orders_CLEAN[[#This Row],[Quantity]]</f>
        <v>3169.74</v>
      </c>
      <c r="T1366" s="8">
        <f>Orders_CLEAN[[#This Row],[LineTotal]]-Orders_CLEAN[[#This Row],[LineCost]]</f>
        <v>1618.9800000000005</v>
      </c>
      <c r="U1366" s="8" t="str">
        <f>IFERROR(IF(Orders_CLEAN[[#This Row],[Profit]]/Orders_CLEAN[[#This Row],[LineTotal]]&gt;0.3, "High", IF(Orders_CLEAN[[#This Row],[Profit]]/Orders_CLEAN[[#This Row],[LineTotal]]&gt;=0.15, "Medium", "Low")), "Quantity Error!")</f>
        <v>High</v>
      </c>
      <c r="V1366" s="8" t="str">
        <f>IF(COUNTIF(Returns[OrderID], Orders_CLEAN[[#This Row],[OrderID]])&gt;0, "Yes", "No")</f>
        <v>No</v>
      </c>
      <c r="W1366" s="19">
        <f>IF(Orders_CLEAN[[#This Row],[Returned]]="Yes",1,0)</f>
        <v>0</v>
      </c>
    </row>
    <row r="1367" spans="1:23" x14ac:dyDescent="0.2">
      <c r="A1367" t="s">
        <v>2050</v>
      </c>
      <c r="B1367" s="5">
        <v>45837</v>
      </c>
      <c r="C1367" s="5" t="str">
        <f>IF(Orders_CLEAN[[#This Row],[Quantity]]="", "Quantity Error!", "Q"&amp;ROUNDUP(MONTH(Orders_CLEAN[[#This Row],[OrderDate]])/3,0))</f>
        <v>Q2</v>
      </c>
      <c r="D1367" t="s">
        <v>644</v>
      </c>
      <c r="E1367" t="str">
        <f>_xlfn.XLOOKUP(Orders_CLEAN[[#This Row],[CustomerID]],Customers[CustomerID],Customers[CustomerName])</f>
        <v>Nomvula Botha</v>
      </c>
      <c r="F1367" t="s">
        <v>329</v>
      </c>
      <c r="G1367" t="str">
        <f>_xlfn.XLOOKUP(Orders_CLEAN[[#This Row],[ProductID]],Products[ProductID],Products[ProductName])</f>
        <v>Chairs Model 3</v>
      </c>
      <c r="H1367" t="str">
        <f>_xlfn.XLOOKUP(Orders_CLEAN[[#This Row],[ProductName]],Products[ProductName],Products[Category])</f>
        <v>Furniture</v>
      </c>
      <c r="I1367" s="6">
        <f>_xlfn.XLOOKUP(Orders_CLEAN[[#This Row],[ProductID]],Products[ProductID],Products[Cost])</f>
        <v>688.81</v>
      </c>
      <c r="J1367">
        <v>10</v>
      </c>
      <c r="K1367" s="6">
        <v>1334.92</v>
      </c>
      <c r="L1367" s="7">
        <v>0.05</v>
      </c>
      <c r="M1367" t="s">
        <v>62</v>
      </c>
      <c r="N1367" t="s">
        <v>14</v>
      </c>
      <c r="O1367" t="str">
        <f>_xlfn.XLOOKUP(Orders_CLEAN[[#This Row],[Region]],Region_lookup[RegionCode],Region_lookup[RegionName])</f>
        <v>Western Cape</v>
      </c>
      <c r="P1367" t="s">
        <v>15</v>
      </c>
      <c r="Q1367" t="str">
        <f>_xlfn.XLOOKUP(Orders_CLEAN[[#This Row],[EmployeeID]],Employees[EmployeeID],Employees[EmployeeName])</f>
        <v>Anja Fourie</v>
      </c>
      <c r="R1367" s="8">
        <f>Orders_CLEAN[[#This Row],[Quantity]]*Orders_CLEAN[[#This Row],[UnitPrice]]*(1-Orders_CLEAN[[#This Row],[Discount]])</f>
        <v>12681.74</v>
      </c>
      <c r="S1367" s="8">
        <f>Orders_CLEAN[[#This Row],[Cost]]*Orders_CLEAN[[#This Row],[Quantity]]</f>
        <v>6888.0999999999995</v>
      </c>
      <c r="T1367" s="8">
        <f>Orders_CLEAN[[#This Row],[LineTotal]]-Orders_CLEAN[[#This Row],[LineCost]]</f>
        <v>5793.64</v>
      </c>
      <c r="U1367" s="8" t="str">
        <f>IFERROR(IF(Orders_CLEAN[[#This Row],[Profit]]/Orders_CLEAN[[#This Row],[LineTotal]]&gt;0.3, "High", IF(Orders_CLEAN[[#This Row],[Profit]]/Orders_CLEAN[[#This Row],[LineTotal]]&gt;=0.15, "Medium", "Low")), "Quantity Error!")</f>
        <v>High</v>
      </c>
      <c r="V1367" s="8" t="str">
        <f>IF(COUNTIF(Returns[OrderID], Orders_CLEAN[[#This Row],[OrderID]])&gt;0, "Yes", "No")</f>
        <v>No</v>
      </c>
      <c r="W1367" s="19">
        <f>IF(Orders_CLEAN[[#This Row],[Returned]]="Yes",1,0)</f>
        <v>0</v>
      </c>
    </row>
    <row r="1368" spans="1:23" x14ac:dyDescent="0.2">
      <c r="A1368" t="s">
        <v>2051</v>
      </c>
      <c r="B1368" s="5">
        <v>45320</v>
      </c>
      <c r="C1368" s="5" t="str">
        <f>IF(Orders_CLEAN[[#This Row],[Quantity]]="", "Quantity Error!", "Q"&amp;ROUNDUP(MONTH(Orders_CLEAN[[#This Row],[OrderDate]])/3,0))</f>
        <v>Q1</v>
      </c>
      <c r="D1368" t="s">
        <v>117</v>
      </c>
      <c r="E1368" t="str">
        <f>_xlfn.XLOOKUP(Orders_CLEAN[[#This Row],[CustomerID]],Customers[CustomerID],Customers[CustomerName])</f>
        <v>Precious Dlamini</v>
      </c>
      <c r="F1368" t="s">
        <v>158</v>
      </c>
      <c r="G1368" t="str">
        <f>_xlfn.XLOOKUP(Orders_CLEAN[[#This Row],[ProductID]],Products[ProductID],Products[ProductName])</f>
        <v>Desks Model 1</v>
      </c>
      <c r="H1368" t="str">
        <f>_xlfn.XLOOKUP(Orders_CLEAN[[#This Row],[ProductName]],Products[ProductName],Products[Category])</f>
        <v>Furniture</v>
      </c>
      <c r="I1368" s="6">
        <f>_xlfn.XLOOKUP(Orders_CLEAN[[#This Row],[ProductID]],Products[ProductID],Products[Cost])</f>
        <v>731.22</v>
      </c>
      <c r="J1368">
        <v>1</v>
      </c>
      <c r="K1368" s="6">
        <v>1490.92</v>
      </c>
      <c r="L1368" s="7">
        <v>0.15</v>
      </c>
      <c r="M1368" t="s">
        <v>13</v>
      </c>
      <c r="N1368" t="s">
        <v>47</v>
      </c>
      <c r="O1368" t="str">
        <f>_xlfn.XLOOKUP(Orders_CLEAN[[#This Row],[Region]],Region_lookup[RegionCode],Region_lookup[RegionName])</f>
        <v>Eastern Cape</v>
      </c>
      <c r="P1368" t="s">
        <v>75</v>
      </c>
      <c r="Q1368" t="str">
        <f>_xlfn.XLOOKUP(Orders_CLEAN[[#This Row],[EmployeeID]],Employees[EmployeeID],Employees[EmployeeName])</f>
        <v>Francois Steyn</v>
      </c>
      <c r="R1368" s="8">
        <f>Orders_CLEAN[[#This Row],[Quantity]]*Orders_CLEAN[[#This Row],[UnitPrice]]*(1-Orders_CLEAN[[#This Row],[Discount]])</f>
        <v>1267.2819999999999</v>
      </c>
      <c r="S1368" s="8">
        <f>Orders_CLEAN[[#This Row],[Cost]]*Orders_CLEAN[[#This Row],[Quantity]]</f>
        <v>731.22</v>
      </c>
      <c r="T1368" s="8">
        <f>Orders_CLEAN[[#This Row],[LineTotal]]-Orders_CLEAN[[#This Row],[LineCost]]</f>
        <v>536.0619999999999</v>
      </c>
      <c r="U1368" s="8" t="str">
        <f>IFERROR(IF(Orders_CLEAN[[#This Row],[Profit]]/Orders_CLEAN[[#This Row],[LineTotal]]&gt;0.3, "High", IF(Orders_CLEAN[[#This Row],[Profit]]/Orders_CLEAN[[#This Row],[LineTotal]]&gt;=0.15, "Medium", "Low")), "Quantity Error!")</f>
        <v>High</v>
      </c>
      <c r="V1368" s="8" t="str">
        <f>IF(COUNTIF(Returns[OrderID], Orders_CLEAN[[#This Row],[OrderID]])&gt;0, "Yes", "No")</f>
        <v>No</v>
      </c>
      <c r="W1368" s="19">
        <f>IF(Orders_CLEAN[[#This Row],[Returned]]="Yes",1,0)</f>
        <v>0</v>
      </c>
    </row>
    <row r="1369" spans="1:23" x14ac:dyDescent="0.2">
      <c r="A1369" t="s">
        <v>2053</v>
      </c>
      <c r="B1369" s="5">
        <v>45330</v>
      </c>
      <c r="C1369" s="5" t="str">
        <f>IF(Orders_CLEAN[[#This Row],[Quantity]]="", "Quantity Error!", "Q"&amp;ROUNDUP(MONTH(Orders_CLEAN[[#This Row],[OrderDate]])/3,0))</f>
        <v>Q1</v>
      </c>
      <c r="D1369" t="s">
        <v>381</v>
      </c>
      <c r="E1369" t="str">
        <f>_xlfn.XLOOKUP(Orders_CLEAN[[#This Row],[CustomerID]],Customers[CustomerID],Customers[CustomerName])</f>
        <v>Elmarie Fourie</v>
      </c>
      <c r="F1369" t="s">
        <v>231</v>
      </c>
      <c r="G1369" t="str">
        <f>_xlfn.XLOOKUP(Orders_CLEAN[[#This Row],[ProductID]],Products[ProductID],Products[ProductName])</f>
        <v>Accessories Model 2</v>
      </c>
      <c r="H1369" t="str">
        <f>_xlfn.XLOOKUP(Orders_CLEAN[[#This Row],[ProductName]],Products[ProductName],Products[Category])</f>
        <v>Technology</v>
      </c>
      <c r="I1369" s="6">
        <f>_xlfn.XLOOKUP(Orders_CLEAN[[#This Row],[ProductID]],Products[ProductID],Products[Cost])</f>
        <v>31.01</v>
      </c>
      <c r="J1369">
        <v>7</v>
      </c>
      <c r="K1369" s="6">
        <v>49.68</v>
      </c>
      <c r="L1369" s="7">
        <v>0.15</v>
      </c>
      <c r="M1369" t="s">
        <v>27</v>
      </c>
      <c r="N1369" t="s">
        <v>31</v>
      </c>
      <c r="O1369" t="str">
        <f>_xlfn.XLOOKUP(Orders_CLEAN[[#This Row],[Region]],Region_lookup[RegionCode],Region_lookup[RegionName])</f>
        <v>Gauteng</v>
      </c>
      <c r="P1369" t="s">
        <v>52</v>
      </c>
      <c r="Q1369" t="str">
        <f>_xlfn.XLOOKUP(Orders_CLEAN[[#This Row],[EmployeeID]],Employees[EmployeeID],Employees[EmployeeName])</f>
        <v>Precious Mbatha</v>
      </c>
      <c r="R1369" s="8">
        <f>Orders_CLEAN[[#This Row],[Quantity]]*Orders_CLEAN[[#This Row],[UnitPrice]]*(1-Orders_CLEAN[[#This Row],[Discount]])</f>
        <v>295.596</v>
      </c>
      <c r="S1369" s="8">
        <f>Orders_CLEAN[[#This Row],[Cost]]*Orders_CLEAN[[#This Row],[Quantity]]</f>
        <v>217.07000000000002</v>
      </c>
      <c r="T1369" s="8">
        <f>Orders_CLEAN[[#This Row],[LineTotal]]-Orders_CLEAN[[#This Row],[LineCost]]</f>
        <v>78.525999999999982</v>
      </c>
      <c r="U1369" s="8" t="str">
        <f>IFERROR(IF(Orders_CLEAN[[#This Row],[Profit]]/Orders_CLEAN[[#This Row],[LineTotal]]&gt;0.3, "High", IF(Orders_CLEAN[[#This Row],[Profit]]/Orders_CLEAN[[#This Row],[LineTotal]]&gt;=0.15, "Medium", "Low")), "Quantity Error!")</f>
        <v>Medium</v>
      </c>
      <c r="V1369" s="8" t="str">
        <f>IF(COUNTIF(Returns[OrderID], Orders_CLEAN[[#This Row],[OrderID]])&gt;0, "Yes", "No")</f>
        <v>No</v>
      </c>
      <c r="W1369" s="19">
        <f>IF(Orders_CLEAN[[#This Row],[Returned]]="Yes",1,0)</f>
        <v>0</v>
      </c>
    </row>
    <row r="1370" spans="1:23" x14ac:dyDescent="0.2">
      <c r="A1370" t="s">
        <v>2054</v>
      </c>
      <c r="B1370" s="5">
        <v>45380</v>
      </c>
      <c r="C1370" s="5" t="str">
        <f>IF(Orders_CLEAN[[#This Row],[Quantity]]="", "Quantity Error!", "Q"&amp;ROUNDUP(MONTH(Orders_CLEAN[[#This Row],[OrderDate]])/3,0))</f>
        <v>Q1</v>
      </c>
      <c r="D1370" t="s">
        <v>388</v>
      </c>
      <c r="E1370" t="str">
        <f>_xlfn.XLOOKUP(Orders_CLEAN[[#This Row],[CustomerID]],Customers[CustomerID],Customers[CustomerName])</f>
        <v>Francois Mahlangu</v>
      </c>
      <c r="F1370" t="s">
        <v>26</v>
      </c>
      <c r="G1370" t="str">
        <f>_xlfn.XLOOKUP(Orders_CLEAN[[#This Row],[ProductID]],Products[ProductID],Products[ProductName])</f>
        <v>Bookcases Model 3</v>
      </c>
      <c r="H1370" t="str">
        <f>_xlfn.XLOOKUP(Orders_CLEAN[[#This Row],[ProductName]],Products[ProductName],Products[Category])</f>
        <v>Furniture</v>
      </c>
      <c r="I1370" s="6">
        <f>_xlfn.XLOOKUP(Orders_CLEAN[[#This Row],[ProductID]],Products[ProductID],Products[Cost])</f>
        <v>431.57</v>
      </c>
      <c r="J1370">
        <v>8</v>
      </c>
      <c r="K1370" s="6">
        <v>725.92</v>
      </c>
      <c r="L1370" s="7">
        <v>0</v>
      </c>
      <c r="M1370" t="s">
        <v>27</v>
      </c>
      <c r="N1370" t="s">
        <v>31</v>
      </c>
      <c r="O1370" t="str">
        <f>_xlfn.XLOOKUP(Orders_CLEAN[[#This Row],[Region]],Region_lookup[RegionCode],Region_lookup[RegionName])</f>
        <v>Gauteng</v>
      </c>
      <c r="P1370" t="s">
        <v>32</v>
      </c>
      <c r="Q1370" t="str">
        <f>_xlfn.XLOOKUP(Orders_CLEAN[[#This Row],[EmployeeID]],Employees[EmployeeID],Employees[EmployeeName])</f>
        <v>Nomvula Mokoena</v>
      </c>
      <c r="R1370" s="8">
        <f>Orders_CLEAN[[#This Row],[Quantity]]*Orders_CLEAN[[#This Row],[UnitPrice]]*(1-Orders_CLEAN[[#This Row],[Discount]])</f>
        <v>5807.36</v>
      </c>
      <c r="S1370" s="8">
        <f>Orders_CLEAN[[#This Row],[Cost]]*Orders_CLEAN[[#This Row],[Quantity]]</f>
        <v>3452.56</v>
      </c>
      <c r="T1370" s="8">
        <f>Orders_CLEAN[[#This Row],[LineTotal]]-Orders_CLEAN[[#This Row],[LineCost]]</f>
        <v>2354.7999999999997</v>
      </c>
      <c r="U1370" s="8" t="str">
        <f>IFERROR(IF(Orders_CLEAN[[#This Row],[Profit]]/Orders_CLEAN[[#This Row],[LineTotal]]&gt;0.3, "High", IF(Orders_CLEAN[[#This Row],[Profit]]/Orders_CLEAN[[#This Row],[LineTotal]]&gt;=0.15, "Medium", "Low")), "Quantity Error!")</f>
        <v>High</v>
      </c>
      <c r="V1370" s="8" t="str">
        <f>IF(COUNTIF(Returns[OrderID], Orders_CLEAN[[#This Row],[OrderID]])&gt;0, "Yes", "No")</f>
        <v>No</v>
      </c>
      <c r="W1370" s="19">
        <f>IF(Orders_CLEAN[[#This Row],[Returned]]="Yes",1,0)</f>
        <v>0</v>
      </c>
    </row>
    <row r="1371" spans="1:23" x14ac:dyDescent="0.2">
      <c r="A1371" t="s">
        <v>2055</v>
      </c>
      <c r="B1371" s="5">
        <v>45380</v>
      </c>
      <c r="C1371" s="5" t="str">
        <f>IF(Orders_CLEAN[[#This Row],[Quantity]]="", "Quantity Error!", "Q"&amp;ROUNDUP(MONTH(Orders_CLEAN[[#This Row],[OrderDate]])/3,0))</f>
        <v>Q1</v>
      </c>
      <c r="D1371" t="s">
        <v>570</v>
      </c>
      <c r="E1371" t="str">
        <f>_xlfn.XLOOKUP(Orders_CLEAN[[#This Row],[CustomerID]],Customers[CustomerID],Customers[CustomerName])</f>
        <v>Werner Joubert</v>
      </c>
      <c r="F1371" t="s">
        <v>46</v>
      </c>
      <c r="G1371" t="str">
        <f>_xlfn.XLOOKUP(Orders_CLEAN[[#This Row],[ProductID]],Products[ProductID],Products[ProductName])</f>
        <v>Tables Model 4</v>
      </c>
      <c r="H1371" t="str">
        <f>_xlfn.XLOOKUP(Orders_CLEAN[[#This Row],[ProductName]],Products[ProductName],Products[Category])</f>
        <v>Furniture</v>
      </c>
      <c r="I1371" s="6">
        <f>_xlfn.XLOOKUP(Orders_CLEAN[[#This Row],[ProductID]],Products[ProductID],Products[Cost])</f>
        <v>707.97</v>
      </c>
      <c r="J1371">
        <v>12</v>
      </c>
      <c r="K1371" s="6">
        <v>1262.55</v>
      </c>
      <c r="L1371" s="7">
        <v>0</v>
      </c>
      <c r="M1371" t="s">
        <v>27</v>
      </c>
      <c r="N1371" t="s">
        <v>21</v>
      </c>
      <c r="O1371" t="str">
        <f>_xlfn.XLOOKUP(Orders_CLEAN[[#This Row],[Region]],Region_lookup[RegionCode],Region_lookup[RegionName])</f>
        <v>KwaZulu-Natal</v>
      </c>
      <c r="P1371" t="s">
        <v>170</v>
      </c>
      <c r="Q1371" t="str">
        <f>_xlfn.XLOOKUP(Orders_CLEAN[[#This Row],[EmployeeID]],Employees[EmployeeID],Employees[EmployeeName])</f>
        <v>Nomvula Le Roux</v>
      </c>
      <c r="R1371" s="8">
        <f>Orders_CLEAN[[#This Row],[Quantity]]*Orders_CLEAN[[#This Row],[UnitPrice]]*(1-Orders_CLEAN[[#This Row],[Discount]])</f>
        <v>15150.599999999999</v>
      </c>
      <c r="S1371" s="8">
        <f>Orders_CLEAN[[#This Row],[Cost]]*Orders_CLEAN[[#This Row],[Quantity]]</f>
        <v>8495.64</v>
      </c>
      <c r="T1371" s="8">
        <f>Orders_CLEAN[[#This Row],[LineTotal]]-Orders_CLEAN[[#This Row],[LineCost]]</f>
        <v>6654.9599999999991</v>
      </c>
      <c r="U1371" s="8" t="str">
        <f>IFERROR(IF(Orders_CLEAN[[#This Row],[Profit]]/Orders_CLEAN[[#This Row],[LineTotal]]&gt;0.3, "High", IF(Orders_CLEAN[[#This Row],[Profit]]/Orders_CLEAN[[#This Row],[LineTotal]]&gt;=0.15, "Medium", "Low")), "Quantity Error!")</f>
        <v>High</v>
      </c>
      <c r="V1371" s="8" t="str">
        <f>IF(COUNTIF(Returns[OrderID], Orders_CLEAN[[#This Row],[OrderID]])&gt;0, "Yes", "No")</f>
        <v>No</v>
      </c>
      <c r="W1371" s="19">
        <f>IF(Orders_CLEAN[[#This Row],[Returned]]="Yes",1,0)</f>
        <v>0</v>
      </c>
    </row>
    <row r="1372" spans="1:23" x14ac:dyDescent="0.2">
      <c r="A1372" t="s">
        <v>2056</v>
      </c>
      <c r="B1372" s="5">
        <v>45579</v>
      </c>
      <c r="C1372" s="5" t="str">
        <f>IF(Orders_CLEAN[[#This Row],[Quantity]]="", "Quantity Error!", "Q"&amp;ROUNDUP(MONTH(Orders_CLEAN[[#This Row],[OrderDate]])/3,0))</f>
        <v>Q4</v>
      </c>
      <c r="D1372" t="s">
        <v>362</v>
      </c>
      <c r="E1372" t="str">
        <f>_xlfn.XLOOKUP(Orders_CLEAN[[#This Row],[CustomerID]],Customers[CustomerID],Customers[CustomerName])</f>
        <v>Palesa Venter</v>
      </c>
      <c r="F1372" t="s">
        <v>192</v>
      </c>
      <c r="G1372" t="str">
        <f>_xlfn.XLOOKUP(Orders_CLEAN[[#This Row],[ProductID]],Products[ProductID],Products[ProductName])</f>
        <v>Laptops Model 1</v>
      </c>
      <c r="H1372" t="str">
        <f>_xlfn.XLOOKUP(Orders_CLEAN[[#This Row],[ProductName]],Products[ProductName],Products[Category])</f>
        <v>Technology</v>
      </c>
      <c r="I1372" s="6">
        <f>_xlfn.XLOOKUP(Orders_CLEAN[[#This Row],[ProductID]],Products[ProductID],Products[Cost])</f>
        <v>732.63</v>
      </c>
      <c r="J1372">
        <v>3</v>
      </c>
      <c r="K1372" s="6">
        <v>1069.8599999999999</v>
      </c>
      <c r="L1372" s="7">
        <v>0</v>
      </c>
      <c r="M1372" t="s">
        <v>62</v>
      </c>
      <c r="N1372" t="s">
        <v>21</v>
      </c>
      <c r="O1372" t="str">
        <f>_xlfn.XLOOKUP(Orders_CLEAN[[#This Row],[Region]],Region_lookup[RegionCode],Region_lookup[RegionName])</f>
        <v>KwaZulu-Natal</v>
      </c>
      <c r="P1372" t="s">
        <v>170</v>
      </c>
      <c r="Q1372" t="str">
        <f>_xlfn.XLOOKUP(Orders_CLEAN[[#This Row],[EmployeeID]],Employees[EmployeeID],Employees[EmployeeName])</f>
        <v>Nomvula Le Roux</v>
      </c>
      <c r="R1372" s="8">
        <f>Orders_CLEAN[[#This Row],[Quantity]]*Orders_CLEAN[[#This Row],[UnitPrice]]*(1-Orders_CLEAN[[#This Row],[Discount]])</f>
        <v>3209.58</v>
      </c>
      <c r="S1372" s="8">
        <f>Orders_CLEAN[[#This Row],[Cost]]*Orders_CLEAN[[#This Row],[Quantity]]</f>
        <v>2197.89</v>
      </c>
      <c r="T1372" s="8">
        <f>Orders_CLEAN[[#This Row],[LineTotal]]-Orders_CLEAN[[#This Row],[LineCost]]</f>
        <v>1011.69</v>
      </c>
      <c r="U1372" s="8" t="str">
        <f>IFERROR(IF(Orders_CLEAN[[#This Row],[Profit]]/Orders_CLEAN[[#This Row],[LineTotal]]&gt;0.3, "High", IF(Orders_CLEAN[[#This Row],[Profit]]/Orders_CLEAN[[#This Row],[LineTotal]]&gt;=0.15, "Medium", "Low")), "Quantity Error!")</f>
        <v>High</v>
      </c>
      <c r="V1372" s="8" t="str">
        <f>IF(COUNTIF(Returns[OrderID], Orders_CLEAN[[#This Row],[OrderID]])&gt;0, "Yes", "No")</f>
        <v>No</v>
      </c>
      <c r="W1372" s="19">
        <f>IF(Orders_CLEAN[[#This Row],[Returned]]="Yes",1,0)</f>
        <v>0</v>
      </c>
    </row>
    <row r="1373" spans="1:23" x14ac:dyDescent="0.2">
      <c r="A1373" t="s">
        <v>2058</v>
      </c>
      <c r="B1373" s="5">
        <v>45659</v>
      </c>
      <c r="C1373" s="5" t="str">
        <f>IF(Orders_CLEAN[[#This Row],[Quantity]]="", "Quantity Error!", "Q"&amp;ROUNDUP(MONTH(Orders_CLEAN[[#This Row],[OrderDate]])/3,0))</f>
        <v>Q1</v>
      </c>
      <c r="D1373" t="s">
        <v>448</v>
      </c>
      <c r="E1373" t="str">
        <f>_xlfn.XLOOKUP(Orders_CLEAN[[#This Row],[CustomerID]],Customers[CustomerID],Customers[CustomerName])</f>
        <v>Werner Van Der Merwe</v>
      </c>
      <c r="F1373" t="s">
        <v>144</v>
      </c>
      <c r="G1373" t="str">
        <f>_xlfn.XLOOKUP(Orders_CLEAN[[#This Row],[ProductID]],Products[ProductID],Products[ProductName])</f>
        <v>Bookcases Model 1</v>
      </c>
      <c r="H1373" t="str">
        <f>_xlfn.XLOOKUP(Orders_CLEAN[[#This Row],[ProductName]],Products[ProductName],Products[Category])</f>
        <v>Furniture</v>
      </c>
      <c r="I1373" s="6">
        <f>_xlfn.XLOOKUP(Orders_CLEAN[[#This Row],[ProductID]],Products[ProductID],Products[Cost])</f>
        <v>644.65</v>
      </c>
      <c r="J1373">
        <v>9</v>
      </c>
      <c r="K1373" s="6">
        <v>1029.82</v>
      </c>
      <c r="L1373" s="7">
        <v>0</v>
      </c>
      <c r="M1373" t="s">
        <v>36</v>
      </c>
      <c r="N1373" t="s">
        <v>47</v>
      </c>
      <c r="O1373" t="str">
        <f>_xlfn.XLOOKUP(Orders_CLEAN[[#This Row],[Region]],Region_lookup[RegionCode],Region_lookup[RegionName])</f>
        <v>Eastern Cape</v>
      </c>
      <c r="P1373" t="s">
        <v>48</v>
      </c>
      <c r="Q1373" t="str">
        <f>_xlfn.XLOOKUP(Orders_CLEAN[[#This Row],[EmployeeID]],Employees[EmployeeID],Employees[EmployeeName])</f>
        <v>Sipho Ndlovu</v>
      </c>
      <c r="R1373" s="8">
        <f>Orders_CLEAN[[#This Row],[Quantity]]*Orders_CLEAN[[#This Row],[UnitPrice]]*(1-Orders_CLEAN[[#This Row],[Discount]])</f>
        <v>9268.3799999999992</v>
      </c>
      <c r="S1373" s="8">
        <f>Orders_CLEAN[[#This Row],[Cost]]*Orders_CLEAN[[#This Row],[Quantity]]</f>
        <v>5801.8499999999995</v>
      </c>
      <c r="T1373" s="8">
        <f>Orders_CLEAN[[#This Row],[LineTotal]]-Orders_CLEAN[[#This Row],[LineCost]]</f>
        <v>3466.5299999999997</v>
      </c>
      <c r="U1373" s="8" t="str">
        <f>IFERROR(IF(Orders_CLEAN[[#This Row],[Profit]]/Orders_CLEAN[[#This Row],[LineTotal]]&gt;0.3, "High", IF(Orders_CLEAN[[#This Row],[Profit]]/Orders_CLEAN[[#This Row],[LineTotal]]&gt;=0.15, "Medium", "Low")), "Quantity Error!")</f>
        <v>High</v>
      </c>
      <c r="V1373" s="8" t="str">
        <f>IF(COUNTIF(Returns[OrderID], Orders_CLEAN[[#This Row],[OrderID]])&gt;0, "Yes", "No")</f>
        <v>No</v>
      </c>
      <c r="W1373" s="19">
        <f>IF(Orders_CLEAN[[#This Row],[Returned]]="Yes",1,0)</f>
        <v>0</v>
      </c>
    </row>
    <row r="1374" spans="1:23" x14ac:dyDescent="0.2">
      <c r="A1374" t="s">
        <v>2060</v>
      </c>
      <c r="B1374" s="5">
        <v>45692</v>
      </c>
      <c r="C1374" s="5" t="str">
        <f>IF(Orders_CLEAN[[#This Row],[Quantity]]="", "Quantity Error!", "Q"&amp;ROUNDUP(MONTH(Orders_CLEAN[[#This Row],[OrderDate]])/3,0))</f>
        <v>Q1</v>
      </c>
      <c r="D1374" t="s">
        <v>210</v>
      </c>
      <c r="E1374" t="str">
        <f>_xlfn.XLOOKUP(Orders_CLEAN[[#This Row],[CustomerID]],Customers[CustomerID],Customers[CustomerName])</f>
        <v>Riaan Kruger</v>
      </c>
      <c r="F1374" t="s">
        <v>41</v>
      </c>
      <c r="G1374" t="str">
        <f>_xlfn.XLOOKUP(Orders_CLEAN[[#This Row],[ProductID]],Products[ProductID],Products[ProductName])</f>
        <v>Pens Model 3</v>
      </c>
      <c r="H1374" t="str">
        <f>_xlfn.XLOOKUP(Orders_CLEAN[[#This Row],[ProductName]],Products[ProductName],Products[Category])</f>
        <v>Office Supplies</v>
      </c>
      <c r="I1374" s="6">
        <f>_xlfn.XLOOKUP(Orders_CLEAN[[#This Row],[ProductID]],Products[ProductID],Products[Cost])</f>
        <v>498.61</v>
      </c>
      <c r="J1374">
        <v>9</v>
      </c>
      <c r="K1374" s="6">
        <v>944.31</v>
      </c>
      <c r="L1374" s="7">
        <v>0</v>
      </c>
      <c r="M1374" t="s">
        <v>13</v>
      </c>
      <c r="N1374" t="s">
        <v>31</v>
      </c>
      <c r="O1374" t="str">
        <f>_xlfn.XLOOKUP(Orders_CLEAN[[#This Row],[Region]],Region_lookup[RegionCode],Region_lookup[RegionName])</f>
        <v>Gauteng</v>
      </c>
      <c r="P1374" t="s">
        <v>52</v>
      </c>
      <c r="Q1374" t="str">
        <f>_xlfn.XLOOKUP(Orders_CLEAN[[#This Row],[EmployeeID]],Employees[EmployeeID],Employees[EmployeeName])</f>
        <v>Precious Mbatha</v>
      </c>
      <c r="R1374" s="8">
        <f>Orders_CLEAN[[#This Row],[Quantity]]*Orders_CLEAN[[#This Row],[UnitPrice]]*(1-Orders_CLEAN[[#This Row],[Discount]])</f>
        <v>8498.7899999999991</v>
      </c>
      <c r="S1374" s="8">
        <f>Orders_CLEAN[[#This Row],[Cost]]*Orders_CLEAN[[#This Row],[Quantity]]</f>
        <v>4487.49</v>
      </c>
      <c r="T1374" s="8">
        <f>Orders_CLEAN[[#This Row],[LineTotal]]-Orders_CLEAN[[#This Row],[LineCost]]</f>
        <v>4011.2999999999993</v>
      </c>
      <c r="U1374" s="8" t="str">
        <f>IFERROR(IF(Orders_CLEAN[[#This Row],[Profit]]/Orders_CLEAN[[#This Row],[LineTotal]]&gt;0.3, "High", IF(Orders_CLEAN[[#This Row],[Profit]]/Orders_CLEAN[[#This Row],[LineTotal]]&gt;=0.15, "Medium", "Low")), "Quantity Error!")</f>
        <v>High</v>
      </c>
      <c r="V1374" s="8" t="str">
        <f>IF(COUNTIF(Returns[OrderID], Orders_CLEAN[[#This Row],[OrderID]])&gt;0, "Yes", "No")</f>
        <v>No</v>
      </c>
      <c r="W1374" s="19">
        <f>IF(Orders_CLEAN[[#This Row],[Returned]]="Yes",1,0)</f>
        <v>0</v>
      </c>
    </row>
    <row r="1375" spans="1:23" x14ac:dyDescent="0.2">
      <c r="A1375" t="s">
        <v>2061</v>
      </c>
      <c r="B1375" s="5">
        <v>45691</v>
      </c>
      <c r="C1375" s="5" t="str">
        <f>IF(Orders_CLEAN[[#This Row],[Quantity]]="", "Quantity Error!", "Q"&amp;ROUNDUP(MONTH(Orders_CLEAN[[#This Row],[OrderDate]])/3,0))</f>
        <v>Q1</v>
      </c>
      <c r="D1375" t="s">
        <v>424</v>
      </c>
      <c r="E1375" t="str">
        <f>_xlfn.XLOOKUP(Orders_CLEAN[[#This Row],[CustomerID]],Customers[CustomerID],Customers[CustomerName])</f>
        <v>Lerato Khumalo</v>
      </c>
      <c r="F1375" t="s">
        <v>108</v>
      </c>
      <c r="G1375" t="str">
        <f>_xlfn.XLOOKUP(Orders_CLEAN[[#This Row],[ProductID]],Products[ProductID],Products[ProductName])</f>
        <v>Staplers Model 2</v>
      </c>
      <c r="H1375" t="str">
        <f>_xlfn.XLOOKUP(Orders_CLEAN[[#This Row],[ProductName]],Products[ProductName],Products[Category])</f>
        <v>Office Supplies</v>
      </c>
      <c r="I1375" s="6">
        <f>_xlfn.XLOOKUP(Orders_CLEAN[[#This Row],[ProductID]],Products[ProductID],Products[Cost])</f>
        <v>723.21</v>
      </c>
      <c r="J1375">
        <v>9</v>
      </c>
      <c r="K1375" s="6">
        <v>1348.08</v>
      </c>
      <c r="L1375" s="7">
        <v>0</v>
      </c>
      <c r="M1375" t="s">
        <v>27</v>
      </c>
      <c r="N1375" t="s">
        <v>14</v>
      </c>
      <c r="O1375" t="str">
        <f>_xlfn.XLOOKUP(Orders_CLEAN[[#This Row],[Region]],Region_lookup[RegionCode],Region_lookup[RegionName])</f>
        <v>Western Cape</v>
      </c>
      <c r="P1375" t="s">
        <v>82</v>
      </c>
      <c r="Q1375" t="str">
        <f>_xlfn.XLOOKUP(Orders_CLEAN[[#This Row],[EmployeeID]],Employees[EmployeeID],Employees[EmployeeName])</f>
        <v>Thabo Pretorius</v>
      </c>
      <c r="R1375" s="8">
        <f>Orders_CLEAN[[#This Row],[Quantity]]*Orders_CLEAN[[#This Row],[UnitPrice]]*(1-Orders_CLEAN[[#This Row],[Discount]])</f>
        <v>12132.72</v>
      </c>
      <c r="S1375" s="8">
        <f>Orders_CLEAN[[#This Row],[Cost]]*Orders_CLEAN[[#This Row],[Quantity]]</f>
        <v>6508.89</v>
      </c>
      <c r="T1375" s="8">
        <f>Orders_CLEAN[[#This Row],[LineTotal]]-Orders_CLEAN[[#This Row],[LineCost]]</f>
        <v>5623.829999999999</v>
      </c>
      <c r="U1375" s="8" t="str">
        <f>IFERROR(IF(Orders_CLEAN[[#This Row],[Profit]]/Orders_CLEAN[[#This Row],[LineTotal]]&gt;0.3, "High", IF(Orders_CLEAN[[#This Row],[Profit]]/Orders_CLEAN[[#This Row],[LineTotal]]&gt;=0.15, "Medium", "Low")), "Quantity Error!")</f>
        <v>High</v>
      </c>
      <c r="V1375" s="8" t="str">
        <f>IF(COUNTIF(Returns[OrderID], Orders_CLEAN[[#This Row],[OrderID]])&gt;0, "Yes", "No")</f>
        <v>No</v>
      </c>
      <c r="W1375" s="19">
        <f>IF(Orders_CLEAN[[#This Row],[Returned]]="Yes",1,0)</f>
        <v>0</v>
      </c>
    </row>
    <row r="1376" spans="1:23" x14ac:dyDescent="0.2">
      <c r="A1376" t="s">
        <v>2062</v>
      </c>
      <c r="B1376" s="5">
        <v>45465</v>
      </c>
      <c r="C1376" s="5" t="str">
        <f>IF(Orders_CLEAN[[#This Row],[Quantity]]="", "Quantity Error!", "Q"&amp;ROUNDUP(MONTH(Orders_CLEAN[[#This Row],[OrderDate]])/3,0))</f>
        <v>Q2</v>
      </c>
      <c r="D1376" t="s">
        <v>187</v>
      </c>
      <c r="E1376" t="str">
        <f>_xlfn.XLOOKUP(Orders_CLEAN[[#This Row],[CustomerID]],Customers[CustomerID],Customers[CustomerName])</f>
        <v>Pieter Joubert</v>
      </c>
      <c r="F1376" t="s">
        <v>85</v>
      </c>
      <c r="G1376" t="str">
        <f>_xlfn.XLOOKUP(Orders_CLEAN[[#This Row],[ProductID]],Products[ProductID],Products[ProductName])</f>
        <v>Monitors Model 3</v>
      </c>
      <c r="H1376" t="str">
        <f>_xlfn.XLOOKUP(Orders_CLEAN[[#This Row],[ProductName]],Products[ProductName],Products[Category])</f>
        <v>Technology</v>
      </c>
      <c r="I1376" s="6">
        <f>_xlfn.XLOOKUP(Orders_CLEAN[[#This Row],[ProductID]],Products[ProductID],Products[Cost])</f>
        <v>710.37</v>
      </c>
      <c r="J1376">
        <v>6</v>
      </c>
      <c r="K1376" s="6">
        <v>979.52</v>
      </c>
      <c r="L1376" s="7">
        <v>0.2</v>
      </c>
      <c r="M1376" t="s">
        <v>13</v>
      </c>
      <c r="N1376" t="s">
        <v>14</v>
      </c>
      <c r="O1376" t="str">
        <f>_xlfn.XLOOKUP(Orders_CLEAN[[#This Row],[Region]],Region_lookup[RegionCode],Region_lookup[RegionName])</f>
        <v>Western Cape</v>
      </c>
      <c r="P1376" t="s">
        <v>82</v>
      </c>
      <c r="Q1376" t="str">
        <f>_xlfn.XLOOKUP(Orders_CLEAN[[#This Row],[EmployeeID]],Employees[EmployeeID],Employees[EmployeeName])</f>
        <v>Thabo Pretorius</v>
      </c>
      <c r="R1376" s="8">
        <f>Orders_CLEAN[[#This Row],[Quantity]]*Orders_CLEAN[[#This Row],[UnitPrice]]*(1-Orders_CLEAN[[#This Row],[Discount]])</f>
        <v>4701.6959999999999</v>
      </c>
      <c r="S1376" s="8">
        <f>Orders_CLEAN[[#This Row],[Cost]]*Orders_CLEAN[[#This Row],[Quantity]]</f>
        <v>4262.22</v>
      </c>
      <c r="T1376" s="8">
        <f>Orders_CLEAN[[#This Row],[LineTotal]]-Orders_CLEAN[[#This Row],[LineCost]]</f>
        <v>439.47599999999966</v>
      </c>
      <c r="U1376" s="8" t="str">
        <f>IFERROR(IF(Orders_CLEAN[[#This Row],[Profit]]/Orders_CLEAN[[#This Row],[LineTotal]]&gt;0.3, "High", IF(Orders_CLEAN[[#This Row],[Profit]]/Orders_CLEAN[[#This Row],[LineTotal]]&gt;=0.15, "Medium", "Low")), "Quantity Error!")</f>
        <v>Low</v>
      </c>
      <c r="V1376" s="8" t="str">
        <f>IF(COUNTIF(Returns[OrderID], Orders_CLEAN[[#This Row],[OrderID]])&gt;0, "Yes", "No")</f>
        <v>No</v>
      </c>
      <c r="W1376" s="19">
        <f>IF(Orders_CLEAN[[#This Row],[Returned]]="Yes",1,0)</f>
        <v>0</v>
      </c>
    </row>
    <row r="1377" spans="1:23" x14ac:dyDescent="0.2">
      <c r="A1377" t="s">
        <v>2063</v>
      </c>
      <c r="B1377" s="5">
        <v>45433</v>
      </c>
      <c r="C1377" s="5" t="str">
        <f>IF(Orders_CLEAN[[#This Row],[Quantity]]="", "Quantity Error!", "Q"&amp;ROUNDUP(MONTH(Orders_CLEAN[[#This Row],[OrderDate]])/3,0))</f>
        <v>Q2</v>
      </c>
      <c r="D1377" t="s">
        <v>362</v>
      </c>
      <c r="E1377" t="str">
        <f>_xlfn.XLOOKUP(Orders_CLEAN[[#This Row],[CustomerID]],Customers[CustomerID],Customers[CustomerName])</f>
        <v>Palesa Venter</v>
      </c>
      <c r="F1377" t="s">
        <v>231</v>
      </c>
      <c r="G1377" t="str">
        <f>_xlfn.XLOOKUP(Orders_CLEAN[[#This Row],[ProductID]],Products[ProductID],Products[ProductName])</f>
        <v>Accessories Model 2</v>
      </c>
      <c r="H1377" t="str">
        <f>_xlfn.XLOOKUP(Orders_CLEAN[[#This Row],[ProductName]],Products[ProductName],Products[Category])</f>
        <v>Technology</v>
      </c>
      <c r="I1377" s="6">
        <f>_xlfn.XLOOKUP(Orders_CLEAN[[#This Row],[ProductID]],Products[ProductID],Products[Cost])</f>
        <v>31.01</v>
      </c>
      <c r="J1377">
        <v>3</v>
      </c>
      <c r="K1377" s="6">
        <v>49.68</v>
      </c>
      <c r="L1377" s="7">
        <v>0</v>
      </c>
      <c r="M1377" t="s">
        <v>36</v>
      </c>
      <c r="N1377" t="s">
        <v>21</v>
      </c>
      <c r="O1377" t="str">
        <f>_xlfn.XLOOKUP(Orders_CLEAN[[#This Row],[Region]],Region_lookup[RegionCode],Region_lookup[RegionName])</f>
        <v>KwaZulu-Natal</v>
      </c>
      <c r="P1377" t="s">
        <v>97</v>
      </c>
      <c r="Q1377" t="str">
        <f>_xlfn.XLOOKUP(Orders_CLEAN[[#This Row],[EmployeeID]],Employees[EmployeeID],Employees[EmployeeName])</f>
        <v>Bongani Sithole</v>
      </c>
      <c r="R1377" s="8">
        <f>Orders_CLEAN[[#This Row],[Quantity]]*Orders_CLEAN[[#This Row],[UnitPrice]]*(1-Orders_CLEAN[[#This Row],[Discount]])</f>
        <v>149.04</v>
      </c>
      <c r="S1377" s="8">
        <f>Orders_CLEAN[[#This Row],[Cost]]*Orders_CLEAN[[#This Row],[Quantity]]</f>
        <v>93.03</v>
      </c>
      <c r="T1377" s="8">
        <f>Orders_CLEAN[[#This Row],[LineTotal]]-Orders_CLEAN[[#This Row],[LineCost]]</f>
        <v>56.009999999999991</v>
      </c>
      <c r="U1377" s="8" t="str">
        <f>IFERROR(IF(Orders_CLEAN[[#This Row],[Profit]]/Orders_CLEAN[[#This Row],[LineTotal]]&gt;0.3, "High", IF(Orders_CLEAN[[#This Row],[Profit]]/Orders_CLEAN[[#This Row],[LineTotal]]&gt;=0.15, "Medium", "Low")), "Quantity Error!")</f>
        <v>High</v>
      </c>
      <c r="V1377" s="8" t="str">
        <f>IF(COUNTIF(Returns[OrderID], Orders_CLEAN[[#This Row],[OrderID]])&gt;0, "Yes", "No")</f>
        <v>No</v>
      </c>
      <c r="W1377" s="19">
        <f>IF(Orders_CLEAN[[#This Row],[Returned]]="Yes",1,0)</f>
        <v>0</v>
      </c>
    </row>
    <row r="1378" spans="1:23" x14ac:dyDescent="0.2">
      <c r="A1378" t="s">
        <v>2064</v>
      </c>
      <c r="B1378" s="5">
        <v>45655</v>
      </c>
      <c r="C1378" s="5" t="str">
        <f>IF(Orders_CLEAN[[#This Row],[Quantity]]="", "Quantity Error!", "Q"&amp;ROUNDUP(MONTH(Orders_CLEAN[[#This Row],[OrderDate]])/3,0))</f>
        <v>Q4</v>
      </c>
      <c r="D1378" t="s">
        <v>135</v>
      </c>
      <c r="E1378" t="str">
        <f>_xlfn.XLOOKUP(Orders_CLEAN[[#This Row],[CustomerID]],Customers[CustomerID],Customers[CustomerName])</f>
        <v>Nomvula Mbatha</v>
      </c>
      <c r="F1378" t="s">
        <v>104</v>
      </c>
      <c r="G1378" t="str">
        <f>_xlfn.XLOOKUP(Orders_CLEAN[[#This Row],[ProductID]],Products[ProductID],Products[ProductName])</f>
        <v>Envelopes Model 4</v>
      </c>
      <c r="H1378" t="str">
        <f>_xlfn.XLOOKUP(Orders_CLEAN[[#This Row],[ProductName]],Products[ProductName],Products[Category])</f>
        <v>Office Supplies</v>
      </c>
      <c r="I1378" s="6">
        <f>_xlfn.XLOOKUP(Orders_CLEAN[[#This Row],[ProductID]],Products[ProductID],Products[Cost])</f>
        <v>777.33</v>
      </c>
      <c r="J1378">
        <v>10</v>
      </c>
      <c r="K1378" s="6">
        <v>1363.68</v>
      </c>
      <c r="L1378" s="7">
        <v>0</v>
      </c>
      <c r="M1378" t="s">
        <v>62</v>
      </c>
      <c r="N1378" t="s">
        <v>47</v>
      </c>
      <c r="O1378" t="str">
        <f>_xlfn.XLOOKUP(Orders_CLEAN[[#This Row],[Region]],Region_lookup[RegionCode],Region_lookup[RegionName])</f>
        <v>Eastern Cape</v>
      </c>
      <c r="P1378" t="s">
        <v>75</v>
      </c>
      <c r="Q1378" t="str">
        <f>_xlfn.XLOOKUP(Orders_CLEAN[[#This Row],[EmployeeID]],Employees[EmployeeID],Employees[EmployeeName])</f>
        <v>Francois Steyn</v>
      </c>
      <c r="R1378" s="8">
        <f>Orders_CLEAN[[#This Row],[Quantity]]*Orders_CLEAN[[#This Row],[UnitPrice]]*(1-Orders_CLEAN[[#This Row],[Discount]])</f>
        <v>13636.800000000001</v>
      </c>
      <c r="S1378" s="8">
        <f>Orders_CLEAN[[#This Row],[Cost]]*Orders_CLEAN[[#This Row],[Quantity]]</f>
        <v>7773.3</v>
      </c>
      <c r="T1378" s="8">
        <f>Orders_CLEAN[[#This Row],[LineTotal]]-Orders_CLEAN[[#This Row],[LineCost]]</f>
        <v>5863.5000000000009</v>
      </c>
      <c r="U1378" s="8" t="str">
        <f>IFERROR(IF(Orders_CLEAN[[#This Row],[Profit]]/Orders_CLEAN[[#This Row],[LineTotal]]&gt;0.3, "High", IF(Orders_CLEAN[[#This Row],[Profit]]/Orders_CLEAN[[#This Row],[LineTotal]]&gt;=0.15, "Medium", "Low")), "Quantity Error!")</f>
        <v>High</v>
      </c>
      <c r="V1378" s="8" t="str">
        <f>IF(COUNTIF(Returns[OrderID], Orders_CLEAN[[#This Row],[OrderID]])&gt;0, "Yes", "No")</f>
        <v>No</v>
      </c>
      <c r="W1378" s="19">
        <f>IF(Orders_CLEAN[[#This Row],[Returned]]="Yes",1,0)</f>
        <v>0</v>
      </c>
    </row>
    <row r="1379" spans="1:23" x14ac:dyDescent="0.2">
      <c r="A1379" t="s">
        <v>2066</v>
      </c>
      <c r="B1379" s="5">
        <v>45489</v>
      </c>
      <c r="C1379" s="5" t="str">
        <f>IF(Orders_CLEAN[[#This Row],[Quantity]]="", "Quantity Error!", "Q"&amp;ROUNDUP(MONTH(Orders_CLEAN[[#This Row],[OrderDate]])/3,0))</f>
        <v>Q3</v>
      </c>
      <c r="D1379" t="s">
        <v>126</v>
      </c>
      <c r="E1379" t="str">
        <f>_xlfn.XLOOKUP(Orders_CLEAN[[#This Row],[CustomerID]],Customers[CustomerID],Customers[CustomerName])</f>
        <v>Sipho Molefe</v>
      </c>
      <c r="F1379" t="s">
        <v>92</v>
      </c>
      <c r="G1379" t="str">
        <f>_xlfn.XLOOKUP(Orders_CLEAN[[#This Row],[ProductID]],Products[ProductID],Products[ProductName])</f>
        <v>Accessories Model 3</v>
      </c>
      <c r="H1379" t="str">
        <f>_xlfn.XLOOKUP(Orders_CLEAN[[#This Row],[ProductName]],Products[ProductName],Products[Category])</f>
        <v>Technology</v>
      </c>
      <c r="I1379" s="6">
        <f>_xlfn.XLOOKUP(Orders_CLEAN[[#This Row],[ProductID]],Products[ProductID],Products[Cost])</f>
        <v>357.49</v>
      </c>
      <c r="J1379">
        <v>3</v>
      </c>
      <c r="K1379" s="6">
        <v>769.69</v>
      </c>
      <c r="L1379" s="7">
        <v>0.1</v>
      </c>
      <c r="M1379" t="s">
        <v>27</v>
      </c>
      <c r="N1379" t="s">
        <v>31</v>
      </c>
      <c r="O1379" t="str">
        <f>_xlfn.XLOOKUP(Orders_CLEAN[[#This Row],[Region]],Region_lookup[RegionCode],Region_lookup[RegionName])</f>
        <v>Gauteng</v>
      </c>
      <c r="P1379" t="s">
        <v>43</v>
      </c>
      <c r="Q1379" t="str">
        <f>_xlfn.XLOOKUP(Orders_CLEAN[[#This Row],[EmployeeID]],Employees[EmployeeID],Employees[EmployeeName])</f>
        <v>Thabo Dlamini</v>
      </c>
      <c r="R1379" s="8">
        <f>Orders_CLEAN[[#This Row],[Quantity]]*Orders_CLEAN[[#This Row],[UnitPrice]]*(1-Orders_CLEAN[[#This Row],[Discount]])</f>
        <v>2078.163</v>
      </c>
      <c r="S1379" s="8">
        <f>Orders_CLEAN[[#This Row],[Cost]]*Orders_CLEAN[[#This Row],[Quantity]]</f>
        <v>1072.47</v>
      </c>
      <c r="T1379" s="8">
        <f>Orders_CLEAN[[#This Row],[LineTotal]]-Orders_CLEAN[[#This Row],[LineCost]]</f>
        <v>1005.693</v>
      </c>
      <c r="U1379" s="8" t="str">
        <f>IFERROR(IF(Orders_CLEAN[[#This Row],[Profit]]/Orders_CLEAN[[#This Row],[LineTotal]]&gt;0.3, "High", IF(Orders_CLEAN[[#This Row],[Profit]]/Orders_CLEAN[[#This Row],[LineTotal]]&gt;=0.15, "Medium", "Low")), "Quantity Error!")</f>
        <v>High</v>
      </c>
      <c r="V1379" s="8" t="str">
        <f>IF(COUNTIF(Returns[OrderID], Orders_CLEAN[[#This Row],[OrderID]])&gt;0, "Yes", "No")</f>
        <v>No</v>
      </c>
      <c r="W1379" s="19">
        <f>IF(Orders_CLEAN[[#This Row],[Returned]]="Yes",1,0)</f>
        <v>0</v>
      </c>
    </row>
    <row r="1380" spans="1:23" x14ac:dyDescent="0.2">
      <c r="A1380" t="s">
        <v>2068</v>
      </c>
      <c r="B1380" s="5">
        <v>45693</v>
      </c>
      <c r="C1380" s="5" t="str">
        <f>IF(Orders_CLEAN[[#This Row],[Quantity]]="", "Quantity Error!", "Q"&amp;ROUNDUP(MONTH(Orders_CLEAN[[#This Row],[OrderDate]])/3,0))</f>
        <v>Q1</v>
      </c>
      <c r="D1380" t="s">
        <v>388</v>
      </c>
      <c r="E1380" t="str">
        <f>_xlfn.XLOOKUP(Orders_CLEAN[[#This Row],[CustomerID]],Customers[CustomerID],Customers[CustomerName])</f>
        <v>Francois Mahlangu</v>
      </c>
      <c r="F1380" t="s">
        <v>166</v>
      </c>
      <c r="G1380" t="str">
        <f>_xlfn.XLOOKUP(Orders_CLEAN[[#This Row],[ProductID]],Products[ProductID],Products[ProductName])</f>
        <v>Monitors Model 2</v>
      </c>
      <c r="H1380" t="str">
        <f>_xlfn.XLOOKUP(Orders_CLEAN[[#This Row],[ProductName]],Products[ProductName],Products[Category])</f>
        <v>Technology</v>
      </c>
      <c r="I1380" s="6">
        <f>_xlfn.XLOOKUP(Orders_CLEAN[[#This Row],[ProductID]],Products[ProductID],Products[Cost])</f>
        <v>396.64</v>
      </c>
      <c r="J1380">
        <v>3</v>
      </c>
      <c r="K1380" s="6">
        <v>532.41999999999996</v>
      </c>
      <c r="L1380" s="7">
        <v>0</v>
      </c>
      <c r="M1380" t="s">
        <v>13</v>
      </c>
      <c r="N1380" t="s">
        <v>31</v>
      </c>
      <c r="O1380" t="str">
        <f>_xlfn.XLOOKUP(Orders_CLEAN[[#This Row],[Region]],Region_lookup[RegionCode],Region_lookup[RegionName])</f>
        <v>Gauteng</v>
      </c>
      <c r="P1380" t="s">
        <v>43</v>
      </c>
      <c r="Q1380" t="str">
        <f>_xlfn.XLOOKUP(Orders_CLEAN[[#This Row],[EmployeeID]],Employees[EmployeeID],Employees[EmployeeName])</f>
        <v>Thabo Dlamini</v>
      </c>
      <c r="R1380" s="8">
        <f>Orders_CLEAN[[#This Row],[Quantity]]*Orders_CLEAN[[#This Row],[UnitPrice]]*(1-Orders_CLEAN[[#This Row],[Discount]])</f>
        <v>1597.2599999999998</v>
      </c>
      <c r="S1380" s="8">
        <f>Orders_CLEAN[[#This Row],[Cost]]*Orders_CLEAN[[#This Row],[Quantity]]</f>
        <v>1189.92</v>
      </c>
      <c r="T1380" s="8">
        <f>Orders_CLEAN[[#This Row],[LineTotal]]-Orders_CLEAN[[#This Row],[LineCost]]</f>
        <v>407.33999999999969</v>
      </c>
      <c r="U1380" s="8" t="str">
        <f>IFERROR(IF(Orders_CLEAN[[#This Row],[Profit]]/Orders_CLEAN[[#This Row],[LineTotal]]&gt;0.3, "High", IF(Orders_CLEAN[[#This Row],[Profit]]/Orders_CLEAN[[#This Row],[LineTotal]]&gt;=0.15, "Medium", "Low")), "Quantity Error!")</f>
        <v>Medium</v>
      </c>
      <c r="V1380" s="8" t="str">
        <f>IF(COUNTIF(Returns[OrderID], Orders_CLEAN[[#This Row],[OrderID]])&gt;0, "Yes", "No")</f>
        <v>No</v>
      </c>
      <c r="W1380" s="19">
        <f>IF(Orders_CLEAN[[#This Row],[Returned]]="Yes",1,0)</f>
        <v>0</v>
      </c>
    </row>
    <row r="1381" spans="1:23" x14ac:dyDescent="0.2">
      <c r="A1381" t="s">
        <v>2069</v>
      </c>
      <c r="B1381" s="5">
        <v>45325</v>
      </c>
      <c r="C1381" s="5" t="str">
        <f>IF(Orders_CLEAN[[#This Row],[Quantity]]="", "Quantity Error!", "Q"&amp;ROUNDUP(MONTH(Orders_CLEAN[[#This Row],[OrderDate]])/3,0))</f>
        <v>Q1</v>
      </c>
      <c r="D1381" t="s">
        <v>371</v>
      </c>
      <c r="E1381" t="str">
        <f>_xlfn.XLOOKUP(Orders_CLEAN[[#This Row],[CustomerID]],Customers[CustomerID],Customers[CustomerName])</f>
        <v>Nomsa Dlamini</v>
      </c>
      <c r="F1381" t="s">
        <v>216</v>
      </c>
      <c r="G1381" t="str">
        <f>_xlfn.XLOOKUP(Orders_CLEAN[[#This Row],[ProductID]],Products[ProductID],Products[ProductName])</f>
        <v>Pens Model 1</v>
      </c>
      <c r="H1381" t="str">
        <f>_xlfn.XLOOKUP(Orders_CLEAN[[#This Row],[ProductName]],Products[ProductName],Products[Category])</f>
        <v>Office Supplies</v>
      </c>
      <c r="I1381" s="6">
        <f>_xlfn.XLOOKUP(Orders_CLEAN[[#This Row],[ProductID]],Products[ProductID],Products[Cost])</f>
        <v>640.09</v>
      </c>
      <c r="J1381">
        <v>4</v>
      </c>
      <c r="K1381" s="6">
        <v>1169.26</v>
      </c>
      <c r="L1381" s="7">
        <v>0</v>
      </c>
      <c r="M1381" t="s">
        <v>62</v>
      </c>
      <c r="N1381" t="s">
        <v>31</v>
      </c>
      <c r="O1381" t="str">
        <f>_xlfn.XLOOKUP(Orders_CLEAN[[#This Row],[Region]],Region_lookup[RegionCode],Region_lookup[RegionName])</f>
        <v>Gauteng</v>
      </c>
      <c r="P1381" t="s">
        <v>43</v>
      </c>
      <c r="Q1381" t="str">
        <f>_xlfn.XLOOKUP(Orders_CLEAN[[#This Row],[EmployeeID]],Employees[EmployeeID],Employees[EmployeeName])</f>
        <v>Thabo Dlamini</v>
      </c>
      <c r="R1381" s="8">
        <f>Orders_CLEAN[[#This Row],[Quantity]]*Orders_CLEAN[[#This Row],[UnitPrice]]*(1-Orders_CLEAN[[#This Row],[Discount]])</f>
        <v>4677.04</v>
      </c>
      <c r="S1381" s="8">
        <f>Orders_CLEAN[[#This Row],[Cost]]*Orders_CLEAN[[#This Row],[Quantity]]</f>
        <v>2560.36</v>
      </c>
      <c r="T1381" s="8">
        <f>Orders_CLEAN[[#This Row],[LineTotal]]-Orders_CLEAN[[#This Row],[LineCost]]</f>
        <v>2116.6799999999998</v>
      </c>
      <c r="U1381" s="8" t="str">
        <f>IFERROR(IF(Orders_CLEAN[[#This Row],[Profit]]/Orders_CLEAN[[#This Row],[LineTotal]]&gt;0.3, "High", IF(Orders_CLEAN[[#This Row],[Profit]]/Orders_CLEAN[[#This Row],[LineTotal]]&gt;=0.15, "Medium", "Low")), "Quantity Error!")</f>
        <v>High</v>
      </c>
      <c r="V1381" s="8" t="str">
        <f>IF(COUNTIF(Returns[OrderID], Orders_CLEAN[[#This Row],[OrderID]])&gt;0, "Yes", "No")</f>
        <v>No</v>
      </c>
      <c r="W1381" s="19">
        <f>IF(Orders_CLEAN[[#This Row],[Returned]]="Yes",1,0)</f>
        <v>0</v>
      </c>
    </row>
    <row r="1382" spans="1:23" x14ac:dyDescent="0.2">
      <c r="A1382" t="s">
        <v>2071</v>
      </c>
      <c r="B1382" s="5">
        <v>45576</v>
      </c>
      <c r="C1382" s="5" t="str">
        <f>IF(Orders_CLEAN[[#This Row],[Quantity]]="", "Quantity Error!", "Q"&amp;ROUNDUP(MONTH(Orders_CLEAN[[#This Row],[OrderDate]])/3,0))</f>
        <v>Q4</v>
      </c>
      <c r="D1382" t="s">
        <v>64</v>
      </c>
      <c r="E1382" t="str">
        <f>_xlfn.XLOOKUP(Orders_CLEAN[[#This Row],[CustomerID]],Customers[CustomerID],Customers[CustomerName])</f>
        <v>Bongani Van Der Merwe</v>
      </c>
      <c r="F1382" t="s">
        <v>41</v>
      </c>
      <c r="G1382" t="str">
        <f>_xlfn.XLOOKUP(Orders_CLEAN[[#This Row],[ProductID]],Products[ProductID],Products[ProductName])</f>
        <v>Pens Model 3</v>
      </c>
      <c r="H1382" t="str">
        <f>_xlfn.XLOOKUP(Orders_CLEAN[[#This Row],[ProductName]],Products[ProductName],Products[Category])</f>
        <v>Office Supplies</v>
      </c>
      <c r="I1382" s="6">
        <f>_xlfn.XLOOKUP(Orders_CLEAN[[#This Row],[ProductID]],Products[ProductID],Products[Cost])</f>
        <v>498.61</v>
      </c>
      <c r="J1382">
        <v>12</v>
      </c>
      <c r="K1382" s="6">
        <v>944.31</v>
      </c>
      <c r="L1382" s="7">
        <v>0</v>
      </c>
      <c r="M1382" t="s">
        <v>13</v>
      </c>
      <c r="N1382" t="s">
        <v>31</v>
      </c>
      <c r="O1382" t="str">
        <f>_xlfn.XLOOKUP(Orders_CLEAN[[#This Row],[Region]],Region_lookup[RegionCode],Region_lookup[RegionName])</f>
        <v>Gauteng</v>
      </c>
      <c r="P1382" t="s">
        <v>52</v>
      </c>
      <c r="Q1382" t="str">
        <f>_xlfn.XLOOKUP(Orders_CLEAN[[#This Row],[EmployeeID]],Employees[EmployeeID],Employees[EmployeeName])</f>
        <v>Precious Mbatha</v>
      </c>
      <c r="R1382" s="8">
        <f>Orders_CLEAN[[#This Row],[Quantity]]*Orders_CLEAN[[#This Row],[UnitPrice]]*(1-Orders_CLEAN[[#This Row],[Discount]])</f>
        <v>11331.72</v>
      </c>
      <c r="S1382" s="8">
        <f>Orders_CLEAN[[#This Row],[Cost]]*Orders_CLEAN[[#This Row],[Quantity]]</f>
        <v>5983.32</v>
      </c>
      <c r="T1382" s="8">
        <f>Orders_CLEAN[[#This Row],[LineTotal]]-Orders_CLEAN[[#This Row],[LineCost]]</f>
        <v>5348.4</v>
      </c>
      <c r="U1382" s="8" t="str">
        <f>IFERROR(IF(Orders_CLEAN[[#This Row],[Profit]]/Orders_CLEAN[[#This Row],[LineTotal]]&gt;0.3, "High", IF(Orders_CLEAN[[#This Row],[Profit]]/Orders_CLEAN[[#This Row],[LineTotal]]&gt;=0.15, "Medium", "Low")), "Quantity Error!")</f>
        <v>High</v>
      </c>
      <c r="V1382" s="8" t="str">
        <f>IF(COUNTIF(Returns[OrderID], Orders_CLEAN[[#This Row],[OrderID]])&gt;0, "Yes", "No")</f>
        <v>No</v>
      </c>
      <c r="W1382" s="19">
        <f>IF(Orders_CLEAN[[#This Row],[Returned]]="Yes",1,0)</f>
        <v>0</v>
      </c>
    </row>
    <row r="1383" spans="1:23" x14ac:dyDescent="0.2">
      <c r="A1383" t="s">
        <v>2073</v>
      </c>
      <c r="B1383" s="5">
        <v>45492</v>
      </c>
      <c r="C1383" s="5" t="str">
        <f>IF(Orders_CLEAN[[#This Row],[Quantity]]="", "Quantity Error!", "Q"&amp;ROUNDUP(MONTH(Orders_CLEAN[[#This Row],[OrderDate]])/3,0))</f>
        <v>Q3</v>
      </c>
      <c r="D1383" t="s">
        <v>574</v>
      </c>
      <c r="E1383" t="str">
        <f>_xlfn.XLOOKUP(Orders_CLEAN[[#This Row],[CustomerID]],Customers[CustomerID],Customers[CustomerName])</f>
        <v>Lerato Mbatha</v>
      </c>
      <c r="F1383" t="s">
        <v>192</v>
      </c>
      <c r="G1383" t="str">
        <f>_xlfn.XLOOKUP(Orders_CLEAN[[#This Row],[ProductID]],Products[ProductID],Products[ProductName])</f>
        <v>Laptops Model 1</v>
      </c>
      <c r="H1383" t="str">
        <f>_xlfn.XLOOKUP(Orders_CLEAN[[#This Row],[ProductName]],Products[ProductName],Products[Category])</f>
        <v>Technology</v>
      </c>
      <c r="I1383" s="6">
        <f>_xlfn.XLOOKUP(Orders_CLEAN[[#This Row],[ProductID]],Products[ProductID],Products[Cost])</f>
        <v>732.63</v>
      </c>
      <c r="J1383">
        <v>12</v>
      </c>
      <c r="K1383" s="6">
        <v>1069.8599999999999</v>
      </c>
      <c r="L1383" s="7">
        <v>0</v>
      </c>
      <c r="M1383" t="s">
        <v>13</v>
      </c>
      <c r="N1383" t="s">
        <v>31</v>
      </c>
      <c r="O1383" t="str">
        <f>_xlfn.XLOOKUP(Orders_CLEAN[[#This Row],[Region]],Region_lookup[RegionCode],Region_lookup[RegionName])</f>
        <v>Gauteng</v>
      </c>
      <c r="P1383" t="s">
        <v>52</v>
      </c>
      <c r="Q1383" t="str">
        <f>_xlfn.XLOOKUP(Orders_CLEAN[[#This Row],[EmployeeID]],Employees[EmployeeID],Employees[EmployeeName])</f>
        <v>Precious Mbatha</v>
      </c>
      <c r="R1383" s="8">
        <f>Orders_CLEAN[[#This Row],[Quantity]]*Orders_CLEAN[[#This Row],[UnitPrice]]*(1-Orders_CLEAN[[#This Row],[Discount]])</f>
        <v>12838.32</v>
      </c>
      <c r="S1383" s="8">
        <f>Orders_CLEAN[[#This Row],[Cost]]*Orders_CLEAN[[#This Row],[Quantity]]</f>
        <v>8791.56</v>
      </c>
      <c r="T1383" s="8">
        <f>Orders_CLEAN[[#This Row],[LineTotal]]-Orders_CLEAN[[#This Row],[LineCost]]</f>
        <v>4046.76</v>
      </c>
      <c r="U1383" s="8" t="str">
        <f>IFERROR(IF(Orders_CLEAN[[#This Row],[Profit]]/Orders_CLEAN[[#This Row],[LineTotal]]&gt;0.3, "High", IF(Orders_CLEAN[[#This Row],[Profit]]/Orders_CLEAN[[#This Row],[LineTotal]]&gt;=0.15, "Medium", "Low")), "Quantity Error!")</f>
        <v>High</v>
      </c>
      <c r="V1383" s="8" t="str">
        <f>IF(COUNTIF(Returns[OrderID], Orders_CLEAN[[#This Row],[OrderID]])&gt;0, "Yes", "No")</f>
        <v>No</v>
      </c>
      <c r="W1383" s="19">
        <f>IF(Orders_CLEAN[[#This Row],[Returned]]="Yes",1,0)</f>
        <v>0</v>
      </c>
    </row>
    <row r="1384" spans="1:23" x14ac:dyDescent="0.2">
      <c r="A1384" t="s">
        <v>2074</v>
      </c>
      <c r="B1384" s="5">
        <v>45477</v>
      </c>
      <c r="C1384" s="5" t="str">
        <f>IF(Orders_CLEAN[[#This Row],[Quantity]]="", "Quantity Error!", "Q"&amp;ROUNDUP(MONTH(Orders_CLEAN[[#This Row],[OrderDate]])/3,0))</f>
        <v>Q3</v>
      </c>
      <c r="D1384" t="s">
        <v>326</v>
      </c>
      <c r="E1384" t="str">
        <f>_xlfn.XLOOKUP(Orders_CLEAN[[#This Row],[CustomerID]],Customers[CustomerID],Customers[CustomerName])</f>
        <v>Nomsa Molefe</v>
      </c>
      <c r="F1384" t="s">
        <v>19</v>
      </c>
      <c r="G1384" t="str">
        <f>_xlfn.XLOOKUP(Orders_CLEAN[[#This Row],[ProductID]],Products[ProductID],Products[ProductName])</f>
        <v>Accessories Model 4</v>
      </c>
      <c r="H1384" t="str">
        <f>_xlfn.XLOOKUP(Orders_CLEAN[[#This Row],[ProductName]],Products[ProductName],Products[Category])</f>
        <v>Technology</v>
      </c>
      <c r="I1384" s="6">
        <f>_xlfn.XLOOKUP(Orders_CLEAN[[#This Row],[ProductID]],Products[ProductID],Products[Cost])</f>
        <v>685.08</v>
      </c>
      <c r="J1384">
        <v>7</v>
      </c>
      <c r="K1384" s="6">
        <v>921.01</v>
      </c>
      <c r="L1384" s="7">
        <v>0.05</v>
      </c>
      <c r="M1384" t="s">
        <v>27</v>
      </c>
      <c r="N1384" t="s">
        <v>21</v>
      </c>
      <c r="O1384" t="str">
        <f>_xlfn.XLOOKUP(Orders_CLEAN[[#This Row],[Region]],Region_lookup[RegionCode],Region_lookup[RegionName])</f>
        <v>KwaZulu-Natal</v>
      </c>
      <c r="P1384" t="s">
        <v>170</v>
      </c>
      <c r="Q1384" t="str">
        <f>_xlfn.XLOOKUP(Orders_CLEAN[[#This Row],[EmployeeID]],Employees[EmployeeID],Employees[EmployeeName])</f>
        <v>Nomvula Le Roux</v>
      </c>
      <c r="R1384" s="8">
        <f>Orders_CLEAN[[#This Row],[Quantity]]*Orders_CLEAN[[#This Row],[UnitPrice]]*(1-Orders_CLEAN[[#This Row],[Discount]])</f>
        <v>6124.7164999999995</v>
      </c>
      <c r="S1384" s="8">
        <f>Orders_CLEAN[[#This Row],[Cost]]*Orders_CLEAN[[#This Row],[Quantity]]</f>
        <v>4795.5600000000004</v>
      </c>
      <c r="T1384" s="8">
        <f>Orders_CLEAN[[#This Row],[LineTotal]]-Orders_CLEAN[[#This Row],[LineCost]]</f>
        <v>1329.1564999999991</v>
      </c>
      <c r="U1384" s="8" t="str">
        <f>IFERROR(IF(Orders_CLEAN[[#This Row],[Profit]]/Orders_CLEAN[[#This Row],[LineTotal]]&gt;0.3, "High", IF(Orders_CLEAN[[#This Row],[Profit]]/Orders_CLEAN[[#This Row],[LineTotal]]&gt;=0.15, "Medium", "Low")), "Quantity Error!")</f>
        <v>Medium</v>
      </c>
      <c r="V1384" s="8" t="str">
        <f>IF(COUNTIF(Returns[OrderID], Orders_CLEAN[[#This Row],[OrderID]])&gt;0, "Yes", "No")</f>
        <v>No</v>
      </c>
      <c r="W1384" s="19">
        <f>IF(Orders_CLEAN[[#This Row],[Returned]]="Yes",1,0)</f>
        <v>0</v>
      </c>
    </row>
    <row r="1385" spans="1:23" x14ac:dyDescent="0.2">
      <c r="A1385" t="s">
        <v>2076</v>
      </c>
      <c r="B1385" s="5">
        <v>45483</v>
      </c>
      <c r="C1385" s="5" t="str">
        <f>IF(Orders_CLEAN[[#This Row],[Quantity]]="", "Quantity Error!", "Q"&amp;ROUNDUP(MONTH(Orders_CLEAN[[#This Row],[OrderDate]])/3,0))</f>
        <v>Q3</v>
      </c>
      <c r="D1385" t="s">
        <v>218</v>
      </c>
      <c r="E1385" t="str">
        <f>_xlfn.XLOOKUP(Orders_CLEAN[[#This Row],[CustomerID]],Customers[CustomerID],Customers[CustomerName])</f>
        <v>Anja Mbatha</v>
      </c>
      <c r="F1385" t="s">
        <v>127</v>
      </c>
      <c r="G1385" t="str">
        <f>_xlfn.XLOOKUP(Orders_CLEAN[[#This Row],[ProductID]],Products[ProductID],Products[ProductName])</f>
        <v>Staplers Model 3</v>
      </c>
      <c r="H1385" t="str">
        <f>_xlfn.XLOOKUP(Orders_CLEAN[[#This Row],[ProductName]],Products[ProductName],Products[Category])</f>
        <v>Office Supplies</v>
      </c>
      <c r="I1385" s="6">
        <f>_xlfn.XLOOKUP(Orders_CLEAN[[#This Row],[ProductID]],Products[ProductID],Products[Cost])</f>
        <v>250.6</v>
      </c>
      <c r="J1385">
        <v>12</v>
      </c>
      <c r="K1385" s="6">
        <v>418.2</v>
      </c>
      <c r="L1385" s="7">
        <v>0</v>
      </c>
      <c r="M1385" t="s">
        <v>62</v>
      </c>
      <c r="N1385" t="s">
        <v>31</v>
      </c>
      <c r="O1385" t="str">
        <f>_xlfn.XLOOKUP(Orders_CLEAN[[#This Row],[Region]],Region_lookup[RegionCode],Region_lookup[RegionName])</f>
        <v>Gauteng</v>
      </c>
      <c r="P1385" t="s">
        <v>32</v>
      </c>
      <c r="Q1385" t="str">
        <f>_xlfn.XLOOKUP(Orders_CLEAN[[#This Row],[EmployeeID]],Employees[EmployeeID],Employees[EmployeeName])</f>
        <v>Nomvula Mokoena</v>
      </c>
      <c r="R1385" s="8">
        <f>Orders_CLEAN[[#This Row],[Quantity]]*Orders_CLEAN[[#This Row],[UnitPrice]]*(1-Orders_CLEAN[[#This Row],[Discount]])</f>
        <v>5018.3999999999996</v>
      </c>
      <c r="S1385" s="8">
        <f>Orders_CLEAN[[#This Row],[Cost]]*Orders_CLEAN[[#This Row],[Quantity]]</f>
        <v>3007.2</v>
      </c>
      <c r="T1385" s="8">
        <f>Orders_CLEAN[[#This Row],[LineTotal]]-Orders_CLEAN[[#This Row],[LineCost]]</f>
        <v>2011.1999999999998</v>
      </c>
      <c r="U1385" s="8" t="str">
        <f>IFERROR(IF(Orders_CLEAN[[#This Row],[Profit]]/Orders_CLEAN[[#This Row],[LineTotal]]&gt;0.3, "High", IF(Orders_CLEAN[[#This Row],[Profit]]/Orders_CLEAN[[#This Row],[LineTotal]]&gt;=0.15, "Medium", "Low")), "Quantity Error!")</f>
        <v>High</v>
      </c>
      <c r="V1385" s="8" t="str">
        <f>IF(COUNTIF(Returns[OrderID], Orders_CLEAN[[#This Row],[OrderID]])&gt;0, "Yes", "No")</f>
        <v>No</v>
      </c>
      <c r="W1385" s="19">
        <f>IF(Orders_CLEAN[[#This Row],[Returned]]="Yes",1,0)</f>
        <v>0</v>
      </c>
    </row>
    <row r="1386" spans="1:23" x14ac:dyDescent="0.2">
      <c r="A1386" t="s">
        <v>2078</v>
      </c>
      <c r="B1386" s="5">
        <v>45667</v>
      </c>
      <c r="C1386" s="5" t="str">
        <f>IF(Orders_CLEAN[[#This Row],[Quantity]]="", "Quantity Error!", "Q"&amp;ROUNDUP(MONTH(Orders_CLEAN[[#This Row],[OrderDate]])/3,0))</f>
        <v>Q1</v>
      </c>
      <c r="D1386" t="s">
        <v>589</v>
      </c>
      <c r="E1386" t="str">
        <f>_xlfn.XLOOKUP(Orders_CLEAN[[#This Row],[CustomerID]],Customers[CustomerID],Customers[CustomerName])</f>
        <v>Chantelle Mahlangu</v>
      </c>
      <c r="F1386" t="s">
        <v>26</v>
      </c>
      <c r="G1386" t="str">
        <f>_xlfn.XLOOKUP(Orders_CLEAN[[#This Row],[ProductID]],Products[ProductID],Products[ProductName])</f>
        <v>Bookcases Model 3</v>
      </c>
      <c r="H1386" t="str">
        <f>_xlfn.XLOOKUP(Orders_CLEAN[[#This Row],[ProductName]],Products[ProductName],Products[Category])</f>
        <v>Furniture</v>
      </c>
      <c r="I1386" s="6">
        <f>_xlfn.XLOOKUP(Orders_CLEAN[[#This Row],[ProductID]],Products[ProductID],Products[Cost])</f>
        <v>431.57</v>
      </c>
      <c r="J1386">
        <v>2</v>
      </c>
      <c r="K1386" s="6">
        <v>725.92</v>
      </c>
      <c r="L1386" s="7">
        <v>0</v>
      </c>
      <c r="M1386" t="s">
        <v>13</v>
      </c>
      <c r="N1386" t="s">
        <v>21</v>
      </c>
      <c r="O1386" t="str">
        <f>_xlfn.XLOOKUP(Orders_CLEAN[[#This Row],[Region]],Region_lookup[RegionCode],Region_lookup[RegionName])</f>
        <v>KwaZulu-Natal</v>
      </c>
      <c r="P1386" t="s">
        <v>22</v>
      </c>
      <c r="Q1386" t="str">
        <f>_xlfn.XLOOKUP(Orders_CLEAN[[#This Row],[EmployeeID]],Employees[EmployeeID],Employees[EmployeeName])</f>
        <v>Thabo Le Roux</v>
      </c>
      <c r="R1386" s="8">
        <f>Orders_CLEAN[[#This Row],[Quantity]]*Orders_CLEAN[[#This Row],[UnitPrice]]*(1-Orders_CLEAN[[#This Row],[Discount]])</f>
        <v>1451.84</v>
      </c>
      <c r="S1386" s="8">
        <f>Orders_CLEAN[[#This Row],[Cost]]*Orders_CLEAN[[#This Row],[Quantity]]</f>
        <v>863.14</v>
      </c>
      <c r="T1386" s="8">
        <f>Orders_CLEAN[[#This Row],[LineTotal]]-Orders_CLEAN[[#This Row],[LineCost]]</f>
        <v>588.69999999999993</v>
      </c>
      <c r="U1386" s="8" t="str">
        <f>IFERROR(IF(Orders_CLEAN[[#This Row],[Profit]]/Orders_CLEAN[[#This Row],[LineTotal]]&gt;0.3, "High", IF(Orders_CLEAN[[#This Row],[Profit]]/Orders_CLEAN[[#This Row],[LineTotal]]&gt;=0.15, "Medium", "Low")), "Quantity Error!")</f>
        <v>High</v>
      </c>
      <c r="V1386" s="8" t="str">
        <f>IF(COUNTIF(Returns[OrderID], Orders_CLEAN[[#This Row],[OrderID]])&gt;0, "Yes", "No")</f>
        <v>No</v>
      </c>
      <c r="W1386" s="19">
        <f>IF(Orders_CLEAN[[#This Row],[Returned]]="Yes",1,0)</f>
        <v>0</v>
      </c>
    </row>
    <row r="1387" spans="1:23" x14ac:dyDescent="0.2">
      <c r="A1387" t="s">
        <v>2079</v>
      </c>
      <c r="B1387" s="5">
        <v>45323</v>
      </c>
      <c r="C1387" s="5" t="str">
        <f>IF(Orders_CLEAN[[#This Row],[Quantity]]="", "Quantity Error!", "Q"&amp;ROUNDUP(MONTH(Orders_CLEAN[[#This Row],[OrderDate]])/3,0))</f>
        <v>Q1</v>
      </c>
      <c r="D1387" t="s">
        <v>321</v>
      </c>
      <c r="E1387" t="str">
        <f>_xlfn.XLOOKUP(Orders_CLEAN[[#This Row],[CustomerID]],Customers[CustomerID],Customers[CustomerName])</f>
        <v>Nomvula Le Roux</v>
      </c>
      <c r="F1387" t="s">
        <v>174</v>
      </c>
      <c r="G1387" t="str">
        <f>_xlfn.XLOOKUP(Orders_CLEAN[[#This Row],[ProductID]],Products[ProductID],Products[ProductName])</f>
        <v>Printers Model 4</v>
      </c>
      <c r="H1387" t="str">
        <f>_xlfn.XLOOKUP(Orders_CLEAN[[#This Row],[ProductName]],Products[ProductName],Products[Category])</f>
        <v>Technology</v>
      </c>
      <c r="I1387" s="6">
        <f>_xlfn.XLOOKUP(Orders_CLEAN[[#This Row],[ProductID]],Products[ProductID],Products[Cost])</f>
        <v>83.72</v>
      </c>
      <c r="J1387">
        <v>8</v>
      </c>
      <c r="K1387" s="6">
        <v>143.57</v>
      </c>
      <c r="L1387" s="7">
        <v>0</v>
      </c>
      <c r="M1387" t="s">
        <v>13</v>
      </c>
      <c r="N1387" t="s">
        <v>21</v>
      </c>
      <c r="O1387" t="str">
        <f>_xlfn.XLOOKUP(Orders_CLEAN[[#This Row],[Region]],Region_lookup[RegionCode],Region_lookup[RegionName])</f>
        <v>KwaZulu-Natal</v>
      </c>
      <c r="P1387" t="s">
        <v>97</v>
      </c>
      <c r="Q1387" t="str">
        <f>_xlfn.XLOOKUP(Orders_CLEAN[[#This Row],[EmployeeID]],Employees[EmployeeID],Employees[EmployeeName])</f>
        <v>Bongani Sithole</v>
      </c>
      <c r="R1387" s="8">
        <f>Orders_CLEAN[[#This Row],[Quantity]]*Orders_CLEAN[[#This Row],[UnitPrice]]*(1-Orders_CLEAN[[#This Row],[Discount]])</f>
        <v>1148.56</v>
      </c>
      <c r="S1387" s="8">
        <f>Orders_CLEAN[[#This Row],[Cost]]*Orders_CLEAN[[#This Row],[Quantity]]</f>
        <v>669.76</v>
      </c>
      <c r="T1387" s="8">
        <f>Orders_CLEAN[[#This Row],[LineTotal]]-Orders_CLEAN[[#This Row],[LineCost]]</f>
        <v>478.79999999999995</v>
      </c>
      <c r="U1387" s="8" t="str">
        <f>IFERROR(IF(Orders_CLEAN[[#This Row],[Profit]]/Orders_CLEAN[[#This Row],[LineTotal]]&gt;0.3, "High", IF(Orders_CLEAN[[#This Row],[Profit]]/Orders_CLEAN[[#This Row],[LineTotal]]&gt;=0.15, "Medium", "Low")), "Quantity Error!")</f>
        <v>High</v>
      </c>
      <c r="V1387" s="8" t="str">
        <f>IF(COUNTIF(Returns[OrderID], Orders_CLEAN[[#This Row],[OrderID]])&gt;0, "Yes", "No")</f>
        <v>Yes</v>
      </c>
      <c r="W1387" s="19">
        <f>IF(Orders_CLEAN[[#This Row],[Returned]]="Yes",1,0)</f>
        <v>1</v>
      </c>
    </row>
    <row r="1388" spans="1:23" x14ac:dyDescent="0.2">
      <c r="A1388" t="s">
        <v>2080</v>
      </c>
      <c r="B1388" s="5">
        <v>45453</v>
      </c>
      <c r="C1388" s="5" t="str">
        <f>IF(Orders_CLEAN[[#This Row],[Quantity]]="", "Quantity Error!", "Q"&amp;ROUNDUP(MONTH(Orders_CLEAN[[#This Row],[OrderDate]])/3,0))</f>
        <v>Q2</v>
      </c>
      <c r="D1388" t="s">
        <v>141</v>
      </c>
      <c r="E1388" t="str">
        <f>_xlfn.XLOOKUP(Orders_CLEAN[[#This Row],[CustomerID]],Customers[CustomerID],Customers[CustomerName])</f>
        <v>Anja Molefe</v>
      </c>
      <c r="F1388" t="s">
        <v>61</v>
      </c>
      <c r="G1388" t="str">
        <f>_xlfn.XLOOKUP(Orders_CLEAN[[#This Row],[ProductID]],Products[ProductID],Products[ProductName])</f>
        <v>Laptops Model 4</v>
      </c>
      <c r="H1388" t="str">
        <f>_xlfn.XLOOKUP(Orders_CLEAN[[#This Row],[ProductName]],Products[ProductName],Products[Category])</f>
        <v>Technology</v>
      </c>
      <c r="I1388" s="6">
        <f>_xlfn.XLOOKUP(Orders_CLEAN[[#This Row],[ProductID]],Products[ProductID],Products[Cost])</f>
        <v>329.6</v>
      </c>
      <c r="J1388">
        <v>7</v>
      </c>
      <c r="K1388" s="6">
        <v>455.77</v>
      </c>
      <c r="L1388" s="7">
        <v>0</v>
      </c>
      <c r="M1388" t="s">
        <v>13</v>
      </c>
      <c r="N1388" t="s">
        <v>14</v>
      </c>
      <c r="O1388" t="str">
        <f>_xlfn.XLOOKUP(Orders_CLEAN[[#This Row],[Region]],Region_lookup[RegionCode],Region_lookup[RegionName])</f>
        <v>Western Cape</v>
      </c>
      <c r="P1388" t="s">
        <v>82</v>
      </c>
      <c r="Q1388" t="str">
        <f>_xlfn.XLOOKUP(Orders_CLEAN[[#This Row],[EmployeeID]],Employees[EmployeeID],Employees[EmployeeName])</f>
        <v>Thabo Pretorius</v>
      </c>
      <c r="R1388" s="8">
        <f>Orders_CLEAN[[#This Row],[Quantity]]*Orders_CLEAN[[#This Row],[UnitPrice]]*(1-Orders_CLEAN[[#This Row],[Discount]])</f>
        <v>3190.39</v>
      </c>
      <c r="S1388" s="8">
        <f>Orders_CLEAN[[#This Row],[Cost]]*Orders_CLEAN[[#This Row],[Quantity]]</f>
        <v>2307.2000000000003</v>
      </c>
      <c r="T1388" s="8">
        <f>Orders_CLEAN[[#This Row],[LineTotal]]-Orders_CLEAN[[#This Row],[LineCost]]</f>
        <v>883.1899999999996</v>
      </c>
      <c r="U1388" s="8" t="str">
        <f>IFERROR(IF(Orders_CLEAN[[#This Row],[Profit]]/Orders_CLEAN[[#This Row],[LineTotal]]&gt;0.3, "High", IF(Orders_CLEAN[[#This Row],[Profit]]/Orders_CLEAN[[#This Row],[LineTotal]]&gt;=0.15, "Medium", "Low")), "Quantity Error!")</f>
        <v>Medium</v>
      </c>
      <c r="V1388" s="8" t="str">
        <f>IF(COUNTIF(Returns[OrderID], Orders_CLEAN[[#This Row],[OrderID]])&gt;0, "Yes", "No")</f>
        <v>Yes</v>
      </c>
      <c r="W1388" s="19">
        <f>IF(Orders_CLEAN[[#This Row],[Returned]]="Yes",1,0)</f>
        <v>1</v>
      </c>
    </row>
    <row r="1389" spans="1:23" x14ac:dyDescent="0.2">
      <c r="A1389" t="s">
        <v>2081</v>
      </c>
      <c r="B1389" s="5">
        <v>45450</v>
      </c>
      <c r="C1389" s="5" t="str">
        <f>IF(Orders_CLEAN[[#This Row],[Quantity]]="", "Quantity Error!", "Q"&amp;ROUNDUP(MONTH(Orders_CLEAN[[#This Row],[OrderDate]])/3,0))</f>
        <v>Q2</v>
      </c>
      <c r="D1389" t="s">
        <v>351</v>
      </c>
      <c r="E1389" t="str">
        <f>_xlfn.XLOOKUP(Orders_CLEAN[[#This Row],[CustomerID]],Customers[CustomerID],Customers[CustomerName])</f>
        <v>Riaan Joubert</v>
      </c>
      <c r="F1389" t="s">
        <v>108</v>
      </c>
      <c r="G1389" t="str">
        <f>_xlfn.XLOOKUP(Orders_CLEAN[[#This Row],[ProductID]],Products[ProductID],Products[ProductName])</f>
        <v>Staplers Model 2</v>
      </c>
      <c r="H1389" t="str">
        <f>_xlfn.XLOOKUP(Orders_CLEAN[[#This Row],[ProductName]],Products[ProductName],Products[Category])</f>
        <v>Office Supplies</v>
      </c>
      <c r="I1389" s="6">
        <f>_xlfn.XLOOKUP(Orders_CLEAN[[#This Row],[ProductID]],Products[ProductID],Products[Cost])</f>
        <v>723.21</v>
      </c>
      <c r="J1389">
        <v>6</v>
      </c>
      <c r="K1389" s="6">
        <v>1348.08</v>
      </c>
      <c r="L1389" s="7">
        <v>0</v>
      </c>
      <c r="M1389" t="s">
        <v>13</v>
      </c>
      <c r="N1389" t="s">
        <v>14</v>
      </c>
      <c r="O1389" t="str">
        <f>_xlfn.XLOOKUP(Orders_CLEAN[[#This Row],[Region]],Region_lookup[RegionCode],Region_lookup[RegionName])</f>
        <v>Western Cape</v>
      </c>
      <c r="P1389" t="s">
        <v>82</v>
      </c>
      <c r="Q1389" t="str">
        <f>_xlfn.XLOOKUP(Orders_CLEAN[[#This Row],[EmployeeID]],Employees[EmployeeID],Employees[EmployeeName])</f>
        <v>Thabo Pretorius</v>
      </c>
      <c r="R1389" s="8">
        <f>Orders_CLEAN[[#This Row],[Quantity]]*Orders_CLEAN[[#This Row],[UnitPrice]]*(1-Orders_CLEAN[[#This Row],[Discount]])</f>
        <v>8088.48</v>
      </c>
      <c r="S1389" s="8">
        <f>Orders_CLEAN[[#This Row],[Cost]]*Orders_CLEAN[[#This Row],[Quantity]]</f>
        <v>4339.26</v>
      </c>
      <c r="T1389" s="8">
        <f>Orders_CLEAN[[#This Row],[LineTotal]]-Orders_CLEAN[[#This Row],[LineCost]]</f>
        <v>3749.2199999999993</v>
      </c>
      <c r="U1389" s="8" t="str">
        <f>IFERROR(IF(Orders_CLEAN[[#This Row],[Profit]]/Orders_CLEAN[[#This Row],[LineTotal]]&gt;0.3, "High", IF(Orders_CLEAN[[#This Row],[Profit]]/Orders_CLEAN[[#This Row],[LineTotal]]&gt;=0.15, "Medium", "Low")), "Quantity Error!")</f>
        <v>High</v>
      </c>
      <c r="V1389" s="8" t="str">
        <f>IF(COUNTIF(Returns[OrderID], Orders_CLEAN[[#This Row],[OrderID]])&gt;0, "Yes", "No")</f>
        <v>No</v>
      </c>
      <c r="W1389" s="19">
        <f>IF(Orders_CLEAN[[#This Row],[Returned]]="Yes",1,0)</f>
        <v>0</v>
      </c>
    </row>
    <row r="1390" spans="1:23" x14ac:dyDescent="0.2">
      <c r="A1390" t="s">
        <v>2082</v>
      </c>
      <c r="B1390" s="5">
        <v>45733</v>
      </c>
      <c r="C1390" s="5" t="str">
        <f>IF(Orders_CLEAN[[#This Row],[Quantity]]="", "Quantity Error!", "Q"&amp;ROUNDUP(MONTH(Orders_CLEAN[[#This Row],[OrderDate]])/3,0))</f>
        <v>Q1</v>
      </c>
      <c r="D1390" t="s">
        <v>338</v>
      </c>
      <c r="E1390" t="str">
        <f>_xlfn.XLOOKUP(Orders_CLEAN[[#This Row],[CustomerID]],Customers[CustomerID],Customers[CustomerName])</f>
        <v>Palesa Khumalo</v>
      </c>
      <c r="F1390" t="s">
        <v>124</v>
      </c>
      <c r="G1390" t="str">
        <f>_xlfn.XLOOKUP(Orders_CLEAN[[#This Row],[ProductID]],Products[ProductID],Products[ProductName])</f>
        <v>Binders Model 2</v>
      </c>
      <c r="H1390" t="str">
        <f>_xlfn.XLOOKUP(Orders_CLEAN[[#This Row],[ProductName]],Products[ProductName],Products[Category])</f>
        <v>Office Supplies</v>
      </c>
      <c r="I1390" s="6">
        <f>_xlfn.XLOOKUP(Orders_CLEAN[[#This Row],[ProductID]],Products[ProductID],Products[Cost])</f>
        <v>597.01</v>
      </c>
      <c r="J1390">
        <v>12</v>
      </c>
      <c r="K1390" s="6">
        <v>774.08</v>
      </c>
      <c r="L1390" s="7">
        <v>0.2</v>
      </c>
      <c r="M1390" t="s">
        <v>27</v>
      </c>
      <c r="N1390" t="s">
        <v>21</v>
      </c>
      <c r="O1390" t="str">
        <f>_xlfn.XLOOKUP(Orders_CLEAN[[#This Row],[Region]],Region_lookup[RegionCode],Region_lookup[RegionName])</f>
        <v>KwaZulu-Natal</v>
      </c>
      <c r="P1390" t="s">
        <v>170</v>
      </c>
      <c r="Q1390" t="str">
        <f>_xlfn.XLOOKUP(Orders_CLEAN[[#This Row],[EmployeeID]],Employees[EmployeeID],Employees[EmployeeName])</f>
        <v>Nomvula Le Roux</v>
      </c>
      <c r="R1390" s="8">
        <f>Orders_CLEAN[[#This Row],[Quantity]]*Orders_CLEAN[[#This Row],[UnitPrice]]*(1-Orders_CLEAN[[#This Row],[Discount]])</f>
        <v>7431.1680000000015</v>
      </c>
      <c r="S1390" s="8">
        <f>Orders_CLEAN[[#This Row],[Cost]]*Orders_CLEAN[[#This Row],[Quantity]]</f>
        <v>7164.12</v>
      </c>
      <c r="T1390" s="8">
        <f>Orders_CLEAN[[#This Row],[LineTotal]]-Orders_CLEAN[[#This Row],[LineCost]]</f>
        <v>267.04800000000159</v>
      </c>
      <c r="U1390" s="8" t="str">
        <f>IFERROR(IF(Orders_CLEAN[[#This Row],[Profit]]/Orders_CLEAN[[#This Row],[LineTotal]]&gt;0.3, "High", IF(Orders_CLEAN[[#This Row],[Profit]]/Orders_CLEAN[[#This Row],[LineTotal]]&gt;=0.15, "Medium", "Low")), "Quantity Error!")</f>
        <v>Low</v>
      </c>
      <c r="V1390" s="8" t="str">
        <f>IF(COUNTIF(Returns[OrderID], Orders_CLEAN[[#This Row],[OrderID]])&gt;0, "Yes", "No")</f>
        <v>No</v>
      </c>
      <c r="W1390" s="19">
        <f>IF(Orders_CLEAN[[#This Row],[Returned]]="Yes",1,0)</f>
        <v>0</v>
      </c>
    </row>
    <row r="1391" spans="1:23" x14ac:dyDescent="0.2">
      <c r="A1391" t="s">
        <v>2084</v>
      </c>
      <c r="B1391" s="5">
        <v>45355</v>
      </c>
      <c r="C1391" s="5" t="str">
        <f>IF(Orders_CLEAN[[#This Row],[Quantity]]="", "Quantity Error!", "Q"&amp;ROUNDUP(MONTH(Orders_CLEAN[[#This Row],[OrderDate]])/3,0))</f>
        <v>Q1</v>
      </c>
      <c r="D1391" t="s">
        <v>362</v>
      </c>
      <c r="E1391" t="str">
        <f>_xlfn.XLOOKUP(Orders_CLEAN[[#This Row],[CustomerID]],Customers[CustomerID],Customers[CustomerName])</f>
        <v>Palesa Venter</v>
      </c>
      <c r="F1391" t="s">
        <v>269</v>
      </c>
      <c r="G1391" t="str">
        <f>_xlfn.XLOOKUP(Orders_CLEAN[[#This Row],[ProductID]],Products[ProductID],Products[ProductName])</f>
        <v>Binders Model 1</v>
      </c>
      <c r="H1391" t="str">
        <f>_xlfn.XLOOKUP(Orders_CLEAN[[#This Row],[ProductName]],Products[ProductName],Products[Category])</f>
        <v>Office Supplies</v>
      </c>
      <c r="I1391" s="6">
        <f>_xlfn.XLOOKUP(Orders_CLEAN[[#This Row],[ProductID]],Products[ProductID],Products[Cost])</f>
        <v>454.91</v>
      </c>
      <c r="J1391">
        <v>8</v>
      </c>
      <c r="K1391" s="6">
        <v>865.02</v>
      </c>
      <c r="L1391" s="7">
        <v>0</v>
      </c>
      <c r="M1391" t="s">
        <v>27</v>
      </c>
      <c r="N1391" t="s">
        <v>21</v>
      </c>
      <c r="O1391" t="str">
        <f>_xlfn.XLOOKUP(Orders_CLEAN[[#This Row],[Region]],Region_lookup[RegionCode],Region_lookup[RegionName])</f>
        <v>KwaZulu-Natal</v>
      </c>
      <c r="P1391" t="s">
        <v>170</v>
      </c>
      <c r="Q1391" t="str">
        <f>_xlfn.XLOOKUP(Orders_CLEAN[[#This Row],[EmployeeID]],Employees[EmployeeID],Employees[EmployeeName])</f>
        <v>Nomvula Le Roux</v>
      </c>
      <c r="R1391" s="8">
        <f>Orders_CLEAN[[#This Row],[Quantity]]*Orders_CLEAN[[#This Row],[UnitPrice]]*(1-Orders_CLEAN[[#This Row],[Discount]])</f>
        <v>6920.16</v>
      </c>
      <c r="S1391" s="8">
        <f>Orders_CLEAN[[#This Row],[Cost]]*Orders_CLEAN[[#This Row],[Quantity]]</f>
        <v>3639.28</v>
      </c>
      <c r="T1391" s="8">
        <f>Orders_CLEAN[[#This Row],[LineTotal]]-Orders_CLEAN[[#This Row],[LineCost]]</f>
        <v>3280.8799999999997</v>
      </c>
      <c r="U1391" s="8" t="str">
        <f>IFERROR(IF(Orders_CLEAN[[#This Row],[Profit]]/Orders_CLEAN[[#This Row],[LineTotal]]&gt;0.3, "High", IF(Orders_CLEAN[[#This Row],[Profit]]/Orders_CLEAN[[#This Row],[LineTotal]]&gt;=0.15, "Medium", "Low")), "Quantity Error!")</f>
        <v>High</v>
      </c>
      <c r="V1391" s="8" t="str">
        <f>IF(COUNTIF(Returns[OrderID], Orders_CLEAN[[#This Row],[OrderID]])&gt;0, "Yes", "No")</f>
        <v>No</v>
      </c>
      <c r="W1391" s="19">
        <f>IF(Orders_CLEAN[[#This Row],[Returned]]="Yes",1,0)</f>
        <v>0</v>
      </c>
    </row>
    <row r="1392" spans="1:23" x14ac:dyDescent="0.2">
      <c r="A1392" t="s">
        <v>2085</v>
      </c>
      <c r="B1392" s="5">
        <v>45329</v>
      </c>
      <c r="C1392" s="5" t="str">
        <f>IF(Orders_CLEAN[[#This Row],[Quantity]]="", "Quantity Error!", "Q"&amp;ROUNDUP(MONTH(Orders_CLEAN[[#This Row],[OrderDate]])/3,0))</f>
        <v>Q1</v>
      </c>
      <c r="D1392" t="s">
        <v>310</v>
      </c>
      <c r="E1392" t="str">
        <f>_xlfn.XLOOKUP(Orders_CLEAN[[#This Row],[CustomerID]],Customers[CustomerID],Customers[CustomerName])</f>
        <v>Riaan Khumalo</v>
      </c>
      <c r="F1392" t="s">
        <v>365</v>
      </c>
      <c r="G1392" t="str">
        <f>_xlfn.XLOOKUP(Orders_CLEAN[[#This Row],[ProductID]],Products[ProductID],Products[ProductName])</f>
        <v>Binders Model 4</v>
      </c>
      <c r="H1392" t="str">
        <f>_xlfn.XLOOKUP(Orders_CLEAN[[#This Row],[ProductName]],Products[ProductName],Products[Category])</f>
        <v>Office Supplies</v>
      </c>
      <c r="I1392" s="6">
        <f>_xlfn.XLOOKUP(Orders_CLEAN[[#This Row],[ProductID]],Products[ProductID],Products[Cost])</f>
        <v>723.8</v>
      </c>
      <c r="J1392">
        <v>9</v>
      </c>
      <c r="K1392" s="6">
        <v>1101.54</v>
      </c>
      <c r="L1392" s="7">
        <v>0.15</v>
      </c>
      <c r="M1392" t="s">
        <v>13</v>
      </c>
      <c r="N1392" t="s">
        <v>14</v>
      </c>
      <c r="O1392" t="str">
        <f>_xlfn.XLOOKUP(Orders_CLEAN[[#This Row],[Region]],Region_lookup[RegionCode],Region_lookup[RegionName])</f>
        <v>Western Cape</v>
      </c>
      <c r="P1392" t="s">
        <v>93</v>
      </c>
      <c r="Q1392" t="str">
        <f>_xlfn.XLOOKUP(Orders_CLEAN[[#This Row],[EmployeeID]],Employees[EmployeeID],Employees[EmployeeName])</f>
        <v>Anja Zulu</v>
      </c>
      <c r="R1392" s="8">
        <f>Orders_CLEAN[[#This Row],[Quantity]]*Orders_CLEAN[[#This Row],[UnitPrice]]*(1-Orders_CLEAN[[#This Row],[Discount]])</f>
        <v>8426.7810000000009</v>
      </c>
      <c r="S1392" s="8">
        <f>Orders_CLEAN[[#This Row],[Cost]]*Orders_CLEAN[[#This Row],[Quantity]]</f>
        <v>6514.2</v>
      </c>
      <c r="T1392" s="8">
        <f>Orders_CLEAN[[#This Row],[LineTotal]]-Orders_CLEAN[[#This Row],[LineCost]]</f>
        <v>1912.581000000001</v>
      </c>
      <c r="U1392" s="8" t="str">
        <f>IFERROR(IF(Orders_CLEAN[[#This Row],[Profit]]/Orders_CLEAN[[#This Row],[LineTotal]]&gt;0.3, "High", IF(Orders_CLEAN[[#This Row],[Profit]]/Orders_CLEAN[[#This Row],[LineTotal]]&gt;=0.15, "Medium", "Low")), "Quantity Error!")</f>
        <v>Medium</v>
      </c>
      <c r="V1392" s="8" t="str">
        <f>IF(COUNTIF(Returns[OrderID], Orders_CLEAN[[#This Row],[OrderID]])&gt;0, "Yes", "No")</f>
        <v>No</v>
      </c>
      <c r="W1392" s="19">
        <f>IF(Orders_CLEAN[[#This Row],[Returned]]="Yes",1,0)</f>
        <v>0</v>
      </c>
    </row>
    <row r="1393" spans="1:23" x14ac:dyDescent="0.2">
      <c r="A1393" t="s">
        <v>2086</v>
      </c>
      <c r="B1393" s="5">
        <v>45770</v>
      </c>
      <c r="C1393" s="5" t="str">
        <f>IF(Orders_CLEAN[[#This Row],[Quantity]]="", "Quantity Error!", "Q"&amp;ROUNDUP(MONTH(Orders_CLEAN[[#This Row],[OrderDate]])/3,0))</f>
        <v>Q2</v>
      </c>
      <c r="D1393" t="s">
        <v>84</v>
      </c>
      <c r="E1393" t="str">
        <f>_xlfn.XLOOKUP(Orders_CLEAN[[#This Row],[CustomerID]],Customers[CustomerID],Customers[CustomerName])</f>
        <v>Francois Khumalo</v>
      </c>
      <c r="F1393" t="s">
        <v>61</v>
      </c>
      <c r="G1393" t="str">
        <f>_xlfn.XLOOKUP(Orders_CLEAN[[#This Row],[ProductID]],Products[ProductID],Products[ProductName])</f>
        <v>Laptops Model 4</v>
      </c>
      <c r="H1393" t="str">
        <f>_xlfn.XLOOKUP(Orders_CLEAN[[#This Row],[ProductName]],Products[ProductName],Products[Category])</f>
        <v>Technology</v>
      </c>
      <c r="I1393" s="6">
        <f>_xlfn.XLOOKUP(Orders_CLEAN[[#This Row],[ProductID]],Products[ProductID],Products[Cost])</f>
        <v>329.6</v>
      </c>
      <c r="J1393">
        <v>5</v>
      </c>
      <c r="K1393" s="6">
        <v>455.77</v>
      </c>
      <c r="L1393" s="7">
        <v>0</v>
      </c>
      <c r="M1393" t="s">
        <v>27</v>
      </c>
      <c r="N1393" t="s">
        <v>31</v>
      </c>
      <c r="O1393" t="str">
        <f>_xlfn.XLOOKUP(Orders_CLEAN[[#This Row],[Region]],Region_lookup[RegionCode],Region_lookup[RegionName])</f>
        <v>Gauteng</v>
      </c>
      <c r="P1393" t="s">
        <v>43</v>
      </c>
      <c r="Q1393" t="str">
        <f>_xlfn.XLOOKUP(Orders_CLEAN[[#This Row],[EmployeeID]],Employees[EmployeeID],Employees[EmployeeName])</f>
        <v>Thabo Dlamini</v>
      </c>
      <c r="R1393" s="8">
        <f>Orders_CLEAN[[#This Row],[Quantity]]*Orders_CLEAN[[#This Row],[UnitPrice]]*(1-Orders_CLEAN[[#This Row],[Discount]])</f>
        <v>2278.85</v>
      </c>
      <c r="S1393" s="8">
        <f>Orders_CLEAN[[#This Row],[Cost]]*Orders_CLEAN[[#This Row],[Quantity]]</f>
        <v>1648</v>
      </c>
      <c r="T1393" s="8">
        <f>Orders_CLEAN[[#This Row],[LineTotal]]-Orders_CLEAN[[#This Row],[LineCost]]</f>
        <v>630.84999999999991</v>
      </c>
      <c r="U1393" s="8" t="str">
        <f>IFERROR(IF(Orders_CLEAN[[#This Row],[Profit]]/Orders_CLEAN[[#This Row],[LineTotal]]&gt;0.3, "High", IF(Orders_CLEAN[[#This Row],[Profit]]/Orders_CLEAN[[#This Row],[LineTotal]]&gt;=0.15, "Medium", "Low")), "Quantity Error!")</f>
        <v>Medium</v>
      </c>
      <c r="V1393" s="8" t="str">
        <f>IF(COUNTIF(Returns[OrderID], Orders_CLEAN[[#This Row],[OrderID]])&gt;0, "Yes", "No")</f>
        <v>No</v>
      </c>
      <c r="W1393" s="19">
        <f>IF(Orders_CLEAN[[#This Row],[Returned]]="Yes",1,0)</f>
        <v>0</v>
      </c>
    </row>
    <row r="1394" spans="1:23" x14ac:dyDescent="0.2">
      <c r="A1394" t="s">
        <v>2087</v>
      </c>
      <c r="B1394" s="5">
        <v>45468</v>
      </c>
      <c r="C1394" s="5" t="str">
        <f>IF(Orders_CLEAN[[#This Row],[Quantity]]="", "Quantity Error!", "Q"&amp;ROUNDUP(MONTH(Orders_CLEAN[[#This Row],[OrderDate]])/3,0))</f>
        <v>Q2</v>
      </c>
      <c r="D1394" t="s">
        <v>184</v>
      </c>
      <c r="E1394" t="str">
        <f>_xlfn.XLOOKUP(Orders_CLEAN[[#This Row],[CustomerID]],Customers[CustomerID],Customers[CustomerName])</f>
        <v>Deon Joubert</v>
      </c>
      <c r="F1394" t="s">
        <v>51</v>
      </c>
      <c r="G1394" t="str">
        <f>_xlfn.XLOOKUP(Orders_CLEAN[[#This Row],[ProductID]],Products[ProductID],Products[ProductName])</f>
        <v>Bookcases Model 4</v>
      </c>
      <c r="H1394" t="str">
        <f>_xlfn.XLOOKUP(Orders_CLEAN[[#This Row],[ProductName]],Products[ProductName],Products[Category])</f>
        <v>Furniture</v>
      </c>
      <c r="I1394" s="6">
        <f>_xlfn.XLOOKUP(Orders_CLEAN[[#This Row],[ProductID]],Products[ProductID],Products[Cost])</f>
        <v>539.9</v>
      </c>
      <c r="J1394">
        <v>7</v>
      </c>
      <c r="K1394" s="6">
        <v>1019.72</v>
      </c>
      <c r="L1394" s="7">
        <v>0.2</v>
      </c>
      <c r="M1394" t="s">
        <v>27</v>
      </c>
      <c r="N1394" t="s">
        <v>47</v>
      </c>
      <c r="O1394" t="str">
        <f>_xlfn.XLOOKUP(Orders_CLEAN[[#This Row],[Region]],Region_lookup[RegionCode],Region_lookup[RegionName])</f>
        <v>Eastern Cape</v>
      </c>
      <c r="P1394" t="s">
        <v>75</v>
      </c>
      <c r="Q1394" t="str">
        <f>_xlfn.XLOOKUP(Orders_CLEAN[[#This Row],[EmployeeID]],Employees[EmployeeID],Employees[EmployeeName])</f>
        <v>Francois Steyn</v>
      </c>
      <c r="R1394" s="8">
        <f>Orders_CLEAN[[#This Row],[Quantity]]*Orders_CLEAN[[#This Row],[UnitPrice]]*(1-Orders_CLEAN[[#This Row],[Discount]])</f>
        <v>5710.4320000000007</v>
      </c>
      <c r="S1394" s="8">
        <f>Orders_CLEAN[[#This Row],[Cost]]*Orders_CLEAN[[#This Row],[Quantity]]</f>
        <v>3779.2999999999997</v>
      </c>
      <c r="T1394" s="8">
        <f>Orders_CLEAN[[#This Row],[LineTotal]]-Orders_CLEAN[[#This Row],[LineCost]]</f>
        <v>1931.132000000001</v>
      </c>
      <c r="U1394" s="8" t="str">
        <f>IFERROR(IF(Orders_CLEAN[[#This Row],[Profit]]/Orders_CLEAN[[#This Row],[LineTotal]]&gt;0.3, "High", IF(Orders_CLEAN[[#This Row],[Profit]]/Orders_CLEAN[[#This Row],[LineTotal]]&gt;=0.15, "Medium", "Low")), "Quantity Error!")</f>
        <v>High</v>
      </c>
      <c r="V1394" s="8" t="str">
        <f>IF(COUNTIF(Returns[OrderID], Orders_CLEAN[[#This Row],[OrderID]])&gt;0, "Yes", "No")</f>
        <v>No</v>
      </c>
      <c r="W1394" s="19">
        <f>IF(Orders_CLEAN[[#This Row],[Returned]]="Yes",1,0)</f>
        <v>0</v>
      </c>
    </row>
    <row r="1395" spans="1:23" x14ac:dyDescent="0.2">
      <c r="A1395" t="s">
        <v>2089</v>
      </c>
      <c r="B1395" s="5">
        <v>45347</v>
      </c>
      <c r="C1395" s="5" t="str">
        <f>IF(Orders_CLEAN[[#This Row],[Quantity]]="", "Quantity Error!", "Q"&amp;ROUNDUP(MONTH(Orders_CLEAN[[#This Row],[OrderDate]])/3,0))</f>
        <v>Q1</v>
      </c>
      <c r="D1395" t="s">
        <v>240</v>
      </c>
      <c r="E1395" t="str">
        <f>_xlfn.XLOOKUP(Orders_CLEAN[[#This Row],[CustomerID]],Customers[CustomerID],Customers[CustomerName])</f>
        <v>Riaan Molefe</v>
      </c>
      <c r="F1395" t="s">
        <v>124</v>
      </c>
      <c r="G1395" t="str">
        <f>_xlfn.XLOOKUP(Orders_CLEAN[[#This Row],[ProductID]],Products[ProductID],Products[ProductName])</f>
        <v>Binders Model 2</v>
      </c>
      <c r="H1395" t="str">
        <f>_xlfn.XLOOKUP(Orders_CLEAN[[#This Row],[ProductName]],Products[ProductName],Products[Category])</f>
        <v>Office Supplies</v>
      </c>
      <c r="I1395" s="6">
        <f>_xlfn.XLOOKUP(Orders_CLEAN[[#This Row],[ProductID]],Products[ProductID],Products[Cost])</f>
        <v>597.01</v>
      </c>
      <c r="J1395">
        <v>4</v>
      </c>
      <c r="K1395" s="6">
        <v>774.08</v>
      </c>
      <c r="L1395" s="7">
        <v>0.1</v>
      </c>
      <c r="M1395" t="s">
        <v>27</v>
      </c>
      <c r="N1395" t="s">
        <v>21</v>
      </c>
      <c r="O1395" t="str">
        <f>_xlfn.XLOOKUP(Orders_CLEAN[[#This Row],[Region]],Region_lookup[RegionCode],Region_lookup[RegionName])</f>
        <v>KwaZulu-Natal</v>
      </c>
      <c r="P1395" t="s">
        <v>170</v>
      </c>
      <c r="Q1395" t="str">
        <f>_xlfn.XLOOKUP(Orders_CLEAN[[#This Row],[EmployeeID]],Employees[EmployeeID],Employees[EmployeeName])</f>
        <v>Nomvula Le Roux</v>
      </c>
      <c r="R1395" s="8">
        <f>Orders_CLEAN[[#This Row],[Quantity]]*Orders_CLEAN[[#This Row],[UnitPrice]]*(1-Orders_CLEAN[[#This Row],[Discount]])</f>
        <v>2786.6880000000001</v>
      </c>
      <c r="S1395" s="8">
        <f>Orders_CLEAN[[#This Row],[Cost]]*Orders_CLEAN[[#This Row],[Quantity]]</f>
        <v>2388.04</v>
      </c>
      <c r="T1395" s="8">
        <f>Orders_CLEAN[[#This Row],[LineTotal]]-Orders_CLEAN[[#This Row],[LineCost]]</f>
        <v>398.64800000000014</v>
      </c>
      <c r="U1395" s="8" t="str">
        <f>IFERROR(IF(Orders_CLEAN[[#This Row],[Profit]]/Orders_CLEAN[[#This Row],[LineTotal]]&gt;0.3, "High", IF(Orders_CLEAN[[#This Row],[Profit]]/Orders_CLEAN[[#This Row],[LineTotal]]&gt;=0.15, "Medium", "Low")), "Quantity Error!")</f>
        <v>Low</v>
      </c>
      <c r="V1395" s="8" t="str">
        <f>IF(COUNTIF(Returns[OrderID], Orders_CLEAN[[#This Row],[OrderID]])&gt;0, "Yes", "No")</f>
        <v>No</v>
      </c>
      <c r="W1395" s="19">
        <f>IF(Orders_CLEAN[[#This Row],[Returned]]="Yes",1,0)</f>
        <v>0</v>
      </c>
    </row>
    <row r="1396" spans="1:23" x14ac:dyDescent="0.2">
      <c r="A1396" t="s">
        <v>2091</v>
      </c>
      <c r="B1396" s="5">
        <v>45560</v>
      </c>
      <c r="C1396" s="5" t="str">
        <f>IF(Orders_CLEAN[[#This Row],[Quantity]]="", "Quantity Error!", "Q"&amp;ROUNDUP(MONTH(Orders_CLEAN[[#This Row],[OrderDate]])/3,0))</f>
        <v>Q3</v>
      </c>
      <c r="D1396" t="s">
        <v>91</v>
      </c>
      <c r="E1396" t="str">
        <f>_xlfn.XLOOKUP(Orders_CLEAN[[#This Row],[CustomerID]],Customers[CustomerID],Customers[CustomerName])</f>
        <v>Werner Joubert</v>
      </c>
      <c r="F1396" t="s">
        <v>365</v>
      </c>
      <c r="G1396" t="str">
        <f>_xlfn.XLOOKUP(Orders_CLEAN[[#This Row],[ProductID]],Products[ProductID],Products[ProductName])</f>
        <v>Binders Model 4</v>
      </c>
      <c r="H1396" t="str">
        <f>_xlfn.XLOOKUP(Orders_CLEAN[[#This Row],[ProductName]],Products[ProductName],Products[Category])</f>
        <v>Office Supplies</v>
      </c>
      <c r="I1396" s="6">
        <f>_xlfn.XLOOKUP(Orders_CLEAN[[#This Row],[ProductID]],Products[ProductID],Products[Cost])</f>
        <v>723.8</v>
      </c>
      <c r="J1396">
        <v>3</v>
      </c>
      <c r="K1396" s="6">
        <v>1101.54</v>
      </c>
      <c r="L1396" s="7">
        <v>0.1</v>
      </c>
      <c r="M1396" t="s">
        <v>27</v>
      </c>
      <c r="N1396" t="s">
        <v>14</v>
      </c>
      <c r="O1396" t="str">
        <f>_xlfn.XLOOKUP(Orders_CLEAN[[#This Row],[Region]],Region_lookup[RegionCode],Region_lookup[RegionName])</f>
        <v>Western Cape</v>
      </c>
      <c r="P1396" t="s">
        <v>15</v>
      </c>
      <c r="Q1396" t="str">
        <f>_xlfn.XLOOKUP(Orders_CLEAN[[#This Row],[EmployeeID]],Employees[EmployeeID],Employees[EmployeeName])</f>
        <v>Anja Fourie</v>
      </c>
      <c r="R1396" s="8">
        <f>Orders_CLEAN[[#This Row],[Quantity]]*Orders_CLEAN[[#This Row],[UnitPrice]]*(1-Orders_CLEAN[[#This Row],[Discount]])</f>
        <v>2974.1579999999999</v>
      </c>
      <c r="S1396" s="8">
        <f>Orders_CLEAN[[#This Row],[Cost]]*Orders_CLEAN[[#This Row],[Quantity]]</f>
        <v>2171.3999999999996</v>
      </c>
      <c r="T1396" s="8">
        <f>Orders_CLEAN[[#This Row],[LineTotal]]-Orders_CLEAN[[#This Row],[LineCost]]</f>
        <v>802.75800000000027</v>
      </c>
      <c r="U1396" s="8" t="str">
        <f>IFERROR(IF(Orders_CLEAN[[#This Row],[Profit]]/Orders_CLEAN[[#This Row],[LineTotal]]&gt;0.3, "High", IF(Orders_CLEAN[[#This Row],[Profit]]/Orders_CLEAN[[#This Row],[LineTotal]]&gt;=0.15, "Medium", "Low")), "Quantity Error!")</f>
        <v>Medium</v>
      </c>
      <c r="V1396" s="8" t="str">
        <f>IF(COUNTIF(Returns[OrderID], Orders_CLEAN[[#This Row],[OrderID]])&gt;0, "Yes", "No")</f>
        <v>No</v>
      </c>
      <c r="W1396" s="19">
        <f>IF(Orders_CLEAN[[#This Row],[Returned]]="Yes",1,0)</f>
        <v>0</v>
      </c>
    </row>
    <row r="1397" spans="1:23" x14ac:dyDescent="0.2">
      <c r="A1397" t="s">
        <v>2092</v>
      </c>
      <c r="B1397" s="5">
        <v>45782</v>
      </c>
      <c r="C1397" s="5" t="str">
        <f>IF(Orders_CLEAN[[#This Row],[Quantity]]="", "Quantity Error!", "Q"&amp;ROUNDUP(MONTH(Orders_CLEAN[[#This Row],[OrderDate]])/3,0))</f>
        <v>Q2</v>
      </c>
      <c r="D1397" t="s">
        <v>283</v>
      </c>
      <c r="E1397" t="str">
        <f>_xlfn.XLOOKUP(Orders_CLEAN[[#This Row],[CustomerID]],Customers[CustomerID],Customers[CustomerName])</f>
        <v>Precious Botha</v>
      </c>
      <c r="F1397" t="s">
        <v>192</v>
      </c>
      <c r="G1397" t="str">
        <f>_xlfn.XLOOKUP(Orders_CLEAN[[#This Row],[ProductID]],Products[ProductID],Products[ProductName])</f>
        <v>Laptops Model 1</v>
      </c>
      <c r="H1397" t="str">
        <f>_xlfn.XLOOKUP(Orders_CLEAN[[#This Row],[ProductName]],Products[ProductName],Products[Category])</f>
        <v>Technology</v>
      </c>
      <c r="I1397" s="6">
        <f>_xlfn.XLOOKUP(Orders_CLEAN[[#This Row],[ProductID]],Products[ProductID],Products[Cost])</f>
        <v>732.63</v>
      </c>
      <c r="J1397">
        <v>10</v>
      </c>
      <c r="K1397" s="6">
        <v>1069.8599999999999</v>
      </c>
      <c r="L1397" s="7">
        <v>0.2</v>
      </c>
      <c r="M1397" t="s">
        <v>62</v>
      </c>
      <c r="N1397" t="s">
        <v>21</v>
      </c>
      <c r="O1397" t="str">
        <f>_xlfn.XLOOKUP(Orders_CLEAN[[#This Row],[Region]],Region_lookup[RegionCode],Region_lookup[RegionName])</f>
        <v>KwaZulu-Natal</v>
      </c>
      <c r="P1397" t="s">
        <v>97</v>
      </c>
      <c r="Q1397" t="str">
        <f>_xlfn.XLOOKUP(Orders_CLEAN[[#This Row],[EmployeeID]],Employees[EmployeeID],Employees[EmployeeName])</f>
        <v>Bongani Sithole</v>
      </c>
      <c r="R1397" s="8">
        <f>Orders_CLEAN[[#This Row],[Quantity]]*Orders_CLEAN[[#This Row],[UnitPrice]]*(1-Orders_CLEAN[[#This Row],[Discount]])</f>
        <v>8558.8799999999992</v>
      </c>
      <c r="S1397" s="8">
        <f>Orders_CLEAN[[#This Row],[Cost]]*Orders_CLEAN[[#This Row],[Quantity]]</f>
        <v>7326.3</v>
      </c>
      <c r="T1397" s="8">
        <f>Orders_CLEAN[[#This Row],[LineTotal]]-Orders_CLEAN[[#This Row],[LineCost]]</f>
        <v>1232.579999999999</v>
      </c>
      <c r="U1397" s="8" t="str">
        <f>IFERROR(IF(Orders_CLEAN[[#This Row],[Profit]]/Orders_CLEAN[[#This Row],[LineTotal]]&gt;0.3, "High", IF(Orders_CLEAN[[#This Row],[Profit]]/Orders_CLEAN[[#This Row],[LineTotal]]&gt;=0.15, "Medium", "Low")), "Quantity Error!")</f>
        <v>Low</v>
      </c>
      <c r="V1397" s="8" t="str">
        <f>IF(COUNTIF(Returns[OrderID], Orders_CLEAN[[#This Row],[OrderID]])&gt;0, "Yes", "No")</f>
        <v>No</v>
      </c>
      <c r="W1397" s="19">
        <f>IF(Orders_CLEAN[[#This Row],[Returned]]="Yes",1,0)</f>
        <v>0</v>
      </c>
    </row>
    <row r="1398" spans="1:23" x14ac:dyDescent="0.2">
      <c r="A1398" t="s">
        <v>2094</v>
      </c>
      <c r="B1398" s="5">
        <v>45771</v>
      </c>
      <c r="C1398" s="5" t="str">
        <f>IF(Orders_CLEAN[[#This Row],[Quantity]]="", "Quantity Error!", "Q"&amp;ROUNDUP(MONTH(Orders_CLEAN[[#This Row],[OrderDate]])/3,0))</f>
        <v>Q2</v>
      </c>
      <c r="D1398" t="s">
        <v>783</v>
      </c>
      <c r="E1398" t="str">
        <f>_xlfn.XLOOKUP(Orders_CLEAN[[#This Row],[CustomerID]],Customers[CustomerID],Customers[CustomerName])</f>
        <v>Francois Mokoena</v>
      </c>
      <c r="F1398" t="s">
        <v>269</v>
      </c>
      <c r="G1398" t="str">
        <f>_xlfn.XLOOKUP(Orders_CLEAN[[#This Row],[ProductID]],Products[ProductID],Products[ProductName])</f>
        <v>Binders Model 1</v>
      </c>
      <c r="H1398" t="str">
        <f>_xlfn.XLOOKUP(Orders_CLEAN[[#This Row],[ProductName]],Products[ProductName],Products[Category])</f>
        <v>Office Supplies</v>
      </c>
      <c r="I1398" s="6">
        <f>_xlfn.XLOOKUP(Orders_CLEAN[[#This Row],[ProductID]],Products[ProductID],Products[Cost])</f>
        <v>454.91</v>
      </c>
      <c r="J1398">
        <v>8</v>
      </c>
      <c r="K1398" s="6">
        <v>865.02</v>
      </c>
      <c r="L1398" s="7">
        <v>0</v>
      </c>
      <c r="M1398" t="s">
        <v>27</v>
      </c>
      <c r="N1398" t="s">
        <v>21</v>
      </c>
      <c r="O1398" t="str">
        <f>_xlfn.XLOOKUP(Orders_CLEAN[[#This Row],[Region]],Region_lookup[RegionCode],Region_lookup[RegionName])</f>
        <v>KwaZulu-Natal</v>
      </c>
      <c r="P1398" t="s">
        <v>97</v>
      </c>
      <c r="Q1398" t="str">
        <f>_xlfn.XLOOKUP(Orders_CLEAN[[#This Row],[EmployeeID]],Employees[EmployeeID],Employees[EmployeeName])</f>
        <v>Bongani Sithole</v>
      </c>
      <c r="R1398" s="8">
        <f>Orders_CLEAN[[#This Row],[Quantity]]*Orders_CLEAN[[#This Row],[UnitPrice]]*(1-Orders_CLEAN[[#This Row],[Discount]])</f>
        <v>6920.16</v>
      </c>
      <c r="S1398" s="8">
        <f>Orders_CLEAN[[#This Row],[Cost]]*Orders_CLEAN[[#This Row],[Quantity]]</f>
        <v>3639.28</v>
      </c>
      <c r="T1398" s="8">
        <f>Orders_CLEAN[[#This Row],[LineTotal]]-Orders_CLEAN[[#This Row],[LineCost]]</f>
        <v>3280.8799999999997</v>
      </c>
      <c r="U1398" s="8" t="str">
        <f>IFERROR(IF(Orders_CLEAN[[#This Row],[Profit]]/Orders_CLEAN[[#This Row],[LineTotal]]&gt;0.3, "High", IF(Orders_CLEAN[[#This Row],[Profit]]/Orders_CLEAN[[#This Row],[LineTotal]]&gt;=0.15, "Medium", "Low")), "Quantity Error!")</f>
        <v>High</v>
      </c>
      <c r="V1398" s="8" t="str">
        <f>IF(COUNTIF(Returns[OrderID], Orders_CLEAN[[#This Row],[OrderID]])&gt;0, "Yes", "No")</f>
        <v>No</v>
      </c>
      <c r="W1398" s="19">
        <f>IF(Orders_CLEAN[[#This Row],[Returned]]="Yes",1,0)</f>
        <v>0</v>
      </c>
    </row>
    <row r="1399" spans="1:23" x14ac:dyDescent="0.2">
      <c r="A1399" t="s">
        <v>2096</v>
      </c>
      <c r="B1399" s="5">
        <v>45295</v>
      </c>
      <c r="C1399" s="5" t="str">
        <f>IF(Orders_CLEAN[[#This Row],[Quantity]]="", "Quantity Error!", "Q"&amp;ROUNDUP(MONTH(Orders_CLEAN[[#This Row],[OrderDate]])/3,0))</f>
        <v>Q1</v>
      </c>
      <c r="D1399" t="s">
        <v>138</v>
      </c>
      <c r="E1399" t="str">
        <f>_xlfn.XLOOKUP(Orders_CLEAN[[#This Row],[CustomerID]],Customers[CustomerID],Customers[CustomerName])</f>
        <v>Nomsa Coetzee</v>
      </c>
      <c r="F1399" t="s">
        <v>46</v>
      </c>
      <c r="G1399" t="str">
        <f>_xlfn.XLOOKUP(Orders_CLEAN[[#This Row],[ProductID]],Products[ProductID],Products[ProductName])</f>
        <v>Tables Model 4</v>
      </c>
      <c r="H1399" t="str">
        <f>_xlfn.XLOOKUP(Orders_CLEAN[[#This Row],[ProductName]],Products[ProductName],Products[Category])</f>
        <v>Furniture</v>
      </c>
      <c r="I1399" s="6">
        <f>_xlfn.XLOOKUP(Orders_CLEAN[[#This Row],[ProductID]],Products[ProductID],Products[Cost])</f>
        <v>707.97</v>
      </c>
      <c r="J1399">
        <v>2</v>
      </c>
      <c r="K1399" s="6">
        <v>1262.55</v>
      </c>
      <c r="L1399" s="7">
        <v>0</v>
      </c>
      <c r="M1399" t="s">
        <v>27</v>
      </c>
      <c r="N1399" t="s">
        <v>21</v>
      </c>
      <c r="O1399" t="str">
        <f>_xlfn.XLOOKUP(Orders_CLEAN[[#This Row],[Region]],Region_lookup[RegionCode],Region_lookup[RegionName])</f>
        <v>KwaZulu-Natal</v>
      </c>
      <c r="P1399" t="s">
        <v>22</v>
      </c>
      <c r="Q1399" t="str">
        <f>_xlfn.XLOOKUP(Orders_CLEAN[[#This Row],[EmployeeID]],Employees[EmployeeID],Employees[EmployeeName])</f>
        <v>Thabo Le Roux</v>
      </c>
      <c r="R1399" s="8">
        <f>Orders_CLEAN[[#This Row],[Quantity]]*Orders_CLEAN[[#This Row],[UnitPrice]]*(1-Orders_CLEAN[[#This Row],[Discount]])</f>
        <v>2525.1</v>
      </c>
      <c r="S1399" s="8">
        <f>Orders_CLEAN[[#This Row],[Cost]]*Orders_CLEAN[[#This Row],[Quantity]]</f>
        <v>1415.94</v>
      </c>
      <c r="T1399" s="8">
        <f>Orders_CLEAN[[#This Row],[LineTotal]]-Orders_CLEAN[[#This Row],[LineCost]]</f>
        <v>1109.1599999999999</v>
      </c>
      <c r="U1399" s="8" t="str">
        <f>IFERROR(IF(Orders_CLEAN[[#This Row],[Profit]]/Orders_CLEAN[[#This Row],[LineTotal]]&gt;0.3, "High", IF(Orders_CLEAN[[#This Row],[Profit]]/Orders_CLEAN[[#This Row],[LineTotal]]&gt;=0.15, "Medium", "Low")), "Quantity Error!")</f>
        <v>High</v>
      </c>
      <c r="V1399" s="8" t="str">
        <f>IF(COUNTIF(Returns[OrderID], Orders_CLEAN[[#This Row],[OrderID]])&gt;0, "Yes", "No")</f>
        <v>No</v>
      </c>
      <c r="W1399" s="19">
        <f>IF(Orders_CLEAN[[#This Row],[Returned]]="Yes",1,0)</f>
        <v>0</v>
      </c>
    </row>
    <row r="1400" spans="1:23" x14ac:dyDescent="0.2">
      <c r="A1400" t="s">
        <v>2097</v>
      </c>
      <c r="B1400" s="5">
        <v>45475</v>
      </c>
      <c r="C1400" s="5" t="str">
        <f>IF(Orders_CLEAN[[#This Row],[Quantity]]="", "Quantity Error!", "Q"&amp;ROUNDUP(MONTH(Orders_CLEAN[[#This Row],[OrderDate]])/3,0))</f>
        <v>Q3</v>
      </c>
      <c r="D1400" t="s">
        <v>120</v>
      </c>
      <c r="E1400" t="str">
        <f>_xlfn.XLOOKUP(Orders_CLEAN[[#This Row],[CustomerID]],Customers[CustomerID],Customers[CustomerName])</f>
        <v>Francois Sithole</v>
      </c>
      <c r="F1400" t="s">
        <v>124</v>
      </c>
      <c r="G1400" t="str">
        <f>_xlfn.XLOOKUP(Orders_CLEAN[[#This Row],[ProductID]],Products[ProductID],Products[ProductName])</f>
        <v>Binders Model 2</v>
      </c>
      <c r="H1400" t="str">
        <f>_xlfn.XLOOKUP(Orders_CLEAN[[#This Row],[ProductName]],Products[ProductName],Products[Category])</f>
        <v>Office Supplies</v>
      </c>
      <c r="I1400" s="6">
        <f>_xlfn.XLOOKUP(Orders_CLEAN[[#This Row],[ProductID]],Products[ProductID],Products[Cost])</f>
        <v>597.01</v>
      </c>
      <c r="J1400">
        <v>5</v>
      </c>
      <c r="K1400" s="6">
        <v>774.08</v>
      </c>
      <c r="L1400" s="7">
        <v>0</v>
      </c>
      <c r="M1400" t="s">
        <v>36</v>
      </c>
      <c r="N1400" t="s">
        <v>31</v>
      </c>
      <c r="O1400" t="str">
        <f>_xlfn.XLOOKUP(Orders_CLEAN[[#This Row],[Region]],Region_lookup[RegionCode],Region_lookup[RegionName])</f>
        <v>Gauteng</v>
      </c>
      <c r="P1400" t="s">
        <v>43</v>
      </c>
      <c r="Q1400" t="str">
        <f>_xlfn.XLOOKUP(Orders_CLEAN[[#This Row],[EmployeeID]],Employees[EmployeeID],Employees[EmployeeName])</f>
        <v>Thabo Dlamini</v>
      </c>
      <c r="R1400" s="8">
        <f>Orders_CLEAN[[#This Row],[Quantity]]*Orders_CLEAN[[#This Row],[UnitPrice]]*(1-Orders_CLEAN[[#This Row],[Discount]])</f>
        <v>3870.4</v>
      </c>
      <c r="S1400" s="8">
        <f>Orders_CLEAN[[#This Row],[Cost]]*Orders_CLEAN[[#This Row],[Quantity]]</f>
        <v>2985.05</v>
      </c>
      <c r="T1400" s="8">
        <f>Orders_CLEAN[[#This Row],[LineTotal]]-Orders_CLEAN[[#This Row],[LineCost]]</f>
        <v>885.34999999999991</v>
      </c>
      <c r="U1400" s="8" t="str">
        <f>IFERROR(IF(Orders_CLEAN[[#This Row],[Profit]]/Orders_CLEAN[[#This Row],[LineTotal]]&gt;0.3, "High", IF(Orders_CLEAN[[#This Row],[Profit]]/Orders_CLEAN[[#This Row],[LineTotal]]&gt;=0.15, "Medium", "Low")), "Quantity Error!")</f>
        <v>Medium</v>
      </c>
      <c r="V1400" s="8" t="str">
        <f>IF(COUNTIF(Returns[OrderID], Orders_CLEAN[[#This Row],[OrderID]])&gt;0, "Yes", "No")</f>
        <v>No</v>
      </c>
      <c r="W1400" s="19">
        <f>IF(Orders_CLEAN[[#This Row],[Returned]]="Yes",1,0)</f>
        <v>0</v>
      </c>
    </row>
    <row r="1401" spans="1:23" x14ac:dyDescent="0.2">
      <c r="A1401" t="s">
        <v>2098</v>
      </c>
      <c r="B1401" s="5">
        <v>45753</v>
      </c>
      <c r="C1401" s="5" t="str">
        <f>IF(Orders_CLEAN[[#This Row],[Quantity]]="", "Quantity Error!", "Q"&amp;ROUNDUP(MONTH(Orders_CLEAN[[#This Row],[OrderDate]])/3,0))</f>
        <v>Q2</v>
      </c>
      <c r="D1401" t="s">
        <v>567</v>
      </c>
      <c r="E1401" t="str">
        <f>_xlfn.XLOOKUP(Orders_CLEAN[[#This Row],[CustomerID]],Customers[CustomerID],Customers[CustomerName])</f>
        <v>Johan Ndlovu</v>
      </c>
      <c r="F1401" t="s">
        <v>213</v>
      </c>
      <c r="G1401" t="str">
        <f>_xlfn.XLOOKUP(Orders_CLEAN[[#This Row],[ProductID]],Products[ProductID],Products[ProductName])</f>
        <v>Pens Model 4</v>
      </c>
      <c r="H1401" t="str">
        <f>_xlfn.XLOOKUP(Orders_CLEAN[[#This Row],[ProductName]],Products[ProductName],Products[Category])</f>
        <v>Office Supplies</v>
      </c>
      <c r="I1401" s="6">
        <f>_xlfn.XLOOKUP(Orders_CLEAN[[#This Row],[ProductID]],Products[ProductID],Products[Cost])</f>
        <v>578.14</v>
      </c>
      <c r="J1401">
        <v>10</v>
      </c>
      <c r="K1401" s="6">
        <v>1084.72</v>
      </c>
      <c r="L1401" s="7">
        <v>0</v>
      </c>
      <c r="M1401" t="s">
        <v>13</v>
      </c>
      <c r="N1401" t="s">
        <v>14</v>
      </c>
      <c r="O1401" t="str">
        <f>_xlfn.XLOOKUP(Orders_CLEAN[[#This Row],[Region]],Region_lookup[RegionCode],Region_lookup[RegionName])</f>
        <v>Western Cape</v>
      </c>
      <c r="P1401" t="s">
        <v>93</v>
      </c>
      <c r="Q1401" t="str">
        <f>_xlfn.XLOOKUP(Orders_CLEAN[[#This Row],[EmployeeID]],Employees[EmployeeID],Employees[EmployeeName])</f>
        <v>Anja Zulu</v>
      </c>
      <c r="R1401" s="8">
        <f>Orders_CLEAN[[#This Row],[Quantity]]*Orders_CLEAN[[#This Row],[UnitPrice]]*(1-Orders_CLEAN[[#This Row],[Discount]])</f>
        <v>10847.2</v>
      </c>
      <c r="S1401" s="8">
        <f>Orders_CLEAN[[#This Row],[Cost]]*Orders_CLEAN[[#This Row],[Quantity]]</f>
        <v>5781.4</v>
      </c>
      <c r="T1401" s="8">
        <f>Orders_CLEAN[[#This Row],[LineTotal]]-Orders_CLEAN[[#This Row],[LineCost]]</f>
        <v>5065.8000000000011</v>
      </c>
      <c r="U1401" s="8" t="str">
        <f>IFERROR(IF(Orders_CLEAN[[#This Row],[Profit]]/Orders_CLEAN[[#This Row],[LineTotal]]&gt;0.3, "High", IF(Orders_CLEAN[[#This Row],[Profit]]/Orders_CLEAN[[#This Row],[LineTotal]]&gt;=0.15, "Medium", "Low")), "Quantity Error!")</f>
        <v>High</v>
      </c>
      <c r="V1401" s="8" t="str">
        <f>IF(COUNTIF(Returns[OrderID], Orders_CLEAN[[#This Row],[OrderID]])&gt;0, "Yes", "No")</f>
        <v>No</v>
      </c>
      <c r="W1401" s="19">
        <f>IF(Orders_CLEAN[[#This Row],[Returned]]="Yes",1,0)</f>
        <v>0</v>
      </c>
    </row>
    <row r="1402" spans="1:23" x14ac:dyDescent="0.2">
      <c r="A1402" t="s">
        <v>2100</v>
      </c>
      <c r="B1402" s="5">
        <v>45774</v>
      </c>
      <c r="C1402" s="5" t="str">
        <f>IF(Orders_CLEAN[[#This Row],[Quantity]]="", "Quantity Error!", "Q"&amp;ROUNDUP(MONTH(Orders_CLEAN[[#This Row],[OrderDate]])/3,0))</f>
        <v>Q2</v>
      </c>
      <c r="D1402" t="s">
        <v>570</v>
      </c>
      <c r="E1402" t="str">
        <f>_xlfn.XLOOKUP(Orders_CLEAN[[#This Row],[CustomerID]],Customers[CustomerID],Customers[CustomerName])</f>
        <v>Werner Joubert</v>
      </c>
      <c r="F1402" t="s">
        <v>136</v>
      </c>
      <c r="G1402" t="str">
        <f>_xlfn.XLOOKUP(Orders_CLEAN[[#This Row],[ProductID]],Products[ProductID],Products[ProductName])</f>
        <v>Chairs Model 4</v>
      </c>
      <c r="H1402" t="str">
        <f>_xlfn.XLOOKUP(Orders_CLEAN[[#This Row],[ProductName]],Products[ProductName],Products[Category])</f>
        <v>Furniture</v>
      </c>
      <c r="I1402" s="6">
        <f>_xlfn.XLOOKUP(Orders_CLEAN[[#This Row],[ProductID]],Products[ProductID],Products[Cost])</f>
        <v>784.05</v>
      </c>
      <c r="J1402">
        <v>11</v>
      </c>
      <c r="K1402" s="6">
        <v>1700.53</v>
      </c>
      <c r="L1402" s="7">
        <v>0.05</v>
      </c>
      <c r="M1402" t="s">
        <v>13</v>
      </c>
      <c r="N1402" t="s">
        <v>21</v>
      </c>
      <c r="O1402" t="str">
        <f>_xlfn.XLOOKUP(Orders_CLEAN[[#This Row],[Region]],Region_lookup[RegionCode],Region_lookup[RegionName])</f>
        <v>KwaZulu-Natal</v>
      </c>
      <c r="P1402" t="s">
        <v>97</v>
      </c>
      <c r="Q1402" t="str">
        <f>_xlfn.XLOOKUP(Orders_CLEAN[[#This Row],[EmployeeID]],Employees[EmployeeID],Employees[EmployeeName])</f>
        <v>Bongani Sithole</v>
      </c>
      <c r="R1402" s="8">
        <f>Orders_CLEAN[[#This Row],[Quantity]]*Orders_CLEAN[[#This Row],[UnitPrice]]*(1-Orders_CLEAN[[#This Row],[Discount]])</f>
        <v>17770.538499999999</v>
      </c>
      <c r="S1402" s="8">
        <f>Orders_CLEAN[[#This Row],[Cost]]*Orders_CLEAN[[#This Row],[Quantity]]</f>
        <v>8624.5499999999993</v>
      </c>
      <c r="T1402" s="8">
        <f>Orders_CLEAN[[#This Row],[LineTotal]]-Orders_CLEAN[[#This Row],[LineCost]]</f>
        <v>9145.9884999999995</v>
      </c>
      <c r="U1402" s="8" t="str">
        <f>IFERROR(IF(Orders_CLEAN[[#This Row],[Profit]]/Orders_CLEAN[[#This Row],[LineTotal]]&gt;0.3, "High", IF(Orders_CLEAN[[#This Row],[Profit]]/Orders_CLEAN[[#This Row],[LineTotal]]&gt;=0.15, "Medium", "Low")), "Quantity Error!")</f>
        <v>High</v>
      </c>
      <c r="V1402" s="8" t="str">
        <f>IF(COUNTIF(Returns[OrderID], Orders_CLEAN[[#This Row],[OrderID]])&gt;0, "Yes", "No")</f>
        <v>No</v>
      </c>
      <c r="W1402" s="19">
        <f>IF(Orders_CLEAN[[#This Row],[Returned]]="Yes",1,0)</f>
        <v>0</v>
      </c>
    </row>
    <row r="1403" spans="1:23" x14ac:dyDescent="0.2">
      <c r="A1403" t="s">
        <v>2101</v>
      </c>
      <c r="B1403" s="5">
        <v>45598</v>
      </c>
      <c r="C1403" s="5" t="str">
        <f>IF(Orders_CLEAN[[#This Row],[Quantity]]="", "Quantity Error!", "Q"&amp;ROUNDUP(MONTH(Orders_CLEAN[[#This Row],[OrderDate]])/3,0))</f>
        <v>Q4</v>
      </c>
      <c r="D1403" t="s">
        <v>281</v>
      </c>
      <c r="E1403" t="str">
        <f>_xlfn.XLOOKUP(Orders_CLEAN[[#This Row],[CustomerID]],Customers[CustomerID],Customers[CustomerName])</f>
        <v>Pieter Khumalo</v>
      </c>
      <c r="F1403" t="s">
        <v>178</v>
      </c>
      <c r="G1403" t="str">
        <f>_xlfn.XLOOKUP(Orders_CLEAN[[#This Row],[ProductID]],Products[ProductID],Products[ProductName])</f>
        <v>Chairs Model 2</v>
      </c>
      <c r="H1403" t="str">
        <f>_xlfn.XLOOKUP(Orders_CLEAN[[#This Row],[ProductName]],Products[ProductName],Products[Category])</f>
        <v>Furniture</v>
      </c>
      <c r="I1403" s="6">
        <f>_xlfn.XLOOKUP(Orders_CLEAN[[#This Row],[ProductID]],Products[ProductID],Products[Cost])</f>
        <v>116.9</v>
      </c>
      <c r="J1403">
        <v>10</v>
      </c>
      <c r="K1403" s="6">
        <v>253.46</v>
      </c>
      <c r="L1403" s="7">
        <v>0.1</v>
      </c>
      <c r="M1403" t="s">
        <v>27</v>
      </c>
      <c r="N1403" t="s">
        <v>47</v>
      </c>
      <c r="O1403" t="str">
        <f>_xlfn.XLOOKUP(Orders_CLEAN[[#This Row],[Region]],Region_lookup[RegionCode],Region_lookup[RegionName])</f>
        <v>Eastern Cape</v>
      </c>
      <c r="P1403" t="s">
        <v>48</v>
      </c>
      <c r="Q1403" t="str">
        <f>_xlfn.XLOOKUP(Orders_CLEAN[[#This Row],[EmployeeID]],Employees[EmployeeID],Employees[EmployeeName])</f>
        <v>Sipho Ndlovu</v>
      </c>
      <c r="R1403" s="8">
        <f>Orders_CLEAN[[#This Row],[Quantity]]*Orders_CLEAN[[#This Row],[UnitPrice]]*(1-Orders_CLEAN[[#This Row],[Discount]])</f>
        <v>2281.14</v>
      </c>
      <c r="S1403" s="8">
        <f>Orders_CLEAN[[#This Row],[Cost]]*Orders_CLEAN[[#This Row],[Quantity]]</f>
        <v>1169</v>
      </c>
      <c r="T1403" s="8">
        <f>Orders_CLEAN[[#This Row],[LineTotal]]-Orders_CLEAN[[#This Row],[LineCost]]</f>
        <v>1112.1399999999999</v>
      </c>
      <c r="U1403" s="8" t="str">
        <f>IFERROR(IF(Orders_CLEAN[[#This Row],[Profit]]/Orders_CLEAN[[#This Row],[LineTotal]]&gt;0.3, "High", IF(Orders_CLEAN[[#This Row],[Profit]]/Orders_CLEAN[[#This Row],[LineTotal]]&gt;=0.15, "Medium", "Low")), "Quantity Error!")</f>
        <v>High</v>
      </c>
      <c r="V1403" s="8" t="str">
        <f>IF(COUNTIF(Returns[OrderID], Orders_CLEAN[[#This Row],[OrderID]])&gt;0, "Yes", "No")</f>
        <v>Yes</v>
      </c>
      <c r="W1403" s="19">
        <f>IF(Orders_CLEAN[[#This Row],[Returned]]="Yes",1,0)</f>
        <v>1</v>
      </c>
    </row>
    <row r="1404" spans="1:23" x14ac:dyDescent="0.2">
      <c r="A1404" t="s">
        <v>2102</v>
      </c>
      <c r="B1404" s="5">
        <v>45427</v>
      </c>
      <c r="C1404" s="5" t="str">
        <f>IF(Orders_CLEAN[[#This Row],[Quantity]]="", "Quantity Error!", "Q"&amp;ROUNDUP(MONTH(Orders_CLEAN[[#This Row],[OrderDate]])/3,0))</f>
        <v>Q2</v>
      </c>
      <c r="D1404" t="s">
        <v>126</v>
      </c>
      <c r="E1404" t="str">
        <f>_xlfn.XLOOKUP(Orders_CLEAN[[#This Row],[CustomerID]],Customers[CustomerID],Customers[CustomerName])</f>
        <v>Sipho Molefe</v>
      </c>
      <c r="F1404" t="s">
        <v>61</v>
      </c>
      <c r="G1404" t="str">
        <f>_xlfn.XLOOKUP(Orders_CLEAN[[#This Row],[ProductID]],Products[ProductID],Products[ProductName])</f>
        <v>Laptops Model 4</v>
      </c>
      <c r="H1404" t="str">
        <f>_xlfn.XLOOKUP(Orders_CLEAN[[#This Row],[ProductName]],Products[ProductName],Products[Category])</f>
        <v>Technology</v>
      </c>
      <c r="I1404" s="6">
        <f>_xlfn.XLOOKUP(Orders_CLEAN[[#This Row],[ProductID]],Products[ProductID],Products[Cost])</f>
        <v>329.6</v>
      </c>
      <c r="J1404">
        <v>3</v>
      </c>
      <c r="K1404" s="6">
        <v>455.77</v>
      </c>
      <c r="L1404" s="7">
        <v>0.05</v>
      </c>
      <c r="M1404" t="s">
        <v>62</v>
      </c>
      <c r="N1404" t="s">
        <v>31</v>
      </c>
      <c r="O1404" t="str">
        <f>_xlfn.XLOOKUP(Orders_CLEAN[[#This Row],[Region]],Region_lookup[RegionCode],Region_lookup[RegionName])</f>
        <v>Gauteng</v>
      </c>
      <c r="P1404" t="s">
        <v>32</v>
      </c>
      <c r="Q1404" t="str">
        <f>_xlfn.XLOOKUP(Orders_CLEAN[[#This Row],[EmployeeID]],Employees[EmployeeID],Employees[EmployeeName])</f>
        <v>Nomvula Mokoena</v>
      </c>
      <c r="R1404" s="8">
        <f>Orders_CLEAN[[#This Row],[Quantity]]*Orders_CLEAN[[#This Row],[UnitPrice]]*(1-Orders_CLEAN[[#This Row],[Discount]])</f>
        <v>1298.9444999999998</v>
      </c>
      <c r="S1404" s="8">
        <f>Orders_CLEAN[[#This Row],[Cost]]*Orders_CLEAN[[#This Row],[Quantity]]</f>
        <v>988.80000000000007</v>
      </c>
      <c r="T1404" s="8">
        <f>Orders_CLEAN[[#This Row],[LineTotal]]-Orders_CLEAN[[#This Row],[LineCost]]</f>
        <v>310.14449999999977</v>
      </c>
      <c r="U1404" s="8" t="str">
        <f>IFERROR(IF(Orders_CLEAN[[#This Row],[Profit]]/Orders_CLEAN[[#This Row],[LineTotal]]&gt;0.3, "High", IF(Orders_CLEAN[[#This Row],[Profit]]/Orders_CLEAN[[#This Row],[LineTotal]]&gt;=0.15, "Medium", "Low")), "Quantity Error!")</f>
        <v>Medium</v>
      </c>
      <c r="V1404" s="8" t="str">
        <f>IF(COUNTIF(Returns[OrderID], Orders_CLEAN[[#This Row],[OrderID]])&gt;0, "Yes", "No")</f>
        <v>No</v>
      </c>
      <c r="W1404" s="19">
        <f>IF(Orders_CLEAN[[#This Row],[Returned]]="Yes",1,0)</f>
        <v>0</v>
      </c>
    </row>
    <row r="1405" spans="1:23" x14ac:dyDescent="0.2">
      <c r="A1405" t="s">
        <v>2103</v>
      </c>
      <c r="B1405" s="5">
        <v>45380</v>
      </c>
      <c r="C1405" s="5" t="str">
        <f>IF(Orders_CLEAN[[#This Row],[Quantity]]="", "Quantity Error!", "Q"&amp;ROUNDUP(MONTH(Orders_CLEAN[[#This Row],[OrderDate]])/3,0))</f>
        <v>Q1</v>
      </c>
      <c r="D1405" t="s">
        <v>493</v>
      </c>
      <c r="E1405" t="str">
        <f>_xlfn.XLOOKUP(Orders_CLEAN[[#This Row],[CustomerID]],Customers[CustomerID],Customers[CustomerName])</f>
        <v>Sipho Le Roux</v>
      </c>
      <c r="F1405" t="s">
        <v>69</v>
      </c>
      <c r="G1405" t="str">
        <f>_xlfn.XLOOKUP(Orders_CLEAN[[#This Row],[ProductID]],Products[ProductID],Products[ProductName])</f>
        <v>Paper Model 2</v>
      </c>
      <c r="H1405" t="str">
        <f>_xlfn.XLOOKUP(Orders_CLEAN[[#This Row],[ProductName]],Products[ProductName],Products[Category])</f>
        <v>Office Supplies</v>
      </c>
      <c r="I1405" s="6">
        <f>_xlfn.XLOOKUP(Orders_CLEAN[[#This Row],[ProductID]],Products[ProductID],Products[Cost])</f>
        <v>461.98</v>
      </c>
      <c r="J1405">
        <v>12</v>
      </c>
      <c r="K1405" s="6">
        <v>1013.15</v>
      </c>
      <c r="L1405" s="7">
        <v>0.15</v>
      </c>
      <c r="M1405" t="s">
        <v>27</v>
      </c>
      <c r="N1405" t="s">
        <v>47</v>
      </c>
      <c r="O1405" t="str">
        <f>_xlfn.XLOOKUP(Orders_CLEAN[[#This Row],[Region]],Region_lookup[RegionCode],Region_lookup[RegionName])</f>
        <v>Eastern Cape</v>
      </c>
      <c r="P1405" t="s">
        <v>58</v>
      </c>
      <c r="Q1405" t="str">
        <f>_xlfn.XLOOKUP(Orders_CLEAN[[#This Row],[EmployeeID]],Employees[EmployeeID],Employees[EmployeeName])</f>
        <v>Palesa Steyn</v>
      </c>
      <c r="R1405" s="8">
        <f>Orders_CLEAN[[#This Row],[Quantity]]*Orders_CLEAN[[#This Row],[UnitPrice]]*(1-Orders_CLEAN[[#This Row],[Discount]])</f>
        <v>10334.129999999999</v>
      </c>
      <c r="S1405" s="8">
        <f>Orders_CLEAN[[#This Row],[Cost]]*Orders_CLEAN[[#This Row],[Quantity]]</f>
        <v>5543.76</v>
      </c>
      <c r="T1405" s="8">
        <f>Orders_CLEAN[[#This Row],[LineTotal]]-Orders_CLEAN[[#This Row],[LineCost]]</f>
        <v>4790.369999999999</v>
      </c>
      <c r="U1405" s="8" t="str">
        <f>IFERROR(IF(Orders_CLEAN[[#This Row],[Profit]]/Orders_CLEAN[[#This Row],[LineTotal]]&gt;0.3, "High", IF(Orders_CLEAN[[#This Row],[Profit]]/Orders_CLEAN[[#This Row],[LineTotal]]&gt;=0.15, "Medium", "Low")), "Quantity Error!")</f>
        <v>High</v>
      </c>
      <c r="V1405" s="8" t="str">
        <f>IF(COUNTIF(Returns[OrderID], Orders_CLEAN[[#This Row],[OrderID]])&gt;0, "Yes", "No")</f>
        <v>No</v>
      </c>
      <c r="W1405" s="19">
        <f>IF(Orders_CLEAN[[#This Row],[Returned]]="Yes",1,0)</f>
        <v>0</v>
      </c>
    </row>
    <row r="1406" spans="1:23" x14ac:dyDescent="0.2">
      <c r="A1406" t="s">
        <v>2104</v>
      </c>
      <c r="B1406" s="5">
        <v>45568</v>
      </c>
      <c r="C1406" s="5" t="str">
        <f>IF(Orders_CLEAN[[#This Row],[Quantity]]="", "Quantity Error!", "Q"&amp;ROUNDUP(MONTH(Orders_CLEAN[[#This Row],[OrderDate]])/3,0))</f>
        <v>Q4</v>
      </c>
      <c r="D1406" t="s">
        <v>268</v>
      </c>
      <c r="E1406" t="str">
        <f>_xlfn.XLOOKUP(Orders_CLEAN[[#This Row],[CustomerID]],Customers[CustomerID],Customers[CustomerName])</f>
        <v>Palesa Steyn</v>
      </c>
      <c r="F1406" t="s">
        <v>195</v>
      </c>
      <c r="G1406" t="str">
        <f>_xlfn.XLOOKUP(Orders_CLEAN[[#This Row],[ProductID]],Products[ProductID],Products[ProductName])</f>
        <v>Printers Model 2</v>
      </c>
      <c r="H1406" t="str">
        <f>_xlfn.XLOOKUP(Orders_CLEAN[[#This Row],[ProductName]],Products[ProductName],Products[Category])</f>
        <v>Technology</v>
      </c>
      <c r="I1406" s="6">
        <f>_xlfn.XLOOKUP(Orders_CLEAN[[#This Row],[ProductID]],Products[ProductID],Products[Cost])</f>
        <v>338.21</v>
      </c>
      <c r="J1406">
        <v>10</v>
      </c>
      <c r="K1406" s="6">
        <v>661.25</v>
      </c>
      <c r="L1406" s="7">
        <v>0</v>
      </c>
      <c r="M1406" t="s">
        <v>62</v>
      </c>
      <c r="N1406" t="s">
        <v>21</v>
      </c>
      <c r="O1406" t="str">
        <f>_xlfn.XLOOKUP(Orders_CLEAN[[#This Row],[Region]],Region_lookup[RegionCode],Region_lookup[RegionName])</f>
        <v>KwaZulu-Natal</v>
      </c>
      <c r="P1406" t="s">
        <v>97</v>
      </c>
      <c r="Q1406" t="str">
        <f>_xlfn.XLOOKUP(Orders_CLEAN[[#This Row],[EmployeeID]],Employees[EmployeeID],Employees[EmployeeName])</f>
        <v>Bongani Sithole</v>
      </c>
      <c r="R1406" s="8">
        <f>Orders_CLEAN[[#This Row],[Quantity]]*Orders_CLEAN[[#This Row],[UnitPrice]]*(1-Orders_CLEAN[[#This Row],[Discount]])</f>
        <v>6612.5</v>
      </c>
      <c r="S1406" s="8">
        <f>Orders_CLEAN[[#This Row],[Cost]]*Orders_CLEAN[[#This Row],[Quantity]]</f>
        <v>3382.1</v>
      </c>
      <c r="T1406" s="8">
        <f>Orders_CLEAN[[#This Row],[LineTotal]]-Orders_CLEAN[[#This Row],[LineCost]]</f>
        <v>3230.4</v>
      </c>
      <c r="U1406" s="8" t="str">
        <f>IFERROR(IF(Orders_CLEAN[[#This Row],[Profit]]/Orders_CLEAN[[#This Row],[LineTotal]]&gt;0.3, "High", IF(Orders_CLEAN[[#This Row],[Profit]]/Orders_CLEAN[[#This Row],[LineTotal]]&gt;=0.15, "Medium", "Low")), "Quantity Error!")</f>
        <v>High</v>
      </c>
      <c r="V1406" s="8" t="str">
        <f>IF(COUNTIF(Returns[OrderID], Orders_CLEAN[[#This Row],[OrderID]])&gt;0, "Yes", "No")</f>
        <v>No</v>
      </c>
      <c r="W1406" s="19">
        <f>IF(Orders_CLEAN[[#This Row],[Returned]]="Yes",1,0)</f>
        <v>0</v>
      </c>
    </row>
    <row r="1407" spans="1:23" x14ac:dyDescent="0.2">
      <c r="A1407" t="s">
        <v>2105</v>
      </c>
      <c r="B1407" s="5">
        <v>45438</v>
      </c>
      <c r="C1407" s="5" t="str">
        <f>IF(Orders_CLEAN[[#This Row],[Quantity]]="", "Quantity Error!", "Q"&amp;ROUNDUP(MONTH(Orders_CLEAN[[#This Row],[OrderDate]])/3,0))</f>
        <v>Q2</v>
      </c>
      <c r="D1407" t="s">
        <v>419</v>
      </c>
      <c r="E1407" t="str">
        <f>_xlfn.XLOOKUP(Orders_CLEAN[[#This Row],[CustomerID]],Customers[CustomerID],Customers[CustomerName])</f>
        <v>Aisha Khumalo</v>
      </c>
      <c r="F1407" t="s">
        <v>231</v>
      </c>
      <c r="G1407" t="str">
        <f>_xlfn.XLOOKUP(Orders_CLEAN[[#This Row],[ProductID]],Products[ProductID],Products[ProductName])</f>
        <v>Accessories Model 2</v>
      </c>
      <c r="H1407" t="str">
        <f>_xlfn.XLOOKUP(Orders_CLEAN[[#This Row],[ProductName]],Products[ProductName],Products[Category])</f>
        <v>Technology</v>
      </c>
      <c r="I1407" s="6">
        <f>_xlfn.XLOOKUP(Orders_CLEAN[[#This Row],[ProductID]],Products[ProductID],Products[Cost])</f>
        <v>31.01</v>
      </c>
      <c r="J1407">
        <v>6</v>
      </c>
      <c r="K1407" s="6">
        <v>49.68</v>
      </c>
      <c r="L1407" s="7">
        <v>0.2</v>
      </c>
      <c r="M1407" t="s">
        <v>27</v>
      </c>
      <c r="N1407" t="s">
        <v>47</v>
      </c>
      <c r="O1407" t="str">
        <f>_xlfn.XLOOKUP(Orders_CLEAN[[#This Row],[Region]],Region_lookup[RegionCode],Region_lookup[RegionName])</f>
        <v>Eastern Cape</v>
      </c>
      <c r="P1407" t="s">
        <v>75</v>
      </c>
      <c r="Q1407" t="str">
        <f>_xlfn.XLOOKUP(Orders_CLEAN[[#This Row],[EmployeeID]],Employees[EmployeeID],Employees[EmployeeName])</f>
        <v>Francois Steyn</v>
      </c>
      <c r="R1407" s="8">
        <f>Orders_CLEAN[[#This Row],[Quantity]]*Orders_CLEAN[[#This Row],[UnitPrice]]*(1-Orders_CLEAN[[#This Row],[Discount]])</f>
        <v>238.464</v>
      </c>
      <c r="S1407" s="8">
        <f>Orders_CLEAN[[#This Row],[Cost]]*Orders_CLEAN[[#This Row],[Quantity]]</f>
        <v>186.06</v>
      </c>
      <c r="T1407" s="8">
        <f>Orders_CLEAN[[#This Row],[LineTotal]]-Orders_CLEAN[[#This Row],[LineCost]]</f>
        <v>52.403999999999996</v>
      </c>
      <c r="U1407" s="8" t="str">
        <f>IFERROR(IF(Orders_CLEAN[[#This Row],[Profit]]/Orders_CLEAN[[#This Row],[LineTotal]]&gt;0.3, "High", IF(Orders_CLEAN[[#This Row],[Profit]]/Orders_CLEAN[[#This Row],[LineTotal]]&gt;=0.15, "Medium", "Low")), "Quantity Error!")</f>
        <v>Medium</v>
      </c>
      <c r="V1407" s="8" t="str">
        <f>IF(COUNTIF(Returns[OrderID], Orders_CLEAN[[#This Row],[OrderID]])&gt;0, "Yes", "No")</f>
        <v>No</v>
      </c>
      <c r="W1407" s="19">
        <f>IF(Orders_CLEAN[[#This Row],[Returned]]="Yes",1,0)</f>
        <v>0</v>
      </c>
    </row>
    <row r="1408" spans="1:23" x14ac:dyDescent="0.2">
      <c r="A1408" t="s">
        <v>2107</v>
      </c>
      <c r="B1408" s="5">
        <v>45556</v>
      </c>
      <c r="C1408" s="5" t="str">
        <f>IF(Orders_CLEAN[[#This Row],[Quantity]]="", "Quantity Error!", "Q"&amp;ROUNDUP(MONTH(Orders_CLEAN[[#This Row],[OrderDate]])/3,0))</f>
        <v>Q3</v>
      </c>
      <c r="D1408" t="s">
        <v>283</v>
      </c>
      <c r="E1408" t="str">
        <f>_xlfn.XLOOKUP(Orders_CLEAN[[#This Row],[CustomerID]],Customers[CustomerID],Customers[CustomerName])</f>
        <v>Precious Botha</v>
      </c>
      <c r="F1408" t="s">
        <v>537</v>
      </c>
      <c r="G1408" t="str">
        <f>_xlfn.XLOOKUP(Orders_CLEAN[[#This Row],[ProductID]],Products[ProductID],Products[ProductName])</f>
        <v>Desks Model 4</v>
      </c>
      <c r="H1408" t="str">
        <f>_xlfn.XLOOKUP(Orders_CLEAN[[#This Row],[ProductName]],Products[ProductName],Products[Category])</f>
        <v>Furniture</v>
      </c>
      <c r="I1408" s="6">
        <f>_xlfn.XLOOKUP(Orders_CLEAN[[#This Row],[ProductID]],Products[ProductID],Products[Cost])</f>
        <v>598.51</v>
      </c>
      <c r="J1408">
        <v>10</v>
      </c>
      <c r="K1408" s="6">
        <v>940.73</v>
      </c>
      <c r="L1408" s="7">
        <v>0.1</v>
      </c>
      <c r="M1408" t="s">
        <v>27</v>
      </c>
      <c r="N1408" t="s">
        <v>21</v>
      </c>
      <c r="O1408" t="str">
        <f>_xlfn.XLOOKUP(Orders_CLEAN[[#This Row],[Region]],Region_lookup[RegionCode],Region_lookup[RegionName])</f>
        <v>KwaZulu-Natal</v>
      </c>
      <c r="P1408" t="s">
        <v>22</v>
      </c>
      <c r="Q1408" t="str">
        <f>_xlfn.XLOOKUP(Orders_CLEAN[[#This Row],[EmployeeID]],Employees[EmployeeID],Employees[EmployeeName])</f>
        <v>Thabo Le Roux</v>
      </c>
      <c r="R1408" s="8">
        <f>Orders_CLEAN[[#This Row],[Quantity]]*Orders_CLEAN[[#This Row],[UnitPrice]]*(1-Orders_CLEAN[[#This Row],[Discount]])</f>
        <v>8466.57</v>
      </c>
      <c r="S1408" s="8">
        <f>Orders_CLEAN[[#This Row],[Cost]]*Orders_CLEAN[[#This Row],[Quantity]]</f>
        <v>5985.1</v>
      </c>
      <c r="T1408" s="8">
        <f>Orders_CLEAN[[#This Row],[LineTotal]]-Orders_CLEAN[[#This Row],[LineCost]]</f>
        <v>2481.4699999999993</v>
      </c>
      <c r="U1408" s="8" t="str">
        <f>IFERROR(IF(Orders_CLEAN[[#This Row],[Profit]]/Orders_CLEAN[[#This Row],[LineTotal]]&gt;0.3, "High", IF(Orders_CLEAN[[#This Row],[Profit]]/Orders_CLEAN[[#This Row],[LineTotal]]&gt;=0.15, "Medium", "Low")), "Quantity Error!")</f>
        <v>Medium</v>
      </c>
      <c r="V1408" s="8" t="str">
        <f>IF(COUNTIF(Returns[OrderID], Orders_CLEAN[[#This Row],[OrderID]])&gt;0, "Yes", "No")</f>
        <v>No</v>
      </c>
      <c r="W1408" s="19">
        <f>IF(Orders_CLEAN[[#This Row],[Returned]]="Yes",1,0)</f>
        <v>0</v>
      </c>
    </row>
    <row r="1409" spans="1:23" x14ac:dyDescent="0.2">
      <c r="A1409" t="s">
        <v>2108</v>
      </c>
      <c r="B1409" s="5">
        <v>45625</v>
      </c>
      <c r="C1409" s="5" t="str">
        <f>IF(Orders_CLEAN[[#This Row],[Quantity]]="", "Quantity Error!", "Q"&amp;ROUNDUP(MONTH(Orders_CLEAN[[#This Row],[OrderDate]])/3,0))</f>
        <v>Q4</v>
      </c>
      <c r="D1409" t="s">
        <v>451</v>
      </c>
      <c r="E1409" t="str">
        <f>_xlfn.XLOOKUP(Orders_CLEAN[[#This Row],[CustomerID]],Customers[CustomerID],Customers[CustomerName])</f>
        <v>Anja Dlamini</v>
      </c>
      <c r="F1409" t="s">
        <v>181</v>
      </c>
      <c r="G1409" t="str">
        <f>_xlfn.XLOOKUP(Orders_CLEAN[[#This Row],[ProductID]],Products[ProductID],Products[ProductName])</f>
        <v>Envelopes Model 1</v>
      </c>
      <c r="H1409" t="str">
        <f>_xlfn.XLOOKUP(Orders_CLEAN[[#This Row],[ProductName]],Products[ProductName],Products[Category])</f>
        <v>Office Supplies</v>
      </c>
      <c r="I1409" s="6">
        <f>_xlfn.XLOOKUP(Orders_CLEAN[[#This Row],[ProductID]],Products[ProductID],Products[Cost])</f>
        <v>76.66</v>
      </c>
      <c r="J1409">
        <v>6</v>
      </c>
      <c r="K1409" s="6">
        <v>117.32</v>
      </c>
      <c r="L1409" s="7">
        <v>0</v>
      </c>
      <c r="M1409" t="s">
        <v>27</v>
      </c>
      <c r="N1409" t="s">
        <v>31</v>
      </c>
      <c r="O1409" t="str">
        <f>_xlfn.XLOOKUP(Orders_CLEAN[[#This Row],[Region]],Region_lookup[RegionCode],Region_lookup[RegionName])</f>
        <v>Gauteng</v>
      </c>
      <c r="P1409" t="s">
        <v>43</v>
      </c>
      <c r="Q1409" t="str">
        <f>_xlfn.XLOOKUP(Orders_CLEAN[[#This Row],[EmployeeID]],Employees[EmployeeID],Employees[EmployeeName])</f>
        <v>Thabo Dlamini</v>
      </c>
      <c r="R1409" s="8">
        <f>Orders_CLEAN[[#This Row],[Quantity]]*Orders_CLEAN[[#This Row],[UnitPrice]]*(1-Orders_CLEAN[[#This Row],[Discount]])</f>
        <v>703.92</v>
      </c>
      <c r="S1409" s="8">
        <f>Orders_CLEAN[[#This Row],[Cost]]*Orders_CLEAN[[#This Row],[Quantity]]</f>
        <v>459.96</v>
      </c>
      <c r="T1409" s="8">
        <f>Orders_CLEAN[[#This Row],[LineTotal]]-Orders_CLEAN[[#This Row],[LineCost]]</f>
        <v>243.95999999999998</v>
      </c>
      <c r="U1409" s="8" t="str">
        <f>IFERROR(IF(Orders_CLEAN[[#This Row],[Profit]]/Orders_CLEAN[[#This Row],[LineTotal]]&gt;0.3, "High", IF(Orders_CLEAN[[#This Row],[Profit]]/Orders_CLEAN[[#This Row],[LineTotal]]&gt;=0.15, "Medium", "Low")), "Quantity Error!")</f>
        <v>High</v>
      </c>
      <c r="V1409" s="8" t="str">
        <f>IF(COUNTIF(Returns[OrderID], Orders_CLEAN[[#This Row],[OrderID]])&gt;0, "Yes", "No")</f>
        <v>No</v>
      </c>
      <c r="W1409" s="19">
        <f>IF(Orders_CLEAN[[#This Row],[Returned]]="Yes",1,0)</f>
        <v>0</v>
      </c>
    </row>
    <row r="1410" spans="1:23" x14ac:dyDescent="0.2">
      <c r="A1410" t="s">
        <v>2109</v>
      </c>
      <c r="B1410" s="5">
        <v>45836</v>
      </c>
      <c r="C1410" s="5" t="str">
        <f>IF(Orders_CLEAN[[#This Row],[Quantity]]="", "Quantity Error!", "Q"&amp;ROUNDUP(MONTH(Orders_CLEAN[[#This Row],[OrderDate]])/3,0))</f>
        <v>Q2</v>
      </c>
      <c r="D1410" t="s">
        <v>141</v>
      </c>
      <c r="E1410" t="str">
        <f>_xlfn.XLOOKUP(Orders_CLEAN[[#This Row],[CustomerID]],Customers[CustomerID],Customers[CustomerName])</f>
        <v>Anja Molefe</v>
      </c>
      <c r="F1410" t="s">
        <v>51</v>
      </c>
      <c r="G1410" t="str">
        <f>_xlfn.XLOOKUP(Orders_CLEAN[[#This Row],[ProductID]],Products[ProductID],Products[ProductName])</f>
        <v>Bookcases Model 4</v>
      </c>
      <c r="H1410" t="str">
        <f>_xlfn.XLOOKUP(Orders_CLEAN[[#This Row],[ProductName]],Products[ProductName],Products[Category])</f>
        <v>Furniture</v>
      </c>
      <c r="I1410" s="6">
        <f>_xlfn.XLOOKUP(Orders_CLEAN[[#This Row],[ProductID]],Products[ProductID],Products[Cost])</f>
        <v>539.9</v>
      </c>
      <c r="J1410">
        <v>8</v>
      </c>
      <c r="K1410" s="6">
        <v>1019.72</v>
      </c>
      <c r="L1410" s="7">
        <v>0.05</v>
      </c>
      <c r="M1410" t="s">
        <v>36</v>
      </c>
      <c r="N1410" t="s">
        <v>14</v>
      </c>
      <c r="O1410" t="str">
        <f>_xlfn.XLOOKUP(Orders_CLEAN[[#This Row],[Region]],Region_lookup[RegionCode],Region_lookup[RegionName])</f>
        <v>Western Cape</v>
      </c>
      <c r="P1410" t="s">
        <v>82</v>
      </c>
      <c r="Q1410" t="str">
        <f>_xlfn.XLOOKUP(Orders_CLEAN[[#This Row],[EmployeeID]],Employees[EmployeeID],Employees[EmployeeName])</f>
        <v>Thabo Pretorius</v>
      </c>
      <c r="R1410" s="8">
        <f>Orders_CLEAN[[#This Row],[Quantity]]*Orders_CLEAN[[#This Row],[UnitPrice]]*(1-Orders_CLEAN[[#This Row],[Discount]])</f>
        <v>7749.8720000000003</v>
      </c>
      <c r="S1410" s="8">
        <f>Orders_CLEAN[[#This Row],[Cost]]*Orders_CLEAN[[#This Row],[Quantity]]</f>
        <v>4319.2</v>
      </c>
      <c r="T1410" s="8">
        <f>Orders_CLEAN[[#This Row],[LineTotal]]-Orders_CLEAN[[#This Row],[LineCost]]</f>
        <v>3430.6720000000005</v>
      </c>
      <c r="U1410" s="8" t="str">
        <f>IFERROR(IF(Orders_CLEAN[[#This Row],[Profit]]/Orders_CLEAN[[#This Row],[LineTotal]]&gt;0.3, "High", IF(Orders_CLEAN[[#This Row],[Profit]]/Orders_CLEAN[[#This Row],[LineTotal]]&gt;=0.15, "Medium", "Low")), "Quantity Error!")</f>
        <v>High</v>
      </c>
      <c r="V1410" s="8" t="str">
        <f>IF(COUNTIF(Returns[OrderID], Orders_CLEAN[[#This Row],[OrderID]])&gt;0, "Yes", "No")</f>
        <v>No</v>
      </c>
      <c r="W1410" s="19">
        <f>IF(Orders_CLEAN[[#This Row],[Returned]]="Yes",1,0)</f>
        <v>0</v>
      </c>
    </row>
    <row r="1411" spans="1:23" x14ac:dyDescent="0.2">
      <c r="A1411" t="s">
        <v>2110</v>
      </c>
      <c r="B1411" s="5">
        <v>45787</v>
      </c>
      <c r="C1411" s="5" t="str">
        <f>IF(Orders_CLEAN[[#This Row],[Quantity]]="", "Quantity Error!", "Q"&amp;ROUNDUP(MONTH(Orders_CLEAN[[#This Row],[OrderDate]])/3,0))</f>
        <v>Q2</v>
      </c>
      <c r="D1411" t="s">
        <v>463</v>
      </c>
      <c r="E1411" t="str">
        <f>_xlfn.XLOOKUP(Orders_CLEAN[[#This Row],[CustomerID]],Customers[CustomerID],Customers[CustomerName])</f>
        <v>Anja Van Der Merwe</v>
      </c>
      <c r="F1411" t="s">
        <v>26</v>
      </c>
      <c r="G1411" t="str">
        <f>_xlfn.XLOOKUP(Orders_CLEAN[[#This Row],[ProductID]],Products[ProductID],Products[ProductName])</f>
        <v>Bookcases Model 3</v>
      </c>
      <c r="H1411" t="str">
        <f>_xlfn.XLOOKUP(Orders_CLEAN[[#This Row],[ProductName]],Products[ProductName],Products[Category])</f>
        <v>Furniture</v>
      </c>
      <c r="I1411" s="6">
        <f>_xlfn.XLOOKUP(Orders_CLEAN[[#This Row],[ProductID]],Products[ProductID],Products[Cost])</f>
        <v>431.57</v>
      </c>
      <c r="J1411">
        <v>3</v>
      </c>
      <c r="K1411" s="6">
        <v>725.92</v>
      </c>
      <c r="L1411" s="7">
        <v>0</v>
      </c>
      <c r="M1411" t="s">
        <v>13</v>
      </c>
      <c r="N1411" t="s">
        <v>21</v>
      </c>
      <c r="O1411" t="str">
        <f>_xlfn.XLOOKUP(Orders_CLEAN[[#This Row],[Region]],Region_lookup[RegionCode],Region_lookup[RegionName])</f>
        <v>KwaZulu-Natal</v>
      </c>
      <c r="P1411" t="s">
        <v>97</v>
      </c>
      <c r="Q1411" t="str">
        <f>_xlfn.XLOOKUP(Orders_CLEAN[[#This Row],[EmployeeID]],Employees[EmployeeID],Employees[EmployeeName])</f>
        <v>Bongani Sithole</v>
      </c>
      <c r="R1411" s="8">
        <f>Orders_CLEAN[[#This Row],[Quantity]]*Orders_CLEAN[[#This Row],[UnitPrice]]*(1-Orders_CLEAN[[#This Row],[Discount]])</f>
        <v>2177.7599999999998</v>
      </c>
      <c r="S1411" s="8">
        <f>Orders_CLEAN[[#This Row],[Cost]]*Orders_CLEAN[[#This Row],[Quantity]]</f>
        <v>1294.71</v>
      </c>
      <c r="T1411" s="8">
        <f>Orders_CLEAN[[#This Row],[LineTotal]]-Orders_CLEAN[[#This Row],[LineCost]]</f>
        <v>883.04999999999973</v>
      </c>
      <c r="U1411" s="8" t="str">
        <f>IFERROR(IF(Orders_CLEAN[[#This Row],[Profit]]/Orders_CLEAN[[#This Row],[LineTotal]]&gt;0.3, "High", IF(Orders_CLEAN[[#This Row],[Profit]]/Orders_CLEAN[[#This Row],[LineTotal]]&gt;=0.15, "Medium", "Low")), "Quantity Error!")</f>
        <v>High</v>
      </c>
      <c r="V1411" s="8" t="str">
        <f>IF(COUNTIF(Returns[OrderID], Orders_CLEAN[[#This Row],[OrderID]])&gt;0, "Yes", "No")</f>
        <v>No</v>
      </c>
      <c r="W1411" s="19">
        <f>IF(Orders_CLEAN[[#This Row],[Returned]]="Yes",1,0)</f>
        <v>0</v>
      </c>
    </row>
    <row r="1412" spans="1:23" x14ac:dyDescent="0.2">
      <c r="A1412" t="s">
        <v>2111</v>
      </c>
      <c r="B1412" s="5">
        <v>45575</v>
      </c>
      <c r="C1412" s="5" t="str">
        <f>IF(Orders_CLEAN[[#This Row],[Quantity]]="", "Quantity Error!", "Q"&amp;ROUNDUP(MONTH(Orders_CLEAN[[#This Row],[OrderDate]])/3,0))</f>
        <v>Q4</v>
      </c>
      <c r="D1412" t="s">
        <v>126</v>
      </c>
      <c r="E1412" t="str">
        <f>_xlfn.XLOOKUP(Orders_CLEAN[[#This Row],[CustomerID]],Customers[CustomerID],Customers[CustomerName])</f>
        <v>Sipho Molefe</v>
      </c>
      <c r="F1412" t="s">
        <v>88</v>
      </c>
      <c r="G1412" t="str">
        <f>_xlfn.XLOOKUP(Orders_CLEAN[[#This Row],[ProductID]],Products[ProductID],Products[ProductName])</f>
        <v>Tables Model 2</v>
      </c>
      <c r="H1412" t="str">
        <f>_xlfn.XLOOKUP(Orders_CLEAN[[#This Row],[ProductName]],Products[ProductName],Products[Category])</f>
        <v>Furniture</v>
      </c>
      <c r="I1412" s="6">
        <f>_xlfn.XLOOKUP(Orders_CLEAN[[#This Row],[ProductID]],Products[ProductID],Products[Cost])</f>
        <v>752.53</v>
      </c>
      <c r="J1412">
        <v>10</v>
      </c>
      <c r="K1412" s="6">
        <v>1018.12</v>
      </c>
      <c r="L1412" s="7">
        <v>0.1</v>
      </c>
      <c r="M1412" t="s">
        <v>13</v>
      </c>
      <c r="N1412" t="s">
        <v>31</v>
      </c>
      <c r="O1412" t="str">
        <f>_xlfn.XLOOKUP(Orders_CLEAN[[#This Row],[Region]],Region_lookup[RegionCode],Region_lookup[RegionName])</f>
        <v>Gauteng</v>
      </c>
      <c r="P1412" t="s">
        <v>52</v>
      </c>
      <c r="Q1412" t="str">
        <f>_xlfn.XLOOKUP(Orders_CLEAN[[#This Row],[EmployeeID]],Employees[EmployeeID],Employees[EmployeeName])</f>
        <v>Precious Mbatha</v>
      </c>
      <c r="R1412" s="8">
        <f>Orders_CLEAN[[#This Row],[Quantity]]*Orders_CLEAN[[#This Row],[UnitPrice]]*(1-Orders_CLEAN[[#This Row],[Discount]])</f>
        <v>9163.0800000000017</v>
      </c>
      <c r="S1412" s="8">
        <f>Orders_CLEAN[[#This Row],[Cost]]*Orders_CLEAN[[#This Row],[Quantity]]</f>
        <v>7525.2999999999993</v>
      </c>
      <c r="T1412" s="8">
        <f>Orders_CLEAN[[#This Row],[LineTotal]]-Orders_CLEAN[[#This Row],[LineCost]]</f>
        <v>1637.7800000000025</v>
      </c>
      <c r="U1412" s="8" t="str">
        <f>IFERROR(IF(Orders_CLEAN[[#This Row],[Profit]]/Orders_CLEAN[[#This Row],[LineTotal]]&gt;0.3, "High", IF(Orders_CLEAN[[#This Row],[Profit]]/Orders_CLEAN[[#This Row],[LineTotal]]&gt;=0.15, "Medium", "Low")), "Quantity Error!")</f>
        <v>Medium</v>
      </c>
      <c r="V1412" s="8" t="str">
        <f>IF(COUNTIF(Returns[OrderID], Orders_CLEAN[[#This Row],[OrderID]])&gt;0, "Yes", "No")</f>
        <v>No</v>
      </c>
      <c r="W1412" s="19">
        <f>IF(Orders_CLEAN[[#This Row],[Returned]]="Yes",1,0)</f>
        <v>0</v>
      </c>
    </row>
    <row r="1413" spans="1:23" x14ac:dyDescent="0.2">
      <c r="A1413" t="s">
        <v>2112</v>
      </c>
      <c r="B1413" s="5">
        <v>45660</v>
      </c>
      <c r="C1413" s="5" t="str">
        <f>IF(Orders_CLEAN[[#This Row],[Quantity]]="", "Quantity Error!", "Q"&amp;ROUNDUP(MONTH(Orders_CLEAN[[#This Row],[OrderDate]])/3,0))</f>
        <v>Q1</v>
      </c>
      <c r="D1413" t="s">
        <v>394</v>
      </c>
      <c r="E1413" t="str">
        <f>_xlfn.XLOOKUP(Orders_CLEAN[[#This Row],[CustomerID]],Customers[CustomerID],Customers[CustomerName])</f>
        <v>Nomsa Pretorius</v>
      </c>
      <c r="F1413" t="s">
        <v>365</v>
      </c>
      <c r="G1413" t="str">
        <f>_xlfn.XLOOKUP(Orders_CLEAN[[#This Row],[ProductID]],Products[ProductID],Products[ProductName])</f>
        <v>Binders Model 4</v>
      </c>
      <c r="H1413" t="str">
        <f>_xlfn.XLOOKUP(Orders_CLEAN[[#This Row],[ProductName]],Products[ProductName],Products[Category])</f>
        <v>Office Supplies</v>
      </c>
      <c r="I1413" s="6">
        <f>_xlfn.XLOOKUP(Orders_CLEAN[[#This Row],[ProductID]],Products[ProductID],Products[Cost])</f>
        <v>723.8</v>
      </c>
      <c r="J1413">
        <v>1</v>
      </c>
      <c r="K1413" s="6">
        <v>1101.54</v>
      </c>
      <c r="L1413" s="7">
        <v>0.1</v>
      </c>
      <c r="M1413" t="s">
        <v>62</v>
      </c>
      <c r="N1413" t="s">
        <v>21</v>
      </c>
      <c r="O1413" t="str">
        <f>_xlfn.XLOOKUP(Orders_CLEAN[[#This Row],[Region]],Region_lookup[RegionCode],Region_lookup[RegionName])</f>
        <v>KwaZulu-Natal</v>
      </c>
      <c r="P1413" t="s">
        <v>170</v>
      </c>
      <c r="Q1413" t="str">
        <f>_xlfn.XLOOKUP(Orders_CLEAN[[#This Row],[EmployeeID]],Employees[EmployeeID],Employees[EmployeeName])</f>
        <v>Nomvula Le Roux</v>
      </c>
      <c r="R1413" s="8">
        <f>Orders_CLEAN[[#This Row],[Quantity]]*Orders_CLEAN[[#This Row],[UnitPrice]]*(1-Orders_CLEAN[[#This Row],[Discount]])</f>
        <v>991.38599999999997</v>
      </c>
      <c r="S1413" s="8">
        <f>Orders_CLEAN[[#This Row],[Cost]]*Orders_CLEAN[[#This Row],[Quantity]]</f>
        <v>723.8</v>
      </c>
      <c r="T1413" s="8">
        <f>Orders_CLEAN[[#This Row],[LineTotal]]-Orders_CLEAN[[#This Row],[LineCost]]</f>
        <v>267.58600000000001</v>
      </c>
      <c r="U1413" s="8" t="str">
        <f>IFERROR(IF(Orders_CLEAN[[#This Row],[Profit]]/Orders_CLEAN[[#This Row],[LineTotal]]&gt;0.3, "High", IF(Orders_CLEAN[[#This Row],[Profit]]/Orders_CLEAN[[#This Row],[LineTotal]]&gt;=0.15, "Medium", "Low")), "Quantity Error!")</f>
        <v>Medium</v>
      </c>
      <c r="V1413" s="8" t="str">
        <f>IF(COUNTIF(Returns[OrderID], Orders_CLEAN[[#This Row],[OrderID]])&gt;0, "Yes", "No")</f>
        <v>No</v>
      </c>
      <c r="W1413" s="19">
        <f>IF(Orders_CLEAN[[#This Row],[Returned]]="Yes",1,0)</f>
        <v>0</v>
      </c>
    </row>
    <row r="1414" spans="1:23" x14ac:dyDescent="0.2">
      <c r="A1414" t="s">
        <v>2113</v>
      </c>
      <c r="B1414" s="5">
        <v>45396</v>
      </c>
      <c r="C1414" s="5" t="str">
        <f>IF(Orders_CLEAN[[#This Row],[Quantity]]="", "Quantity Error!", "Q"&amp;ROUNDUP(MONTH(Orders_CLEAN[[#This Row],[OrderDate]])/3,0))</f>
        <v>Q2</v>
      </c>
      <c r="D1414" t="s">
        <v>198</v>
      </c>
      <c r="E1414" t="str">
        <f>_xlfn.XLOOKUP(Orders_CLEAN[[#This Row],[CustomerID]],Customers[CustomerID],Customers[CustomerName])</f>
        <v>Nomsa Mahlangu</v>
      </c>
      <c r="F1414" t="s">
        <v>297</v>
      </c>
      <c r="G1414" t="str">
        <f>_xlfn.XLOOKUP(Orders_CLEAN[[#This Row],[ProductID]],Products[ProductID],Products[ProductName])</f>
        <v>Laptops Model 2</v>
      </c>
      <c r="H1414" t="str">
        <f>_xlfn.XLOOKUP(Orders_CLEAN[[#This Row],[ProductName]],Products[ProductName],Products[Category])</f>
        <v>Technology</v>
      </c>
      <c r="I1414" s="6">
        <f>_xlfn.XLOOKUP(Orders_CLEAN[[#This Row],[ProductID]],Products[ProductID],Products[Cost])</f>
        <v>55.26</v>
      </c>
      <c r="J1414">
        <v>1</v>
      </c>
      <c r="K1414" s="6">
        <v>112.32</v>
      </c>
      <c r="L1414" s="7">
        <v>0</v>
      </c>
      <c r="M1414" t="s">
        <v>27</v>
      </c>
      <c r="N1414" t="s">
        <v>47</v>
      </c>
      <c r="O1414" t="str">
        <f>_xlfn.XLOOKUP(Orders_CLEAN[[#This Row],[Region]],Region_lookup[RegionCode],Region_lookup[RegionName])</f>
        <v>Eastern Cape</v>
      </c>
      <c r="P1414" t="s">
        <v>58</v>
      </c>
      <c r="Q1414" t="str">
        <f>_xlfn.XLOOKUP(Orders_CLEAN[[#This Row],[EmployeeID]],Employees[EmployeeID],Employees[EmployeeName])</f>
        <v>Palesa Steyn</v>
      </c>
      <c r="R1414" s="8">
        <f>Orders_CLEAN[[#This Row],[Quantity]]*Orders_CLEAN[[#This Row],[UnitPrice]]*(1-Orders_CLEAN[[#This Row],[Discount]])</f>
        <v>112.32</v>
      </c>
      <c r="S1414" s="8">
        <f>Orders_CLEAN[[#This Row],[Cost]]*Orders_CLEAN[[#This Row],[Quantity]]</f>
        <v>55.26</v>
      </c>
      <c r="T1414" s="8">
        <f>Orders_CLEAN[[#This Row],[LineTotal]]-Orders_CLEAN[[#This Row],[LineCost]]</f>
        <v>57.059999999999995</v>
      </c>
      <c r="U1414" s="8" t="str">
        <f>IFERROR(IF(Orders_CLEAN[[#This Row],[Profit]]/Orders_CLEAN[[#This Row],[LineTotal]]&gt;0.3, "High", IF(Orders_CLEAN[[#This Row],[Profit]]/Orders_CLEAN[[#This Row],[LineTotal]]&gt;=0.15, "Medium", "Low")), "Quantity Error!")</f>
        <v>High</v>
      </c>
      <c r="V1414" s="8" t="str">
        <f>IF(COUNTIF(Returns[OrderID], Orders_CLEAN[[#This Row],[OrderID]])&gt;0, "Yes", "No")</f>
        <v>No</v>
      </c>
      <c r="W1414" s="19">
        <f>IF(Orders_CLEAN[[#This Row],[Returned]]="Yes",1,0)</f>
        <v>0</v>
      </c>
    </row>
    <row r="1415" spans="1:23" x14ac:dyDescent="0.2">
      <c r="A1415" t="s">
        <v>2115</v>
      </c>
      <c r="B1415" s="5">
        <v>45794</v>
      </c>
      <c r="C1415" s="5" t="str">
        <f>IF(Orders_CLEAN[[#This Row],[Quantity]]="", "Quantity Error!", "Q"&amp;ROUNDUP(MONTH(Orders_CLEAN[[#This Row],[OrderDate]])/3,0))</f>
        <v>Q2</v>
      </c>
      <c r="D1415" t="s">
        <v>45</v>
      </c>
      <c r="E1415" t="str">
        <f>_xlfn.XLOOKUP(Orders_CLEAN[[#This Row],[CustomerID]],Customers[CustomerID],Customers[CustomerName])</f>
        <v>Francois Botha</v>
      </c>
      <c r="F1415" t="s">
        <v>139</v>
      </c>
      <c r="G1415" t="str">
        <f>_xlfn.XLOOKUP(Orders_CLEAN[[#This Row],[ProductID]],Products[ProductID],Products[ProductName])</f>
        <v>Envelopes Model 3</v>
      </c>
      <c r="H1415" t="str">
        <f>_xlfn.XLOOKUP(Orders_CLEAN[[#This Row],[ProductName]],Products[ProductName],Products[Category])</f>
        <v>Office Supplies</v>
      </c>
      <c r="I1415" s="6">
        <f>_xlfn.XLOOKUP(Orders_CLEAN[[#This Row],[ProductID]],Products[ProductID],Products[Cost])</f>
        <v>110.07</v>
      </c>
      <c r="J1415">
        <v>4</v>
      </c>
      <c r="K1415" s="6">
        <v>193.99</v>
      </c>
      <c r="L1415" s="7">
        <v>0.15</v>
      </c>
      <c r="M1415" t="s">
        <v>62</v>
      </c>
      <c r="N1415" t="s">
        <v>47</v>
      </c>
      <c r="O1415" t="str">
        <f>_xlfn.XLOOKUP(Orders_CLEAN[[#This Row],[Region]],Region_lookup[RegionCode],Region_lookup[RegionName])</f>
        <v>Eastern Cape</v>
      </c>
      <c r="P1415" t="s">
        <v>75</v>
      </c>
      <c r="Q1415" t="str">
        <f>_xlfn.XLOOKUP(Orders_CLEAN[[#This Row],[EmployeeID]],Employees[EmployeeID],Employees[EmployeeName])</f>
        <v>Francois Steyn</v>
      </c>
      <c r="R1415" s="8">
        <f>Orders_CLEAN[[#This Row],[Quantity]]*Orders_CLEAN[[#This Row],[UnitPrice]]*(1-Orders_CLEAN[[#This Row],[Discount]])</f>
        <v>659.56600000000003</v>
      </c>
      <c r="S1415" s="8">
        <f>Orders_CLEAN[[#This Row],[Cost]]*Orders_CLEAN[[#This Row],[Quantity]]</f>
        <v>440.28</v>
      </c>
      <c r="T1415" s="8">
        <f>Orders_CLEAN[[#This Row],[LineTotal]]-Orders_CLEAN[[#This Row],[LineCost]]</f>
        <v>219.28600000000006</v>
      </c>
      <c r="U1415" s="8" t="str">
        <f>IFERROR(IF(Orders_CLEAN[[#This Row],[Profit]]/Orders_CLEAN[[#This Row],[LineTotal]]&gt;0.3, "High", IF(Orders_CLEAN[[#This Row],[Profit]]/Orders_CLEAN[[#This Row],[LineTotal]]&gt;=0.15, "Medium", "Low")), "Quantity Error!")</f>
        <v>High</v>
      </c>
      <c r="V1415" s="8" t="str">
        <f>IF(COUNTIF(Returns[OrderID], Orders_CLEAN[[#This Row],[OrderID]])&gt;0, "Yes", "No")</f>
        <v>No</v>
      </c>
      <c r="W1415" s="19">
        <f>IF(Orders_CLEAN[[#This Row],[Returned]]="Yes",1,0)</f>
        <v>0</v>
      </c>
    </row>
    <row r="1416" spans="1:23" x14ac:dyDescent="0.2">
      <c r="A1416" t="s">
        <v>2116</v>
      </c>
      <c r="B1416" s="5">
        <v>45502</v>
      </c>
      <c r="C1416" s="5" t="str">
        <f>IF(Orders_CLEAN[[#This Row],[Quantity]]="", "Quantity Error!", "Q"&amp;ROUNDUP(MONTH(Orders_CLEAN[[#This Row],[OrderDate]])/3,0))</f>
        <v>Q3</v>
      </c>
      <c r="D1416" t="s">
        <v>416</v>
      </c>
      <c r="E1416" t="str">
        <f>_xlfn.XLOOKUP(Orders_CLEAN[[#This Row],[CustomerID]],Customers[CustomerID],Customers[CustomerName])</f>
        <v>Kagiso Le Roux</v>
      </c>
      <c r="F1416" t="s">
        <v>162</v>
      </c>
      <c r="G1416" t="str">
        <f>_xlfn.XLOOKUP(Orders_CLEAN[[#This Row],[ProductID]],Products[ProductID],Products[ProductName])</f>
        <v>Chairs Model 1</v>
      </c>
      <c r="H1416" t="str">
        <f>_xlfn.XLOOKUP(Orders_CLEAN[[#This Row],[ProductName]],Products[ProductName],Products[Category])</f>
        <v>Furniture</v>
      </c>
      <c r="I1416" s="6">
        <f>_xlfn.XLOOKUP(Orders_CLEAN[[#This Row],[ProductID]],Products[ProductID],Products[Cost])</f>
        <v>96.56</v>
      </c>
      <c r="J1416">
        <v>10</v>
      </c>
      <c r="K1416" s="6">
        <v>209.03</v>
      </c>
      <c r="L1416" s="7">
        <v>0.05</v>
      </c>
      <c r="M1416" t="s">
        <v>27</v>
      </c>
      <c r="N1416" t="s">
        <v>47</v>
      </c>
      <c r="O1416" t="str">
        <f>_xlfn.XLOOKUP(Orders_CLEAN[[#This Row],[Region]],Region_lookup[RegionCode],Region_lookup[RegionName])</f>
        <v>Eastern Cape</v>
      </c>
      <c r="P1416" t="s">
        <v>75</v>
      </c>
      <c r="Q1416" t="str">
        <f>_xlfn.XLOOKUP(Orders_CLEAN[[#This Row],[EmployeeID]],Employees[EmployeeID],Employees[EmployeeName])</f>
        <v>Francois Steyn</v>
      </c>
      <c r="R1416" s="8">
        <f>Orders_CLEAN[[#This Row],[Quantity]]*Orders_CLEAN[[#This Row],[UnitPrice]]*(1-Orders_CLEAN[[#This Row],[Discount]])</f>
        <v>1985.7850000000001</v>
      </c>
      <c r="S1416" s="8">
        <f>Orders_CLEAN[[#This Row],[Cost]]*Orders_CLEAN[[#This Row],[Quantity]]</f>
        <v>965.6</v>
      </c>
      <c r="T1416" s="8">
        <f>Orders_CLEAN[[#This Row],[LineTotal]]-Orders_CLEAN[[#This Row],[LineCost]]</f>
        <v>1020.1850000000001</v>
      </c>
      <c r="U1416" s="8" t="str">
        <f>IFERROR(IF(Orders_CLEAN[[#This Row],[Profit]]/Orders_CLEAN[[#This Row],[LineTotal]]&gt;0.3, "High", IF(Orders_CLEAN[[#This Row],[Profit]]/Orders_CLEAN[[#This Row],[LineTotal]]&gt;=0.15, "Medium", "Low")), "Quantity Error!")</f>
        <v>High</v>
      </c>
      <c r="V1416" s="8" t="str">
        <f>IF(COUNTIF(Returns[OrderID], Orders_CLEAN[[#This Row],[OrderID]])&gt;0, "Yes", "No")</f>
        <v>No</v>
      </c>
      <c r="W1416" s="19">
        <f>IF(Orders_CLEAN[[#This Row],[Returned]]="Yes",1,0)</f>
        <v>0</v>
      </c>
    </row>
    <row r="1417" spans="1:23" x14ac:dyDescent="0.2">
      <c r="A1417" t="s">
        <v>2117</v>
      </c>
      <c r="B1417" s="5">
        <v>45363</v>
      </c>
      <c r="C1417" s="5" t="str">
        <f>IF(Orders_CLEAN[[#This Row],[Quantity]]="", "Quantity Error!", "Q"&amp;ROUNDUP(MONTH(Orders_CLEAN[[#This Row],[OrderDate]])/3,0))</f>
        <v>Q1</v>
      </c>
      <c r="D1417" t="s">
        <v>328</v>
      </c>
      <c r="E1417" t="str">
        <f>_xlfn.XLOOKUP(Orders_CLEAN[[#This Row],[CustomerID]],Customers[CustomerID],Customers[CustomerName])</f>
        <v>Nomsa Ndlovu</v>
      </c>
      <c r="F1417" t="s">
        <v>85</v>
      </c>
      <c r="G1417" t="str">
        <f>_xlfn.XLOOKUP(Orders_CLEAN[[#This Row],[ProductID]],Products[ProductID],Products[ProductName])</f>
        <v>Monitors Model 3</v>
      </c>
      <c r="H1417" t="str">
        <f>_xlfn.XLOOKUP(Orders_CLEAN[[#This Row],[ProductName]],Products[ProductName],Products[Category])</f>
        <v>Technology</v>
      </c>
      <c r="I1417" s="6">
        <f>_xlfn.XLOOKUP(Orders_CLEAN[[#This Row],[ProductID]],Products[ProductID],Products[Cost])</f>
        <v>710.37</v>
      </c>
      <c r="J1417">
        <v>3</v>
      </c>
      <c r="K1417" s="6">
        <v>979.52</v>
      </c>
      <c r="L1417" s="7">
        <v>0.15</v>
      </c>
      <c r="M1417" t="s">
        <v>13</v>
      </c>
      <c r="N1417" t="s">
        <v>31</v>
      </c>
      <c r="O1417" t="str">
        <f>_xlfn.XLOOKUP(Orders_CLEAN[[#This Row],[Region]],Region_lookup[RegionCode],Region_lookup[RegionName])</f>
        <v>Gauteng</v>
      </c>
      <c r="P1417" t="s">
        <v>43</v>
      </c>
      <c r="Q1417" t="str">
        <f>_xlfn.XLOOKUP(Orders_CLEAN[[#This Row],[EmployeeID]],Employees[EmployeeID],Employees[EmployeeName])</f>
        <v>Thabo Dlamini</v>
      </c>
      <c r="R1417" s="8">
        <f>Orders_CLEAN[[#This Row],[Quantity]]*Orders_CLEAN[[#This Row],[UnitPrice]]*(1-Orders_CLEAN[[#This Row],[Discount]])</f>
        <v>2497.7759999999998</v>
      </c>
      <c r="S1417" s="8">
        <f>Orders_CLEAN[[#This Row],[Cost]]*Orders_CLEAN[[#This Row],[Quantity]]</f>
        <v>2131.11</v>
      </c>
      <c r="T1417" s="8">
        <f>Orders_CLEAN[[#This Row],[LineTotal]]-Orders_CLEAN[[#This Row],[LineCost]]</f>
        <v>366.66599999999971</v>
      </c>
      <c r="U1417" s="8" t="str">
        <f>IFERROR(IF(Orders_CLEAN[[#This Row],[Profit]]/Orders_CLEAN[[#This Row],[LineTotal]]&gt;0.3, "High", IF(Orders_CLEAN[[#This Row],[Profit]]/Orders_CLEAN[[#This Row],[LineTotal]]&gt;=0.15, "Medium", "Low")), "Quantity Error!")</f>
        <v>Low</v>
      </c>
      <c r="V1417" s="8" t="str">
        <f>IF(COUNTIF(Returns[OrderID], Orders_CLEAN[[#This Row],[OrderID]])&gt;0, "Yes", "No")</f>
        <v>Yes</v>
      </c>
      <c r="W1417" s="19">
        <f>IF(Orders_CLEAN[[#This Row],[Returned]]="Yes",1,0)</f>
        <v>1</v>
      </c>
    </row>
    <row r="1418" spans="1:23" x14ac:dyDescent="0.2">
      <c r="A1418" t="s">
        <v>2119</v>
      </c>
      <c r="B1418" s="5">
        <v>45790</v>
      </c>
      <c r="C1418" s="5" t="str">
        <f>IF(Orders_CLEAN[[#This Row],[Quantity]]="", "Quantity Error!", "Q"&amp;ROUNDUP(MONTH(Orders_CLEAN[[#This Row],[OrderDate]])/3,0))</f>
        <v>Q2</v>
      </c>
      <c r="D1418" t="s">
        <v>29</v>
      </c>
      <c r="E1418" t="str">
        <f>_xlfn.XLOOKUP(Orders_CLEAN[[#This Row],[CustomerID]],Customers[CustomerID],Customers[CustomerName])</f>
        <v>Lerato Molefe</v>
      </c>
      <c r="F1418" t="s">
        <v>216</v>
      </c>
      <c r="G1418" t="str">
        <f>_xlfn.XLOOKUP(Orders_CLEAN[[#This Row],[ProductID]],Products[ProductID],Products[ProductName])</f>
        <v>Pens Model 1</v>
      </c>
      <c r="H1418" t="str">
        <f>_xlfn.XLOOKUP(Orders_CLEAN[[#This Row],[ProductName]],Products[ProductName],Products[Category])</f>
        <v>Office Supplies</v>
      </c>
      <c r="I1418" s="6">
        <f>_xlfn.XLOOKUP(Orders_CLEAN[[#This Row],[ProductID]],Products[ProductID],Products[Cost])</f>
        <v>640.09</v>
      </c>
      <c r="J1418">
        <v>9</v>
      </c>
      <c r="K1418" s="6">
        <v>1169.26</v>
      </c>
      <c r="L1418" s="7">
        <v>0.15</v>
      </c>
      <c r="M1418" t="s">
        <v>27</v>
      </c>
      <c r="N1418" t="s">
        <v>31</v>
      </c>
      <c r="O1418" t="str">
        <f>_xlfn.XLOOKUP(Orders_CLEAN[[#This Row],[Region]],Region_lookup[RegionCode],Region_lookup[RegionName])</f>
        <v>Gauteng</v>
      </c>
      <c r="P1418" t="s">
        <v>43</v>
      </c>
      <c r="Q1418" t="str">
        <f>_xlfn.XLOOKUP(Orders_CLEAN[[#This Row],[EmployeeID]],Employees[EmployeeID],Employees[EmployeeName])</f>
        <v>Thabo Dlamini</v>
      </c>
      <c r="R1418" s="8">
        <f>Orders_CLEAN[[#This Row],[Quantity]]*Orders_CLEAN[[#This Row],[UnitPrice]]*(1-Orders_CLEAN[[#This Row],[Discount]])</f>
        <v>8944.8389999999999</v>
      </c>
      <c r="S1418" s="8">
        <f>Orders_CLEAN[[#This Row],[Cost]]*Orders_CLEAN[[#This Row],[Quantity]]</f>
        <v>5760.81</v>
      </c>
      <c r="T1418" s="8">
        <f>Orders_CLEAN[[#This Row],[LineTotal]]-Orders_CLEAN[[#This Row],[LineCost]]</f>
        <v>3184.0289999999995</v>
      </c>
      <c r="U1418" s="8" t="str">
        <f>IFERROR(IF(Orders_CLEAN[[#This Row],[Profit]]/Orders_CLEAN[[#This Row],[LineTotal]]&gt;0.3, "High", IF(Orders_CLEAN[[#This Row],[Profit]]/Orders_CLEAN[[#This Row],[LineTotal]]&gt;=0.15, "Medium", "Low")), "Quantity Error!")</f>
        <v>High</v>
      </c>
      <c r="V1418" s="8" t="str">
        <f>IF(COUNTIF(Returns[OrderID], Orders_CLEAN[[#This Row],[OrderID]])&gt;0, "Yes", "No")</f>
        <v>No</v>
      </c>
      <c r="W1418" s="19">
        <f>IF(Orders_CLEAN[[#This Row],[Returned]]="Yes",1,0)</f>
        <v>0</v>
      </c>
    </row>
    <row r="1419" spans="1:23" x14ac:dyDescent="0.2">
      <c r="A1419" t="s">
        <v>2121</v>
      </c>
      <c r="B1419" s="5">
        <v>45724</v>
      </c>
      <c r="C1419" s="5" t="str">
        <f>IF(Orders_CLEAN[[#This Row],[Quantity]]="", "Quantity Error!", "Q"&amp;ROUNDUP(MONTH(Orders_CLEAN[[#This Row],[OrderDate]])/3,0))</f>
        <v>Q1</v>
      </c>
      <c r="D1419" t="s">
        <v>396</v>
      </c>
      <c r="E1419" t="str">
        <f>_xlfn.XLOOKUP(Orders_CLEAN[[#This Row],[CustomerID]],Customers[CustomerID],Customers[CustomerName])</f>
        <v>Aisha Sithole</v>
      </c>
      <c r="F1419" t="s">
        <v>78</v>
      </c>
      <c r="G1419" t="str">
        <f>_xlfn.XLOOKUP(Orders_CLEAN[[#This Row],[ProductID]],Products[ProductID],Products[ProductName])</f>
        <v>Desks Model 3</v>
      </c>
      <c r="H1419" t="str">
        <f>_xlfn.XLOOKUP(Orders_CLEAN[[#This Row],[ProductName]],Products[ProductName],Products[Category])</f>
        <v>Furniture</v>
      </c>
      <c r="I1419" s="6">
        <f>_xlfn.XLOOKUP(Orders_CLEAN[[#This Row],[ProductID]],Products[ProductID],Products[Cost])</f>
        <v>388.07</v>
      </c>
      <c r="J1419">
        <v>8</v>
      </c>
      <c r="K1419" s="6">
        <v>782.41</v>
      </c>
      <c r="L1419" s="7">
        <v>0.05</v>
      </c>
      <c r="M1419" t="s">
        <v>27</v>
      </c>
      <c r="N1419" t="s">
        <v>14</v>
      </c>
      <c r="O1419" t="str">
        <f>_xlfn.XLOOKUP(Orders_CLEAN[[#This Row],[Region]],Region_lookup[RegionCode],Region_lookup[RegionName])</f>
        <v>Western Cape</v>
      </c>
      <c r="P1419" t="s">
        <v>15</v>
      </c>
      <c r="Q1419" t="str">
        <f>_xlfn.XLOOKUP(Orders_CLEAN[[#This Row],[EmployeeID]],Employees[EmployeeID],Employees[EmployeeName])</f>
        <v>Anja Fourie</v>
      </c>
      <c r="R1419" s="8">
        <f>Orders_CLEAN[[#This Row],[Quantity]]*Orders_CLEAN[[#This Row],[UnitPrice]]*(1-Orders_CLEAN[[#This Row],[Discount]])</f>
        <v>5946.3159999999998</v>
      </c>
      <c r="S1419" s="8">
        <f>Orders_CLEAN[[#This Row],[Cost]]*Orders_CLEAN[[#This Row],[Quantity]]</f>
        <v>3104.56</v>
      </c>
      <c r="T1419" s="8">
        <f>Orders_CLEAN[[#This Row],[LineTotal]]-Orders_CLEAN[[#This Row],[LineCost]]</f>
        <v>2841.7559999999999</v>
      </c>
      <c r="U1419" s="8" t="str">
        <f>IFERROR(IF(Orders_CLEAN[[#This Row],[Profit]]/Orders_CLEAN[[#This Row],[LineTotal]]&gt;0.3, "High", IF(Orders_CLEAN[[#This Row],[Profit]]/Orders_CLEAN[[#This Row],[LineTotal]]&gt;=0.15, "Medium", "Low")), "Quantity Error!")</f>
        <v>High</v>
      </c>
      <c r="V1419" s="8" t="str">
        <f>IF(COUNTIF(Returns[OrderID], Orders_CLEAN[[#This Row],[OrderID]])&gt;0, "Yes", "No")</f>
        <v>No</v>
      </c>
      <c r="W1419" s="19">
        <f>IF(Orders_CLEAN[[#This Row],[Returned]]="Yes",1,0)</f>
        <v>0</v>
      </c>
    </row>
    <row r="1420" spans="1:23" x14ac:dyDescent="0.2">
      <c r="A1420" t="s">
        <v>2122</v>
      </c>
      <c r="B1420" s="5">
        <v>45662</v>
      </c>
      <c r="C1420" s="5" t="str">
        <f>IF(Orders_CLEAN[[#This Row],[Quantity]]="", "Quantity Error!", "Q"&amp;ROUNDUP(MONTH(Orders_CLEAN[[#This Row],[OrderDate]])/3,0))</f>
        <v>Q1</v>
      </c>
      <c r="D1420" t="s">
        <v>252</v>
      </c>
      <c r="E1420" t="str">
        <f>_xlfn.XLOOKUP(Orders_CLEAN[[#This Row],[CustomerID]],Customers[CustomerID],Customers[CustomerName])</f>
        <v>Sipho Mahlangu</v>
      </c>
      <c r="F1420" t="s">
        <v>537</v>
      </c>
      <c r="G1420" t="str">
        <f>_xlfn.XLOOKUP(Orders_CLEAN[[#This Row],[ProductID]],Products[ProductID],Products[ProductName])</f>
        <v>Desks Model 4</v>
      </c>
      <c r="H1420" t="str">
        <f>_xlfn.XLOOKUP(Orders_CLEAN[[#This Row],[ProductName]],Products[ProductName],Products[Category])</f>
        <v>Furniture</v>
      </c>
      <c r="I1420" s="6">
        <f>_xlfn.XLOOKUP(Orders_CLEAN[[#This Row],[ProductID]],Products[ProductID],Products[Cost])</f>
        <v>598.51</v>
      </c>
      <c r="J1420">
        <v>12</v>
      </c>
      <c r="K1420" s="6">
        <v>940.73</v>
      </c>
      <c r="L1420" s="7">
        <v>0.2</v>
      </c>
      <c r="M1420" t="s">
        <v>62</v>
      </c>
      <c r="N1420" t="s">
        <v>14</v>
      </c>
      <c r="O1420" t="str">
        <f>_xlfn.XLOOKUP(Orders_CLEAN[[#This Row],[Region]],Region_lookup[RegionCode],Region_lookup[RegionName])</f>
        <v>Western Cape</v>
      </c>
      <c r="P1420" t="s">
        <v>82</v>
      </c>
      <c r="Q1420" t="str">
        <f>_xlfn.XLOOKUP(Orders_CLEAN[[#This Row],[EmployeeID]],Employees[EmployeeID],Employees[EmployeeName])</f>
        <v>Thabo Pretorius</v>
      </c>
      <c r="R1420" s="8">
        <f>Orders_CLEAN[[#This Row],[Quantity]]*Orders_CLEAN[[#This Row],[UnitPrice]]*(1-Orders_CLEAN[[#This Row],[Discount]])</f>
        <v>9031.0079999999998</v>
      </c>
      <c r="S1420" s="8">
        <f>Orders_CLEAN[[#This Row],[Cost]]*Orders_CLEAN[[#This Row],[Quantity]]</f>
        <v>7182.12</v>
      </c>
      <c r="T1420" s="8">
        <f>Orders_CLEAN[[#This Row],[LineTotal]]-Orders_CLEAN[[#This Row],[LineCost]]</f>
        <v>1848.8879999999999</v>
      </c>
      <c r="U1420" s="8" t="str">
        <f>IFERROR(IF(Orders_CLEAN[[#This Row],[Profit]]/Orders_CLEAN[[#This Row],[LineTotal]]&gt;0.3, "High", IF(Orders_CLEAN[[#This Row],[Profit]]/Orders_CLEAN[[#This Row],[LineTotal]]&gt;=0.15, "Medium", "Low")), "Quantity Error!")</f>
        <v>Medium</v>
      </c>
      <c r="V1420" s="8" t="str">
        <f>IF(COUNTIF(Returns[OrderID], Orders_CLEAN[[#This Row],[OrderID]])&gt;0, "Yes", "No")</f>
        <v>No</v>
      </c>
      <c r="W1420" s="19">
        <f>IF(Orders_CLEAN[[#This Row],[Returned]]="Yes",1,0)</f>
        <v>0</v>
      </c>
    </row>
    <row r="1421" spans="1:23" x14ac:dyDescent="0.2">
      <c r="A1421" t="s">
        <v>2123</v>
      </c>
      <c r="B1421" s="5">
        <v>45609</v>
      </c>
      <c r="C1421" s="5" t="str">
        <f>IF(Orders_CLEAN[[#This Row],[Quantity]]="", "Quantity Error!", "Q"&amp;ROUNDUP(MONTH(Orders_CLEAN[[#This Row],[OrderDate]])/3,0))</f>
        <v>Q4</v>
      </c>
      <c r="D1421" t="s">
        <v>169</v>
      </c>
      <c r="E1421" t="str">
        <f>_xlfn.XLOOKUP(Orders_CLEAN[[#This Row],[CustomerID]],Customers[CustomerID],Customers[CustomerName])</f>
        <v>Sipho Sithole</v>
      </c>
      <c r="F1421" t="s">
        <v>114</v>
      </c>
      <c r="G1421" t="str">
        <f>_xlfn.XLOOKUP(Orders_CLEAN[[#This Row],[ProductID]],Products[ProductID],Products[ProductName])</f>
        <v>Staplers Model 4</v>
      </c>
      <c r="H1421" t="str">
        <f>_xlfn.XLOOKUP(Orders_CLEAN[[#This Row],[ProductName]],Products[ProductName],Products[Category])</f>
        <v>Office Supplies</v>
      </c>
      <c r="I1421" s="6">
        <f>_xlfn.XLOOKUP(Orders_CLEAN[[#This Row],[ProductID]],Products[ProductID],Products[Cost])</f>
        <v>465.76</v>
      </c>
      <c r="J1421">
        <v>8</v>
      </c>
      <c r="K1421" s="6">
        <v>906.25</v>
      </c>
      <c r="L1421" s="7">
        <v>0</v>
      </c>
      <c r="M1421" t="s">
        <v>27</v>
      </c>
      <c r="N1421" t="s">
        <v>21</v>
      </c>
      <c r="O1421" t="str">
        <f>_xlfn.XLOOKUP(Orders_CLEAN[[#This Row],[Region]],Region_lookup[RegionCode],Region_lookup[RegionName])</f>
        <v>KwaZulu-Natal</v>
      </c>
      <c r="P1421" t="s">
        <v>170</v>
      </c>
      <c r="Q1421" t="str">
        <f>_xlfn.XLOOKUP(Orders_CLEAN[[#This Row],[EmployeeID]],Employees[EmployeeID],Employees[EmployeeName])</f>
        <v>Nomvula Le Roux</v>
      </c>
      <c r="R1421" s="8">
        <f>Orders_CLEAN[[#This Row],[Quantity]]*Orders_CLEAN[[#This Row],[UnitPrice]]*(1-Orders_CLEAN[[#This Row],[Discount]])</f>
        <v>7250</v>
      </c>
      <c r="S1421" s="8">
        <f>Orders_CLEAN[[#This Row],[Cost]]*Orders_CLEAN[[#This Row],[Quantity]]</f>
        <v>3726.08</v>
      </c>
      <c r="T1421" s="8">
        <f>Orders_CLEAN[[#This Row],[LineTotal]]-Orders_CLEAN[[#This Row],[LineCost]]</f>
        <v>3523.92</v>
      </c>
      <c r="U1421" s="8" t="str">
        <f>IFERROR(IF(Orders_CLEAN[[#This Row],[Profit]]/Orders_CLEAN[[#This Row],[LineTotal]]&gt;0.3, "High", IF(Orders_CLEAN[[#This Row],[Profit]]/Orders_CLEAN[[#This Row],[LineTotal]]&gt;=0.15, "Medium", "Low")), "Quantity Error!")</f>
        <v>High</v>
      </c>
      <c r="V1421" s="8" t="str">
        <f>IF(COUNTIF(Returns[OrderID], Orders_CLEAN[[#This Row],[OrderID]])&gt;0, "Yes", "No")</f>
        <v>No</v>
      </c>
      <c r="W1421" s="19">
        <f>IF(Orders_CLEAN[[#This Row],[Returned]]="Yes",1,0)</f>
        <v>0</v>
      </c>
    </row>
    <row r="1422" spans="1:23" x14ac:dyDescent="0.2">
      <c r="A1422" t="s">
        <v>2124</v>
      </c>
      <c r="B1422" s="5">
        <v>45609</v>
      </c>
      <c r="C1422" s="5" t="str">
        <f>IF(Orders_CLEAN[[#This Row],[Quantity]]="", "Quantity Error!", "Q"&amp;ROUNDUP(MONTH(Orders_CLEAN[[#This Row],[OrderDate]])/3,0))</f>
        <v>Q4</v>
      </c>
      <c r="D1422" t="s">
        <v>434</v>
      </c>
      <c r="E1422" t="str">
        <f>_xlfn.XLOOKUP(Orders_CLEAN[[#This Row],[CustomerID]],Customers[CustomerID],Customers[CustomerName])</f>
        <v>Chantelle Khumalo</v>
      </c>
      <c r="F1422" t="s">
        <v>41</v>
      </c>
      <c r="G1422" t="str">
        <f>_xlfn.XLOOKUP(Orders_CLEAN[[#This Row],[ProductID]],Products[ProductID],Products[ProductName])</f>
        <v>Pens Model 3</v>
      </c>
      <c r="H1422" t="str">
        <f>_xlfn.XLOOKUP(Orders_CLEAN[[#This Row],[ProductName]],Products[ProductName],Products[Category])</f>
        <v>Office Supplies</v>
      </c>
      <c r="I1422" s="6">
        <f>_xlfn.XLOOKUP(Orders_CLEAN[[#This Row],[ProductID]],Products[ProductID],Products[Cost])</f>
        <v>498.61</v>
      </c>
      <c r="J1422">
        <v>10</v>
      </c>
      <c r="K1422" s="6">
        <v>944.31</v>
      </c>
      <c r="L1422" s="7">
        <v>0</v>
      </c>
      <c r="M1422" t="s">
        <v>62</v>
      </c>
      <c r="N1422" t="s">
        <v>31</v>
      </c>
      <c r="O1422" t="str">
        <f>_xlfn.XLOOKUP(Orders_CLEAN[[#This Row],[Region]],Region_lookup[RegionCode],Region_lookup[RegionName])</f>
        <v>Gauteng</v>
      </c>
      <c r="P1422" t="s">
        <v>43</v>
      </c>
      <c r="Q1422" t="str">
        <f>_xlfn.XLOOKUP(Orders_CLEAN[[#This Row],[EmployeeID]],Employees[EmployeeID],Employees[EmployeeName])</f>
        <v>Thabo Dlamini</v>
      </c>
      <c r="R1422" s="8">
        <f>Orders_CLEAN[[#This Row],[Quantity]]*Orders_CLEAN[[#This Row],[UnitPrice]]*(1-Orders_CLEAN[[#This Row],[Discount]])</f>
        <v>9443.0999999999985</v>
      </c>
      <c r="S1422" s="8">
        <f>Orders_CLEAN[[#This Row],[Cost]]*Orders_CLEAN[[#This Row],[Quantity]]</f>
        <v>4986.1000000000004</v>
      </c>
      <c r="T1422" s="8">
        <f>Orders_CLEAN[[#This Row],[LineTotal]]-Orders_CLEAN[[#This Row],[LineCost]]</f>
        <v>4456.9999999999982</v>
      </c>
      <c r="U1422" s="8" t="str">
        <f>IFERROR(IF(Orders_CLEAN[[#This Row],[Profit]]/Orders_CLEAN[[#This Row],[LineTotal]]&gt;0.3, "High", IF(Orders_CLEAN[[#This Row],[Profit]]/Orders_CLEAN[[#This Row],[LineTotal]]&gt;=0.15, "Medium", "Low")), "Quantity Error!")</f>
        <v>High</v>
      </c>
      <c r="V1422" s="8" t="str">
        <f>IF(COUNTIF(Returns[OrderID], Orders_CLEAN[[#This Row],[OrderID]])&gt;0, "Yes", "No")</f>
        <v>No</v>
      </c>
      <c r="W1422" s="19">
        <f>IF(Orders_CLEAN[[#This Row],[Returned]]="Yes",1,0)</f>
        <v>0</v>
      </c>
    </row>
    <row r="1423" spans="1:23" x14ac:dyDescent="0.2">
      <c r="A1423" t="s">
        <v>2125</v>
      </c>
      <c r="B1423" s="5">
        <v>45531</v>
      </c>
      <c r="C1423" s="5" t="str">
        <f>IF(Orders_CLEAN[[#This Row],[Quantity]]="", "Quantity Error!", "Q"&amp;ROUNDUP(MONTH(Orders_CLEAN[[#This Row],[OrderDate]])/3,0))</f>
        <v>Q3</v>
      </c>
      <c r="D1423" t="s">
        <v>328</v>
      </c>
      <c r="E1423" t="str">
        <f>_xlfn.XLOOKUP(Orders_CLEAN[[#This Row],[CustomerID]],Customers[CustomerID],Customers[CustomerName])</f>
        <v>Nomsa Ndlovu</v>
      </c>
      <c r="F1423" t="s">
        <v>195</v>
      </c>
      <c r="G1423" t="str">
        <f>_xlfn.XLOOKUP(Orders_CLEAN[[#This Row],[ProductID]],Products[ProductID],Products[ProductName])</f>
        <v>Printers Model 2</v>
      </c>
      <c r="H1423" t="str">
        <f>_xlfn.XLOOKUP(Orders_CLEAN[[#This Row],[ProductName]],Products[ProductName],Products[Category])</f>
        <v>Technology</v>
      </c>
      <c r="I1423" s="6">
        <f>_xlfn.XLOOKUP(Orders_CLEAN[[#This Row],[ProductID]],Products[ProductID],Products[Cost])</f>
        <v>338.21</v>
      </c>
      <c r="J1423">
        <v>6</v>
      </c>
      <c r="K1423" s="6">
        <v>661.25</v>
      </c>
      <c r="L1423" s="7">
        <v>0</v>
      </c>
      <c r="M1423" t="s">
        <v>27</v>
      </c>
      <c r="N1423" t="s">
        <v>31</v>
      </c>
      <c r="O1423" t="str">
        <f>_xlfn.XLOOKUP(Orders_CLEAN[[#This Row],[Region]],Region_lookup[RegionCode],Region_lookup[RegionName])</f>
        <v>Gauteng</v>
      </c>
      <c r="P1423" t="s">
        <v>52</v>
      </c>
      <c r="Q1423" t="str">
        <f>_xlfn.XLOOKUP(Orders_CLEAN[[#This Row],[EmployeeID]],Employees[EmployeeID],Employees[EmployeeName])</f>
        <v>Precious Mbatha</v>
      </c>
      <c r="R1423" s="8">
        <f>Orders_CLEAN[[#This Row],[Quantity]]*Orders_CLEAN[[#This Row],[UnitPrice]]*(1-Orders_CLEAN[[#This Row],[Discount]])</f>
        <v>3967.5</v>
      </c>
      <c r="S1423" s="8">
        <f>Orders_CLEAN[[#This Row],[Cost]]*Orders_CLEAN[[#This Row],[Quantity]]</f>
        <v>2029.2599999999998</v>
      </c>
      <c r="T1423" s="8">
        <f>Orders_CLEAN[[#This Row],[LineTotal]]-Orders_CLEAN[[#This Row],[LineCost]]</f>
        <v>1938.2400000000002</v>
      </c>
      <c r="U1423" s="8" t="str">
        <f>IFERROR(IF(Orders_CLEAN[[#This Row],[Profit]]/Orders_CLEAN[[#This Row],[LineTotal]]&gt;0.3, "High", IF(Orders_CLEAN[[#This Row],[Profit]]/Orders_CLEAN[[#This Row],[LineTotal]]&gt;=0.15, "Medium", "Low")), "Quantity Error!")</f>
        <v>High</v>
      </c>
      <c r="V1423" s="8" t="str">
        <f>IF(COUNTIF(Returns[OrderID], Orders_CLEAN[[#This Row],[OrderID]])&gt;0, "Yes", "No")</f>
        <v>No</v>
      </c>
      <c r="W1423" s="19">
        <f>IF(Orders_CLEAN[[#This Row],[Returned]]="Yes",1,0)</f>
        <v>0</v>
      </c>
    </row>
    <row r="1424" spans="1:23" x14ac:dyDescent="0.2">
      <c r="A1424" t="s">
        <v>2126</v>
      </c>
      <c r="B1424" s="5">
        <v>45299</v>
      </c>
      <c r="C1424" s="5" t="str">
        <f>IF(Orders_CLEAN[[#This Row],[Quantity]]="", "Quantity Error!", "Q"&amp;ROUNDUP(MONTH(Orders_CLEAN[[#This Row],[OrderDate]])/3,0))</f>
        <v>Q1</v>
      </c>
      <c r="D1424" t="s">
        <v>570</v>
      </c>
      <c r="E1424" t="str">
        <f>_xlfn.XLOOKUP(Orders_CLEAN[[#This Row],[CustomerID]],Customers[CustomerID],Customers[CustomerName])</f>
        <v>Werner Joubert</v>
      </c>
      <c r="F1424" t="s">
        <v>51</v>
      </c>
      <c r="G1424" t="str">
        <f>_xlfn.XLOOKUP(Orders_CLEAN[[#This Row],[ProductID]],Products[ProductID],Products[ProductName])</f>
        <v>Bookcases Model 4</v>
      </c>
      <c r="H1424" t="str">
        <f>_xlfn.XLOOKUP(Orders_CLEAN[[#This Row],[ProductName]],Products[ProductName],Products[Category])</f>
        <v>Furniture</v>
      </c>
      <c r="I1424" s="6">
        <f>_xlfn.XLOOKUP(Orders_CLEAN[[#This Row],[ProductID]],Products[ProductID],Products[Cost])</f>
        <v>539.9</v>
      </c>
      <c r="J1424">
        <v>2</v>
      </c>
      <c r="K1424" s="6">
        <v>1019.72</v>
      </c>
      <c r="L1424" s="7">
        <v>0</v>
      </c>
      <c r="M1424" t="s">
        <v>13</v>
      </c>
      <c r="N1424" t="s">
        <v>21</v>
      </c>
      <c r="O1424" t="str">
        <f>_xlfn.XLOOKUP(Orders_CLEAN[[#This Row],[Region]],Region_lookup[RegionCode],Region_lookup[RegionName])</f>
        <v>KwaZulu-Natal</v>
      </c>
      <c r="P1424" t="s">
        <v>22</v>
      </c>
      <c r="Q1424" t="str">
        <f>_xlfn.XLOOKUP(Orders_CLEAN[[#This Row],[EmployeeID]],Employees[EmployeeID],Employees[EmployeeName])</f>
        <v>Thabo Le Roux</v>
      </c>
      <c r="R1424" s="8">
        <f>Orders_CLEAN[[#This Row],[Quantity]]*Orders_CLEAN[[#This Row],[UnitPrice]]*(1-Orders_CLEAN[[#This Row],[Discount]])</f>
        <v>2039.44</v>
      </c>
      <c r="S1424" s="8">
        <f>Orders_CLEAN[[#This Row],[Cost]]*Orders_CLEAN[[#This Row],[Quantity]]</f>
        <v>1079.8</v>
      </c>
      <c r="T1424" s="8">
        <f>Orders_CLEAN[[#This Row],[LineTotal]]-Orders_CLEAN[[#This Row],[LineCost]]</f>
        <v>959.6400000000001</v>
      </c>
      <c r="U1424" s="8" t="str">
        <f>IFERROR(IF(Orders_CLEAN[[#This Row],[Profit]]/Orders_CLEAN[[#This Row],[LineTotal]]&gt;0.3, "High", IF(Orders_CLEAN[[#This Row],[Profit]]/Orders_CLEAN[[#This Row],[LineTotal]]&gt;=0.15, "Medium", "Low")), "Quantity Error!")</f>
        <v>High</v>
      </c>
      <c r="V1424" s="8" t="str">
        <f>IF(COUNTIF(Returns[OrderID], Orders_CLEAN[[#This Row],[OrderID]])&gt;0, "Yes", "No")</f>
        <v>No</v>
      </c>
      <c r="W1424" s="19">
        <f>IF(Orders_CLEAN[[#This Row],[Returned]]="Yes",1,0)</f>
        <v>0</v>
      </c>
    </row>
    <row r="1425" spans="1:23" x14ac:dyDescent="0.2">
      <c r="A1425" t="s">
        <v>2128</v>
      </c>
      <c r="B1425" s="5">
        <v>45432</v>
      </c>
      <c r="C1425" s="5" t="str">
        <f>IF(Orders_CLEAN[[#This Row],[Quantity]]="", "Quantity Error!", "Q"&amp;ROUNDUP(MONTH(Orders_CLEAN[[#This Row],[OrderDate]])/3,0))</f>
        <v>Q2</v>
      </c>
      <c r="D1425" t="s">
        <v>323</v>
      </c>
      <c r="E1425" t="str">
        <f>_xlfn.XLOOKUP(Orders_CLEAN[[#This Row],[CustomerID]],Customers[CustomerID],Customers[CustomerName])</f>
        <v>Nomsa Molefe</v>
      </c>
      <c r="F1425" t="s">
        <v>192</v>
      </c>
      <c r="G1425" t="str">
        <f>_xlfn.XLOOKUP(Orders_CLEAN[[#This Row],[ProductID]],Products[ProductID],Products[ProductName])</f>
        <v>Laptops Model 1</v>
      </c>
      <c r="H1425" t="str">
        <f>_xlfn.XLOOKUP(Orders_CLEAN[[#This Row],[ProductName]],Products[ProductName],Products[Category])</f>
        <v>Technology</v>
      </c>
      <c r="I1425" s="6">
        <f>_xlfn.XLOOKUP(Orders_CLEAN[[#This Row],[ProductID]],Products[ProductID],Products[Cost])</f>
        <v>732.63</v>
      </c>
      <c r="J1425">
        <v>6</v>
      </c>
      <c r="K1425" s="6">
        <v>1069.8599999999999</v>
      </c>
      <c r="L1425" s="7">
        <v>0.2</v>
      </c>
      <c r="M1425" t="s">
        <v>13</v>
      </c>
      <c r="N1425" t="s">
        <v>14</v>
      </c>
      <c r="O1425" t="str">
        <f>_xlfn.XLOOKUP(Orders_CLEAN[[#This Row],[Region]],Region_lookup[RegionCode],Region_lookup[RegionName])</f>
        <v>Western Cape</v>
      </c>
      <c r="P1425" t="s">
        <v>82</v>
      </c>
      <c r="Q1425" t="str">
        <f>_xlfn.XLOOKUP(Orders_CLEAN[[#This Row],[EmployeeID]],Employees[EmployeeID],Employees[EmployeeName])</f>
        <v>Thabo Pretorius</v>
      </c>
      <c r="R1425" s="8">
        <f>Orders_CLEAN[[#This Row],[Quantity]]*Orders_CLEAN[[#This Row],[UnitPrice]]*(1-Orders_CLEAN[[#This Row],[Discount]])</f>
        <v>5135.3280000000004</v>
      </c>
      <c r="S1425" s="8">
        <f>Orders_CLEAN[[#This Row],[Cost]]*Orders_CLEAN[[#This Row],[Quantity]]</f>
        <v>4395.78</v>
      </c>
      <c r="T1425" s="8">
        <f>Orders_CLEAN[[#This Row],[LineTotal]]-Orders_CLEAN[[#This Row],[LineCost]]</f>
        <v>739.54800000000068</v>
      </c>
      <c r="U1425" s="8" t="str">
        <f>IFERROR(IF(Orders_CLEAN[[#This Row],[Profit]]/Orders_CLEAN[[#This Row],[LineTotal]]&gt;0.3, "High", IF(Orders_CLEAN[[#This Row],[Profit]]/Orders_CLEAN[[#This Row],[LineTotal]]&gt;=0.15, "Medium", "Low")), "Quantity Error!")</f>
        <v>Low</v>
      </c>
      <c r="V1425" s="8" t="str">
        <f>IF(COUNTIF(Returns[OrderID], Orders_CLEAN[[#This Row],[OrderID]])&gt;0, "Yes", "No")</f>
        <v>No</v>
      </c>
      <c r="W1425" s="19">
        <f>IF(Orders_CLEAN[[#This Row],[Returned]]="Yes",1,0)</f>
        <v>0</v>
      </c>
    </row>
    <row r="1426" spans="1:23" x14ac:dyDescent="0.2">
      <c r="A1426" t="s">
        <v>2130</v>
      </c>
      <c r="B1426" s="5">
        <v>45775</v>
      </c>
      <c r="C1426" s="5" t="str">
        <f>IF(Orders_CLEAN[[#This Row],[Quantity]]="", "Quantity Error!", "Q"&amp;ROUNDUP(MONTH(Orders_CLEAN[[#This Row],[OrderDate]])/3,0))</f>
        <v>Q2</v>
      </c>
      <c r="D1426" t="s">
        <v>45</v>
      </c>
      <c r="E1426" t="str">
        <f>_xlfn.XLOOKUP(Orders_CLEAN[[#This Row],[CustomerID]],Customers[CustomerID],Customers[CustomerName])</f>
        <v>Francois Botha</v>
      </c>
      <c r="F1426" t="s">
        <v>417</v>
      </c>
      <c r="G1426" t="str">
        <f>_xlfn.XLOOKUP(Orders_CLEAN[[#This Row],[ProductID]],Products[ProductID],Products[ProductName])</f>
        <v>Staplers Model 1</v>
      </c>
      <c r="H1426" t="str">
        <f>_xlfn.XLOOKUP(Orders_CLEAN[[#This Row],[ProductName]],Products[ProductName],Products[Category])</f>
        <v>Office Supplies</v>
      </c>
      <c r="I1426" s="6">
        <f>_xlfn.XLOOKUP(Orders_CLEAN[[#This Row],[ProductID]],Products[ProductID],Products[Cost])</f>
        <v>671.48</v>
      </c>
      <c r="J1426">
        <v>1</v>
      </c>
      <c r="K1426" s="6">
        <v>1240.1099999999999</v>
      </c>
      <c r="L1426" s="7">
        <v>0.2</v>
      </c>
      <c r="M1426" t="s">
        <v>36</v>
      </c>
      <c r="N1426" t="s">
        <v>47</v>
      </c>
      <c r="O1426" t="str">
        <f>_xlfn.XLOOKUP(Orders_CLEAN[[#This Row],[Region]],Region_lookup[RegionCode],Region_lookup[RegionName])</f>
        <v>Eastern Cape</v>
      </c>
      <c r="P1426" t="s">
        <v>48</v>
      </c>
      <c r="Q1426" t="str">
        <f>_xlfn.XLOOKUP(Orders_CLEAN[[#This Row],[EmployeeID]],Employees[EmployeeID],Employees[EmployeeName])</f>
        <v>Sipho Ndlovu</v>
      </c>
      <c r="R1426" s="8">
        <f>Orders_CLEAN[[#This Row],[Quantity]]*Orders_CLEAN[[#This Row],[UnitPrice]]*(1-Orders_CLEAN[[#This Row],[Discount]])</f>
        <v>992.08799999999997</v>
      </c>
      <c r="S1426" s="8">
        <f>Orders_CLEAN[[#This Row],[Cost]]*Orders_CLEAN[[#This Row],[Quantity]]</f>
        <v>671.48</v>
      </c>
      <c r="T1426" s="8">
        <f>Orders_CLEAN[[#This Row],[LineTotal]]-Orders_CLEAN[[#This Row],[LineCost]]</f>
        <v>320.60799999999995</v>
      </c>
      <c r="U1426" s="8" t="str">
        <f>IFERROR(IF(Orders_CLEAN[[#This Row],[Profit]]/Orders_CLEAN[[#This Row],[LineTotal]]&gt;0.3, "High", IF(Orders_CLEAN[[#This Row],[Profit]]/Orders_CLEAN[[#This Row],[LineTotal]]&gt;=0.15, "Medium", "Low")), "Quantity Error!")</f>
        <v>High</v>
      </c>
      <c r="V1426" s="8" t="str">
        <f>IF(COUNTIF(Returns[OrderID], Orders_CLEAN[[#This Row],[OrderID]])&gt;0, "Yes", "No")</f>
        <v>No</v>
      </c>
      <c r="W1426" s="19">
        <f>IF(Orders_CLEAN[[#This Row],[Returned]]="Yes",1,0)</f>
        <v>0</v>
      </c>
    </row>
    <row r="1427" spans="1:23" x14ac:dyDescent="0.2">
      <c r="A1427" t="s">
        <v>2131</v>
      </c>
      <c r="B1427" s="5">
        <v>45819</v>
      </c>
      <c r="C1427" s="5" t="str">
        <f>IF(Orders_CLEAN[[#This Row],[Quantity]]="", "Quantity Error!", "Q"&amp;ROUNDUP(MONTH(Orders_CLEAN[[#This Row],[OrderDate]])/3,0))</f>
        <v>Q2</v>
      </c>
      <c r="D1427" t="s">
        <v>120</v>
      </c>
      <c r="E1427" t="str">
        <f>_xlfn.XLOOKUP(Orders_CLEAN[[#This Row],[CustomerID]],Customers[CustomerID],Customers[CustomerName])</f>
        <v>Francois Sithole</v>
      </c>
      <c r="F1427" t="s">
        <v>61</v>
      </c>
      <c r="G1427" t="str">
        <f>_xlfn.XLOOKUP(Orders_CLEAN[[#This Row],[ProductID]],Products[ProductID],Products[ProductName])</f>
        <v>Laptops Model 4</v>
      </c>
      <c r="H1427" t="str">
        <f>_xlfn.XLOOKUP(Orders_CLEAN[[#This Row],[ProductName]],Products[ProductName],Products[Category])</f>
        <v>Technology</v>
      </c>
      <c r="I1427" s="6">
        <f>_xlfn.XLOOKUP(Orders_CLEAN[[#This Row],[ProductID]],Products[ProductID],Products[Cost])</f>
        <v>329.6</v>
      </c>
      <c r="J1427">
        <v>3</v>
      </c>
      <c r="K1427" s="6">
        <v>455.77</v>
      </c>
      <c r="L1427" s="7">
        <v>0.05</v>
      </c>
      <c r="M1427" t="s">
        <v>13</v>
      </c>
      <c r="N1427" t="s">
        <v>31</v>
      </c>
      <c r="O1427" t="str">
        <f>_xlfn.XLOOKUP(Orders_CLEAN[[#This Row],[Region]],Region_lookup[RegionCode],Region_lookup[RegionName])</f>
        <v>Gauteng</v>
      </c>
      <c r="P1427" t="s">
        <v>52</v>
      </c>
      <c r="Q1427" t="str">
        <f>_xlfn.XLOOKUP(Orders_CLEAN[[#This Row],[EmployeeID]],Employees[EmployeeID],Employees[EmployeeName])</f>
        <v>Precious Mbatha</v>
      </c>
      <c r="R1427" s="8">
        <f>Orders_CLEAN[[#This Row],[Quantity]]*Orders_CLEAN[[#This Row],[UnitPrice]]*(1-Orders_CLEAN[[#This Row],[Discount]])</f>
        <v>1298.9444999999998</v>
      </c>
      <c r="S1427" s="8">
        <f>Orders_CLEAN[[#This Row],[Cost]]*Orders_CLEAN[[#This Row],[Quantity]]</f>
        <v>988.80000000000007</v>
      </c>
      <c r="T1427" s="8">
        <f>Orders_CLEAN[[#This Row],[LineTotal]]-Orders_CLEAN[[#This Row],[LineCost]]</f>
        <v>310.14449999999977</v>
      </c>
      <c r="U1427" s="8" t="str">
        <f>IFERROR(IF(Orders_CLEAN[[#This Row],[Profit]]/Orders_CLEAN[[#This Row],[LineTotal]]&gt;0.3, "High", IF(Orders_CLEAN[[#This Row],[Profit]]/Orders_CLEAN[[#This Row],[LineTotal]]&gt;=0.15, "Medium", "Low")), "Quantity Error!")</f>
        <v>Medium</v>
      </c>
      <c r="V1427" s="8" t="str">
        <f>IF(COUNTIF(Returns[OrderID], Orders_CLEAN[[#This Row],[OrderID]])&gt;0, "Yes", "No")</f>
        <v>No</v>
      </c>
      <c r="W1427" s="19">
        <f>IF(Orders_CLEAN[[#This Row],[Returned]]="Yes",1,0)</f>
        <v>0</v>
      </c>
    </row>
    <row r="1428" spans="1:23" x14ac:dyDescent="0.2">
      <c r="A1428" t="s">
        <v>2132</v>
      </c>
      <c r="B1428" s="5">
        <v>45766</v>
      </c>
      <c r="C1428" s="5" t="str">
        <f>IF(Orders_CLEAN[[#This Row],[Quantity]]="", "Quantity Error!", "Q"&amp;ROUNDUP(MONTH(Orders_CLEAN[[#This Row],[OrderDate]])/3,0))</f>
        <v>Q2</v>
      </c>
      <c r="D1428" t="s">
        <v>230</v>
      </c>
      <c r="E1428" t="str">
        <f>_xlfn.XLOOKUP(Orders_CLEAN[[#This Row],[CustomerID]],Customers[CustomerID],Customers[CustomerName])</f>
        <v>Kagiso Fourie</v>
      </c>
      <c r="F1428" t="s">
        <v>144</v>
      </c>
      <c r="G1428" t="str">
        <f>_xlfn.XLOOKUP(Orders_CLEAN[[#This Row],[ProductID]],Products[ProductID],Products[ProductName])</f>
        <v>Bookcases Model 1</v>
      </c>
      <c r="H1428" t="str">
        <f>_xlfn.XLOOKUP(Orders_CLEAN[[#This Row],[ProductName]],Products[ProductName],Products[Category])</f>
        <v>Furniture</v>
      </c>
      <c r="I1428" s="6">
        <f>_xlfn.XLOOKUP(Orders_CLEAN[[#This Row],[ProductID]],Products[ProductID],Products[Cost])</f>
        <v>644.65</v>
      </c>
      <c r="J1428">
        <v>6</v>
      </c>
      <c r="K1428" s="6">
        <v>1029.82</v>
      </c>
      <c r="L1428" s="7">
        <v>0</v>
      </c>
      <c r="M1428" t="s">
        <v>13</v>
      </c>
      <c r="N1428" t="s">
        <v>47</v>
      </c>
      <c r="O1428" t="str">
        <f>_xlfn.XLOOKUP(Orders_CLEAN[[#This Row],[Region]],Region_lookup[RegionCode],Region_lookup[RegionName])</f>
        <v>Eastern Cape</v>
      </c>
      <c r="P1428" t="s">
        <v>75</v>
      </c>
      <c r="Q1428" t="str">
        <f>_xlfn.XLOOKUP(Orders_CLEAN[[#This Row],[EmployeeID]],Employees[EmployeeID],Employees[EmployeeName])</f>
        <v>Francois Steyn</v>
      </c>
      <c r="R1428" s="8">
        <f>Orders_CLEAN[[#This Row],[Quantity]]*Orders_CLEAN[[#This Row],[UnitPrice]]*(1-Orders_CLEAN[[#This Row],[Discount]])</f>
        <v>6178.92</v>
      </c>
      <c r="S1428" s="8">
        <f>Orders_CLEAN[[#This Row],[Cost]]*Orders_CLEAN[[#This Row],[Quantity]]</f>
        <v>3867.8999999999996</v>
      </c>
      <c r="T1428" s="8">
        <f>Orders_CLEAN[[#This Row],[LineTotal]]-Orders_CLEAN[[#This Row],[LineCost]]</f>
        <v>2311.0200000000004</v>
      </c>
      <c r="U1428" s="8" t="str">
        <f>IFERROR(IF(Orders_CLEAN[[#This Row],[Profit]]/Orders_CLEAN[[#This Row],[LineTotal]]&gt;0.3, "High", IF(Orders_CLEAN[[#This Row],[Profit]]/Orders_CLEAN[[#This Row],[LineTotal]]&gt;=0.15, "Medium", "Low")), "Quantity Error!")</f>
        <v>High</v>
      </c>
      <c r="V1428" s="8" t="str">
        <f>IF(COUNTIF(Returns[OrderID], Orders_CLEAN[[#This Row],[OrderID]])&gt;0, "Yes", "No")</f>
        <v>No</v>
      </c>
      <c r="W1428" s="19">
        <f>IF(Orders_CLEAN[[#This Row],[Returned]]="Yes",1,0)</f>
        <v>0</v>
      </c>
    </row>
    <row r="1429" spans="1:23" x14ac:dyDescent="0.2">
      <c r="A1429" t="s">
        <v>2133</v>
      </c>
      <c r="B1429" s="5">
        <v>45631</v>
      </c>
      <c r="C1429" s="5" t="str">
        <f>IF(Orders_CLEAN[[#This Row],[Quantity]]="", "Quantity Error!", "Q"&amp;ROUNDUP(MONTH(Orders_CLEAN[[#This Row],[OrderDate]])/3,0))</f>
        <v>Q4</v>
      </c>
      <c r="D1429" t="s">
        <v>107</v>
      </c>
      <c r="E1429" t="str">
        <f>_xlfn.XLOOKUP(Orders_CLEAN[[#This Row],[CustomerID]],Customers[CustomerID],Customers[CustomerName])</f>
        <v>Nomvula Molefe</v>
      </c>
      <c r="F1429" t="s">
        <v>127</v>
      </c>
      <c r="G1429" t="str">
        <f>_xlfn.XLOOKUP(Orders_CLEAN[[#This Row],[ProductID]],Products[ProductID],Products[ProductName])</f>
        <v>Staplers Model 3</v>
      </c>
      <c r="H1429" t="str">
        <f>_xlfn.XLOOKUP(Orders_CLEAN[[#This Row],[ProductName]],Products[ProductName],Products[Category])</f>
        <v>Office Supplies</v>
      </c>
      <c r="I1429" s="6">
        <f>_xlfn.XLOOKUP(Orders_CLEAN[[#This Row],[ProductID]],Products[ProductID],Products[Cost])</f>
        <v>250.6</v>
      </c>
      <c r="J1429">
        <v>6</v>
      </c>
      <c r="K1429" s="6">
        <v>418.2</v>
      </c>
      <c r="L1429" s="7">
        <v>0</v>
      </c>
      <c r="M1429" t="s">
        <v>13</v>
      </c>
      <c r="N1429" t="s">
        <v>14</v>
      </c>
      <c r="O1429" t="str">
        <f>_xlfn.XLOOKUP(Orders_CLEAN[[#This Row],[Region]],Region_lookup[RegionCode],Region_lookup[RegionName])</f>
        <v>Western Cape</v>
      </c>
      <c r="P1429" t="s">
        <v>82</v>
      </c>
      <c r="Q1429" t="str">
        <f>_xlfn.XLOOKUP(Orders_CLEAN[[#This Row],[EmployeeID]],Employees[EmployeeID],Employees[EmployeeName])</f>
        <v>Thabo Pretorius</v>
      </c>
      <c r="R1429" s="8">
        <f>Orders_CLEAN[[#This Row],[Quantity]]*Orders_CLEAN[[#This Row],[UnitPrice]]*(1-Orders_CLEAN[[#This Row],[Discount]])</f>
        <v>2509.1999999999998</v>
      </c>
      <c r="S1429" s="8">
        <f>Orders_CLEAN[[#This Row],[Cost]]*Orders_CLEAN[[#This Row],[Quantity]]</f>
        <v>1503.6</v>
      </c>
      <c r="T1429" s="8">
        <f>Orders_CLEAN[[#This Row],[LineTotal]]-Orders_CLEAN[[#This Row],[LineCost]]</f>
        <v>1005.5999999999999</v>
      </c>
      <c r="U1429" s="8" t="str">
        <f>IFERROR(IF(Orders_CLEAN[[#This Row],[Profit]]/Orders_CLEAN[[#This Row],[LineTotal]]&gt;0.3, "High", IF(Orders_CLEAN[[#This Row],[Profit]]/Orders_CLEAN[[#This Row],[LineTotal]]&gt;=0.15, "Medium", "Low")), "Quantity Error!")</f>
        <v>High</v>
      </c>
      <c r="V1429" s="8" t="str">
        <f>IF(COUNTIF(Returns[OrderID], Orders_CLEAN[[#This Row],[OrderID]])&gt;0, "Yes", "No")</f>
        <v>No</v>
      </c>
      <c r="W1429" s="19">
        <f>IF(Orders_CLEAN[[#This Row],[Returned]]="Yes",1,0)</f>
        <v>0</v>
      </c>
    </row>
    <row r="1430" spans="1:23" x14ac:dyDescent="0.2">
      <c r="A1430" t="s">
        <v>2134</v>
      </c>
      <c r="B1430" s="5">
        <v>45620</v>
      </c>
      <c r="C1430" s="5" t="str">
        <f>IF(Orders_CLEAN[[#This Row],[Quantity]]="", "Quantity Error!", "Q"&amp;ROUNDUP(MONTH(Orders_CLEAN[[#This Row],[OrderDate]])/3,0))</f>
        <v>Q4</v>
      </c>
      <c r="D1430" t="s">
        <v>394</v>
      </c>
      <c r="E1430" t="str">
        <f>_xlfn.XLOOKUP(Orders_CLEAN[[#This Row],[CustomerID]],Customers[CustomerID],Customers[CustomerName])</f>
        <v>Nomsa Pretorius</v>
      </c>
      <c r="F1430" t="s">
        <v>88</v>
      </c>
      <c r="G1430" t="str">
        <f>_xlfn.XLOOKUP(Orders_CLEAN[[#This Row],[ProductID]],Products[ProductID],Products[ProductName])</f>
        <v>Tables Model 2</v>
      </c>
      <c r="H1430" t="str">
        <f>_xlfn.XLOOKUP(Orders_CLEAN[[#This Row],[ProductName]],Products[ProductName],Products[Category])</f>
        <v>Furniture</v>
      </c>
      <c r="I1430" s="6">
        <f>_xlfn.XLOOKUP(Orders_CLEAN[[#This Row],[ProductID]],Products[ProductID],Products[Cost])</f>
        <v>752.53</v>
      </c>
      <c r="J1430">
        <v>9</v>
      </c>
      <c r="K1430" s="6">
        <v>1018.12</v>
      </c>
      <c r="L1430" s="7">
        <v>0.1</v>
      </c>
      <c r="M1430" t="s">
        <v>27</v>
      </c>
      <c r="N1430" t="s">
        <v>21</v>
      </c>
      <c r="O1430" t="str">
        <f>_xlfn.XLOOKUP(Orders_CLEAN[[#This Row],[Region]],Region_lookup[RegionCode],Region_lookup[RegionName])</f>
        <v>KwaZulu-Natal</v>
      </c>
      <c r="P1430" t="s">
        <v>170</v>
      </c>
      <c r="Q1430" t="str">
        <f>_xlfn.XLOOKUP(Orders_CLEAN[[#This Row],[EmployeeID]],Employees[EmployeeID],Employees[EmployeeName])</f>
        <v>Nomvula Le Roux</v>
      </c>
      <c r="R1430" s="8">
        <f>Orders_CLEAN[[#This Row],[Quantity]]*Orders_CLEAN[[#This Row],[UnitPrice]]*(1-Orders_CLEAN[[#This Row],[Discount]])</f>
        <v>8246.7720000000008</v>
      </c>
      <c r="S1430" s="8">
        <f>Orders_CLEAN[[#This Row],[Cost]]*Orders_CLEAN[[#This Row],[Quantity]]</f>
        <v>6772.7699999999995</v>
      </c>
      <c r="T1430" s="8">
        <f>Orders_CLEAN[[#This Row],[LineTotal]]-Orders_CLEAN[[#This Row],[LineCost]]</f>
        <v>1474.0020000000013</v>
      </c>
      <c r="U1430" s="8" t="str">
        <f>IFERROR(IF(Orders_CLEAN[[#This Row],[Profit]]/Orders_CLEAN[[#This Row],[LineTotal]]&gt;0.3, "High", IF(Orders_CLEAN[[#This Row],[Profit]]/Orders_CLEAN[[#This Row],[LineTotal]]&gt;=0.15, "Medium", "Low")), "Quantity Error!")</f>
        <v>Medium</v>
      </c>
      <c r="V1430" s="8" t="str">
        <f>IF(COUNTIF(Returns[OrderID], Orders_CLEAN[[#This Row],[OrderID]])&gt;0, "Yes", "No")</f>
        <v>No</v>
      </c>
      <c r="W1430" s="19">
        <f>IF(Orders_CLEAN[[#This Row],[Returned]]="Yes",1,0)</f>
        <v>0</v>
      </c>
    </row>
    <row r="1431" spans="1:23" x14ac:dyDescent="0.2">
      <c r="A1431" t="s">
        <v>2135</v>
      </c>
      <c r="B1431" s="5">
        <v>45673</v>
      </c>
      <c r="C1431" s="5" t="str">
        <f>IF(Orders_CLEAN[[#This Row],[Quantity]]="", "Quantity Error!", "Q"&amp;ROUNDUP(MONTH(Orders_CLEAN[[#This Row],[OrderDate]])/3,0))</f>
        <v>Q1</v>
      </c>
      <c r="D1431" t="s">
        <v>246</v>
      </c>
      <c r="E1431" t="str">
        <f>_xlfn.XLOOKUP(Orders_CLEAN[[#This Row],[CustomerID]],Customers[CustomerID],Customers[CustomerName])</f>
        <v>Precious Steyn</v>
      </c>
      <c r="F1431" t="s">
        <v>269</v>
      </c>
      <c r="G1431" t="str">
        <f>_xlfn.XLOOKUP(Orders_CLEAN[[#This Row],[ProductID]],Products[ProductID],Products[ProductName])</f>
        <v>Binders Model 1</v>
      </c>
      <c r="H1431" t="str">
        <f>_xlfn.XLOOKUP(Orders_CLEAN[[#This Row],[ProductName]],Products[ProductName],Products[Category])</f>
        <v>Office Supplies</v>
      </c>
      <c r="I1431" s="6">
        <f>_xlfn.XLOOKUP(Orders_CLEAN[[#This Row],[ProductID]],Products[ProductID],Products[Cost])</f>
        <v>454.91</v>
      </c>
      <c r="J1431">
        <v>10</v>
      </c>
      <c r="K1431" s="6">
        <v>865.02</v>
      </c>
      <c r="L1431" s="7">
        <v>0</v>
      </c>
      <c r="M1431" t="s">
        <v>27</v>
      </c>
      <c r="N1431" t="s">
        <v>47</v>
      </c>
      <c r="O1431" t="str">
        <f>_xlfn.XLOOKUP(Orders_CLEAN[[#This Row],[Region]],Region_lookup[RegionCode],Region_lookup[RegionName])</f>
        <v>Eastern Cape</v>
      </c>
      <c r="P1431" t="s">
        <v>58</v>
      </c>
      <c r="Q1431" t="str">
        <f>_xlfn.XLOOKUP(Orders_CLEAN[[#This Row],[EmployeeID]],Employees[EmployeeID],Employees[EmployeeName])</f>
        <v>Palesa Steyn</v>
      </c>
      <c r="R1431" s="8">
        <f>Orders_CLEAN[[#This Row],[Quantity]]*Orders_CLEAN[[#This Row],[UnitPrice]]*(1-Orders_CLEAN[[#This Row],[Discount]])</f>
        <v>8650.2000000000007</v>
      </c>
      <c r="S1431" s="8">
        <f>Orders_CLEAN[[#This Row],[Cost]]*Orders_CLEAN[[#This Row],[Quantity]]</f>
        <v>4549.1000000000004</v>
      </c>
      <c r="T1431" s="8">
        <f>Orders_CLEAN[[#This Row],[LineTotal]]-Orders_CLEAN[[#This Row],[LineCost]]</f>
        <v>4101.1000000000004</v>
      </c>
      <c r="U1431" s="8" t="str">
        <f>IFERROR(IF(Orders_CLEAN[[#This Row],[Profit]]/Orders_CLEAN[[#This Row],[LineTotal]]&gt;0.3, "High", IF(Orders_CLEAN[[#This Row],[Profit]]/Orders_CLEAN[[#This Row],[LineTotal]]&gt;=0.15, "Medium", "Low")), "Quantity Error!")</f>
        <v>High</v>
      </c>
      <c r="V1431" s="8" t="str">
        <f>IF(COUNTIF(Returns[OrderID], Orders_CLEAN[[#This Row],[OrderID]])&gt;0, "Yes", "No")</f>
        <v>No</v>
      </c>
      <c r="W1431" s="19">
        <f>IF(Orders_CLEAN[[#This Row],[Returned]]="Yes",1,0)</f>
        <v>0</v>
      </c>
    </row>
    <row r="1432" spans="1:23" x14ac:dyDescent="0.2">
      <c r="A1432" t="s">
        <v>2136</v>
      </c>
      <c r="B1432" s="5">
        <v>45608</v>
      </c>
      <c r="C1432" s="5" t="str">
        <f>IF(Orders_CLEAN[[#This Row],[Quantity]]="", "Quantity Error!", "Q"&amp;ROUNDUP(MONTH(Orders_CLEAN[[#This Row],[OrderDate]])/3,0))</f>
        <v>Q4</v>
      </c>
      <c r="D1432" t="s">
        <v>50</v>
      </c>
      <c r="E1432" t="str">
        <f>_xlfn.XLOOKUP(Orders_CLEAN[[#This Row],[CustomerID]],Customers[CustomerID],Customers[CustomerName])</f>
        <v>Precious Steyn</v>
      </c>
      <c r="F1432" t="s">
        <v>19</v>
      </c>
      <c r="G1432" t="str">
        <f>_xlfn.XLOOKUP(Orders_CLEAN[[#This Row],[ProductID]],Products[ProductID],Products[ProductName])</f>
        <v>Accessories Model 4</v>
      </c>
      <c r="H1432" t="str">
        <f>_xlfn.XLOOKUP(Orders_CLEAN[[#This Row],[ProductName]],Products[ProductName],Products[Category])</f>
        <v>Technology</v>
      </c>
      <c r="I1432" s="6">
        <f>_xlfn.XLOOKUP(Orders_CLEAN[[#This Row],[ProductID]],Products[ProductID],Products[Cost])</f>
        <v>685.08</v>
      </c>
      <c r="J1432">
        <v>11</v>
      </c>
      <c r="K1432" s="6">
        <v>921.01</v>
      </c>
      <c r="L1432" s="7">
        <v>0</v>
      </c>
      <c r="M1432" t="s">
        <v>27</v>
      </c>
      <c r="N1432" t="s">
        <v>31</v>
      </c>
      <c r="O1432" t="str">
        <f>_xlfn.XLOOKUP(Orders_CLEAN[[#This Row],[Region]],Region_lookup[RegionCode],Region_lookup[RegionName])</f>
        <v>Gauteng</v>
      </c>
      <c r="P1432" t="s">
        <v>32</v>
      </c>
      <c r="Q1432" t="str">
        <f>_xlfn.XLOOKUP(Orders_CLEAN[[#This Row],[EmployeeID]],Employees[EmployeeID],Employees[EmployeeName])</f>
        <v>Nomvula Mokoena</v>
      </c>
      <c r="R1432" s="8">
        <f>Orders_CLEAN[[#This Row],[Quantity]]*Orders_CLEAN[[#This Row],[UnitPrice]]*(1-Orders_CLEAN[[#This Row],[Discount]])</f>
        <v>10131.11</v>
      </c>
      <c r="S1432" s="8">
        <f>Orders_CLEAN[[#This Row],[Cost]]*Orders_CLEAN[[#This Row],[Quantity]]</f>
        <v>7535.88</v>
      </c>
      <c r="T1432" s="8">
        <f>Orders_CLEAN[[#This Row],[LineTotal]]-Orders_CLEAN[[#This Row],[LineCost]]</f>
        <v>2595.2300000000005</v>
      </c>
      <c r="U1432" s="8" t="str">
        <f>IFERROR(IF(Orders_CLEAN[[#This Row],[Profit]]/Orders_CLEAN[[#This Row],[LineTotal]]&gt;0.3, "High", IF(Orders_CLEAN[[#This Row],[Profit]]/Orders_CLEAN[[#This Row],[LineTotal]]&gt;=0.15, "Medium", "Low")), "Quantity Error!")</f>
        <v>Medium</v>
      </c>
      <c r="V1432" s="8" t="str">
        <f>IF(COUNTIF(Returns[OrderID], Orders_CLEAN[[#This Row],[OrderID]])&gt;0, "Yes", "No")</f>
        <v>No</v>
      </c>
      <c r="W1432" s="19">
        <f>IF(Orders_CLEAN[[#This Row],[Returned]]="Yes",1,0)</f>
        <v>0</v>
      </c>
    </row>
    <row r="1433" spans="1:23" x14ac:dyDescent="0.2">
      <c r="A1433" t="s">
        <v>2137</v>
      </c>
      <c r="B1433" s="5">
        <v>45620</v>
      </c>
      <c r="C1433" s="5" t="str">
        <f>IF(Orders_CLEAN[[#This Row],[Quantity]]="", "Quantity Error!", "Q"&amp;ROUNDUP(MONTH(Orders_CLEAN[[#This Row],[OrderDate]])/3,0))</f>
        <v>Q4</v>
      </c>
      <c r="D1433" t="s">
        <v>557</v>
      </c>
      <c r="E1433" t="str">
        <f>_xlfn.XLOOKUP(Orders_CLEAN[[#This Row],[CustomerID]],Customers[CustomerID],Customers[CustomerName])</f>
        <v>Deon Venter</v>
      </c>
      <c r="F1433" t="s">
        <v>19</v>
      </c>
      <c r="G1433" t="str">
        <f>_xlfn.XLOOKUP(Orders_CLEAN[[#This Row],[ProductID]],Products[ProductID],Products[ProductName])</f>
        <v>Accessories Model 4</v>
      </c>
      <c r="H1433" t="str">
        <f>_xlfn.XLOOKUP(Orders_CLEAN[[#This Row],[ProductName]],Products[ProductName],Products[Category])</f>
        <v>Technology</v>
      </c>
      <c r="I1433" s="6">
        <f>_xlfn.XLOOKUP(Orders_CLEAN[[#This Row],[ProductID]],Products[ProductID],Products[Cost])</f>
        <v>685.08</v>
      </c>
      <c r="J1433">
        <v>4</v>
      </c>
      <c r="K1433" s="6">
        <v>921.01</v>
      </c>
      <c r="L1433" s="7">
        <v>0</v>
      </c>
      <c r="M1433" t="s">
        <v>27</v>
      </c>
      <c r="N1433" t="s">
        <v>14</v>
      </c>
      <c r="O1433" t="str">
        <f>_xlfn.XLOOKUP(Orders_CLEAN[[#This Row],[Region]],Region_lookup[RegionCode],Region_lookup[RegionName])</f>
        <v>Western Cape</v>
      </c>
      <c r="P1433" t="s">
        <v>15</v>
      </c>
      <c r="Q1433" t="str">
        <f>_xlfn.XLOOKUP(Orders_CLEAN[[#This Row],[EmployeeID]],Employees[EmployeeID],Employees[EmployeeName])</f>
        <v>Anja Fourie</v>
      </c>
      <c r="R1433" s="8">
        <f>Orders_CLEAN[[#This Row],[Quantity]]*Orders_CLEAN[[#This Row],[UnitPrice]]*(1-Orders_CLEAN[[#This Row],[Discount]])</f>
        <v>3684.04</v>
      </c>
      <c r="S1433" s="8">
        <f>Orders_CLEAN[[#This Row],[Cost]]*Orders_CLEAN[[#This Row],[Quantity]]</f>
        <v>2740.32</v>
      </c>
      <c r="T1433" s="8">
        <f>Orders_CLEAN[[#This Row],[LineTotal]]-Orders_CLEAN[[#This Row],[LineCost]]</f>
        <v>943.7199999999998</v>
      </c>
      <c r="U1433" s="8" t="str">
        <f>IFERROR(IF(Orders_CLEAN[[#This Row],[Profit]]/Orders_CLEAN[[#This Row],[LineTotal]]&gt;0.3, "High", IF(Orders_CLEAN[[#This Row],[Profit]]/Orders_CLEAN[[#This Row],[LineTotal]]&gt;=0.15, "Medium", "Low")), "Quantity Error!")</f>
        <v>Medium</v>
      </c>
      <c r="V1433" s="8" t="str">
        <f>IF(COUNTIF(Returns[OrderID], Orders_CLEAN[[#This Row],[OrderID]])&gt;0, "Yes", "No")</f>
        <v>No</v>
      </c>
      <c r="W1433" s="19">
        <f>IF(Orders_CLEAN[[#This Row],[Returned]]="Yes",1,0)</f>
        <v>0</v>
      </c>
    </row>
    <row r="1434" spans="1:23" x14ac:dyDescent="0.2">
      <c r="A1434" t="s">
        <v>2138</v>
      </c>
      <c r="B1434" s="5">
        <v>45533</v>
      </c>
      <c r="C1434" s="5" t="str">
        <f>IF(Orders_CLEAN[[#This Row],[Quantity]]="", "Quantity Error!", "Q"&amp;ROUNDUP(MONTH(Orders_CLEAN[[#This Row],[OrderDate]])/3,0))</f>
        <v>Q3</v>
      </c>
      <c r="D1434" t="s">
        <v>510</v>
      </c>
      <c r="E1434" t="str">
        <f>_xlfn.XLOOKUP(Orders_CLEAN[[#This Row],[CustomerID]],Customers[CustomerID],Customers[CustomerName])</f>
        <v>Anja Sithole</v>
      </c>
      <c r="F1434" t="s">
        <v>139</v>
      </c>
      <c r="G1434" t="str">
        <f>_xlfn.XLOOKUP(Orders_CLEAN[[#This Row],[ProductID]],Products[ProductID],Products[ProductName])</f>
        <v>Envelopes Model 3</v>
      </c>
      <c r="H1434" t="str">
        <f>_xlfn.XLOOKUP(Orders_CLEAN[[#This Row],[ProductName]],Products[ProductName],Products[Category])</f>
        <v>Office Supplies</v>
      </c>
      <c r="I1434" s="6">
        <f>_xlfn.XLOOKUP(Orders_CLEAN[[#This Row],[ProductID]],Products[ProductID],Products[Cost])</f>
        <v>110.07</v>
      </c>
      <c r="J1434">
        <v>4</v>
      </c>
      <c r="K1434" s="6">
        <v>193.99</v>
      </c>
      <c r="L1434" s="7">
        <v>0.05</v>
      </c>
      <c r="M1434" t="s">
        <v>27</v>
      </c>
      <c r="N1434" t="s">
        <v>47</v>
      </c>
      <c r="O1434" t="str">
        <f>_xlfn.XLOOKUP(Orders_CLEAN[[#This Row],[Region]],Region_lookup[RegionCode],Region_lookup[RegionName])</f>
        <v>Eastern Cape</v>
      </c>
      <c r="P1434" t="s">
        <v>58</v>
      </c>
      <c r="Q1434" t="str">
        <f>_xlfn.XLOOKUP(Orders_CLEAN[[#This Row],[EmployeeID]],Employees[EmployeeID],Employees[EmployeeName])</f>
        <v>Palesa Steyn</v>
      </c>
      <c r="R1434" s="8">
        <f>Orders_CLEAN[[#This Row],[Quantity]]*Orders_CLEAN[[#This Row],[UnitPrice]]*(1-Orders_CLEAN[[#This Row],[Discount]])</f>
        <v>737.16200000000003</v>
      </c>
      <c r="S1434" s="8">
        <f>Orders_CLEAN[[#This Row],[Cost]]*Orders_CLEAN[[#This Row],[Quantity]]</f>
        <v>440.28</v>
      </c>
      <c r="T1434" s="8">
        <f>Orders_CLEAN[[#This Row],[LineTotal]]-Orders_CLEAN[[#This Row],[LineCost]]</f>
        <v>296.88200000000006</v>
      </c>
      <c r="U1434" s="8" t="str">
        <f>IFERROR(IF(Orders_CLEAN[[#This Row],[Profit]]/Orders_CLEAN[[#This Row],[LineTotal]]&gt;0.3, "High", IF(Orders_CLEAN[[#This Row],[Profit]]/Orders_CLEAN[[#This Row],[LineTotal]]&gt;=0.15, "Medium", "Low")), "Quantity Error!")</f>
        <v>High</v>
      </c>
      <c r="V1434" s="8" t="str">
        <f>IF(COUNTIF(Returns[OrderID], Orders_CLEAN[[#This Row],[OrderID]])&gt;0, "Yes", "No")</f>
        <v>No</v>
      </c>
      <c r="W1434" s="19">
        <f>IF(Orders_CLEAN[[#This Row],[Returned]]="Yes",1,0)</f>
        <v>0</v>
      </c>
    </row>
    <row r="1435" spans="1:23" x14ac:dyDescent="0.2">
      <c r="A1435" t="s">
        <v>2139</v>
      </c>
      <c r="B1435" s="5">
        <v>45405</v>
      </c>
      <c r="C1435" s="5" t="str">
        <f>IF(Orders_CLEAN[[#This Row],[Quantity]]="", "Quantity Error!", "Q"&amp;ROUNDUP(MONTH(Orders_CLEAN[[#This Row],[OrderDate]])/3,0))</f>
        <v>Q2</v>
      </c>
      <c r="D1435" t="s">
        <v>194</v>
      </c>
      <c r="E1435" t="str">
        <f>_xlfn.XLOOKUP(Orders_CLEAN[[#This Row],[CustomerID]],Customers[CustomerID],Customers[CustomerName])</f>
        <v>Elmarie Molefe</v>
      </c>
      <c r="F1435" t="s">
        <v>88</v>
      </c>
      <c r="G1435" t="str">
        <f>_xlfn.XLOOKUP(Orders_CLEAN[[#This Row],[ProductID]],Products[ProductID],Products[ProductName])</f>
        <v>Tables Model 2</v>
      </c>
      <c r="H1435" t="str">
        <f>_xlfn.XLOOKUP(Orders_CLEAN[[#This Row],[ProductName]],Products[ProductName],Products[Category])</f>
        <v>Furniture</v>
      </c>
      <c r="I1435" s="6">
        <f>_xlfn.XLOOKUP(Orders_CLEAN[[#This Row],[ProductID]],Products[ProductID],Products[Cost])</f>
        <v>752.53</v>
      </c>
      <c r="J1435">
        <v>10</v>
      </c>
      <c r="K1435" s="6">
        <v>1018.12</v>
      </c>
      <c r="L1435" s="7">
        <v>0</v>
      </c>
      <c r="M1435" t="s">
        <v>36</v>
      </c>
      <c r="N1435" t="s">
        <v>14</v>
      </c>
      <c r="O1435" t="str">
        <f>_xlfn.XLOOKUP(Orders_CLEAN[[#This Row],[Region]],Region_lookup[RegionCode],Region_lookup[RegionName])</f>
        <v>Western Cape</v>
      </c>
      <c r="P1435" t="s">
        <v>82</v>
      </c>
      <c r="Q1435" t="str">
        <f>_xlfn.XLOOKUP(Orders_CLEAN[[#This Row],[EmployeeID]],Employees[EmployeeID],Employees[EmployeeName])</f>
        <v>Thabo Pretorius</v>
      </c>
      <c r="R1435" s="8">
        <f>Orders_CLEAN[[#This Row],[Quantity]]*Orders_CLEAN[[#This Row],[UnitPrice]]*(1-Orders_CLEAN[[#This Row],[Discount]])</f>
        <v>10181.200000000001</v>
      </c>
      <c r="S1435" s="8">
        <f>Orders_CLEAN[[#This Row],[Cost]]*Orders_CLEAN[[#This Row],[Quantity]]</f>
        <v>7525.2999999999993</v>
      </c>
      <c r="T1435" s="8">
        <f>Orders_CLEAN[[#This Row],[LineTotal]]-Orders_CLEAN[[#This Row],[LineCost]]</f>
        <v>2655.9000000000015</v>
      </c>
      <c r="U1435" s="8" t="str">
        <f>IFERROR(IF(Orders_CLEAN[[#This Row],[Profit]]/Orders_CLEAN[[#This Row],[LineTotal]]&gt;0.3, "High", IF(Orders_CLEAN[[#This Row],[Profit]]/Orders_CLEAN[[#This Row],[LineTotal]]&gt;=0.15, "Medium", "Low")), "Quantity Error!")</f>
        <v>Medium</v>
      </c>
      <c r="V1435" s="8" t="str">
        <f>IF(COUNTIF(Returns[OrderID], Orders_CLEAN[[#This Row],[OrderID]])&gt;0, "Yes", "No")</f>
        <v>No</v>
      </c>
      <c r="W1435" s="19">
        <f>IF(Orders_CLEAN[[#This Row],[Returned]]="Yes",1,0)</f>
        <v>0</v>
      </c>
    </row>
    <row r="1436" spans="1:23" x14ac:dyDescent="0.2">
      <c r="A1436" t="s">
        <v>2140</v>
      </c>
      <c r="B1436" s="5">
        <v>45577</v>
      </c>
      <c r="C1436" s="5" t="str">
        <f>IF(Orders_CLEAN[[#This Row],[Quantity]]="", "Quantity Error!", "Q"&amp;ROUNDUP(MONTH(Orders_CLEAN[[#This Row],[OrderDate]])/3,0))</f>
        <v>Q4</v>
      </c>
      <c r="D1436" t="s">
        <v>574</v>
      </c>
      <c r="E1436" t="str">
        <f>_xlfn.XLOOKUP(Orders_CLEAN[[#This Row],[CustomerID]],Customers[CustomerID],Customers[CustomerName])</f>
        <v>Lerato Mbatha</v>
      </c>
      <c r="F1436" t="s">
        <v>178</v>
      </c>
      <c r="G1436" t="str">
        <f>_xlfn.XLOOKUP(Orders_CLEAN[[#This Row],[ProductID]],Products[ProductID],Products[ProductName])</f>
        <v>Chairs Model 2</v>
      </c>
      <c r="H1436" t="str">
        <f>_xlfn.XLOOKUP(Orders_CLEAN[[#This Row],[ProductName]],Products[ProductName],Products[Category])</f>
        <v>Furniture</v>
      </c>
      <c r="I1436" s="6">
        <f>_xlfn.XLOOKUP(Orders_CLEAN[[#This Row],[ProductID]],Products[ProductID],Products[Cost])</f>
        <v>116.9</v>
      </c>
      <c r="J1436">
        <v>4</v>
      </c>
      <c r="K1436" s="6">
        <v>253.46</v>
      </c>
      <c r="L1436" s="7">
        <v>0</v>
      </c>
      <c r="M1436" t="s">
        <v>27</v>
      </c>
      <c r="N1436" t="s">
        <v>31</v>
      </c>
      <c r="O1436" t="str">
        <f>_xlfn.XLOOKUP(Orders_CLEAN[[#This Row],[Region]],Region_lookup[RegionCode],Region_lookup[RegionName])</f>
        <v>Gauteng</v>
      </c>
      <c r="P1436" t="s">
        <v>43</v>
      </c>
      <c r="Q1436" t="str">
        <f>_xlfn.XLOOKUP(Orders_CLEAN[[#This Row],[EmployeeID]],Employees[EmployeeID],Employees[EmployeeName])</f>
        <v>Thabo Dlamini</v>
      </c>
      <c r="R1436" s="8">
        <f>Orders_CLEAN[[#This Row],[Quantity]]*Orders_CLEAN[[#This Row],[UnitPrice]]*(1-Orders_CLEAN[[#This Row],[Discount]])</f>
        <v>1013.84</v>
      </c>
      <c r="S1436" s="8">
        <f>Orders_CLEAN[[#This Row],[Cost]]*Orders_CLEAN[[#This Row],[Quantity]]</f>
        <v>467.6</v>
      </c>
      <c r="T1436" s="8">
        <f>Orders_CLEAN[[#This Row],[LineTotal]]-Orders_CLEAN[[#This Row],[LineCost]]</f>
        <v>546.24</v>
      </c>
      <c r="U1436" s="8" t="str">
        <f>IFERROR(IF(Orders_CLEAN[[#This Row],[Profit]]/Orders_CLEAN[[#This Row],[LineTotal]]&gt;0.3, "High", IF(Orders_CLEAN[[#This Row],[Profit]]/Orders_CLEAN[[#This Row],[LineTotal]]&gt;=0.15, "Medium", "Low")), "Quantity Error!")</f>
        <v>High</v>
      </c>
      <c r="V1436" s="8" t="str">
        <f>IF(COUNTIF(Returns[OrderID], Orders_CLEAN[[#This Row],[OrderID]])&gt;0, "Yes", "No")</f>
        <v>No</v>
      </c>
      <c r="W1436" s="19">
        <f>IF(Orders_CLEAN[[#This Row],[Returned]]="Yes",1,0)</f>
        <v>0</v>
      </c>
    </row>
    <row r="1437" spans="1:23" x14ac:dyDescent="0.2">
      <c r="A1437" t="s">
        <v>2141</v>
      </c>
      <c r="B1437" s="5">
        <v>45448</v>
      </c>
      <c r="C1437" s="5" t="str">
        <f>IF(Orders_CLEAN[[#This Row],[Quantity]]="", "Quantity Error!", "Q"&amp;ROUNDUP(MONTH(Orders_CLEAN[[#This Row],[OrderDate]])/3,0))</f>
        <v>Q2</v>
      </c>
      <c r="D1437" t="s">
        <v>404</v>
      </c>
      <c r="E1437" t="str">
        <f>_xlfn.XLOOKUP(Orders_CLEAN[[#This Row],[CustomerID]],Customers[CustomerID],Customers[CustomerName])</f>
        <v>Riaan Botha</v>
      </c>
      <c r="F1437" t="s">
        <v>181</v>
      </c>
      <c r="G1437" t="str">
        <f>_xlfn.XLOOKUP(Orders_CLEAN[[#This Row],[ProductID]],Products[ProductID],Products[ProductName])</f>
        <v>Envelopes Model 1</v>
      </c>
      <c r="H1437" t="str">
        <f>_xlfn.XLOOKUP(Orders_CLEAN[[#This Row],[ProductName]],Products[ProductName],Products[Category])</f>
        <v>Office Supplies</v>
      </c>
      <c r="I1437" s="6">
        <f>_xlfn.XLOOKUP(Orders_CLEAN[[#This Row],[ProductID]],Products[ProductID],Products[Cost])</f>
        <v>76.66</v>
      </c>
      <c r="J1437">
        <v>11</v>
      </c>
      <c r="K1437" s="6">
        <v>117.32</v>
      </c>
      <c r="L1437" s="7">
        <v>0.05</v>
      </c>
      <c r="M1437" t="s">
        <v>27</v>
      </c>
      <c r="N1437" t="s">
        <v>21</v>
      </c>
      <c r="O1437" t="str">
        <f>_xlfn.XLOOKUP(Orders_CLEAN[[#This Row],[Region]],Region_lookup[RegionCode],Region_lookup[RegionName])</f>
        <v>KwaZulu-Natal</v>
      </c>
      <c r="P1437" t="s">
        <v>22</v>
      </c>
      <c r="Q1437" t="str">
        <f>_xlfn.XLOOKUP(Orders_CLEAN[[#This Row],[EmployeeID]],Employees[EmployeeID],Employees[EmployeeName])</f>
        <v>Thabo Le Roux</v>
      </c>
      <c r="R1437" s="8">
        <f>Orders_CLEAN[[#This Row],[Quantity]]*Orders_CLEAN[[#This Row],[UnitPrice]]*(1-Orders_CLEAN[[#This Row],[Discount]])</f>
        <v>1225.9939999999999</v>
      </c>
      <c r="S1437" s="8">
        <f>Orders_CLEAN[[#This Row],[Cost]]*Orders_CLEAN[[#This Row],[Quantity]]</f>
        <v>843.26</v>
      </c>
      <c r="T1437" s="8">
        <f>Orders_CLEAN[[#This Row],[LineTotal]]-Orders_CLEAN[[#This Row],[LineCost]]</f>
        <v>382.73399999999992</v>
      </c>
      <c r="U1437" s="8" t="str">
        <f>IFERROR(IF(Orders_CLEAN[[#This Row],[Profit]]/Orders_CLEAN[[#This Row],[LineTotal]]&gt;0.3, "High", IF(Orders_CLEAN[[#This Row],[Profit]]/Orders_CLEAN[[#This Row],[LineTotal]]&gt;=0.15, "Medium", "Low")), "Quantity Error!")</f>
        <v>High</v>
      </c>
      <c r="V1437" s="8" t="str">
        <f>IF(COUNTIF(Returns[OrderID], Orders_CLEAN[[#This Row],[OrderID]])&gt;0, "Yes", "No")</f>
        <v>No</v>
      </c>
      <c r="W1437" s="19">
        <f>IF(Orders_CLEAN[[#This Row],[Returned]]="Yes",1,0)</f>
        <v>0</v>
      </c>
    </row>
    <row r="1438" spans="1:23" x14ac:dyDescent="0.2">
      <c r="A1438" t="s">
        <v>2142</v>
      </c>
      <c r="B1438" s="5">
        <v>45720</v>
      </c>
      <c r="C1438" s="5" t="str">
        <f>IF(Orders_CLEAN[[#This Row],[Quantity]]="", "Quantity Error!", "Q"&amp;ROUNDUP(MONTH(Orders_CLEAN[[#This Row],[OrderDate]])/3,0))</f>
        <v>Q1</v>
      </c>
      <c r="D1438" t="s">
        <v>50</v>
      </c>
      <c r="E1438" t="str">
        <f>_xlfn.XLOOKUP(Orders_CLEAN[[#This Row],[CustomerID]],Customers[CustomerID],Customers[CustomerName])</f>
        <v>Precious Steyn</v>
      </c>
      <c r="F1438" t="s">
        <v>124</v>
      </c>
      <c r="G1438" t="str">
        <f>_xlfn.XLOOKUP(Orders_CLEAN[[#This Row],[ProductID]],Products[ProductID],Products[ProductName])</f>
        <v>Binders Model 2</v>
      </c>
      <c r="H1438" t="str">
        <f>_xlfn.XLOOKUP(Orders_CLEAN[[#This Row],[ProductName]],Products[ProductName],Products[Category])</f>
        <v>Office Supplies</v>
      </c>
      <c r="I1438" s="6">
        <f>_xlfn.XLOOKUP(Orders_CLEAN[[#This Row],[ProductID]],Products[ProductID],Products[Cost])</f>
        <v>597.01</v>
      </c>
      <c r="J1438">
        <v>11</v>
      </c>
      <c r="K1438" s="6">
        <v>774.08</v>
      </c>
      <c r="L1438" s="7">
        <v>0.1</v>
      </c>
      <c r="M1438" t="s">
        <v>13</v>
      </c>
      <c r="N1438" t="s">
        <v>31</v>
      </c>
      <c r="O1438" t="str">
        <f>_xlfn.XLOOKUP(Orders_CLEAN[[#This Row],[Region]],Region_lookup[RegionCode],Region_lookup[RegionName])</f>
        <v>Gauteng</v>
      </c>
      <c r="P1438" t="s">
        <v>32</v>
      </c>
      <c r="Q1438" t="str">
        <f>_xlfn.XLOOKUP(Orders_CLEAN[[#This Row],[EmployeeID]],Employees[EmployeeID],Employees[EmployeeName])</f>
        <v>Nomvula Mokoena</v>
      </c>
      <c r="R1438" s="8">
        <f>Orders_CLEAN[[#This Row],[Quantity]]*Orders_CLEAN[[#This Row],[UnitPrice]]*(1-Orders_CLEAN[[#This Row],[Discount]])</f>
        <v>7663.3920000000007</v>
      </c>
      <c r="S1438" s="8">
        <f>Orders_CLEAN[[#This Row],[Cost]]*Orders_CLEAN[[#This Row],[Quantity]]</f>
        <v>6567.11</v>
      </c>
      <c r="T1438" s="8">
        <f>Orders_CLEAN[[#This Row],[LineTotal]]-Orders_CLEAN[[#This Row],[LineCost]]</f>
        <v>1096.2820000000011</v>
      </c>
      <c r="U1438" s="8" t="str">
        <f>IFERROR(IF(Orders_CLEAN[[#This Row],[Profit]]/Orders_CLEAN[[#This Row],[LineTotal]]&gt;0.3, "High", IF(Orders_CLEAN[[#This Row],[Profit]]/Orders_CLEAN[[#This Row],[LineTotal]]&gt;=0.15, "Medium", "Low")), "Quantity Error!")</f>
        <v>Low</v>
      </c>
      <c r="V1438" s="8" t="str">
        <f>IF(COUNTIF(Returns[OrderID], Orders_CLEAN[[#This Row],[OrderID]])&gt;0, "Yes", "No")</f>
        <v>No</v>
      </c>
      <c r="W1438" s="19">
        <f>IF(Orders_CLEAN[[#This Row],[Returned]]="Yes",1,0)</f>
        <v>0</v>
      </c>
    </row>
    <row r="1439" spans="1:23" x14ac:dyDescent="0.2">
      <c r="A1439" t="s">
        <v>2143</v>
      </c>
      <c r="B1439" s="5">
        <v>45413</v>
      </c>
      <c r="C1439" s="5" t="str">
        <f>IF(Orders_CLEAN[[#This Row],[Quantity]]="", "Quantity Error!", "Q"&amp;ROUNDUP(MONTH(Orders_CLEAN[[#This Row],[OrderDate]])/3,0))</f>
        <v>Q2</v>
      </c>
      <c r="D1439" t="s">
        <v>285</v>
      </c>
      <c r="E1439" t="str">
        <f>_xlfn.XLOOKUP(Orders_CLEAN[[#This Row],[CustomerID]],Customers[CustomerID],Customers[CustomerName])</f>
        <v>Francois Fourie</v>
      </c>
      <c r="F1439" t="s">
        <v>61</v>
      </c>
      <c r="G1439" t="str">
        <f>_xlfn.XLOOKUP(Orders_CLEAN[[#This Row],[ProductID]],Products[ProductID],Products[ProductName])</f>
        <v>Laptops Model 4</v>
      </c>
      <c r="H1439" t="str">
        <f>_xlfn.XLOOKUP(Orders_CLEAN[[#This Row],[ProductName]],Products[ProductName],Products[Category])</f>
        <v>Technology</v>
      </c>
      <c r="I1439" s="6">
        <f>_xlfn.XLOOKUP(Orders_CLEAN[[#This Row],[ProductID]],Products[ProductID],Products[Cost])</f>
        <v>329.6</v>
      </c>
      <c r="J1439">
        <v>4</v>
      </c>
      <c r="K1439" s="6">
        <v>455.77</v>
      </c>
      <c r="L1439" s="7">
        <v>0.1</v>
      </c>
      <c r="M1439" t="s">
        <v>27</v>
      </c>
      <c r="N1439" t="s">
        <v>31</v>
      </c>
      <c r="O1439" t="str">
        <f>_xlfn.XLOOKUP(Orders_CLEAN[[#This Row],[Region]],Region_lookup[RegionCode],Region_lookup[RegionName])</f>
        <v>Gauteng</v>
      </c>
      <c r="P1439" t="s">
        <v>52</v>
      </c>
      <c r="Q1439" t="str">
        <f>_xlfn.XLOOKUP(Orders_CLEAN[[#This Row],[EmployeeID]],Employees[EmployeeID],Employees[EmployeeName])</f>
        <v>Precious Mbatha</v>
      </c>
      <c r="R1439" s="8">
        <f>Orders_CLEAN[[#This Row],[Quantity]]*Orders_CLEAN[[#This Row],[UnitPrice]]*(1-Orders_CLEAN[[#This Row],[Discount]])</f>
        <v>1640.7719999999999</v>
      </c>
      <c r="S1439" s="8">
        <f>Orders_CLEAN[[#This Row],[Cost]]*Orders_CLEAN[[#This Row],[Quantity]]</f>
        <v>1318.4</v>
      </c>
      <c r="T1439" s="8">
        <f>Orders_CLEAN[[#This Row],[LineTotal]]-Orders_CLEAN[[#This Row],[LineCost]]</f>
        <v>322.37199999999984</v>
      </c>
      <c r="U1439" s="8" t="str">
        <f>IFERROR(IF(Orders_CLEAN[[#This Row],[Profit]]/Orders_CLEAN[[#This Row],[LineTotal]]&gt;0.3, "High", IF(Orders_CLEAN[[#This Row],[Profit]]/Orders_CLEAN[[#This Row],[LineTotal]]&gt;=0.15, "Medium", "Low")), "Quantity Error!")</f>
        <v>Medium</v>
      </c>
      <c r="V1439" s="8" t="str">
        <f>IF(COUNTIF(Returns[OrderID], Orders_CLEAN[[#This Row],[OrderID]])&gt;0, "Yes", "No")</f>
        <v>No</v>
      </c>
      <c r="W1439" s="19">
        <f>IF(Orders_CLEAN[[#This Row],[Returned]]="Yes",1,0)</f>
        <v>0</v>
      </c>
    </row>
    <row r="1440" spans="1:23" x14ac:dyDescent="0.2">
      <c r="A1440" t="s">
        <v>2145</v>
      </c>
      <c r="B1440" s="5">
        <v>45566</v>
      </c>
      <c r="C1440" s="5" t="str">
        <f>IF(Orders_CLEAN[[#This Row],[Quantity]]="", "Quantity Error!", "Q"&amp;ROUNDUP(MONTH(Orders_CLEAN[[#This Row],[OrderDate]])/3,0))</f>
        <v>Q4</v>
      </c>
      <c r="D1440" t="s">
        <v>218</v>
      </c>
      <c r="E1440" t="str">
        <f>_xlfn.XLOOKUP(Orders_CLEAN[[#This Row],[CustomerID]],Customers[CustomerID],Customers[CustomerName])</f>
        <v>Anja Mbatha</v>
      </c>
      <c r="F1440" t="s">
        <v>96</v>
      </c>
      <c r="G1440" t="str">
        <f>_xlfn.XLOOKUP(Orders_CLEAN[[#This Row],[ProductID]],Products[ProductID],Products[ProductName])</f>
        <v>Desks Model 2</v>
      </c>
      <c r="H1440" t="str">
        <f>_xlfn.XLOOKUP(Orders_CLEAN[[#This Row],[ProductName]],Products[ProductName],Products[Category])</f>
        <v>Furniture</v>
      </c>
      <c r="I1440" s="6">
        <f>_xlfn.XLOOKUP(Orders_CLEAN[[#This Row],[ProductID]],Products[ProductID],Products[Cost])</f>
        <v>209.29</v>
      </c>
      <c r="J1440">
        <v>5</v>
      </c>
      <c r="K1440" s="6">
        <v>425.58</v>
      </c>
      <c r="L1440" s="7">
        <v>0</v>
      </c>
      <c r="M1440" t="s">
        <v>13</v>
      </c>
      <c r="N1440" t="s">
        <v>31</v>
      </c>
      <c r="O1440" t="str">
        <f>_xlfn.XLOOKUP(Orders_CLEAN[[#This Row],[Region]],Region_lookup[RegionCode],Region_lookup[RegionName])</f>
        <v>Gauteng</v>
      </c>
      <c r="P1440" t="s">
        <v>43</v>
      </c>
      <c r="Q1440" t="str">
        <f>_xlfn.XLOOKUP(Orders_CLEAN[[#This Row],[EmployeeID]],Employees[EmployeeID],Employees[EmployeeName])</f>
        <v>Thabo Dlamini</v>
      </c>
      <c r="R1440" s="8">
        <f>Orders_CLEAN[[#This Row],[Quantity]]*Orders_CLEAN[[#This Row],[UnitPrice]]*(1-Orders_CLEAN[[#This Row],[Discount]])</f>
        <v>2127.9</v>
      </c>
      <c r="S1440" s="8">
        <f>Orders_CLEAN[[#This Row],[Cost]]*Orders_CLEAN[[#This Row],[Quantity]]</f>
        <v>1046.45</v>
      </c>
      <c r="T1440" s="8">
        <f>Orders_CLEAN[[#This Row],[LineTotal]]-Orders_CLEAN[[#This Row],[LineCost]]</f>
        <v>1081.45</v>
      </c>
      <c r="U1440" s="8" t="str">
        <f>IFERROR(IF(Orders_CLEAN[[#This Row],[Profit]]/Orders_CLEAN[[#This Row],[LineTotal]]&gt;0.3, "High", IF(Orders_CLEAN[[#This Row],[Profit]]/Orders_CLEAN[[#This Row],[LineTotal]]&gt;=0.15, "Medium", "Low")), "Quantity Error!")</f>
        <v>High</v>
      </c>
      <c r="V1440" s="8" t="str">
        <f>IF(COUNTIF(Returns[OrderID], Orders_CLEAN[[#This Row],[OrderID]])&gt;0, "Yes", "No")</f>
        <v>No</v>
      </c>
      <c r="W1440" s="19">
        <f>IF(Orders_CLEAN[[#This Row],[Returned]]="Yes",1,0)</f>
        <v>0</v>
      </c>
    </row>
    <row r="1441" spans="1:23" x14ac:dyDescent="0.2">
      <c r="A1441" t="s">
        <v>2146</v>
      </c>
      <c r="B1441" s="5">
        <v>45684</v>
      </c>
      <c r="C1441" s="5" t="str">
        <f>IF(Orders_CLEAN[[#This Row],[Quantity]]="", "Quantity Error!", "Q"&amp;ROUNDUP(MONTH(Orders_CLEAN[[#This Row],[OrderDate]])/3,0))</f>
        <v>Q1</v>
      </c>
      <c r="D1441" t="s">
        <v>416</v>
      </c>
      <c r="E1441" t="str">
        <f>_xlfn.XLOOKUP(Orders_CLEAN[[#This Row],[CustomerID]],Customers[CustomerID],Customers[CustomerName])</f>
        <v>Kagiso Le Roux</v>
      </c>
      <c r="F1441" t="s">
        <v>19</v>
      </c>
      <c r="G1441" t="str">
        <f>_xlfn.XLOOKUP(Orders_CLEAN[[#This Row],[ProductID]],Products[ProductID],Products[ProductName])</f>
        <v>Accessories Model 4</v>
      </c>
      <c r="H1441" t="str">
        <f>_xlfn.XLOOKUP(Orders_CLEAN[[#This Row],[ProductName]],Products[ProductName],Products[Category])</f>
        <v>Technology</v>
      </c>
      <c r="I1441" s="6">
        <f>_xlfn.XLOOKUP(Orders_CLEAN[[#This Row],[ProductID]],Products[ProductID],Products[Cost])</f>
        <v>685.08</v>
      </c>
      <c r="J1441">
        <v>3</v>
      </c>
      <c r="K1441" s="6">
        <v>921.01</v>
      </c>
      <c r="L1441" s="7">
        <v>0.2</v>
      </c>
      <c r="M1441" t="s">
        <v>36</v>
      </c>
      <c r="N1441" t="s">
        <v>47</v>
      </c>
      <c r="O1441" t="str">
        <f>_xlfn.XLOOKUP(Orders_CLEAN[[#This Row],[Region]],Region_lookup[RegionCode],Region_lookup[RegionName])</f>
        <v>Eastern Cape</v>
      </c>
      <c r="P1441" t="s">
        <v>48</v>
      </c>
      <c r="Q1441" t="str">
        <f>_xlfn.XLOOKUP(Orders_CLEAN[[#This Row],[EmployeeID]],Employees[EmployeeID],Employees[EmployeeName])</f>
        <v>Sipho Ndlovu</v>
      </c>
      <c r="R1441" s="8">
        <f>Orders_CLEAN[[#This Row],[Quantity]]*Orders_CLEAN[[#This Row],[UnitPrice]]*(1-Orders_CLEAN[[#This Row],[Discount]])</f>
        <v>2210.424</v>
      </c>
      <c r="S1441" s="8">
        <f>Orders_CLEAN[[#This Row],[Cost]]*Orders_CLEAN[[#This Row],[Quantity]]</f>
        <v>2055.2400000000002</v>
      </c>
      <c r="T1441" s="8">
        <f>Orders_CLEAN[[#This Row],[LineTotal]]-Orders_CLEAN[[#This Row],[LineCost]]</f>
        <v>155.18399999999974</v>
      </c>
      <c r="U1441" s="8" t="str">
        <f>IFERROR(IF(Orders_CLEAN[[#This Row],[Profit]]/Orders_CLEAN[[#This Row],[LineTotal]]&gt;0.3, "High", IF(Orders_CLEAN[[#This Row],[Profit]]/Orders_CLEAN[[#This Row],[LineTotal]]&gt;=0.15, "Medium", "Low")), "Quantity Error!")</f>
        <v>Low</v>
      </c>
      <c r="V1441" s="8" t="str">
        <f>IF(COUNTIF(Returns[OrderID], Orders_CLEAN[[#This Row],[OrderID]])&gt;0, "Yes", "No")</f>
        <v>No</v>
      </c>
      <c r="W1441" s="19">
        <f>IF(Orders_CLEAN[[#This Row],[Returned]]="Yes",1,0)</f>
        <v>0</v>
      </c>
    </row>
    <row r="1442" spans="1:23" x14ac:dyDescent="0.2">
      <c r="A1442" t="s">
        <v>2147</v>
      </c>
      <c r="B1442" s="5">
        <v>45341</v>
      </c>
      <c r="C1442" s="5" t="str">
        <f>IF(Orders_CLEAN[[#This Row],[Quantity]]="", "Quantity Error!", "Q"&amp;ROUNDUP(MONTH(Orders_CLEAN[[#This Row],[OrderDate]])/3,0))</f>
        <v>Q1</v>
      </c>
      <c r="D1442" t="s">
        <v>227</v>
      </c>
      <c r="E1442" t="str">
        <f>_xlfn.XLOOKUP(Orders_CLEAN[[#This Row],[CustomerID]],Customers[CustomerID],Customers[CustomerName])</f>
        <v>Thabo Mbatha</v>
      </c>
      <c r="F1442" t="s">
        <v>92</v>
      </c>
      <c r="G1442" t="str">
        <f>_xlfn.XLOOKUP(Orders_CLEAN[[#This Row],[ProductID]],Products[ProductID],Products[ProductName])</f>
        <v>Accessories Model 3</v>
      </c>
      <c r="H1442" t="str">
        <f>_xlfn.XLOOKUP(Orders_CLEAN[[#This Row],[ProductName]],Products[ProductName],Products[Category])</f>
        <v>Technology</v>
      </c>
      <c r="I1442" s="6">
        <f>_xlfn.XLOOKUP(Orders_CLEAN[[#This Row],[ProductID]],Products[ProductID],Products[Cost])</f>
        <v>357.49</v>
      </c>
      <c r="J1442">
        <v>6</v>
      </c>
      <c r="K1442" s="6">
        <v>769.69</v>
      </c>
      <c r="L1442" s="7">
        <v>0.1</v>
      </c>
      <c r="M1442" t="s">
        <v>36</v>
      </c>
      <c r="N1442" t="s">
        <v>31</v>
      </c>
      <c r="O1442" t="str">
        <f>_xlfn.XLOOKUP(Orders_CLEAN[[#This Row],[Region]],Region_lookup[RegionCode],Region_lookup[RegionName])</f>
        <v>Gauteng</v>
      </c>
      <c r="P1442" t="s">
        <v>52</v>
      </c>
      <c r="Q1442" t="str">
        <f>_xlfn.XLOOKUP(Orders_CLEAN[[#This Row],[EmployeeID]],Employees[EmployeeID],Employees[EmployeeName])</f>
        <v>Precious Mbatha</v>
      </c>
      <c r="R1442" s="8">
        <f>Orders_CLEAN[[#This Row],[Quantity]]*Orders_CLEAN[[#This Row],[UnitPrice]]*(1-Orders_CLEAN[[#This Row],[Discount]])</f>
        <v>4156.326</v>
      </c>
      <c r="S1442" s="8">
        <f>Orders_CLEAN[[#This Row],[Cost]]*Orders_CLEAN[[#This Row],[Quantity]]</f>
        <v>2144.94</v>
      </c>
      <c r="T1442" s="8">
        <f>Orders_CLEAN[[#This Row],[LineTotal]]-Orders_CLEAN[[#This Row],[LineCost]]</f>
        <v>2011.386</v>
      </c>
      <c r="U1442" s="8" t="str">
        <f>IFERROR(IF(Orders_CLEAN[[#This Row],[Profit]]/Orders_CLEAN[[#This Row],[LineTotal]]&gt;0.3, "High", IF(Orders_CLEAN[[#This Row],[Profit]]/Orders_CLEAN[[#This Row],[LineTotal]]&gt;=0.15, "Medium", "Low")), "Quantity Error!")</f>
        <v>High</v>
      </c>
      <c r="V1442" s="8" t="str">
        <f>IF(COUNTIF(Returns[OrderID], Orders_CLEAN[[#This Row],[OrderID]])&gt;0, "Yes", "No")</f>
        <v>No</v>
      </c>
      <c r="W1442" s="19">
        <f>IF(Orders_CLEAN[[#This Row],[Returned]]="Yes",1,0)</f>
        <v>0</v>
      </c>
    </row>
    <row r="1443" spans="1:23" x14ac:dyDescent="0.2">
      <c r="A1443" t="s">
        <v>2149</v>
      </c>
      <c r="B1443" s="5">
        <v>45658</v>
      </c>
      <c r="C1443" s="5" t="str">
        <f>IF(Orders_CLEAN[[#This Row],[Quantity]]="", "Quantity Error!", "Q"&amp;ROUNDUP(MONTH(Orders_CLEAN[[#This Row],[OrderDate]])/3,0))</f>
        <v>Q1</v>
      </c>
      <c r="D1443" t="s">
        <v>347</v>
      </c>
      <c r="E1443" t="str">
        <f>_xlfn.XLOOKUP(Orders_CLEAN[[#This Row],[CustomerID]],Customers[CustomerID],Customers[CustomerName])</f>
        <v>Bongani Molefe</v>
      </c>
      <c r="F1443" t="s">
        <v>35</v>
      </c>
      <c r="G1443" t="str">
        <f>_xlfn.XLOOKUP(Orders_CLEAN[[#This Row],[ProductID]],Products[ProductID],Products[ProductName])</f>
        <v>Accessories Model 1</v>
      </c>
      <c r="H1443" t="str">
        <f>_xlfn.XLOOKUP(Orders_CLEAN[[#This Row],[ProductName]],Products[ProductName],Products[Category])</f>
        <v>Technology</v>
      </c>
      <c r="I1443" s="6">
        <f>_xlfn.XLOOKUP(Orders_CLEAN[[#This Row],[ProductID]],Products[ProductID],Products[Cost])</f>
        <v>329.45</v>
      </c>
      <c r="J1443">
        <v>8</v>
      </c>
      <c r="K1443" s="6">
        <v>709.62</v>
      </c>
      <c r="L1443" s="7">
        <v>0</v>
      </c>
      <c r="M1443" t="s">
        <v>13</v>
      </c>
      <c r="N1443" t="s">
        <v>47</v>
      </c>
      <c r="O1443" t="str">
        <f>_xlfn.XLOOKUP(Orders_CLEAN[[#This Row],[Region]],Region_lookup[RegionCode],Region_lookup[RegionName])</f>
        <v>Eastern Cape</v>
      </c>
      <c r="P1443" t="s">
        <v>75</v>
      </c>
      <c r="Q1443" t="str">
        <f>_xlfn.XLOOKUP(Orders_CLEAN[[#This Row],[EmployeeID]],Employees[EmployeeID],Employees[EmployeeName])</f>
        <v>Francois Steyn</v>
      </c>
      <c r="R1443" s="8">
        <f>Orders_CLEAN[[#This Row],[Quantity]]*Orders_CLEAN[[#This Row],[UnitPrice]]*(1-Orders_CLEAN[[#This Row],[Discount]])</f>
        <v>5676.96</v>
      </c>
      <c r="S1443" s="8">
        <f>Orders_CLEAN[[#This Row],[Cost]]*Orders_CLEAN[[#This Row],[Quantity]]</f>
        <v>2635.6</v>
      </c>
      <c r="T1443" s="8">
        <f>Orders_CLEAN[[#This Row],[LineTotal]]-Orders_CLEAN[[#This Row],[LineCost]]</f>
        <v>3041.36</v>
      </c>
      <c r="U1443" s="8" t="str">
        <f>IFERROR(IF(Orders_CLEAN[[#This Row],[Profit]]/Orders_CLEAN[[#This Row],[LineTotal]]&gt;0.3, "High", IF(Orders_CLEAN[[#This Row],[Profit]]/Orders_CLEAN[[#This Row],[LineTotal]]&gt;=0.15, "Medium", "Low")), "Quantity Error!")</f>
        <v>High</v>
      </c>
      <c r="V1443" s="8" t="str">
        <f>IF(COUNTIF(Returns[OrderID], Orders_CLEAN[[#This Row],[OrderID]])&gt;0, "Yes", "No")</f>
        <v>No</v>
      </c>
      <c r="W1443" s="19">
        <f>IF(Orders_CLEAN[[#This Row],[Returned]]="Yes",1,0)</f>
        <v>0</v>
      </c>
    </row>
    <row r="1444" spans="1:23" x14ac:dyDescent="0.2">
      <c r="A1444" t="s">
        <v>2151</v>
      </c>
      <c r="B1444" s="5">
        <v>45293</v>
      </c>
      <c r="C1444" s="5" t="str">
        <f>IF(Orders_CLEAN[[#This Row],[Quantity]]="", "Quantity Error!", "Q"&amp;ROUNDUP(MONTH(Orders_CLEAN[[#This Row],[OrderDate]])/3,0))</f>
        <v>Q1</v>
      </c>
      <c r="D1444" t="s">
        <v>138</v>
      </c>
      <c r="E1444" t="str">
        <f>_xlfn.XLOOKUP(Orders_CLEAN[[#This Row],[CustomerID]],Customers[CustomerID],Customers[CustomerName])</f>
        <v>Nomsa Coetzee</v>
      </c>
      <c r="F1444" t="s">
        <v>192</v>
      </c>
      <c r="G1444" t="str">
        <f>_xlfn.XLOOKUP(Orders_CLEAN[[#This Row],[ProductID]],Products[ProductID],Products[ProductName])</f>
        <v>Laptops Model 1</v>
      </c>
      <c r="H1444" t="str">
        <f>_xlfn.XLOOKUP(Orders_CLEAN[[#This Row],[ProductName]],Products[ProductName],Products[Category])</f>
        <v>Technology</v>
      </c>
      <c r="I1444" s="6">
        <f>_xlfn.XLOOKUP(Orders_CLEAN[[#This Row],[ProductID]],Products[ProductID],Products[Cost])</f>
        <v>732.63</v>
      </c>
      <c r="J1444">
        <v>5</v>
      </c>
      <c r="K1444" s="6">
        <v>1069.8599999999999</v>
      </c>
      <c r="L1444" s="7">
        <v>0</v>
      </c>
      <c r="M1444" t="s">
        <v>36</v>
      </c>
      <c r="N1444" t="s">
        <v>21</v>
      </c>
      <c r="O1444" t="str">
        <f>_xlfn.XLOOKUP(Orders_CLEAN[[#This Row],[Region]],Region_lookup[RegionCode],Region_lookup[RegionName])</f>
        <v>KwaZulu-Natal</v>
      </c>
      <c r="P1444" t="s">
        <v>97</v>
      </c>
      <c r="Q1444" t="str">
        <f>_xlfn.XLOOKUP(Orders_CLEAN[[#This Row],[EmployeeID]],Employees[EmployeeID],Employees[EmployeeName])</f>
        <v>Bongani Sithole</v>
      </c>
      <c r="R1444" s="8">
        <f>Orders_CLEAN[[#This Row],[Quantity]]*Orders_CLEAN[[#This Row],[UnitPrice]]*(1-Orders_CLEAN[[#This Row],[Discount]])</f>
        <v>5349.2999999999993</v>
      </c>
      <c r="S1444" s="8">
        <f>Orders_CLEAN[[#This Row],[Cost]]*Orders_CLEAN[[#This Row],[Quantity]]</f>
        <v>3663.15</v>
      </c>
      <c r="T1444" s="8">
        <f>Orders_CLEAN[[#This Row],[LineTotal]]-Orders_CLEAN[[#This Row],[LineCost]]</f>
        <v>1686.1499999999992</v>
      </c>
      <c r="U1444" s="8" t="str">
        <f>IFERROR(IF(Orders_CLEAN[[#This Row],[Profit]]/Orders_CLEAN[[#This Row],[LineTotal]]&gt;0.3, "High", IF(Orders_CLEAN[[#This Row],[Profit]]/Orders_CLEAN[[#This Row],[LineTotal]]&gt;=0.15, "Medium", "Low")), "Quantity Error!")</f>
        <v>High</v>
      </c>
      <c r="V1444" s="8" t="str">
        <f>IF(COUNTIF(Returns[OrderID], Orders_CLEAN[[#This Row],[OrderID]])&gt;0, "Yes", "No")</f>
        <v>No</v>
      </c>
      <c r="W1444" s="19">
        <f>IF(Orders_CLEAN[[#This Row],[Returned]]="Yes",1,0)</f>
        <v>0</v>
      </c>
    </row>
    <row r="1445" spans="1:23" x14ac:dyDescent="0.2">
      <c r="A1445" t="s">
        <v>2152</v>
      </c>
      <c r="B1445" s="5">
        <v>45308</v>
      </c>
      <c r="C1445" s="5" t="str">
        <f>IF(Orders_CLEAN[[#This Row],[Quantity]]="", "Quantity Error!", "Q"&amp;ROUNDUP(MONTH(Orders_CLEAN[[#This Row],[OrderDate]])/3,0))</f>
        <v>Q1</v>
      </c>
      <c r="D1445" t="s">
        <v>589</v>
      </c>
      <c r="E1445" t="str">
        <f>_xlfn.XLOOKUP(Orders_CLEAN[[#This Row],[CustomerID]],Customers[CustomerID],Customers[CustomerName])</f>
        <v>Chantelle Mahlangu</v>
      </c>
      <c r="F1445" t="s">
        <v>88</v>
      </c>
      <c r="G1445" t="str">
        <f>_xlfn.XLOOKUP(Orders_CLEAN[[#This Row],[ProductID]],Products[ProductID],Products[ProductName])</f>
        <v>Tables Model 2</v>
      </c>
      <c r="H1445" t="str">
        <f>_xlfn.XLOOKUP(Orders_CLEAN[[#This Row],[ProductName]],Products[ProductName],Products[Category])</f>
        <v>Furniture</v>
      </c>
      <c r="I1445" s="6">
        <f>_xlfn.XLOOKUP(Orders_CLEAN[[#This Row],[ProductID]],Products[ProductID],Products[Cost])</f>
        <v>752.53</v>
      </c>
      <c r="J1445">
        <v>7</v>
      </c>
      <c r="K1445" s="6">
        <v>1018.12</v>
      </c>
      <c r="L1445" s="7">
        <v>0</v>
      </c>
      <c r="M1445" t="s">
        <v>13</v>
      </c>
      <c r="N1445" t="s">
        <v>21</v>
      </c>
      <c r="O1445" t="str">
        <f>_xlfn.XLOOKUP(Orders_CLEAN[[#This Row],[Region]],Region_lookup[RegionCode],Region_lookup[RegionName])</f>
        <v>KwaZulu-Natal</v>
      </c>
      <c r="P1445" t="s">
        <v>22</v>
      </c>
      <c r="Q1445" t="str">
        <f>_xlfn.XLOOKUP(Orders_CLEAN[[#This Row],[EmployeeID]],Employees[EmployeeID],Employees[EmployeeName])</f>
        <v>Thabo Le Roux</v>
      </c>
      <c r="R1445" s="8">
        <f>Orders_CLEAN[[#This Row],[Quantity]]*Orders_CLEAN[[#This Row],[UnitPrice]]*(1-Orders_CLEAN[[#This Row],[Discount]])</f>
        <v>7126.84</v>
      </c>
      <c r="S1445" s="8">
        <f>Orders_CLEAN[[#This Row],[Cost]]*Orders_CLEAN[[#This Row],[Quantity]]</f>
        <v>5267.71</v>
      </c>
      <c r="T1445" s="8">
        <f>Orders_CLEAN[[#This Row],[LineTotal]]-Orders_CLEAN[[#This Row],[LineCost]]</f>
        <v>1859.13</v>
      </c>
      <c r="U1445" s="8" t="str">
        <f>IFERROR(IF(Orders_CLEAN[[#This Row],[Profit]]/Orders_CLEAN[[#This Row],[LineTotal]]&gt;0.3, "High", IF(Orders_CLEAN[[#This Row],[Profit]]/Orders_CLEAN[[#This Row],[LineTotal]]&gt;=0.15, "Medium", "Low")), "Quantity Error!")</f>
        <v>Medium</v>
      </c>
      <c r="V1445" s="8" t="str">
        <f>IF(COUNTIF(Returns[OrderID], Orders_CLEAN[[#This Row],[OrderID]])&gt;0, "Yes", "No")</f>
        <v>No</v>
      </c>
      <c r="W1445" s="19">
        <f>IF(Orders_CLEAN[[#This Row],[Returned]]="Yes",1,0)</f>
        <v>0</v>
      </c>
    </row>
    <row r="1446" spans="1:23" x14ac:dyDescent="0.2">
      <c r="A1446" t="s">
        <v>2153</v>
      </c>
      <c r="B1446" s="5">
        <v>45476</v>
      </c>
      <c r="C1446" s="5" t="str">
        <f>IF(Orders_CLEAN[[#This Row],[Quantity]]="", "Quantity Error!", "Q"&amp;ROUNDUP(MONTH(Orders_CLEAN[[#This Row],[OrderDate]])/3,0))</f>
        <v>Q3</v>
      </c>
      <c r="D1446" t="s">
        <v>381</v>
      </c>
      <c r="E1446" t="str">
        <f>_xlfn.XLOOKUP(Orders_CLEAN[[#This Row],[CustomerID]],Customers[CustomerID],Customers[CustomerName])</f>
        <v>Elmarie Fourie</v>
      </c>
      <c r="F1446" t="s">
        <v>199</v>
      </c>
      <c r="G1446" t="str">
        <f>_xlfn.XLOOKUP(Orders_CLEAN[[#This Row],[ProductID]],Products[ProductID],Products[ProductName])</f>
        <v>Pens Model 2</v>
      </c>
      <c r="H1446" t="str">
        <f>_xlfn.XLOOKUP(Orders_CLEAN[[#This Row],[ProductName]],Products[ProductName],Products[Category])</f>
        <v>Office Supplies</v>
      </c>
      <c r="I1446" s="6">
        <f>_xlfn.XLOOKUP(Orders_CLEAN[[#This Row],[ProductID]],Products[ProductID],Products[Cost])</f>
        <v>285.10000000000002</v>
      </c>
      <c r="J1446">
        <v>2</v>
      </c>
      <c r="K1446" s="6">
        <v>528.79999999999995</v>
      </c>
      <c r="L1446" s="7">
        <v>0.05</v>
      </c>
      <c r="M1446" t="s">
        <v>27</v>
      </c>
      <c r="N1446" t="s">
        <v>31</v>
      </c>
      <c r="O1446" t="str">
        <f>_xlfn.XLOOKUP(Orders_CLEAN[[#This Row],[Region]],Region_lookup[RegionCode],Region_lookup[RegionName])</f>
        <v>Gauteng</v>
      </c>
      <c r="P1446" t="s">
        <v>43</v>
      </c>
      <c r="Q1446" t="str">
        <f>_xlfn.XLOOKUP(Orders_CLEAN[[#This Row],[EmployeeID]],Employees[EmployeeID],Employees[EmployeeName])</f>
        <v>Thabo Dlamini</v>
      </c>
      <c r="R1446" s="8">
        <f>Orders_CLEAN[[#This Row],[Quantity]]*Orders_CLEAN[[#This Row],[UnitPrice]]*(1-Orders_CLEAN[[#This Row],[Discount]])</f>
        <v>1004.7199999999999</v>
      </c>
      <c r="S1446" s="8">
        <f>Orders_CLEAN[[#This Row],[Cost]]*Orders_CLEAN[[#This Row],[Quantity]]</f>
        <v>570.20000000000005</v>
      </c>
      <c r="T1446" s="8">
        <f>Orders_CLEAN[[#This Row],[LineTotal]]-Orders_CLEAN[[#This Row],[LineCost]]</f>
        <v>434.51999999999987</v>
      </c>
      <c r="U1446" s="8" t="str">
        <f>IFERROR(IF(Orders_CLEAN[[#This Row],[Profit]]/Orders_CLEAN[[#This Row],[LineTotal]]&gt;0.3, "High", IF(Orders_CLEAN[[#This Row],[Profit]]/Orders_CLEAN[[#This Row],[LineTotal]]&gt;=0.15, "Medium", "Low")), "Quantity Error!")</f>
        <v>High</v>
      </c>
      <c r="V1446" s="8" t="str">
        <f>IF(COUNTIF(Returns[OrderID], Orders_CLEAN[[#This Row],[OrderID]])&gt;0, "Yes", "No")</f>
        <v>No</v>
      </c>
      <c r="W1446" s="19">
        <f>IF(Orders_CLEAN[[#This Row],[Returned]]="Yes",1,0)</f>
        <v>0</v>
      </c>
    </row>
    <row r="1447" spans="1:23" x14ac:dyDescent="0.2">
      <c r="A1447" t="s">
        <v>2154</v>
      </c>
      <c r="B1447" s="5">
        <v>45684</v>
      </c>
      <c r="C1447" s="5" t="str">
        <f>IF(Orders_CLEAN[[#This Row],[Quantity]]="", "Quantity Error!", "Q"&amp;ROUNDUP(MONTH(Orders_CLEAN[[#This Row],[OrderDate]])/3,0))</f>
        <v>Q1</v>
      </c>
      <c r="D1447" t="s">
        <v>254</v>
      </c>
      <c r="E1447" t="str">
        <f>_xlfn.XLOOKUP(Orders_CLEAN[[#This Row],[CustomerID]],Customers[CustomerID],Customers[CustomerName])</f>
        <v>Werner Sithole</v>
      </c>
      <c r="F1447" t="s">
        <v>297</v>
      </c>
      <c r="G1447" t="str">
        <f>_xlfn.XLOOKUP(Orders_CLEAN[[#This Row],[ProductID]],Products[ProductID],Products[ProductName])</f>
        <v>Laptops Model 2</v>
      </c>
      <c r="H1447" t="str">
        <f>_xlfn.XLOOKUP(Orders_CLEAN[[#This Row],[ProductName]],Products[ProductName],Products[Category])</f>
        <v>Technology</v>
      </c>
      <c r="I1447" s="6">
        <f>_xlfn.XLOOKUP(Orders_CLEAN[[#This Row],[ProductID]],Products[ProductID],Products[Cost])</f>
        <v>55.26</v>
      </c>
      <c r="J1447">
        <v>6</v>
      </c>
      <c r="K1447" s="6">
        <v>112.32</v>
      </c>
      <c r="L1447" s="7">
        <v>0.1</v>
      </c>
      <c r="M1447" t="s">
        <v>13</v>
      </c>
      <c r="N1447" t="s">
        <v>21</v>
      </c>
      <c r="O1447" t="str">
        <f>_xlfn.XLOOKUP(Orders_CLEAN[[#This Row],[Region]],Region_lookup[RegionCode],Region_lookup[RegionName])</f>
        <v>KwaZulu-Natal</v>
      </c>
      <c r="P1447" t="s">
        <v>97</v>
      </c>
      <c r="Q1447" t="str">
        <f>_xlfn.XLOOKUP(Orders_CLEAN[[#This Row],[EmployeeID]],Employees[EmployeeID],Employees[EmployeeName])</f>
        <v>Bongani Sithole</v>
      </c>
      <c r="R1447" s="8">
        <f>Orders_CLEAN[[#This Row],[Quantity]]*Orders_CLEAN[[#This Row],[UnitPrice]]*(1-Orders_CLEAN[[#This Row],[Discount]])</f>
        <v>606.52800000000002</v>
      </c>
      <c r="S1447" s="8">
        <f>Orders_CLEAN[[#This Row],[Cost]]*Orders_CLEAN[[#This Row],[Quantity]]</f>
        <v>331.56</v>
      </c>
      <c r="T1447" s="8">
        <f>Orders_CLEAN[[#This Row],[LineTotal]]-Orders_CLEAN[[#This Row],[LineCost]]</f>
        <v>274.96800000000002</v>
      </c>
      <c r="U1447" s="8" t="str">
        <f>IFERROR(IF(Orders_CLEAN[[#This Row],[Profit]]/Orders_CLEAN[[#This Row],[LineTotal]]&gt;0.3, "High", IF(Orders_CLEAN[[#This Row],[Profit]]/Orders_CLEAN[[#This Row],[LineTotal]]&gt;=0.15, "Medium", "Low")), "Quantity Error!")</f>
        <v>High</v>
      </c>
      <c r="V1447" s="8" t="str">
        <f>IF(COUNTIF(Returns[OrderID], Orders_CLEAN[[#This Row],[OrderID]])&gt;0, "Yes", "No")</f>
        <v>No</v>
      </c>
      <c r="W1447" s="19">
        <f>IF(Orders_CLEAN[[#This Row],[Returned]]="Yes",1,0)</f>
        <v>0</v>
      </c>
    </row>
    <row r="1448" spans="1:23" x14ac:dyDescent="0.2">
      <c r="A1448" t="s">
        <v>2156</v>
      </c>
      <c r="B1448" s="5">
        <v>45530</v>
      </c>
      <c r="C1448" s="5" t="str">
        <f>IF(Orders_CLEAN[[#This Row],[Quantity]]="", "Quantity Error!", "Q"&amp;ROUNDUP(MONTH(Orders_CLEAN[[#This Row],[OrderDate]])/3,0))</f>
        <v>Q3</v>
      </c>
      <c r="D1448" t="s">
        <v>440</v>
      </c>
      <c r="E1448" t="str">
        <f>_xlfn.XLOOKUP(Orders_CLEAN[[#This Row],[CustomerID]],Customers[CustomerID],Customers[CustomerName])</f>
        <v>Nomvula Mokoena</v>
      </c>
      <c r="F1448" t="s">
        <v>195</v>
      </c>
      <c r="G1448" t="str">
        <f>_xlfn.XLOOKUP(Orders_CLEAN[[#This Row],[ProductID]],Products[ProductID],Products[ProductName])</f>
        <v>Printers Model 2</v>
      </c>
      <c r="H1448" t="str">
        <f>_xlfn.XLOOKUP(Orders_CLEAN[[#This Row],[ProductName]],Products[ProductName],Products[Category])</f>
        <v>Technology</v>
      </c>
      <c r="I1448" s="6">
        <f>_xlfn.XLOOKUP(Orders_CLEAN[[#This Row],[ProductID]],Products[ProductID],Products[Cost])</f>
        <v>338.21</v>
      </c>
      <c r="J1448">
        <v>2</v>
      </c>
      <c r="K1448" s="6">
        <v>661.25</v>
      </c>
      <c r="L1448" s="7">
        <v>0.15</v>
      </c>
      <c r="M1448" t="s">
        <v>13</v>
      </c>
      <c r="N1448" t="s">
        <v>47</v>
      </c>
      <c r="O1448" t="str">
        <f>_xlfn.XLOOKUP(Orders_CLEAN[[#This Row],[Region]],Region_lookup[RegionCode],Region_lookup[RegionName])</f>
        <v>Eastern Cape</v>
      </c>
      <c r="P1448" t="s">
        <v>75</v>
      </c>
      <c r="Q1448" t="str">
        <f>_xlfn.XLOOKUP(Orders_CLEAN[[#This Row],[EmployeeID]],Employees[EmployeeID],Employees[EmployeeName])</f>
        <v>Francois Steyn</v>
      </c>
      <c r="R1448" s="8">
        <f>Orders_CLEAN[[#This Row],[Quantity]]*Orders_CLEAN[[#This Row],[UnitPrice]]*(1-Orders_CLEAN[[#This Row],[Discount]])</f>
        <v>1124.125</v>
      </c>
      <c r="S1448" s="8">
        <f>Orders_CLEAN[[#This Row],[Cost]]*Orders_CLEAN[[#This Row],[Quantity]]</f>
        <v>676.42</v>
      </c>
      <c r="T1448" s="8">
        <f>Orders_CLEAN[[#This Row],[LineTotal]]-Orders_CLEAN[[#This Row],[LineCost]]</f>
        <v>447.70500000000004</v>
      </c>
      <c r="U1448" s="8" t="str">
        <f>IFERROR(IF(Orders_CLEAN[[#This Row],[Profit]]/Orders_CLEAN[[#This Row],[LineTotal]]&gt;0.3, "High", IF(Orders_CLEAN[[#This Row],[Profit]]/Orders_CLEAN[[#This Row],[LineTotal]]&gt;=0.15, "Medium", "Low")), "Quantity Error!")</f>
        <v>High</v>
      </c>
      <c r="V1448" s="8" t="str">
        <f>IF(COUNTIF(Returns[OrderID], Orders_CLEAN[[#This Row],[OrderID]])&gt;0, "Yes", "No")</f>
        <v>No</v>
      </c>
      <c r="W1448" s="19">
        <f>IF(Orders_CLEAN[[#This Row],[Returned]]="Yes",1,0)</f>
        <v>0</v>
      </c>
    </row>
    <row r="1449" spans="1:23" x14ac:dyDescent="0.2">
      <c r="A1449" t="s">
        <v>2157</v>
      </c>
      <c r="B1449" s="5">
        <v>45829</v>
      </c>
      <c r="C1449" s="5" t="str">
        <f>IF(Orders_CLEAN[[#This Row],[Quantity]]="", "Quantity Error!", "Q"&amp;ROUNDUP(MONTH(Orders_CLEAN[[#This Row],[OrderDate]])/3,0))</f>
        <v>Q2</v>
      </c>
      <c r="D1449" t="s">
        <v>230</v>
      </c>
      <c r="E1449" t="str">
        <f>_xlfn.XLOOKUP(Orders_CLEAN[[#This Row],[CustomerID]],Customers[CustomerID],Customers[CustomerName])</f>
        <v>Kagiso Fourie</v>
      </c>
      <c r="F1449" t="s">
        <v>104</v>
      </c>
      <c r="G1449" t="str">
        <f>_xlfn.XLOOKUP(Orders_CLEAN[[#This Row],[ProductID]],Products[ProductID],Products[ProductName])</f>
        <v>Envelopes Model 4</v>
      </c>
      <c r="H1449" t="str">
        <f>_xlfn.XLOOKUP(Orders_CLEAN[[#This Row],[ProductName]],Products[ProductName],Products[Category])</f>
        <v>Office Supplies</v>
      </c>
      <c r="I1449" s="6">
        <f>_xlfn.XLOOKUP(Orders_CLEAN[[#This Row],[ProductID]],Products[ProductID],Products[Cost])</f>
        <v>777.33</v>
      </c>
      <c r="J1449">
        <v>5</v>
      </c>
      <c r="K1449" s="6">
        <v>1363.68</v>
      </c>
      <c r="L1449" s="7">
        <v>0</v>
      </c>
      <c r="M1449" t="s">
        <v>27</v>
      </c>
      <c r="N1449" t="s">
        <v>47</v>
      </c>
      <c r="O1449" t="str">
        <f>_xlfn.XLOOKUP(Orders_CLEAN[[#This Row],[Region]],Region_lookup[RegionCode],Region_lookup[RegionName])</f>
        <v>Eastern Cape</v>
      </c>
      <c r="P1449" t="s">
        <v>58</v>
      </c>
      <c r="Q1449" t="str">
        <f>_xlfn.XLOOKUP(Orders_CLEAN[[#This Row],[EmployeeID]],Employees[EmployeeID],Employees[EmployeeName])</f>
        <v>Palesa Steyn</v>
      </c>
      <c r="R1449" s="8">
        <f>Orders_CLEAN[[#This Row],[Quantity]]*Orders_CLEAN[[#This Row],[UnitPrice]]*(1-Orders_CLEAN[[#This Row],[Discount]])</f>
        <v>6818.4000000000005</v>
      </c>
      <c r="S1449" s="8">
        <f>Orders_CLEAN[[#This Row],[Cost]]*Orders_CLEAN[[#This Row],[Quantity]]</f>
        <v>3886.65</v>
      </c>
      <c r="T1449" s="8">
        <f>Orders_CLEAN[[#This Row],[LineTotal]]-Orders_CLEAN[[#This Row],[LineCost]]</f>
        <v>2931.7500000000005</v>
      </c>
      <c r="U1449" s="8" t="str">
        <f>IFERROR(IF(Orders_CLEAN[[#This Row],[Profit]]/Orders_CLEAN[[#This Row],[LineTotal]]&gt;0.3, "High", IF(Orders_CLEAN[[#This Row],[Profit]]/Orders_CLEAN[[#This Row],[LineTotal]]&gt;=0.15, "Medium", "Low")), "Quantity Error!")</f>
        <v>High</v>
      </c>
      <c r="V1449" s="8" t="str">
        <f>IF(COUNTIF(Returns[OrderID], Orders_CLEAN[[#This Row],[OrderID]])&gt;0, "Yes", "No")</f>
        <v>No</v>
      </c>
      <c r="W1449" s="19">
        <f>IF(Orders_CLEAN[[#This Row],[Returned]]="Yes",1,0)</f>
        <v>0</v>
      </c>
    </row>
    <row r="1450" spans="1:23" x14ac:dyDescent="0.2">
      <c r="A1450" t="s">
        <v>2158</v>
      </c>
      <c r="B1450" s="5">
        <v>45530</v>
      </c>
      <c r="C1450" s="5" t="str">
        <f>IF(Orders_CLEAN[[#This Row],[Quantity]]="", "Quantity Error!", "Q"&amp;ROUNDUP(MONTH(Orders_CLEAN[[#This Row],[OrderDate]])/3,0))</f>
        <v>Q3</v>
      </c>
      <c r="D1450" t="s">
        <v>204</v>
      </c>
      <c r="E1450" t="str">
        <f>_xlfn.XLOOKUP(Orders_CLEAN[[#This Row],[CustomerID]],Customers[CustomerID],Customers[CustomerName])</f>
        <v>Elmarie Mbatha</v>
      </c>
      <c r="F1450" t="s">
        <v>166</v>
      </c>
      <c r="G1450" t="str">
        <f>_xlfn.XLOOKUP(Orders_CLEAN[[#This Row],[ProductID]],Products[ProductID],Products[ProductName])</f>
        <v>Monitors Model 2</v>
      </c>
      <c r="H1450" t="str">
        <f>_xlfn.XLOOKUP(Orders_CLEAN[[#This Row],[ProductName]],Products[ProductName],Products[Category])</f>
        <v>Technology</v>
      </c>
      <c r="I1450" s="6">
        <f>_xlfn.XLOOKUP(Orders_CLEAN[[#This Row],[ProductID]],Products[ProductID],Products[Cost])</f>
        <v>396.64</v>
      </c>
      <c r="J1450">
        <v>2</v>
      </c>
      <c r="K1450" s="6">
        <v>532.41999999999996</v>
      </c>
      <c r="L1450" s="7">
        <v>0.15</v>
      </c>
      <c r="M1450" t="s">
        <v>27</v>
      </c>
      <c r="N1450" t="s">
        <v>14</v>
      </c>
      <c r="O1450" t="str">
        <f>_xlfn.XLOOKUP(Orders_CLEAN[[#This Row],[Region]],Region_lookup[RegionCode],Region_lookup[RegionName])</f>
        <v>Western Cape</v>
      </c>
      <c r="P1450" t="s">
        <v>15</v>
      </c>
      <c r="Q1450" t="str">
        <f>_xlfn.XLOOKUP(Orders_CLEAN[[#This Row],[EmployeeID]],Employees[EmployeeID],Employees[EmployeeName])</f>
        <v>Anja Fourie</v>
      </c>
      <c r="R1450" s="8">
        <f>Orders_CLEAN[[#This Row],[Quantity]]*Orders_CLEAN[[#This Row],[UnitPrice]]*(1-Orders_CLEAN[[#This Row],[Discount]])</f>
        <v>905.11399999999992</v>
      </c>
      <c r="S1450" s="8">
        <f>Orders_CLEAN[[#This Row],[Cost]]*Orders_CLEAN[[#This Row],[Quantity]]</f>
        <v>793.28</v>
      </c>
      <c r="T1450" s="8">
        <f>Orders_CLEAN[[#This Row],[LineTotal]]-Orders_CLEAN[[#This Row],[LineCost]]</f>
        <v>111.83399999999995</v>
      </c>
      <c r="U1450" s="8" t="str">
        <f>IFERROR(IF(Orders_CLEAN[[#This Row],[Profit]]/Orders_CLEAN[[#This Row],[LineTotal]]&gt;0.3, "High", IF(Orders_CLEAN[[#This Row],[Profit]]/Orders_CLEAN[[#This Row],[LineTotal]]&gt;=0.15, "Medium", "Low")), "Quantity Error!")</f>
        <v>Low</v>
      </c>
      <c r="V1450" s="8" t="str">
        <f>IF(COUNTIF(Returns[OrderID], Orders_CLEAN[[#This Row],[OrderID]])&gt;0, "Yes", "No")</f>
        <v>No</v>
      </c>
      <c r="W1450" s="19">
        <f>IF(Orders_CLEAN[[#This Row],[Returned]]="Yes",1,0)</f>
        <v>0</v>
      </c>
    </row>
    <row r="1451" spans="1:23" x14ac:dyDescent="0.2">
      <c r="A1451" t="s">
        <v>2159</v>
      </c>
      <c r="B1451" s="5">
        <v>45583</v>
      </c>
      <c r="C1451" s="5" t="str">
        <f>IF(Orders_CLEAN[[#This Row],[Quantity]]="", "Quantity Error!", "Q"&amp;ROUNDUP(MONTH(Orders_CLEAN[[#This Row],[OrderDate]])/3,0))</f>
        <v>Q4</v>
      </c>
      <c r="D1451" t="s">
        <v>184</v>
      </c>
      <c r="E1451" t="str">
        <f>_xlfn.XLOOKUP(Orders_CLEAN[[#This Row],[CustomerID]],Customers[CustomerID],Customers[CustomerName])</f>
        <v>Deon Joubert</v>
      </c>
      <c r="F1451" t="s">
        <v>269</v>
      </c>
      <c r="G1451" t="str">
        <f>_xlfn.XLOOKUP(Orders_CLEAN[[#This Row],[ProductID]],Products[ProductID],Products[ProductName])</f>
        <v>Binders Model 1</v>
      </c>
      <c r="H1451" t="str">
        <f>_xlfn.XLOOKUP(Orders_CLEAN[[#This Row],[ProductName]],Products[ProductName],Products[Category])</f>
        <v>Office Supplies</v>
      </c>
      <c r="I1451" s="6">
        <f>_xlfn.XLOOKUP(Orders_CLEAN[[#This Row],[ProductID]],Products[ProductID],Products[Cost])</f>
        <v>454.91</v>
      </c>
      <c r="J1451">
        <v>12</v>
      </c>
      <c r="K1451" s="6">
        <v>865.02</v>
      </c>
      <c r="L1451" s="7">
        <v>0.2</v>
      </c>
      <c r="M1451" t="s">
        <v>13</v>
      </c>
      <c r="N1451" t="s">
        <v>47</v>
      </c>
      <c r="O1451" t="str">
        <f>_xlfn.XLOOKUP(Orders_CLEAN[[#This Row],[Region]],Region_lookup[RegionCode],Region_lookup[RegionName])</f>
        <v>Eastern Cape</v>
      </c>
      <c r="P1451" t="s">
        <v>58</v>
      </c>
      <c r="Q1451" t="str">
        <f>_xlfn.XLOOKUP(Orders_CLEAN[[#This Row],[EmployeeID]],Employees[EmployeeID],Employees[EmployeeName])</f>
        <v>Palesa Steyn</v>
      </c>
      <c r="R1451" s="8">
        <f>Orders_CLEAN[[#This Row],[Quantity]]*Orders_CLEAN[[#This Row],[UnitPrice]]*(1-Orders_CLEAN[[#This Row],[Discount]])</f>
        <v>8304.1920000000009</v>
      </c>
      <c r="S1451" s="8">
        <f>Orders_CLEAN[[#This Row],[Cost]]*Orders_CLEAN[[#This Row],[Quantity]]</f>
        <v>5458.92</v>
      </c>
      <c r="T1451" s="8">
        <f>Orders_CLEAN[[#This Row],[LineTotal]]-Orders_CLEAN[[#This Row],[LineCost]]</f>
        <v>2845.2720000000008</v>
      </c>
      <c r="U1451" s="8" t="str">
        <f>IFERROR(IF(Orders_CLEAN[[#This Row],[Profit]]/Orders_CLEAN[[#This Row],[LineTotal]]&gt;0.3, "High", IF(Orders_CLEAN[[#This Row],[Profit]]/Orders_CLEAN[[#This Row],[LineTotal]]&gt;=0.15, "Medium", "Low")), "Quantity Error!")</f>
        <v>High</v>
      </c>
      <c r="V1451" s="8" t="str">
        <f>IF(COUNTIF(Returns[OrderID], Orders_CLEAN[[#This Row],[OrderID]])&gt;0, "Yes", "No")</f>
        <v>No</v>
      </c>
      <c r="W1451" s="19">
        <f>IF(Orders_CLEAN[[#This Row],[Returned]]="Yes",1,0)</f>
        <v>0</v>
      </c>
    </row>
    <row r="1452" spans="1:23" x14ac:dyDescent="0.2">
      <c r="A1452" t="s">
        <v>2160</v>
      </c>
      <c r="B1452" s="5">
        <v>45327</v>
      </c>
      <c r="C1452" s="5" t="str">
        <f>IF(Orders_CLEAN[[#This Row],[Quantity]]="", "Quantity Error!", "Q"&amp;ROUNDUP(MONTH(Orders_CLEAN[[#This Row],[OrderDate]])/3,0))</f>
        <v>Quantity Error!</v>
      </c>
      <c r="D1452" t="s">
        <v>169</v>
      </c>
      <c r="E1452" t="str">
        <f>_xlfn.XLOOKUP(Orders_CLEAN[[#This Row],[CustomerID]],Customers[CustomerID],Customers[CustomerName])</f>
        <v>Sipho Sithole</v>
      </c>
      <c r="F1452" t="s">
        <v>81</v>
      </c>
      <c r="G1452" t="str">
        <f>_xlfn.XLOOKUP(Orders_CLEAN[[#This Row],[ProductID]],Products[ProductID],Products[ProductName])</f>
        <v>Envelopes Model 2</v>
      </c>
      <c r="H1452" t="str">
        <f>_xlfn.XLOOKUP(Orders_CLEAN[[#This Row],[ProductName]],Products[ProductName],Products[Category])</f>
        <v>Office Supplies</v>
      </c>
      <c r="I1452" s="6">
        <f>_xlfn.XLOOKUP(Orders_CLEAN[[#This Row],[ProductID]],Products[ProductID],Products[Cost])</f>
        <v>599.25</v>
      </c>
      <c r="J1452"/>
      <c r="K1452" s="6">
        <v>849.05</v>
      </c>
      <c r="L1452" s="7">
        <v>0</v>
      </c>
      <c r="M1452" t="s">
        <v>13</v>
      </c>
      <c r="N1452" t="s">
        <v>21</v>
      </c>
      <c r="O1452" t="str">
        <f>_xlfn.XLOOKUP(Orders_CLEAN[[#This Row],[Region]],Region_lookup[RegionCode],Region_lookup[RegionName])</f>
        <v>KwaZulu-Natal</v>
      </c>
      <c r="P1452" t="s">
        <v>22</v>
      </c>
      <c r="Q1452" t="str">
        <f>_xlfn.XLOOKUP(Orders_CLEAN[[#This Row],[EmployeeID]],Employees[EmployeeID],Employees[EmployeeName])</f>
        <v>Thabo Le Roux</v>
      </c>
      <c r="R1452" s="8">
        <f>Orders_CLEAN[[#This Row],[Quantity]]*Orders_CLEAN[[#This Row],[UnitPrice]]*(1-Orders_CLEAN[[#This Row],[Discount]])</f>
        <v>0</v>
      </c>
      <c r="S1452" s="8">
        <f>Orders_CLEAN[[#This Row],[Cost]]*Orders_CLEAN[[#This Row],[Quantity]]</f>
        <v>0</v>
      </c>
      <c r="T1452" s="8">
        <f>Orders_CLEAN[[#This Row],[LineTotal]]-Orders_CLEAN[[#This Row],[LineCost]]</f>
        <v>0</v>
      </c>
      <c r="U1452" s="8" t="str">
        <f>IFERROR(IF(Orders_CLEAN[[#This Row],[Profit]]/Orders_CLEAN[[#This Row],[LineTotal]]&gt;0.3, "High", IF(Orders_CLEAN[[#This Row],[Profit]]/Orders_CLEAN[[#This Row],[LineTotal]]&gt;=0.15, "Medium", "Low")), "Quantity Error!")</f>
        <v>Quantity Error!</v>
      </c>
      <c r="V1452" s="8" t="str">
        <f>IF(COUNTIF(Returns[OrderID], Orders_CLEAN[[#This Row],[OrderID]])&gt;0, "Yes", "No")</f>
        <v>No</v>
      </c>
      <c r="W1452" s="19">
        <f>IF(Orders_CLEAN[[#This Row],[Returned]]="Yes",1,0)</f>
        <v>0</v>
      </c>
    </row>
    <row r="1453" spans="1:23" x14ac:dyDescent="0.2">
      <c r="A1453" t="s">
        <v>2161</v>
      </c>
      <c r="B1453" s="5">
        <v>45521</v>
      </c>
      <c r="C1453" s="5" t="str">
        <f>IF(Orders_CLEAN[[#This Row],[Quantity]]="", "Quantity Error!", "Q"&amp;ROUNDUP(MONTH(Orders_CLEAN[[#This Row],[OrderDate]])/3,0))</f>
        <v>Q3</v>
      </c>
      <c r="D1453" t="s">
        <v>259</v>
      </c>
      <c r="E1453" t="str">
        <f>_xlfn.XLOOKUP(Orders_CLEAN[[#This Row],[CustomerID]],Customers[CustomerID],Customers[CustomerName])</f>
        <v>Pieter Mahlangu</v>
      </c>
      <c r="F1453" t="s">
        <v>139</v>
      </c>
      <c r="G1453" t="str">
        <f>_xlfn.XLOOKUP(Orders_CLEAN[[#This Row],[ProductID]],Products[ProductID],Products[ProductName])</f>
        <v>Envelopes Model 3</v>
      </c>
      <c r="H1453" t="str">
        <f>_xlfn.XLOOKUP(Orders_CLEAN[[#This Row],[ProductName]],Products[ProductName],Products[Category])</f>
        <v>Office Supplies</v>
      </c>
      <c r="I1453" s="6">
        <f>_xlfn.XLOOKUP(Orders_CLEAN[[#This Row],[ProductID]],Products[ProductID],Products[Cost])</f>
        <v>110.07</v>
      </c>
      <c r="J1453">
        <v>10</v>
      </c>
      <c r="K1453" s="6">
        <v>193.99</v>
      </c>
      <c r="L1453" s="7">
        <v>0</v>
      </c>
      <c r="M1453" t="s">
        <v>13</v>
      </c>
      <c r="N1453" t="s">
        <v>47</v>
      </c>
      <c r="O1453" t="str">
        <f>_xlfn.XLOOKUP(Orders_CLEAN[[#This Row],[Region]],Region_lookup[RegionCode],Region_lookup[RegionName])</f>
        <v>Eastern Cape</v>
      </c>
      <c r="P1453" t="s">
        <v>58</v>
      </c>
      <c r="Q1453" t="str">
        <f>_xlfn.XLOOKUP(Orders_CLEAN[[#This Row],[EmployeeID]],Employees[EmployeeID],Employees[EmployeeName])</f>
        <v>Palesa Steyn</v>
      </c>
      <c r="R1453" s="8">
        <f>Orders_CLEAN[[#This Row],[Quantity]]*Orders_CLEAN[[#This Row],[UnitPrice]]*(1-Orders_CLEAN[[#This Row],[Discount]])</f>
        <v>1939.9</v>
      </c>
      <c r="S1453" s="8">
        <f>Orders_CLEAN[[#This Row],[Cost]]*Orders_CLEAN[[#This Row],[Quantity]]</f>
        <v>1100.6999999999998</v>
      </c>
      <c r="T1453" s="8">
        <f>Orders_CLEAN[[#This Row],[LineTotal]]-Orders_CLEAN[[#This Row],[LineCost]]</f>
        <v>839.20000000000027</v>
      </c>
      <c r="U1453" s="8" t="str">
        <f>IFERROR(IF(Orders_CLEAN[[#This Row],[Profit]]/Orders_CLEAN[[#This Row],[LineTotal]]&gt;0.3, "High", IF(Orders_CLEAN[[#This Row],[Profit]]/Orders_CLEAN[[#This Row],[LineTotal]]&gt;=0.15, "Medium", "Low")), "Quantity Error!")</f>
        <v>High</v>
      </c>
      <c r="V1453" s="8" t="str">
        <f>IF(COUNTIF(Returns[OrderID], Orders_CLEAN[[#This Row],[OrderID]])&gt;0, "Yes", "No")</f>
        <v>No</v>
      </c>
      <c r="W1453" s="19">
        <f>IF(Orders_CLEAN[[#This Row],[Returned]]="Yes",1,0)</f>
        <v>0</v>
      </c>
    </row>
    <row r="1454" spans="1:23" x14ac:dyDescent="0.2">
      <c r="A1454" t="s">
        <v>2162</v>
      </c>
      <c r="B1454" s="5">
        <v>45407</v>
      </c>
      <c r="C1454" s="5" t="str">
        <f>IF(Orders_CLEAN[[#This Row],[Quantity]]="", "Quantity Error!", "Q"&amp;ROUNDUP(MONTH(Orders_CLEAN[[#This Row],[OrderDate]])/3,0))</f>
        <v>Q2</v>
      </c>
      <c r="D1454" t="s">
        <v>263</v>
      </c>
      <c r="E1454" t="str">
        <f>_xlfn.XLOOKUP(Orders_CLEAN[[#This Row],[CustomerID]],Customers[CustomerID],Customers[CustomerName])</f>
        <v>Kagiso Coetzee</v>
      </c>
      <c r="F1454" t="s">
        <v>417</v>
      </c>
      <c r="G1454" t="str">
        <f>_xlfn.XLOOKUP(Orders_CLEAN[[#This Row],[ProductID]],Products[ProductID],Products[ProductName])</f>
        <v>Staplers Model 1</v>
      </c>
      <c r="H1454" t="str">
        <f>_xlfn.XLOOKUP(Orders_CLEAN[[#This Row],[ProductName]],Products[ProductName],Products[Category])</f>
        <v>Office Supplies</v>
      </c>
      <c r="I1454" s="6">
        <f>_xlfn.XLOOKUP(Orders_CLEAN[[#This Row],[ProductID]],Products[ProductID],Products[Cost])</f>
        <v>671.48</v>
      </c>
      <c r="J1454">
        <v>1</v>
      </c>
      <c r="K1454" s="6">
        <v>1240.1099999999999</v>
      </c>
      <c r="L1454" s="7">
        <v>0.2</v>
      </c>
      <c r="M1454" t="s">
        <v>27</v>
      </c>
      <c r="N1454" t="s">
        <v>14</v>
      </c>
      <c r="O1454" t="str">
        <f>_xlfn.XLOOKUP(Orders_CLEAN[[#This Row],[Region]],Region_lookup[RegionCode],Region_lookup[RegionName])</f>
        <v>Western Cape</v>
      </c>
      <c r="P1454" t="s">
        <v>82</v>
      </c>
      <c r="Q1454" t="str">
        <f>_xlfn.XLOOKUP(Orders_CLEAN[[#This Row],[EmployeeID]],Employees[EmployeeID],Employees[EmployeeName])</f>
        <v>Thabo Pretorius</v>
      </c>
      <c r="R1454" s="8">
        <f>Orders_CLEAN[[#This Row],[Quantity]]*Orders_CLEAN[[#This Row],[UnitPrice]]*(1-Orders_CLEAN[[#This Row],[Discount]])</f>
        <v>992.08799999999997</v>
      </c>
      <c r="S1454" s="8">
        <f>Orders_CLEAN[[#This Row],[Cost]]*Orders_CLEAN[[#This Row],[Quantity]]</f>
        <v>671.48</v>
      </c>
      <c r="T1454" s="8">
        <f>Orders_CLEAN[[#This Row],[LineTotal]]-Orders_CLEAN[[#This Row],[LineCost]]</f>
        <v>320.60799999999995</v>
      </c>
      <c r="U1454" s="8" t="str">
        <f>IFERROR(IF(Orders_CLEAN[[#This Row],[Profit]]/Orders_CLEAN[[#This Row],[LineTotal]]&gt;0.3, "High", IF(Orders_CLEAN[[#This Row],[Profit]]/Orders_CLEAN[[#This Row],[LineTotal]]&gt;=0.15, "Medium", "Low")), "Quantity Error!")</f>
        <v>High</v>
      </c>
      <c r="V1454" s="8" t="str">
        <f>IF(COUNTIF(Returns[OrderID], Orders_CLEAN[[#This Row],[OrderID]])&gt;0, "Yes", "No")</f>
        <v>No</v>
      </c>
      <c r="W1454" s="19">
        <f>IF(Orders_CLEAN[[#This Row],[Returned]]="Yes",1,0)</f>
        <v>0</v>
      </c>
    </row>
    <row r="1455" spans="1:23" x14ac:dyDescent="0.2">
      <c r="A1455" t="s">
        <v>2164</v>
      </c>
      <c r="B1455" s="5">
        <v>45336</v>
      </c>
      <c r="C1455" s="5" t="str">
        <f>IF(Orders_CLEAN[[#This Row],[Quantity]]="", "Quantity Error!", "Q"&amp;ROUNDUP(MONTH(Orders_CLEAN[[#This Row],[OrderDate]])/3,0))</f>
        <v>Q1</v>
      </c>
      <c r="D1455" t="s">
        <v>396</v>
      </c>
      <c r="E1455" t="str">
        <f>_xlfn.XLOOKUP(Orders_CLEAN[[#This Row],[CustomerID]],Customers[CustomerID],Customers[CustomerName])</f>
        <v>Aisha Sithole</v>
      </c>
      <c r="F1455" t="s">
        <v>144</v>
      </c>
      <c r="G1455" t="str">
        <f>_xlfn.XLOOKUP(Orders_CLEAN[[#This Row],[ProductID]],Products[ProductID],Products[ProductName])</f>
        <v>Bookcases Model 1</v>
      </c>
      <c r="H1455" t="str">
        <f>_xlfn.XLOOKUP(Orders_CLEAN[[#This Row],[ProductName]],Products[ProductName],Products[Category])</f>
        <v>Furniture</v>
      </c>
      <c r="I1455" s="6">
        <f>_xlfn.XLOOKUP(Orders_CLEAN[[#This Row],[ProductID]],Products[ProductID],Products[Cost])</f>
        <v>644.65</v>
      </c>
      <c r="J1455">
        <v>5</v>
      </c>
      <c r="K1455" s="6">
        <v>1029.82</v>
      </c>
      <c r="L1455" s="7">
        <v>0.15</v>
      </c>
      <c r="M1455" t="s">
        <v>13</v>
      </c>
      <c r="N1455" t="s">
        <v>14</v>
      </c>
      <c r="O1455" t="str">
        <f>_xlfn.XLOOKUP(Orders_CLEAN[[#This Row],[Region]],Region_lookup[RegionCode],Region_lookup[RegionName])</f>
        <v>Western Cape</v>
      </c>
      <c r="P1455" t="s">
        <v>93</v>
      </c>
      <c r="Q1455" t="str">
        <f>_xlfn.XLOOKUP(Orders_CLEAN[[#This Row],[EmployeeID]],Employees[EmployeeID],Employees[EmployeeName])</f>
        <v>Anja Zulu</v>
      </c>
      <c r="R1455" s="8">
        <f>Orders_CLEAN[[#This Row],[Quantity]]*Orders_CLEAN[[#This Row],[UnitPrice]]*(1-Orders_CLEAN[[#This Row],[Discount]])</f>
        <v>4376.7349999999997</v>
      </c>
      <c r="S1455" s="8">
        <f>Orders_CLEAN[[#This Row],[Cost]]*Orders_CLEAN[[#This Row],[Quantity]]</f>
        <v>3223.25</v>
      </c>
      <c r="T1455" s="8">
        <f>Orders_CLEAN[[#This Row],[LineTotal]]-Orders_CLEAN[[#This Row],[LineCost]]</f>
        <v>1153.4849999999997</v>
      </c>
      <c r="U1455" s="8" t="str">
        <f>IFERROR(IF(Orders_CLEAN[[#This Row],[Profit]]/Orders_CLEAN[[#This Row],[LineTotal]]&gt;0.3, "High", IF(Orders_CLEAN[[#This Row],[Profit]]/Orders_CLEAN[[#This Row],[LineTotal]]&gt;=0.15, "Medium", "Low")), "Quantity Error!")</f>
        <v>Medium</v>
      </c>
      <c r="V1455" s="8" t="str">
        <f>IF(COUNTIF(Returns[OrderID], Orders_CLEAN[[#This Row],[OrderID]])&gt;0, "Yes", "No")</f>
        <v>No</v>
      </c>
      <c r="W1455" s="19">
        <f>IF(Orders_CLEAN[[#This Row],[Returned]]="Yes",1,0)</f>
        <v>0</v>
      </c>
    </row>
    <row r="1456" spans="1:23" x14ac:dyDescent="0.2">
      <c r="A1456" t="s">
        <v>2165</v>
      </c>
      <c r="B1456" s="5">
        <v>45309</v>
      </c>
      <c r="C1456" s="5" t="str">
        <f>IF(Orders_CLEAN[[#This Row],[Quantity]]="", "Quantity Error!", "Q"&amp;ROUNDUP(MONTH(Orders_CLEAN[[#This Row],[OrderDate]])/3,0))</f>
        <v>Q1</v>
      </c>
      <c r="D1456" t="s">
        <v>904</v>
      </c>
      <c r="E1456" t="str">
        <f>_xlfn.XLOOKUP(Orders_CLEAN[[#This Row],[CustomerID]],Customers[CustomerID],Customers[CustomerName])</f>
        <v>Elmarie Pretorius</v>
      </c>
      <c r="F1456" t="s">
        <v>139</v>
      </c>
      <c r="G1456" t="str">
        <f>_xlfn.XLOOKUP(Orders_CLEAN[[#This Row],[ProductID]],Products[ProductID],Products[ProductName])</f>
        <v>Envelopes Model 3</v>
      </c>
      <c r="H1456" t="str">
        <f>_xlfn.XLOOKUP(Orders_CLEAN[[#This Row],[ProductName]],Products[ProductName],Products[Category])</f>
        <v>Office Supplies</v>
      </c>
      <c r="I1456" s="6">
        <f>_xlfn.XLOOKUP(Orders_CLEAN[[#This Row],[ProductID]],Products[ProductID],Products[Cost])</f>
        <v>110.07</v>
      </c>
      <c r="J1456">
        <v>12</v>
      </c>
      <c r="K1456" s="6">
        <v>193.99</v>
      </c>
      <c r="L1456" s="7">
        <v>0.2</v>
      </c>
      <c r="M1456" t="s">
        <v>27</v>
      </c>
      <c r="N1456" t="s">
        <v>21</v>
      </c>
      <c r="O1456" t="str">
        <f>_xlfn.XLOOKUP(Orders_CLEAN[[#This Row],[Region]],Region_lookup[RegionCode],Region_lookup[RegionName])</f>
        <v>KwaZulu-Natal</v>
      </c>
      <c r="P1456" t="s">
        <v>170</v>
      </c>
      <c r="Q1456" t="str">
        <f>_xlfn.XLOOKUP(Orders_CLEAN[[#This Row],[EmployeeID]],Employees[EmployeeID],Employees[EmployeeName])</f>
        <v>Nomvula Le Roux</v>
      </c>
      <c r="R1456" s="8">
        <f>Orders_CLEAN[[#This Row],[Quantity]]*Orders_CLEAN[[#This Row],[UnitPrice]]*(1-Orders_CLEAN[[#This Row],[Discount]])</f>
        <v>1862.3040000000001</v>
      </c>
      <c r="S1456" s="8">
        <f>Orders_CLEAN[[#This Row],[Cost]]*Orders_CLEAN[[#This Row],[Quantity]]</f>
        <v>1320.84</v>
      </c>
      <c r="T1456" s="8">
        <f>Orders_CLEAN[[#This Row],[LineTotal]]-Orders_CLEAN[[#This Row],[LineCost]]</f>
        <v>541.46400000000017</v>
      </c>
      <c r="U1456" s="8" t="str">
        <f>IFERROR(IF(Orders_CLEAN[[#This Row],[Profit]]/Orders_CLEAN[[#This Row],[LineTotal]]&gt;0.3, "High", IF(Orders_CLEAN[[#This Row],[Profit]]/Orders_CLEAN[[#This Row],[LineTotal]]&gt;=0.15, "Medium", "Low")), "Quantity Error!")</f>
        <v>Medium</v>
      </c>
      <c r="V1456" s="8" t="str">
        <f>IF(COUNTIF(Returns[OrderID], Orders_CLEAN[[#This Row],[OrderID]])&gt;0, "Yes", "No")</f>
        <v>No</v>
      </c>
      <c r="W1456" s="19">
        <f>IF(Orders_CLEAN[[#This Row],[Returned]]="Yes",1,0)</f>
        <v>0</v>
      </c>
    </row>
    <row r="1457" spans="1:23" x14ac:dyDescent="0.2">
      <c r="A1457" t="s">
        <v>2166</v>
      </c>
      <c r="B1457" s="5">
        <v>45495</v>
      </c>
      <c r="C1457" s="5" t="str">
        <f>IF(Orders_CLEAN[[#This Row],[Quantity]]="", "Quantity Error!", "Q"&amp;ROUNDUP(MONTH(Orders_CLEAN[[#This Row],[OrderDate]])/3,0))</f>
        <v>Q3</v>
      </c>
      <c r="D1457" t="s">
        <v>126</v>
      </c>
      <c r="E1457" t="str">
        <f>_xlfn.XLOOKUP(Orders_CLEAN[[#This Row],[CustomerID]],Customers[CustomerID],Customers[CustomerName])</f>
        <v>Sipho Molefe</v>
      </c>
      <c r="F1457" t="s">
        <v>12</v>
      </c>
      <c r="G1457" t="str">
        <f>_xlfn.XLOOKUP(Orders_CLEAN[[#This Row],[ProductID]],Products[ProductID],Products[ProductName])</f>
        <v>Printers Model 3</v>
      </c>
      <c r="H1457" t="str">
        <f>_xlfn.XLOOKUP(Orders_CLEAN[[#This Row],[ProductName]],Products[ProductName],Products[Category])</f>
        <v>Technology</v>
      </c>
      <c r="I1457" s="6">
        <f>_xlfn.XLOOKUP(Orders_CLEAN[[#This Row],[ProductID]],Products[ProductID],Products[Cost])</f>
        <v>127.85</v>
      </c>
      <c r="J1457">
        <v>4</v>
      </c>
      <c r="K1457" s="6">
        <v>210.2</v>
      </c>
      <c r="L1457" s="7">
        <v>0</v>
      </c>
      <c r="M1457" t="s">
        <v>27</v>
      </c>
      <c r="N1457" t="s">
        <v>31</v>
      </c>
      <c r="O1457" t="str">
        <f>_xlfn.XLOOKUP(Orders_CLEAN[[#This Row],[Region]],Region_lookup[RegionCode],Region_lookup[RegionName])</f>
        <v>Gauteng</v>
      </c>
      <c r="P1457" t="s">
        <v>32</v>
      </c>
      <c r="Q1457" t="str">
        <f>_xlfn.XLOOKUP(Orders_CLEAN[[#This Row],[EmployeeID]],Employees[EmployeeID],Employees[EmployeeName])</f>
        <v>Nomvula Mokoena</v>
      </c>
      <c r="R1457" s="8">
        <f>Orders_CLEAN[[#This Row],[Quantity]]*Orders_CLEAN[[#This Row],[UnitPrice]]*(1-Orders_CLEAN[[#This Row],[Discount]])</f>
        <v>840.8</v>
      </c>
      <c r="S1457" s="8">
        <f>Orders_CLEAN[[#This Row],[Cost]]*Orders_CLEAN[[#This Row],[Quantity]]</f>
        <v>511.4</v>
      </c>
      <c r="T1457" s="8">
        <f>Orders_CLEAN[[#This Row],[LineTotal]]-Orders_CLEAN[[#This Row],[LineCost]]</f>
        <v>329.4</v>
      </c>
      <c r="U1457" s="8" t="str">
        <f>IFERROR(IF(Orders_CLEAN[[#This Row],[Profit]]/Orders_CLEAN[[#This Row],[LineTotal]]&gt;0.3, "High", IF(Orders_CLEAN[[#This Row],[Profit]]/Orders_CLEAN[[#This Row],[LineTotal]]&gt;=0.15, "Medium", "Low")), "Quantity Error!")</f>
        <v>High</v>
      </c>
      <c r="V1457" s="8" t="str">
        <f>IF(COUNTIF(Returns[OrderID], Orders_CLEAN[[#This Row],[OrderID]])&gt;0, "Yes", "No")</f>
        <v>No</v>
      </c>
      <c r="W1457" s="19">
        <f>IF(Orders_CLEAN[[#This Row],[Returned]]="Yes",1,0)</f>
        <v>0</v>
      </c>
    </row>
    <row r="1458" spans="1:23" x14ac:dyDescent="0.2">
      <c r="A1458" t="s">
        <v>2167</v>
      </c>
      <c r="B1458" s="5">
        <v>45674</v>
      </c>
      <c r="C1458" s="5" t="str">
        <f>IF(Orders_CLEAN[[#This Row],[Quantity]]="", "Quantity Error!", "Q"&amp;ROUNDUP(MONTH(Orders_CLEAN[[#This Row],[OrderDate]])/3,0))</f>
        <v>Q1</v>
      </c>
      <c r="D1458" t="s">
        <v>347</v>
      </c>
      <c r="E1458" t="str">
        <f>_xlfn.XLOOKUP(Orders_CLEAN[[#This Row],[CustomerID]],Customers[CustomerID],Customers[CustomerName])</f>
        <v>Bongani Molefe</v>
      </c>
      <c r="F1458" t="s">
        <v>166</v>
      </c>
      <c r="G1458" t="str">
        <f>_xlfn.XLOOKUP(Orders_CLEAN[[#This Row],[ProductID]],Products[ProductID],Products[ProductName])</f>
        <v>Monitors Model 2</v>
      </c>
      <c r="H1458" t="str">
        <f>_xlfn.XLOOKUP(Orders_CLEAN[[#This Row],[ProductName]],Products[ProductName],Products[Category])</f>
        <v>Technology</v>
      </c>
      <c r="I1458" s="6">
        <f>_xlfn.XLOOKUP(Orders_CLEAN[[#This Row],[ProductID]],Products[ProductID],Products[Cost])</f>
        <v>396.64</v>
      </c>
      <c r="J1458">
        <v>10</v>
      </c>
      <c r="K1458" s="6">
        <v>532.41999999999996</v>
      </c>
      <c r="L1458" s="7">
        <v>0</v>
      </c>
      <c r="M1458" t="s">
        <v>27</v>
      </c>
      <c r="N1458" t="s">
        <v>47</v>
      </c>
      <c r="O1458" t="str">
        <f>_xlfn.XLOOKUP(Orders_CLEAN[[#This Row],[Region]],Region_lookup[RegionCode],Region_lookup[RegionName])</f>
        <v>Eastern Cape</v>
      </c>
      <c r="P1458" t="s">
        <v>58</v>
      </c>
      <c r="Q1458" t="str">
        <f>_xlfn.XLOOKUP(Orders_CLEAN[[#This Row],[EmployeeID]],Employees[EmployeeID],Employees[EmployeeName])</f>
        <v>Palesa Steyn</v>
      </c>
      <c r="R1458" s="8">
        <f>Orders_CLEAN[[#This Row],[Quantity]]*Orders_CLEAN[[#This Row],[UnitPrice]]*(1-Orders_CLEAN[[#This Row],[Discount]])</f>
        <v>5324.2</v>
      </c>
      <c r="S1458" s="8">
        <f>Orders_CLEAN[[#This Row],[Cost]]*Orders_CLEAN[[#This Row],[Quantity]]</f>
        <v>3966.3999999999996</v>
      </c>
      <c r="T1458" s="8">
        <f>Orders_CLEAN[[#This Row],[LineTotal]]-Orders_CLEAN[[#This Row],[LineCost]]</f>
        <v>1357.8000000000002</v>
      </c>
      <c r="U1458" s="8" t="str">
        <f>IFERROR(IF(Orders_CLEAN[[#This Row],[Profit]]/Orders_CLEAN[[#This Row],[LineTotal]]&gt;0.3, "High", IF(Orders_CLEAN[[#This Row],[Profit]]/Orders_CLEAN[[#This Row],[LineTotal]]&gt;=0.15, "Medium", "Low")), "Quantity Error!")</f>
        <v>Medium</v>
      </c>
      <c r="V1458" s="8" t="str">
        <f>IF(COUNTIF(Returns[OrderID], Orders_CLEAN[[#This Row],[OrderID]])&gt;0, "Yes", "No")</f>
        <v>No</v>
      </c>
      <c r="W1458" s="19">
        <f>IF(Orders_CLEAN[[#This Row],[Returned]]="Yes",1,0)</f>
        <v>0</v>
      </c>
    </row>
    <row r="1459" spans="1:23" x14ac:dyDescent="0.2">
      <c r="A1459" t="s">
        <v>2168</v>
      </c>
      <c r="B1459" s="5">
        <v>45601</v>
      </c>
      <c r="C1459" s="5" t="str">
        <f>IF(Orders_CLEAN[[#This Row],[Quantity]]="", "Quantity Error!", "Q"&amp;ROUNDUP(MONTH(Orders_CLEAN[[#This Row],[OrderDate]])/3,0))</f>
        <v>Q4</v>
      </c>
      <c r="D1459" t="s">
        <v>218</v>
      </c>
      <c r="E1459" t="str">
        <f>_xlfn.XLOOKUP(Orders_CLEAN[[#This Row],[CustomerID]],Customers[CustomerID],Customers[CustomerName])</f>
        <v>Anja Mbatha</v>
      </c>
      <c r="F1459" t="s">
        <v>108</v>
      </c>
      <c r="G1459" t="str">
        <f>_xlfn.XLOOKUP(Orders_CLEAN[[#This Row],[ProductID]],Products[ProductID],Products[ProductName])</f>
        <v>Staplers Model 2</v>
      </c>
      <c r="H1459" t="str">
        <f>_xlfn.XLOOKUP(Orders_CLEAN[[#This Row],[ProductName]],Products[ProductName],Products[Category])</f>
        <v>Office Supplies</v>
      </c>
      <c r="I1459" s="6">
        <f>_xlfn.XLOOKUP(Orders_CLEAN[[#This Row],[ProductID]],Products[ProductID],Products[Cost])</f>
        <v>723.21</v>
      </c>
      <c r="J1459">
        <v>4</v>
      </c>
      <c r="K1459" s="6">
        <v>1348.08</v>
      </c>
      <c r="L1459" s="7">
        <v>0</v>
      </c>
      <c r="M1459" t="s">
        <v>27</v>
      </c>
      <c r="N1459" t="s">
        <v>31</v>
      </c>
      <c r="O1459" t="str">
        <f>_xlfn.XLOOKUP(Orders_CLEAN[[#This Row],[Region]],Region_lookup[RegionCode],Region_lookup[RegionName])</f>
        <v>Gauteng</v>
      </c>
      <c r="P1459" t="s">
        <v>52</v>
      </c>
      <c r="Q1459" t="str">
        <f>_xlfn.XLOOKUP(Orders_CLEAN[[#This Row],[EmployeeID]],Employees[EmployeeID],Employees[EmployeeName])</f>
        <v>Precious Mbatha</v>
      </c>
      <c r="R1459" s="8">
        <f>Orders_CLEAN[[#This Row],[Quantity]]*Orders_CLEAN[[#This Row],[UnitPrice]]*(1-Orders_CLEAN[[#This Row],[Discount]])</f>
        <v>5392.32</v>
      </c>
      <c r="S1459" s="8">
        <f>Orders_CLEAN[[#This Row],[Cost]]*Orders_CLEAN[[#This Row],[Quantity]]</f>
        <v>2892.84</v>
      </c>
      <c r="T1459" s="8">
        <f>Orders_CLEAN[[#This Row],[LineTotal]]-Orders_CLEAN[[#This Row],[LineCost]]</f>
        <v>2499.4799999999996</v>
      </c>
      <c r="U1459" s="8" t="str">
        <f>IFERROR(IF(Orders_CLEAN[[#This Row],[Profit]]/Orders_CLEAN[[#This Row],[LineTotal]]&gt;0.3, "High", IF(Orders_CLEAN[[#This Row],[Profit]]/Orders_CLEAN[[#This Row],[LineTotal]]&gt;=0.15, "Medium", "Low")), "Quantity Error!")</f>
        <v>High</v>
      </c>
      <c r="V1459" s="8" t="str">
        <f>IF(COUNTIF(Returns[OrderID], Orders_CLEAN[[#This Row],[OrderID]])&gt;0, "Yes", "No")</f>
        <v>No</v>
      </c>
      <c r="W1459" s="19">
        <f>IF(Orders_CLEAN[[#This Row],[Returned]]="Yes",1,0)</f>
        <v>0</v>
      </c>
    </row>
    <row r="1460" spans="1:23" x14ac:dyDescent="0.2">
      <c r="A1460" t="s">
        <v>2169</v>
      </c>
      <c r="B1460" s="5">
        <v>45830</v>
      </c>
      <c r="C1460" s="5" t="str">
        <f>IF(Orders_CLEAN[[#This Row],[Quantity]]="", "Quantity Error!", "Q"&amp;ROUNDUP(MONTH(Orders_CLEAN[[#This Row],[OrderDate]])/3,0))</f>
        <v>Q2</v>
      </c>
      <c r="D1460" t="s">
        <v>1164</v>
      </c>
      <c r="E1460" t="str">
        <f>_xlfn.XLOOKUP(Orders_CLEAN[[#This Row],[CustomerID]],Customers[CustomerID],Customers[CustomerName])</f>
        <v>Nomvula Coetzee</v>
      </c>
      <c r="F1460" t="s">
        <v>55</v>
      </c>
      <c r="G1460" t="str">
        <f>_xlfn.XLOOKUP(Orders_CLEAN[[#This Row],[ProductID]],Products[ProductID],Products[ProductName])</f>
        <v>Paper Model 3</v>
      </c>
      <c r="H1460" t="str">
        <f>_xlfn.XLOOKUP(Orders_CLEAN[[#This Row],[ProductName]],Products[ProductName],Products[Category])</f>
        <v>Office Supplies</v>
      </c>
      <c r="I1460" s="6">
        <f>_xlfn.XLOOKUP(Orders_CLEAN[[#This Row],[ProductID]],Products[ProductID],Products[Cost])</f>
        <v>239.71</v>
      </c>
      <c r="J1460">
        <v>10</v>
      </c>
      <c r="K1460" s="6">
        <v>522.34</v>
      </c>
      <c r="L1460" s="7">
        <v>0</v>
      </c>
      <c r="M1460" t="s">
        <v>27</v>
      </c>
      <c r="N1460" t="s">
        <v>14</v>
      </c>
      <c r="O1460" t="str">
        <f>_xlfn.XLOOKUP(Orders_CLEAN[[#This Row],[Region]],Region_lookup[RegionCode],Region_lookup[RegionName])</f>
        <v>Western Cape</v>
      </c>
      <c r="P1460" t="s">
        <v>15</v>
      </c>
      <c r="Q1460" t="str">
        <f>_xlfn.XLOOKUP(Orders_CLEAN[[#This Row],[EmployeeID]],Employees[EmployeeID],Employees[EmployeeName])</f>
        <v>Anja Fourie</v>
      </c>
      <c r="R1460" s="8">
        <f>Orders_CLEAN[[#This Row],[Quantity]]*Orders_CLEAN[[#This Row],[UnitPrice]]*(1-Orders_CLEAN[[#This Row],[Discount]])</f>
        <v>5223.4000000000005</v>
      </c>
      <c r="S1460" s="8">
        <f>Orders_CLEAN[[#This Row],[Cost]]*Orders_CLEAN[[#This Row],[Quantity]]</f>
        <v>2397.1</v>
      </c>
      <c r="T1460" s="8">
        <f>Orders_CLEAN[[#This Row],[LineTotal]]-Orders_CLEAN[[#This Row],[LineCost]]</f>
        <v>2826.3000000000006</v>
      </c>
      <c r="U1460" s="8" t="str">
        <f>IFERROR(IF(Orders_CLEAN[[#This Row],[Profit]]/Orders_CLEAN[[#This Row],[LineTotal]]&gt;0.3, "High", IF(Orders_CLEAN[[#This Row],[Profit]]/Orders_CLEAN[[#This Row],[LineTotal]]&gt;=0.15, "Medium", "Low")), "Quantity Error!")</f>
        <v>High</v>
      </c>
      <c r="V1460" s="8" t="str">
        <f>IF(COUNTIF(Returns[OrderID], Orders_CLEAN[[#This Row],[OrderID]])&gt;0, "Yes", "No")</f>
        <v>No</v>
      </c>
      <c r="W1460" s="19">
        <f>IF(Orders_CLEAN[[#This Row],[Returned]]="Yes",1,0)</f>
        <v>0</v>
      </c>
    </row>
    <row r="1461" spans="1:23" x14ac:dyDescent="0.2">
      <c r="A1461" t="s">
        <v>2170</v>
      </c>
      <c r="B1461" s="5">
        <v>45596</v>
      </c>
      <c r="C1461" s="5" t="str">
        <f>IF(Orders_CLEAN[[#This Row],[Quantity]]="", "Quantity Error!", "Q"&amp;ROUNDUP(MONTH(Orders_CLEAN[[#This Row],[OrderDate]])/3,0))</f>
        <v>Q4</v>
      </c>
      <c r="D1461" t="s">
        <v>91</v>
      </c>
      <c r="E1461" t="str">
        <f>_xlfn.XLOOKUP(Orders_CLEAN[[#This Row],[CustomerID]],Customers[CustomerID],Customers[CustomerName])</f>
        <v>Werner Joubert</v>
      </c>
      <c r="F1461" t="s">
        <v>78</v>
      </c>
      <c r="G1461" t="str">
        <f>_xlfn.XLOOKUP(Orders_CLEAN[[#This Row],[ProductID]],Products[ProductID],Products[ProductName])</f>
        <v>Desks Model 3</v>
      </c>
      <c r="H1461" t="str">
        <f>_xlfn.XLOOKUP(Orders_CLEAN[[#This Row],[ProductName]],Products[ProductName],Products[Category])</f>
        <v>Furniture</v>
      </c>
      <c r="I1461" s="6">
        <f>_xlfn.XLOOKUP(Orders_CLEAN[[#This Row],[ProductID]],Products[ProductID],Products[Cost])</f>
        <v>388.07</v>
      </c>
      <c r="J1461">
        <v>1</v>
      </c>
      <c r="K1461" s="6">
        <v>782.41</v>
      </c>
      <c r="L1461" s="7">
        <v>0</v>
      </c>
      <c r="M1461" t="s">
        <v>62</v>
      </c>
      <c r="N1461" t="s">
        <v>14</v>
      </c>
      <c r="O1461" t="str">
        <f>_xlfn.XLOOKUP(Orders_CLEAN[[#This Row],[Region]],Region_lookup[RegionCode],Region_lookup[RegionName])</f>
        <v>Western Cape</v>
      </c>
      <c r="P1461" t="s">
        <v>82</v>
      </c>
      <c r="Q1461" t="str">
        <f>_xlfn.XLOOKUP(Orders_CLEAN[[#This Row],[EmployeeID]],Employees[EmployeeID],Employees[EmployeeName])</f>
        <v>Thabo Pretorius</v>
      </c>
      <c r="R1461" s="8">
        <f>Orders_CLEAN[[#This Row],[Quantity]]*Orders_CLEAN[[#This Row],[UnitPrice]]*(1-Orders_CLEAN[[#This Row],[Discount]])</f>
        <v>782.41</v>
      </c>
      <c r="S1461" s="8">
        <f>Orders_CLEAN[[#This Row],[Cost]]*Orders_CLEAN[[#This Row],[Quantity]]</f>
        <v>388.07</v>
      </c>
      <c r="T1461" s="8">
        <f>Orders_CLEAN[[#This Row],[LineTotal]]-Orders_CLEAN[[#This Row],[LineCost]]</f>
        <v>394.34</v>
      </c>
      <c r="U1461" s="8" t="str">
        <f>IFERROR(IF(Orders_CLEAN[[#This Row],[Profit]]/Orders_CLEAN[[#This Row],[LineTotal]]&gt;0.3, "High", IF(Orders_CLEAN[[#This Row],[Profit]]/Orders_CLEAN[[#This Row],[LineTotal]]&gt;=0.15, "Medium", "Low")), "Quantity Error!")</f>
        <v>High</v>
      </c>
      <c r="V1461" s="8" t="str">
        <f>IF(COUNTIF(Returns[OrderID], Orders_CLEAN[[#This Row],[OrderID]])&gt;0, "Yes", "No")</f>
        <v>No</v>
      </c>
      <c r="W1461" s="19">
        <f>IF(Orders_CLEAN[[#This Row],[Returned]]="Yes",1,0)</f>
        <v>0</v>
      </c>
    </row>
    <row r="1462" spans="1:23" x14ac:dyDescent="0.2">
      <c r="A1462" t="s">
        <v>2171</v>
      </c>
      <c r="B1462" s="5">
        <v>45771</v>
      </c>
      <c r="C1462" s="5" t="str">
        <f>IF(Orders_CLEAN[[#This Row],[Quantity]]="", "Quantity Error!", "Q"&amp;ROUNDUP(MONTH(Orders_CLEAN[[#This Row],[OrderDate]])/3,0))</f>
        <v>Q2</v>
      </c>
      <c r="D1462" t="s">
        <v>323</v>
      </c>
      <c r="E1462" t="str">
        <f>_xlfn.XLOOKUP(Orders_CLEAN[[#This Row],[CustomerID]],Customers[CustomerID],Customers[CustomerName])</f>
        <v>Nomsa Molefe</v>
      </c>
      <c r="F1462" t="s">
        <v>195</v>
      </c>
      <c r="G1462" t="str">
        <f>_xlfn.XLOOKUP(Orders_CLEAN[[#This Row],[ProductID]],Products[ProductID],Products[ProductName])</f>
        <v>Printers Model 2</v>
      </c>
      <c r="H1462" t="str">
        <f>_xlfn.XLOOKUP(Orders_CLEAN[[#This Row],[ProductName]],Products[ProductName],Products[Category])</f>
        <v>Technology</v>
      </c>
      <c r="I1462" s="6">
        <f>_xlfn.XLOOKUP(Orders_CLEAN[[#This Row],[ProductID]],Products[ProductID],Products[Cost])</f>
        <v>338.21</v>
      </c>
      <c r="J1462">
        <v>6</v>
      </c>
      <c r="K1462" s="6">
        <v>661.25</v>
      </c>
      <c r="L1462" s="7">
        <v>0.05</v>
      </c>
      <c r="M1462" t="s">
        <v>27</v>
      </c>
      <c r="N1462" t="s">
        <v>14</v>
      </c>
      <c r="O1462" t="str">
        <f>_xlfn.XLOOKUP(Orders_CLEAN[[#This Row],[Region]],Region_lookup[RegionCode],Region_lookup[RegionName])</f>
        <v>Western Cape</v>
      </c>
      <c r="P1462" t="s">
        <v>93</v>
      </c>
      <c r="Q1462" t="str">
        <f>_xlfn.XLOOKUP(Orders_CLEAN[[#This Row],[EmployeeID]],Employees[EmployeeID],Employees[EmployeeName])</f>
        <v>Anja Zulu</v>
      </c>
      <c r="R1462" s="8">
        <f>Orders_CLEAN[[#This Row],[Quantity]]*Orders_CLEAN[[#This Row],[UnitPrice]]*(1-Orders_CLEAN[[#This Row],[Discount]])</f>
        <v>3769.125</v>
      </c>
      <c r="S1462" s="8">
        <f>Orders_CLEAN[[#This Row],[Cost]]*Orders_CLEAN[[#This Row],[Quantity]]</f>
        <v>2029.2599999999998</v>
      </c>
      <c r="T1462" s="8">
        <f>Orders_CLEAN[[#This Row],[LineTotal]]-Orders_CLEAN[[#This Row],[LineCost]]</f>
        <v>1739.8650000000002</v>
      </c>
      <c r="U1462" s="8" t="str">
        <f>IFERROR(IF(Orders_CLEAN[[#This Row],[Profit]]/Orders_CLEAN[[#This Row],[LineTotal]]&gt;0.3, "High", IF(Orders_CLEAN[[#This Row],[Profit]]/Orders_CLEAN[[#This Row],[LineTotal]]&gt;=0.15, "Medium", "Low")), "Quantity Error!")</f>
        <v>High</v>
      </c>
      <c r="V1462" s="8" t="str">
        <f>IF(COUNTIF(Returns[OrderID], Orders_CLEAN[[#This Row],[OrderID]])&gt;0, "Yes", "No")</f>
        <v>No</v>
      </c>
      <c r="W1462" s="19">
        <f>IF(Orders_CLEAN[[#This Row],[Returned]]="Yes",1,0)</f>
        <v>0</v>
      </c>
    </row>
    <row r="1463" spans="1:23" x14ac:dyDescent="0.2">
      <c r="A1463" t="s">
        <v>2172</v>
      </c>
      <c r="B1463" s="5">
        <v>45761</v>
      </c>
      <c r="C1463" s="5" t="str">
        <f>IF(Orders_CLEAN[[#This Row],[Quantity]]="", "Quantity Error!", "Q"&amp;ROUNDUP(MONTH(Orders_CLEAN[[#This Row],[OrderDate]])/3,0))</f>
        <v>Q2</v>
      </c>
      <c r="D1463" t="s">
        <v>570</v>
      </c>
      <c r="E1463" t="str">
        <f>_xlfn.XLOOKUP(Orders_CLEAN[[#This Row],[CustomerID]],Customers[CustomerID],Customers[CustomerName])</f>
        <v>Werner Joubert</v>
      </c>
      <c r="F1463" t="s">
        <v>199</v>
      </c>
      <c r="G1463" t="str">
        <f>_xlfn.XLOOKUP(Orders_CLEAN[[#This Row],[ProductID]],Products[ProductID],Products[ProductName])</f>
        <v>Pens Model 2</v>
      </c>
      <c r="H1463" t="str">
        <f>_xlfn.XLOOKUP(Orders_CLEAN[[#This Row],[ProductName]],Products[ProductName],Products[Category])</f>
        <v>Office Supplies</v>
      </c>
      <c r="I1463" s="6">
        <f>_xlfn.XLOOKUP(Orders_CLEAN[[#This Row],[ProductID]],Products[ProductID],Products[Cost])</f>
        <v>285.10000000000002</v>
      </c>
      <c r="J1463">
        <v>7</v>
      </c>
      <c r="K1463" s="6">
        <v>528.79999999999995</v>
      </c>
      <c r="L1463" s="7">
        <v>0</v>
      </c>
      <c r="M1463" t="s">
        <v>13</v>
      </c>
      <c r="N1463" t="s">
        <v>21</v>
      </c>
      <c r="O1463" t="str">
        <f>_xlfn.XLOOKUP(Orders_CLEAN[[#This Row],[Region]],Region_lookup[RegionCode],Region_lookup[RegionName])</f>
        <v>KwaZulu-Natal</v>
      </c>
      <c r="P1463" t="s">
        <v>22</v>
      </c>
      <c r="Q1463" t="str">
        <f>_xlfn.XLOOKUP(Orders_CLEAN[[#This Row],[EmployeeID]],Employees[EmployeeID],Employees[EmployeeName])</f>
        <v>Thabo Le Roux</v>
      </c>
      <c r="R1463" s="8">
        <f>Orders_CLEAN[[#This Row],[Quantity]]*Orders_CLEAN[[#This Row],[UnitPrice]]*(1-Orders_CLEAN[[#This Row],[Discount]])</f>
        <v>3701.5999999999995</v>
      </c>
      <c r="S1463" s="8">
        <f>Orders_CLEAN[[#This Row],[Cost]]*Orders_CLEAN[[#This Row],[Quantity]]</f>
        <v>1995.7000000000003</v>
      </c>
      <c r="T1463" s="8">
        <f>Orders_CLEAN[[#This Row],[LineTotal]]-Orders_CLEAN[[#This Row],[LineCost]]</f>
        <v>1705.8999999999992</v>
      </c>
      <c r="U1463" s="8" t="str">
        <f>IFERROR(IF(Orders_CLEAN[[#This Row],[Profit]]/Orders_CLEAN[[#This Row],[LineTotal]]&gt;0.3, "High", IF(Orders_CLEAN[[#This Row],[Profit]]/Orders_CLEAN[[#This Row],[LineTotal]]&gt;=0.15, "Medium", "Low")), "Quantity Error!")</f>
        <v>High</v>
      </c>
      <c r="V1463" s="8" t="str">
        <f>IF(COUNTIF(Returns[OrderID], Orders_CLEAN[[#This Row],[OrderID]])&gt;0, "Yes", "No")</f>
        <v>No</v>
      </c>
      <c r="W1463" s="19">
        <f>IF(Orders_CLEAN[[#This Row],[Returned]]="Yes",1,0)</f>
        <v>0</v>
      </c>
    </row>
    <row r="1464" spans="1:23" x14ac:dyDescent="0.2">
      <c r="A1464" t="s">
        <v>2173</v>
      </c>
      <c r="B1464" s="5">
        <v>45748</v>
      </c>
      <c r="C1464" s="5" t="str">
        <f>IF(Orders_CLEAN[[#This Row],[Quantity]]="", "Quantity Error!", "Q"&amp;ROUNDUP(MONTH(Orders_CLEAN[[#This Row],[OrderDate]])/3,0))</f>
        <v>Q2</v>
      </c>
      <c r="D1464" t="s">
        <v>45</v>
      </c>
      <c r="E1464" t="str">
        <f>_xlfn.XLOOKUP(Orders_CLEAN[[#This Row],[CustomerID]],Customers[CustomerID],Customers[CustomerName])</f>
        <v>Francois Botha</v>
      </c>
      <c r="F1464" t="s">
        <v>35</v>
      </c>
      <c r="G1464" t="str">
        <f>_xlfn.XLOOKUP(Orders_CLEAN[[#This Row],[ProductID]],Products[ProductID],Products[ProductName])</f>
        <v>Accessories Model 1</v>
      </c>
      <c r="H1464" t="str">
        <f>_xlfn.XLOOKUP(Orders_CLEAN[[#This Row],[ProductName]],Products[ProductName],Products[Category])</f>
        <v>Technology</v>
      </c>
      <c r="I1464" s="6">
        <f>_xlfn.XLOOKUP(Orders_CLEAN[[#This Row],[ProductID]],Products[ProductID],Products[Cost])</f>
        <v>329.45</v>
      </c>
      <c r="J1464">
        <v>3</v>
      </c>
      <c r="K1464" s="6">
        <v>709.62</v>
      </c>
      <c r="L1464" s="7">
        <v>0</v>
      </c>
      <c r="M1464" t="s">
        <v>27</v>
      </c>
      <c r="N1464" t="s">
        <v>47</v>
      </c>
      <c r="O1464" t="str">
        <f>_xlfn.XLOOKUP(Orders_CLEAN[[#This Row],[Region]],Region_lookup[RegionCode],Region_lookup[RegionName])</f>
        <v>Eastern Cape</v>
      </c>
      <c r="P1464" t="s">
        <v>48</v>
      </c>
      <c r="Q1464" t="str">
        <f>_xlfn.XLOOKUP(Orders_CLEAN[[#This Row],[EmployeeID]],Employees[EmployeeID],Employees[EmployeeName])</f>
        <v>Sipho Ndlovu</v>
      </c>
      <c r="R1464" s="8">
        <f>Orders_CLEAN[[#This Row],[Quantity]]*Orders_CLEAN[[#This Row],[UnitPrice]]*(1-Orders_CLEAN[[#This Row],[Discount]])</f>
        <v>2128.86</v>
      </c>
      <c r="S1464" s="8">
        <f>Orders_CLEAN[[#This Row],[Cost]]*Orders_CLEAN[[#This Row],[Quantity]]</f>
        <v>988.34999999999991</v>
      </c>
      <c r="T1464" s="8">
        <f>Orders_CLEAN[[#This Row],[LineTotal]]-Orders_CLEAN[[#This Row],[LineCost]]</f>
        <v>1140.5100000000002</v>
      </c>
      <c r="U1464" s="8" t="str">
        <f>IFERROR(IF(Orders_CLEAN[[#This Row],[Profit]]/Orders_CLEAN[[#This Row],[LineTotal]]&gt;0.3, "High", IF(Orders_CLEAN[[#This Row],[Profit]]/Orders_CLEAN[[#This Row],[LineTotal]]&gt;=0.15, "Medium", "Low")), "Quantity Error!")</f>
        <v>High</v>
      </c>
      <c r="V1464" s="8" t="str">
        <f>IF(COUNTIF(Returns[OrderID], Orders_CLEAN[[#This Row],[OrderID]])&gt;0, "Yes", "No")</f>
        <v>No</v>
      </c>
      <c r="W1464" s="19">
        <f>IF(Orders_CLEAN[[#This Row],[Returned]]="Yes",1,0)</f>
        <v>0</v>
      </c>
    </row>
    <row r="1465" spans="1:23" x14ac:dyDescent="0.2">
      <c r="A1465" t="s">
        <v>2175</v>
      </c>
      <c r="B1465" s="5">
        <v>45669</v>
      </c>
      <c r="C1465" s="5" t="str">
        <f>IF(Orders_CLEAN[[#This Row],[Quantity]]="", "Quantity Error!", "Q"&amp;ROUNDUP(MONTH(Orders_CLEAN[[#This Row],[OrderDate]])/3,0))</f>
        <v>Q1</v>
      </c>
      <c r="D1465" t="s">
        <v>285</v>
      </c>
      <c r="E1465" t="str">
        <f>_xlfn.XLOOKUP(Orders_CLEAN[[#This Row],[CustomerID]],Customers[CustomerID],Customers[CustomerName])</f>
        <v>Francois Fourie</v>
      </c>
      <c r="F1465" t="s">
        <v>26</v>
      </c>
      <c r="G1465" t="str">
        <f>_xlfn.XLOOKUP(Orders_CLEAN[[#This Row],[ProductID]],Products[ProductID],Products[ProductName])</f>
        <v>Bookcases Model 3</v>
      </c>
      <c r="H1465" t="str">
        <f>_xlfn.XLOOKUP(Orders_CLEAN[[#This Row],[ProductName]],Products[ProductName],Products[Category])</f>
        <v>Furniture</v>
      </c>
      <c r="I1465" s="6">
        <f>_xlfn.XLOOKUP(Orders_CLEAN[[#This Row],[ProductID]],Products[ProductID],Products[Cost])</f>
        <v>431.57</v>
      </c>
      <c r="J1465">
        <v>8</v>
      </c>
      <c r="K1465" s="6">
        <v>725.92</v>
      </c>
      <c r="L1465" s="7">
        <v>0.05</v>
      </c>
      <c r="M1465" t="s">
        <v>13</v>
      </c>
      <c r="N1465" t="s">
        <v>31</v>
      </c>
      <c r="O1465" t="str">
        <f>_xlfn.XLOOKUP(Orders_CLEAN[[#This Row],[Region]],Region_lookup[RegionCode],Region_lookup[RegionName])</f>
        <v>Gauteng</v>
      </c>
      <c r="P1465" t="s">
        <v>52</v>
      </c>
      <c r="Q1465" t="str">
        <f>_xlfn.XLOOKUP(Orders_CLEAN[[#This Row],[EmployeeID]],Employees[EmployeeID],Employees[EmployeeName])</f>
        <v>Precious Mbatha</v>
      </c>
      <c r="R1465" s="8">
        <f>Orders_CLEAN[[#This Row],[Quantity]]*Orders_CLEAN[[#This Row],[UnitPrice]]*(1-Orders_CLEAN[[#This Row],[Discount]])</f>
        <v>5516.9919999999993</v>
      </c>
      <c r="S1465" s="8">
        <f>Orders_CLEAN[[#This Row],[Cost]]*Orders_CLEAN[[#This Row],[Quantity]]</f>
        <v>3452.56</v>
      </c>
      <c r="T1465" s="8">
        <f>Orders_CLEAN[[#This Row],[LineTotal]]-Orders_CLEAN[[#This Row],[LineCost]]</f>
        <v>2064.4319999999993</v>
      </c>
      <c r="U1465" s="8" t="str">
        <f>IFERROR(IF(Orders_CLEAN[[#This Row],[Profit]]/Orders_CLEAN[[#This Row],[LineTotal]]&gt;0.3, "High", IF(Orders_CLEAN[[#This Row],[Profit]]/Orders_CLEAN[[#This Row],[LineTotal]]&gt;=0.15, "Medium", "Low")), "Quantity Error!")</f>
        <v>High</v>
      </c>
      <c r="V1465" s="8" t="str">
        <f>IF(COUNTIF(Returns[OrderID], Orders_CLEAN[[#This Row],[OrderID]])&gt;0, "Yes", "No")</f>
        <v>No</v>
      </c>
      <c r="W1465" s="19">
        <f>IF(Orders_CLEAN[[#This Row],[Returned]]="Yes",1,0)</f>
        <v>0</v>
      </c>
    </row>
    <row r="1466" spans="1:23" x14ac:dyDescent="0.2">
      <c r="A1466" t="s">
        <v>2176</v>
      </c>
      <c r="B1466" s="5">
        <v>45415</v>
      </c>
      <c r="C1466" s="5" t="str">
        <f>IF(Orders_CLEAN[[#This Row],[Quantity]]="", "Quantity Error!", "Q"&amp;ROUNDUP(MONTH(Orders_CLEAN[[#This Row],[OrderDate]])/3,0))</f>
        <v>Q2</v>
      </c>
      <c r="D1466" t="s">
        <v>317</v>
      </c>
      <c r="E1466" t="str">
        <f>_xlfn.XLOOKUP(Orders_CLEAN[[#This Row],[CustomerID]],Customers[CustomerID],Customers[CustomerName])</f>
        <v>Deon Dlamini</v>
      </c>
      <c r="F1466" t="s">
        <v>151</v>
      </c>
      <c r="G1466" t="str">
        <f>_xlfn.XLOOKUP(Orders_CLEAN[[#This Row],[ProductID]],Products[ProductID],Products[ProductName])</f>
        <v>Binders Model 3</v>
      </c>
      <c r="H1466" t="str">
        <f>_xlfn.XLOOKUP(Orders_CLEAN[[#This Row],[ProductName]],Products[ProductName],Products[Category])</f>
        <v>Office Supplies</v>
      </c>
      <c r="I1466" s="6">
        <f>_xlfn.XLOOKUP(Orders_CLEAN[[#This Row],[ProductID]],Products[ProductID],Products[Cost])</f>
        <v>487.09</v>
      </c>
      <c r="J1466">
        <v>1</v>
      </c>
      <c r="K1466" s="6">
        <v>838.72</v>
      </c>
      <c r="L1466" s="7">
        <v>0.1</v>
      </c>
      <c r="M1466" t="s">
        <v>13</v>
      </c>
      <c r="N1466" t="s">
        <v>31</v>
      </c>
      <c r="O1466" t="str">
        <f>_xlfn.XLOOKUP(Orders_CLEAN[[#This Row],[Region]],Region_lookup[RegionCode],Region_lookup[RegionName])</f>
        <v>Gauteng</v>
      </c>
      <c r="P1466" t="s">
        <v>32</v>
      </c>
      <c r="Q1466" t="str">
        <f>_xlfn.XLOOKUP(Orders_CLEAN[[#This Row],[EmployeeID]],Employees[EmployeeID],Employees[EmployeeName])</f>
        <v>Nomvula Mokoena</v>
      </c>
      <c r="R1466" s="8">
        <f>Orders_CLEAN[[#This Row],[Quantity]]*Orders_CLEAN[[#This Row],[UnitPrice]]*(1-Orders_CLEAN[[#This Row],[Discount]])</f>
        <v>754.84800000000007</v>
      </c>
      <c r="S1466" s="8">
        <f>Orders_CLEAN[[#This Row],[Cost]]*Orders_CLEAN[[#This Row],[Quantity]]</f>
        <v>487.09</v>
      </c>
      <c r="T1466" s="8">
        <f>Orders_CLEAN[[#This Row],[LineTotal]]-Orders_CLEAN[[#This Row],[LineCost]]</f>
        <v>267.7580000000001</v>
      </c>
      <c r="U1466" s="8" t="str">
        <f>IFERROR(IF(Orders_CLEAN[[#This Row],[Profit]]/Orders_CLEAN[[#This Row],[LineTotal]]&gt;0.3, "High", IF(Orders_CLEAN[[#This Row],[Profit]]/Orders_CLEAN[[#This Row],[LineTotal]]&gt;=0.15, "Medium", "Low")), "Quantity Error!")</f>
        <v>High</v>
      </c>
      <c r="V1466" s="8" t="str">
        <f>IF(COUNTIF(Returns[OrderID], Orders_CLEAN[[#This Row],[OrderID]])&gt;0, "Yes", "No")</f>
        <v>No</v>
      </c>
      <c r="W1466" s="19">
        <f>IF(Orders_CLEAN[[#This Row],[Returned]]="Yes",1,0)</f>
        <v>0</v>
      </c>
    </row>
    <row r="1467" spans="1:23" x14ac:dyDescent="0.2">
      <c r="A1467" t="s">
        <v>2177</v>
      </c>
      <c r="B1467" s="5">
        <v>45580</v>
      </c>
      <c r="C1467" s="5" t="str">
        <f>IF(Orders_CLEAN[[#This Row],[Quantity]]="", "Quantity Error!", "Q"&amp;ROUNDUP(MONTH(Orders_CLEAN[[#This Row],[OrderDate]])/3,0))</f>
        <v>Q4</v>
      </c>
      <c r="D1467" t="s">
        <v>220</v>
      </c>
      <c r="E1467" t="str">
        <f>_xlfn.XLOOKUP(Orders_CLEAN[[#This Row],[CustomerID]],Customers[CustomerID],Customers[CustomerName])</f>
        <v>Kagiso Pretorius</v>
      </c>
      <c r="F1467" t="s">
        <v>73</v>
      </c>
      <c r="G1467" t="str">
        <f>_xlfn.XLOOKUP(Orders_CLEAN[[#This Row],[ProductID]],Products[ProductID],Products[ProductName])</f>
        <v>Tables Model 1</v>
      </c>
      <c r="H1467" t="str">
        <f>_xlfn.XLOOKUP(Orders_CLEAN[[#This Row],[ProductName]],Products[ProductName],Products[Category])</f>
        <v>Furniture</v>
      </c>
      <c r="I1467" s="6">
        <f>_xlfn.XLOOKUP(Orders_CLEAN[[#This Row],[ProductID]],Products[ProductID],Products[Cost])</f>
        <v>469.73</v>
      </c>
      <c r="J1467">
        <v>10</v>
      </c>
      <c r="K1467" s="6">
        <v>954.16</v>
      </c>
      <c r="L1467" s="7">
        <v>0.15</v>
      </c>
      <c r="M1467" t="s">
        <v>27</v>
      </c>
      <c r="N1467" t="s">
        <v>14</v>
      </c>
      <c r="O1467" t="str">
        <f>_xlfn.XLOOKUP(Orders_CLEAN[[#This Row],[Region]],Region_lookup[RegionCode],Region_lookup[RegionName])</f>
        <v>Western Cape</v>
      </c>
      <c r="P1467" t="s">
        <v>82</v>
      </c>
      <c r="Q1467" t="str">
        <f>_xlfn.XLOOKUP(Orders_CLEAN[[#This Row],[EmployeeID]],Employees[EmployeeID],Employees[EmployeeName])</f>
        <v>Thabo Pretorius</v>
      </c>
      <c r="R1467" s="8">
        <f>Orders_CLEAN[[#This Row],[Quantity]]*Orders_CLEAN[[#This Row],[UnitPrice]]*(1-Orders_CLEAN[[#This Row],[Discount]])</f>
        <v>8110.36</v>
      </c>
      <c r="S1467" s="8">
        <f>Orders_CLEAN[[#This Row],[Cost]]*Orders_CLEAN[[#This Row],[Quantity]]</f>
        <v>4697.3</v>
      </c>
      <c r="T1467" s="8">
        <f>Orders_CLEAN[[#This Row],[LineTotal]]-Orders_CLEAN[[#This Row],[LineCost]]</f>
        <v>3413.0599999999995</v>
      </c>
      <c r="U1467" s="8" t="str">
        <f>IFERROR(IF(Orders_CLEAN[[#This Row],[Profit]]/Orders_CLEAN[[#This Row],[LineTotal]]&gt;0.3, "High", IF(Orders_CLEAN[[#This Row],[Profit]]/Orders_CLEAN[[#This Row],[LineTotal]]&gt;=0.15, "Medium", "Low")), "Quantity Error!")</f>
        <v>High</v>
      </c>
      <c r="V1467" s="8" t="str">
        <f>IF(COUNTIF(Returns[OrderID], Orders_CLEAN[[#This Row],[OrderID]])&gt;0, "Yes", "No")</f>
        <v>No</v>
      </c>
      <c r="W1467" s="19">
        <f>IF(Orders_CLEAN[[#This Row],[Returned]]="Yes",1,0)</f>
        <v>0</v>
      </c>
    </row>
    <row r="1468" spans="1:23" x14ac:dyDescent="0.2">
      <c r="A1468" t="s">
        <v>2178</v>
      </c>
      <c r="B1468" s="5">
        <v>45451</v>
      </c>
      <c r="C1468" s="5" t="str">
        <f>IF(Orders_CLEAN[[#This Row],[Quantity]]="", "Quantity Error!", "Q"&amp;ROUNDUP(MONTH(Orders_CLEAN[[#This Row],[OrderDate]])/3,0))</f>
        <v>Q2</v>
      </c>
      <c r="D1468" t="s">
        <v>218</v>
      </c>
      <c r="E1468" t="str">
        <f>_xlfn.XLOOKUP(Orders_CLEAN[[#This Row],[CustomerID]],Customers[CustomerID],Customers[CustomerName])</f>
        <v>Anja Mbatha</v>
      </c>
      <c r="F1468" t="s">
        <v>413</v>
      </c>
      <c r="G1468" t="str">
        <f>_xlfn.XLOOKUP(Orders_CLEAN[[#This Row],[ProductID]],Products[ProductID],Products[ProductName])</f>
        <v>Monitors Model 4</v>
      </c>
      <c r="H1468" t="str">
        <f>_xlfn.XLOOKUP(Orders_CLEAN[[#This Row],[ProductName]],Products[ProductName],Products[Category])</f>
        <v>Technology</v>
      </c>
      <c r="I1468" s="6">
        <f>_xlfn.XLOOKUP(Orders_CLEAN[[#This Row],[ProductID]],Products[ProductID],Products[Cost])</f>
        <v>365.65</v>
      </c>
      <c r="J1468">
        <v>11</v>
      </c>
      <c r="K1468" s="6">
        <v>689.97</v>
      </c>
      <c r="L1468" s="7">
        <v>0.05</v>
      </c>
      <c r="M1468" t="s">
        <v>62</v>
      </c>
      <c r="N1468" t="s">
        <v>31</v>
      </c>
      <c r="O1468" t="str">
        <f>_xlfn.XLOOKUP(Orders_CLEAN[[#This Row],[Region]],Region_lookup[RegionCode],Region_lookup[RegionName])</f>
        <v>Gauteng</v>
      </c>
      <c r="P1468" t="s">
        <v>52</v>
      </c>
      <c r="Q1468" t="str">
        <f>_xlfn.XLOOKUP(Orders_CLEAN[[#This Row],[EmployeeID]],Employees[EmployeeID],Employees[EmployeeName])</f>
        <v>Precious Mbatha</v>
      </c>
      <c r="R1468" s="8">
        <f>Orders_CLEAN[[#This Row],[Quantity]]*Orders_CLEAN[[#This Row],[UnitPrice]]*(1-Orders_CLEAN[[#This Row],[Discount]])</f>
        <v>7210.1864999999998</v>
      </c>
      <c r="S1468" s="8">
        <f>Orders_CLEAN[[#This Row],[Cost]]*Orders_CLEAN[[#This Row],[Quantity]]</f>
        <v>4022.1499999999996</v>
      </c>
      <c r="T1468" s="8">
        <f>Orders_CLEAN[[#This Row],[LineTotal]]-Orders_CLEAN[[#This Row],[LineCost]]</f>
        <v>3188.0365000000002</v>
      </c>
      <c r="U1468" s="8" t="str">
        <f>IFERROR(IF(Orders_CLEAN[[#This Row],[Profit]]/Orders_CLEAN[[#This Row],[LineTotal]]&gt;0.3, "High", IF(Orders_CLEAN[[#This Row],[Profit]]/Orders_CLEAN[[#This Row],[LineTotal]]&gt;=0.15, "Medium", "Low")), "Quantity Error!")</f>
        <v>High</v>
      </c>
      <c r="V1468" s="8" t="str">
        <f>IF(COUNTIF(Returns[OrderID], Orders_CLEAN[[#This Row],[OrderID]])&gt;0, "Yes", "No")</f>
        <v>No</v>
      </c>
      <c r="W1468" s="19">
        <f>IF(Orders_CLEAN[[#This Row],[Returned]]="Yes",1,0)</f>
        <v>0</v>
      </c>
    </row>
    <row r="1469" spans="1:23" x14ac:dyDescent="0.2">
      <c r="A1469" t="s">
        <v>2179</v>
      </c>
      <c r="B1469" s="5">
        <v>45836</v>
      </c>
      <c r="C1469" s="5" t="str">
        <f>IF(Orders_CLEAN[[#This Row],[Quantity]]="", "Quantity Error!", "Q"&amp;ROUNDUP(MONTH(Orders_CLEAN[[#This Row],[OrderDate]])/3,0))</f>
        <v>Q2</v>
      </c>
      <c r="D1469" t="s">
        <v>110</v>
      </c>
      <c r="E1469" t="str">
        <f>_xlfn.XLOOKUP(Orders_CLEAN[[#This Row],[CustomerID]],Customers[CustomerID],Customers[CustomerName])</f>
        <v>Nomvula Khumalo</v>
      </c>
      <c r="F1469" t="s">
        <v>88</v>
      </c>
      <c r="G1469" t="str">
        <f>_xlfn.XLOOKUP(Orders_CLEAN[[#This Row],[ProductID]],Products[ProductID],Products[ProductName])</f>
        <v>Tables Model 2</v>
      </c>
      <c r="H1469" t="str">
        <f>_xlfn.XLOOKUP(Orders_CLEAN[[#This Row],[ProductName]],Products[ProductName],Products[Category])</f>
        <v>Furniture</v>
      </c>
      <c r="I1469" s="6">
        <f>_xlfn.XLOOKUP(Orders_CLEAN[[#This Row],[ProductID]],Products[ProductID],Products[Cost])</f>
        <v>752.53</v>
      </c>
      <c r="J1469">
        <v>7</v>
      </c>
      <c r="K1469" s="6">
        <v>1018.12</v>
      </c>
      <c r="L1469" s="7">
        <v>0.05</v>
      </c>
      <c r="M1469" t="s">
        <v>36</v>
      </c>
      <c r="N1469" t="s">
        <v>21</v>
      </c>
      <c r="O1469" t="str">
        <f>_xlfn.XLOOKUP(Orders_CLEAN[[#This Row],[Region]],Region_lookup[RegionCode],Region_lookup[RegionName])</f>
        <v>KwaZulu-Natal</v>
      </c>
      <c r="P1469" t="s">
        <v>97</v>
      </c>
      <c r="Q1469" t="str">
        <f>_xlfn.XLOOKUP(Orders_CLEAN[[#This Row],[EmployeeID]],Employees[EmployeeID],Employees[EmployeeName])</f>
        <v>Bongani Sithole</v>
      </c>
      <c r="R1469" s="8">
        <f>Orders_CLEAN[[#This Row],[Quantity]]*Orders_CLEAN[[#This Row],[UnitPrice]]*(1-Orders_CLEAN[[#This Row],[Discount]])</f>
        <v>6770.4979999999996</v>
      </c>
      <c r="S1469" s="8">
        <f>Orders_CLEAN[[#This Row],[Cost]]*Orders_CLEAN[[#This Row],[Quantity]]</f>
        <v>5267.71</v>
      </c>
      <c r="T1469" s="8">
        <f>Orders_CLEAN[[#This Row],[LineTotal]]-Orders_CLEAN[[#This Row],[LineCost]]</f>
        <v>1502.7879999999996</v>
      </c>
      <c r="U1469" s="8" t="str">
        <f>IFERROR(IF(Orders_CLEAN[[#This Row],[Profit]]/Orders_CLEAN[[#This Row],[LineTotal]]&gt;0.3, "High", IF(Orders_CLEAN[[#This Row],[Profit]]/Orders_CLEAN[[#This Row],[LineTotal]]&gt;=0.15, "Medium", "Low")), "Quantity Error!")</f>
        <v>Medium</v>
      </c>
      <c r="V1469" s="8" t="str">
        <f>IF(COUNTIF(Returns[OrderID], Orders_CLEAN[[#This Row],[OrderID]])&gt;0, "Yes", "No")</f>
        <v>No</v>
      </c>
      <c r="W1469" s="19">
        <f>IF(Orders_CLEAN[[#This Row],[Returned]]="Yes",1,0)</f>
        <v>0</v>
      </c>
    </row>
    <row r="1470" spans="1:23" x14ac:dyDescent="0.2">
      <c r="A1470" t="s">
        <v>2181</v>
      </c>
      <c r="B1470" s="5">
        <v>45505</v>
      </c>
      <c r="C1470" s="5" t="str">
        <f>IF(Orders_CLEAN[[#This Row],[Quantity]]="", "Quantity Error!", "Q"&amp;ROUNDUP(MONTH(Orders_CLEAN[[#This Row],[OrderDate]])/3,0))</f>
        <v>Q3</v>
      </c>
      <c r="D1470" t="s">
        <v>268</v>
      </c>
      <c r="E1470" t="str">
        <f>_xlfn.XLOOKUP(Orders_CLEAN[[#This Row],[CustomerID]],Customers[CustomerID],Customers[CustomerName])</f>
        <v>Palesa Steyn</v>
      </c>
      <c r="F1470" t="s">
        <v>51</v>
      </c>
      <c r="G1470" t="str">
        <f>_xlfn.XLOOKUP(Orders_CLEAN[[#This Row],[ProductID]],Products[ProductID],Products[ProductName])</f>
        <v>Bookcases Model 4</v>
      </c>
      <c r="H1470" t="str">
        <f>_xlfn.XLOOKUP(Orders_CLEAN[[#This Row],[ProductName]],Products[ProductName],Products[Category])</f>
        <v>Furniture</v>
      </c>
      <c r="I1470" s="6">
        <f>_xlfn.XLOOKUP(Orders_CLEAN[[#This Row],[ProductID]],Products[ProductID],Products[Cost])</f>
        <v>539.9</v>
      </c>
      <c r="J1470">
        <v>12</v>
      </c>
      <c r="K1470" s="6">
        <v>1019.72</v>
      </c>
      <c r="L1470" s="7">
        <v>0</v>
      </c>
      <c r="M1470" t="s">
        <v>27</v>
      </c>
      <c r="N1470" t="s">
        <v>21</v>
      </c>
      <c r="O1470" t="str">
        <f>_xlfn.XLOOKUP(Orders_CLEAN[[#This Row],[Region]],Region_lookup[RegionCode],Region_lookup[RegionName])</f>
        <v>KwaZulu-Natal</v>
      </c>
      <c r="P1470" t="s">
        <v>97</v>
      </c>
      <c r="Q1470" t="str">
        <f>_xlfn.XLOOKUP(Orders_CLEAN[[#This Row],[EmployeeID]],Employees[EmployeeID],Employees[EmployeeName])</f>
        <v>Bongani Sithole</v>
      </c>
      <c r="R1470" s="8">
        <f>Orders_CLEAN[[#This Row],[Quantity]]*Orders_CLEAN[[#This Row],[UnitPrice]]*(1-Orders_CLEAN[[#This Row],[Discount]])</f>
        <v>12236.64</v>
      </c>
      <c r="S1470" s="8">
        <f>Orders_CLEAN[[#This Row],[Cost]]*Orders_CLEAN[[#This Row],[Quantity]]</f>
        <v>6478.7999999999993</v>
      </c>
      <c r="T1470" s="8">
        <f>Orders_CLEAN[[#This Row],[LineTotal]]-Orders_CLEAN[[#This Row],[LineCost]]</f>
        <v>5757.84</v>
      </c>
      <c r="U1470" s="8" t="str">
        <f>IFERROR(IF(Orders_CLEAN[[#This Row],[Profit]]/Orders_CLEAN[[#This Row],[LineTotal]]&gt;0.3, "High", IF(Orders_CLEAN[[#This Row],[Profit]]/Orders_CLEAN[[#This Row],[LineTotal]]&gt;=0.15, "Medium", "Low")), "Quantity Error!")</f>
        <v>High</v>
      </c>
      <c r="V1470" s="8" t="str">
        <f>IF(COUNTIF(Returns[OrderID], Orders_CLEAN[[#This Row],[OrderID]])&gt;0, "Yes", "No")</f>
        <v>No</v>
      </c>
      <c r="W1470" s="19">
        <f>IF(Orders_CLEAN[[#This Row],[Returned]]="Yes",1,0)</f>
        <v>0</v>
      </c>
    </row>
    <row r="1471" spans="1:23" x14ac:dyDescent="0.2">
      <c r="A1471" t="s">
        <v>2182</v>
      </c>
      <c r="B1471" s="5">
        <v>45807</v>
      </c>
      <c r="C1471" s="5" t="str">
        <f>IF(Orders_CLEAN[[#This Row],[Quantity]]="", "Quantity Error!", "Q"&amp;ROUNDUP(MONTH(Orders_CLEAN[[#This Row],[OrderDate]])/3,0))</f>
        <v>Q2</v>
      </c>
      <c r="D1471" t="s">
        <v>54</v>
      </c>
      <c r="E1471" t="str">
        <f>_xlfn.XLOOKUP(Orders_CLEAN[[#This Row],[CustomerID]],Customers[CustomerID],Customers[CustomerName])</f>
        <v>Precious Venter</v>
      </c>
      <c r="F1471" t="s">
        <v>69</v>
      </c>
      <c r="G1471" t="str">
        <f>_xlfn.XLOOKUP(Orders_CLEAN[[#This Row],[ProductID]],Products[ProductID],Products[ProductName])</f>
        <v>Paper Model 2</v>
      </c>
      <c r="H1471" t="str">
        <f>_xlfn.XLOOKUP(Orders_CLEAN[[#This Row],[ProductName]],Products[ProductName],Products[Category])</f>
        <v>Office Supplies</v>
      </c>
      <c r="I1471" s="6">
        <f>_xlfn.XLOOKUP(Orders_CLEAN[[#This Row],[ProductID]],Products[ProductID],Products[Cost])</f>
        <v>461.98</v>
      </c>
      <c r="J1471">
        <v>11</v>
      </c>
      <c r="K1471" s="6">
        <v>1013.15</v>
      </c>
      <c r="L1471" s="7">
        <v>0.1</v>
      </c>
      <c r="M1471" t="s">
        <v>13</v>
      </c>
      <c r="N1471" t="s">
        <v>21</v>
      </c>
      <c r="O1471" t="str">
        <f>_xlfn.XLOOKUP(Orders_CLEAN[[#This Row],[Region]],Region_lookup[RegionCode],Region_lookup[RegionName])</f>
        <v>KwaZulu-Natal</v>
      </c>
      <c r="P1471" t="s">
        <v>97</v>
      </c>
      <c r="Q1471" t="str">
        <f>_xlfn.XLOOKUP(Orders_CLEAN[[#This Row],[EmployeeID]],Employees[EmployeeID],Employees[EmployeeName])</f>
        <v>Bongani Sithole</v>
      </c>
      <c r="R1471" s="8">
        <f>Orders_CLEAN[[#This Row],[Quantity]]*Orders_CLEAN[[#This Row],[UnitPrice]]*(1-Orders_CLEAN[[#This Row],[Discount]])</f>
        <v>10030.184999999999</v>
      </c>
      <c r="S1471" s="8">
        <f>Orders_CLEAN[[#This Row],[Cost]]*Orders_CLEAN[[#This Row],[Quantity]]</f>
        <v>5081.7800000000007</v>
      </c>
      <c r="T1471" s="8">
        <f>Orders_CLEAN[[#This Row],[LineTotal]]-Orders_CLEAN[[#This Row],[LineCost]]</f>
        <v>4948.4049999999988</v>
      </c>
      <c r="U1471" s="8" t="str">
        <f>IFERROR(IF(Orders_CLEAN[[#This Row],[Profit]]/Orders_CLEAN[[#This Row],[LineTotal]]&gt;0.3, "High", IF(Orders_CLEAN[[#This Row],[Profit]]/Orders_CLEAN[[#This Row],[LineTotal]]&gt;=0.15, "Medium", "Low")), "Quantity Error!")</f>
        <v>High</v>
      </c>
      <c r="V1471" s="8" t="str">
        <f>IF(COUNTIF(Returns[OrderID], Orders_CLEAN[[#This Row],[OrderID]])&gt;0, "Yes", "No")</f>
        <v>Yes</v>
      </c>
      <c r="W1471" s="19">
        <f>IF(Orders_CLEAN[[#This Row],[Returned]]="Yes",1,0)</f>
        <v>1</v>
      </c>
    </row>
    <row r="1472" spans="1:23" x14ac:dyDescent="0.2">
      <c r="A1472" t="s">
        <v>2184</v>
      </c>
      <c r="B1472" s="5">
        <v>45696</v>
      </c>
      <c r="C1472" s="5" t="str">
        <f>IF(Orders_CLEAN[[#This Row],[Quantity]]="", "Quantity Error!", "Q"&amp;ROUNDUP(MONTH(Orders_CLEAN[[#This Row],[OrderDate]])/3,0))</f>
        <v>Q1</v>
      </c>
      <c r="D1472" t="s">
        <v>204</v>
      </c>
      <c r="E1472" t="str">
        <f>_xlfn.XLOOKUP(Orders_CLEAN[[#This Row],[CustomerID]],Customers[CustomerID],Customers[CustomerName])</f>
        <v>Elmarie Mbatha</v>
      </c>
      <c r="F1472" t="s">
        <v>61</v>
      </c>
      <c r="G1472" t="str">
        <f>_xlfn.XLOOKUP(Orders_CLEAN[[#This Row],[ProductID]],Products[ProductID],Products[ProductName])</f>
        <v>Laptops Model 4</v>
      </c>
      <c r="H1472" t="str">
        <f>_xlfn.XLOOKUP(Orders_CLEAN[[#This Row],[ProductName]],Products[ProductName],Products[Category])</f>
        <v>Technology</v>
      </c>
      <c r="I1472" s="6">
        <f>_xlfn.XLOOKUP(Orders_CLEAN[[#This Row],[ProductID]],Products[ProductID],Products[Cost])</f>
        <v>329.6</v>
      </c>
      <c r="J1472">
        <v>5</v>
      </c>
      <c r="K1472" s="6">
        <v>455.77</v>
      </c>
      <c r="L1472" s="7">
        <v>0</v>
      </c>
      <c r="M1472" t="s">
        <v>27</v>
      </c>
      <c r="N1472" t="s">
        <v>14</v>
      </c>
      <c r="O1472" t="str">
        <f>_xlfn.XLOOKUP(Orders_CLEAN[[#This Row],[Region]],Region_lookup[RegionCode],Region_lookup[RegionName])</f>
        <v>Western Cape</v>
      </c>
      <c r="P1472" t="s">
        <v>93</v>
      </c>
      <c r="Q1472" t="str">
        <f>_xlfn.XLOOKUP(Orders_CLEAN[[#This Row],[EmployeeID]],Employees[EmployeeID],Employees[EmployeeName])</f>
        <v>Anja Zulu</v>
      </c>
      <c r="R1472" s="8">
        <f>Orders_CLEAN[[#This Row],[Quantity]]*Orders_CLEAN[[#This Row],[UnitPrice]]*(1-Orders_CLEAN[[#This Row],[Discount]])</f>
        <v>2278.85</v>
      </c>
      <c r="S1472" s="8">
        <f>Orders_CLEAN[[#This Row],[Cost]]*Orders_CLEAN[[#This Row],[Quantity]]</f>
        <v>1648</v>
      </c>
      <c r="T1472" s="8">
        <f>Orders_CLEAN[[#This Row],[LineTotal]]-Orders_CLEAN[[#This Row],[LineCost]]</f>
        <v>630.84999999999991</v>
      </c>
      <c r="U1472" s="8" t="str">
        <f>IFERROR(IF(Orders_CLEAN[[#This Row],[Profit]]/Orders_CLEAN[[#This Row],[LineTotal]]&gt;0.3, "High", IF(Orders_CLEAN[[#This Row],[Profit]]/Orders_CLEAN[[#This Row],[LineTotal]]&gt;=0.15, "Medium", "Low")), "Quantity Error!")</f>
        <v>Medium</v>
      </c>
      <c r="V1472" s="8" t="str">
        <f>IF(COUNTIF(Returns[OrderID], Orders_CLEAN[[#This Row],[OrderID]])&gt;0, "Yes", "No")</f>
        <v>No</v>
      </c>
      <c r="W1472" s="19">
        <f>IF(Orders_CLEAN[[#This Row],[Returned]]="Yes",1,0)</f>
        <v>0</v>
      </c>
    </row>
    <row r="1473" spans="1:23" x14ac:dyDescent="0.2">
      <c r="A1473" t="s">
        <v>2185</v>
      </c>
      <c r="B1473" s="5">
        <v>45592</v>
      </c>
      <c r="C1473" s="5" t="str">
        <f>IF(Orders_CLEAN[[#This Row],[Quantity]]="", "Quantity Error!", "Q"&amp;ROUNDUP(MONTH(Orders_CLEAN[[#This Row],[OrderDate]])/3,0))</f>
        <v>Q4</v>
      </c>
      <c r="D1473" t="s">
        <v>138</v>
      </c>
      <c r="E1473" t="str">
        <f>_xlfn.XLOOKUP(Orders_CLEAN[[#This Row],[CustomerID]],Customers[CustomerID],Customers[CustomerName])</f>
        <v>Nomsa Coetzee</v>
      </c>
      <c r="F1473" t="s">
        <v>26</v>
      </c>
      <c r="G1473" t="str">
        <f>_xlfn.XLOOKUP(Orders_CLEAN[[#This Row],[ProductID]],Products[ProductID],Products[ProductName])</f>
        <v>Bookcases Model 3</v>
      </c>
      <c r="H1473" t="str">
        <f>_xlfn.XLOOKUP(Orders_CLEAN[[#This Row],[ProductName]],Products[ProductName],Products[Category])</f>
        <v>Furniture</v>
      </c>
      <c r="I1473" s="6">
        <f>_xlfn.XLOOKUP(Orders_CLEAN[[#This Row],[ProductID]],Products[ProductID],Products[Cost])</f>
        <v>431.57</v>
      </c>
      <c r="J1473">
        <v>4</v>
      </c>
      <c r="K1473" s="6">
        <v>725.92</v>
      </c>
      <c r="L1473" s="7">
        <v>0.15</v>
      </c>
      <c r="M1473" t="s">
        <v>62</v>
      </c>
      <c r="N1473" t="s">
        <v>21</v>
      </c>
      <c r="O1473" t="str">
        <f>_xlfn.XLOOKUP(Orders_CLEAN[[#This Row],[Region]],Region_lookup[RegionCode],Region_lookup[RegionName])</f>
        <v>KwaZulu-Natal</v>
      </c>
      <c r="P1473" t="s">
        <v>97</v>
      </c>
      <c r="Q1473" t="str">
        <f>_xlfn.XLOOKUP(Orders_CLEAN[[#This Row],[EmployeeID]],Employees[EmployeeID],Employees[EmployeeName])</f>
        <v>Bongani Sithole</v>
      </c>
      <c r="R1473" s="8">
        <f>Orders_CLEAN[[#This Row],[Quantity]]*Orders_CLEAN[[#This Row],[UnitPrice]]*(1-Orders_CLEAN[[#This Row],[Discount]])</f>
        <v>2468.1279999999997</v>
      </c>
      <c r="S1473" s="8">
        <f>Orders_CLEAN[[#This Row],[Cost]]*Orders_CLEAN[[#This Row],[Quantity]]</f>
        <v>1726.28</v>
      </c>
      <c r="T1473" s="8">
        <f>Orders_CLEAN[[#This Row],[LineTotal]]-Orders_CLEAN[[#This Row],[LineCost]]</f>
        <v>741.84799999999973</v>
      </c>
      <c r="U1473" s="8" t="str">
        <f>IFERROR(IF(Orders_CLEAN[[#This Row],[Profit]]/Orders_CLEAN[[#This Row],[LineTotal]]&gt;0.3, "High", IF(Orders_CLEAN[[#This Row],[Profit]]/Orders_CLEAN[[#This Row],[LineTotal]]&gt;=0.15, "Medium", "Low")), "Quantity Error!")</f>
        <v>High</v>
      </c>
      <c r="V1473" s="8" t="str">
        <f>IF(COUNTIF(Returns[OrderID], Orders_CLEAN[[#This Row],[OrderID]])&gt;0, "Yes", "No")</f>
        <v>No</v>
      </c>
      <c r="W1473" s="19">
        <f>IF(Orders_CLEAN[[#This Row],[Returned]]="Yes",1,0)</f>
        <v>0</v>
      </c>
    </row>
    <row r="1474" spans="1:23" x14ac:dyDescent="0.2">
      <c r="A1474" t="s">
        <v>2187</v>
      </c>
      <c r="B1474" s="5">
        <v>45610</v>
      </c>
      <c r="C1474" s="5" t="str">
        <f>IF(Orders_CLEAN[[#This Row],[Quantity]]="", "Quantity Error!", "Q"&amp;ROUNDUP(MONTH(Orders_CLEAN[[#This Row],[OrderDate]])/3,0))</f>
        <v>Q4</v>
      </c>
      <c r="D1474" t="s">
        <v>187</v>
      </c>
      <c r="E1474" t="str">
        <f>_xlfn.XLOOKUP(Orders_CLEAN[[#This Row],[CustomerID]],Customers[CustomerID],Customers[CustomerName])</f>
        <v>Pieter Joubert</v>
      </c>
      <c r="F1474" t="s">
        <v>118</v>
      </c>
      <c r="G1474" t="str">
        <f>_xlfn.XLOOKUP(Orders_CLEAN[[#This Row],[ProductID]],Products[ProductID],Products[ProductName])</f>
        <v>Paper Model 1</v>
      </c>
      <c r="H1474" t="str">
        <f>_xlfn.XLOOKUP(Orders_CLEAN[[#This Row],[ProductName]],Products[ProductName],Products[Category])</f>
        <v>Office Supplies</v>
      </c>
      <c r="I1474" s="6">
        <f>_xlfn.XLOOKUP(Orders_CLEAN[[#This Row],[ProductID]],Products[ProductID],Products[Cost])</f>
        <v>193.58</v>
      </c>
      <c r="J1474">
        <v>10</v>
      </c>
      <c r="K1474" s="6">
        <v>347.15</v>
      </c>
      <c r="L1474" s="7">
        <v>0</v>
      </c>
      <c r="M1474" t="s">
        <v>13</v>
      </c>
      <c r="N1474" t="s">
        <v>14</v>
      </c>
      <c r="O1474" t="str">
        <f>_xlfn.XLOOKUP(Orders_CLEAN[[#This Row],[Region]],Region_lookup[RegionCode],Region_lookup[RegionName])</f>
        <v>Western Cape</v>
      </c>
      <c r="P1474" t="s">
        <v>82</v>
      </c>
      <c r="Q1474" t="str">
        <f>_xlfn.XLOOKUP(Orders_CLEAN[[#This Row],[EmployeeID]],Employees[EmployeeID],Employees[EmployeeName])</f>
        <v>Thabo Pretorius</v>
      </c>
      <c r="R1474" s="8">
        <f>Orders_CLEAN[[#This Row],[Quantity]]*Orders_CLEAN[[#This Row],[UnitPrice]]*(1-Orders_CLEAN[[#This Row],[Discount]])</f>
        <v>3471.5</v>
      </c>
      <c r="S1474" s="8">
        <f>Orders_CLEAN[[#This Row],[Cost]]*Orders_CLEAN[[#This Row],[Quantity]]</f>
        <v>1935.8000000000002</v>
      </c>
      <c r="T1474" s="8">
        <f>Orders_CLEAN[[#This Row],[LineTotal]]-Orders_CLEAN[[#This Row],[LineCost]]</f>
        <v>1535.6999999999998</v>
      </c>
      <c r="U1474" s="8" t="str">
        <f>IFERROR(IF(Orders_CLEAN[[#This Row],[Profit]]/Orders_CLEAN[[#This Row],[LineTotal]]&gt;0.3, "High", IF(Orders_CLEAN[[#This Row],[Profit]]/Orders_CLEAN[[#This Row],[LineTotal]]&gt;=0.15, "Medium", "Low")), "Quantity Error!")</f>
        <v>High</v>
      </c>
      <c r="V1474" s="8" t="str">
        <f>IF(COUNTIF(Returns[OrderID], Orders_CLEAN[[#This Row],[OrderID]])&gt;0, "Yes", "No")</f>
        <v>No</v>
      </c>
      <c r="W1474" s="19">
        <f>IF(Orders_CLEAN[[#This Row],[Returned]]="Yes",1,0)</f>
        <v>0</v>
      </c>
    </row>
    <row r="1475" spans="1:23" x14ac:dyDescent="0.2">
      <c r="A1475" t="s">
        <v>2188</v>
      </c>
      <c r="B1475" s="5">
        <v>45739</v>
      </c>
      <c r="C1475" s="5" t="str">
        <f>IF(Orders_CLEAN[[#This Row],[Quantity]]="", "Quantity Error!", "Q"&amp;ROUNDUP(MONTH(Orders_CLEAN[[#This Row],[OrderDate]])/3,0))</f>
        <v>Q1</v>
      </c>
      <c r="D1475" t="s">
        <v>306</v>
      </c>
      <c r="E1475" t="str">
        <f>_xlfn.XLOOKUP(Orders_CLEAN[[#This Row],[CustomerID]],Customers[CustomerID],Customers[CustomerName])</f>
        <v>Francois Mahlangu</v>
      </c>
      <c r="F1475" t="s">
        <v>35</v>
      </c>
      <c r="G1475" t="str">
        <f>_xlfn.XLOOKUP(Orders_CLEAN[[#This Row],[ProductID]],Products[ProductID],Products[ProductName])</f>
        <v>Accessories Model 1</v>
      </c>
      <c r="H1475" t="str">
        <f>_xlfn.XLOOKUP(Orders_CLEAN[[#This Row],[ProductName]],Products[ProductName],Products[Category])</f>
        <v>Technology</v>
      </c>
      <c r="I1475" s="6">
        <f>_xlfn.XLOOKUP(Orders_CLEAN[[#This Row],[ProductID]],Products[ProductID],Products[Cost])</f>
        <v>329.45</v>
      </c>
      <c r="J1475">
        <v>3</v>
      </c>
      <c r="K1475" s="6">
        <v>709.62</v>
      </c>
      <c r="L1475" s="7">
        <v>0</v>
      </c>
      <c r="M1475" t="s">
        <v>27</v>
      </c>
      <c r="N1475" t="s">
        <v>14</v>
      </c>
      <c r="O1475" t="str">
        <f>_xlfn.XLOOKUP(Orders_CLEAN[[#This Row],[Region]],Region_lookup[RegionCode],Region_lookup[RegionName])</f>
        <v>Western Cape</v>
      </c>
      <c r="P1475" t="s">
        <v>93</v>
      </c>
      <c r="Q1475" t="str">
        <f>_xlfn.XLOOKUP(Orders_CLEAN[[#This Row],[EmployeeID]],Employees[EmployeeID],Employees[EmployeeName])</f>
        <v>Anja Zulu</v>
      </c>
      <c r="R1475" s="8">
        <f>Orders_CLEAN[[#This Row],[Quantity]]*Orders_CLEAN[[#This Row],[UnitPrice]]*(1-Orders_CLEAN[[#This Row],[Discount]])</f>
        <v>2128.86</v>
      </c>
      <c r="S1475" s="8">
        <f>Orders_CLEAN[[#This Row],[Cost]]*Orders_CLEAN[[#This Row],[Quantity]]</f>
        <v>988.34999999999991</v>
      </c>
      <c r="T1475" s="8">
        <f>Orders_CLEAN[[#This Row],[LineTotal]]-Orders_CLEAN[[#This Row],[LineCost]]</f>
        <v>1140.5100000000002</v>
      </c>
      <c r="U1475" s="8" t="str">
        <f>IFERROR(IF(Orders_CLEAN[[#This Row],[Profit]]/Orders_CLEAN[[#This Row],[LineTotal]]&gt;0.3, "High", IF(Orders_CLEAN[[#This Row],[Profit]]/Orders_CLEAN[[#This Row],[LineTotal]]&gt;=0.15, "Medium", "Low")), "Quantity Error!")</f>
        <v>High</v>
      </c>
      <c r="V1475" s="8" t="str">
        <f>IF(COUNTIF(Returns[OrderID], Orders_CLEAN[[#This Row],[OrderID]])&gt;0, "Yes", "No")</f>
        <v>No</v>
      </c>
      <c r="W1475" s="19">
        <f>IF(Orders_CLEAN[[#This Row],[Returned]]="Yes",1,0)</f>
        <v>0</v>
      </c>
    </row>
    <row r="1476" spans="1:23" x14ac:dyDescent="0.2">
      <c r="A1476" t="s">
        <v>2190</v>
      </c>
      <c r="B1476" s="5">
        <v>45638</v>
      </c>
      <c r="C1476" s="5" t="str">
        <f>IF(Orders_CLEAN[[#This Row],[Quantity]]="", "Quantity Error!", "Q"&amp;ROUNDUP(MONTH(Orders_CLEAN[[#This Row],[OrderDate]])/3,0))</f>
        <v>Q4</v>
      </c>
      <c r="D1476" t="s">
        <v>68</v>
      </c>
      <c r="E1476" t="str">
        <f>_xlfn.XLOOKUP(Orders_CLEAN[[#This Row],[CustomerID]],Customers[CustomerID],Customers[CustomerName])</f>
        <v>Kagiso Van Der Merwe</v>
      </c>
      <c r="F1476" t="s">
        <v>162</v>
      </c>
      <c r="G1476" t="str">
        <f>_xlfn.XLOOKUP(Orders_CLEAN[[#This Row],[ProductID]],Products[ProductID],Products[ProductName])</f>
        <v>Chairs Model 1</v>
      </c>
      <c r="H1476" t="str">
        <f>_xlfn.XLOOKUP(Orders_CLEAN[[#This Row],[ProductName]],Products[ProductName],Products[Category])</f>
        <v>Furniture</v>
      </c>
      <c r="I1476" s="6">
        <f>_xlfn.XLOOKUP(Orders_CLEAN[[#This Row],[ProductID]],Products[ProductID],Products[Cost])</f>
        <v>96.56</v>
      </c>
      <c r="J1476">
        <v>11</v>
      </c>
      <c r="K1476" s="6">
        <v>209.03</v>
      </c>
      <c r="L1476" s="7">
        <v>0.1</v>
      </c>
      <c r="M1476" t="s">
        <v>62</v>
      </c>
      <c r="N1476" t="s">
        <v>47</v>
      </c>
      <c r="O1476" t="str">
        <f>_xlfn.XLOOKUP(Orders_CLEAN[[#This Row],[Region]],Region_lookup[RegionCode],Region_lookup[RegionName])</f>
        <v>Eastern Cape</v>
      </c>
      <c r="P1476" t="s">
        <v>75</v>
      </c>
      <c r="Q1476" t="str">
        <f>_xlfn.XLOOKUP(Orders_CLEAN[[#This Row],[EmployeeID]],Employees[EmployeeID],Employees[EmployeeName])</f>
        <v>Francois Steyn</v>
      </c>
      <c r="R1476" s="8">
        <f>Orders_CLEAN[[#This Row],[Quantity]]*Orders_CLEAN[[#This Row],[UnitPrice]]*(1-Orders_CLEAN[[#This Row],[Discount]])</f>
        <v>2069.3969999999999</v>
      </c>
      <c r="S1476" s="8">
        <f>Orders_CLEAN[[#This Row],[Cost]]*Orders_CLEAN[[#This Row],[Quantity]]</f>
        <v>1062.1600000000001</v>
      </c>
      <c r="T1476" s="8">
        <f>Orders_CLEAN[[#This Row],[LineTotal]]-Orders_CLEAN[[#This Row],[LineCost]]</f>
        <v>1007.2369999999999</v>
      </c>
      <c r="U1476" s="8" t="str">
        <f>IFERROR(IF(Orders_CLEAN[[#This Row],[Profit]]/Orders_CLEAN[[#This Row],[LineTotal]]&gt;0.3, "High", IF(Orders_CLEAN[[#This Row],[Profit]]/Orders_CLEAN[[#This Row],[LineTotal]]&gt;=0.15, "Medium", "Low")), "Quantity Error!")</f>
        <v>High</v>
      </c>
      <c r="V1476" s="8" t="str">
        <f>IF(COUNTIF(Returns[OrderID], Orders_CLEAN[[#This Row],[OrderID]])&gt;0, "Yes", "No")</f>
        <v>No</v>
      </c>
      <c r="W1476" s="19">
        <f>IF(Orders_CLEAN[[#This Row],[Returned]]="Yes",1,0)</f>
        <v>0</v>
      </c>
    </row>
    <row r="1477" spans="1:23" x14ac:dyDescent="0.2">
      <c r="A1477" t="s">
        <v>2191</v>
      </c>
      <c r="B1477" s="5">
        <v>45775</v>
      </c>
      <c r="C1477" s="5" t="str">
        <f>IF(Orders_CLEAN[[#This Row],[Quantity]]="", "Quantity Error!", "Q"&amp;ROUNDUP(MONTH(Orders_CLEAN[[#This Row],[OrderDate]])/3,0))</f>
        <v>Q2</v>
      </c>
      <c r="D1477" t="s">
        <v>187</v>
      </c>
      <c r="E1477" t="str">
        <f>_xlfn.XLOOKUP(Orders_CLEAN[[#This Row],[CustomerID]],Customers[CustomerID],Customers[CustomerName])</f>
        <v>Pieter Joubert</v>
      </c>
      <c r="F1477" t="s">
        <v>199</v>
      </c>
      <c r="G1477" t="str">
        <f>_xlfn.XLOOKUP(Orders_CLEAN[[#This Row],[ProductID]],Products[ProductID],Products[ProductName])</f>
        <v>Pens Model 2</v>
      </c>
      <c r="H1477" t="str">
        <f>_xlfn.XLOOKUP(Orders_CLEAN[[#This Row],[ProductName]],Products[ProductName],Products[Category])</f>
        <v>Office Supplies</v>
      </c>
      <c r="I1477" s="6">
        <f>_xlfn.XLOOKUP(Orders_CLEAN[[#This Row],[ProductID]],Products[ProductID],Products[Cost])</f>
        <v>285.10000000000002</v>
      </c>
      <c r="J1477">
        <v>7</v>
      </c>
      <c r="K1477" s="6">
        <v>528.79999999999995</v>
      </c>
      <c r="L1477" s="7">
        <v>0</v>
      </c>
      <c r="M1477" t="s">
        <v>13</v>
      </c>
      <c r="N1477" t="s">
        <v>14</v>
      </c>
      <c r="O1477" t="str">
        <f>_xlfn.XLOOKUP(Orders_CLEAN[[#This Row],[Region]],Region_lookup[RegionCode],Region_lookup[RegionName])</f>
        <v>Western Cape</v>
      </c>
      <c r="P1477" t="s">
        <v>15</v>
      </c>
      <c r="Q1477" t="str">
        <f>_xlfn.XLOOKUP(Orders_CLEAN[[#This Row],[EmployeeID]],Employees[EmployeeID],Employees[EmployeeName])</f>
        <v>Anja Fourie</v>
      </c>
      <c r="R1477" s="8">
        <f>Orders_CLEAN[[#This Row],[Quantity]]*Orders_CLEAN[[#This Row],[UnitPrice]]*(1-Orders_CLEAN[[#This Row],[Discount]])</f>
        <v>3701.5999999999995</v>
      </c>
      <c r="S1477" s="8">
        <f>Orders_CLEAN[[#This Row],[Cost]]*Orders_CLEAN[[#This Row],[Quantity]]</f>
        <v>1995.7000000000003</v>
      </c>
      <c r="T1477" s="8">
        <f>Orders_CLEAN[[#This Row],[LineTotal]]-Orders_CLEAN[[#This Row],[LineCost]]</f>
        <v>1705.8999999999992</v>
      </c>
      <c r="U1477" s="8" t="str">
        <f>IFERROR(IF(Orders_CLEAN[[#This Row],[Profit]]/Orders_CLEAN[[#This Row],[LineTotal]]&gt;0.3, "High", IF(Orders_CLEAN[[#This Row],[Profit]]/Orders_CLEAN[[#This Row],[LineTotal]]&gt;=0.15, "Medium", "Low")), "Quantity Error!")</f>
        <v>High</v>
      </c>
      <c r="V1477" s="8" t="str">
        <f>IF(COUNTIF(Returns[OrderID], Orders_CLEAN[[#This Row],[OrderID]])&gt;0, "Yes", "No")</f>
        <v>No</v>
      </c>
      <c r="W1477" s="19">
        <f>IF(Orders_CLEAN[[#This Row],[Returned]]="Yes",1,0)</f>
        <v>0</v>
      </c>
    </row>
    <row r="1478" spans="1:23" x14ac:dyDescent="0.2">
      <c r="A1478" t="s">
        <v>2192</v>
      </c>
      <c r="B1478" s="5">
        <v>45586</v>
      </c>
      <c r="C1478" s="5" t="str">
        <f>IF(Orders_CLEAN[[#This Row],[Quantity]]="", "Quantity Error!", "Q"&amp;ROUNDUP(MONTH(Orders_CLEAN[[#This Row],[OrderDate]])/3,0))</f>
        <v>Q4</v>
      </c>
      <c r="D1478" t="s">
        <v>281</v>
      </c>
      <c r="E1478" t="str">
        <f>_xlfn.XLOOKUP(Orders_CLEAN[[#This Row],[CustomerID]],Customers[CustomerID],Customers[CustomerName])</f>
        <v>Pieter Khumalo</v>
      </c>
      <c r="F1478" t="s">
        <v>78</v>
      </c>
      <c r="G1478" t="str">
        <f>_xlfn.XLOOKUP(Orders_CLEAN[[#This Row],[ProductID]],Products[ProductID],Products[ProductName])</f>
        <v>Desks Model 3</v>
      </c>
      <c r="H1478" t="str">
        <f>_xlfn.XLOOKUP(Orders_CLEAN[[#This Row],[ProductName]],Products[ProductName],Products[Category])</f>
        <v>Furniture</v>
      </c>
      <c r="I1478" s="6">
        <f>_xlfn.XLOOKUP(Orders_CLEAN[[#This Row],[ProductID]],Products[ProductID],Products[Cost])</f>
        <v>388.07</v>
      </c>
      <c r="J1478">
        <v>12</v>
      </c>
      <c r="K1478" s="6">
        <v>782.41</v>
      </c>
      <c r="L1478" s="7">
        <v>0.1</v>
      </c>
      <c r="M1478" t="s">
        <v>27</v>
      </c>
      <c r="N1478" t="s">
        <v>47</v>
      </c>
      <c r="O1478" t="str">
        <f>_xlfn.XLOOKUP(Orders_CLEAN[[#This Row],[Region]],Region_lookup[RegionCode],Region_lookup[RegionName])</f>
        <v>Eastern Cape</v>
      </c>
      <c r="P1478" t="s">
        <v>48</v>
      </c>
      <c r="Q1478" t="str">
        <f>_xlfn.XLOOKUP(Orders_CLEAN[[#This Row],[EmployeeID]],Employees[EmployeeID],Employees[EmployeeName])</f>
        <v>Sipho Ndlovu</v>
      </c>
      <c r="R1478" s="8">
        <f>Orders_CLEAN[[#This Row],[Quantity]]*Orders_CLEAN[[#This Row],[UnitPrice]]*(1-Orders_CLEAN[[#This Row],[Discount]])</f>
        <v>8450.0280000000002</v>
      </c>
      <c r="S1478" s="8">
        <f>Orders_CLEAN[[#This Row],[Cost]]*Orders_CLEAN[[#This Row],[Quantity]]</f>
        <v>4656.84</v>
      </c>
      <c r="T1478" s="8">
        <f>Orders_CLEAN[[#This Row],[LineTotal]]-Orders_CLEAN[[#This Row],[LineCost]]</f>
        <v>3793.1880000000001</v>
      </c>
      <c r="U1478" s="8" t="str">
        <f>IFERROR(IF(Orders_CLEAN[[#This Row],[Profit]]/Orders_CLEAN[[#This Row],[LineTotal]]&gt;0.3, "High", IF(Orders_CLEAN[[#This Row],[Profit]]/Orders_CLEAN[[#This Row],[LineTotal]]&gt;=0.15, "Medium", "Low")), "Quantity Error!")</f>
        <v>High</v>
      </c>
      <c r="V1478" s="8" t="str">
        <f>IF(COUNTIF(Returns[OrderID], Orders_CLEAN[[#This Row],[OrderID]])&gt;0, "Yes", "No")</f>
        <v>No</v>
      </c>
      <c r="W1478" s="19">
        <f>IF(Orders_CLEAN[[#This Row],[Returned]]="Yes",1,0)</f>
        <v>0</v>
      </c>
    </row>
    <row r="1479" spans="1:23" x14ac:dyDescent="0.2">
      <c r="A1479" t="s">
        <v>2193</v>
      </c>
      <c r="B1479" s="5">
        <v>45384</v>
      </c>
      <c r="C1479" s="5" t="str">
        <f>IF(Orders_CLEAN[[#This Row],[Quantity]]="", "Quantity Error!", "Q"&amp;ROUNDUP(MONTH(Orders_CLEAN[[#This Row],[OrderDate]])/3,0))</f>
        <v>Q2</v>
      </c>
      <c r="D1479" t="s">
        <v>147</v>
      </c>
      <c r="E1479" t="str">
        <f>_xlfn.XLOOKUP(Orders_CLEAN[[#This Row],[CustomerID]],Customers[CustomerID],Customers[CustomerName])</f>
        <v>Anja Botha</v>
      </c>
      <c r="F1479" t="s">
        <v>55</v>
      </c>
      <c r="G1479" t="str">
        <f>_xlfn.XLOOKUP(Orders_CLEAN[[#This Row],[ProductID]],Products[ProductID],Products[ProductName])</f>
        <v>Paper Model 3</v>
      </c>
      <c r="H1479" t="str">
        <f>_xlfn.XLOOKUP(Orders_CLEAN[[#This Row],[ProductName]],Products[ProductName],Products[Category])</f>
        <v>Office Supplies</v>
      </c>
      <c r="I1479" s="6">
        <f>_xlfn.XLOOKUP(Orders_CLEAN[[#This Row],[ProductID]],Products[ProductID],Products[Cost])</f>
        <v>239.71</v>
      </c>
      <c r="J1479">
        <v>6</v>
      </c>
      <c r="K1479" s="6">
        <v>522.34</v>
      </c>
      <c r="L1479" s="7">
        <v>0.1</v>
      </c>
      <c r="M1479" t="s">
        <v>62</v>
      </c>
      <c r="N1479" t="s">
        <v>31</v>
      </c>
      <c r="O1479" t="str">
        <f>_xlfn.XLOOKUP(Orders_CLEAN[[#This Row],[Region]],Region_lookup[RegionCode],Region_lookup[RegionName])</f>
        <v>Gauteng</v>
      </c>
      <c r="P1479" t="s">
        <v>32</v>
      </c>
      <c r="Q1479" t="str">
        <f>_xlfn.XLOOKUP(Orders_CLEAN[[#This Row],[EmployeeID]],Employees[EmployeeID],Employees[EmployeeName])</f>
        <v>Nomvula Mokoena</v>
      </c>
      <c r="R1479" s="8">
        <f>Orders_CLEAN[[#This Row],[Quantity]]*Orders_CLEAN[[#This Row],[UnitPrice]]*(1-Orders_CLEAN[[#This Row],[Discount]])</f>
        <v>2820.636</v>
      </c>
      <c r="S1479" s="8">
        <f>Orders_CLEAN[[#This Row],[Cost]]*Orders_CLEAN[[#This Row],[Quantity]]</f>
        <v>1438.26</v>
      </c>
      <c r="T1479" s="8">
        <f>Orders_CLEAN[[#This Row],[LineTotal]]-Orders_CLEAN[[#This Row],[LineCost]]</f>
        <v>1382.376</v>
      </c>
      <c r="U1479" s="8" t="str">
        <f>IFERROR(IF(Orders_CLEAN[[#This Row],[Profit]]/Orders_CLEAN[[#This Row],[LineTotal]]&gt;0.3, "High", IF(Orders_CLEAN[[#This Row],[Profit]]/Orders_CLEAN[[#This Row],[LineTotal]]&gt;=0.15, "Medium", "Low")), "Quantity Error!")</f>
        <v>High</v>
      </c>
      <c r="V1479" s="8" t="str">
        <f>IF(COUNTIF(Returns[OrderID], Orders_CLEAN[[#This Row],[OrderID]])&gt;0, "Yes", "No")</f>
        <v>No</v>
      </c>
      <c r="W1479" s="19">
        <f>IF(Orders_CLEAN[[#This Row],[Returned]]="Yes",1,0)</f>
        <v>0</v>
      </c>
    </row>
    <row r="1480" spans="1:23" x14ac:dyDescent="0.2">
      <c r="A1480" t="s">
        <v>2195</v>
      </c>
      <c r="B1480" s="5">
        <v>45427</v>
      </c>
      <c r="C1480" s="5" t="str">
        <f>IF(Orders_CLEAN[[#This Row],[Quantity]]="", "Quantity Error!", "Q"&amp;ROUNDUP(MONTH(Orders_CLEAN[[#This Row],[OrderDate]])/3,0))</f>
        <v>Q2</v>
      </c>
      <c r="D1480" t="s">
        <v>123</v>
      </c>
      <c r="E1480" t="str">
        <f>_xlfn.XLOOKUP(Orders_CLEAN[[#This Row],[CustomerID]],Customers[CustomerID],Customers[CustomerName])</f>
        <v>Nomvula Steyn</v>
      </c>
      <c r="F1480" t="s">
        <v>417</v>
      </c>
      <c r="G1480" t="str">
        <f>_xlfn.XLOOKUP(Orders_CLEAN[[#This Row],[ProductID]],Products[ProductID],Products[ProductName])</f>
        <v>Staplers Model 1</v>
      </c>
      <c r="H1480" t="str">
        <f>_xlfn.XLOOKUP(Orders_CLEAN[[#This Row],[ProductName]],Products[ProductName],Products[Category])</f>
        <v>Office Supplies</v>
      </c>
      <c r="I1480" s="6">
        <f>_xlfn.XLOOKUP(Orders_CLEAN[[#This Row],[ProductID]],Products[ProductID],Products[Cost])</f>
        <v>671.48</v>
      </c>
      <c r="J1480">
        <v>11</v>
      </c>
      <c r="K1480" s="6">
        <v>1240.1099999999999</v>
      </c>
      <c r="L1480" s="7">
        <v>0</v>
      </c>
      <c r="M1480" t="s">
        <v>27</v>
      </c>
      <c r="N1480" t="s">
        <v>31</v>
      </c>
      <c r="O1480" t="str">
        <f>_xlfn.XLOOKUP(Orders_CLEAN[[#This Row],[Region]],Region_lookup[RegionCode],Region_lookup[RegionName])</f>
        <v>Gauteng</v>
      </c>
      <c r="P1480" t="s">
        <v>52</v>
      </c>
      <c r="Q1480" t="str">
        <f>_xlfn.XLOOKUP(Orders_CLEAN[[#This Row],[EmployeeID]],Employees[EmployeeID],Employees[EmployeeName])</f>
        <v>Precious Mbatha</v>
      </c>
      <c r="R1480" s="8">
        <f>Orders_CLEAN[[#This Row],[Quantity]]*Orders_CLEAN[[#This Row],[UnitPrice]]*(1-Orders_CLEAN[[#This Row],[Discount]])</f>
        <v>13641.21</v>
      </c>
      <c r="S1480" s="8">
        <f>Orders_CLEAN[[#This Row],[Cost]]*Orders_CLEAN[[#This Row],[Quantity]]</f>
        <v>7386.2800000000007</v>
      </c>
      <c r="T1480" s="8">
        <f>Orders_CLEAN[[#This Row],[LineTotal]]-Orders_CLEAN[[#This Row],[LineCost]]</f>
        <v>6254.9299999999985</v>
      </c>
      <c r="U1480" s="8" t="str">
        <f>IFERROR(IF(Orders_CLEAN[[#This Row],[Profit]]/Orders_CLEAN[[#This Row],[LineTotal]]&gt;0.3, "High", IF(Orders_CLEAN[[#This Row],[Profit]]/Orders_CLEAN[[#This Row],[LineTotal]]&gt;=0.15, "Medium", "Low")), "Quantity Error!")</f>
        <v>High</v>
      </c>
      <c r="V1480" s="8" t="str">
        <f>IF(COUNTIF(Returns[OrderID], Orders_CLEAN[[#This Row],[OrderID]])&gt;0, "Yes", "No")</f>
        <v>No</v>
      </c>
      <c r="W1480" s="19">
        <f>IF(Orders_CLEAN[[#This Row],[Returned]]="Yes",1,0)</f>
        <v>0</v>
      </c>
    </row>
    <row r="1481" spans="1:23" x14ac:dyDescent="0.2">
      <c r="A1481" t="s">
        <v>2196</v>
      </c>
      <c r="B1481" s="5">
        <v>45384</v>
      </c>
      <c r="C1481" s="5" t="str">
        <f>IF(Orders_CLEAN[[#This Row],[Quantity]]="", "Quantity Error!", "Q"&amp;ROUNDUP(MONTH(Orders_CLEAN[[#This Row],[OrderDate]])/3,0))</f>
        <v>Q2</v>
      </c>
      <c r="D1481" t="s">
        <v>141</v>
      </c>
      <c r="E1481" t="str">
        <f>_xlfn.XLOOKUP(Orders_CLEAN[[#This Row],[CustomerID]],Customers[CustomerID],Customers[CustomerName])</f>
        <v>Anja Molefe</v>
      </c>
      <c r="F1481" t="s">
        <v>73</v>
      </c>
      <c r="G1481" t="str">
        <f>_xlfn.XLOOKUP(Orders_CLEAN[[#This Row],[ProductID]],Products[ProductID],Products[ProductName])</f>
        <v>Tables Model 1</v>
      </c>
      <c r="H1481" t="str">
        <f>_xlfn.XLOOKUP(Orders_CLEAN[[#This Row],[ProductName]],Products[ProductName],Products[Category])</f>
        <v>Furniture</v>
      </c>
      <c r="I1481" s="6">
        <f>_xlfn.XLOOKUP(Orders_CLEAN[[#This Row],[ProductID]],Products[ProductID],Products[Cost])</f>
        <v>469.73</v>
      </c>
      <c r="J1481">
        <v>7</v>
      </c>
      <c r="K1481" s="6">
        <v>954.16</v>
      </c>
      <c r="L1481" s="7">
        <v>0</v>
      </c>
      <c r="M1481" t="s">
        <v>13</v>
      </c>
      <c r="N1481" t="s">
        <v>14</v>
      </c>
      <c r="O1481" t="str">
        <f>_xlfn.XLOOKUP(Orders_CLEAN[[#This Row],[Region]],Region_lookup[RegionCode],Region_lookup[RegionName])</f>
        <v>Western Cape</v>
      </c>
      <c r="P1481" t="s">
        <v>82</v>
      </c>
      <c r="Q1481" t="str">
        <f>_xlfn.XLOOKUP(Orders_CLEAN[[#This Row],[EmployeeID]],Employees[EmployeeID],Employees[EmployeeName])</f>
        <v>Thabo Pretorius</v>
      </c>
      <c r="R1481" s="8">
        <f>Orders_CLEAN[[#This Row],[Quantity]]*Orders_CLEAN[[#This Row],[UnitPrice]]*(1-Orders_CLEAN[[#This Row],[Discount]])</f>
        <v>6679.12</v>
      </c>
      <c r="S1481" s="8">
        <f>Orders_CLEAN[[#This Row],[Cost]]*Orders_CLEAN[[#This Row],[Quantity]]</f>
        <v>3288.11</v>
      </c>
      <c r="T1481" s="8">
        <f>Orders_CLEAN[[#This Row],[LineTotal]]-Orders_CLEAN[[#This Row],[LineCost]]</f>
        <v>3391.0099999999998</v>
      </c>
      <c r="U1481" s="8" t="str">
        <f>IFERROR(IF(Orders_CLEAN[[#This Row],[Profit]]/Orders_CLEAN[[#This Row],[LineTotal]]&gt;0.3, "High", IF(Orders_CLEAN[[#This Row],[Profit]]/Orders_CLEAN[[#This Row],[LineTotal]]&gt;=0.15, "Medium", "Low")), "Quantity Error!")</f>
        <v>High</v>
      </c>
      <c r="V1481" s="8" t="str">
        <f>IF(COUNTIF(Returns[OrderID], Orders_CLEAN[[#This Row],[OrderID]])&gt;0, "Yes", "No")</f>
        <v>No</v>
      </c>
      <c r="W1481" s="19">
        <f>IF(Orders_CLEAN[[#This Row],[Returned]]="Yes",1,0)</f>
        <v>0</v>
      </c>
    </row>
    <row r="1482" spans="1:23" x14ac:dyDescent="0.2">
      <c r="A1482" t="s">
        <v>2197</v>
      </c>
      <c r="B1482" s="5">
        <v>45836</v>
      </c>
      <c r="C1482" s="5" t="str">
        <f>IF(Orders_CLEAN[[#This Row],[Quantity]]="", "Quantity Error!", "Q"&amp;ROUNDUP(MONTH(Orders_CLEAN[[#This Row],[OrderDate]])/3,0))</f>
        <v>Q2</v>
      </c>
      <c r="D1482" t="s">
        <v>177</v>
      </c>
      <c r="E1482" t="str">
        <f>_xlfn.XLOOKUP(Orders_CLEAN[[#This Row],[CustomerID]],Customers[CustomerID],Customers[CustomerName])</f>
        <v>Zanele Pretorius</v>
      </c>
      <c r="F1482" t="s">
        <v>46</v>
      </c>
      <c r="G1482" t="str">
        <f>_xlfn.XLOOKUP(Orders_CLEAN[[#This Row],[ProductID]],Products[ProductID],Products[ProductName])</f>
        <v>Tables Model 4</v>
      </c>
      <c r="H1482" t="str">
        <f>_xlfn.XLOOKUP(Orders_CLEAN[[#This Row],[ProductName]],Products[ProductName],Products[Category])</f>
        <v>Furniture</v>
      </c>
      <c r="I1482" s="6">
        <f>_xlfn.XLOOKUP(Orders_CLEAN[[#This Row],[ProductID]],Products[ProductID],Products[Cost])</f>
        <v>707.97</v>
      </c>
      <c r="J1482">
        <v>1</v>
      </c>
      <c r="K1482" s="6">
        <v>1262.55</v>
      </c>
      <c r="L1482" s="7">
        <v>0</v>
      </c>
      <c r="M1482" t="s">
        <v>62</v>
      </c>
      <c r="N1482" t="s">
        <v>14</v>
      </c>
      <c r="O1482" t="str">
        <f>_xlfn.XLOOKUP(Orders_CLEAN[[#This Row],[Region]],Region_lookup[RegionCode],Region_lookup[RegionName])</f>
        <v>Western Cape</v>
      </c>
      <c r="P1482" t="s">
        <v>93</v>
      </c>
      <c r="Q1482" t="str">
        <f>_xlfn.XLOOKUP(Orders_CLEAN[[#This Row],[EmployeeID]],Employees[EmployeeID],Employees[EmployeeName])</f>
        <v>Anja Zulu</v>
      </c>
      <c r="R1482" s="8">
        <f>Orders_CLEAN[[#This Row],[Quantity]]*Orders_CLEAN[[#This Row],[UnitPrice]]*(1-Orders_CLEAN[[#This Row],[Discount]])</f>
        <v>1262.55</v>
      </c>
      <c r="S1482" s="8">
        <f>Orders_CLEAN[[#This Row],[Cost]]*Orders_CLEAN[[#This Row],[Quantity]]</f>
        <v>707.97</v>
      </c>
      <c r="T1482" s="8">
        <f>Orders_CLEAN[[#This Row],[LineTotal]]-Orders_CLEAN[[#This Row],[LineCost]]</f>
        <v>554.57999999999993</v>
      </c>
      <c r="U1482" s="8" t="str">
        <f>IFERROR(IF(Orders_CLEAN[[#This Row],[Profit]]/Orders_CLEAN[[#This Row],[LineTotal]]&gt;0.3, "High", IF(Orders_CLEAN[[#This Row],[Profit]]/Orders_CLEAN[[#This Row],[LineTotal]]&gt;=0.15, "Medium", "Low")), "Quantity Error!")</f>
        <v>High</v>
      </c>
      <c r="V1482" s="8" t="str">
        <f>IF(COUNTIF(Returns[OrderID], Orders_CLEAN[[#This Row],[OrderID]])&gt;0, "Yes", "No")</f>
        <v>No</v>
      </c>
      <c r="W1482" s="19">
        <f>IF(Orders_CLEAN[[#This Row],[Returned]]="Yes",1,0)</f>
        <v>0</v>
      </c>
    </row>
    <row r="1483" spans="1:23" x14ac:dyDescent="0.2">
      <c r="A1483" t="s">
        <v>2198</v>
      </c>
      <c r="B1483" s="5">
        <v>45751</v>
      </c>
      <c r="C1483" s="5" t="str">
        <f>IF(Orders_CLEAN[[#This Row],[Quantity]]="", "Quantity Error!", "Q"&amp;ROUNDUP(MONTH(Orders_CLEAN[[#This Row],[OrderDate]])/3,0))</f>
        <v>Q2</v>
      </c>
      <c r="D1483" t="s">
        <v>557</v>
      </c>
      <c r="E1483" t="str">
        <f>_xlfn.XLOOKUP(Orders_CLEAN[[#This Row],[CustomerID]],Customers[CustomerID],Customers[CustomerName])</f>
        <v>Deon Venter</v>
      </c>
      <c r="F1483" t="s">
        <v>231</v>
      </c>
      <c r="G1483" t="str">
        <f>_xlfn.XLOOKUP(Orders_CLEAN[[#This Row],[ProductID]],Products[ProductID],Products[ProductName])</f>
        <v>Accessories Model 2</v>
      </c>
      <c r="H1483" t="str">
        <f>_xlfn.XLOOKUP(Orders_CLEAN[[#This Row],[ProductName]],Products[ProductName],Products[Category])</f>
        <v>Technology</v>
      </c>
      <c r="I1483" s="6">
        <f>_xlfn.XLOOKUP(Orders_CLEAN[[#This Row],[ProductID]],Products[ProductID],Products[Cost])</f>
        <v>31.01</v>
      </c>
      <c r="J1483">
        <v>8</v>
      </c>
      <c r="K1483" s="6">
        <v>49.68</v>
      </c>
      <c r="L1483" s="7">
        <v>0</v>
      </c>
      <c r="M1483" t="s">
        <v>13</v>
      </c>
      <c r="N1483" t="s">
        <v>14</v>
      </c>
      <c r="O1483" t="str">
        <f>_xlfn.XLOOKUP(Orders_CLEAN[[#This Row],[Region]],Region_lookup[RegionCode],Region_lookup[RegionName])</f>
        <v>Western Cape</v>
      </c>
      <c r="P1483" t="s">
        <v>15</v>
      </c>
      <c r="Q1483" t="str">
        <f>_xlfn.XLOOKUP(Orders_CLEAN[[#This Row],[EmployeeID]],Employees[EmployeeID],Employees[EmployeeName])</f>
        <v>Anja Fourie</v>
      </c>
      <c r="R1483" s="8">
        <f>Orders_CLEAN[[#This Row],[Quantity]]*Orders_CLEAN[[#This Row],[UnitPrice]]*(1-Orders_CLEAN[[#This Row],[Discount]])</f>
        <v>397.44</v>
      </c>
      <c r="S1483" s="8">
        <f>Orders_CLEAN[[#This Row],[Cost]]*Orders_CLEAN[[#This Row],[Quantity]]</f>
        <v>248.08</v>
      </c>
      <c r="T1483" s="8">
        <f>Orders_CLEAN[[#This Row],[LineTotal]]-Orders_CLEAN[[#This Row],[LineCost]]</f>
        <v>149.35999999999999</v>
      </c>
      <c r="U1483" s="8" t="str">
        <f>IFERROR(IF(Orders_CLEAN[[#This Row],[Profit]]/Orders_CLEAN[[#This Row],[LineTotal]]&gt;0.3, "High", IF(Orders_CLEAN[[#This Row],[Profit]]/Orders_CLEAN[[#This Row],[LineTotal]]&gt;=0.15, "Medium", "Low")), "Quantity Error!")</f>
        <v>High</v>
      </c>
      <c r="V1483" s="8" t="str">
        <f>IF(COUNTIF(Returns[OrderID], Orders_CLEAN[[#This Row],[OrderID]])&gt;0, "Yes", "No")</f>
        <v>Yes</v>
      </c>
      <c r="W1483" s="19">
        <f>IF(Orders_CLEAN[[#This Row],[Returned]]="Yes",1,0)</f>
        <v>1</v>
      </c>
    </row>
    <row r="1484" spans="1:23" x14ac:dyDescent="0.2">
      <c r="A1484" t="s">
        <v>2199</v>
      </c>
      <c r="B1484" s="5">
        <v>45395</v>
      </c>
      <c r="C1484" s="5" t="str">
        <f>IF(Orders_CLEAN[[#This Row],[Quantity]]="", "Quantity Error!", "Q"&amp;ROUNDUP(MONTH(Orders_CLEAN[[#This Row],[OrderDate]])/3,0))</f>
        <v>Q2</v>
      </c>
      <c r="D1484" t="s">
        <v>91</v>
      </c>
      <c r="E1484" t="str">
        <f>_xlfn.XLOOKUP(Orders_CLEAN[[#This Row],[CustomerID]],Customers[CustomerID],Customers[CustomerName])</f>
        <v>Werner Joubert</v>
      </c>
      <c r="F1484" t="s">
        <v>142</v>
      </c>
      <c r="G1484" t="str">
        <f>_xlfn.XLOOKUP(Orders_CLEAN[[#This Row],[ProductID]],Products[ProductID],Products[ProductName])</f>
        <v>Laptops Model 3</v>
      </c>
      <c r="H1484" t="str">
        <f>_xlfn.XLOOKUP(Orders_CLEAN[[#This Row],[ProductName]],Products[ProductName],Products[Category])</f>
        <v>Technology</v>
      </c>
      <c r="I1484" s="6">
        <f>_xlfn.XLOOKUP(Orders_CLEAN[[#This Row],[ProductID]],Products[ProductID],Products[Cost])</f>
        <v>727.96</v>
      </c>
      <c r="J1484">
        <v>1</v>
      </c>
      <c r="K1484" s="6">
        <v>1118.93</v>
      </c>
      <c r="L1484" s="7">
        <v>0</v>
      </c>
      <c r="M1484" t="s">
        <v>13</v>
      </c>
      <c r="N1484" t="s">
        <v>14</v>
      </c>
      <c r="O1484" t="str">
        <f>_xlfn.XLOOKUP(Orders_CLEAN[[#This Row],[Region]],Region_lookup[RegionCode],Region_lookup[RegionName])</f>
        <v>Western Cape</v>
      </c>
      <c r="P1484" t="s">
        <v>93</v>
      </c>
      <c r="Q1484" t="str">
        <f>_xlfn.XLOOKUP(Orders_CLEAN[[#This Row],[EmployeeID]],Employees[EmployeeID],Employees[EmployeeName])</f>
        <v>Anja Zulu</v>
      </c>
      <c r="R1484" s="8">
        <f>Orders_CLEAN[[#This Row],[Quantity]]*Orders_CLEAN[[#This Row],[UnitPrice]]*(1-Orders_CLEAN[[#This Row],[Discount]])</f>
        <v>1118.93</v>
      </c>
      <c r="S1484" s="8">
        <f>Orders_CLEAN[[#This Row],[Cost]]*Orders_CLEAN[[#This Row],[Quantity]]</f>
        <v>727.96</v>
      </c>
      <c r="T1484" s="8">
        <f>Orders_CLEAN[[#This Row],[LineTotal]]-Orders_CLEAN[[#This Row],[LineCost]]</f>
        <v>390.97</v>
      </c>
      <c r="U1484" s="8" t="str">
        <f>IFERROR(IF(Orders_CLEAN[[#This Row],[Profit]]/Orders_CLEAN[[#This Row],[LineTotal]]&gt;0.3, "High", IF(Orders_CLEAN[[#This Row],[Profit]]/Orders_CLEAN[[#This Row],[LineTotal]]&gt;=0.15, "Medium", "Low")), "Quantity Error!")</f>
        <v>High</v>
      </c>
      <c r="V1484" s="8" t="str">
        <f>IF(COUNTIF(Returns[OrderID], Orders_CLEAN[[#This Row],[OrderID]])&gt;0, "Yes", "No")</f>
        <v>No</v>
      </c>
      <c r="W1484" s="19">
        <f>IF(Orders_CLEAN[[#This Row],[Returned]]="Yes",1,0)</f>
        <v>0</v>
      </c>
    </row>
    <row r="1485" spans="1:23" x14ac:dyDescent="0.2">
      <c r="A1485" t="s">
        <v>2200</v>
      </c>
      <c r="B1485" s="5">
        <v>45818</v>
      </c>
      <c r="C1485" s="5" t="str">
        <f>IF(Orders_CLEAN[[#This Row],[Quantity]]="", "Quantity Error!", "Q"&amp;ROUNDUP(MONTH(Orders_CLEAN[[#This Row],[OrderDate]])/3,0))</f>
        <v>Q2</v>
      </c>
      <c r="D1485" t="s">
        <v>570</v>
      </c>
      <c r="E1485" t="str">
        <f>_xlfn.XLOOKUP(Orders_CLEAN[[#This Row],[CustomerID]],Customers[CustomerID],Customers[CustomerName])</f>
        <v>Werner Joubert</v>
      </c>
      <c r="F1485" t="s">
        <v>174</v>
      </c>
      <c r="G1485" t="str">
        <f>_xlfn.XLOOKUP(Orders_CLEAN[[#This Row],[ProductID]],Products[ProductID],Products[ProductName])</f>
        <v>Printers Model 4</v>
      </c>
      <c r="H1485" t="str">
        <f>_xlfn.XLOOKUP(Orders_CLEAN[[#This Row],[ProductName]],Products[ProductName],Products[Category])</f>
        <v>Technology</v>
      </c>
      <c r="I1485" s="6">
        <f>_xlfn.XLOOKUP(Orders_CLEAN[[#This Row],[ProductID]],Products[ProductID],Products[Cost])</f>
        <v>83.72</v>
      </c>
      <c r="J1485">
        <v>2</v>
      </c>
      <c r="K1485" s="6">
        <v>143.57</v>
      </c>
      <c r="L1485" s="7">
        <v>0</v>
      </c>
      <c r="M1485" t="s">
        <v>27</v>
      </c>
      <c r="N1485" t="s">
        <v>21</v>
      </c>
      <c r="O1485" t="str">
        <f>_xlfn.XLOOKUP(Orders_CLEAN[[#This Row],[Region]],Region_lookup[RegionCode],Region_lookup[RegionName])</f>
        <v>KwaZulu-Natal</v>
      </c>
      <c r="P1485" t="s">
        <v>97</v>
      </c>
      <c r="Q1485" t="str">
        <f>_xlfn.XLOOKUP(Orders_CLEAN[[#This Row],[EmployeeID]],Employees[EmployeeID],Employees[EmployeeName])</f>
        <v>Bongani Sithole</v>
      </c>
      <c r="R1485" s="8">
        <f>Orders_CLEAN[[#This Row],[Quantity]]*Orders_CLEAN[[#This Row],[UnitPrice]]*(1-Orders_CLEAN[[#This Row],[Discount]])</f>
        <v>287.14</v>
      </c>
      <c r="S1485" s="8">
        <f>Orders_CLEAN[[#This Row],[Cost]]*Orders_CLEAN[[#This Row],[Quantity]]</f>
        <v>167.44</v>
      </c>
      <c r="T1485" s="8">
        <f>Orders_CLEAN[[#This Row],[LineTotal]]-Orders_CLEAN[[#This Row],[LineCost]]</f>
        <v>119.69999999999999</v>
      </c>
      <c r="U1485" s="8" t="str">
        <f>IFERROR(IF(Orders_CLEAN[[#This Row],[Profit]]/Orders_CLEAN[[#This Row],[LineTotal]]&gt;0.3, "High", IF(Orders_CLEAN[[#This Row],[Profit]]/Orders_CLEAN[[#This Row],[LineTotal]]&gt;=0.15, "Medium", "Low")), "Quantity Error!")</f>
        <v>High</v>
      </c>
      <c r="V1485" s="8" t="str">
        <f>IF(COUNTIF(Returns[OrderID], Orders_CLEAN[[#This Row],[OrderID]])&gt;0, "Yes", "No")</f>
        <v>No</v>
      </c>
      <c r="W1485" s="19">
        <f>IF(Orders_CLEAN[[#This Row],[Returned]]="Yes",1,0)</f>
        <v>0</v>
      </c>
    </row>
    <row r="1486" spans="1:23" x14ac:dyDescent="0.2">
      <c r="A1486" t="s">
        <v>2202</v>
      </c>
      <c r="B1486" s="5">
        <v>45300</v>
      </c>
      <c r="C1486" s="5" t="str">
        <f>IF(Orders_CLEAN[[#This Row],[Quantity]]="", "Quantity Error!", "Q"&amp;ROUNDUP(MONTH(Orders_CLEAN[[#This Row],[OrderDate]])/3,0))</f>
        <v>Q1</v>
      </c>
      <c r="D1486" t="s">
        <v>428</v>
      </c>
      <c r="E1486" t="str">
        <f>_xlfn.XLOOKUP(Orders_CLEAN[[#This Row],[CustomerID]],Customers[CustomerID],Customers[CustomerName])</f>
        <v>Chantelle Steyn</v>
      </c>
      <c r="F1486" t="s">
        <v>297</v>
      </c>
      <c r="G1486" t="str">
        <f>_xlfn.XLOOKUP(Orders_CLEAN[[#This Row],[ProductID]],Products[ProductID],Products[ProductName])</f>
        <v>Laptops Model 2</v>
      </c>
      <c r="H1486" t="str">
        <f>_xlfn.XLOOKUP(Orders_CLEAN[[#This Row],[ProductName]],Products[ProductName],Products[Category])</f>
        <v>Technology</v>
      </c>
      <c r="I1486" s="6">
        <f>_xlfn.XLOOKUP(Orders_CLEAN[[#This Row],[ProductID]],Products[ProductID],Products[Cost])</f>
        <v>55.26</v>
      </c>
      <c r="J1486">
        <v>3</v>
      </c>
      <c r="K1486" s="6">
        <v>112.32</v>
      </c>
      <c r="L1486" s="7">
        <v>0</v>
      </c>
      <c r="M1486" t="s">
        <v>36</v>
      </c>
      <c r="N1486" t="s">
        <v>14</v>
      </c>
      <c r="O1486" t="str">
        <f>_xlfn.XLOOKUP(Orders_CLEAN[[#This Row],[Region]],Region_lookup[RegionCode],Region_lookup[RegionName])</f>
        <v>Western Cape</v>
      </c>
      <c r="P1486" t="s">
        <v>93</v>
      </c>
      <c r="Q1486" t="str">
        <f>_xlfn.XLOOKUP(Orders_CLEAN[[#This Row],[EmployeeID]],Employees[EmployeeID],Employees[EmployeeName])</f>
        <v>Anja Zulu</v>
      </c>
      <c r="R1486" s="8">
        <f>Orders_CLEAN[[#This Row],[Quantity]]*Orders_CLEAN[[#This Row],[UnitPrice]]*(1-Orders_CLEAN[[#This Row],[Discount]])</f>
        <v>336.96</v>
      </c>
      <c r="S1486" s="8">
        <f>Orders_CLEAN[[#This Row],[Cost]]*Orders_CLEAN[[#This Row],[Quantity]]</f>
        <v>165.78</v>
      </c>
      <c r="T1486" s="8">
        <f>Orders_CLEAN[[#This Row],[LineTotal]]-Orders_CLEAN[[#This Row],[LineCost]]</f>
        <v>171.17999999999998</v>
      </c>
      <c r="U1486" s="8" t="str">
        <f>IFERROR(IF(Orders_CLEAN[[#This Row],[Profit]]/Orders_CLEAN[[#This Row],[LineTotal]]&gt;0.3, "High", IF(Orders_CLEAN[[#This Row],[Profit]]/Orders_CLEAN[[#This Row],[LineTotal]]&gt;=0.15, "Medium", "Low")), "Quantity Error!")</f>
        <v>High</v>
      </c>
      <c r="V1486" s="8" t="str">
        <f>IF(COUNTIF(Returns[OrderID], Orders_CLEAN[[#This Row],[OrderID]])&gt;0, "Yes", "No")</f>
        <v>Yes</v>
      </c>
      <c r="W1486" s="19">
        <f>IF(Orders_CLEAN[[#This Row],[Returned]]="Yes",1,0)</f>
        <v>1</v>
      </c>
    </row>
    <row r="1487" spans="1:23" x14ac:dyDescent="0.2">
      <c r="A1487" t="s">
        <v>2203</v>
      </c>
      <c r="B1487" s="5">
        <v>45602</v>
      </c>
      <c r="C1487" s="5" t="str">
        <f>IF(Orders_CLEAN[[#This Row],[Quantity]]="", "Quantity Error!", "Q"&amp;ROUNDUP(MONTH(Orders_CLEAN[[#This Row],[OrderDate]])/3,0))</f>
        <v>Q4</v>
      </c>
      <c r="D1487" t="s">
        <v>169</v>
      </c>
      <c r="E1487" t="str">
        <f>_xlfn.XLOOKUP(Orders_CLEAN[[#This Row],[CustomerID]],Customers[CustomerID],Customers[CustomerName])</f>
        <v>Sipho Sithole</v>
      </c>
      <c r="F1487" t="s">
        <v>213</v>
      </c>
      <c r="G1487" t="str">
        <f>_xlfn.XLOOKUP(Orders_CLEAN[[#This Row],[ProductID]],Products[ProductID],Products[ProductName])</f>
        <v>Pens Model 4</v>
      </c>
      <c r="H1487" t="str">
        <f>_xlfn.XLOOKUP(Orders_CLEAN[[#This Row],[ProductName]],Products[ProductName],Products[Category])</f>
        <v>Office Supplies</v>
      </c>
      <c r="I1487" s="6">
        <f>_xlfn.XLOOKUP(Orders_CLEAN[[#This Row],[ProductID]],Products[ProductID],Products[Cost])</f>
        <v>578.14</v>
      </c>
      <c r="J1487">
        <v>12</v>
      </c>
      <c r="K1487" s="6">
        <v>1084.72</v>
      </c>
      <c r="L1487" s="7">
        <v>0</v>
      </c>
      <c r="M1487" t="s">
        <v>36</v>
      </c>
      <c r="N1487" t="s">
        <v>21</v>
      </c>
      <c r="O1487" t="str">
        <f>_xlfn.XLOOKUP(Orders_CLEAN[[#This Row],[Region]],Region_lookup[RegionCode],Region_lookup[RegionName])</f>
        <v>KwaZulu-Natal</v>
      </c>
      <c r="P1487" t="s">
        <v>97</v>
      </c>
      <c r="Q1487" t="str">
        <f>_xlfn.XLOOKUP(Orders_CLEAN[[#This Row],[EmployeeID]],Employees[EmployeeID],Employees[EmployeeName])</f>
        <v>Bongani Sithole</v>
      </c>
      <c r="R1487" s="8">
        <f>Orders_CLEAN[[#This Row],[Quantity]]*Orders_CLEAN[[#This Row],[UnitPrice]]*(1-Orders_CLEAN[[#This Row],[Discount]])</f>
        <v>13016.64</v>
      </c>
      <c r="S1487" s="8">
        <f>Orders_CLEAN[[#This Row],[Cost]]*Orders_CLEAN[[#This Row],[Quantity]]</f>
        <v>6937.68</v>
      </c>
      <c r="T1487" s="8">
        <f>Orders_CLEAN[[#This Row],[LineTotal]]-Orders_CLEAN[[#This Row],[LineCost]]</f>
        <v>6078.9599999999991</v>
      </c>
      <c r="U1487" s="8" t="str">
        <f>IFERROR(IF(Orders_CLEAN[[#This Row],[Profit]]/Orders_CLEAN[[#This Row],[LineTotal]]&gt;0.3, "High", IF(Orders_CLEAN[[#This Row],[Profit]]/Orders_CLEAN[[#This Row],[LineTotal]]&gt;=0.15, "Medium", "Low")), "Quantity Error!")</f>
        <v>High</v>
      </c>
      <c r="V1487" s="8" t="str">
        <f>IF(COUNTIF(Returns[OrderID], Orders_CLEAN[[#This Row],[OrderID]])&gt;0, "Yes", "No")</f>
        <v>No</v>
      </c>
      <c r="W1487" s="19">
        <f>IF(Orders_CLEAN[[#This Row],[Returned]]="Yes",1,0)</f>
        <v>0</v>
      </c>
    </row>
    <row r="1488" spans="1:23" x14ac:dyDescent="0.2">
      <c r="A1488" t="s">
        <v>2204</v>
      </c>
      <c r="B1488" s="5">
        <v>45646</v>
      </c>
      <c r="C1488" s="5" t="str">
        <f>IF(Orders_CLEAN[[#This Row],[Quantity]]="", "Quantity Error!", "Q"&amp;ROUNDUP(MONTH(Orders_CLEAN[[#This Row],[OrderDate]])/3,0))</f>
        <v>Q4</v>
      </c>
      <c r="D1488" t="s">
        <v>519</v>
      </c>
      <c r="E1488" t="str">
        <f>_xlfn.XLOOKUP(Orders_CLEAN[[#This Row],[CustomerID]],Customers[CustomerID],Customers[CustomerName])</f>
        <v>Francois Van Der Merwe</v>
      </c>
      <c r="F1488" t="s">
        <v>81</v>
      </c>
      <c r="G1488" t="str">
        <f>_xlfn.XLOOKUP(Orders_CLEAN[[#This Row],[ProductID]],Products[ProductID],Products[ProductName])</f>
        <v>Envelopes Model 2</v>
      </c>
      <c r="H1488" t="str">
        <f>_xlfn.XLOOKUP(Orders_CLEAN[[#This Row],[ProductName]],Products[ProductName],Products[Category])</f>
        <v>Office Supplies</v>
      </c>
      <c r="I1488" s="6">
        <f>_xlfn.XLOOKUP(Orders_CLEAN[[#This Row],[ProductID]],Products[ProductID],Products[Cost])</f>
        <v>599.25</v>
      </c>
      <c r="J1488">
        <v>7</v>
      </c>
      <c r="K1488" s="6">
        <v>849.05</v>
      </c>
      <c r="L1488" s="7">
        <v>0</v>
      </c>
      <c r="M1488" t="s">
        <v>36</v>
      </c>
      <c r="N1488" t="s">
        <v>14</v>
      </c>
      <c r="O1488" t="str">
        <f>_xlfn.XLOOKUP(Orders_CLEAN[[#This Row],[Region]],Region_lookup[RegionCode],Region_lookup[RegionName])</f>
        <v>Western Cape</v>
      </c>
      <c r="P1488" t="s">
        <v>93</v>
      </c>
      <c r="Q1488" t="str">
        <f>_xlfn.XLOOKUP(Orders_CLEAN[[#This Row],[EmployeeID]],Employees[EmployeeID],Employees[EmployeeName])</f>
        <v>Anja Zulu</v>
      </c>
      <c r="R1488" s="8">
        <f>Orders_CLEAN[[#This Row],[Quantity]]*Orders_CLEAN[[#This Row],[UnitPrice]]*(1-Orders_CLEAN[[#This Row],[Discount]])</f>
        <v>5943.3499999999995</v>
      </c>
      <c r="S1488" s="8">
        <f>Orders_CLEAN[[#This Row],[Cost]]*Orders_CLEAN[[#This Row],[Quantity]]</f>
        <v>4194.75</v>
      </c>
      <c r="T1488" s="8">
        <f>Orders_CLEAN[[#This Row],[LineTotal]]-Orders_CLEAN[[#This Row],[LineCost]]</f>
        <v>1748.5999999999995</v>
      </c>
      <c r="U1488" s="8" t="str">
        <f>IFERROR(IF(Orders_CLEAN[[#This Row],[Profit]]/Orders_CLEAN[[#This Row],[LineTotal]]&gt;0.3, "High", IF(Orders_CLEAN[[#This Row],[Profit]]/Orders_CLEAN[[#This Row],[LineTotal]]&gt;=0.15, "Medium", "Low")), "Quantity Error!")</f>
        <v>Medium</v>
      </c>
      <c r="V1488" s="8" t="str">
        <f>IF(COUNTIF(Returns[OrderID], Orders_CLEAN[[#This Row],[OrderID]])&gt;0, "Yes", "No")</f>
        <v>Yes</v>
      </c>
      <c r="W1488" s="19">
        <f>IF(Orders_CLEAN[[#This Row],[Returned]]="Yes",1,0)</f>
        <v>1</v>
      </c>
    </row>
    <row r="1489" spans="1:23" x14ac:dyDescent="0.2">
      <c r="A1489" t="s">
        <v>2205</v>
      </c>
      <c r="B1489" s="5">
        <v>45602</v>
      </c>
      <c r="C1489" s="5" t="str">
        <f>IF(Orders_CLEAN[[#This Row],[Quantity]]="", "Quantity Error!", "Q"&amp;ROUNDUP(MONTH(Orders_CLEAN[[#This Row],[OrderDate]])/3,0))</f>
        <v>Q4</v>
      </c>
      <c r="D1489" t="s">
        <v>428</v>
      </c>
      <c r="E1489" t="str">
        <f>_xlfn.XLOOKUP(Orders_CLEAN[[#This Row],[CustomerID]],Customers[CustomerID],Customers[CustomerName])</f>
        <v>Chantelle Steyn</v>
      </c>
      <c r="F1489" t="s">
        <v>69</v>
      </c>
      <c r="G1489" t="str">
        <f>_xlfn.XLOOKUP(Orders_CLEAN[[#This Row],[ProductID]],Products[ProductID],Products[ProductName])</f>
        <v>Paper Model 2</v>
      </c>
      <c r="H1489" t="str">
        <f>_xlfn.XLOOKUP(Orders_CLEAN[[#This Row],[ProductName]],Products[ProductName],Products[Category])</f>
        <v>Office Supplies</v>
      </c>
      <c r="I1489" s="6">
        <f>_xlfn.XLOOKUP(Orders_CLEAN[[#This Row],[ProductID]],Products[ProductID],Products[Cost])</f>
        <v>461.98</v>
      </c>
      <c r="J1489">
        <v>5</v>
      </c>
      <c r="K1489" s="6">
        <v>1013.15</v>
      </c>
      <c r="L1489" s="7">
        <v>0</v>
      </c>
      <c r="M1489" t="s">
        <v>13</v>
      </c>
      <c r="N1489" t="s">
        <v>14</v>
      </c>
      <c r="O1489" t="str">
        <f>_xlfn.XLOOKUP(Orders_CLEAN[[#This Row],[Region]],Region_lookup[RegionCode],Region_lookup[RegionName])</f>
        <v>Western Cape</v>
      </c>
      <c r="P1489" t="s">
        <v>93</v>
      </c>
      <c r="Q1489" t="str">
        <f>_xlfn.XLOOKUP(Orders_CLEAN[[#This Row],[EmployeeID]],Employees[EmployeeID],Employees[EmployeeName])</f>
        <v>Anja Zulu</v>
      </c>
      <c r="R1489" s="8">
        <f>Orders_CLEAN[[#This Row],[Quantity]]*Orders_CLEAN[[#This Row],[UnitPrice]]*(1-Orders_CLEAN[[#This Row],[Discount]])</f>
        <v>5065.75</v>
      </c>
      <c r="S1489" s="8">
        <f>Orders_CLEAN[[#This Row],[Cost]]*Orders_CLEAN[[#This Row],[Quantity]]</f>
        <v>2309.9</v>
      </c>
      <c r="T1489" s="8">
        <f>Orders_CLEAN[[#This Row],[LineTotal]]-Orders_CLEAN[[#This Row],[LineCost]]</f>
        <v>2755.85</v>
      </c>
      <c r="U1489" s="8" t="str">
        <f>IFERROR(IF(Orders_CLEAN[[#This Row],[Profit]]/Orders_CLEAN[[#This Row],[LineTotal]]&gt;0.3, "High", IF(Orders_CLEAN[[#This Row],[Profit]]/Orders_CLEAN[[#This Row],[LineTotal]]&gt;=0.15, "Medium", "Low")), "Quantity Error!")</f>
        <v>High</v>
      </c>
      <c r="V1489" s="8" t="str">
        <f>IF(COUNTIF(Returns[OrderID], Orders_CLEAN[[#This Row],[OrderID]])&gt;0, "Yes", "No")</f>
        <v>No</v>
      </c>
      <c r="W1489" s="19">
        <f>IF(Orders_CLEAN[[#This Row],[Returned]]="Yes",1,0)</f>
        <v>0</v>
      </c>
    </row>
    <row r="1490" spans="1:23" x14ac:dyDescent="0.2">
      <c r="A1490" t="s">
        <v>2207</v>
      </c>
      <c r="B1490" s="5">
        <v>45521</v>
      </c>
      <c r="C1490" s="5" t="str">
        <f>IF(Orders_CLEAN[[#This Row],[Quantity]]="", "Quantity Error!", "Q"&amp;ROUNDUP(MONTH(Orders_CLEAN[[#This Row],[OrderDate]])/3,0))</f>
        <v>Q3</v>
      </c>
      <c r="D1490" t="s">
        <v>141</v>
      </c>
      <c r="E1490" t="str">
        <f>_xlfn.XLOOKUP(Orders_CLEAN[[#This Row],[CustomerID]],Customers[CustomerID],Customers[CustomerName])</f>
        <v>Anja Molefe</v>
      </c>
      <c r="F1490" t="s">
        <v>26</v>
      </c>
      <c r="G1490" t="str">
        <f>_xlfn.XLOOKUP(Orders_CLEAN[[#This Row],[ProductID]],Products[ProductID],Products[ProductName])</f>
        <v>Bookcases Model 3</v>
      </c>
      <c r="H1490" t="str">
        <f>_xlfn.XLOOKUP(Orders_CLEAN[[#This Row],[ProductName]],Products[ProductName],Products[Category])</f>
        <v>Furniture</v>
      </c>
      <c r="I1490" s="6">
        <f>_xlfn.XLOOKUP(Orders_CLEAN[[#This Row],[ProductID]],Products[ProductID],Products[Cost])</f>
        <v>431.57</v>
      </c>
      <c r="J1490">
        <v>3</v>
      </c>
      <c r="K1490" s="6">
        <v>725.92</v>
      </c>
      <c r="L1490" s="7">
        <v>0.2</v>
      </c>
      <c r="M1490" t="s">
        <v>13</v>
      </c>
      <c r="N1490" t="s">
        <v>14</v>
      </c>
      <c r="O1490" t="str">
        <f>_xlfn.XLOOKUP(Orders_CLEAN[[#This Row],[Region]],Region_lookup[RegionCode],Region_lookup[RegionName])</f>
        <v>Western Cape</v>
      </c>
      <c r="P1490" t="s">
        <v>15</v>
      </c>
      <c r="Q1490" t="str">
        <f>_xlfn.XLOOKUP(Orders_CLEAN[[#This Row],[EmployeeID]],Employees[EmployeeID],Employees[EmployeeName])</f>
        <v>Anja Fourie</v>
      </c>
      <c r="R1490" s="8">
        <f>Orders_CLEAN[[#This Row],[Quantity]]*Orders_CLEAN[[#This Row],[UnitPrice]]*(1-Orders_CLEAN[[#This Row],[Discount]])</f>
        <v>1742.2079999999999</v>
      </c>
      <c r="S1490" s="8">
        <f>Orders_CLEAN[[#This Row],[Cost]]*Orders_CLEAN[[#This Row],[Quantity]]</f>
        <v>1294.71</v>
      </c>
      <c r="T1490" s="8">
        <f>Orders_CLEAN[[#This Row],[LineTotal]]-Orders_CLEAN[[#This Row],[LineCost]]</f>
        <v>447.49799999999982</v>
      </c>
      <c r="U1490" s="8" t="str">
        <f>IFERROR(IF(Orders_CLEAN[[#This Row],[Profit]]/Orders_CLEAN[[#This Row],[LineTotal]]&gt;0.3, "High", IF(Orders_CLEAN[[#This Row],[Profit]]/Orders_CLEAN[[#This Row],[LineTotal]]&gt;=0.15, "Medium", "Low")), "Quantity Error!")</f>
        <v>Medium</v>
      </c>
      <c r="V1490" s="8" t="str">
        <f>IF(COUNTIF(Returns[OrderID], Orders_CLEAN[[#This Row],[OrderID]])&gt;0, "Yes", "No")</f>
        <v>No</v>
      </c>
      <c r="W1490" s="19">
        <f>IF(Orders_CLEAN[[#This Row],[Returned]]="Yes",1,0)</f>
        <v>0</v>
      </c>
    </row>
    <row r="1491" spans="1:23" x14ac:dyDescent="0.2">
      <c r="A1491" t="s">
        <v>2208</v>
      </c>
      <c r="B1491" s="5">
        <v>45412</v>
      </c>
      <c r="C1491" s="5" t="str">
        <f>IF(Orders_CLEAN[[#This Row],[Quantity]]="", "Quantity Error!", "Q"&amp;ROUNDUP(MONTH(Orders_CLEAN[[#This Row],[OrderDate]])/3,0))</f>
        <v>Q2</v>
      </c>
      <c r="D1491" t="s">
        <v>135</v>
      </c>
      <c r="E1491" t="str">
        <f>_xlfn.XLOOKUP(Orders_CLEAN[[#This Row],[CustomerID]],Customers[CustomerID],Customers[CustomerName])</f>
        <v>Nomvula Mbatha</v>
      </c>
      <c r="F1491" t="s">
        <v>158</v>
      </c>
      <c r="G1491" t="str">
        <f>_xlfn.XLOOKUP(Orders_CLEAN[[#This Row],[ProductID]],Products[ProductID],Products[ProductName])</f>
        <v>Desks Model 1</v>
      </c>
      <c r="H1491" t="str">
        <f>_xlfn.XLOOKUP(Orders_CLEAN[[#This Row],[ProductName]],Products[ProductName],Products[Category])</f>
        <v>Furniture</v>
      </c>
      <c r="I1491" s="6">
        <f>_xlfn.XLOOKUP(Orders_CLEAN[[#This Row],[ProductID]],Products[ProductID],Products[Cost])</f>
        <v>731.22</v>
      </c>
      <c r="J1491">
        <v>7</v>
      </c>
      <c r="K1491" s="6">
        <v>1490.92</v>
      </c>
      <c r="L1491" s="7">
        <v>0.15</v>
      </c>
      <c r="M1491" t="s">
        <v>62</v>
      </c>
      <c r="N1491" t="s">
        <v>47</v>
      </c>
      <c r="O1491" t="str">
        <f>_xlfn.XLOOKUP(Orders_CLEAN[[#This Row],[Region]],Region_lookup[RegionCode],Region_lookup[RegionName])</f>
        <v>Eastern Cape</v>
      </c>
      <c r="P1491" t="s">
        <v>48</v>
      </c>
      <c r="Q1491" t="str">
        <f>_xlfn.XLOOKUP(Orders_CLEAN[[#This Row],[EmployeeID]],Employees[EmployeeID],Employees[EmployeeName])</f>
        <v>Sipho Ndlovu</v>
      </c>
      <c r="R1491" s="8">
        <f>Orders_CLEAN[[#This Row],[Quantity]]*Orders_CLEAN[[#This Row],[UnitPrice]]*(1-Orders_CLEAN[[#This Row],[Discount]])</f>
        <v>8870.9740000000002</v>
      </c>
      <c r="S1491" s="8">
        <f>Orders_CLEAN[[#This Row],[Cost]]*Orders_CLEAN[[#This Row],[Quantity]]</f>
        <v>5118.54</v>
      </c>
      <c r="T1491" s="8">
        <f>Orders_CLEAN[[#This Row],[LineTotal]]-Orders_CLEAN[[#This Row],[LineCost]]</f>
        <v>3752.4340000000002</v>
      </c>
      <c r="U1491" s="8" t="str">
        <f>IFERROR(IF(Orders_CLEAN[[#This Row],[Profit]]/Orders_CLEAN[[#This Row],[LineTotal]]&gt;0.3, "High", IF(Orders_CLEAN[[#This Row],[Profit]]/Orders_CLEAN[[#This Row],[LineTotal]]&gt;=0.15, "Medium", "Low")), "Quantity Error!")</f>
        <v>High</v>
      </c>
      <c r="V1491" s="8" t="str">
        <f>IF(COUNTIF(Returns[OrderID], Orders_CLEAN[[#This Row],[OrderID]])&gt;0, "Yes", "No")</f>
        <v>No</v>
      </c>
      <c r="W1491" s="19">
        <f>IF(Orders_CLEAN[[#This Row],[Returned]]="Yes",1,0)</f>
        <v>0</v>
      </c>
    </row>
    <row r="1492" spans="1:23" x14ac:dyDescent="0.2">
      <c r="A1492" t="s">
        <v>2209</v>
      </c>
      <c r="B1492" s="5">
        <v>45754</v>
      </c>
      <c r="C1492" s="5" t="str">
        <f>IF(Orders_CLEAN[[#This Row],[Quantity]]="", "Quantity Error!", "Q"&amp;ROUNDUP(MONTH(Orders_CLEAN[[#This Row],[OrderDate]])/3,0))</f>
        <v>Q2</v>
      </c>
      <c r="D1492" t="s">
        <v>323</v>
      </c>
      <c r="E1492" t="str">
        <f>_xlfn.XLOOKUP(Orders_CLEAN[[#This Row],[CustomerID]],Customers[CustomerID],Customers[CustomerName])</f>
        <v>Nomsa Molefe</v>
      </c>
      <c r="F1492" t="s">
        <v>329</v>
      </c>
      <c r="G1492" t="str">
        <f>_xlfn.XLOOKUP(Orders_CLEAN[[#This Row],[ProductID]],Products[ProductID],Products[ProductName])</f>
        <v>Chairs Model 3</v>
      </c>
      <c r="H1492" t="str">
        <f>_xlfn.XLOOKUP(Orders_CLEAN[[#This Row],[ProductName]],Products[ProductName],Products[Category])</f>
        <v>Furniture</v>
      </c>
      <c r="I1492" s="6">
        <f>_xlfn.XLOOKUP(Orders_CLEAN[[#This Row],[ProductID]],Products[ProductID],Products[Cost])</f>
        <v>688.81</v>
      </c>
      <c r="J1492">
        <v>8</v>
      </c>
      <c r="K1492" s="6">
        <v>1334.92</v>
      </c>
      <c r="L1492" s="7">
        <v>0.2</v>
      </c>
      <c r="M1492" t="s">
        <v>13</v>
      </c>
      <c r="N1492" t="s">
        <v>14</v>
      </c>
      <c r="O1492" t="str">
        <f>_xlfn.XLOOKUP(Orders_CLEAN[[#This Row],[Region]],Region_lookup[RegionCode],Region_lookup[RegionName])</f>
        <v>Western Cape</v>
      </c>
      <c r="P1492" t="s">
        <v>93</v>
      </c>
      <c r="Q1492" t="str">
        <f>_xlfn.XLOOKUP(Orders_CLEAN[[#This Row],[EmployeeID]],Employees[EmployeeID],Employees[EmployeeName])</f>
        <v>Anja Zulu</v>
      </c>
      <c r="R1492" s="8">
        <f>Orders_CLEAN[[#This Row],[Quantity]]*Orders_CLEAN[[#This Row],[UnitPrice]]*(1-Orders_CLEAN[[#This Row],[Discount]])</f>
        <v>8543.4880000000012</v>
      </c>
      <c r="S1492" s="8">
        <f>Orders_CLEAN[[#This Row],[Cost]]*Orders_CLEAN[[#This Row],[Quantity]]</f>
        <v>5510.48</v>
      </c>
      <c r="T1492" s="8">
        <f>Orders_CLEAN[[#This Row],[LineTotal]]-Orders_CLEAN[[#This Row],[LineCost]]</f>
        <v>3033.0080000000016</v>
      </c>
      <c r="U1492" s="8" t="str">
        <f>IFERROR(IF(Orders_CLEAN[[#This Row],[Profit]]/Orders_CLEAN[[#This Row],[LineTotal]]&gt;0.3, "High", IF(Orders_CLEAN[[#This Row],[Profit]]/Orders_CLEAN[[#This Row],[LineTotal]]&gt;=0.15, "Medium", "Low")), "Quantity Error!")</f>
        <v>High</v>
      </c>
      <c r="V1492" s="8" t="str">
        <f>IF(COUNTIF(Returns[OrderID], Orders_CLEAN[[#This Row],[OrderID]])&gt;0, "Yes", "No")</f>
        <v>No</v>
      </c>
      <c r="W1492" s="19">
        <f>IF(Orders_CLEAN[[#This Row],[Returned]]="Yes",1,0)</f>
        <v>0</v>
      </c>
    </row>
    <row r="1493" spans="1:23" x14ac:dyDescent="0.2">
      <c r="A1493" t="s">
        <v>2211</v>
      </c>
      <c r="B1493" s="5">
        <v>45453</v>
      </c>
      <c r="C1493" s="5" t="str">
        <f>IF(Orders_CLEAN[[#This Row],[Quantity]]="", "Quantity Error!", "Q"&amp;ROUNDUP(MONTH(Orders_CLEAN[[#This Row],[OrderDate]])/3,0))</f>
        <v>Q2</v>
      </c>
      <c r="D1493" t="s">
        <v>246</v>
      </c>
      <c r="E1493" t="str">
        <f>_xlfn.XLOOKUP(Orders_CLEAN[[#This Row],[CustomerID]],Customers[CustomerID],Customers[CustomerName])</f>
        <v>Precious Steyn</v>
      </c>
      <c r="F1493" t="s">
        <v>417</v>
      </c>
      <c r="G1493" t="str">
        <f>_xlfn.XLOOKUP(Orders_CLEAN[[#This Row],[ProductID]],Products[ProductID],Products[ProductName])</f>
        <v>Staplers Model 1</v>
      </c>
      <c r="H1493" t="str">
        <f>_xlfn.XLOOKUP(Orders_CLEAN[[#This Row],[ProductName]],Products[ProductName],Products[Category])</f>
        <v>Office Supplies</v>
      </c>
      <c r="I1493" s="6">
        <f>_xlfn.XLOOKUP(Orders_CLEAN[[#This Row],[ProductID]],Products[ProductID],Products[Cost])</f>
        <v>671.48</v>
      </c>
      <c r="J1493">
        <v>7</v>
      </c>
      <c r="K1493" s="6">
        <v>1240.1099999999999</v>
      </c>
      <c r="L1493" s="7">
        <v>0.2</v>
      </c>
      <c r="M1493" t="s">
        <v>13</v>
      </c>
      <c r="N1493" t="s">
        <v>47</v>
      </c>
      <c r="O1493" t="str">
        <f>_xlfn.XLOOKUP(Orders_CLEAN[[#This Row],[Region]],Region_lookup[RegionCode],Region_lookup[RegionName])</f>
        <v>Eastern Cape</v>
      </c>
      <c r="P1493" t="s">
        <v>58</v>
      </c>
      <c r="Q1493" t="str">
        <f>_xlfn.XLOOKUP(Orders_CLEAN[[#This Row],[EmployeeID]],Employees[EmployeeID],Employees[EmployeeName])</f>
        <v>Palesa Steyn</v>
      </c>
      <c r="R1493" s="8">
        <f>Orders_CLEAN[[#This Row],[Quantity]]*Orders_CLEAN[[#This Row],[UnitPrice]]*(1-Orders_CLEAN[[#This Row],[Discount]])</f>
        <v>6944.6159999999991</v>
      </c>
      <c r="S1493" s="8">
        <f>Orders_CLEAN[[#This Row],[Cost]]*Orders_CLEAN[[#This Row],[Quantity]]</f>
        <v>4700.3600000000006</v>
      </c>
      <c r="T1493" s="8">
        <f>Orders_CLEAN[[#This Row],[LineTotal]]-Orders_CLEAN[[#This Row],[LineCost]]</f>
        <v>2244.2559999999985</v>
      </c>
      <c r="U1493" s="8" t="str">
        <f>IFERROR(IF(Orders_CLEAN[[#This Row],[Profit]]/Orders_CLEAN[[#This Row],[LineTotal]]&gt;0.3, "High", IF(Orders_CLEAN[[#This Row],[Profit]]/Orders_CLEAN[[#This Row],[LineTotal]]&gt;=0.15, "Medium", "Low")), "Quantity Error!")</f>
        <v>High</v>
      </c>
      <c r="V1493" s="8" t="str">
        <f>IF(COUNTIF(Returns[OrderID], Orders_CLEAN[[#This Row],[OrderID]])&gt;0, "Yes", "No")</f>
        <v>No</v>
      </c>
      <c r="W1493" s="19">
        <f>IF(Orders_CLEAN[[#This Row],[Returned]]="Yes",1,0)</f>
        <v>0</v>
      </c>
    </row>
    <row r="1494" spans="1:23" x14ac:dyDescent="0.2">
      <c r="A1494" t="s">
        <v>2212</v>
      </c>
      <c r="B1494" s="5">
        <v>45725</v>
      </c>
      <c r="C1494" s="5" t="str">
        <f>IF(Orders_CLEAN[[#This Row],[Quantity]]="", "Quantity Error!", "Q"&amp;ROUNDUP(MONTH(Orders_CLEAN[[#This Row],[OrderDate]])/3,0))</f>
        <v>Q1</v>
      </c>
      <c r="D1494" t="s">
        <v>567</v>
      </c>
      <c r="E1494" t="str">
        <f>_xlfn.XLOOKUP(Orders_CLEAN[[#This Row],[CustomerID]],Customers[CustomerID],Customers[CustomerName])</f>
        <v>Johan Ndlovu</v>
      </c>
      <c r="F1494" t="s">
        <v>192</v>
      </c>
      <c r="G1494" t="str">
        <f>_xlfn.XLOOKUP(Orders_CLEAN[[#This Row],[ProductID]],Products[ProductID],Products[ProductName])</f>
        <v>Laptops Model 1</v>
      </c>
      <c r="H1494" t="str">
        <f>_xlfn.XLOOKUP(Orders_CLEAN[[#This Row],[ProductName]],Products[ProductName],Products[Category])</f>
        <v>Technology</v>
      </c>
      <c r="I1494" s="6">
        <f>_xlfn.XLOOKUP(Orders_CLEAN[[#This Row],[ProductID]],Products[ProductID],Products[Cost])</f>
        <v>732.63</v>
      </c>
      <c r="J1494">
        <v>3</v>
      </c>
      <c r="K1494" s="6">
        <v>1069.8599999999999</v>
      </c>
      <c r="L1494" s="7">
        <v>0.05</v>
      </c>
      <c r="M1494" t="s">
        <v>13</v>
      </c>
      <c r="N1494" t="s">
        <v>14</v>
      </c>
      <c r="O1494" t="str">
        <f>_xlfn.XLOOKUP(Orders_CLEAN[[#This Row],[Region]],Region_lookup[RegionCode],Region_lookup[RegionName])</f>
        <v>Western Cape</v>
      </c>
      <c r="P1494" t="s">
        <v>93</v>
      </c>
      <c r="Q1494" t="str">
        <f>_xlfn.XLOOKUP(Orders_CLEAN[[#This Row],[EmployeeID]],Employees[EmployeeID],Employees[EmployeeName])</f>
        <v>Anja Zulu</v>
      </c>
      <c r="R1494" s="8">
        <f>Orders_CLEAN[[#This Row],[Quantity]]*Orders_CLEAN[[#This Row],[UnitPrice]]*(1-Orders_CLEAN[[#This Row],[Discount]])</f>
        <v>3049.1009999999997</v>
      </c>
      <c r="S1494" s="8">
        <f>Orders_CLEAN[[#This Row],[Cost]]*Orders_CLEAN[[#This Row],[Quantity]]</f>
        <v>2197.89</v>
      </c>
      <c r="T1494" s="8">
        <f>Orders_CLEAN[[#This Row],[LineTotal]]-Orders_CLEAN[[#This Row],[LineCost]]</f>
        <v>851.21099999999979</v>
      </c>
      <c r="U1494" s="8" t="str">
        <f>IFERROR(IF(Orders_CLEAN[[#This Row],[Profit]]/Orders_CLEAN[[#This Row],[LineTotal]]&gt;0.3, "High", IF(Orders_CLEAN[[#This Row],[Profit]]/Orders_CLEAN[[#This Row],[LineTotal]]&gt;=0.15, "Medium", "Low")), "Quantity Error!")</f>
        <v>Medium</v>
      </c>
      <c r="V1494" s="8" t="str">
        <f>IF(COUNTIF(Returns[OrderID], Orders_CLEAN[[#This Row],[OrderID]])&gt;0, "Yes", "No")</f>
        <v>No</v>
      </c>
      <c r="W1494" s="19">
        <f>IF(Orders_CLEAN[[#This Row],[Returned]]="Yes",1,0)</f>
        <v>0</v>
      </c>
    </row>
    <row r="1495" spans="1:23" x14ac:dyDescent="0.2">
      <c r="A1495" t="s">
        <v>2213</v>
      </c>
      <c r="B1495" s="5">
        <v>45676</v>
      </c>
      <c r="C1495" s="5" t="str">
        <f>IF(Orders_CLEAN[[#This Row],[Quantity]]="", "Quantity Error!", "Q"&amp;ROUNDUP(MONTH(Orders_CLEAN[[#This Row],[OrderDate]])/3,0))</f>
        <v>Q1</v>
      </c>
      <c r="D1495" t="s">
        <v>57</v>
      </c>
      <c r="E1495" t="str">
        <f>_xlfn.XLOOKUP(Orders_CLEAN[[#This Row],[CustomerID]],Customers[CustomerID],Customers[CustomerName])</f>
        <v>Johan Van Der Merwe</v>
      </c>
      <c r="F1495" t="s">
        <v>41</v>
      </c>
      <c r="G1495" t="str">
        <f>_xlfn.XLOOKUP(Orders_CLEAN[[#This Row],[ProductID]],Products[ProductID],Products[ProductName])</f>
        <v>Pens Model 3</v>
      </c>
      <c r="H1495" t="str">
        <f>_xlfn.XLOOKUP(Orders_CLEAN[[#This Row],[ProductName]],Products[ProductName],Products[Category])</f>
        <v>Office Supplies</v>
      </c>
      <c r="I1495" s="6">
        <f>_xlfn.XLOOKUP(Orders_CLEAN[[#This Row],[ProductID]],Products[ProductID],Products[Cost])</f>
        <v>498.61</v>
      </c>
      <c r="J1495">
        <v>6</v>
      </c>
      <c r="K1495" s="6">
        <v>944.31</v>
      </c>
      <c r="L1495" s="7">
        <v>0</v>
      </c>
      <c r="M1495" t="s">
        <v>27</v>
      </c>
      <c r="N1495" t="s">
        <v>47</v>
      </c>
      <c r="O1495" t="str">
        <f>_xlfn.XLOOKUP(Orders_CLEAN[[#This Row],[Region]],Region_lookup[RegionCode],Region_lookup[RegionName])</f>
        <v>Eastern Cape</v>
      </c>
      <c r="P1495" t="s">
        <v>48</v>
      </c>
      <c r="Q1495" t="str">
        <f>_xlfn.XLOOKUP(Orders_CLEAN[[#This Row],[EmployeeID]],Employees[EmployeeID],Employees[EmployeeName])</f>
        <v>Sipho Ndlovu</v>
      </c>
      <c r="R1495" s="8">
        <f>Orders_CLEAN[[#This Row],[Quantity]]*Orders_CLEAN[[#This Row],[UnitPrice]]*(1-Orders_CLEAN[[#This Row],[Discount]])</f>
        <v>5665.86</v>
      </c>
      <c r="S1495" s="8">
        <f>Orders_CLEAN[[#This Row],[Cost]]*Orders_CLEAN[[#This Row],[Quantity]]</f>
        <v>2991.66</v>
      </c>
      <c r="T1495" s="8">
        <f>Orders_CLEAN[[#This Row],[LineTotal]]-Orders_CLEAN[[#This Row],[LineCost]]</f>
        <v>2674.2</v>
      </c>
      <c r="U1495" s="8" t="str">
        <f>IFERROR(IF(Orders_CLEAN[[#This Row],[Profit]]/Orders_CLEAN[[#This Row],[LineTotal]]&gt;0.3, "High", IF(Orders_CLEAN[[#This Row],[Profit]]/Orders_CLEAN[[#This Row],[LineTotal]]&gt;=0.15, "Medium", "Low")), "Quantity Error!")</f>
        <v>High</v>
      </c>
      <c r="V1495" s="8" t="str">
        <f>IF(COUNTIF(Returns[OrderID], Orders_CLEAN[[#This Row],[OrderID]])&gt;0, "Yes", "No")</f>
        <v>No</v>
      </c>
      <c r="W1495" s="19">
        <f>IF(Orders_CLEAN[[#This Row],[Returned]]="Yes",1,0)</f>
        <v>0</v>
      </c>
    </row>
    <row r="1496" spans="1:23" x14ac:dyDescent="0.2">
      <c r="A1496" t="s">
        <v>2214</v>
      </c>
      <c r="B1496" s="5">
        <v>45775</v>
      </c>
      <c r="C1496" s="5" t="str">
        <f>IF(Orders_CLEAN[[#This Row],[Quantity]]="", "Quantity Error!", "Q"&amp;ROUNDUP(MONTH(Orders_CLEAN[[#This Row],[OrderDate]])/3,0))</f>
        <v>Q2</v>
      </c>
      <c r="D1496" t="s">
        <v>713</v>
      </c>
      <c r="E1496" t="str">
        <f>_xlfn.XLOOKUP(Orders_CLEAN[[#This Row],[CustomerID]],Customers[CustomerID],Customers[CustomerName])</f>
        <v>Bongani Le Roux</v>
      </c>
      <c r="F1496" t="s">
        <v>88</v>
      </c>
      <c r="G1496" t="str">
        <f>_xlfn.XLOOKUP(Orders_CLEAN[[#This Row],[ProductID]],Products[ProductID],Products[ProductName])</f>
        <v>Tables Model 2</v>
      </c>
      <c r="H1496" t="str">
        <f>_xlfn.XLOOKUP(Orders_CLEAN[[#This Row],[ProductName]],Products[ProductName],Products[Category])</f>
        <v>Furniture</v>
      </c>
      <c r="I1496" s="6">
        <f>_xlfn.XLOOKUP(Orders_CLEAN[[#This Row],[ProductID]],Products[ProductID],Products[Cost])</f>
        <v>752.53</v>
      </c>
      <c r="J1496">
        <v>11</v>
      </c>
      <c r="K1496" s="6">
        <v>1018.12</v>
      </c>
      <c r="L1496" s="7">
        <v>0.1</v>
      </c>
      <c r="M1496" t="s">
        <v>27</v>
      </c>
      <c r="N1496" t="s">
        <v>31</v>
      </c>
      <c r="O1496" t="str">
        <f>_xlfn.XLOOKUP(Orders_CLEAN[[#This Row],[Region]],Region_lookup[RegionCode],Region_lookup[RegionName])</f>
        <v>Gauteng</v>
      </c>
      <c r="P1496" t="s">
        <v>32</v>
      </c>
      <c r="Q1496" t="str">
        <f>_xlfn.XLOOKUP(Orders_CLEAN[[#This Row],[EmployeeID]],Employees[EmployeeID],Employees[EmployeeName])</f>
        <v>Nomvula Mokoena</v>
      </c>
      <c r="R1496" s="8">
        <f>Orders_CLEAN[[#This Row],[Quantity]]*Orders_CLEAN[[#This Row],[UnitPrice]]*(1-Orders_CLEAN[[#This Row],[Discount]])</f>
        <v>10079.388000000001</v>
      </c>
      <c r="S1496" s="8">
        <f>Orders_CLEAN[[#This Row],[Cost]]*Orders_CLEAN[[#This Row],[Quantity]]</f>
        <v>8277.83</v>
      </c>
      <c r="T1496" s="8">
        <f>Orders_CLEAN[[#This Row],[LineTotal]]-Orders_CLEAN[[#This Row],[LineCost]]</f>
        <v>1801.5580000000009</v>
      </c>
      <c r="U1496" s="8" t="str">
        <f>IFERROR(IF(Orders_CLEAN[[#This Row],[Profit]]/Orders_CLEAN[[#This Row],[LineTotal]]&gt;0.3, "High", IF(Orders_CLEAN[[#This Row],[Profit]]/Orders_CLEAN[[#This Row],[LineTotal]]&gt;=0.15, "Medium", "Low")), "Quantity Error!")</f>
        <v>Medium</v>
      </c>
      <c r="V1496" s="8" t="str">
        <f>IF(COUNTIF(Returns[OrderID], Orders_CLEAN[[#This Row],[OrderID]])&gt;0, "Yes", "No")</f>
        <v>No</v>
      </c>
      <c r="W1496" s="19">
        <f>IF(Orders_CLEAN[[#This Row],[Returned]]="Yes",1,0)</f>
        <v>0</v>
      </c>
    </row>
    <row r="1497" spans="1:23" x14ac:dyDescent="0.2">
      <c r="A1497" t="s">
        <v>2215</v>
      </c>
      <c r="B1497" s="5">
        <v>45454</v>
      </c>
      <c r="C1497" s="5" t="str">
        <f>IF(Orders_CLEAN[[#This Row],[Quantity]]="", "Quantity Error!", "Q"&amp;ROUNDUP(MONTH(Orders_CLEAN[[#This Row],[OrderDate]])/3,0))</f>
        <v>Q2</v>
      </c>
      <c r="D1497" t="s">
        <v>416</v>
      </c>
      <c r="E1497" t="str">
        <f>_xlfn.XLOOKUP(Orders_CLEAN[[#This Row],[CustomerID]],Customers[CustomerID],Customers[CustomerName])</f>
        <v>Kagiso Le Roux</v>
      </c>
      <c r="F1497" t="s">
        <v>69</v>
      </c>
      <c r="G1497" t="str">
        <f>_xlfn.XLOOKUP(Orders_CLEAN[[#This Row],[ProductID]],Products[ProductID],Products[ProductName])</f>
        <v>Paper Model 2</v>
      </c>
      <c r="H1497" t="str">
        <f>_xlfn.XLOOKUP(Orders_CLEAN[[#This Row],[ProductName]],Products[ProductName],Products[Category])</f>
        <v>Office Supplies</v>
      </c>
      <c r="I1497" s="6">
        <f>_xlfn.XLOOKUP(Orders_CLEAN[[#This Row],[ProductID]],Products[ProductID],Products[Cost])</f>
        <v>461.98</v>
      </c>
      <c r="J1497">
        <v>4</v>
      </c>
      <c r="K1497" s="6">
        <v>1013.15</v>
      </c>
      <c r="L1497" s="7">
        <v>0</v>
      </c>
      <c r="M1497" t="s">
        <v>62</v>
      </c>
      <c r="N1497" t="s">
        <v>47</v>
      </c>
      <c r="O1497" t="str">
        <f>_xlfn.XLOOKUP(Orders_CLEAN[[#This Row],[Region]],Region_lookup[RegionCode],Region_lookup[RegionName])</f>
        <v>Eastern Cape</v>
      </c>
      <c r="P1497" t="s">
        <v>48</v>
      </c>
      <c r="Q1497" t="str">
        <f>_xlfn.XLOOKUP(Orders_CLEAN[[#This Row],[EmployeeID]],Employees[EmployeeID],Employees[EmployeeName])</f>
        <v>Sipho Ndlovu</v>
      </c>
      <c r="R1497" s="8">
        <f>Orders_CLEAN[[#This Row],[Quantity]]*Orders_CLEAN[[#This Row],[UnitPrice]]*(1-Orders_CLEAN[[#This Row],[Discount]])</f>
        <v>4052.6</v>
      </c>
      <c r="S1497" s="8">
        <f>Orders_CLEAN[[#This Row],[Cost]]*Orders_CLEAN[[#This Row],[Quantity]]</f>
        <v>1847.92</v>
      </c>
      <c r="T1497" s="8">
        <f>Orders_CLEAN[[#This Row],[LineTotal]]-Orders_CLEAN[[#This Row],[LineCost]]</f>
        <v>2204.6799999999998</v>
      </c>
      <c r="U1497" s="8" t="str">
        <f>IFERROR(IF(Orders_CLEAN[[#This Row],[Profit]]/Orders_CLEAN[[#This Row],[LineTotal]]&gt;0.3, "High", IF(Orders_CLEAN[[#This Row],[Profit]]/Orders_CLEAN[[#This Row],[LineTotal]]&gt;=0.15, "Medium", "Low")), "Quantity Error!")</f>
        <v>High</v>
      </c>
      <c r="V1497" s="8" t="str">
        <f>IF(COUNTIF(Returns[OrderID], Orders_CLEAN[[#This Row],[OrderID]])&gt;0, "Yes", "No")</f>
        <v>No</v>
      </c>
      <c r="W1497" s="19">
        <f>IF(Orders_CLEAN[[#This Row],[Returned]]="Yes",1,0)</f>
        <v>0</v>
      </c>
    </row>
    <row r="1498" spans="1:23" x14ac:dyDescent="0.2">
      <c r="A1498" t="s">
        <v>2217</v>
      </c>
      <c r="B1498" s="5">
        <v>45422</v>
      </c>
      <c r="C1498" s="5" t="str">
        <f>IF(Orders_CLEAN[[#This Row],[Quantity]]="", "Quantity Error!", "Q"&amp;ROUNDUP(MONTH(Orders_CLEAN[[#This Row],[OrderDate]])/3,0))</f>
        <v>Q2</v>
      </c>
      <c r="D1498" t="s">
        <v>50</v>
      </c>
      <c r="E1498" t="str">
        <f>_xlfn.XLOOKUP(Orders_CLEAN[[#This Row],[CustomerID]],Customers[CustomerID],Customers[CustomerName])</f>
        <v>Precious Steyn</v>
      </c>
      <c r="F1498" t="s">
        <v>69</v>
      </c>
      <c r="G1498" t="str">
        <f>_xlfn.XLOOKUP(Orders_CLEAN[[#This Row],[ProductID]],Products[ProductID],Products[ProductName])</f>
        <v>Paper Model 2</v>
      </c>
      <c r="H1498" t="str">
        <f>_xlfn.XLOOKUP(Orders_CLEAN[[#This Row],[ProductName]],Products[ProductName],Products[Category])</f>
        <v>Office Supplies</v>
      </c>
      <c r="I1498" s="6">
        <f>_xlfn.XLOOKUP(Orders_CLEAN[[#This Row],[ProductID]],Products[ProductID],Products[Cost])</f>
        <v>461.98</v>
      </c>
      <c r="J1498">
        <v>7</v>
      </c>
      <c r="K1498" s="6">
        <v>1013.15</v>
      </c>
      <c r="L1498" s="7">
        <v>0</v>
      </c>
      <c r="M1498" t="s">
        <v>62</v>
      </c>
      <c r="N1498" t="s">
        <v>31</v>
      </c>
      <c r="O1498" t="str">
        <f>_xlfn.XLOOKUP(Orders_CLEAN[[#This Row],[Region]],Region_lookup[RegionCode],Region_lookup[RegionName])</f>
        <v>Gauteng</v>
      </c>
      <c r="P1498" t="s">
        <v>32</v>
      </c>
      <c r="Q1498" t="str">
        <f>_xlfn.XLOOKUP(Orders_CLEAN[[#This Row],[EmployeeID]],Employees[EmployeeID],Employees[EmployeeName])</f>
        <v>Nomvula Mokoena</v>
      </c>
      <c r="R1498" s="8">
        <f>Orders_CLEAN[[#This Row],[Quantity]]*Orders_CLEAN[[#This Row],[UnitPrice]]*(1-Orders_CLEAN[[#This Row],[Discount]])</f>
        <v>7092.05</v>
      </c>
      <c r="S1498" s="8">
        <f>Orders_CLEAN[[#This Row],[Cost]]*Orders_CLEAN[[#This Row],[Quantity]]</f>
        <v>3233.86</v>
      </c>
      <c r="T1498" s="8">
        <f>Orders_CLEAN[[#This Row],[LineTotal]]-Orders_CLEAN[[#This Row],[LineCost]]</f>
        <v>3858.19</v>
      </c>
      <c r="U1498" s="8" t="str">
        <f>IFERROR(IF(Orders_CLEAN[[#This Row],[Profit]]/Orders_CLEAN[[#This Row],[LineTotal]]&gt;0.3, "High", IF(Orders_CLEAN[[#This Row],[Profit]]/Orders_CLEAN[[#This Row],[LineTotal]]&gt;=0.15, "Medium", "Low")), "Quantity Error!")</f>
        <v>High</v>
      </c>
      <c r="V1498" s="8" t="str">
        <f>IF(COUNTIF(Returns[OrderID], Orders_CLEAN[[#This Row],[OrderID]])&gt;0, "Yes", "No")</f>
        <v>No</v>
      </c>
      <c r="W1498" s="19">
        <f>IF(Orders_CLEAN[[#This Row],[Returned]]="Yes",1,0)</f>
        <v>0</v>
      </c>
    </row>
    <row r="1499" spans="1:23" x14ac:dyDescent="0.2">
      <c r="A1499" t="s">
        <v>2218</v>
      </c>
      <c r="B1499" s="5">
        <v>45371</v>
      </c>
      <c r="C1499" s="5" t="str">
        <f>IF(Orders_CLEAN[[#This Row],[Quantity]]="", "Quantity Error!", "Q"&amp;ROUNDUP(MONTH(Orders_CLEAN[[#This Row],[OrderDate]])/3,0))</f>
        <v>Q1</v>
      </c>
      <c r="D1499" t="s">
        <v>29</v>
      </c>
      <c r="E1499" t="str">
        <f>_xlfn.XLOOKUP(Orders_CLEAN[[#This Row],[CustomerID]],Customers[CustomerID],Customers[CustomerName])</f>
        <v>Lerato Molefe</v>
      </c>
      <c r="F1499" t="s">
        <v>92</v>
      </c>
      <c r="G1499" t="str">
        <f>_xlfn.XLOOKUP(Orders_CLEAN[[#This Row],[ProductID]],Products[ProductID],Products[ProductName])</f>
        <v>Accessories Model 3</v>
      </c>
      <c r="H1499" t="str">
        <f>_xlfn.XLOOKUP(Orders_CLEAN[[#This Row],[ProductName]],Products[ProductName],Products[Category])</f>
        <v>Technology</v>
      </c>
      <c r="I1499" s="6">
        <f>_xlfn.XLOOKUP(Orders_CLEAN[[#This Row],[ProductID]],Products[ProductID],Products[Cost])</f>
        <v>357.49</v>
      </c>
      <c r="J1499">
        <v>9</v>
      </c>
      <c r="K1499" s="6">
        <v>769.69</v>
      </c>
      <c r="L1499" s="7">
        <v>0</v>
      </c>
      <c r="M1499" t="s">
        <v>27</v>
      </c>
      <c r="N1499" t="s">
        <v>31</v>
      </c>
      <c r="O1499" t="str">
        <f>_xlfn.XLOOKUP(Orders_CLEAN[[#This Row],[Region]],Region_lookup[RegionCode],Region_lookup[RegionName])</f>
        <v>Gauteng</v>
      </c>
      <c r="P1499" t="s">
        <v>52</v>
      </c>
      <c r="Q1499" t="str">
        <f>_xlfn.XLOOKUP(Orders_CLEAN[[#This Row],[EmployeeID]],Employees[EmployeeID],Employees[EmployeeName])</f>
        <v>Precious Mbatha</v>
      </c>
      <c r="R1499" s="8">
        <f>Orders_CLEAN[[#This Row],[Quantity]]*Orders_CLEAN[[#This Row],[UnitPrice]]*(1-Orders_CLEAN[[#This Row],[Discount]])</f>
        <v>6927.2100000000009</v>
      </c>
      <c r="S1499" s="8">
        <f>Orders_CLEAN[[#This Row],[Cost]]*Orders_CLEAN[[#This Row],[Quantity]]</f>
        <v>3217.41</v>
      </c>
      <c r="T1499" s="8">
        <f>Orders_CLEAN[[#This Row],[LineTotal]]-Orders_CLEAN[[#This Row],[LineCost]]</f>
        <v>3709.8000000000011</v>
      </c>
      <c r="U1499" s="8" t="str">
        <f>IFERROR(IF(Orders_CLEAN[[#This Row],[Profit]]/Orders_CLEAN[[#This Row],[LineTotal]]&gt;0.3, "High", IF(Orders_CLEAN[[#This Row],[Profit]]/Orders_CLEAN[[#This Row],[LineTotal]]&gt;=0.15, "Medium", "Low")), "Quantity Error!")</f>
        <v>High</v>
      </c>
      <c r="V1499" s="8" t="str">
        <f>IF(COUNTIF(Returns[OrderID], Orders_CLEAN[[#This Row],[OrderID]])&gt;0, "Yes", "No")</f>
        <v>Yes</v>
      </c>
      <c r="W1499" s="19">
        <f>IF(Orders_CLEAN[[#This Row],[Returned]]="Yes",1,0)</f>
        <v>1</v>
      </c>
    </row>
    <row r="1500" spans="1:23" x14ac:dyDescent="0.2">
      <c r="A1500" t="s">
        <v>2219</v>
      </c>
      <c r="B1500" s="5">
        <v>45532</v>
      </c>
      <c r="C1500" s="5" t="str">
        <f>IF(Orders_CLEAN[[#This Row],[Quantity]]="", "Quantity Error!", "Q"&amp;ROUNDUP(MONTH(Orders_CLEAN[[#This Row],[OrderDate]])/3,0))</f>
        <v>Q3</v>
      </c>
      <c r="D1500" t="s">
        <v>458</v>
      </c>
      <c r="E1500" t="str">
        <f>_xlfn.XLOOKUP(Orders_CLEAN[[#This Row],[CustomerID]],Customers[CustomerID],Customers[CustomerName])</f>
        <v>Pieter Nkosi</v>
      </c>
      <c r="F1500" t="s">
        <v>114</v>
      </c>
      <c r="G1500" t="str">
        <f>_xlfn.XLOOKUP(Orders_CLEAN[[#This Row],[ProductID]],Products[ProductID],Products[ProductName])</f>
        <v>Staplers Model 4</v>
      </c>
      <c r="H1500" t="str">
        <f>_xlfn.XLOOKUP(Orders_CLEAN[[#This Row],[ProductName]],Products[ProductName],Products[Category])</f>
        <v>Office Supplies</v>
      </c>
      <c r="I1500" s="6">
        <f>_xlfn.XLOOKUP(Orders_CLEAN[[#This Row],[ProductID]],Products[ProductID],Products[Cost])</f>
        <v>465.76</v>
      </c>
      <c r="J1500">
        <v>7</v>
      </c>
      <c r="K1500" s="6">
        <v>906.25</v>
      </c>
      <c r="L1500" s="7">
        <v>0</v>
      </c>
      <c r="M1500" t="s">
        <v>27</v>
      </c>
      <c r="N1500" t="s">
        <v>31</v>
      </c>
      <c r="O1500" t="str">
        <f>_xlfn.XLOOKUP(Orders_CLEAN[[#This Row],[Region]],Region_lookup[RegionCode],Region_lookup[RegionName])</f>
        <v>Gauteng</v>
      </c>
      <c r="P1500" t="s">
        <v>32</v>
      </c>
      <c r="Q1500" t="str">
        <f>_xlfn.XLOOKUP(Orders_CLEAN[[#This Row],[EmployeeID]],Employees[EmployeeID],Employees[EmployeeName])</f>
        <v>Nomvula Mokoena</v>
      </c>
      <c r="R1500" s="8">
        <f>Orders_CLEAN[[#This Row],[Quantity]]*Orders_CLEAN[[#This Row],[UnitPrice]]*(1-Orders_CLEAN[[#This Row],[Discount]])</f>
        <v>6343.75</v>
      </c>
      <c r="S1500" s="8">
        <f>Orders_CLEAN[[#This Row],[Cost]]*Orders_CLEAN[[#This Row],[Quantity]]</f>
        <v>3260.3199999999997</v>
      </c>
      <c r="T1500" s="8">
        <f>Orders_CLEAN[[#This Row],[LineTotal]]-Orders_CLEAN[[#This Row],[LineCost]]</f>
        <v>3083.4300000000003</v>
      </c>
      <c r="U1500" s="8" t="str">
        <f>IFERROR(IF(Orders_CLEAN[[#This Row],[Profit]]/Orders_CLEAN[[#This Row],[LineTotal]]&gt;0.3, "High", IF(Orders_CLEAN[[#This Row],[Profit]]/Orders_CLEAN[[#This Row],[LineTotal]]&gt;=0.15, "Medium", "Low")), "Quantity Error!")</f>
        <v>High</v>
      </c>
      <c r="V1500" s="8" t="str">
        <f>IF(COUNTIF(Returns[OrderID], Orders_CLEAN[[#This Row],[OrderID]])&gt;0, "Yes", "No")</f>
        <v>No</v>
      </c>
      <c r="W1500" s="19">
        <f>IF(Orders_CLEAN[[#This Row],[Returned]]="Yes",1,0)</f>
        <v>0</v>
      </c>
    </row>
    <row r="1501" spans="1:23" x14ac:dyDescent="0.2">
      <c r="A1501" t="s">
        <v>2220</v>
      </c>
      <c r="B1501" s="5">
        <v>45729</v>
      </c>
      <c r="C1501" s="5" t="str">
        <f>IF(Orders_CLEAN[[#This Row],[Quantity]]="", "Quantity Error!", "Q"&amp;ROUNDUP(MONTH(Orders_CLEAN[[#This Row],[OrderDate]])/3,0))</f>
        <v>Q1</v>
      </c>
      <c r="D1501" t="s">
        <v>428</v>
      </c>
      <c r="E1501" t="str">
        <f>_xlfn.XLOOKUP(Orders_CLEAN[[#This Row],[CustomerID]],Customers[CustomerID],Customers[CustomerName])</f>
        <v>Chantelle Steyn</v>
      </c>
      <c r="F1501" t="s">
        <v>69</v>
      </c>
      <c r="G1501" t="str">
        <f>_xlfn.XLOOKUP(Orders_CLEAN[[#This Row],[ProductID]],Products[ProductID],Products[ProductName])</f>
        <v>Paper Model 2</v>
      </c>
      <c r="H1501" t="str">
        <f>_xlfn.XLOOKUP(Orders_CLEAN[[#This Row],[ProductName]],Products[ProductName],Products[Category])</f>
        <v>Office Supplies</v>
      </c>
      <c r="I1501" s="6">
        <f>_xlfn.XLOOKUP(Orders_CLEAN[[#This Row],[ProductID]],Products[ProductID],Products[Cost])</f>
        <v>461.98</v>
      </c>
      <c r="J1501">
        <v>7</v>
      </c>
      <c r="K1501" s="6">
        <v>1013.15</v>
      </c>
      <c r="L1501" s="7">
        <v>0</v>
      </c>
      <c r="M1501" t="s">
        <v>27</v>
      </c>
      <c r="N1501" t="s">
        <v>14</v>
      </c>
      <c r="O1501" t="str">
        <f>_xlfn.XLOOKUP(Orders_CLEAN[[#This Row],[Region]],Region_lookup[RegionCode],Region_lookup[RegionName])</f>
        <v>Western Cape</v>
      </c>
      <c r="P1501" t="s">
        <v>93</v>
      </c>
      <c r="Q1501" t="str">
        <f>_xlfn.XLOOKUP(Orders_CLEAN[[#This Row],[EmployeeID]],Employees[EmployeeID],Employees[EmployeeName])</f>
        <v>Anja Zulu</v>
      </c>
      <c r="R1501" s="8">
        <f>Orders_CLEAN[[#This Row],[Quantity]]*Orders_CLEAN[[#This Row],[UnitPrice]]*(1-Orders_CLEAN[[#This Row],[Discount]])</f>
        <v>7092.05</v>
      </c>
      <c r="S1501" s="8">
        <f>Orders_CLEAN[[#This Row],[Cost]]*Orders_CLEAN[[#This Row],[Quantity]]</f>
        <v>3233.86</v>
      </c>
      <c r="T1501" s="8">
        <f>Orders_CLEAN[[#This Row],[LineTotal]]-Orders_CLEAN[[#This Row],[LineCost]]</f>
        <v>3858.19</v>
      </c>
      <c r="U1501" s="8" t="str">
        <f>IFERROR(IF(Orders_CLEAN[[#This Row],[Profit]]/Orders_CLEAN[[#This Row],[LineTotal]]&gt;0.3, "High", IF(Orders_CLEAN[[#This Row],[Profit]]/Orders_CLEAN[[#This Row],[LineTotal]]&gt;=0.15, "Medium", "Low")), "Quantity Error!")</f>
        <v>High</v>
      </c>
      <c r="V1501" s="8" t="str">
        <f>IF(COUNTIF(Returns[OrderID], Orders_CLEAN[[#This Row],[OrderID]])&gt;0, "Yes", "No")</f>
        <v>No</v>
      </c>
      <c r="W1501" s="19">
        <f>IF(Orders_CLEAN[[#This Row],[Returned]]="Yes",1,0)</f>
        <v>0</v>
      </c>
    </row>
    <row r="1502" spans="1:23" x14ac:dyDescent="0.2">
      <c r="A1502" t="s">
        <v>2221</v>
      </c>
      <c r="B1502" s="5">
        <v>45545</v>
      </c>
      <c r="C1502" s="5" t="str">
        <f>IF(Orders_CLEAN[[#This Row],[Quantity]]="", "Quantity Error!", "Q"&amp;ROUNDUP(MONTH(Orders_CLEAN[[#This Row],[OrderDate]])/3,0))</f>
        <v>Q3</v>
      </c>
      <c r="D1502" t="s">
        <v>355</v>
      </c>
      <c r="E1502" t="str">
        <f>_xlfn.XLOOKUP(Orders_CLEAN[[#This Row],[CustomerID]],Customers[CustomerID],Customers[CustomerName])</f>
        <v>Pieter Joubert</v>
      </c>
      <c r="F1502" t="s">
        <v>88</v>
      </c>
      <c r="G1502" t="str">
        <f>_xlfn.XLOOKUP(Orders_CLEAN[[#This Row],[ProductID]],Products[ProductID],Products[ProductName])</f>
        <v>Tables Model 2</v>
      </c>
      <c r="H1502" t="str">
        <f>_xlfn.XLOOKUP(Orders_CLEAN[[#This Row],[ProductName]],Products[ProductName],Products[Category])</f>
        <v>Furniture</v>
      </c>
      <c r="I1502" s="6">
        <f>_xlfn.XLOOKUP(Orders_CLEAN[[#This Row],[ProductID]],Products[ProductID],Products[Cost])</f>
        <v>752.53</v>
      </c>
      <c r="J1502">
        <v>4</v>
      </c>
      <c r="K1502" s="6">
        <v>1018.12</v>
      </c>
      <c r="L1502" s="7">
        <v>0</v>
      </c>
      <c r="M1502" t="s">
        <v>27</v>
      </c>
      <c r="N1502" t="s">
        <v>14</v>
      </c>
      <c r="O1502" t="str">
        <f>_xlfn.XLOOKUP(Orders_CLEAN[[#This Row],[Region]],Region_lookup[RegionCode],Region_lookup[RegionName])</f>
        <v>Western Cape</v>
      </c>
      <c r="P1502" t="s">
        <v>15</v>
      </c>
      <c r="Q1502" t="str">
        <f>_xlfn.XLOOKUP(Orders_CLEAN[[#This Row],[EmployeeID]],Employees[EmployeeID],Employees[EmployeeName])</f>
        <v>Anja Fourie</v>
      </c>
      <c r="R1502" s="8">
        <f>Orders_CLEAN[[#This Row],[Quantity]]*Orders_CLEAN[[#This Row],[UnitPrice]]*(1-Orders_CLEAN[[#This Row],[Discount]])</f>
        <v>4072.48</v>
      </c>
      <c r="S1502" s="8">
        <f>Orders_CLEAN[[#This Row],[Cost]]*Orders_CLEAN[[#This Row],[Quantity]]</f>
        <v>3010.12</v>
      </c>
      <c r="T1502" s="8">
        <f>Orders_CLEAN[[#This Row],[LineTotal]]-Orders_CLEAN[[#This Row],[LineCost]]</f>
        <v>1062.3600000000001</v>
      </c>
      <c r="U1502" s="8" t="str">
        <f>IFERROR(IF(Orders_CLEAN[[#This Row],[Profit]]/Orders_CLEAN[[#This Row],[LineTotal]]&gt;0.3, "High", IF(Orders_CLEAN[[#This Row],[Profit]]/Orders_CLEAN[[#This Row],[LineTotal]]&gt;=0.15, "Medium", "Low")), "Quantity Error!")</f>
        <v>Medium</v>
      </c>
      <c r="V1502" s="8" t="str">
        <f>IF(COUNTIF(Returns[OrderID], Orders_CLEAN[[#This Row],[OrderID]])&gt;0, "Yes", "No")</f>
        <v>No</v>
      </c>
      <c r="W1502" s="19">
        <f>IF(Orders_CLEAN[[#This Row],[Returned]]="Yes",1,0)</f>
        <v>0</v>
      </c>
    </row>
    <row r="1503" spans="1:23" x14ac:dyDescent="0.2">
      <c r="A1503" t="s">
        <v>2222</v>
      </c>
      <c r="B1503" s="5">
        <v>45309</v>
      </c>
      <c r="C1503" s="5" t="str">
        <f>IF(Orders_CLEAN[[#This Row],[Quantity]]="", "Quantity Error!", "Q"&amp;ROUNDUP(MONTH(Orders_CLEAN[[#This Row],[OrderDate]])/3,0))</f>
        <v>Q1</v>
      </c>
      <c r="D1503" t="s">
        <v>57</v>
      </c>
      <c r="E1503" t="str">
        <f>_xlfn.XLOOKUP(Orders_CLEAN[[#This Row],[CustomerID]],Customers[CustomerID],Customers[CustomerName])</f>
        <v>Johan Van Der Merwe</v>
      </c>
      <c r="F1503" t="s">
        <v>118</v>
      </c>
      <c r="G1503" t="str">
        <f>_xlfn.XLOOKUP(Orders_CLEAN[[#This Row],[ProductID]],Products[ProductID],Products[ProductName])</f>
        <v>Paper Model 1</v>
      </c>
      <c r="H1503" t="str">
        <f>_xlfn.XLOOKUP(Orders_CLEAN[[#This Row],[ProductName]],Products[ProductName],Products[Category])</f>
        <v>Office Supplies</v>
      </c>
      <c r="I1503" s="6">
        <f>_xlfn.XLOOKUP(Orders_CLEAN[[#This Row],[ProductID]],Products[ProductID],Products[Cost])</f>
        <v>193.58</v>
      </c>
      <c r="J1503">
        <v>4</v>
      </c>
      <c r="K1503" s="6">
        <v>347.15</v>
      </c>
      <c r="L1503" s="7">
        <v>0</v>
      </c>
      <c r="M1503" t="s">
        <v>27</v>
      </c>
      <c r="N1503" t="s">
        <v>47</v>
      </c>
      <c r="O1503" t="str">
        <f>_xlfn.XLOOKUP(Orders_CLEAN[[#This Row],[Region]],Region_lookup[RegionCode],Region_lookup[RegionName])</f>
        <v>Eastern Cape</v>
      </c>
      <c r="P1503" t="s">
        <v>75</v>
      </c>
      <c r="Q1503" t="str">
        <f>_xlfn.XLOOKUP(Orders_CLEAN[[#This Row],[EmployeeID]],Employees[EmployeeID],Employees[EmployeeName])</f>
        <v>Francois Steyn</v>
      </c>
      <c r="R1503" s="8">
        <f>Orders_CLEAN[[#This Row],[Quantity]]*Orders_CLEAN[[#This Row],[UnitPrice]]*(1-Orders_CLEAN[[#This Row],[Discount]])</f>
        <v>1388.6</v>
      </c>
      <c r="S1503" s="8">
        <f>Orders_CLEAN[[#This Row],[Cost]]*Orders_CLEAN[[#This Row],[Quantity]]</f>
        <v>774.32</v>
      </c>
      <c r="T1503" s="8">
        <f>Orders_CLEAN[[#This Row],[LineTotal]]-Orders_CLEAN[[#This Row],[LineCost]]</f>
        <v>614.27999999999986</v>
      </c>
      <c r="U1503" s="8" t="str">
        <f>IFERROR(IF(Orders_CLEAN[[#This Row],[Profit]]/Orders_CLEAN[[#This Row],[LineTotal]]&gt;0.3, "High", IF(Orders_CLEAN[[#This Row],[Profit]]/Orders_CLEAN[[#This Row],[LineTotal]]&gt;=0.15, "Medium", "Low")), "Quantity Error!")</f>
        <v>High</v>
      </c>
      <c r="V1503" s="8" t="str">
        <f>IF(COUNTIF(Returns[OrderID], Orders_CLEAN[[#This Row],[OrderID]])&gt;0, "Yes", "No")</f>
        <v>No</v>
      </c>
      <c r="W1503" s="19">
        <f>IF(Orders_CLEAN[[#This Row],[Returned]]="Yes",1,0)</f>
        <v>0</v>
      </c>
    </row>
    <row r="1504" spans="1:23" x14ac:dyDescent="0.2">
      <c r="A1504" t="s">
        <v>2223</v>
      </c>
      <c r="B1504" s="5">
        <v>45516</v>
      </c>
      <c r="C1504" s="5" t="str">
        <f>IF(Orders_CLEAN[[#This Row],[Quantity]]="", "Quantity Error!", "Q"&amp;ROUNDUP(MONTH(Orders_CLEAN[[#This Row],[OrderDate]])/3,0))</f>
        <v>Q3</v>
      </c>
      <c r="D1504" t="s">
        <v>283</v>
      </c>
      <c r="E1504" t="str">
        <f>_xlfn.XLOOKUP(Orders_CLEAN[[#This Row],[CustomerID]],Customers[CustomerID],Customers[CustomerName])</f>
        <v>Precious Botha</v>
      </c>
      <c r="F1504" t="s">
        <v>26</v>
      </c>
      <c r="G1504" t="str">
        <f>_xlfn.XLOOKUP(Orders_CLEAN[[#This Row],[ProductID]],Products[ProductID],Products[ProductName])</f>
        <v>Bookcases Model 3</v>
      </c>
      <c r="H1504" t="str">
        <f>_xlfn.XLOOKUP(Orders_CLEAN[[#This Row],[ProductName]],Products[ProductName],Products[Category])</f>
        <v>Furniture</v>
      </c>
      <c r="I1504" s="6">
        <f>_xlfn.XLOOKUP(Orders_CLEAN[[#This Row],[ProductID]],Products[ProductID],Products[Cost])</f>
        <v>431.57</v>
      </c>
      <c r="J1504">
        <v>8</v>
      </c>
      <c r="K1504" s="6">
        <v>725.92</v>
      </c>
      <c r="L1504" s="7">
        <v>0</v>
      </c>
      <c r="M1504" t="s">
        <v>36</v>
      </c>
      <c r="N1504" t="s">
        <v>21</v>
      </c>
      <c r="O1504" t="str">
        <f>_xlfn.XLOOKUP(Orders_CLEAN[[#This Row],[Region]],Region_lookup[RegionCode],Region_lookup[RegionName])</f>
        <v>KwaZulu-Natal</v>
      </c>
      <c r="P1504" t="s">
        <v>170</v>
      </c>
      <c r="Q1504" t="str">
        <f>_xlfn.XLOOKUP(Orders_CLEAN[[#This Row],[EmployeeID]],Employees[EmployeeID],Employees[EmployeeName])</f>
        <v>Nomvula Le Roux</v>
      </c>
      <c r="R1504" s="8">
        <f>Orders_CLEAN[[#This Row],[Quantity]]*Orders_CLEAN[[#This Row],[UnitPrice]]*(1-Orders_CLEAN[[#This Row],[Discount]])</f>
        <v>5807.36</v>
      </c>
      <c r="S1504" s="8">
        <f>Orders_CLEAN[[#This Row],[Cost]]*Orders_CLEAN[[#This Row],[Quantity]]</f>
        <v>3452.56</v>
      </c>
      <c r="T1504" s="8">
        <f>Orders_CLEAN[[#This Row],[LineTotal]]-Orders_CLEAN[[#This Row],[LineCost]]</f>
        <v>2354.7999999999997</v>
      </c>
      <c r="U1504" s="8" t="str">
        <f>IFERROR(IF(Orders_CLEAN[[#This Row],[Profit]]/Orders_CLEAN[[#This Row],[LineTotal]]&gt;0.3, "High", IF(Orders_CLEAN[[#This Row],[Profit]]/Orders_CLEAN[[#This Row],[LineTotal]]&gt;=0.15, "Medium", "Low")), "Quantity Error!")</f>
        <v>High</v>
      </c>
      <c r="V1504" s="8" t="str">
        <f>IF(COUNTIF(Returns[OrderID], Orders_CLEAN[[#This Row],[OrderID]])&gt;0, "Yes", "No")</f>
        <v>No</v>
      </c>
      <c r="W1504" s="19">
        <f>IF(Orders_CLEAN[[#This Row],[Returned]]="Yes",1,0)</f>
        <v>0</v>
      </c>
    </row>
    <row r="1505" spans="1:23" x14ac:dyDescent="0.2">
      <c r="A1505" t="s">
        <v>2225</v>
      </c>
      <c r="B1505" s="5">
        <v>45382</v>
      </c>
      <c r="C1505" s="5" t="str">
        <f>IF(Orders_CLEAN[[#This Row],[Quantity]]="", "Quantity Error!", "Q"&amp;ROUNDUP(MONTH(Orders_CLEAN[[#This Row],[OrderDate]])/3,0))</f>
        <v>Q1</v>
      </c>
      <c r="D1505" t="s">
        <v>72</v>
      </c>
      <c r="E1505" t="str">
        <f>_xlfn.XLOOKUP(Orders_CLEAN[[#This Row],[CustomerID]],Customers[CustomerID],Customers[CustomerName])</f>
        <v>Francois Botha</v>
      </c>
      <c r="F1505" t="s">
        <v>195</v>
      </c>
      <c r="G1505" t="str">
        <f>_xlfn.XLOOKUP(Orders_CLEAN[[#This Row],[ProductID]],Products[ProductID],Products[ProductName])</f>
        <v>Printers Model 2</v>
      </c>
      <c r="H1505" t="str">
        <f>_xlfn.XLOOKUP(Orders_CLEAN[[#This Row],[ProductName]],Products[ProductName],Products[Category])</f>
        <v>Technology</v>
      </c>
      <c r="I1505" s="6">
        <f>_xlfn.XLOOKUP(Orders_CLEAN[[#This Row],[ProductID]],Products[ProductID],Products[Cost])</f>
        <v>338.21</v>
      </c>
      <c r="J1505">
        <v>11</v>
      </c>
      <c r="K1505" s="6">
        <v>661.25</v>
      </c>
      <c r="L1505" s="7">
        <v>0.2</v>
      </c>
      <c r="M1505" t="s">
        <v>13</v>
      </c>
      <c r="N1505" t="s">
        <v>47</v>
      </c>
      <c r="O1505" t="str">
        <f>_xlfn.XLOOKUP(Orders_CLEAN[[#This Row],[Region]],Region_lookup[RegionCode],Region_lookup[RegionName])</f>
        <v>Eastern Cape</v>
      </c>
      <c r="P1505" t="s">
        <v>75</v>
      </c>
      <c r="Q1505" t="str">
        <f>_xlfn.XLOOKUP(Orders_CLEAN[[#This Row],[EmployeeID]],Employees[EmployeeID],Employees[EmployeeName])</f>
        <v>Francois Steyn</v>
      </c>
      <c r="R1505" s="8">
        <f>Orders_CLEAN[[#This Row],[Quantity]]*Orders_CLEAN[[#This Row],[UnitPrice]]*(1-Orders_CLEAN[[#This Row],[Discount]])</f>
        <v>5819</v>
      </c>
      <c r="S1505" s="8">
        <f>Orders_CLEAN[[#This Row],[Cost]]*Orders_CLEAN[[#This Row],[Quantity]]</f>
        <v>3720.31</v>
      </c>
      <c r="T1505" s="8">
        <f>Orders_CLEAN[[#This Row],[LineTotal]]-Orders_CLEAN[[#This Row],[LineCost]]</f>
        <v>2098.69</v>
      </c>
      <c r="U1505" s="8" t="str">
        <f>IFERROR(IF(Orders_CLEAN[[#This Row],[Profit]]/Orders_CLEAN[[#This Row],[LineTotal]]&gt;0.3, "High", IF(Orders_CLEAN[[#This Row],[Profit]]/Orders_CLEAN[[#This Row],[LineTotal]]&gt;=0.15, "Medium", "Low")), "Quantity Error!")</f>
        <v>High</v>
      </c>
      <c r="V1505" s="8" t="str">
        <f>IF(COUNTIF(Returns[OrderID], Orders_CLEAN[[#This Row],[OrderID]])&gt;0, "Yes", "No")</f>
        <v>Yes</v>
      </c>
      <c r="W1505" s="19">
        <f>IF(Orders_CLEAN[[#This Row],[Returned]]="Yes",1,0)</f>
        <v>1</v>
      </c>
    </row>
    <row r="1506" spans="1:23" x14ac:dyDescent="0.2">
      <c r="A1506" t="s">
        <v>2227</v>
      </c>
      <c r="B1506" s="5">
        <v>45486</v>
      </c>
      <c r="C1506" s="5" t="str">
        <f>IF(Orders_CLEAN[[#This Row],[Quantity]]="", "Quantity Error!", "Q"&amp;ROUNDUP(MONTH(Orders_CLEAN[[#This Row],[OrderDate]])/3,0))</f>
        <v>Q3</v>
      </c>
      <c r="D1506" t="s">
        <v>570</v>
      </c>
      <c r="E1506" t="str">
        <f>_xlfn.XLOOKUP(Orders_CLEAN[[#This Row],[CustomerID]],Customers[CustomerID],Customers[CustomerName])</f>
        <v>Werner Joubert</v>
      </c>
      <c r="F1506" t="s">
        <v>297</v>
      </c>
      <c r="G1506" t="str">
        <f>_xlfn.XLOOKUP(Orders_CLEAN[[#This Row],[ProductID]],Products[ProductID],Products[ProductName])</f>
        <v>Laptops Model 2</v>
      </c>
      <c r="H1506" t="str">
        <f>_xlfn.XLOOKUP(Orders_CLEAN[[#This Row],[ProductName]],Products[ProductName],Products[Category])</f>
        <v>Technology</v>
      </c>
      <c r="I1506" s="6">
        <f>_xlfn.XLOOKUP(Orders_CLEAN[[#This Row],[ProductID]],Products[ProductID],Products[Cost])</f>
        <v>55.26</v>
      </c>
      <c r="J1506">
        <v>7</v>
      </c>
      <c r="K1506" s="6">
        <v>112.32</v>
      </c>
      <c r="L1506" s="7">
        <v>0.15</v>
      </c>
      <c r="M1506" t="s">
        <v>62</v>
      </c>
      <c r="N1506" t="s">
        <v>21</v>
      </c>
      <c r="O1506" t="str">
        <f>_xlfn.XLOOKUP(Orders_CLEAN[[#This Row],[Region]],Region_lookup[RegionCode],Region_lookup[RegionName])</f>
        <v>KwaZulu-Natal</v>
      </c>
      <c r="P1506" t="s">
        <v>170</v>
      </c>
      <c r="Q1506" t="str">
        <f>_xlfn.XLOOKUP(Orders_CLEAN[[#This Row],[EmployeeID]],Employees[EmployeeID],Employees[EmployeeName])</f>
        <v>Nomvula Le Roux</v>
      </c>
      <c r="R1506" s="8">
        <f>Orders_CLEAN[[#This Row],[Quantity]]*Orders_CLEAN[[#This Row],[UnitPrice]]*(1-Orders_CLEAN[[#This Row],[Discount]])</f>
        <v>668.30399999999997</v>
      </c>
      <c r="S1506" s="8">
        <f>Orders_CLEAN[[#This Row],[Cost]]*Orders_CLEAN[[#This Row],[Quantity]]</f>
        <v>386.82</v>
      </c>
      <c r="T1506" s="8">
        <f>Orders_CLEAN[[#This Row],[LineTotal]]-Orders_CLEAN[[#This Row],[LineCost]]</f>
        <v>281.48399999999998</v>
      </c>
      <c r="U1506" s="8" t="str">
        <f>IFERROR(IF(Orders_CLEAN[[#This Row],[Profit]]/Orders_CLEAN[[#This Row],[LineTotal]]&gt;0.3, "High", IF(Orders_CLEAN[[#This Row],[Profit]]/Orders_CLEAN[[#This Row],[LineTotal]]&gt;=0.15, "Medium", "Low")), "Quantity Error!")</f>
        <v>High</v>
      </c>
      <c r="V1506" s="8" t="str">
        <f>IF(COUNTIF(Returns[OrderID], Orders_CLEAN[[#This Row],[OrderID]])&gt;0, "Yes", "No")</f>
        <v>No</v>
      </c>
      <c r="W1506" s="19">
        <f>IF(Orders_CLEAN[[#This Row],[Returned]]="Yes",1,0)</f>
        <v>0</v>
      </c>
    </row>
    <row r="1507" spans="1:23" x14ac:dyDescent="0.2">
      <c r="A1507" t="s">
        <v>2228</v>
      </c>
      <c r="B1507" s="5">
        <v>45601</v>
      </c>
      <c r="C1507" s="5" t="str">
        <f>IF(Orders_CLEAN[[#This Row],[Quantity]]="", "Quantity Error!", "Q"&amp;ROUNDUP(MONTH(Orders_CLEAN[[#This Row],[OrderDate]])/3,0))</f>
        <v>Q4</v>
      </c>
      <c r="D1507" t="s">
        <v>120</v>
      </c>
      <c r="E1507" t="str">
        <f>_xlfn.XLOOKUP(Orders_CLEAN[[#This Row],[CustomerID]],Customers[CustomerID],Customers[CustomerName])</f>
        <v>Francois Sithole</v>
      </c>
      <c r="F1507" t="s">
        <v>35</v>
      </c>
      <c r="G1507" t="str">
        <f>_xlfn.XLOOKUP(Orders_CLEAN[[#This Row],[ProductID]],Products[ProductID],Products[ProductName])</f>
        <v>Accessories Model 1</v>
      </c>
      <c r="H1507" t="str">
        <f>_xlfn.XLOOKUP(Orders_CLEAN[[#This Row],[ProductName]],Products[ProductName],Products[Category])</f>
        <v>Technology</v>
      </c>
      <c r="I1507" s="6">
        <f>_xlfn.XLOOKUP(Orders_CLEAN[[#This Row],[ProductID]],Products[ProductID],Products[Cost])</f>
        <v>329.45</v>
      </c>
      <c r="J1507">
        <v>4</v>
      </c>
      <c r="K1507" s="6">
        <v>709.62</v>
      </c>
      <c r="L1507" s="7">
        <v>0.1</v>
      </c>
      <c r="M1507" t="s">
        <v>27</v>
      </c>
      <c r="N1507" t="s">
        <v>31</v>
      </c>
      <c r="O1507" t="str">
        <f>_xlfn.XLOOKUP(Orders_CLEAN[[#This Row],[Region]],Region_lookup[RegionCode],Region_lookup[RegionName])</f>
        <v>Gauteng</v>
      </c>
      <c r="P1507" t="s">
        <v>32</v>
      </c>
      <c r="Q1507" t="str">
        <f>_xlfn.XLOOKUP(Orders_CLEAN[[#This Row],[EmployeeID]],Employees[EmployeeID],Employees[EmployeeName])</f>
        <v>Nomvula Mokoena</v>
      </c>
      <c r="R1507" s="8">
        <f>Orders_CLEAN[[#This Row],[Quantity]]*Orders_CLEAN[[#This Row],[UnitPrice]]*(1-Orders_CLEAN[[#This Row],[Discount]])</f>
        <v>2554.6320000000001</v>
      </c>
      <c r="S1507" s="8">
        <f>Orders_CLEAN[[#This Row],[Cost]]*Orders_CLEAN[[#This Row],[Quantity]]</f>
        <v>1317.8</v>
      </c>
      <c r="T1507" s="8">
        <f>Orders_CLEAN[[#This Row],[LineTotal]]-Orders_CLEAN[[#This Row],[LineCost]]</f>
        <v>1236.8320000000001</v>
      </c>
      <c r="U1507" s="8" t="str">
        <f>IFERROR(IF(Orders_CLEAN[[#This Row],[Profit]]/Orders_CLEAN[[#This Row],[LineTotal]]&gt;0.3, "High", IF(Orders_CLEAN[[#This Row],[Profit]]/Orders_CLEAN[[#This Row],[LineTotal]]&gt;=0.15, "Medium", "Low")), "Quantity Error!")</f>
        <v>High</v>
      </c>
      <c r="V1507" s="8" t="str">
        <f>IF(COUNTIF(Returns[OrderID], Orders_CLEAN[[#This Row],[OrderID]])&gt;0, "Yes", "No")</f>
        <v>No</v>
      </c>
      <c r="W1507" s="19">
        <f>IF(Orders_CLEAN[[#This Row],[Returned]]="Yes",1,0)</f>
        <v>0</v>
      </c>
    </row>
    <row r="1508" spans="1:23" x14ac:dyDescent="0.2">
      <c r="A1508" t="s">
        <v>2229</v>
      </c>
      <c r="B1508" s="5">
        <v>45427</v>
      </c>
      <c r="C1508" s="5" t="str">
        <f>IF(Orders_CLEAN[[#This Row],[Quantity]]="", "Quantity Error!", "Q"&amp;ROUNDUP(MONTH(Orders_CLEAN[[#This Row],[OrderDate]])/3,0))</f>
        <v>Q2</v>
      </c>
      <c r="D1508" t="s">
        <v>975</v>
      </c>
      <c r="E1508" t="str">
        <f>_xlfn.XLOOKUP(Orders_CLEAN[[#This Row],[CustomerID]],Customers[CustomerID],Customers[CustomerName])</f>
        <v>Chantelle Kruger</v>
      </c>
      <c r="F1508" t="s">
        <v>417</v>
      </c>
      <c r="G1508" t="str">
        <f>_xlfn.XLOOKUP(Orders_CLEAN[[#This Row],[ProductID]],Products[ProductID],Products[ProductName])</f>
        <v>Staplers Model 1</v>
      </c>
      <c r="H1508" t="str">
        <f>_xlfn.XLOOKUP(Orders_CLEAN[[#This Row],[ProductName]],Products[ProductName],Products[Category])</f>
        <v>Office Supplies</v>
      </c>
      <c r="I1508" s="6">
        <f>_xlfn.XLOOKUP(Orders_CLEAN[[#This Row],[ProductID]],Products[ProductID],Products[Cost])</f>
        <v>671.48</v>
      </c>
      <c r="J1508">
        <v>5</v>
      </c>
      <c r="K1508" s="6">
        <v>1240.1099999999999</v>
      </c>
      <c r="L1508" s="7">
        <v>0</v>
      </c>
      <c r="M1508" t="s">
        <v>27</v>
      </c>
      <c r="N1508" t="s">
        <v>21</v>
      </c>
      <c r="O1508" t="str">
        <f>_xlfn.XLOOKUP(Orders_CLEAN[[#This Row],[Region]],Region_lookup[RegionCode],Region_lookup[RegionName])</f>
        <v>KwaZulu-Natal</v>
      </c>
      <c r="P1508" t="s">
        <v>97</v>
      </c>
      <c r="Q1508" t="str">
        <f>_xlfn.XLOOKUP(Orders_CLEAN[[#This Row],[EmployeeID]],Employees[EmployeeID],Employees[EmployeeName])</f>
        <v>Bongani Sithole</v>
      </c>
      <c r="R1508" s="8">
        <f>Orders_CLEAN[[#This Row],[Quantity]]*Orders_CLEAN[[#This Row],[UnitPrice]]*(1-Orders_CLEAN[[#This Row],[Discount]])</f>
        <v>6200.5499999999993</v>
      </c>
      <c r="S1508" s="8">
        <f>Orders_CLEAN[[#This Row],[Cost]]*Orders_CLEAN[[#This Row],[Quantity]]</f>
        <v>3357.4</v>
      </c>
      <c r="T1508" s="8">
        <f>Orders_CLEAN[[#This Row],[LineTotal]]-Orders_CLEAN[[#This Row],[LineCost]]</f>
        <v>2843.1499999999992</v>
      </c>
      <c r="U1508" s="8" t="str">
        <f>IFERROR(IF(Orders_CLEAN[[#This Row],[Profit]]/Orders_CLEAN[[#This Row],[LineTotal]]&gt;0.3, "High", IF(Orders_CLEAN[[#This Row],[Profit]]/Orders_CLEAN[[#This Row],[LineTotal]]&gt;=0.15, "Medium", "Low")), "Quantity Error!")</f>
        <v>High</v>
      </c>
      <c r="V1508" s="8" t="str">
        <f>IF(COUNTIF(Returns[OrderID], Orders_CLEAN[[#This Row],[OrderID]])&gt;0, "Yes", "No")</f>
        <v>No</v>
      </c>
      <c r="W1508" s="19">
        <f>IF(Orders_CLEAN[[#This Row],[Returned]]="Yes",1,0)</f>
        <v>0</v>
      </c>
    </row>
    <row r="1509" spans="1:23" x14ac:dyDescent="0.2">
      <c r="A1509" t="s">
        <v>2230</v>
      </c>
      <c r="B1509" s="5">
        <v>45626</v>
      </c>
      <c r="C1509" s="5" t="str">
        <f>IF(Orders_CLEAN[[#This Row],[Quantity]]="", "Quantity Error!", "Q"&amp;ROUNDUP(MONTH(Orders_CLEAN[[#This Row],[OrderDate]])/3,0))</f>
        <v>Q4</v>
      </c>
      <c r="D1509" t="s">
        <v>904</v>
      </c>
      <c r="E1509" t="str">
        <f>_xlfn.XLOOKUP(Orders_CLEAN[[#This Row],[CustomerID]],Customers[CustomerID],Customers[CustomerName])</f>
        <v>Elmarie Pretorius</v>
      </c>
      <c r="F1509" t="s">
        <v>158</v>
      </c>
      <c r="G1509" t="str">
        <f>_xlfn.XLOOKUP(Orders_CLEAN[[#This Row],[ProductID]],Products[ProductID],Products[ProductName])</f>
        <v>Desks Model 1</v>
      </c>
      <c r="H1509" t="str">
        <f>_xlfn.XLOOKUP(Orders_CLEAN[[#This Row],[ProductName]],Products[ProductName],Products[Category])</f>
        <v>Furniture</v>
      </c>
      <c r="I1509" s="6">
        <f>_xlfn.XLOOKUP(Orders_CLEAN[[#This Row],[ProductID]],Products[ProductID],Products[Cost])</f>
        <v>731.22</v>
      </c>
      <c r="J1509">
        <v>6</v>
      </c>
      <c r="K1509" s="6">
        <v>1490.92</v>
      </c>
      <c r="L1509" s="7">
        <v>0.05</v>
      </c>
      <c r="M1509" t="s">
        <v>13</v>
      </c>
      <c r="N1509" t="s">
        <v>21</v>
      </c>
      <c r="O1509" t="str">
        <f>_xlfn.XLOOKUP(Orders_CLEAN[[#This Row],[Region]],Region_lookup[RegionCode],Region_lookup[RegionName])</f>
        <v>KwaZulu-Natal</v>
      </c>
      <c r="P1509" t="s">
        <v>22</v>
      </c>
      <c r="Q1509" t="str">
        <f>_xlfn.XLOOKUP(Orders_CLEAN[[#This Row],[EmployeeID]],Employees[EmployeeID],Employees[EmployeeName])</f>
        <v>Thabo Le Roux</v>
      </c>
      <c r="R1509" s="8">
        <f>Orders_CLEAN[[#This Row],[Quantity]]*Orders_CLEAN[[#This Row],[UnitPrice]]*(1-Orders_CLEAN[[#This Row],[Discount]])</f>
        <v>8498.2440000000006</v>
      </c>
      <c r="S1509" s="8">
        <f>Orders_CLEAN[[#This Row],[Cost]]*Orders_CLEAN[[#This Row],[Quantity]]</f>
        <v>4387.32</v>
      </c>
      <c r="T1509" s="8">
        <f>Orders_CLEAN[[#This Row],[LineTotal]]-Orders_CLEAN[[#This Row],[LineCost]]</f>
        <v>4110.9240000000009</v>
      </c>
      <c r="U1509" s="8" t="str">
        <f>IFERROR(IF(Orders_CLEAN[[#This Row],[Profit]]/Orders_CLEAN[[#This Row],[LineTotal]]&gt;0.3, "High", IF(Orders_CLEAN[[#This Row],[Profit]]/Orders_CLEAN[[#This Row],[LineTotal]]&gt;=0.15, "Medium", "Low")), "Quantity Error!")</f>
        <v>High</v>
      </c>
      <c r="V1509" s="8" t="str">
        <f>IF(COUNTIF(Returns[OrderID], Orders_CLEAN[[#This Row],[OrderID]])&gt;0, "Yes", "No")</f>
        <v>No</v>
      </c>
      <c r="W1509" s="19">
        <f>IF(Orders_CLEAN[[#This Row],[Returned]]="Yes",1,0)</f>
        <v>0</v>
      </c>
    </row>
    <row r="1510" spans="1:23" x14ac:dyDescent="0.2">
      <c r="A1510" t="s">
        <v>2231</v>
      </c>
      <c r="B1510" s="5">
        <v>45831</v>
      </c>
      <c r="C1510" s="5" t="str">
        <f>IF(Orders_CLEAN[[#This Row],[Quantity]]="", "Quantity Error!", "Q"&amp;ROUNDUP(MONTH(Orders_CLEAN[[#This Row],[OrderDate]])/3,0))</f>
        <v>Q2</v>
      </c>
      <c r="D1510" t="s">
        <v>392</v>
      </c>
      <c r="E1510" t="str">
        <f>_xlfn.XLOOKUP(Orders_CLEAN[[#This Row],[CustomerID]],Customers[CustomerID],Customers[CustomerName])</f>
        <v>Johan Fourie</v>
      </c>
      <c r="F1510" t="s">
        <v>199</v>
      </c>
      <c r="G1510" t="str">
        <f>_xlfn.XLOOKUP(Orders_CLEAN[[#This Row],[ProductID]],Products[ProductID],Products[ProductName])</f>
        <v>Pens Model 2</v>
      </c>
      <c r="H1510" t="str">
        <f>_xlfn.XLOOKUP(Orders_CLEAN[[#This Row],[ProductName]],Products[ProductName],Products[Category])</f>
        <v>Office Supplies</v>
      </c>
      <c r="I1510" s="6">
        <f>_xlfn.XLOOKUP(Orders_CLEAN[[#This Row],[ProductID]],Products[ProductID],Products[Cost])</f>
        <v>285.10000000000002</v>
      </c>
      <c r="J1510">
        <v>11</v>
      </c>
      <c r="K1510" s="6">
        <v>528.79999999999995</v>
      </c>
      <c r="L1510" s="7">
        <v>0.15</v>
      </c>
      <c r="M1510" t="s">
        <v>13</v>
      </c>
      <c r="N1510" t="s">
        <v>47</v>
      </c>
      <c r="O1510" t="str">
        <f>_xlfn.XLOOKUP(Orders_CLEAN[[#This Row],[Region]],Region_lookup[RegionCode],Region_lookup[RegionName])</f>
        <v>Eastern Cape</v>
      </c>
      <c r="P1510" t="s">
        <v>75</v>
      </c>
      <c r="Q1510" t="str">
        <f>_xlfn.XLOOKUP(Orders_CLEAN[[#This Row],[EmployeeID]],Employees[EmployeeID],Employees[EmployeeName])</f>
        <v>Francois Steyn</v>
      </c>
      <c r="R1510" s="8">
        <f>Orders_CLEAN[[#This Row],[Quantity]]*Orders_CLEAN[[#This Row],[UnitPrice]]*(1-Orders_CLEAN[[#This Row],[Discount]])</f>
        <v>4944.2799999999988</v>
      </c>
      <c r="S1510" s="8">
        <f>Orders_CLEAN[[#This Row],[Cost]]*Orders_CLEAN[[#This Row],[Quantity]]</f>
        <v>3136.1000000000004</v>
      </c>
      <c r="T1510" s="8">
        <f>Orders_CLEAN[[#This Row],[LineTotal]]-Orders_CLEAN[[#This Row],[LineCost]]</f>
        <v>1808.1799999999985</v>
      </c>
      <c r="U1510" s="8" t="str">
        <f>IFERROR(IF(Orders_CLEAN[[#This Row],[Profit]]/Orders_CLEAN[[#This Row],[LineTotal]]&gt;0.3, "High", IF(Orders_CLEAN[[#This Row],[Profit]]/Orders_CLEAN[[#This Row],[LineTotal]]&gt;=0.15, "Medium", "Low")), "Quantity Error!")</f>
        <v>High</v>
      </c>
      <c r="V1510" s="8" t="str">
        <f>IF(COUNTIF(Returns[OrderID], Orders_CLEAN[[#This Row],[OrderID]])&gt;0, "Yes", "No")</f>
        <v>No</v>
      </c>
      <c r="W1510" s="19">
        <f>IF(Orders_CLEAN[[#This Row],[Returned]]="Yes",1,0)</f>
        <v>0</v>
      </c>
    </row>
    <row r="1511" spans="1:23" x14ac:dyDescent="0.2">
      <c r="A1511" t="s">
        <v>2232</v>
      </c>
      <c r="B1511" s="5">
        <v>45628</v>
      </c>
      <c r="C1511" s="5" t="str">
        <f>IF(Orders_CLEAN[[#This Row],[Quantity]]="", "Quantity Error!", "Q"&amp;ROUNDUP(MONTH(Orders_CLEAN[[#This Row],[OrderDate]])/3,0))</f>
        <v>Q4</v>
      </c>
      <c r="D1511" t="s">
        <v>25</v>
      </c>
      <c r="E1511" t="str">
        <f>_xlfn.XLOOKUP(Orders_CLEAN[[#This Row],[CustomerID]],Customers[CustomerID],Customers[CustomerName])</f>
        <v>Anja Pretorius</v>
      </c>
      <c r="F1511" t="s">
        <v>100</v>
      </c>
      <c r="G1511" t="str">
        <f>_xlfn.XLOOKUP(Orders_CLEAN[[#This Row],[ProductID]],Products[ProductID],Products[ProductName])</f>
        <v>Printers Model 1</v>
      </c>
      <c r="H1511" t="str">
        <f>_xlfn.XLOOKUP(Orders_CLEAN[[#This Row],[ProductName]],Products[ProductName],Products[Category])</f>
        <v>Technology</v>
      </c>
      <c r="I1511" s="6">
        <f>_xlfn.XLOOKUP(Orders_CLEAN[[#This Row],[ProductID]],Products[ProductID],Products[Cost])</f>
        <v>595.79999999999995</v>
      </c>
      <c r="J1511">
        <v>4</v>
      </c>
      <c r="K1511" s="6">
        <v>1280.18</v>
      </c>
      <c r="L1511" s="7">
        <v>0.05</v>
      </c>
      <c r="M1511" t="s">
        <v>27</v>
      </c>
      <c r="N1511" t="s">
        <v>14</v>
      </c>
      <c r="O1511" t="str">
        <f>_xlfn.XLOOKUP(Orders_CLEAN[[#This Row],[Region]],Region_lookup[RegionCode],Region_lookup[RegionName])</f>
        <v>Western Cape</v>
      </c>
      <c r="P1511" t="s">
        <v>15</v>
      </c>
      <c r="Q1511" t="str">
        <f>_xlfn.XLOOKUP(Orders_CLEAN[[#This Row],[EmployeeID]],Employees[EmployeeID],Employees[EmployeeName])</f>
        <v>Anja Fourie</v>
      </c>
      <c r="R1511" s="8">
        <f>Orders_CLEAN[[#This Row],[Quantity]]*Orders_CLEAN[[#This Row],[UnitPrice]]*(1-Orders_CLEAN[[#This Row],[Discount]])</f>
        <v>4864.6840000000002</v>
      </c>
      <c r="S1511" s="8">
        <f>Orders_CLEAN[[#This Row],[Cost]]*Orders_CLEAN[[#This Row],[Quantity]]</f>
        <v>2383.1999999999998</v>
      </c>
      <c r="T1511" s="8">
        <f>Orders_CLEAN[[#This Row],[LineTotal]]-Orders_CLEAN[[#This Row],[LineCost]]</f>
        <v>2481.4840000000004</v>
      </c>
      <c r="U1511" s="8" t="str">
        <f>IFERROR(IF(Orders_CLEAN[[#This Row],[Profit]]/Orders_CLEAN[[#This Row],[LineTotal]]&gt;0.3, "High", IF(Orders_CLEAN[[#This Row],[Profit]]/Orders_CLEAN[[#This Row],[LineTotal]]&gt;=0.15, "Medium", "Low")), "Quantity Error!")</f>
        <v>High</v>
      </c>
      <c r="V1511" s="8" t="str">
        <f>IF(COUNTIF(Returns[OrderID], Orders_CLEAN[[#This Row],[OrderID]])&gt;0, "Yes", "No")</f>
        <v>No</v>
      </c>
      <c r="W1511" s="19">
        <f>IF(Orders_CLEAN[[#This Row],[Returned]]="Yes",1,0)</f>
        <v>0</v>
      </c>
    </row>
    <row r="1512" spans="1:23" x14ac:dyDescent="0.2">
      <c r="A1512" t="s">
        <v>2233</v>
      </c>
      <c r="B1512" s="5">
        <v>45816</v>
      </c>
      <c r="C1512" s="5" t="str">
        <f>IF(Orders_CLEAN[[#This Row],[Quantity]]="", "Quantity Error!", "Q"&amp;ROUNDUP(MONTH(Orders_CLEAN[[#This Row],[OrderDate]])/3,0))</f>
        <v>Q2</v>
      </c>
      <c r="D1512" t="s">
        <v>644</v>
      </c>
      <c r="E1512" t="str">
        <f>_xlfn.XLOOKUP(Orders_CLEAN[[#This Row],[CustomerID]],Customers[CustomerID],Customers[CustomerName])</f>
        <v>Nomvula Botha</v>
      </c>
      <c r="F1512" t="s">
        <v>216</v>
      </c>
      <c r="G1512" t="str">
        <f>_xlfn.XLOOKUP(Orders_CLEAN[[#This Row],[ProductID]],Products[ProductID],Products[ProductName])</f>
        <v>Pens Model 1</v>
      </c>
      <c r="H1512" t="str">
        <f>_xlfn.XLOOKUP(Orders_CLEAN[[#This Row],[ProductName]],Products[ProductName],Products[Category])</f>
        <v>Office Supplies</v>
      </c>
      <c r="I1512" s="6">
        <f>_xlfn.XLOOKUP(Orders_CLEAN[[#This Row],[ProductID]],Products[ProductID],Products[Cost])</f>
        <v>640.09</v>
      </c>
      <c r="J1512">
        <v>1</v>
      </c>
      <c r="K1512" s="6">
        <v>1169.26</v>
      </c>
      <c r="L1512" s="7">
        <v>0.1</v>
      </c>
      <c r="M1512" t="s">
        <v>27</v>
      </c>
      <c r="N1512" t="s">
        <v>14</v>
      </c>
      <c r="O1512" t="str">
        <f>_xlfn.XLOOKUP(Orders_CLEAN[[#This Row],[Region]],Region_lookup[RegionCode],Region_lookup[RegionName])</f>
        <v>Western Cape</v>
      </c>
      <c r="P1512" t="s">
        <v>82</v>
      </c>
      <c r="Q1512" t="str">
        <f>_xlfn.XLOOKUP(Orders_CLEAN[[#This Row],[EmployeeID]],Employees[EmployeeID],Employees[EmployeeName])</f>
        <v>Thabo Pretorius</v>
      </c>
      <c r="R1512" s="8">
        <f>Orders_CLEAN[[#This Row],[Quantity]]*Orders_CLEAN[[#This Row],[UnitPrice]]*(1-Orders_CLEAN[[#This Row],[Discount]])</f>
        <v>1052.3340000000001</v>
      </c>
      <c r="S1512" s="8">
        <f>Orders_CLEAN[[#This Row],[Cost]]*Orders_CLEAN[[#This Row],[Quantity]]</f>
        <v>640.09</v>
      </c>
      <c r="T1512" s="8">
        <f>Orders_CLEAN[[#This Row],[LineTotal]]-Orders_CLEAN[[#This Row],[LineCost]]</f>
        <v>412.24400000000003</v>
      </c>
      <c r="U1512" s="8" t="str">
        <f>IFERROR(IF(Orders_CLEAN[[#This Row],[Profit]]/Orders_CLEAN[[#This Row],[LineTotal]]&gt;0.3, "High", IF(Orders_CLEAN[[#This Row],[Profit]]/Orders_CLEAN[[#This Row],[LineTotal]]&gt;=0.15, "Medium", "Low")), "Quantity Error!")</f>
        <v>High</v>
      </c>
      <c r="V1512" s="8" t="str">
        <f>IF(COUNTIF(Returns[OrderID], Orders_CLEAN[[#This Row],[OrderID]])&gt;0, "Yes", "No")</f>
        <v>No</v>
      </c>
      <c r="W1512" s="19">
        <f>IF(Orders_CLEAN[[#This Row],[Returned]]="Yes",1,0)</f>
        <v>0</v>
      </c>
    </row>
    <row r="1513" spans="1:23" x14ac:dyDescent="0.2">
      <c r="A1513" t="s">
        <v>2234</v>
      </c>
      <c r="B1513" s="5">
        <v>45315</v>
      </c>
      <c r="C1513" s="5" t="str">
        <f>IF(Orders_CLEAN[[#This Row],[Quantity]]="", "Quantity Error!", "Q"&amp;ROUNDUP(MONTH(Orders_CLEAN[[#This Row],[OrderDate]])/3,0))</f>
        <v>Q1</v>
      </c>
      <c r="D1513" t="s">
        <v>11</v>
      </c>
      <c r="E1513" t="str">
        <f>_xlfn.XLOOKUP(Orders_CLEAN[[#This Row],[CustomerID]],Customers[CustomerID],Customers[CustomerName])</f>
        <v>Werner Molefe</v>
      </c>
      <c r="F1513" t="s">
        <v>61</v>
      </c>
      <c r="G1513" t="str">
        <f>_xlfn.XLOOKUP(Orders_CLEAN[[#This Row],[ProductID]],Products[ProductID],Products[ProductName])</f>
        <v>Laptops Model 4</v>
      </c>
      <c r="H1513" t="str">
        <f>_xlfn.XLOOKUP(Orders_CLEAN[[#This Row],[ProductName]],Products[ProductName],Products[Category])</f>
        <v>Technology</v>
      </c>
      <c r="I1513" s="6">
        <f>_xlfn.XLOOKUP(Orders_CLEAN[[#This Row],[ProductID]],Products[ProductID],Products[Cost])</f>
        <v>329.6</v>
      </c>
      <c r="J1513">
        <v>9</v>
      </c>
      <c r="K1513" s="6">
        <v>455.77</v>
      </c>
      <c r="L1513" s="7">
        <v>0.2</v>
      </c>
      <c r="M1513" t="s">
        <v>13</v>
      </c>
      <c r="N1513" t="s">
        <v>14</v>
      </c>
      <c r="O1513" t="str">
        <f>_xlfn.XLOOKUP(Orders_CLEAN[[#This Row],[Region]],Region_lookup[RegionCode],Region_lookup[RegionName])</f>
        <v>Western Cape</v>
      </c>
      <c r="P1513" t="s">
        <v>93</v>
      </c>
      <c r="Q1513" t="str">
        <f>_xlfn.XLOOKUP(Orders_CLEAN[[#This Row],[EmployeeID]],Employees[EmployeeID],Employees[EmployeeName])</f>
        <v>Anja Zulu</v>
      </c>
      <c r="R1513" s="8">
        <f>Orders_CLEAN[[#This Row],[Quantity]]*Orders_CLEAN[[#This Row],[UnitPrice]]*(1-Orders_CLEAN[[#This Row],[Discount]])</f>
        <v>3281.5440000000003</v>
      </c>
      <c r="S1513" s="8">
        <f>Orders_CLEAN[[#This Row],[Cost]]*Orders_CLEAN[[#This Row],[Quantity]]</f>
        <v>2966.4</v>
      </c>
      <c r="T1513" s="8">
        <f>Orders_CLEAN[[#This Row],[LineTotal]]-Orders_CLEAN[[#This Row],[LineCost]]</f>
        <v>315.14400000000023</v>
      </c>
      <c r="U1513" s="8" t="str">
        <f>IFERROR(IF(Orders_CLEAN[[#This Row],[Profit]]/Orders_CLEAN[[#This Row],[LineTotal]]&gt;0.3, "High", IF(Orders_CLEAN[[#This Row],[Profit]]/Orders_CLEAN[[#This Row],[LineTotal]]&gt;=0.15, "Medium", "Low")), "Quantity Error!")</f>
        <v>Low</v>
      </c>
      <c r="V1513" s="8" t="str">
        <f>IF(COUNTIF(Returns[OrderID], Orders_CLEAN[[#This Row],[OrderID]])&gt;0, "Yes", "No")</f>
        <v>No</v>
      </c>
      <c r="W1513" s="19">
        <f>IF(Orders_CLEAN[[#This Row],[Returned]]="Yes",1,0)</f>
        <v>0</v>
      </c>
    </row>
    <row r="1514" spans="1:23" x14ac:dyDescent="0.2">
      <c r="A1514" t="s">
        <v>2235</v>
      </c>
      <c r="B1514" s="5">
        <v>45422</v>
      </c>
      <c r="C1514" s="5" t="str">
        <f>IF(Orders_CLEAN[[#This Row],[Quantity]]="", "Quantity Error!", "Q"&amp;ROUNDUP(MONTH(Orders_CLEAN[[#This Row],[OrderDate]])/3,0))</f>
        <v>Q2</v>
      </c>
      <c r="D1514" t="s">
        <v>57</v>
      </c>
      <c r="E1514" t="str">
        <f>_xlfn.XLOOKUP(Orders_CLEAN[[#This Row],[CustomerID]],Customers[CustomerID],Customers[CustomerName])</f>
        <v>Johan Van Der Merwe</v>
      </c>
      <c r="F1514" t="s">
        <v>192</v>
      </c>
      <c r="G1514" t="str">
        <f>_xlfn.XLOOKUP(Orders_CLEAN[[#This Row],[ProductID]],Products[ProductID],Products[ProductName])</f>
        <v>Laptops Model 1</v>
      </c>
      <c r="H1514" t="str">
        <f>_xlfn.XLOOKUP(Orders_CLEAN[[#This Row],[ProductName]],Products[ProductName],Products[Category])</f>
        <v>Technology</v>
      </c>
      <c r="I1514" s="6">
        <f>_xlfn.XLOOKUP(Orders_CLEAN[[#This Row],[ProductID]],Products[ProductID],Products[Cost])</f>
        <v>732.63</v>
      </c>
      <c r="J1514">
        <v>9</v>
      </c>
      <c r="K1514" s="6">
        <v>1069.8599999999999</v>
      </c>
      <c r="L1514" s="7">
        <v>0</v>
      </c>
      <c r="M1514" t="s">
        <v>27</v>
      </c>
      <c r="N1514" t="s">
        <v>47</v>
      </c>
      <c r="O1514" t="str">
        <f>_xlfn.XLOOKUP(Orders_CLEAN[[#This Row],[Region]],Region_lookup[RegionCode],Region_lookup[RegionName])</f>
        <v>Eastern Cape</v>
      </c>
      <c r="P1514" t="s">
        <v>58</v>
      </c>
      <c r="Q1514" t="str">
        <f>_xlfn.XLOOKUP(Orders_CLEAN[[#This Row],[EmployeeID]],Employees[EmployeeID],Employees[EmployeeName])</f>
        <v>Palesa Steyn</v>
      </c>
      <c r="R1514" s="8">
        <f>Orders_CLEAN[[#This Row],[Quantity]]*Orders_CLEAN[[#This Row],[UnitPrice]]*(1-Orders_CLEAN[[#This Row],[Discount]])</f>
        <v>9628.74</v>
      </c>
      <c r="S1514" s="8">
        <f>Orders_CLEAN[[#This Row],[Cost]]*Orders_CLEAN[[#This Row],[Quantity]]</f>
        <v>6593.67</v>
      </c>
      <c r="T1514" s="8">
        <f>Orders_CLEAN[[#This Row],[LineTotal]]-Orders_CLEAN[[#This Row],[LineCost]]</f>
        <v>3035.0699999999997</v>
      </c>
      <c r="U1514" s="8" t="str">
        <f>IFERROR(IF(Orders_CLEAN[[#This Row],[Profit]]/Orders_CLEAN[[#This Row],[LineTotal]]&gt;0.3, "High", IF(Orders_CLEAN[[#This Row],[Profit]]/Orders_CLEAN[[#This Row],[LineTotal]]&gt;=0.15, "Medium", "Low")), "Quantity Error!")</f>
        <v>High</v>
      </c>
      <c r="V1514" s="8" t="str">
        <f>IF(COUNTIF(Returns[OrderID], Orders_CLEAN[[#This Row],[OrderID]])&gt;0, "Yes", "No")</f>
        <v>No</v>
      </c>
      <c r="W1514" s="19">
        <f>IF(Orders_CLEAN[[#This Row],[Returned]]="Yes",1,0)</f>
        <v>0</v>
      </c>
    </row>
    <row r="1515" spans="1:23" x14ac:dyDescent="0.2">
      <c r="A1515" t="s">
        <v>2236</v>
      </c>
      <c r="B1515" s="5">
        <v>45445</v>
      </c>
      <c r="C1515" s="5" t="str">
        <f>IF(Orders_CLEAN[[#This Row],[Quantity]]="", "Quantity Error!", "Q"&amp;ROUNDUP(MONTH(Orders_CLEAN[[#This Row],[OrderDate]])/3,0))</f>
        <v>Q2</v>
      </c>
      <c r="D1515" t="s">
        <v>25</v>
      </c>
      <c r="E1515" t="str">
        <f>_xlfn.XLOOKUP(Orders_CLEAN[[#This Row],[CustomerID]],Customers[CustomerID],Customers[CustomerName])</f>
        <v>Anja Pretorius</v>
      </c>
      <c r="F1515" t="s">
        <v>195</v>
      </c>
      <c r="G1515" t="str">
        <f>_xlfn.XLOOKUP(Orders_CLEAN[[#This Row],[ProductID]],Products[ProductID],Products[ProductName])</f>
        <v>Printers Model 2</v>
      </c>
      <c r="H1515" t="str">
        <f>_xlfn.XLOOKUP(Orders_CLEAN[[#This Row],[ProductName]],Products[ProductName],Products[Category])</f>
        <v>Technology</v>
      </c>
      <c r="I1515" s="6">
        <f>_xlfn.XLOOKUP(Orders_CLEAN[[#This Row],[ProductID]],Products[ProductID],Products[Cost])</f>
        <v>338.21</v>
      </c>
      <c r="J1515">
        <v>9</v>
      </c>
      <c r="K1515" s="6">
        <v>661.25</v>
      </c>
      <c r="L1515" s="7">
        <v>0</v>
      </c>
      <c r="M1515" t="s">
        <v>13</v>
      </c>
      <c r="N1515" t="s">
        <v>14</v>
      </c>
      <c r="O1515" t="str">
        <f>_xlfn.XLOOKUP(Orders_CLEAN[[#This Row],[Region]],Region_lookup[RegionCode],Region_lookup[RegionName])</f>
        <v>Western Cape</v>
      </c>
      <c r="P1515" t="s">
        <v>93</v>
      </c>
      <c r="Q1515" t="str">
        <f>_xlfn.XLOOKUP(Orders_CLEAN[[#This Row],[EmployeeID]],Employees[EmployeeID],Employees[EmployeeName])</f>
        <v>Anja Zulu</v>
      </c>
      <c r="R1515" s="8">
        <f>Orders_CLEAN[[#This Row],[Quantity]]*Orders_CLEAN[[#This Row],[UnitPrice]]*(1-Orders_CLEAN[[#This Row],[Discount]])</f>
        <v>5951.25</v>
      </c>
      <c r="S1515" s="8">
        <f>Orders_CLEAN[[#This Row],[Cost]]*Orders_CLEAN[[#This Row],[Quantity]]</f>
        <v>3043.89</v>
      </c>
      <c r="T1515" s="8">
        <f>Orders_CLEAN[[#This Row],[LineTotal]]-Orders_CLEAN[[#This Row],[LineCost]]</f>
        <v>2907.36</v>
      </c>
      <c r="U1515" s="8" t="str">
        <f>IFERROR(IF(Orders_CLEAN[[#This Row],[Profit]]/Orders_CLEAN[[#This Row],[LineTotal]]&gt;0.3, "High", IF(Orders_CLEAN[[#This Row],[Profit]]/Orders_CLEAN[[#This Row],[LineTotal]]&gt;=0.15, "Medium", "Low")), "Quantity Error!")</f>
        <v>High</v>
      </c>
      <c r="V1515" s="8" t="str">
        <f>IF(COUNTIF(Returns[OrderID], Orders_CLEAN[[#This Row],[OrderID]])&gt;0, "Yes", "No")</f>
        <v>No</v>
      </c>
      <c r="W1515" s="19">
        <f>IF(Orders_CLEAN[[#This Row],[Returned]]="Yes",1,0)</f>
        <v>0</v>
      </c>
    </row>
    <row r="1516" spans="1:23" x14ac:dyDescent="0.2">
      <c r="A1516" t="s">
        <v>2238</v>
      </c>
      <c r="B1516" s="5">
        <v>45625</v>
      </c>
      <c r="C1516" s="5" t="str">
        <f>IF(Orders_CLEAN[[#This Row],[Quantity]]="", "Quantity Error!", "Q"&amp;ROUNDUP(MONTH(Orders_CLEAN[[#This Row],[OrderDate]])/3,0))</f>
        <v>Q4</v>
      </c>
      <c r="D1516" t="s">
        <v>72</v>
      </c>
      <c r="E1516" t="str">
        <f>_xlfn.XLOOKUP(Orders_CLEAN[[#This Row],[CustomerID]],Customers[CustomerID],Customers[CustomerName])</f>
        <v>Francois Botha</v>
      </c>
      <c r="F1516" t="s">
        <v>114</v>
      </c>
      <c r="G1516" t="str">
        <f>_xlfn.XLOOKUP(Orders_CLEAN[[#This Row],[ProductID]],Products[ProductID],Products[ProductName])</f>
        <v>Staplers Model 4</v>
      </c>
      <c r="H1516" t="str">
        <f>_xlfn.XLOOKUP(Orders_CLEAN[[#This Row],[ProductName]],Products[ProductName],Products[Category])</f>
        <v>Office Supplies</v>
      </c>
      <c r="I1516" s="6">
        <f>_xlfn.XLOOKUP(Orders_CLEAN[[#This Row],[ProductID]],Products[ProductID],Products[Cost])</f>
        <v>465.76</v>
      </c>
      <c r="J1516">
        <v>3</v>
      </c>
      <c r="K1516" s="6">
        <v>906.25</v>
      </c>
      <c r="L1516" s="7">
        <v>0.2</v>
      </c>
      <c r="M1516" t="s">
        <v>27</v>
      </c>
      <c r="N1516" t="s">
        <v>47</v>
      </c>
      <c r="O1516" t="str">
        <f>_xlfn.XLOOKUP(Orders_CLEAN[[#This Row],[Region]],Region_lookup[RegionCode],Region_lookup[RegionName])</f>
        <v>Eastern Cape</v>
      </c>
      <c r="P1516" t="s">
        <v>58</v>
      </c>
      <c r="Q1516" t="str">
        <f>_xlfn.XLOOKUP(Orders_CLEAN[[#This Row],[EmployeeID]],Employees[EmployeeID],Employees[EmployeeName])</f>
        <v>Palesa Steyn</v>
      </c>
      <c r="R1516" s="8">
        <f>Orders_CLEAN[[#This Row],[Quantity]]*Orders_CLEAN[[#This Row],[UnitPrice]]*(1-Orders_CLEAN[[#This Row],[Discount]])</f>
        <v>2175</v>
      </c>
      <c r="S1516" s="8">
        <f>Orders_CLEAN[[#This Row],[Cost]]*Orders_CLEAN[[#This Row],[Quantity]]</f>
        <v>1397.28</v>
      </c>
      <c r="T1516" s="8">
        <f>Orders_CLEAN[[#This Row],[LineTotal]]-Orders_CLEAN[[#This Row],[LineCost]]</f>
        <v>777.72</v>
      </c>
      <c r="U1516" s="8" t="str">
        <f>IFERROR(IF(Orders_CLEAN[[#This Row],[Profit]]/Orders_CLEAN[[#This Row],[LineTotal]]&gt;0.3, "High", IF(Orders_CLEAN[[#This Row],[Profit]]/Orders_CLEAN[[#This Row],[LineTotal]]&gt;=0.15, "Medium", "Low")), "Quantity Error!")</f>
        <v>High</v>
      </c>
      <c r="V1516" s="8" t="str">
        <f>IF(COUNTIF(Returns[OrderID], Orders_CLEAN[[#This Row],[OrderID]])&gt;0, "Yes", "No")</f>
        <v>No</v>
      </c>
      <c r="W1516" s="19">
        <f>IF(Orders_CLEAN[[#This Row],[Returned]]="Yes",1,0)</f>
        <v>0</v>
      </c>
    </row>
    <row r="1517" spans="1:23" x14ac:dyDescent="0.2">
      <c r="A1517" t="s">
        <v>2239</v>
      </c>
      <c r="B1517" s="5">
        <v>45313</v>
      </c>
      <c r="C1517" s="5" t="str">
        <f>IF(Orders_CLEAN[[#This Row],[Quantity]]="", "Quantity Error!", "Q"&amp;ROUNDUP(MONTH(Orders_CLEAN[[#This Row],[OrderDate]])/3,0))</f>
        <v>Q1</v>
      </c>
      <c r="D1517" t="s">
        <v>72</v>
      </c>
      <c r="E1517" t="str">
        <f>_xlfn.XLOOKUP(Orders_CLEAN[[#This Row],[CustomerID]],Customers[CustomerID],Customers[CustomerName])</f>
        <v>Francois Botha</v>
      </c>
      <c r="F1517" t="s">
        <v>166</v>
      </c>
      <c r="G1517" t="str">
        <f>_xlfn.XLOOKUP(Orders_CLEAN[[#This Row],[ProductID]],Products[ProductID],Products[ProductName])</f>
        <v>Monitors Model 2</v>
      </c>
      <c r="H1517" t="str">
        <f>_xlfn.XLOOKUP(Orders_CLEAN[[#This Row],[ProductName]],Products[ProductName],Products[Category])</f>
        <v>Technology</v>
      </c>
      <c r="I1517" s="6">
        <f>_xlfn.XLOOKUP(Orders_CLEAN[[#This Row],[ProductID]],Products[ProductID],Products[Cost])</f>
        <v>396.64</v>
      </c>
      <c r="J1517">
        <v>5</v>
      </c>
      <c r="K1517" s="6">
        <v>532.41999999999996</v>
      </c>
      <c r="L1517" s="7">
        <v>0</v>
      </c>
      <c r="M1517" t="s">
        <v>13</v>
      </c>
      <c r="N1517" t="s">
        <v>47</v>
      </c>
      <c r="O1517" t="str">
        <f>_xlfn.XLOOKUP(Orders_CLEAN[[#This Row],[Region]],Region_lookup[RegionCode],Region_lookup[RegionName])</f>
        <v>Eastern Cape</v>
      </c>
      <c r="P1517" t="s">
        <v>75</v>
      </c>
      <c r="Q1517" t="str">
        <f>_xlfn.XLOOKUP(Orders_CLEAN[[#This Row],[EmployeeID]],Employees[EmployeeID],Employees[EmployeeName])</f>
        <v>Francois Steyn</v>
      </c>
      <c r="R1517" s="8">
        <f>Orders_CLEAN[[#This Row],[Quantity]]*Orders_CLEAN[[#This Row],[UnitPrice]]*(1-Orders_CLEAN[[#This Row],[Discount]])</f>
        <v>2662.1</v>
      </c>
      <c r="S1517" s="8">
        <f>Orders_CLEAN[[#This Row],[Cost]]*Orders_CLEAN[[#This Row],[Quantity]]</f>
        <v>1983.1999999999998</v>
      </c>
      <c r="T1517" s="8">
        <f>Orders_CLEAN[[#This Row],[LineTotal]]-Orders_CLEAN[[#This Row],[LineCost]]</f>
        <v>678.90000000000009</v>
      </c>
      <c r="U1517" s="8" t="str">
        <f>IFERROR(IF(Orders_CLEAN[[#This Row],[Profit]]/Orders_CLEAN[[#This Row],[LineTotal]]&gt;0.3, "High", IF(Orders_CLEAN[[#This Row],[Profit]]/Orders_CLEAN[[#This Row],[LineTotal]]&gt;=0.15, "Medium", "Low")), "Quantity Error!")</f>
        <v>Medium</v>
      </c>
      <c r="V1517" s="8" t="str">
        <f>IF(COUNTIF(Returns[OrderID], Orders_CLEAN[[#This Row],[OrderID]])&gt;0, "Yes", "No")</f>
        <v>No</v>
      </c>
      <c r="W1517" s="19">
        <f>IF(Orders_CLEAN[[#This Row],[Returned]]="Yes",1,0)</f>
        <v>0</v>
      </c>
    </row>
    <row r="1518" spans="1:23" x14ac:dyDescent="0.2">
      <c r="A1518" t="s">
        <v>2241</v>
      </c>
      <c r="B1518" s="5">
        <v>45659</v>
      </c>
      <c r="C1518" s="5" t="str">
        <f>IF(Orders_CLEAN[[#This Row],[Quantity]]="", "Quantity Error!", "Q"&amp;ROUNDUP(MONTH(Orders_CLEAN[[#This Row],[OrderDate]])/3,0))</f>
        <v>Q1</v>
      </c>
      <c r="D1518" t="s">
        <v>141</v>
      </c>
      <c r="E1518" t="str">
        <f>_xlfn.XLOOKUP(Orders_CLEAN[[#This Row],[CustomerID]],Customers[CustomerID],Customers[CustomerName])</f>
        <v>Anja Molefe</v>
      </c>
      <c r="F1518" t="s">
        <v>148</v>
      </c>
      <c r="G1518" t="str">
        <f>_xlfn.XLOOKUP(Orders_CLEAN[[#This Row],[ProductID]],Products[ProductID],Products[ProductName])</f>
        <v>Tables Model 3</v>
      </c>
      <c r="H1518" t="str">
        <f>_xlfn.XLOOKUP(Orders_CLEAN[[#This Row],[ProductName]],Products[ProductName],Products[Category])</f>
        <v>Furniture</v>
      </c>
      <c r="I1518" s="6">
        <f>_xlfn.XLOOKUP(Orders_CLEAN[[#This Row],[ProductID]],Products[ProductID],Products[Cost])</f>
        <v>190.89</v>
      </c>
      <c r="J1518">
        <v>5</v>
      </c>
      <c r="K1518" s="6">
        <v>243.15</v>
      </c>
      <c r="L1518" s="7">
        <v>0</v>
      </c>
      <c r="M1518" t="s">
        <v>13</v>
      </c>
      <c r="N1518" t="s">
        <v>14</v>
      </c>
      <c r="O1518" t="str">
        <f>_xlfn.XLOOKUP(Orders_CLEAN[[#This Row],[Region]],Region_lookup[RegionCode],Region_lookup[RegionName])</f>
        <v>Western Cape</v>
      </c>
      <c r="P1518" t="s">
        <v>82</v>
      </c>
      <c r="Q1518" t="str">
        <f>_xlfn.XLOOKUP(Orders_CLEAN[[#This Row],[EmployeeID]],Employees[EmployeeID],Employees[EmployeeName])</f>
        <v>Thabo Pretorius</v>
      </c>
      <c r="R1518" s="8">
        <f>Orders_CLEAN[[#This Row],[Quantity]]*Orders_CLEAN[[#This Row],[UnitPrice]]*(1-Orders_CLEAN[[#This Row],[Discount]])</f>
        <v>1215.75</v>
      </c>
      <c r="S1518" s="8">
        <f>Orders_CLEAN[[#This Row],[Cost]]*Orders_CLEAN[[#This Row],[Quantity]]</f>
        <v>954.44999999999993</v>
      </c>
      <c r="T1518" s="8">
        <f>Orders_CLEAN[[#This Row],[LineTotal]]-Orders_CLEAN[[#This Row],[LineCost]]</f>
        <v>261.30000000000007</v>
      </c>
      <c r="U1518" s="8" t="str">
        <f>IFERROR(IF(Orders_CLEAN[[#This Row],[Profit]]/Orders_CLEAN[[#This Row],[LineTotal]]&gt;0.3, "High", IF(Orders_CLEAN[[#This Row],[Profit]]/Orders_CLEAN[[#This Row],[LineTotal]]&gt;=0.15, "Medium", "Low")), "Quantity Error!")</f>
        <v>Medium</v>
      </c>
      <c r="V1518" s="8" t="str">
        <f>IF(COUNTIF(Returns[OrderID], Orders_CLEAN[[#This Row],[OrderID]])&gt;0, "Yes", "No")</f>
        <v>No</v>
      </c>
      <c r="W1518" s="19">
        <f>IF(Orders_CLEAN[[#This Row],[Returned]]="Yes",1,0)</f>
        <v>0</v>
      </c>
    </row>
    <row r="1519" spans="1:23" x14ac:dyDescent="0.2">
      <c r="A1519" t="s">
        <v>2242</v>
      </c>
      <c r="B1519" s="5">
        <v>45821</v>
      </c>
      <c r="C1519" s="5" t="str">
        <f>IF(Orders_CLEAN[[#This Row],[Quantity]]="", "Quantity Error!", "Q"&amp;ROUNDUP(MONTH(Orders_CLEAN[[#This Row],[OrderDate]])/3,0))</f>
        <v>Q2</v>
      </c>
      <c r="D1519" t="s">
        <v>347</v>
      </c>
      <c r="E1519" t="str">
        <f>_xlfn.XLOOKUP(Orders_CLEAN[[#This Row],[CustomerID]],Customers[CustomerID],Customers[CustomerName])</f>
        <v>Bongani Molefe</v>
      </c>
      <c r="F1519" t="s">
        <v>78</v>
      </c>
      <c r="G1519" t="str">
        <f>_xlfn.XLOOKUP(Orders_CLEAN[[#This Row],[ProductID]],Products[ProductID],Products[ProductName])</f>
        <v>Desks Model 3</v>
      </c>
      <c r="H1519" t="str">
        <f>_xlfn.XLOOKUP(Orders_CLEAN[[#This Row],[ProductName]],Products[ProductName],Products[Category])</f>
        <v>Furniture</v>
      </c>
      <c r="I1519" s="6">
        <f>_xlfn.XLOOKUP(Orders_CLEAN[[#This Row],[ProductID]],Products[ProductID],Products[Cost])</f>
        <v>388.07</v>
      </c>
      <c r="J1519">
        <v>12</v>
      </c>
      <c r="K1519" s="6">
        <v>782.41</v>
      </c>
      <c r="L1519" s="7">
        <v>0</v>
      </c>
      <c r="M1519" t="s">
        <v>62</v>
      </c>
      <c r="N1519" t="s">
        <v>47</v>
      </c>
      <c r="O1519" t="str">
        <f>_xlfn.XLOOKUP(Orders_CLEAN[[#This Row],[Region]],Region_lookup[RegionCode],Region_lookup[RegionName])</f>
        <v>Eastern Cape</v>
      </c>
      <c r="P1519" t="s">
        <v>48</v>
      </c>
      <c r="Q1519" t="str">
        <f>_xlfn.XLOOKUP(Orders_CLEAN[[#This Row],[EmployeeID]],Employees[EmployeeID],Employees[EmployeeName])</f>
        <v>Sipho Ndlovu</v>
      </c>
      <c r="R1519" s="8">
        <f>Orders_CLEAN[[#This Row],[Quantity]]*Orders_CLEAN[[#This Row],[UnitPrice]]*(1-Orders_CLEAN[[#This Row],[Discount]])</f>
        <v>9388.92</v>
      </c>
      <c r="S1519" s="8">
        <f>Orders_CLEAN[[#This Row],[Cost]]*Orders_CLEAN[[#This Row],[Quantity]]</f>
        <v>4656.84</v>
      </c>
      <c r="T1519" s="8">
        <f>Orders_CLEAN[[#This Row],[LineTotal]]-Orders_CLEAN[[#This Row],[LineCost]]</f>
        <v>4732.08</v>
      </c>
      <c r="U1519" s="8" t="str">
        <f>IFERROR(IF(Orders_CLEAN[[#This Row],[Profit]]/Orders_CLEAN[[#This Row],[LineTotal]]&gt;0.3, "High", IF(Orders_CLEAN[[#This Row],[Profit]]/Orders_CLEAN[[#This Row],[LineTotal]]&gt;=0.15, "Medium", "Low")), "Quantity Error!")</f>
        <v>High</v>
      </c>
      <c r="V1519" s="8" t="str">
        <f>IF(COUNTIF(Returns[OrderID], Orders_CLEAN[[#This Row],[OrderID]])&gt;0, "Yes", "No")</f>
        <v>No</v>
      </c>
      <c r="W1519" s="19">
        <f>IF(Orders_CLEAN[[#This Row],[Returned]]="Yes",1,0)</f>
        <v>0</v>
      </c>
    </row>
    <row r="1520" spans="1:23" x14ac:dyDescent="0.2">
      <c r="A1520" t="s">
        <v>2243</v>
      </c>
      <c r="B1520" s="5">
        <v>45453</v>
      </c>
      <c r="C1520" s="5" t="str">
        <f>IF(Orders_CLEAN[[#This Row],[Quantity]]="", "Quantity Error!", "Q"&amp;ROUNDUP(MONTH(Orders_CLEAN[[#This Row],[OrderDate]])/3,0))</f>
        <v>Q2</v>
      </c>
      <c r="D1520" t="s">
        <v>490</v>
      </c>
      <c r="E1520" t="str">
        <f>_xlfn.XLOOKUP(Orders_CLEAN[[#This Row],[CustomerID]],Customers[CustomerID],Customers[CustomerName])</f>
        <v>Pieter Dlamini</v>
      </c>
      <c r="F1520" t="s">
        <v>30</v>
      </c>
      <c r="G1520" t="str">
        <f>_xlfn.XLOOKUP(Orders_CLEAN[[#This Row],[ProductID]],Products[ProductID],Products[ProductName])</f>
        <v>Paper Model 4</v>
      </c>
      <c r="H1520" t="str">
        <f>_xlfn.XLOOKUP(Orders_CLEAN[[#This Row],[ProductName]],Products[ProductName],Products[Category])</f>
        <v>Office Supplies</v>
      </c>
      <c r="I1520" s="6">
        <f>_xlfn.XLOOKUP(Orders_CLEAN[[#This Row],[ProductID]],Products[ProductID],Products[Cost])</f>
        <v>528.29</v>
      </c>
      <c r="J1520">
        <v>7</v>
      </c>
      <c r="K1520" s="6">
        <v>798.12</v>
      </c>
      <c r="L1520" s="7">
        <v>0.2</v>
      </c>
      <c r="M1520" t="s">
        <v>27</v>
      </c>
      <c r="N1520" t="s">
        <v>47</v>
      </c>
      <c r="O1520" t="str">
        <f>_xlfn.XLOOKUP(Orders_CLEAN[[#This Row],[Region]],Region_lookup[RegionCode],Region_lookup[RegionName])</f>
        <v>Eastern Cape</v>
      </c>
      <c r="P1520" t="s">
        <v>58</v>
      </c>
      <c r="Q1520" t="str">
        <f>_xlfn.XLOOKUP(Orders_CLEAN[[#This Row],[EmployeeID]],Employees[EmployeeID],Employees[EmployeeName])</f>
        <v>Palesa Steyn</v>
      </c>
      <c r="R1520" s="8">
        <f>Orders_CLEAN[[#This Row],[Quantity]]*Orders_CLEAN[[#This Row],[UnitPrice]]*(1-Orders_CLEAN[[#This Row],[Discount]])</f>
        <v>4469.4720000000007</v>
      </c>
      <c r="S1520" s="8">
        <f>Orders_CLEAN[[#This Row],[Cost]]*Orders_CLEAN[[#This Row],[Quantity]]</f>
        <v>3698.0299999999997</v>
      </c>
      <c r="T1520" s="8">
        <f>Orders_CLEAN[[#This Row],[LineTotal]]-Orders_CLEAN[[#This Row],[LineCost]]</f>
        <v>771.44200000000092</v>
      </c>
      <c r="U1520" s="8" t="str">
        <f>IFERROR(IF(Orders_CLEAN[[#This Row],[Profit]]/Orders_CLEAN[[#This Row],[LineTotal]]&gt;0.3, "High", IF(Orders_CLEAN[[#This Row],[Profit]]/Orders_CLEAN[[#This Row],[LineTotal]]&gt;=0.15, "Medium", "Low")), "Quantity Error!")</f>
        <v>Medium</v>
      </c>
      <c r="V1520" s="8" t="str">
        <f>IF(COUNTIF(Returns[OrderID], Orders_CLEAN[[#This Row],[OrderID]])&gt;0, "Yes", "No")</f>
        <v>No</v>
      </c>
      <c r="W1520" s="19">
        <f>IF(Orders_CLEAN[[#This Row],[Returned]]="Yes",1,0)</f>
        <v>0</v>
      </c>
    </row>
    <row r="1521" spans="1:23" x14ac:dyDescent="0.2">
      <c r="A1521" t="s">
        <v>2244</v>
      </c>
      <c r="B1521" s="5">
        <v>45641</v>
      </c>
      <c r="C1521" s="5" t="str">
        <f>IF(Orders_CLEAN[[#This Row],[Quantity]]="", "Quantity Error!", "Q"&amp;ROUNDUP(MONTH(Orders_CLEAN[[#This Row],[OrderDate]])/3,0))</f>
        <v>Q4</v>
      </c>
      <c r="D1521" t="s">
        <v>589</v>
      </c>
      <c r="E1521" t="str">
        <f>_xlfn.XLOOKUP(Orders_CLEAN[[#This Row],[CustomerID]],Customers[CustomerID],Customers[CustomerName])</f>
        <v>Chantelle Mahlangu</v>
      </c>
      <c r="F1521" t="s">
        <v>199</v>
      </c>
      <c r="G1521" t="str">
        <f>_xlfn.XLOOKUP(Orders_CLEAN[[#This Row],[ProductID]],Products[ProductID],Products[ProductName])</f>
        <v>Pens Model 2</v>
      </c>
      <c r="H1521" t="str">
        <f>_xlfn.XLOOKUP(Orders_CLEAN[[#This Row],[ProductName]],Products[ProductName],Products[Category])</f>
        <v>Office Supplies</v>
      </c>
      <c r="I1521" s="6">
        <f>_xlfn.XLOOKUP(Orders_CLEAN[[#This Row],[ProductID]],Products[ProductID],Products[Cost])</f>
        <v>285.10000000000002</v>
      </c>
      <c r="J1521">
        <v>9</v>
      </c>
      <c r="K1521" s="6">
        <v>528.79999999999995</v>
      </c>
      <c r="L1521" s="7">
        <v>0.15</v>
      </c>
      <c r="M1521" t="s">
        <v>13</v>
      </c>
      <c r="N1521" t="s">
        <v>21</v>
      </c>
      <c r="O1521" t="str">
        <f>_xlfn.XLOOKUP(Orders_CLEAN[[#This Row],[Region]],Region_lookup[RegionCode],Region_lookup[RegionName])</f>
        <v>KwaZulu-Natal</v>
      </c>
      <c r="P1521" t="s">
        <v>97</v>
      </c>
      <c r="Q1521" t="str">
        <f>_xlfn.XLOOKUP(Orders_CLEAN[[#This Row],[EmployeeID]],Employees[EmployeeID],Employees[EmployeeName])</f>
        <v>Bongani Sithole</v>
      </c>
      <c r="R1521" s="8">
        <f>Orders_CLEAN[[#This Row],[Quantity]]*Orders_CLEAN[[#This Row],[UnitPrice]]*(1-Orders_CLEAN[[#This Row],[Discount]])</f>
        <v>4045.3199999999997</v>
      </c>
      <c r="S1521" s="8">
        <f>Orders_CLEAN[[#This Row],[Cost]]*Orders_CLEAN[[#This Row],[Quantity]]</f>
        <v>2565.9</v>
      </c>
      <c r="T1521" s="8">
        <f>Orders_CLEAN[[#This Row],[LineTotal]]-Orders_CLEAN[[#This Row],[LineCost]]</f>
        <v>1479.4199999999996</v>
      </c>
      <c r="U1521" s="8" t="str">
        <f>IFERROR(IF(Orders_CLEAN[[#This Row],[Profit]]/Orders_CLEAN[[#This Row],[LineTotal]]&gt;0.3, "High", IF(Orders_CLEAN[[#This Row],[Profit]]/Orders_CLEAN[[#This Row],[LineTotal]]&gt;=0.15, "Medium", "Low")), "Quantity Error!")</f>
        <v>High</v>
      </c>
      <c r="V1521" s="8" t="str">
        <f>IF(COUNTIF(Returns[OrderID], Orders_CLEAN[[#This Row],[OrderID]])&gt;0, "Yes", "No")</f>
        <v>No</v>
      </c>
      <c r="W1521" s="19">
        <f>IF(Orders_CLEAN[[#This Row],[Returned]]="Yes",1,0)</f>
        <v>0</v>
      </c>
    </row>
    <row r="1522" spans="1:23" x14ac:dyDescent="0.2">
      <c r="A1522" t="s">
        <v>2246</v>
      </c>
      <c r="B1522" s="5">
        <v>45473</v>
      </c>
      <c r="C1522" s="5" t="str">
        <f>IF(Orders_CLEAN[[#This Row],[Quantity]]="", "Quantity Error!", "Q"&amp;ROUNDUP(MONTH(Orders_CLEAN[[#This Row],[OrderDate]])/3,0))</f>
        <v>Q2</v>
      </c>
      <c r="D1522" t="s">
        <v>126</v>
      </c>
      <c r="E1522" t="str">
        <f>_xlfn.XLOOKUP(Orders_CLEAN[[#This Row],[CustomerID]],Customers[CustomerID],Customers[CustomerName])</f>
        <v>Sipho Molefe</v>
      </c>
      <c r="F1522" t="s">
        <v>114</v>
      </c>
      <c r="G1522" t="str">
        <f>_xlfn.XLOOKUP(Orders_CLEAN[[#This Row],[ProductID]],Products[ProductID],Products[ProductName])</f>
        <v>Staplers Model 4</v>
      </c>
      <c r="H1522" t="str">
        <f>_xlfn.XLOOKUP(Orders_CLEAN[[#This Row],[ProductName]],Products[ProductName],Products[Category])</f>
        <v>Office Supplies</v>
      </c>
      <c r="I1522" s="6">
        <f>_xlfn.XLOOKUP(Orders_CLEAN[[#This Row],[ProductID]],Products[ProductID],Products[Cost])</f>
        <v>465.76</v>
      </c>
      <c r="J1522">
        <v>9</v>
      </c>
      <c r="K1522" s="6">
        <v>906.25</v>
      </c>
      <c r="L1522" s="7">
        <v>0</v>
      </c>
      <c r="M1522" t="s">
        <v>27</v>
      </c>
      <c r="N1522" t="s">
        <v>31</v>
      </c>
      <c r="O1522" t="str">
        <f>_xlfn.XLOOKUP(Orders_CLEAN[[#This Row],[Region]],Region_lookup[RegionCode],Region_lookup[RegionName])</f>
        <v>Gauteng</v>
      </c>
      <c r="P1522" t="s">
        <v>43</v>
      </c>
      <c r="Q1522" t="str">
        <f>_xlfn.XLOOKUP(Orders_CLEAN[[#This Row],[EmployeeID]],Employees[EmployeeID],Employees[EmployeeName])</f>
        <v>Thabo Dlamini</v>
      </c>
      <c r="R1522" s="8">
        <f>Orders_CLEAN[[#This Row],[Quantity]]*Orders_CLEAN[[#This Row],[UnitPrice]]*(1-Orders_CLEAN[[#This Row],[Discount]])</f>
        <v>8156.25</v>
      </c>
      <c r="S1522" s="8">
        <f>Orders_CLEAN[[#This Row],[Cost]]*Orders_CLEAN[[#This Row],[Quantity]]</f>
        <v>4191.84</v>
      </c>
      <c r="T1522" s="8">
        <f>Orders_CLEAN[[#This Row],[LineTotal]]-Orders_CLEAN[[#This Row],[LineCost]]</f>
        <v>3964.41</v>
      </c>
      <c r="U1522" s="8" t="str">
        <f>IFERROR(IF(Orders_CLEAN[[#This Row],[Profit]]/Orders_CLEAN[[#This Row],[LineTotal]]&gt;0.3, "High", IF(Orders_CLEAN[[#This Row],[Profit]]/Orders_CLEAN[[#This Row],[LineTotal]]&gt;=0.15, "Medium", "Low")), "Quantity Error!")</f>
        <v>High</v>
      </c>
      <c r="V1522" s="8" t="str">
        <f>IF(COUNTIF(Returns[OrderID], Orders_CLEAN[[#This Row],[OrderID]])&gt;0, "Yes", "No")</f>
        <v>No</v>
      </c>
      <c r="W1522" s="19">
        <f>IF(Orders_CLEAN[[#This Row],[Returned]]="Yes",1,0)</f>
        <v>0</v>
      </c>
    </row>
    <row r="1523" spans="1:23" x14ac:dyDescent="0.2">
      <c r="A1523" t="s">
        <v>2247</v>
      </c>
      <c r="B1523" s="5">
        <v>45688</v>
      </c>
      <c r="C1523" s="5" t="str">
        <f>IF(Orders_CLEAN[[#This Row],[Quantity]]="", "Quantity Error!", "Q"&amp;ROUNDUP(MONTH(Orders_CLEAN[[#This Row],[OrderDate]])/3,0))</f>
        <v>Q1</v>
      </c>
      <c r="D1523" t="s">
        <v>141</v>
      </c>
      <c r="E1523" t="str">
        <f>_xlfn.XLOOKUP(Orders_CLEAN[[#This Row],[CustomerID]],Customers[CustomerID],Customers[CustomerName])</f>
        <v>Anja Molefe</v>
      </c>
      <c r="F1523" t="s">
        <v>85</v>
      </c>
      <c r="G1523" t="str">
        <f>_xlfn.XLOOKUP(Orders_CLEAN[[#This Row],[ProductID]],Products[ProductID],Products[ProductName])</f>
        <v>Monitors Model 3</v>
      </c>
      <c r="H1523" t="str">
        <f>_xlfn.XLOOKUP(Orders_CLEAN[[#This Row],[ProductName]],Products[ProductName],Products[Category])</f>
        <v>Technology</v>
      </c>
      <c r="I1523" s="6">
        <f>_xlfn.XLOOKUP(Orders_CLEAN[[#This Row],[ProductID]],Products[ProductID],Products[Cost])</f>
        <v>710.37</v>
      </c>
      <c r="J1523">
        <v>8</v>
      </c>
      <c r="K1523" s="6">
        <v>979.52</v>
      </c>
      <c r="L1523" s="7">
        <v>0</v>
      </c>
      <c r="M1523" t="s">
        <v>27</v>
      </c>
      <c r="N1523" t="s">
        <v>14</v>
      </c>
      <c r="O1523" t="str">
        <f>_xlfn.XLOOKUP(Orders_CLEAN[[#This Row],[Region]],Region_lookup[RegionCode],Region_lookup[RegionName])</f>
        <v>Western Cape</v>
      </c>
      <c r="P1523" t="s">
        <v>15</v>
      </c>
      <c r="Q1523" t="str">
        <f>_xlfn.XLOOKUP(Orders_CLEAN[[#This Row],[EmployeeID]],Employees[EmployeeID],Employees[EmployeeName])</f>
        <v>Anja Fourie</v>
      </c>
      <c r="R1523" s="8">
        <f>Orders_CLEAN[[#This Row],[Quantity]]*Orders_CLEAN[[#This Row],[UnitPrice]]*(1-Orders_CLEAN[[#This Row],[Discount]])</f>
        <v>7836.16</v>
      </c>
      <c r="S1523" s="8">
        <f>Orders_CLEAN[[#This Row],[Cost]]*Orders_CLEAN[[#This Row],[Quantity]]</f>
        <v>5682.96</v>
      </c>
      <c r="T1523" s="8">
        <f>Orders_CLEAN[[#This Row],[LineTotal]]-Orders_CLEAN[[#This Row],[LineCost]]</f>
        <v>2153.1999999999998</v>
      </c>
      <c r="U1523" s="8" t="str">
        <f>IFERROR(IF(Orders_CLEAN[[#This Row],[Profit]]/Orders_CLEAN[[#This Row],[LineTotal]]&gt;0.3, "High", IF(Orders_CLEAN[[#This Row],[Profit]]/Orders_CLEAN[[#This Row],[LineTotal]]&gt;=0.15, "Medium", "Low")), "Quantity Error!")</f>
        <v>Medium</v>
      </c>
      <c r="V1523" s="8" t="str">
        <f>IF(COUNTIF(Returns[OrderID], Orders_CLEAN[[#This Row],[OrderID]])&gt;0, "Yes", "No")</f>
        <v>No</v>
      </c>
      <c r="W1523" s="19">
        <f>IF(Orders_CLEAN[[#This Row],[Returned]]="Yes",1,0)</f>
        <v>0</v>
      </c>
    </row>
    <row r="1524" spans="1:23" x14ac:dyDescent="0.2">
      <c r="A1524" t="s">
        <v>2249</v>
      </c>
      <c r="B1524" s="5">
        <v>45463</v>
      </c>
      <c r="C1524" s="5" t="str">
        <f>IF(Orders_CLEAN[[#This Row],[Quantity]]="", "Quantity Error!", "Q"&amp;ROUNDUP(MONTH(Orders_CLEAN[[#This Row],[OrderDate]])/3,0))</f>
        <v>Q2</v>
      </c>
      <c r="D1524" t="s">
        <v>141</v>
      </c>
      <c r="E1524" t="str">
        <f>_xlfn.XLOOKUP(Orders_CLEAN[[#This Row],[CustomerID]],Customers[CustomerID],Customers[CustomerName])</f>
        <v>Anja Molefe</v>
      </c>
      <c r="F1524" t="s">
        <v>61</v>
      </c>
      <c r="G1524" t="str">
        <f>_xlfn.XLOOKUP(Orders_CLEAN[[#This Row],[ProductID]],Products[ProductID],Products[ProductName])</f>
        <v>Laptops Model 4</v>
      </c>
      <c r="H1524" t="str">
        <f>_xlfn.XLOOKUP(Orders_CLEAN[[#This Row],[ProductName]],Products[ProductName],Products[Category])</f>
        <v>Technology</v>
      </c>
      <c r="I1524" s="6">
        <f>_xlfn.XLOOKUP(Orders_CLEAN[[#This Row],[ProductID]],Products[ProductID],Products[Cost])</f>
        <v>329.6</v>
      </c>
      <c r="J1524">
        <v>1</v>
      </c>
      <c r="K1524" s="6">
        <v>455.77</v>
      </c>
      <c r="L1524" s="7">
        <v>0</v>
      </c>
      <c r="M1524" t="s">
        <v>13</v>
      </c>
      <c r="N1524" t="s">
        <v>14</v>
      </c>
      <c r="O1524" t="str">
        <f>_xlfn.XLOOKUP(Orders_CLEAN[[#This Row],[Region]],Region_lookup[RegionCode],Region_lookup[RegionName])</f>
        <v>Western Cape</v>
      </c>
      <c r="P1524" t="s">
        <v>93</v>
      </c>
      <c r="Q1524" t="str">
        <f>_xlfn.XLOOKUP(Orders_CLEAN[[#This Row],[EmployeeID]],Employees[EmployeeID],Employees[EmployeeName])</f>
        <v>Anja Zulu</v>
      </c>
      <c r="R1524" s="8">
        <f>Orders_CLEAN[[#This Row],[Quantity]]*Orders_CLEAN[[#This Row],[UnitPrice]]*(1-Orders_CLEAN[[#This Row],[Discount]])</f>
        <v>455.77</v>
      </c>
      <c r="S1524" s="8">
        <f>Orders_CLEAN[[#This Row],[Cost]]*Orders_CLEAN[[#This Row],[Quantity]]</f>
        <v>329.6</v>
      </c>
      <c r="T1524" s="8">
        <f>Orders_CLEAN[[#This Row],[LineTotal]]-Orders_CLEAN[[#This Row],[LineCost]]</f>
        <v>126.16999999999996</v>
      </c>
      <c r="U1524" s="8" t="str">
        <f>IFERROR(IF(Orders_CLEAN[[#This Row],[Profit]]/Orders_CLEAN[[#This Row],[LineTotal]]&gt;0.3, "High", IF(Orders_CLEAN[[#This Row],[Profit]]/Orders_CLEAN[[#This Row],[LineTotal]]&gt;=0.15, "Medium", "Low")), "Quantity Error!")</f>
        <v>Medium</v>
      </c>
      <c r="V1524" s="8" t="str">
        <f>IF(COUNTIF(Returns[OrderID], Orders_CLEAN[[#This Row],[OrderID]])&gt;0, "Yes", "No")</f>
        <v>No</v>
      </c>
      <c r="W1524" s="19">
        <f>IF(Orders_CLEAN[[#This Row],[Returned]]="Yes",1,0)</f>
        <v>0</v>
      </c>
    </row>
    <row r="1525" spans="1:23" x14ac:dyDescent="0.2">
      <c r="A1525" t="s">
        <v>2251</v>
      </c>
      <c r="B1525" s="5">
        <v>45366</v>
      </c>
      <c r="C1525" s="5" t="str">
        <f>IF(Orders_CLEAN[[#This Row],[Quantity]]="", "Quantity Error!", "Q"&amp;ROUNDUP(MONTH(Orders_CLEAN[[#This Row],[OrderDate]])/3,0))</f>
        <v>Q1</v>
      </c>
      <c r="D1525" t="s">
        <v>412</v>
      </c>
      <c r="E1525" t="str">
        <f>_xlfn.XLOOKUP(Orders_CLEAN[[#This Row],[CustomerID]],Customers[CustomerID],Customers[CustomerName])</f>
        <v>Bongani Molefe</v>
      </c>
      <c r="F1525" t="s">
        <v>158</v>
      </c>
      <c r="G1525" t="str">
        <f>_xlfn.XLOOKUP(Orders_CLEAN[[#This Row],[ProductID]],Products[ProductID],Products[ProductName])</f>
        <v>Desks Model 1</v>
      </c>
      <c r="H1525" t="str">
        <f>_xlfn.XLOOKUP(Orders_CLEAN[[#This Row],[ProductName]],Products[ProductName],Products[Category])</f>
        <v>Furniture</v>
      </c>
      <c r="I1525" s="6">
        <f>_xlfn.XLOOKUP(Orders_CLEAN[[#This Row],[ProductID]],Products[ProductID],Products[Cost])</f>
        <v>731.22</v>
      </c>
      <c r="J1525">
        <v>4</v>
      </c>
      <c r="K1525" s="6">
        <v>1490.92</v>
      </c>
      <c r="L1525" s="7">
        <v>0.05</v>
      </c>
      <c r="M1525" t="s">
        <v>27</v>
      </c>
      <c r="N1525" t="s">
        <v>31</v>
      </c>
      <c r="O1525" t="str">
        <f>_xlfn.XLOOKUP(Orders_CLEAN[[#This Row],[Region]],Region_lookup[RegionCode],Region_lookup[RegionName])</f>
        <v>Gauteng</v>
      </c>
      <c r="P1525" t="s">
        <v>52</v>
      </c>
      <c r="Q1525" t="str">
        <f>_xlfn.XLOOKUP(Orders_CLEAN[[#This Row],[EmployeeID]],Employees[EmployeeID],Employees[EmployeeName])</f>
        <v>Precious Mbatha</v>
      </c>
      <c r="R1525" s="8">
        <f>Orders_CLEAN[[#This Row],[Quantity]]*Orders_CLEAN[[#This Row],[UnitPrice]]*(1-Orders_CLEAN[[#This Row],[Discount]])</f>
        <v>5665.4960000000001</v>
      </c>
      <c r="S1525" s="8">
        <f>Orders_CLEAN[[#This Row],[Cost]]*Orders_CLEAN[[#This Row],[Quantity]]</f>
        <v>2924.88</v>
      </c>
      <c r="T1525" s="8">
        <f>Orders_CLEAN[[#This Row],[LineTotal]]-Orders_CLEAN[[#This Row],[LineCost]]</f>
        <v>2740.616</v>
      </c>
      <c r="U1525" s="8" t="str">
        <f>IFERROR(IF(Orders_CLEAN[[#This Row],[Profit]]/Orders_CLEAN[[#This Row],[LineTotal]]&gt;0.3, "High", IF(Orders_CLEAN[[#This Row],[Profit]]/Orders_CLEAN[[#This Row],[LineTotal]]&gt;=0.15, "Medium", "Low")), "Quantity Error!")</f>
        <v>High</v>
      </c>
      <c r="V1525" s="8" t="str">
        <f>IF(COUNTIF(Returns[OrderID], Orders_CLEAN[[#This Row],[OrderID]])&gt;0, "Yes", "No")</f>
        <v>No</v>
      </c>
      <c r="W1525" s="19">
        <f>IF(Orders_CLEAN[[#This Row],[Returned]]="Yes",1,0)</f>
        <v>0</v>
      </c>
    </row>
    <row r="1526" spans="1:23" x14ac:dyDescent="0.2">
      <c r="A1526" t="s">
        <v>2252</v>
      </c>
      <c r="B1526" s="5">
        <v>45660</v>
      </c>
      <c r="C1526" s="5" t="str">
        <f>IF(Orders_CLEAN[[#This Row],[Quantity]]="", "Quantity Error!", "Q"&amp;ROUNDUP(MONTH(Orders_CLEAN[[#This Row],[OrderDate]])/3,0))</f>
        <v>Q1</v>
      </c>
      <c r="D1526" t="s">
        <v>321</v>
      </c>
      <c r="E1526" t="str">
        <f>_xlfn.XLOOKUP(Orders_CLEAN[[#This Row],[CustomerID]],Customers[CustomerID],Customers[CustomerName])</f>
        <v>Nomvula Le Roux</v>
      </c>
      <c r="F1526" t="s">
        <v>158</v>
      </c>
      <c r="G1526" t="str">
        <f>_xlfn.XLOOKUP(Orders_CLEAN[[#This Row],[ProductID]],Products[ProductID],Products[ProductName])</f>
        <v>Desks Model 1</v>
      </c>
      <c r="H1526" t="str">
        <f>_xlfn.XLOOKUP(Orders_CLEAN[[#This Row],[ProductName]],Products[ProductName],Products[Category])</f>
        <v>Furniture</v>
      </c>
      <c r="I1526" s="6">
        <f>_xlfn.XLOOKUP(Orders_CLEAN[[#This Row],[ProductID]],Products[ProductID],Products[Cost])</f>
        <v>731.22</v>
      </c>
      <c r="J1526">
        <v>1</v>
      </c>
      <c r="K1526" s="6">
        <v>1490.92</v>
      </c>
      <c r="L1526" s="7">
        <v>0.2</v>
      </c>
      <c r="M1526" t="s">
        <v>36</v>
      </c>
      <c r="N1526" t="s">
        <v>21</v>
      </c>
      <c r="O1526" t="str">
        <f>_xlfn.XLOOKUP(Orders_CLEAN[[#This Row],[Region]],Region_lookup[RegionCode],Region_lookup[RegionName])</f>
        <v>KwaZulu-Natal</v>
      </c>
      <c r="P1526" t="s">
        <v>170</v>
      </c>
      <c r="Q1526" t="str">
        <f>_xlfn.XLOOKUP(Orders_CLEAN[[#This Row],[EmployeeID]],Employees[EmployeeID],Employees[EmployeeName])</f>
        <v>Nomvula Le Roux</v>
      </c>
      <c r="R1526" s="8">
        <f>Orders_CLEAN[[#This Row],[Quantity]]*Orders_CLEAN[[#This Row],[UnitPrice]]*(1-Orders_CLEAN[[#This Row],[Discount]])</f>
        <v>1192.7360000000001</v>
      </c>
      <c r="S1526" s="8">
        <f>Orders_CLEAN[[#This Row],[Cost]]*Orders_CLEAN[[#This Row],[Quantity]]</f>
        <v>731.22</v>
      </c>
      <c r="T1526" s="8">
        <f>Orders_CLEAN[[#This Row],[LineTotal]]-Orders_CLEAN[[#This Row],[LineCost]]</f>
        <v>461.51600000000008</v>
      </c>
      <c r="U1526" s="8" t="str">
        <f>IFERROR(IF(Orders_CLEAN[[#This Row],[Profit]]/Orders_CLEAN[[#This Row],[LineTotal]]&gt;0.3, "High", IF(Orders_CLEAN[[#This Row],[Profit]]/Orders_CLEAN[[#This Row],[LineTotal]]&gt;=0.15, "Medium", "Low")), "Quantity Error!")</f>
        <v>High</v>
      </c>
      <c r="V1526" s="8" t="str">
        <f>IF(COUNTIF(Returns[OrderID], Orders_CLEAN[[#This Row],[OrderID]])&gt;0, "Yes", "No")</f>
        <v>No</v>
      </c>
      <c r="W1526" s="19">
        <f>IF(Orders_CLEAN[[#This Row],[Returned]]="Yes",1,0)</f>
        <v>0</v>
      </c>
    </row>
    <row r="1527" spans="1:23" x14ac:dyDescent="0.2">
      <c r="A1527" t="s">
        <v>2253</v>
      </c>
      <c r="B1527" s="5">
        <v>45681</v>
      </c>
      <c r="C1527" s="5" t="str">
        <f>IF(Orders_CLEAN[[#This Row],[Quantity]]="", "Quantity Error!", "Q"&amp;ROUNDUP(MONTH(Orders_CLEAN[[#This Row],[OrderDate]])/3,0))</f>
        <v>Q1</v>
      </c>
      <c r="D1527" t="s">
        <v>227</v>
      </c>
      <c r="E1527" t="str">
        <f>_xlfn.XLOOKUP(Orders_CLEAN[[#This Row],[CustomerID]],Customers[CustomerID],Customers[CustomerName])</f>
        <v>Thabo Mbatha</v>
      </c>
      <c r="F1527" t="s">
        <v>142</v>
      </c>
      <c r="G1527" t="str">
        <f>_xlfn.XLOOKUP(Orders_CLEAN[[#This Row],[ProductID]],Products[ProductID],Products[ProductName])</f>
        <v>Laptops Model 3</v>
      </c>
      <c r="H1527" t="str">
        <f>_xlfn.XLOOKUP(Orders_CLEAN[[#This Row],[ProductName]],Products[ProductName],Products[Category])</f>
        <v>Technology</v>
      </c>
      <c r="I1527" s="6">
        <f>_xlfn.XLOOKUP(Orders_CLEAN[[#This Row],[ProductID]],Products[ProductID],Products[Cost])</f>
        <v>727.96</v>
      </c>
      <c r="J1527">
        <v>5</v>
      </c>
      <c r="K1527" s="6">
        <v>1118.93</v>
      </c>
      <c r="L1527" s="7">
        <v>0</v>
      </c>
      <c r="M1527" t="s">
        <v>13</v>
      </c>
      <c r="N1527" t="s">
        <v>31</v>
      </c>
      <c r="O1527" t="str">
        <f>_xlfn.XLOOKUP(Orders_CLEAN[[#This Row],[Region]],Region_lookup[RegionCode],Region_lookup[RegionName])</f>
        <v>Gauteng</v>
      </c>
      <c r="P1527" t="s">
        <v>52</v>
      </c>
      <c r="Q1527" t="str">
        <f>_xlfn.XLOOKUP(Orders_CLEAN[[#This Row],[EmployeeID]],Employees[EmployeeID],Employees[EmployeeName])</f>
        <v>Precious Mbatha</v>
      </c>
      <c r="R1527" s="8">
        <f>Orders_CLEAN[[#This Row],[Quantity]]*Orders_CLEAN[[#This Row],[UnitPrice]]*(1-Orders_CLEAN[[#This Row],[Discount]])</f>
        <v>5594.6500000000005</v>
      </c>
      <c r="S1527" s="8">
        <f>Orders_CLEAN[[#This Row],[Cost]]*Orders_CLEAN[[#This Row],[Quantity]]</f>
        <v>3639.8</v>
      </c>
      <c r="T1527" s="8">
        <f>Orders_CLEAN[[#This Row],[LineTotal]]-Orders_CLEAN[[#This Row],[LineCost]]</f>
        <v>1954.8500000000004</v>
      </c>
      <c r="U1527" s="8" t="str">
        <f>IFERROR(IF(Orders_CLEAN[[#This Row],[Profit]]/Orders_CLEAN[[#This Row],[LineTotal]]&gt;0.3, "High", IF(Orders_CLEAN[[#This Row],[Profit]]/Orders_CLEAN[[#This Row],[LineTotal]]&gt;=0.15, "Medium", "Low")), "Quantity Error!")</f>
        <v>High</v>
      </c>
      <c r="V1527" s="8" t="str">
        <f>IF(COUNTIF(Returns[OrderID], Orders_CLEAN[[#This Row],[OrderID]])&gt;0, "Yes", "No")</f>
        <v>No</v>
      </c>
      <c r="W1527" s="19">
        <f>IF(Orders_CLEAN[[#This Row],[Returned]]="Yes",1,0)</f>
        <v>0</v>
      </c>
    </row>
    <row r="1528" spans="1:23" x14ac:dyDescent="0.2">
      <c r="A1528" t="s">
        <v>2254</v>
      </c>
      <c r="B1528" s="5">
        <v>45695</v>
      </c>
      <c r="C1528" s="5" t="str">
        <f>IF(Orders_CLEAN[[#This Row],[Quantity]]="", "Quantity Error!", "Q"&amp;ROUNDUP(MONTH(Orders_CLEAN[[#This Row],[OrderDate]])/3,0))</f>
        <v>Q1</v>
      </c>
      <c r="D1528" t="s">
        <v>259</v>
      </c>
      <c r="E1528" t="str">
        <f>_xlfn.XLOOKUP(Orders_CLEAN[[#This Row],[CustomerID]],Customers[CustomerID],Customers[CustomerName])</f>
        <v>Pieter Mahlangu</v>
      </c>
      <c r="F1528" t="s">
        <v>537</v>
      </c>
      <c r="G1528" t="str">
        <f>_xlfn.XLOOKUP(Orders_CLEAN[[#This Row],[ProductID]],Products[ProductID],Products[ProductName])</f>
        <v>Desks Model 4</v>
      </c>
      <c r="H1528" t="str">
        <f>_xlfn.XLOOKUP(Orders_CLEAN[[#This Row],[ProductName]],Products[ProductName],Products[Category])</f>
        <v>Furniture</v>
      </c>
      <c r="I1528" s="6">
        <f>_xlfn.XLOOKUP(Orders_CLEAN[[#This Row],[ProductID]],Products[ProductID],Products[Cost])</f>
        <v>598.51</v>
      </c>
      <c r="J1528">
        <v>5</v>
      </c>
      <c r="K1528" s="6">
        <v>940.73</v>
      </c>
      <c r="L1528" s="7">
        <v>0</v>
      </c>
      <c r="M1528" t="s">
        <v>62</v>
      </c>
      <c r="N1528" t="s">
        <v>47</v>
      </c>
      <c r="O1528" t="str">
        <f>_xlfn.XLOOKUP(Orders_CLEAN[[#This Row],[Region]],Region_lookup[RegionCode],Region_lookup[RegionName])</f>
        <v>Eastern Cape</v>
      </c>
      <c r="P1528" t="s">
        <v>58</v>
      </c>
      <c r="Q1528" t="str">
        <f>_xlfn.XLOOKUP(Orders_CLEAN[[#This Row],[EmployeeID]],Employees[EmployeeID],Employees[EmployeeName])</f>
        <v>Palesa Steyn</v>
      </c>
      <c r="R1528" s="8">
        <f>Orders_CLEAN[[#This Row],[Quantity]]*Orders_CLEAN[[#This Row],[UnitPrice]]*(1-Orders_CLEAN[[#This Row],[Discount]])</f>
        <v>4703.6499999999996</v>
      </c>
      <c r="S1528" s="8">
        <f>Orders_CLEAN[[#This Row],[Cost]]*Orders_CLEAN[[#This Row],[Quantity]]</f>
        <v>2992.55</v>
      </c>
      <c r="T1528" s="8">
        <f>Orders_CLEAN[[#This Row],[LineTotal]]-Orders_CLEAN[[#This Row],[LineCost]]</f>
        <v>1711.0999999999995</v>
      </c>
      <c r="U1528" s="8" t="str">
        <f>IFERROR(IF(Orders_CLEAN[[#This Row],[Profit]]/Orders_CLEAN[[#This Row],[LineTotal]]&gt;0.3, "High", IF(Orders_CLEAN[[#This Row],[Profit]]/Orders_CLEAN[[#This Row],[LineTotal]]&gt;=0.15, "Medium", "Low")), "Quantity Error!")</f>
        <v>High</v>
      </c>
      <c r="V1528" s="8" t="str">
        <f>IF(COUNTIF(Returns[OrderID], Orders_CLEAN[[#This Row],[OrderID]])&gt;0, "Yes", "No")</f>
        <v>No</v>
      </c>
      <c r="W1528" s="19">
        <f>IF(Orders_CLEAN[[#This Row],[Returned]]="Yes",1,0)</f>
        <v>0</v>
      </c>
    </row>
    <row r="1529" spans="1:23" x14ac:dyDescent="0.2">
      <c r="A1529" t="s">
        <v>2255</v>
      </c>
      <c r="B1529" s="5">
        <v>45319</v>
      </c>
      <c r="C1529" s="5" t="str">
        <f>IF(Orders_CLEAN[[#This Row],[Quantity]]="", "Quantity Error!", "Q"&amp;ROUNDUP(MONTH(Orders_CLEAN[[#This Row],[OrderDate]])/3,0))</f>
        <v>Q1</v>
      </c>
      <c r="D1529" t="s">
        <v>57</v>
      </c>
      <c r="E1529" t="str">
        <f>_xlfn.XLOOKUP(Orders_CLEAN[[#This Row],[CustomerID]],Customers[CustomerID],Customers[CustomerName])</f>
        <v>Johan Van Der Merwe</v>
      </c>
      <c r="F1529" t="s">
        <v>78</v>
      </c>
      <c r="G1529" t="str">
        <f>_xlfn.XLOOKUP(Orders_CLEAN[[#This Row],[ProductID]],Products[ProductID],Products[ProductName])</f>
        <v>Desks Model 3</v>
      </c>
      <c r="H1529" t="str">
        <f>_xlfn.XLOOKUP(Orders_CLEAN[[#This Row],[ProductName]],Products[ProductName],Products[Category])</f>
        <v>Furniture</v>
      </c>
      <c r="I1529" s="6">
        <f>_xlfn.XLOOKUP(Orders_CLEAN[[#This Row],[ProductID]],Products[ProductID],Products[Cost])</f>
        <v>388.07</v>
      </c>
      <c r="J1529">
        <v>4</v>
      </c>
      <c r="K1529" s="6">
        <v>782.41</v>
      </c>
      <c r="L1529" s="7">
        <v>0.1</v>
      </c>
      <c r="M1529" t="s">
        <v>27</v>
      </c>
      <c r="N1529" t="s">
        <v>47</v>
      </c>
      <c r="O1529" t="str">
        <f>_xlfn.XLOOKUP(Orders_CLEAN[[#This Row],[Region]],Region_lookup[RegionCode],Region_lookup[RegionName])</f>
        <v>Eastern Cape</v>
      </c>
      <c r="P1529" t="s">
        <v>75</v>
      </c>
      <c r="Q1529" t="str">
        <f>_xlfn.XLOOKUP(Orders_CLEAN[[#This Row],[EmployeeID]],Employees[EmployeeID],Employees[EmployeeName])</f>
        <v>Francois Steyn</v>
      </c>
      <c r="R1529" s="8">
        <f>Orders_CLEAN[[#This Row],[Quantity]]*Orders_CLEAN[[#This Row],[UnitPrice]]*(1-Orders_CLEAN[[#This Row],[Discount]])</f>
        <v>2816.6759999999999</v>
      </c>
      <c r="S1529" s="8">
        <f>Orders_CLEAN[[#This Row],[Cost]]*Orders_CLEAN[[#This Row],[Quantity]]</f>
        <v>1552.28</v>
      </c>
      <c r="T1529" s="8">
        <f>Orders_CLEAN[[#This Row],[LineTotal]]-Orders_CLEAN[[#This Row],[LineCost]]</f>
        <v>1264.396</v>
      </c>
      <c r="U1529" s="8" t="str">
        <f>IFERROR(IF(Orders_CLEAN[[#This Row],[Profit]]/Orders_CLEAN[[#This Row],[LineTotal]]&gt;0.3, "High", IF(Orders_CLEAN[[#This Row],[Profit]]/Orders_CLEAN[[#This Row],[LineTotal]]&gt;=0.15, "Medium", "Low")), "Quantity Error!")</f>
        <v>High</v>
      </c>
      <c r="V1529" s="8" t="str">
        <f>IF(COUNTIF(Returns[OrderID], Orders_CLEAN[[#This Row],[OrderID]])&gt;0, "Yes", "No")</f>
        <v>Yes</v>
      </c>
      <c r="W1529" s="19">
        <f>IF(Orders_CLEAN[[#This Row],[Returned]]="Yes",1,0)</f>
        <v>1</v>
      </c>
    </row>
    <row r="1530" spans="1:23" x14ac:dyDescent="0.2">
      <c r="A1530" t="s">
        <v>2256</v>
      </c>
      <c r="B1530" s="5">
        <v>45429</v>
      </c>
      <c r="C1530" s="5" t="str">
        <f>IF(Orders_CLEAN[[#This Row],[Quantity]]="", "Quantity Error!", "Q"&amp;ROUNDUP(MONTH(Orders_CLEAN[[#This Row],[OrderDate]])/3,0))</f>
        <v>Q2</v>
      </c>
      <c r="D1530" t="s">
        <v>490</v>
      </c>
      <c r="E1530" t="str">
        <f>_xlfn.XLOOKUP(Orders_CLEAN[[#This Row],[CustomerID]],Customers[CustomerID],Customers[CustomerName])</f>
        <v>Pieter Dlamini</v>
      </c>
      <c r="F1530" t="s">
        <v>61</v>
      </c>
      <c r="G1530" t="str">
        <f>_xlfn.XLOOKUP(Orders_CLEAN[[#This Row],[ProductID]],Products[ProductID],Products[ProductName])</f>
        <v>Laptops Model 4</v>
      </c>
      <c r="H1530" t="str">
        <f>_xlfn.XLOOKUP(Orders_CLEAN[[#This Row],[ProductName]],Products[ProductName],Products[Category])</f>
        <v>Technology</v>
      </c>
      <c r="I1530" s="6">
        <f>_xlfn.XLOOKUP(Orders_CLEAN[[#This Row],[ProductID]],Products[ProductID],Products[Cost])</f>
        <v>329.6</v>
      </c>
      <c r="J1530">
        <v>1</v>
      </c>
      <c r="K1530" s="6">
        <v>455.77</v>
      </c>
      <c r="L1530" s="7">
        <v>0</v>
      </c>
      <c r="M1530" t="s">
        <v>27</v>
      </c>
      <c r="N1530" t="s">
        <v>47</v>
      </c>
      <c r="O1530" t="str">
        <f>_xlfn.XLOOKUP(Orders_CLEAN[[#This Row],[Region]],Region_lookup[RegionCode],Region_lookup[RegionName])</f>
        <v>Eastern Cape</v>
      </c>
      <c r="P1530" t="s">
        <v>48</v>
      </c>
      <c r="Q1530" t="str">
        <f>_xlfn.XLOOKUP(Orders_CLEAN[[#This Row],[EmployeeID]],Employees[EmployeeID],Employees[EmployeeName])</f>
        <v>Sipho Ndlovu</v>
      </c>
      <c r="R1530" s="8">
        <f>Orders_CLEAN[[#This Row],[Quantity]]*Orders_CLEAN[[#This Row],[UnitPrice]]*(1-Orders_CLEAN[[#This Row],[Discount]])</f>
        <v>455.77</v>
      </c>
      <c r="S1530" s="8">
        <f>Orders_CLEAN[[#This Row],[Cost]]*Orders_CLEAN[[#This Row],[Quantity]]</f>
        <v>329.6</v>
      </c>
      <c r="T1530" s="8">
        <f>Orders_CLEAN[[#This Row],[LineTotal]]-Orders_CLEAN[[#This Row],[LineCost]]</f>
        <v>126.16999999999996</v>
      </c>
      <c r="U1530" s="8" t="str">
        <f>IFERROR(IF(Orders_CLEAN[[#This Row],[Profit]]/Orders_CLEAN[[#This Row],[LineTotal]]&gt;0.3, "High", IF(Orders_CLEAN[[#This Row],[Profit]]/Orders_CLEAN[[#This Row],[LineTotal]]&gt;=0.15, "Medium", "Low")), "Quantity Error!")</f>
        <v>Medium</v>
      </c>
      <c r="V1530" s="8" t="str">
        <f>IF(COUNTIF(Returns[OrderID], Orders_CLEAN[[#This Row],[OrderID]])&gt;0, "Yes", "No")</f>
        <v>Yes</v>
      </c>
      <c r="W1530" s="19">
        <f>IF(Orders_CLEAN[[#This Row],[Returned]]="Yes",1,0)</f>
        <v>1</v>
      </c>
    </row>
    <row r="1531" spans="1:23" x14ac:dyDescent="0.2">
      <c r="A1531" t="s">
        <v>2257</v>
      </c>
      <c r="B1531" s="5">
        <v>45772</v>
      </c>
      <c r="C1531" s="5" t="str">
        <f>IF(Orders_CLEAN[[#This Row],[Quantity]]="", "Quantity Error!", "Q"&amp;ROUNDUP(MONTH(Orders_CLEAN[[#This Row],[OrderDate]])/3,0))</f>
        <v>Q2</v>
      </c>
      <c r="D1531" t="s">
        <v>138</v>
      </c>
      <c r="E1531" t="str">
        <f>_xlfn.XLOOKUP(Orders_CLEAN[[#This Row],[CustomerID]],Customers[CustomerID],Customers[CustomerName])</f>
        <v>Nomsa Coetzee</v>
      </c>
      <c r="F1531" t="s">
        <v>365</v>
      </c>
      <c r="G1531" t="str">
        <f>_xlfn.XLOOKUP(Orders_CLEAN[[#This Row],[ProductID]],Products[ProductID],Products[ProductName])</f>
        <v>Binders Model 4</v>
      </c>
      <c r="H1531" t="str">
        <f>_xlfn.XLOOKUP(Orders_CLEAN[[#This Row],[ProductName]],Products[ProductName],Products[Category])</f>
        <v>Office Supplies</v>
      </c>
      <c r="I1531" s="6">
        <f>_xlfn.XLOOKUP(Orders_CLEAN[[#This Row],[ProductID]],Products[ProductID],Products[Cost])</f>
        <v>723.8</v>
      </c>
      <c r="J1531">
        <v>2</v>
      </c>
      <c r="K1531" s="6">
        <v>1101.54</v>
      </c>
      <c r="L1531" s="7">
        <v>0</v>
      </c>
      <c r="M1531" t="s">
        <v>13</v>
      </c>
      <c r="N1531" t="s">
        <v>21</v>
      </c>
      <c r="O1531" t="str">
        <f>_xlfn.XLOOKUP(Orders_CLEAN[[#This Row],[Region]],Region_lookup[RegionCode],Region_lookup[RegionName])</f>
        <v>KwaZulu-Natal</v>
      </c>
      <c r="P1531" t="s">
        <v>170</v>
      </c>
      <c r="Q1531" t="str">
        <f>_xlfn.XLOOKUP(Orders_CLEAN[[#This Row],[EmployeeID]],Employees[EmployeeID],Employees[EmployeeName])</f>
        <v>Nomvula Le Roux</v>
      </c>
      <c r="R1531" s="8">
        <f>Orders_CLEAN[[#This Row],[Quantity]]*Orders_CLEAN[[#This Row],[UnitPrice]]*(1-Orders_CLEAN[[#This Row],[Discount]])</f>
        <v>2203.08</v>
      </c>
      <c r="S1531" s="8">
        <f>Orders_CLEAN[[#This Row],[Cost]]*Orders_CLEAN[[#This Row],[Quantity]]</f>
        <v>1447.6</v>
      </c>
      <c r="T1531" s="8">
        <f>Orders_CLEAN[[#This Row],[LineTotal]]-Orders_CLEAN[[#This Row],[LineCost]]</f>
        <v>755.48</v>
      </c>
      <c r="U1531" s="8" t="str">
        <f>IFERROR(IF(Orders_CLEAN[[#This Row],[Profit]]/Orders_CLEAN[[#This Row],[LineTotal]]&gt;0.3, "High", IF(Orders_CLEAN[[#This Row],[Profit]]/Orders_CLEAN[[#This Row],[LineTotal]]&gt;=0.15, "Medium", "Low")), "Quantity Error!")</f>
        <v>High</v>
      </c>
      <c r="V1531" s="8" t="str">
        <f>IF(COUNTIF(Returns[OrderID], Orders_CLEAN[[#This Row],[OrderID]])&gt;0, "Yes", "No")</f>
        <v>No</v>
      </c>
      <c r="W1531" s="19">
        <f>IF(Orders_CLEAN[[#This Row],[Returned]]="Yes",1,0)</f>
        <v>0</v>
      </c>
    </row>
    <row r="1532" spans="1:23" x14ac:dyDescent="0.2">
      <c r="A1532" t="s">
        <v>2259</v>
      </c>
      <c r="B1532" s="5">
        <v>45337</v>
      </c>
      <c r="C1532" s="5" t="str">
        <f>IF(Orders_CLEAN[[#This Row],[Quantity]]="", "Quantity Error!", "Q"&amp;ROUNDUP(MONTH(Orders_CLEAN[[#This Row],[OrderDate]])/3,0))</f>
        <v>Q1</v>
      </c>
      <c r="D1532" t="s">
        <v>285</v>
      </c>
      <c r="E1532" t="str">
        <f>_xlfn.XLOOKUP(Orders_CLEAN[[#This Row],[CustomerID]],Customers[CustomerID],Customers[CustomerName])</f>
        <v>Francois Fourie</v>
      </c>
      <c r="F1532" t="s">
        <v>65</v>
      </c>
      <c r="G1532" t="str">
        <f>_xlfn.XLOOKUP(Orders_CLEAN[[#This Row],[ProductID]],Products[ProductID],Products[ProductName])</f>
        <v>Bookcases Model 2</v>
      </c>
      <c r="H1532" t="str">
        <f>_xlfn.XLOOKUP(Orders_CLEAN[[#This Row],[ProductName]],Products[ProductName],Products[Category])</f>
        <v>Furniture</v>
      </c>
      <c r="I1532" s="6">
        <f>_xlfn.XLOOKUP(Orders_CLEAN[[#This Row],[ProductID]],Products[ProductID],Products[Cost])</f>
        <v>633.59</v>
      </c>
      <c r="J1532">
        <v>10</v>
      </c>
      <c r="K1532" s="6">
        <v>800.37</v>
      </c>
      <c r="L1532" s="7">
        <v>0</v>
      </c>
      <c r="M1532" t="s">
        <v>62</v>
      </c>
      <c r="N1532" t="s">
        <v>31</v>
      </c>
      <c r="O1532" t="str">
        <f>_xlfn.XLOOKUP(Orders_CLEAN[[#This Row],[Region]],Region_lookup[RegionCode],Region_lookup[RegionName])</f>
        <v>Gauteng</v>
      </c>
      <c r="P1532" t="s">
        <v>32</v>
      </c>
      <c r="Q1532" t="str">
        <f>_xlfn.XLOOKUP(Orders_CLEAN[[#This Row],[EmployeeID]],Employees[EmployeeID],Employees[EmployeeName])</f>
        <v>Nomvula Mokoena</v>
      </c>
      <c r="R1532" s="8">
        <f>Orders_CLEAN[[#This Row],[Quantity]]*Orders_CLEAN[[#This Row],[UnitPrice]]*(1-Orders_CLEAN[[#This Row],[Discount]])</f>
        <v>8003.7</v>
      </c>
      <c r="S1532" s="8">
        <f>Orders_CLEAN[[#This Row],[Cost]]*Orders_CLEAN[[#This Row],[Quantity]]</f>
        <v>6335.9000000000005</v>
      </c>
      <c r="T1532" s="8">
        <f>Orders_CLEAN[[#This Row],[LineTotal]]-Orders_CLEAN[[#This Row],[LineCost]]</f>
        <v>1667.7999999999993</v>
      </c>
      <c r="U1532" s="8" t="str">
        <f>IFERROR(IF(Orders_CLEAN[[#This Row],[Profit]]/Orders_CLEAN[[#This Row],[LineTotal]]&gt;0.3, "High", IF(Orders_CLEAN[[#This Row],[Profit]]/Orders_CLEAN[[#This Row],[LineTotal]]&gt;=0.15, "Medium", "Low")), "Quantity Error!")</f>
        <v>Medium</v>
      </c>
      <c r="V1532" s="8" t="str">
        <f>IF(COUNTIF(Returns[OrderID], Orders_CLEAN[[#This Row],[OrderID]])&gt;0, "Yes", "No")</f>
        <v>No</v>
      </c>
      <c r="W1532" s="19">
        <f>IF(Orders_CLEAN[[#This Row],[Returned]]="Yes",1,0)</f>
        <v>0</v>
      </c>
    </row>
    <row r="1533" spans="1:23" x14ac:dyDescent="0.2">
      <c r="A1533" t="s">
        <v>2260</v>
      </c>
      <c r="B1533" s="5">
        <v>45553</v>
      </c>
      <c r="C1533" s="5" t="str">
        <f>IF(Orders_CLEAN[[#This Row],[Quantity]]="", "Quantity Error!", "Q"&amp;ROUNDUP(MONTH(Orders_CLEAN[[#This Row],[OrderDate]])/3,0))</f>
        <v>Q3</v>
      </c>
      <c r="D1533" t="s">
        <v>530</v>
      </c>
      <c r="E1533" t="str">
        <f>_xlfn.XLOOKUP(Orders_CLEAN[[#This Row],[CustomerID]],Customers[CustomerID],Customers[CustomerName])</f>
        <v>Aisha Botha</v>
      </c>
      <c r="F1533" t="s">
        <v>162</v>
      </c>
      <c r="G1533" t="str">
        <f>_xlfn.XLOOKUP(Orders_CLEAN[[#This Row],[ProductID]],Products[ProductID],Products[ProductName])</f>
        <v>Chairs Model 1</v>
      </c>
      <c r="H1533" t="str">
        <f>_xlfn.XLOOKUP(Orders_CLEAN[[#This Row],[ProductName]],Products[ProductName],Products[Category])</f>
        <v>Furniture</v>
      </c>
      <c r="I1533" s="6">
        <f>_xlfn.XLOOKUP(Orders_CLEAN[[#This Row],[ProductID]],Products[ProductID],Products[Cost])</f>
        <v>96.56</v>
      </c>
      <c r="J1533">
        <v>1</v>
      </c>
      <c r="K1533" s="6">
        <v>209.03</v>
      </c>
      <c r="L1533" s="7">
        <v>0.1</v>
      </c>
      <c r="M1533" t="s">
        <v>27</v>
      </c>
      <c r="N1533" t="s">
        <v>21</v>
      </c>
      <c r="O1533" t="str">
        <f>_xlfn.XLOOKUP(Orders_CLEAN[[#This Row],[Region]],Region_lookup[RegionCode],Region_lookup[RegionName])</f>
        <v>KwaZulu-Natal</v>
      </c>
      <c r="P1533" t="s">
        <v>170</v>
      </c>
      <c r="Q1533" t="str">
        <f>_xlfn.XLOOKUP(Orders_CLEAN[[#This Row],[EmployeeID]],Employees[EmployeeID],Employees[EmployeeName])</f>
        <v>Nomvula Le Roux</v>
      </c>
      <c r="R1533" s="8">
        <f>Orders_CLEAN[[#This Row],[Quantity]]*Orders_CLEAN[[#This Row],[UnitPrice]]*(1-Orders_CLEAN[[#This Row],[Discount]])</f>
        <v>188.12700000000001</v>
      </c>
      <c r="S1533" s="8">
        <f>Orders_CLEAN[[#This Row],[Cost]]*Orders_CLEAN[[#This Row],[Quantity]]</f>
        <v>96.56</v>
      </c>
      <c r="T1533" s="8">
        <f>Orders_CLEAN[[#This Row],[LineTotal]]-Orders_CLEAN[[#This Row],[LineCost]]</f>
        <v>91.567000000000007</v>
      </c>
      <c r="U1533" s="8" t="str">
        <f>IFERROR(IF(Orders_CLEAN[[#This Row],[Profit]]/Orders_CLEAN[[#This Row],[LineTotal]]&gt;0.3, "High", IF(Orders_CLEAN[[#This Row],[Profit]]/Orders_CLEAN[[#This Row],[LineTotal]]&gt;=0.15, "Medium", "Low")), "Quantity Error!")</f>
        <v>High</v>
      </c>
      <c r="V1533" s="8" t="str">
        <f>IF(COUNTIF(Returns[OrderID], Orders_CLEAN[[#This Row],[OrderID]])&gt;0, "Yes", "No")</f>
        <v>No</v>
      </c>
      <c r="W1533" s="19">
        <f>IF(Orders_CLEAN[[#This Row],[Returned]]="Yes",1,0)</f>
        <v>0</v>
      </c>
    </row>
    <row r="1534" spans="1:23" x14ac:dyDescent="0.2">
      <c r="A1534" t="s">
        <v>2262</v>
      </c>
      <c r="B1534" s="5">
        <v>45734</v>
      </c>
      <c r="C1534" s="5" t="str">
        <f>IF(Orders_CLEAN[[#This Row],[Quantity]]="", "Quantity Error!", "Q"&amp;ROUNDUP(MONTH(Orders_CLEAN[[#This Row],[OrderDate]])/3,0))</f>
        <v>Q1</v>
      </c>
      <c r="D1534" t="s">
        <v>279</v>
      </c>
      <c r="E1534" t="str">
        <f>_xlfn.XLOOKUP(Orders_CLEAN[[#This Row],[CustomerID]],Customers[CustomerID],Customers[CustomerName])</f>
        <v>Bongani Khumalo</v>
      </c>
      <c r="F1534" t="s">
        <v>85</v>
      </c>
      <c r="G1534" t="str">
        <f>_xlfn.XLOOKUP(Orders_CLEAN[[#This Row],[ProductID]],Products[ProductID],Products[ProductName])</f>
        <v>Monitors Model 3</v>
      </c>
      <c r="H1534" t="str">
        <f>_xlfn.XLOOKUP(Orders_CLEAN[[#This Row],[ProductName]],Products[ProductName],Products[Category])</f>
        <v>Technology</v>
      </c>
      <c r="I1534" s="6">
        <f>_xlfn.XLOOKUP(Orders_CLEAN[[#This Row],[ProductID]],Products[ProductID],Products[Cost])</f>
        <v>710.37</v>
      </c>
      <c r="J1534">
        <v>7</v>
      </c>
      <c r="K1534" s="6">
        <v>979.52</v>
      </c>
      <c r="L1534" s="7">
        <v>0</v>
      </c>
      <c r="M1534" t="s">
        <v>27</v>
      </c>
      <c r="N1534" t="s">
        <v>47</v>
      </c>
      <c r="O1534" t="str">
        <f>_xlfn.XLOOKUP(Orders_CLEAN[[#This Row],[Region]],Region_lookup[RegionCode],Region_lookup[RegionName])</f>
        <v>Eastern Cape</v>
      </c>
      <c r="P1534" t="s">
        <v>75</v>
      </c>
      <c r="Q1534" t="str">
        <f>_xlfn.XLOOKUP(Orders_CLEAN[[#This Row],[EmployeeID]],Employees[EmployeeID],Employees[EmployeeName])</f>
        <v>Francois Steyn</v>
      </c>
      <c r="R1534" s="8">
        <f>Orders_CLEAN[[#This Row],[Quantity]]*Orders_CLEAN[[#This Row],[UnitPrice]]*(1-Orders_CLEAN[[#This Row],[Discount]])</f>
        <v>6856.6399999999994</v>
      </c>
      <c r="S1534" s="8">
        <f>Orders_CLEAN[[#This Row],[Cost]]*Orders_CLEAN[[#This Row],[Quantity]]</f>
        <v>4972.59</v>
      </c>
      <c r="T1534" s="8">
        <f>Orders_CLEAN[[#This Row],[LineTotal]]-Orders_CLEAN[[#This Row],[LineCost]]</f>
        <v>1884.0499999999993</v>
      </c>
      <c r="U1534" s="8" t="str">
        <f>IFERROR(IF(Orders_CLEAN[[#This Row],[Profit]]/Orders_CLEAN[[#This Row],[LineTotal]]&gt;0.3, "High", IF(Orders_CLEAN[[#This Row],[Profit]]/Orders_CLEAN[[#This Row],[LineTotal]]&gt;=0.15, "Medium", "Low")), "Quantity Error!")</f>
        <v>Medium</v>
      </c>
      <c r="V1534" s="8" t="str">
        <f>IF(COUNTIF(Returns[OrderID], Orders_CLEAN[[#This Row],[OrderID]])&gt;0, "Yes", "No")</f>
        <v>No</v>
      </c>
      <c r="W1534" s="19">
        <f>IF(Orders_CLEAN[[#This Row],[Returned]]="Yes",1,0)</f>
        <v>0</v>
      </c>
    </row>
    <row r="1535" spans="1:23" x14ac:dyDescent="0.2">
      <c r="A1535" t="s">
        <v>2264</v>
      </c>
      <c r="B1535" s="5">
        <v>45460</v>
      </c>
      <c r="C1535" s="5" t="str">
        <f>IF(Orders_CLEAN[[#This Row],[Quantity]]="", "Quantity Error!", "Q"&amp;ROUNDUP(MONTH(Orders_CLEAN[[#This Row],[OrderDate]])/3,0))</f>
        <v>Q2</v>
      </c>
      <c r="D1535" t="s">
        <v>975</v>
      </c>
      <c r="E1535" t="str">
        <f>_xlfn.XLOOKUP(Orders_CLEAN[[#This Row],[CustomerID]],Customers[CustomerID],Customers[CustomerName])</f>
        <v>Chantelle Kruger</v>
      </c>
      <c r="F1535" t="s">
        <v>178</v>
      </c>
      <c r="G1535" t="str">
        <f>_xlfn.XLOOKUP(Orders_CLEAN[[#This Row],[ProductID]],Products[ProductID],Products[ProductName])</f>
        <v>Chairs Model 2</v>
      </c>
      <c r="H1535" t="str">
        <f>_xlfn.XLOOKUP(Orders_CLEAN[[#This Row],[ProductName]],Products[ProductName],Products[Category])</f>
        <v>Furniture</v>
      </c>
      <c r="I1535" s="6">
        <f>_xlfn.XLOOKUP(Orders_CLEAN[[#This Row],[ProductID]],Products[ProductID],Products[Cost])</f>
        <v>116.9</v>
      </c>
      <c r="J1535">
        <v>5</v>
      </c>
      <c r="K1535" s="6">
        <v>253.46</v>
      </c>
      <c r="L1535" s="7">
        <v>0</v>
      </c>
      <c r="M1535" t="s">
        <v>62</v>
      </c>
      <c r="N1535" t="s">
        <v>21</v>
      </c>
      <c r="O1535" t="str">
        <f>_xlfn.XLOOKUP(Orders_CLEAN[[#This Row],[Region]],Region_lookup[RegionCode],Region_lookup[RegionName])</f>
        <v>KwaZulu-Natal</v>
      </c>
      <c r="P1535" t="s">
        <v>22</v>
      </c>
      <c r="Q1535" t="str">
        <f>_xlfn.XLOOKUP(Orders_CLEAN[[#This Row],[EmployeeID]],Employees[EmployeeID],Employees[EmployeeName])</f>
        <v>Thabo Le Roux</v>
      </c>
      <c r="R1535" s="8">
        <f>Orders_CLEAN[[#This Row],[Quantity]]*Orders_CLEAN[[#This Row],[UnitPrice]]*(1-Orders_CLEAN[[#This Row],[Discount]])</f>
        <v>1267.3</v>
      </c>
      <c r="S1535" s="8">
        <f>Orders_CLEAN[[#This Row],[Cost]]*Orders_CLEAN[[#This Row],[Quantity]]</f>
        <v>584.5</v>
      </c>
      <c r="T1535" s="8">
        <f>Orders_CLEAN[[#This Row],[LineTotal]]-Orders_CLEAN[[#This Row],[LineCost]]</f>
        <v>682.8</v>
      </c>
      <c r="U1535" s="8" t="str">
        <f>IFERROR(IF(Orders_CLEAN[[#This Row],[Profit]]/Orders_CLEAN[[#This Row],[LineTotal]]&gt;0.3, "High", IF(Orders_CLEAN[[#This Row],[Profit]]/Orders_CLEAN[[#This Row],[LineTotal]]&gt;=0.15, "Medium", "Low")), "Quantity Error!")</f>
        <v>High</v>
      </c>
      <c r="V1535" s="8" t="str">
        <f>IF(COUNTIF(Returns[OrderID], Orders_CLEAN[[#This Row],[OrderID]])&gt;0, "Yes", "No")</f>
        <v>No</v>
      </c>
      <c r="W1535" s="19">
        <f>IF(Orders_CLEAN[[#This Row],[Returned]]="Yes",1,0)</f>
        <v>0</v>
      </c>
    </row>
    <row r="1536" spans="1:23" x14ac:dyDescent="0.2">
      <c r="A1536" t="s">
        <v>2265</v>
      </c>
      <c r="B1536" s="5">
        <v>45350</v>
      </c>
      <c r="C1536" s="5" t="str">
        <f>IF(Orders_CLEAN[[#This Row],[Quantity]]="", "Quantity Error!", "Q"&amp;ROUNDUP(MONTH(Orders_CLEAN[[#This Row],[OrderDate]])/3,0))</f>
        <v>Q1</v>
      </c>
      <c r="D1536" t="s">
        <v>220</v>
      </c>
      <c r="E1536" t="str">
        <f>_xlfn.XLOOKUP(Orders_CLEAN[[#This Row],[CustomerID]],Customers[CustomerID],Customers[CustomerName])</f>
        <v>Kagiso Pretorius</v>
      </c>
      <c r="F1536" t="s">
        <v>136</v>
      </c>
      <c r="G1536" t="str">
        <f>_xlfn.XLOOKUP(Orders_CLEAN[[#This Row],[ProductID]],Products[ProductID],Products[ProductName])</f>
        <v>Chairs Model 4</v>
      </c>
      <c r="H1536" t="str">
        <f>_xlfn.XLOOKUP(Orders_CLEAN[[#This Row],[ProductName]],Products[ProductName],Products[Category])</f>
        <v>Furniture</v>
      </c>
      <c r="I1536" s="6">
        <f>_xlfn.XLOOKUP(Orders_CLEAN[[#This Row],[ProductID]],Products[ProductID],Products[Cost])</f>
        <v>784.05</v>
      </c>
      <c r="J1536">
        <v>9</v>
      </c>
      <c r="K1536" s="6">
        <v>1700.53</v>
      </c>
      <c r="L1536" s="7">
        <v>0</v>
      </c>
      <c r="M1536" t="s">
        <v>27</v>
      </c>
      <c r="N1536" t="s">
        <v>14</v>
      </c>
      <c r="O1536" t="str">
        <f>_xlfn.XLOOKUP(Orders_CLEAN[[#This Row],[Region]],Region_lookup[RegionCode],Region_lookup[RegionName])</f>
        <v>Western Cape</v>
      </c>
      <c r="P1536" t="s">
        <v>93</v>
      </c>
      <c r="Q1536" t="str">
        <f>_xlfn.XLOOKUP(Orders_CLEAN[[#This Row],[EmployeeID]],Employees[EmployeeID],Employees[EmployeeName])</f>
        <v>Anja Zulu</v>
      </c>
      <c r="R1536" s="8">
        <f>Orders_CLEAN[[#This Row],[Quantity]]*Orders_CLEAN[[#This Row],[UnitPrice]]*(1-Orders_CLEAN[[#This Row],[Discount]])</f>
        <v>15304.77</v>
      </c>
      <c r="S1536" s="8">
        <f>Orders_CLEAN[[#This Row],[Cost]]*Orders_CLEAN[[#This Row],[Quantity]]</f>
        <v>7056.45</v>
      </c>
      <c r="T1536" s="8">
        <f>Orders_CLEAN[[#This Row],[LineTotal]]-Orders_CLEAN[[#This Row],[LineCost]]</f>
        <v>8248.32</v>
      </c>
      <c r="U1536" s="8" t="str">
        <f>IFERROR(IF(Orders_CLEAN[[#This Row],[Profit]]/Orders_CLEAN[[#This Row],[LineTotal]]&gt;0.3, "High", IF(Orders_CLEAN[[#This Row],[Profit]]/Orders_CLEAN[[#This Row],[LineTotal]]&gt;=0.15, "Medium", "Low")), "Quantity Error!")</f>
        <v>High</v>
      </c>
      <c r="V1536" s="8" t="str">
        <f>IF(COUNTIF(Returns[OrderID], Orders_CLEAN[[#This Row],[OrderID]])&gt;0, "Yes", "No")</f>
        <v>No</v>
      </c>
      <c r="W1536" s="19">
        <f>IF(Orders_CLEAN[[#This Row],[Returned]]="Yes",1,0)</f>
        <v>0</v>
      </c>
    </row>
    <row r="1537" spans="1:23" x14ac:dyDescent="0.2">
      <c r="A1537" t="s">
        <v>2266</v>
      </c>
      <c r="B1537" s="5">
        <v>45823</v>
      </c>
      <c r="C1537" s="5" t="str">
        <f>IF(Orders_CLEAN[[#This Row],[Quantity]]="", "Quantity Error!", "Q"&amp;ROUNDUP(MONTH(Orders_CLEAN[[#This Row],[OrderDate]])/3,0))</f>
        <v>Q2</v>
      </c>
      <c r="D1537" t="s">
        <v>463</v>
      </c>
      <c r="E1537" t="str">
        <f>_xlfn.XLOOKUP(Orders_CLEAN[[#This Row],[CustomerID]],Customers[CustomerID],Customers[CustomerName])</f>
        <v>Anja Van Der Merwe</v>
      </c>
      <c r="F1537" t="s">
        <v>81</v>
      </c>
      <c r="G1537" t="str">
        <f>_xlfn.XLOOKUP(Orders_CLEAN[[#This Row],[ProductID]],Products[ProductID],Products[ProductName])</f>
        <v>Envelopes Model 2</v>
      </c>
      <c r="H1537" t="str">
        <f>_xlfn.XLOOKUP(Orders_CLEAN[[#This Row],[ProductName]],Products[ProductName],Products[Category])</f>
        <v>Office Supplies</v>
      </c>
      <c r="I1537" s="6">
        <f>_xlfn.XLOOKUP(Orders_CLEAN[[#This Row],[ProductID]],Products[ProductID],Products[Cost])</f>
        <v>599.25</v>
      </c>
      <c r="J1537">
        <v>12</v>
      </c>
      <c r="K1537" s="6">
        <v>849.05</v>
      </c>
      <c r="L1537" s="7">
        <v>0.15</v>
      </c>
      <c r="M1537" t="s">
        <v>27</v>
      </c>
      <c r="N1537" t="s">
        <v>21</v>
      </c>
      <c r="O1537" t="str">
        <f>_xlfn.XLOOKUP(Orders_CLEAN[[#This Row],[Region]],Region_lookup[RegionCode],Region_lookup[RegionName])</f>
        <v>KwaZulu-Natal</v>
      </c>
      <c r="P1537" t="s">
        <v>97</v>
      </c>
      <c r="Q1537" t="str">
        <f>_xlfn.XLOOKUP(Orders_CLEAN[[#This Row],[EmployeeID]],Employees[EmployeeID],Employees[EmployeeName])</f>
        <v>Bongani Sithole</v>
      </c>
      <c r="R1537" s="8">
        <f>Orders_CLEAN[[#This Row],[Quantity]]*Orders_CLEAN[[#This Row],[UnitPrice]]*(1-Orders_CLEAN[[#This Row],[Discount]])</f>
        <v>8660.3099999999977</v>
      </c>
      <c r="S1537" s="8">
        <f>Orders_CLEAN[[#This Row],[Cost]]*Orders_CLEAN[[#This Row],[Quantity]]</f>
        <v>7191</v>
      </c>
      <c r="T1537" s="8">
        <f>Orders_CLEAN[[#This Row],[LineTotal]]-Orders_CLEAN[[#This Row],[LineCost]]</f>
        <v>1469.3099999999977</v>
      </c>
      <c r="U1537" s="8" t="str">
        <f>IFERROR(IF(Orders_CLEAN[[#This Row],[Profit]]/Orders_CLEAN[[#This Row],[LineTotal]]&gt;0.3, "High", IF(Orders_CLEAN[[#This Row],[Profit]]/Orders_CLEAN[[#This Row],[LineTotal]]&gt;=0.15, "Medium", "Low")), "Quantity Error!")</f>
        <v>Medium</v>
      </c>
      <c r="V1537" s="8" t="str">
        <f>IF(COUNTIF(Returns[OrderID], Orders_CLEAN[[#This Row],[OrderID]])&gt;0, "Yes", "No")</f>
        <v>No</v>
      </c>
      <c r="W1537" s="19">
        <f>IF(Orders_CLEAN[[#This Row],[Returned]]="Yes",1,0)</f>
        <v>0</v>
      </c>
    </row>
    <row r="1538" spans="1:23" x14ac:dyDescent="0.2">
      <c r="A1538" t="s">
        <v>2267</v>
      </c>
      <c r="B1538" s="5">
        <v>45546</v>
      </c>
      <c r="C1538" s="5" t="str">
        <f>IF(Orders_CLEAN[[#This Row],[Quantity]]="", "Quantity Error!", "Q"&amp;ROUNDUP(MONTH(Orders_CLEAN[[#This Row],[OrderDate]])/3,0))</f>
        <v>Q3</v>
      </c>
      <c r="D1538" t="s">
        <v>11</v>
      </c>
      <c r="E1538" t="str">
        <f>_xlfn.XLOOKUP(Orders_CLEAN[[#This Row],[CustomerID]],Customers[CustomerID],Customers[CustomerName])</f>
        <v>Werner Molefe</v>
      </c>
      <c r="F1538" t="s">
        <v>61</v>
      </c>
      <c r="G1538" t="str">
        <f>_xlfn.XLOOKUP(Orders_CLEAN[[#This Row],[ProductID]],Products[ProductID],Products[ProductName])</f>
        <v>Laptops Model 4</v>
      </c>
      <c r="H1538" t="str">
        <f>_xlfn.XLOOKUP(Orders_CLEAN[[#This Row],[ProductName]],Products[ProductName],Products[Category])</f>
        <v>Technology</v>
      </c>
      <c r="I1538" s="6">
        <f>_xlfn.XLOOKUP(Orders_CLEAN[[#This Row],[ProductID]],Products[ProductID],Products[Cost])</f>
        <v>329.6</v>
      </c>
      <c r="J1538">
        <v>3</v>
      </c>
      <c r="K1538" s="6">
        <v>455.77</v>
      </c>
      <c r="L1538" s="7">
        <v>0.2</v>
      </c>
      <c r="M1538" t="s">
        <v>13</v>
      </c>
      <c r="N1538" t="s">
        <v>14</v>
      </c>
      <c r="O1538" t="str">
        <f>_xlfn.XLOOKUP(Orders_CLEAN[[#This Row],[Region]],Region_lookup[RegionCode],Region_lookup[RegionName])</f>
        <v>Western Cape</v>
      </c>
      <c r="P1538" t="s">
        <v>93</v>
      </c>
      <c r="Q1538" t="str">
        <f>_xlfn.XLOOKUP(Orders_CLEAN[[#This Row],[EmployeeID]],Employees[EmployeeID],Employees[EmployeeName])</f>
        <v>Anja Zulu</v>
      </c>
      <c r="R1538" s="8">
        <f>Orders_CLEAN[[#This Row],[Quantity]]*Orders_CLEAN[[#This Row],[UnitPrice]]*(1-Orders_CLEAN[[#This Row],[Discount]])</f>
        <v>1093.848</v>
      </c>
      <c r="S1538" s="8">
        <f>Orders_CLEAN[[#This Row],[Cost]]*Orders_CLEAN[[#This Row],[Quantity]]</f>
        <v>988.80000000000007</v>
      </c>
      <c r="T1538" s="8">
        <f>Orders_CLEAN[[#This Row],[LineTotal]]-Orders_CLEAN[[#This Row],[LineCost]]</f>
        <v>105.04799999999989</v>
      </c>
      <c r="U1538" s="8" t="str">
        <f>IFERROR(IF(Orders_CLEAN[[#This Row],[Profit]]/Orders_CLEAN[[#This Row],[LineTotal]]&gt;0.3, "High", IF(Orders_CLEAN[[#This Row],[Profit]]/Orders_CLEAN[[#This Row],[LineTotal]]&gt;=0.15, "Medium", "Low")), "Quantity Error!")</f>
        <v>Low</v>
      </c>
      <c r="V1538" s="8" t="str">
        <f>IF(COUNTIF(Returns[OrderID], Orders_CLEAN[[#This Row],[OrderID]])&gt;0, "Yes", "No")</f>
        <v>No</v>
      </c>
      <c r="W1538" s="19">
        <f>IF(Orders_CLEAN[[#This Row],[Returned]]="Yes",1,0)</f>
        <v>0</v>
      </c>
    </row>
    <row r="1539" spans="1:23" x14ac:dyDescent="0.2">
      <c r="A1539" t="s">
        <v>2268</v>
      </c>
      <c r="B1539" s="5">
        <v>45392</v>
      </c>
      <c r="C1539" s="5" t="str">
        <f>IF(Orders_CLEAN[[#This Row],[Quantity]]="", "Quantity Error!", "Q"&amp;ROUNDUP(MONTH(Orders_CLEAN[[#This Row],[OrderDate]])/3,0))</f>
        <v>Q2</v>
      </c>
      <c r="D1539" t="s">
        <v>113</v>
      </c>
      <c r="E1539" t="str">
        <f>_xlfn.XLOOKUP(Orders_CLEAN[[#This Row],[CustomerID]],Customers[CustomerID],Customers[CustomerName])</f>
        <v>Johan Van Der Merwe</v>
      </c>
      <c r="F1539" t="s">
        <v>158</v>
      </c>
      <c r="G1539" t="str">
        <f>_xlfn.XLOOKUP(Orders_CLEAN[[#This Row],[ProductID]],Products[ProductID],Products[ProductName])</f>
        <v>Desks Model 1</v>
      </c>
      <c r="H1539" t="str">
        <f>_xlfn.XLOOKUP(Orders_CLEAN[[#This Row],[ProductName]],Products[ProductName],Products[Category])</f>
        <v>Furniture</v>
      </c>
      <c r="I1539" s="6">
        <f>_xlfn.XLOOKUP(Orders_CLEAN[[#This Row],[ProductID]],Products[ProductID],Products[Cost])</f>
        <v>731.22</v>
      </c>
      <c r="J1539">
        <v>7</v>
      </c>
      <c r="K1539" s="6">
        <v>1490.92</v>
      </c>
      <c r="L1539" s="7">
        <v>0.15</v>
      </c>
      <c r="M1539" t="s">
        <v>13</v>
      </c>
      <c r="N1539" t="s">
        <v>14</v>
      </c>
      <c r="O1539" t="str">
        <f>_xlfn.XLOOKUP(Orders_CLEAN[[#This Row],[Region]],Region_lookup[RegionCode],Region_lookup[RegionName])</f>
        <v>Western Cape</v>
      </c>
      <c r="P1539" t="s">
        <v>93</v>
      </c>
      <c r="Q1539" t="str">
        <f>_xlfn.XLOOKUP(Orders_CLEAN[[#This Row],[EmployeeID]],Employees[EmployeeID],Employees[EmployeeName])</f>
        <v>Anja Zulu</v>
      </c>
      <c r="R1539" s="8">
        <f>Orders_CLEAN[[#This Row],[Quantity]]*Orders_CLEAN[[#This Row],[UnitPrice]]*(1-Orders_CLEAN[[#This Row],[Discount]])</f>
        <v>8870.9740000000002</v>
      </c>
      <c r="S1539" s="8">
        <f>Orders_CLEAN[[#This Row],[Cost]]*Orders_CLEAN[[#This Row],[Quantity]]</f>
        <v>5118.54</v>
      </c>
      <c r="T1539" s="8">
        <f>Orders_CLEAN[[#This Row],[LineTotal]]-Orders_CLEAN[[#This Row],[LineCost]]</f>
        <v>3752.4340000000002</v>
      </c>
      <c r="U1539" s="8" t="str">
        <f>IFERROR(IF(Orders_CLEAN[[#This Row],[Profit]]/Orders_CLEAN[[#This Row],[LineTotal]]&gt;0.3, "High", IF(Orders_CLEAN[[#This Row],[Profit]]/Orders_CLEAN[[#This Row],[LineTotal]]&gt;=0.15, "Medium", "Low")), "Quantity Error!")</f>
        <v>High</v>
      </c>
      <c r="V1539" s="8" t="str">
        <f>IF(COUNTIF(Returns[OrderID], Orders_CLEAN[[#This Row],[OrderID]])&gt;0, "Yes", "No")</f>
        <v>No</v>
      </c>
      <c r="W1539" s="19">
        <f>IF(Orders_CLEAN[[#This Row],[Returned]]="Yes",1,0)</f>
        <v>0</v>
      </c>
    </row>
    <row r="1540" spans="1:23" x14ac:dyDescent="0.2">
      <c r="A1540" t="s">
        <v>2269</v>
      </c>
      <c r="B1540" s="5">
        <v>45346</v>
      </c>
      <c r="C1540" s="5" t="str">
        <f>IF(Orders_CLEAN[[#This Row],[Quantity]]="", "Quantity Error!", "Q"&amp;ROUNDUP(MONTH(Orders_CLEAN[[#This Row],[OrderDate]])/3,0))</f>
        <v>Q1</v>
      </c>
      <c r="D1540" t="s">
        <v>458</v>
      </c>
      <c r="E1540" t="str">
        <f>_xlfn.XLOOKUP(Orders_CLEAN[[#This Row],[CustomerID]],Customers[CustomerID],Customers[CustomerName])</f>
        <v>Pieter Nkosi</v>
      </c>
      <c r="F1540" t="s">
        <v>73</v>
      </c>
      <c r="G1540" t="str">
        <f>_xlfn.XLOOKUP(Orders_CLEAN[[#This Row],[ProductID]],Products[ProductID],Products[ProductName])</f>
        <v>Tables Model 1</v>
      </c>
      <c r="H1540" t="str">
        <f>_xlfn.XLOOKUP(Orders_CLEAN[[#This Row],[ProductName]],Products[ProductName],Products[Category])</f>
        <v>Furniture</v>
      </c>
      <c r="I1540" s="6">
        <f>_xlfn.XLOOKUP(Orders_CLEAN[[#This Row],[ProductID]],Products[ProductID],Products[Cost])</f>
        <v>469.73</v>
      </c>
      <c r="J1540">
        <v>12</v>
      </c>
      <c r="K1540" s="6">
        <v>954.16</v>
      </c>
      <c r="L1540" s="7">
        <v>0</v>
      </c>
      <c r="M1540" t="s">
        <v>13</v>
      </c>
      <c r="N1540" t="s">
        <v>31</v>
      </c>
      <c r="O1540" t="str">
        <f>_xlfn.XLOOKUP(Orders_CLEAN[[#This Row],[Region]],Region_lookup[RegionCode],Region_lookup[RegionName])</f>
        <v>Gauteng</v>
      </c>
      <c r="P1540" t="s">
        <v>52</v>
      </c>
      <c r="Q1540" t="str">
        <f>_xlfn.XLOOKUP(Orders_CLEAN[[#This Row],[EmployeeID]],Employees[EmployeeID],Employees[EmployeeName])</f>
        <v>Precious Mbatha</v>
      </c>
      <c r="R1540" s="8">
        <f>Orders_CLEAN[[#This Row],[Quantity]]*Orders_CLEAN[[#This Row],[UnitPrice]]*(1-Orders_CLEAN[[#This Row],[Discount]])</f>
        <v>11449.92</v>
      </c>
      <c r="S1540" s="8">
        <f>Orders_CLEAN[[#This Row],[Cost]]*Orders_CLEAN[[#This Row],[Quantity]]</f>
        <v>5636.76</v>
      </c>
      <c r="T1540" s="8">
        <f>Orders_CLEAN[[#This Row],[LineTotal]]-Orders_CLEAN[[#This Row],[LineCost]]</f>
        <v>5813.16</v>
      </c>
      <c r="U1540" s="8" t="str">
        <f>IFERROR(IF(Orders_CLEAN[[#This Row],[Profit]]/Orders_CLEAN[[#This Row],[LineTotal]]&gt;0.3, "High", IF(Orders_CLEAN[[#This Row],[Profit]]/Orders_CLEAN[[#This Row],[LineTotal]]&gt;=0.15, "Medium", "Low")), "Quantity Error!")</f>
        <v>High</v>
      </c>
      <c r="V1540" s="8" t="str">
        <f>IF(COUNTIF(Returns[OrderID], Orders_CLEAN[[#This Row],[OrderID]])&gt;0, "Yes", "No")</f>
        <v>No</v>
      </c>
      <c r="W1540" s="19">
        <f>IF(Orders_CLEAN[[#This Row],[Returned]]="Yes",1,0)</f>
        <v>0</v>
      </c>
    </row>
    <row r="1541" spans="1:23" x14ac:dyDescent="0.2">
      <c r="A1541" t="s">
        <v>2270</v>
      </c>
      <c r="B1541" s="5">
        <v>45466</v>
      </c>
      <c r="C1541" s="5" t="str">
        <f>IF(Orders_CLEAN[[#This Row],[Quantity]]="", "Quantity Error!", "Q"&amp;ROUNDUP(MONTH(Orders_CLEAN[[#This Row],[OrderDate]])/3,0))</f>
        <v>Q2</v>
      </c>
      <c r="D1541" t="s">
        <v>246</v>
      </c>
      <c r="E1541" t="str">
        <f>_xlfn.XLOOKUP(Orders_CLEAN[[#This Row],[CustomerID]],Customers[CustomerID],Customers[CustomerName])</f>
        <v>Precious Steyn</v>
      </c>
      <c r="F1541" t="s">
        <v>537</v>
      </c>
      <c r="G1541" t="str">
        <f>_xlfn.XLOOKUP(Orders_CLEAN[[#This Row],[ProductID]],Products[ProductID],Products[ProductName])</f>
        <v>Desks Model 4</v>
      </c>
      <c r="H1541" t="str">
        <f>_xlfn.XLOOKUP(Orders_CLEAN[[#This Row],[ProductName]],Products[ProductName],Products[Category])</f>
        <v>Furniture</v>
      </c>
      <c r="I1541" s="6">
        <f>_xlfn.XLOOKUP(Orders_CLEAN[[#This Row],[ProductID]],Products[ProductID],Products[Cost])</f>
        <v>598.51</v>
      </c>
      <c r="J1541">
        <v>9</v>
      </c>
      <c r="K1541" s="6">
        <v>940.73</v>
      </c>
      <c r="L1541" s="7">
        <v>0</v>
      </c>
      <c r="M1541" t="s">
        <v>27</v>
      </c>
      <c r="N1541" t="s">
        <v>47</v>
      </c>
      <c r="O1541" t="str">
        <f>_xlfn.XLOOKUP(Orders_CLEAN[[#This Row],[Region]],Region_lookup[RegionCode],Region_lookup[RegionName])</f>
        <v>Eastern Cape</v>
      </c>
      <c r="P1541" t="s">
        <v>75</v>
      </c>
      <c r="Q1541" t="str">
        <f>_xlfn.XLOOKUP(Orders_CLEAN[[#This Row],[EmployeeID]],Employees[EmployeeID],Employees[EmployeeName])</f>
        <v>Francois Steyn</v>
      </c>
      <c r="R1541" s="8">
        <f>Orders_CLEAN[[#This Row],[Quantity]]*Orders_CLEAN[[#This Row],[UnitPrice]]*(1-Orders_CLEAN[[#This Row],[Discount]])</f>
        <v>8466.57</v>
      </c>
      <c r="S1541" s="8">
        <f>Orders_CLEAN[[#This Row],[Cost]]*Orders_CLEAN[[#This Row],[Quantity]]</f>
        <v>5386.59</v>
      </c>
      <c r="T1541" s="8">
        <f>Orders_CLEAN[[#This Row],[LineTotal]]-Orders_CLEAN[[#This Row],[LineCost]]</f>
        <v>3079.9799999999996</v>
      </c>
      <c r="U1541" s="8" t="str">
        <f>IFERROR(IF(Orders_CLEAN[[#This Row],[Profit]]/Orders_CLEAN[[#This Row],[LineTotal]]&gt;0.3, "High", IF(Orders_CLEAN[[#This Row],[Profit]]/Orders_CLEAN[[#This Row],[LineTotal]]&gt;=0.15, "Medium", "Low")), "Quantity Error!")</f>
        <v>High</v>
      </c>
      <c r="V1541" s="8" t="str">
        <f>IF(COUNTIF(Returns[OrderID], Orders_CLEAN[[#This Row],[OrderID]])&gt;0, "Yes", "No")</f>
        <v>No</v>
      </c>
      <c r="W1541" s="19">
        <f>IF(Orders_CLEAN[[#This Row],[Returned]]="Yes",1,0)</f>
        <v>0</v>
      </c>
    </row>
    <row r="1542" spans="1:23" x14ac:dyDescent="0.2">
      <c r="A1542" t="s">
        <v>2271</v>
      </c>
      <c r="B1542" s="5">
        <v>45743</v>
      </c>
      <c r="C1542" s="5" t="str">
        <f>IF(Orders_CLEAN[[#This Row],[Quantity]]="", "Quantity Error!", "Q"&amp;ROUNDUP(MONTH(Orders_CLEAN[[#This Row],[OrderDate]])/3,0))</f>
        <v>Q1</v>
      </c>
      <c r="D1542" t="s">
        <v>18</v>
      </c>
      <c r="E1542" t="str">
        <f>_xlfn.XLOOKUP(Orders_CLEAN[[#This Row],[CustomerID]],Customers[CustomerID],Customers[CustomerName])</f>
        <v>Precious Ndlovu</v>
      </c>
      <c r="F1542" t="s">
        <v>158</v>
      </c>
      <c r="G1542" t="str">
        <f>_xlfn.XLOOKUP(Orders_CLEAN[[#This Row],[ProductID]],Products[ProductID],Products[ProductName])</f>
        <v>Desks Model 1</v>
      </c>
      <c r="H1542" t="str">
        <f>_xlfn.XLOOKUP(Orders_CLEAN[[#This Row],[ProductName]],Products[ProductName],Products[Category])</f>
        <v>Furniture</v>
      </c>
      <c r="I1542" s="6">
        <f>_xlfn.XLOOKUP(Orders_CLEAN[[#This Row],[ProductID]],Products[ProductID],Products[Cost])</f>
        <v>731.22</v>
      </c>
      <c r="J1542">
        <v>12</v>
      </c>
      <c r="K1542" s="6">
        <v>1490.92</v>
      </c>
      <c r="L1542" s="7">
        <v>0.1</v>
      </c>
      <c r="M1542" t="s">
        <v>27</v>
      </c>
      <c r="N1542" t="s">
        <v>21</v>
      </c>
      <c r="O1542" t="str">
        <f>_xlfn.XLOOKUP(Orders_CLEAN[[#This Row],[Region]],Region_lookup[RegionCode],Region_lookup[RegionName])</f>
        <v>KwaZulu-Natal</v>
      </c>
      <c r="P1542" t="s">
        <v>170</v>
      </c>
      <c r="Q1542" t="str">
        <f>_xlfn.XLOOKUP(Orders_CLEAN[[#This Row],[EmployeeID]],Employees[EmployeeID],Employees[EmployeeName])</f>
        <v>Nomvula Le Roux</v>
      </c>
      <c r="R1542" s="8">
        <f>Orders_CLEAN[[#This Row],[Quantity]]*Orders_CLEAN[[#This Row],[UnitPrice]]*(1-Orders_CLEAN[[#This Row],[Discount]])</f>
        <v>16101.936000000002</v>
      </c>
      <c r="S1542" s="8">
        <f>Orders_CLEAN[[#This Row],[Cost]]*Orders_CLEAN[[#This Row],[Quantity]]</f>
        <v>8774.64</v>
      </c>
      <c r="T1542" s="8">
        <f>Orders_CLEAN[[#This Row],[LineTotal]]-Orders_CLEAN[[#This Row],[LineCost]]</f>
        <v>7327.2960000000021</v>
      </c>
      <c r="U1542" s="8" t="str">
        <f>IFERROR(IF(Orders_CLEAN[[#This Row],[Profit]]/Orders_CLEAN[[#This Row],[LineTotal]]&gt;0.3, "High", IF(Orders_CLEAN[[#This Row],[Profit]]/Orders_CLEAN[[#This Row],[LineTotal]]&gt;=0.15, "Medium", "Low")), "Quantity Error!")</f>
        <v>High</v>
      </c>
      <c r="V1542" s="8" t="str">
        <f>IF(COUNTIF(Returns[OrderID], Orders_CLEAN[[#This Row],[OrderID]])&gt;0, "Yes", "No")</f>
        <v>No</v>
      </c>
      <c r="W1542" s="19">
        <f>IF(Orders_CLEAN[[#This Row],[Returned]]="Yes",1,0)</f>
        <v>0</v>
      </c>
    </row>
    <row r="1543" spans="1:23" x14ac:dyDescent="0.2">
      <c r="A1543" t="s">
        <v>2272</v>
      </c>
      <c r="B1543" s="5">
        <v>45704</v>
      </c>
      <c r="C1543" s="5" t="str">
        <f>IF(Orders_CLEAN[[#This Row],[Quantity]]="", "Quantity Error!", "Q"&amp;ROUNDUP(MONTH(Orders_CLEAN[[#This Row],[OrderDate]])/3,0))</f>
        <v>Q1</v>
      </c>
      <c r="D1543" t="s">
        <v>404</v>
      </c>
      <c r="E1543" t="str">
        <f>_xlfn.XLOOKUP(Orders_CLEAN[[#This Row],[CustomerID]],Customers[CustomerID],Customers[CustomerName])</f>
        <v>Riaan Botha</v>
      </c>
      <c r="F1543" t="s">
        <v>231</v>
      </c>
      <c r="G1543" t="str">
        <f>_xlfn.XLOOKUP(Orders_CLEAN[[#This Row],[ProductID]],Products[ProductID],Products[ProductName])</f>
        <v>Accessories Model 2</v>
      </c>
      <c r="H1543" t="str">
        <f>_xlfn.XLOOKUP(Orders_CLEAN[[#This Row],[ProductName]],Products[ProductName],Products[Category])</f>
        <v>Technology</v>
      </c>
      <c r="I1543" s="6">
        <f>_xlfn.XLOOKUP(Orders_CLEAN[[#This Row],[ProductID]],Products[ProductID],Products[Cost])</f>
        <v>31.01</v>
      </c>
      <c r="J1543">
        <v>11</v>
      </c>
      <c r="K1543" s="6">
        <v>49.68</v>
      </c>
      <c r="L1543" s="7">
        <v>0.05</v>
      </c>
      <c r="M1543" t="s">
        <v>27</v>
      </c>
      <c r="N1543" t="s">
        <v>21</v>
      </c>
      <c r="O1543" t="str">
        <f>_xlfn.XLOOKUP(Orders_CLEAN[[#This Row],[Region]],Region_lookup[RegionCode],Region_lookup[RegionName])</f>
        <v>KwaZulu-Natal</v>
      </c>
      <c r="P1543" t="s">
        <v>170</v>
      </c>
      <c r="Q1543" t="str">
        <f>_xlfn.XLOOKUP(Orders_CLEAN[[#This Row],[EmployeeID]],Employees[EmployeeID],Employees[EmployeeName])</f>
        <v>Nomvula Le Roux</v>
      </c>
      <c r="R1543" s="8">
        <f>Orders_CLEAN[[#This Row],[Quantity]]*Orders_CLEAN[[#This Row],[UnitPrice]]*(1-Orders_CLEAN[[#This Row],[Discount]])</f>
        <v>519.15599999999995</v>
      </c>
      <c r="S1543" s="8">
        <f>Orders_CLEAN[[#This Row],[Cost]]*Orders_CLEAN[[#This Row],[Quantity]]</f>
        <v>341.11</v>
      </c>
      <c r="T1543" s="8">
        <f>Orders_CLEAN[[#This Row],[LineTotal]]-Orders_CLEAN[[#This Row],[LineCost]]</f>
        <v>178.04599999999994</v>
      </c>
      <c r="U1543" s="8" t="str">
        <f>IFERROR(IF(Orders_CLEAN[[#This Row],[Profit]]/Orders_CLEAN[[#This Row],[LineTotal]]&gt;0.3, "High", IF(Orders_CLEAN[[#This Row],[Profit]]/Orders_CLEAN[[#This Row],[LineTotal]]&gt;=0.15, "Medium", "Low")), "Quantity Error!")</f>
        <v>High</v>
      </c>
      <c r="V1543" s="8" t="str">
        <f>IF(COUNTIF(Returns[OrderID], Orders_CLEAN[[#This Row],[OrderID]])&gt;0, "Yes", "No")</f>
        <v>No</v>
      </c>
      <c r="W1543" s="19">
        <f>IF(Orders_CLEAN[[#This Row],[Returned]]="Yes",1,0)</f>
        <v>0</v>
      </c>
    </row>
    <row r="1544" spans="1:23" x14ac:dyDescent="0.2">
      <c r="A1544" t="s">
        <v>2273</v>
      </c>
      <c r="B1544" s="5">
        <v>45322</v>
      </c>
      <c r="C1544" s="5" t="str">
        <f>IF(Orders_CLEAN[[#This Row],[Quantity]]="", "Quantity Error!", "Q"&amp;ROUNDUP(MONTH(Orders_CLEAN[[#This Row],[OrderDate]])/3,0))</f>
        <v>Q1</v>
      </c>
      <c r="D1544" t="s">
        <v>84</v>
      </c>
      <c r="E1544" t="str">
        <f>_xlfn.XLOOKUP(Orders_CLEAN[[#This Row],[CustomerID]],Customers[CustomerID],Customers[CustomerName])</f>
        <v>Francois Khumalo</v>
      </c>
      <c r="F1544" t="s">
        <v>365</v>
      </c>
      <c r="G1544" t="str">
        <f>_xlfn.XLOOKUP(Orders_CLEAN[[#This Row],[ProductID]],Products[ProductID],Products[ProductName])</f>
        <v>Binders Model 4</v>
      </c>
      <c r="H1544" t="str">
        <f>_xlfn.XLOOKUP(Orders_CLEAN[[#This Row],[ProductName]],Products[ProductName],Products[Category])</f>
        <v>Office Supplies</v>
      </c>
      <c r="I1544" s="6">
        <f>_xlfn.XLOOKUP(Orders_CLEAN[[#This Row],[ProductID]],Products[ProductID],Products[Cost])</f>
        <v>723.8</v>
      </c>
      <c r="J1544">
        <v>9</v>
      </c>
      <c r="K1544" s="6">
        <v>1101.54</v>
      </c>
      <c r="L1544" s="7">
        <v>0</v>
      </c>
      <c r="M1544" t="s">
        <v>62</v>
      </c>
      <c r="N1544" t="s">
        <v>31</v>
      </c>
      <c r="O1544" t="str">
        <f>_xlfn.XLOOKUP(Orders_CLEAN[[#This Row],[Region]],Region_lookup[RegionCode],Region_lookup[RegionName])</f>
        <v>Gauteng</v>
      </c>
      <c r="P1544" t="s">
        <v>32</v>
      </c>
      <c r="Q1544" t="str">
        <f>_xlfn.XLOOKUP(Orders_CLEAN[[#This Row],[EmployeeID]],Employees[EmployeeID],Employees[EmployeeName])</f>
        <v>Nomvula Mokoena</v>
      </c>
      <c r="R1544" s="8">
        <f>Orders_CLEAN[[#This Row],[Quantity]]*Orders_CLEAN[[#This Row],[UnitPrice]]*(1-Orders_CLEAN[[#This Row],[Discount]])</f>
        <v>9913.86</v>
      </c>
      <c r="S1544" s="8">
        <f>Orders_CLEAN[[#This Row],[Cost]]*Orders_CLEAN[[#This Row],[Quantity]]</f>
        <v>6514.2</v>
      </c>
      <c r="T1544" s="8">
        <f>Orders_CLEAN[[#This Row],[LineTotal]]-Orders_CLEAN[[#This Row],[LineCost]]</f>
        <v>3399.6600000000008</v>
      </c>
      <c r="U1544" s="8" t="str">
        <f>IFERROR(IF(Orders_CLEAN[[#This Row],[Profit]]/Orders_CLEAN[[#This Row],[LineTotal]]&gt;0.3, "High", IF(Orders_CLEAN[[#This Row],[Profit]]/Orders_CLEAN[[#This Row],[LineTotal]]&gt;=0.15, "Medium", "Low")), "Quantity Error!")</f>
        <v>High</v>
      </c>
      <c r="V1544" s="8" t="str">
        <f>IF(COUNTIF(Returns[OrderID], Orders_CLEAN[[#This Row],[OrderID]])&gt;0, "Yes", "No")</f>
        <v>No</v>
      </c>
      <c r="W1544" s="19">
        <f>IF(Orders_CLEAN[[#This Row],[Returned]]="Yes",1,0)</f>
        <v>0</v>
      </c>
    </row>
    <row r="1545" spans="1:23" x14ac:dyDescent="0.2">
      <c r="A1545" t="s">
        <v>2274</v>
      </c>
      <c r="B1545" s="5">
        <v>45309</v>
      </c>
      <c r="C1545" s="5" t="str">
        <f>IF(Orders_CLEAN[[#This Row],[Quantity]]="", "Quantity Error!", "Q"&amp;ROUNDUP(MONTH(Orders_CLEAN[[#This Row],[OrderDate]])/3,0))</f>
        <v>Q1</v>
      </c>
      <c r="D1545" t="s">
        <v>177</v>
      </c>
      <c r="E1545" t="str">
        <f>_xlfn.XLOOKUP(Orders_CLEAN[[#This Row],[CustomerID]],Customers[CustomerID],Customers[CustomerName])</f>
        <v>Zanele Pretorius</v>
      </c>
      <c r="F1545" t="s">
        <v>85</v>
      </c>
      <c r="G1545" t="str">
        <f>_xlfn.XLOOKUP(Orders_CLEAN[[#This Row],[ProductID]],Products[ProductID],Products[ProductName])</f>
        <v>Monitors Model 3</v>
      </c>
      <c r="H1545" t="str">
        <f>_xlfn.XLOOKUP(Orders_CLEAN[[#This Row],[ProductName]],Products[ProductName],Products[Category])</f>
        <v>Technology</v>
      </c>
      <c r="I1545" s="6">
        <f>_xlfn.XLOOKUP(Orders_CLEAN[[#This Row],[ProductID]],Products[ProductID],Products[Cost])</f>
        <v>710.37</v>
      </c>
      <c r="J1545">
        <v>10</v>
      </c>
      <c r="K1545" s="6">
        <v>979.52</v>
      </c>
      <c r="L1545" s="7">
        <v>0</v>
      </c>
      <c r="M1545" t="s">
        <v>36</v>
      </c>
      <c r="N1545" t="s">
        <v>14</v>
      </c>
      <c r="O1545" t="str">
        <f>_xlfn.XLOOKUP(Orders_CLEAN[[#This Row],[Region]],Region_lookup[RegionCode],Region_lookup[RegionName])</f>
        <v>Western Cape</v>
      </c>
      <c r="P1545" t="s">
        <v>82</v>
      </c>
      <c r="Q1545" t="str">
        <f>_xlfn.XLOOKUP(Orders_CLEAN[[#This Row],[EmployeeID]],Employees[EmployeeID],Employees[EmployeeName])</f>
        <v>Thabo Pretorius</v>
      </c>
      <c r="R1545" s="8">
        <f>Orders_CLEAN[[#This Row],[Quantity]]*Orders_CLEAN[[#This Row],[UnitPrice]]*(1-Orders_CLEAN[[#This Row],[Discount]])</f>
        <v>9795.2000000000007</v>
      </c>
      <c r="S1545" s="8">
        <f>Orders_CLEAN[[#This Row],[Cost]]*Orders_CLEAN[[#This Row],[Quantity]]</f>
        <v>7103.7</v>
      </c>
      <c r="T1545" s="8">
        <f>Orders_CLEAN[[#This Row],[LineTotal]]-Orders_CLEAN[[#This Row],[LineCost]]</f>
        <v>2691.5000000000009</v>
      </c>
      <c r="U1545" s="8" t="str">
        <f>IFERROR(IF(Orders_CLEAN[[#This Row],[Profit]]/Orders_CLEAN[[#This Row],[LineTotal]]&gt;0.3, "High", IF(Orders_CLEAN[[#This Row],[Profit]]/Orders_CLEAN[[#This Row],[LineTotal]]&gt;=0.15, "Medium", "Low")), "Quantity Error!")</f>
        <v>Medium</v>
      </c>
      <c r="V1545" s="8" t="str">
        <f>IF(COUNTIF(Returns[OrderID], Orders_CLEAN[[#This Row],[OrderID]])&gt;0, "Yes", "No")</f>
        <v>No</v>
      </c>
      <c r="W1545" s="19">
        <f>IF(Orders_CLEAN[[#This Row],[Returned]]="Yes",1,0)</f>
        <v>0</v>
      </c>
    </row>
    <row r="1546" spans="1:23" x14ac:dyDescent="0.2">
      <c r="A1546" t="s">
        <v>2275</v>
      </c>
      <c r="B1546" s="5">
        <v>45674</v>
      </c>
      <c r="C1546" s="5" t="str">
        <f>IF(Orders_CLEAN[[#This Row],[Quantity]]="", "Quantity Error!", "Q"&amp;ROUNDUP(MONTH(Orders_CLEAN[[#This Row],[OrderDate]])/3,0))</f>
        <v>Q1</v>
      </c>
      <c r="D1546" t="s">
        <v>323</v>
      </c>
      <c r="E1546" t="str">
        <f>_xlfn.XLOOKUP(Orders_CLEAN[[#This Row],[CustomerID]],Customers[CustomerID],Customers[CustomerName])</f>
        <v>Nomsa Molefe</v>
      </c>
      <c r="F1546" t="s">
        <v>365</v>
      </c>
      <c r="G1546" t="str">
        <f>_xlfn.XLOOKUP(Orders_CLEAN[[#This Row],[ProductID]],Products[ProductID],Products[ProductName])</f>
        <v>Binders Model 4</v>
      </c>
      <c r="H1546" t="str">
        <f>_xlfn.XLOOKUP(Orders_CLEAN[[#This Row],[ProductName]],Products[ProductName],Products[Category])</f>
        <v>Office Supplies</v>
      </c>
      <c r="I1546" s="6">
        <f>_xlfn.XLOOKUP(Orders_CLEAN[[#This Row],[ProductID]],Products[ProductID],Products[Cost])</f>
        <v>723.8</v>
      </c>
      <c r="J1546">
        <v>10</v>
      </c>
      <c r="K1546" s="6">
        <v>1101.54</v>
      </c>
      <c r="L1546" s="7">
        <v>0</v>
      </c>
      <c r="M1546" t="s">
        <v>13</v>
      </c>
      <c r="N1546" t="s">
        <v>14</v>
      </c>
      <c r="O1546" t="str">
        <f>_xlfn.XLOOKUP(Orders_CLEAN[[#This Row],[Region]],Region_lookup[RegionCode],Region_lookup[RegionName])</f>
        <v>Western Cape</v>
      </c>
      <c r="P1546" t="s">
        <v>93</v>
      </c>
      <c r="Q1546" t="str">
        <f>_xlfn.XLOOKUP(Orders_CLEAN[[#This Row],[EmployeeID]],Employees[EmployeeID],Employees[EmployeeName])</f>
        <v>Anja Zulu</v>
      </c>
      <c r="R1546" s="8">
        <f>Orders_CLEAN[[#This Row],[Quantity]]*Orders_CLEAN[[#This Row],[UnitPrice]]*(1-Orders_CLEAN[[#This Row],[Discount]])</f>
        <v>11015.4</v>
      </c>
      <c r="S1546" s="8">
        <f>Orders_CLEAN[[#This Row],[Cost]]*Orders_CLEAN[[#This Row],[Quantity]]</f>
        <v>7238</v>
      </c>
      <c r="T1546" s="8">
        <f>Orders_CLEAN[[#This Row],[LineTotal]]-Orders_CLEAN[[#This Row],[LineCost]]</f>
        <v>3777.3999999999996</v>
      </c>
      <c r="U1546" s="8" t="str">
        <f>IFERROR(IF(Orders_CLEAN[[#This Row],[Profit]]/Orders_CLEAN[[#This Row],[LineTotal]]&gt;0.3, "High", IF(Orders_CLEAN[[#This Row],[Profit]]/Orders_CLEAN[[#This Row],[LineTotal]]&gt;=0.15, "Medium", "Low")), "Quantity Error!")</f>
        <v>High</v>
      </c>
      <c r="V1546" s="8" t="str">
        <f>IF(COUNTIF(Returns[OrderID], Orders_CLEAN[[#This Row],[OrderID]])&gt;0, "Yes", "No")</f>
        <v>Yes</v>
      </c>
      <c r="W1546" s="19">
        <f>IF(Orders_CLEAN[[#This Row],[Returned]]="Yes",1,0)</f>
        <v>1</v>
      </c>
    </row>
    <row r="1547" spans="1:23" x14ac:dyDescent="0.2">
      <c r="A1547" t="s">
        <v>2277</v>
      </c>
      <c r="B1547" s="5">
        <v>45473</v>
      </c>
      <c r="C1547" s="5" t="str">
        <f>IF(Orders_CLEAN[[#This Row],[Quantity]]="", "Quantity Error!", "Q"&amp;ROUNDUP(MONTH(Orders_CLEAN[[#This Row],[OrderDate]])/3,0))</f>
        <v>Q2</v>
      </c>
      <c r="D1547" t="s">
        <v>154</v>
      </c>
      <c r="E1547" t="str">
        <f>_xlfn.XLOOKUP(Orders_CLEAN[[#This Row],[CustomerID]],Customers[CustomerID],Customers[CustomerName])</f>
        <v>Nomvula Mahlangu</v>
      </c>
      <c r="F1547" t="s">
        <v>144</v>
      </c>
      <c r="G1547" t="str">
        <f>_xlfn.XLOOKUP(Orders_CLEAN[[#This Row],[ProductID]],Products[ProductID],Products[ProductName])</f>
        <v>Bookcases Model 1</v>
      </c>
      <c r="H1547" t="str">
        <f>_xlfn.XLOOKUP(Orders_CLEAN[[#This Row],[ProductName]],Products[ProductName],Products[Category])</f>
        <v>Furniture</v>
      </c>
      <c r="I1547" s="6">
        <f>_xlfn.XLOOKUP(Orders_CLEAN[[#This Row],[ProductID]],Products[ProductID],Products[Cost])</f>
        <v>644.65</v>
      </c>
      <c r="J1547">
        <v>9</v>
      </c>
      <c r="K1547" s="6">
        <v>1029.82</v>
      </c>
      <c r="L1547" s="7">
        <v>0</v>
      </c>
      <c r="M1547" t="s">
        <v>27</v>
      </c>
      <c r="N1547" t="s">
        <v>31</v>
      </c>
      <c r="O1547" t="str">
        <f>_xlfn.XLOOKUP(Orders_CLEAN[[#This Row],[Region]],Region_lookup[RegionCode],Region_lookup[RegionName])</f>
        <v>Gauteng</v>
      </c>
      <c r="P1547" t="s">
        <v>52</v>
      </c>
      <c r="Q1547" t="str">
        <f>_xlfn.XLOOKUP(Orders_CLEAN[[#This Row],[EmployeeID]],Employees[EmployeeID],Employees[EmployeeName])</f>
        <v>Precious Mbatha</v>
      </c>
      <c r="R1547" s="8">
        <f>Orders_CLEAN[[#This Row],[Quantity]]*Orders_CLEAN[[#This Row],[UnitPrice]]*(1-Orders_CLEAN[[#This Row],[Discount]])</f>
        <v>9268.3799999999992</v>
      </c>
      <c r="S1547" s="8">
        <f>Orders_CLEAN[[#This Row],[Cost]]*Orders_CLEAN[[#This Row],[Quantity]]</f>
        <v>5801.8499999999995</v>
      </c>
      <c r="T1547" s="8">
        <f>Orders_CLEAN[[#This Row],[LineTotal]]-Orders_CLEAN[[#This Row],[LineCost]]</f>
        <v>3466.5299999999997</v>
      </c>
      <c r="U1547" s="8" t="str">
        <f>IFERROR(IF(Orders_CLEAN[[#This Row],[Profit]]/Orders_CLEAN[[#This Row],[LineTotal]]&gt;0.3, "High", IF(Orders_CLEAN[[#This Row],[Profit]]/Orders_CLEAN[[#This Row],[LineTotal]]&gt;=0.15, "Medium", "Low")), "Quantity Error!")</f>
        <v>High</v>
      </c>
      <c r="V1547" s="8" t="str">
        <f>IF(COUNTIF(Returns[OrderID], Orders_CLEAN[[#This Row],[OrderID]])&gt;0, "Yes", "No")</f>
        <v>No</v>
      </c>
      <c r="W1547" s="19">
        <f>IF(Orders_CLEAN[[#This Row],[Returned]]="Yes",1,0)</f>
        <v>0</v>
      </c>
    </row>
    <row r="1548" spans="1:23" x14ac:dyDescent="0.2">
      <c r="A1548" t="s">
        <v>2279</v>
      </c>
      <c r="B1548" s="5">
        <v>45455</v>
      </c>
      <c r="C1548" s="5" t="str">
        <f>IF(Orders_CLEAN[[#This Row],[Quantity]]="", "Quantity Error!", "Q"&amp;ROUNDUP(MONTH(Orders_CLEAN[[#This Row],[OrderDate]])/3,0))</f>
        <v>Q2</v>
      </c>
      <c r="D1548" t="s">
        <v>95</v>
      </c>
      <c r="E1548" t="str">
        <f>_xlfn.XLOOKUP(Orders_CLEAN[[#This Row],[CustomerID]],Customers[CustomerID],Customers[CustomerName])</f>
        <v>Nomvula Mahlangu</v>
      </c>
      <c r="F1548" t="s">
        <v>19</v>
      </c>
      <c r="G1548" t="str">
        <f>_xlfn.XLOOKUP(Orders_CLEAN[[#This Row],[ProductID]],Products[ProductID],Products[ProductName])</f>
        <v>Accessories Model 4</v>
      </c>
      <c r="H1548" t="str">
        <f>_xlfn.XLOOKUP(Orders_CLEAN[[#This Row],[ProductName]],Products[ProductName],Products[Category])</f>
        <v>Technology</v>
      </c>
      <c r="I1548" s="6">
        <f>_xlfn.XLOOKUP(Orders_CLEAN[[#This Row],[ProductID]],Products[ProductID],Products[Cost])</f>
        <v>685.08</v>
      </c>
      <c r="J1548">
        <v>10</v>
      </c>
      <c r="K1548" s="6">
        <v>921.01</v>
      </c>
      <c r="L1548" s="7">
        <v>0</v>
      </c>
      <c r="M1548" t="s">
        <v>27</v>
      </c>
      <c r="N1548" t="s">
        <v>21</v>
      </c>
      <c r="O1548" t="str">
        <f>_xlfn.XLOOKUP(Orders_CLEAN[[#This Row],[Region]],Region_lookup[RegionCode],Region_lookup[RegionName])</f>
        <v>KwaZulu-Natal</v>
      </c>
      <c r="P1548" t="s">
        <v>22</v>
      </c>
      <c r="Q1548" t="str">
        <f>_xlfn.XLOOKUP(Orders_CLEAN[[#This Row],[EmployeeID]],Employees[EmployeeID],Employees[EmployeeName])</f>
        <v>Thabo Le Roux</v>
      </c>
      <c r="R1548" s="8">
        <f>Orders_CLEAN[[#This Row],[Quantity]]*Orders_CLEAN[[#This Row],[UnitPrice]]*(1-Orders_CLEAN[[#This Row],[Discount]])</f>
        <v>9210.1</v>
      </c>
      <c r="S1548" s="8">
        <f>Orders_CLEAN[[#This Row],[Cost]]*Orders_CLEAN[[#This Row],[Quantity]]</f>
        <v>6850.8</v>
      </c>
      <c r="T1548" s="8">
        <f>Orders_CLEAN[[#This Row],[LineTotal]]-Orders_CLEAN[[#This Row],[LineCost]]</f>
        <v>2359.3000000000002</v>
      </c>
      <c r="U1548" s="8" t="str">
        <f>IFERROR(IF(Orders_CLEAN[[#This Row],[Profit]]/Orders_CLEAN[[#This Row],[LineTotal]]&gt;0.3, "High", IF(Orders_CLEAN[[#This Row],[Profit]]/Orders_CLEAN[[#This Row],[LineTotal]]&gt;=0.15, "Medium", "Low")), "Quantity Error!")</f>
        <v>Medium</v>
      </c>
      <c r="V1548" s="8" t="str">
        <f>IF(COUNTIF(Returns[OrderID], Orders_CLEAN[[#This Row],[OrderID]])&gt;0, "Yes", "No")</f>
        <v>No</v>
      </c>
      <c r="W1548" s="19">
        <f>IF(Orders_CLEAN[[#This Row],[Returned]]="Yes",1,0)</f>
        <v>0</v>
      </c>
    </row>
    <row r="1549" spans="1:23" x14ac:dyDescent="0.2">
      <c r="A1549" t="s">
        <v>2282</v>
      </c>
      <c r="B1549" s="5">
        <v>45532</v>
      </c>
      <c r="C1549" s="5" t="str">
        <f>IF(Orders_CLEAN[[#This Row],[Quantity]]="", "Quantity Error!", "Q"&amp;ROUNDUP(MONTH(Orders_CLEAN[[#This Row],[OrderDate]])/3,0))</f>
        <v>Q3</v>
      </c>
      <c r="D1549" t="s">
        <v>279</v>
      </c>
      <c r="E1549" t="str">
        <f>_xlfn.XLOOKUP(Orders_CLEAN[[#This Row],[CustomerID]],Customers[CustomerID],Customers[CustomerName])</f>
        <v>Bongani Khumalo</v>
      </c>
      <c r="F1549" t="s">
        <v>199</v>
      </c>
      <c r="G1549" t="str">
        <f>_xlfn.XLOOKUP(Orders_CLEAN[[#This Row],[ProductID]],Products[ProductID],Products[ProductName])</f>
        <v>Pens Model 2</v>
      </c>
      <c r="H1549" t="str">
        <f>_xlfn.XLOOKUP(Orders_CLEAN[[#This Row],[ProductName]],Products[ProductName],Products[Category])</f>
        <v>Office Supplies</v>
      </c>
      <c r="I1549" s="6">
        <f>_xlfn.XLOOKUP(Orders_CLEAN[[#This Row],[ProductID]],Products[ProductID],Products[Cost])</f>
        <v>285.10000000000002</v>
      </c>
      <c r="J1549">
        <v>6</v>
      </c>
      <c r="K1549" s="6">
        <v>528.79999999999995</v>
      </c>
      <c r="L1549" s="7">
        <v>0.1</v>
      </c>
      <c r="M1549" t="s">
        <v>27</v>
      </c>
      <c r="N1549" t="s">
        <v>47</v>
      </c>
      <c r="O1549" t="str">
        <f>_xlfn.XLOOKUP(Orders_CLEAN[[#This Row],[Region]],Region_lookup[RegionCode],Region_lookup[RegionName])</f>
        <v>Eastern Cape</v>
      </c>
      <c r="P1549" t="s">
        <v>75</v>
      </c>
      <c r="Q1549" t="str">
        <f>_xlfn.XLOOKUP(Orders_CLEAN[[#This Row],[EmployeeID]],Employees[EmployeeID],Employees[EmployeeName])</f>
        <v>Francois Steyn</v>
      </c>
      <c r="R1549" s="8">
        <f>Orders_CLEAN[[#This Row],[Quantity]]*Orders_CLEAN[[#This Row],[UnitPrice]]*(1-Orders_CLEAN[[#This Row],[Discount]])</f>
        <v>2855.52</v>
      </c>
      <c r="S1549" s="8">
        <f>Orders_CLEAN[[#This Row],[Cost]]*Orders_CLEAN[[#This Row],[Quantity]]</f>
        <v>1710.6000000000001</v>
      </c>
      <c r="T1549" s="8">
        <f>Orders_CLEAN[[#This Row],[LineTotal]]-Orders_CLEAN[[#This Row],[LineCost]]</f>
        <v>1144.9199999999998</v>
      </c>
      <c r="U1549" s="8" t="str">
        <f>IFERROR(IF(Orders_CLEAN[[#This Row],[Profit]]/Orders_CLEAN[[#This Row],[LineTotal]]&gt;0.3, "High", IF(Orders_CLEAN[[#This Row],[Profit]]/Orders_CLEAN[[#This Row],[LineTotal]]&gt;=0.15, "Medium", "Low")), "Quantity Error!")</f>
        <v>High</v>
      </c>
      <c r="V1549" s="8" t="str">
        <f>IF(COUNTIF(Returns[OrderID], Orders_CLEAN[[#This Row],[OrderID]])&gt;0, "Yes", "No")</f>
        <v>No</v>
      </c>
      <c r="W1549" s="19">
        <f>IF(Orders_CLEAN[[#This Row],[Returned]]="Yes",1,0)</f>
        <v>0</v>
      </c>
    </row>
    <row r="1550" spans="1:23" x14ac:dyDescent="0.2">
      <c r="A1550" t="s">
        <v>2283</v>
      </c>
      <c r="B1550" s="5">
        <v>45647</v>
      </c>
      <c r="C1550" s="5" t="str">
        <f>IF(Orders_CLEAN[[#This Row],[Quantity]]="", "Quantity Error!", "Q"&amp;ROUNDUP(MONTH(Orders_CLEAN[[#This Row],[OrderDate]])/3,0))</f>
        <v>Q4</v>
      </c>
      <c r="D1550" t="s">
        <v>347</v>
      </c>
      <c r="E1550" t="str">
        <f>_xlfn.XLOOKUP(Orders_CLEAN[[#This Row],[CustomerID]],Customers[CustomerID],Customers[CustomerName])</f>
        <v>Bongani Molefe</v>
      </c>
      <c r="F1550" t="s">
        <v>61</v>
      </c>
      <c r="G1550" t="str">
        <f>_xlfn.XLOOKUP(Orders_CLEAN[[#This Row],[ProductID]],Products[ProductID],Products[ProductName])</f>
        <v>Laptops Model 4</v>
      </c>
      <c r="H1550" t="str">
        <f>_xlfn.XLOOKUP(Orders_CLEAN[[#This Row],[ProductName]],Products[ProductName],Products[Category])</f>
        <v>Technology</v>
      </c>
      <c r="I1550" s="6">
        <f>_xlfn.XLOOKUP(Orders_CLEAN[[#This Row],[ProductID]],Products[ProductID],Products[Cost])</f>
        <v>329.6</v>
      </c>
      <c r="J1550">
        <v>8</v>
      </c>
      <c r="K1550" s="6">
        <v>455.77</v>
      </c>
      <c r="L1550" s="7">
        <v>0.15</v>
      </c>
      <c r="M1550" t="s">
        <v>36</v>
      </c>
      <c r="N1550" t="s">
        <v>47</v>
      </c>
      <c r="O1550" t="str">
        <f>_xlfn.XLOOKUP(Orders_CLEAN[[#This Row],[Region]],Region_lookup[RegionCode],Region_lookup[RegionName])</f>
        <v>Eastern Cape</v>
      </c>
      <c r="P1550" t="s">
        <v>48</v>
      </c>
      <c r="Q1550" t="str">
        <f>_xlfn.XLOOKUP(Orders_CLEAN[[#This Row],[EmployeeID]],Employees[EmployeeID],Employees[EmployeeName])</f>
        <v>Sipho Ndlovu</v>
      </c>
      <c r="R1550" s="8">
        <f>Orders_CLEAN[[#This Row],[Quantity]]*Orders_CLEAN[[#This Row],[UnitPrice]]*(1-Orders_CLEAN[[#This Row],[Discount]])</f>
        <v>3099.2359999999999</v>
      </c>
      <c r="S1550" s="8">
        <f>Orders_CLEAN[[#This Row],[Cost]]*Orders_CLEAN[[#This Row],[Quantity]]</f>
        <v>2636.8</v>
      </c>
      <c r="T1550" s="8">
        <f>Orders_CLEAN[[#This Row],[LineTotal]]-Orders_CLEAN[[#This Row],[LineCost]]</f>
        <v>462.43599999999969</v>
      </c>
      <c r="U1550" s="8" t="str">
        <f>IFERROR(IF(Orders_CLEAN[[#This Row],[Profit]]/Orders_CLEAN[[#This Row],[LineTotal]]&gt;0.3, "High", IF(Orders_CLEAN[[#This Row],[Profit]]/Orders_CLEAN[[#This Row],[LineTotal]]&gt;=0.15, "Medium", "Low")), "Quantity Error!")</f>
        <v>Low</v>
      </c>
      <c r="V1550" s="8" t="str">
        <f>IF(COUNTIF(Returns[OrderID], Orders_CLEAN[[#This Row],[OrderID]])&gt;0, "Yes", "No")</f>
        <v>No</v>
      </c>
      <c r="W1550" s="19">
        <f>IF(Orders_CLEAN[[#This Row],[Returned]]="Yes",1,0)</f>
        <v>0</v>
      </c>
    </row>
    <row r="1551" spans="1:23" x14ac:dyDescent="0.2">
      <c r="A1551" t="s">
        <v>2284</v>
      </c>
      <c r="B1551" s="5">
        <v>45814</v>
      </c>
      <c r="C1551" s="5" t="str">
        <f>IF(Orders_CLEAN[[#This Row],[Quantity]]="", "Quantity Error!", "Q"&amp;ROUNDUP(MONTH(Orders_CLEAN[[#This Row],[OrderDate]])/3,0))</f>
        <v>Q2</v>
      </c>
      <c r="D1551" t="s">
        <v>252</v>
      </c>
      <c r="E1551" t="str">
        <f>_xlfn.XLOOKUP(Orders_CLEAN[[#This Row],[CustomerID]],Customers[CustomerID],Customers[CustomerName])</f>
        <v>Sipho Mahlangu</v>
      </c>
      <c r="F1551" t="s">
        <v>127</v>
      </c>
      <c r="G1551" t="str">
        <f>_xlfn.XLOOKUP(Orders_CLEAN[[#This Row],[ProductID]],Products[ProductID],Products[ProductName])</f>
        <v>Staplers Model 3</v>
      </c>
      <c r="H1551" t="str">
        <f>_xlfn.XLOOKUP(Orders_CLEAN[[#This Row],[ProductName]],Products[ProductName],Products[Category])</f>
        <v>Office Supplies</v>
      </c>
      <c r="I1551" s="6">
        <f>_xlfn.XLOOKUP(Orders_CLEAN[[#This Row],[ProductID]],Products[ProductID],Products[Cost])</f>
        <v>250.6</v>
      </c>
      <c r="J1551">
        <v>9</v>
      </c>
      <c r="K1551" s="6">
        <v>418.2</v>
      </c>
      <c r="L1551" s="7">
        <v>0</v>
      </c>
      <c r="M1551" t="s">
        <v>27</v>
      </c>
      <c r="N1551" t="s">
        <v>14</v>
      </c>
      <c r="O1551" t="str">
        <f>_xlfn.XLOOKUP(Orders_CLEAN[[#This Row],[Region]],Region_lookup[RegionCode],Region_lookup[RegionName])</f>
        <v>Western Cape</v>
      </c>
      <c r="P1551" t="s">
        <v>93</v>
      </c>
      <c r="Q1551" t="str">
        <f>_xlfn.XLOOKUP(Orders_CLEAN[[#This Row],[EmployeeID]],Employees[EmployeeID],Employees[EmployeeName])</f>
        <v>Anja Zulu</v>
      </c>
      <c r="R1551" s="8">
        <f>Orders_CLEAN[[#This Row],[Quantity]]*Orders_CLEAN[[#This Row],[UnitPrice]]*(1-Orders_CLEAN[[#This Row],[Discount]])</f>
        <v>3763.7999999999997</v>
      </c>
      <c r="S1551" s="8">
        <f>Orders_CLEAN[[#This Row],[Cost]]*Orders_CLEAN[[#This Row],[Quantity]]</f>
        <v>2255.4</v>
      </c>
      <c r="T1551" s="8">
        <f>Orders_CLEAN[[#This Row],[LineTotal]]-Orders_CLEAN[[#This Row],[LineCost]]</f>
        <v>1508.3999999999996</v>
      </c>
      <c r="U1551" s="8" t="str">
        <f>IFERROR(IF(Orders_CLEAN[[#This Row],[Profit]]/Orders_CLEAN[[#This Row],[LineTotal]]&gt;0.3, "High", IF(Orders_CLEAN[[#This Row],[Profit]]/Orders_CLEAN[[#This Row],[LineTotal]]&gt;=0.15, "Medium", "Low")), "Quantity Error!")</f>
        <v>High</v>
      </c>
      <c r="V1551" s="8" t="str">
        <f>IF(COUNTIF(Returns[OrderID], Orders_CLEAN[[#This Row],[OrderID]])&gt;0, "Yes", "No")</f>
        <v>No</v>
      </c>
      <c r="W1551" s="19">
        <f>IF(Orders_CLEAN[[#This Row],[Returned]]="Yes",1,0)</f>
        <v>0</v>
      </c>
    </row>
    <row r="1552" spans="1:23" x14ac:dyDescent="0.2">
      <c r="A1552" t="s">
        <v>2285</v>
      </c>
      <c r="B1552" s="5">
        <v>45737</v>
      </c>
      <c r="C1552" s="5" t="str">
        <f>IF(Orders_CLEAN[[#This Row],[Quantity]]="", "Quantity Error!", "Q"&amp;ROUNDUP(MONTH(Orders_CLEAN[[#This Row],[OrderDate]])/3,0))</f>
        <v>Q1</v>
      </c>
      <c r="D1552" t="s">
        <v>310</v>
      </c>
      <c r="E1552" t="str">
        <f>_xlfn.XLOOKUP(Orders_CLEAN[[#This Row],[CustomerID]],Customers[CustomerID],Customers[CustomerName])</f>
        <v>Riaan Khumalo</v>
      </c>
      <c r="F1552" t="s">
        <v>199</v>
      </c>
      <c r="G1552" t="str">
        <f>_xlfn.XLOOKUP(Orders_CLEAN[[#This Row],[ProductID]],Products[ProductID],Products[ProductName])</f>
        <v>Pens Model 2</v>
      </c>
      <c r="H1552" t="str">
        <f>_xlfn.XLOOKUP(Orders_CLEAN[[#This Row],[ProductName]],Products[ProductName],Products[Category])</f>
        <v>Office Supplies</v>
      </c>
      <c r="I1552" s="6">
        <f>_xlfn.XLOOKUP(Orders_CLEAN[[#This Row],[ProductID]],Products[ProductID],Products[Cost])</f>
        <v>285.10000000000002</v>
      </c>
      <c r="J1552">
        <v>8</v>
      </c>
      <c r="K1552" s="6">
        <v>528.79999999999995</v>
      </c>
      <c r="L1552" s="7">
        <v>0.15</v>
      </c>
      <c r="M1552" t="s">
        <v>27</v>
      </c>
      <c r="N1552" t="s">
        <v>14</v>
      </c>
      <c r="O1552" t="str">
        <f>_xlfn.XLOOKUP(Orders_CLEAN[[#This Row],[Region]],Region_lookup[RegionCode],Region_lookup[RegionName])</f>
        <v>Western Cape</v>
      </c>
      <c r="P1552" t="s">
        <v>82</v>
      </c>
      <c r="Q1552" t="str">
        <f>_xlfn.XLOOKUP(Orders_CLEAN[[#This Row],[EmployeeID]],Employees[EmployeeID],Employees[EmployeeName])</f>
        <v>Thabo Pretorius</v>
      </c>
      <c r="R1552" s="8">
        <f>Orders_CLEAN[[#This Row],[Quantity]]*Orders_CLEAN[[#This Row],[UnitPrice]]*(1-Orders_CLEAN[[#This Row],[Discount]])</f>
        <v>3595.8399999999997</v>
      </c>
      <c r="S1552" s="8">
        <f>Orders_CLEAN[[#This Row],[Cost]]*Orders_CLEAN[[#This Row],[Quantity]]</f>
        <v>2280.8000000000002</v>
      </c>
      <c r="T1552" s="8">
        <f>Orders_CLEAN[[#This Row],[LineTotal]]-Orders_CLEAN[[#This Row],[LineCost]]</f>
        <v>1315.0399999999995</v>
      </c>
      <c r="U1552" s="8" t="str">
        <f>IFERROR(IF(Orders_CLEAN[[#This Row],[Profit]]/Orders_CLEAN[[#This Row],[LineTotal]]&gt;0.3, "High", IF(Orders_CLEAN[[#This Row],[Profit]]/Orders_CLEAN[[#This Row],[LineTotal]]&gt;=0.15, "Medium", "Low")), "Quantity Error!")</f>
        <v>High</v>
      </c>
      <c r="V1552" s="8" t="str">
        <f>IF(COUNTIF(Returns[OrderID], Orders_CLEAN[[#This Row],[OrderID]])&gt;0, "Yes", "No")</f>
        <v>No</v>
      </c>
      <c r="W1552" s="19">
        <f>IF(Orders_CLEAN[[#This Row],[Returned]]="Yes",1,0)</f>
        <v>0</v>
      </c>
    </row>
    <row r="1553" spans="1:23" x14ac:dyDescent="0.2">
      <c r="A1553" t="s">
        <v>2286</v>
      </c>
      <c r="B1553" s="5">
        <v>45476</v>
      </c>
      <c r="C1553" s="5" t="str">
        <f>IF(Orders_CLEAN[[#This Row],[Quantity]]="", "Quantity Error!", "Q"&amp;ROUNDUP(MONTH(Orders_CLEAN[[#This Row],[OrderDate]])/3,0))</f>
        <v>Q3</v>
      </c>
      <c r="D1553" t="s">
        <v>783</v>
      </c>
      <c r="E1553" t="str">
        <f>_xlfn.XLOOKUP(Orders_CLEAN[[#This Row],[CustomerID]],Customers[CustomerID],Customers[CustomerName])</f>
        <v>Francois Mokoena</v>
      </c>
      <c r="F1553" t="s">
        <v>158</v>
      </c>
      <c r="G1553" t="str">
        <f>_xlfn.XLOOKUP(Orders_CLEAN[[#This Row],[ProductID]],Products[ProductID],Products[ProductName])</f>
        <v>Desks Model 1</v>
      </c>
      <c r="H1553" t="str">
        <f>_xlfn.XLOOKUP(Orders_CLEAN[[#This Row],[ProductName]],Products[ProductName],Products[Category])</f>
        <v>Furniture</v>
      </c>
      <c r="I1553" s="6">
        <f>_xlfn.XLOOKUP(Orders_CLEAN[[#This Row],[ProductID]],Products[ProductID],Products[Cost])</f>
        <v>731.22</v>
      </c>
      <c r="J1553">
        <v>4</v>
      </c>
      <c r="K1553" s="6">
        <v>1490.92</v>
      </c>
      <c r="L1553" s="7">
        <v>0.05</v>
      </c>
      <c r="M1553" t="s">
        <v>13</v>
      </c>
      <c r="N1553" t="s">
        <v>21</v>
      </c>
      <c r="O1553" t="str">
        <f>_xlfn.XLOOKUP(Orders_CLEAN[[#This Row],[Region]],Region_lookup[RegionCode],Region_lookup[RegionName])</f>
        <v>KwaZulu-Natal</v>
      </c>
      <c r="P1553" t="s">
        <v>170</v>
      </c>
      <c r="Q1553" t="str">
        <f>_xlfn.XLOOKUP(Orders_CLEAN[[#This Row],[EmployeeID]],Employees[EmployeeID],Employees[EmployeeName])</f>
        <v>Nomvula Le Roux</v>
      </c>
      <c r="R1553" s="8">
        <f>Orders_CLEAN[[#This Row],[Quantity]]*Orders_CLEAN[[#This Row],[UnitPrice]]*(1-Orders_CLEAN[[#This Row],[Discount]])</f>
        <v>5665.4960000000001</v>
      </c>
      <c r="S1553" s="8">
        <f>Orders_CLEAN[[#This Row],[Cost]]*Orders_CLEAN[[#This Row],[Quantity]]</f>
        <v>2924.88</v>
      </c>
      <c r="T1553" s="8">
        <f>Orders_CLEAN[[#This Row],[LineTotal]]-Orders_CLEAN[[#This Row],[LineCost]]</f>
        <v>2740.616</v>
      </c>
      <c r="U1553" s="8" t="str">
        <f>IFERROR(IF(Orders_CLEAN[[#This Row],[Profit]]/Orders_CLEAN[[#This Row],[LineTotal]]&gt;0.3, "High", IF(Orders_CLEAN[[#This Row],[Profit]]/Orders_CLEAN[[#This Row],[LineTotal]]&gt;=0.15, "Medium", "Low")), "Quantity Error!")</f>
        <v>High</v>
      </c>
      <c r="V1553" s="8" t="str">
        <f>IF(COUNTIF(Returns[OrderID], Orders_CLEAN[[#This Row],[OrderID]])&gt;0, "Yes", "No")</f>
        <v>No</v>
      </c>
      <c r="W1553" s="19">
        <f>IF(Orders_CLEAN[[#This Row],[Returned]]="Yes",1,0)</f>
        <v>0</v>
      </c>
    </row>
    <row r="1554" spans="1:23" x14ac:dyDescent="0.2">
      <c r="A1554" t="s">
        <v>2287</v>
      </c>
      <c r="B1554" s="5">
        <v>45325</v>
      </c>
      <c r="C1554" s="5" t="str">
        <f>IF(Orders_CLEAN[[#This Row],[Quantity]]="", "Quantity Error!", "Q"&amp;ROUNDUP(MONTH(Orders_CLEAN[[#This Row],[OrderDate]])/3,0))</f>
        <v>Q1</v>
      </c>
      <c r="D1554" t="s">
        <v>147</v>
      </c>
      <c r="E1554" t="str">
        <f>_xlfn.XLOOKUP(Orders_CLEAN[[#This Row],[CustomerID]],Customers[CustomerID],Customers[CustomerName])</f>
        <v>Anja Botha</v>
      </c>
      <c r="F1554" t="s">
        <v>78</v>
      </c>
      <c r="G1554" t="str">
        <f>_xlfn.XLOOKUP(Orders_CLEAN[[#This Row],[ProductID]],Products[ProductID],Products[ProductName])</f>
        <v>Desks Model 3</v>
      </c>
      <c r="H1554" t="str">
        <f>_xlfn.XLOOKUP(Orders_CLEAN[[#This Row],[ProductName]],Products[ProductName],Products[Category])</f>
        <v>Furniture</v>
      </c>
      <c r="I1554" s="6">
        <f>_xlfn.XLOOKUP(Orders_CLEAN[[#This Row],[ProductID]],Products[ProductID],Products[Cost])</f>
        <v>388.07</v>
      </c>
      <c r="J1554">
        <v>8</v>
      </c>
      <c r="K1554" s="6">
        <v>782.41</v>
      </c>
      <c r="L1554" s="7">
        <v>0.1</v>
      </c>
      <c r="M1554" t="s">
        <v>27</v>
      </c>
      <c r="N1554" t="s">
        <v>31</v>
      </c>
      <c r="O1554" t="str">
        <f>_xlfn.XLOOKUP(Orders_CLEAN[[#This Row],[Region]],Region_lookup[RegionCode],Region_lookup[RegionName])</f>
        <v>Gauteng</v>
      </c>
      <c r="P1554" t="s">
        <v>43</v>
      </c>
      <c r="Q1554" t="str">
        <f>_xlfn.XLOOKUP(Orders_CLEAN[[#This Row],[EmployeeID]],Employees[EmployeeID],Employees[EmployeeName])</f>
        <v>Thabo Dlamini</v>
      </c>
      <c r="R1554" s="8">
        <f>Orders_CLEAN[[#This Row],[Quantity]]*Orders_CLEAN[[#This Row],[UnitPrice]]*(1-Orders_CLEAN[[#This Row],[Discount]])</f>
        <v>5633.3519999999999</v>
      </c>
      <c r="S1554" s="8">
        <f>Orders_CLEAN[[#This Row],[Cost]]*Orders_CLEAN[[#This Row],[Quantity]]</f>
        <v>3104.56</v>
      </c>
      <c r="T1554" s="8">
        <f>Orders_CLEAN[[#This Row],[LineTotal]]-Orders_CLEAN[[#This Row],[LineCost]]</f>
        <v>2528.7919999999999</v>
      </c>
      <c r="U1554" s="8" t="str">
        <f>IFERROR(IF(Orders_CLEAN[[#This Row],[Profit]]/Orders_CLEAN[[#This Row],[LineTotal]]&gt;0.3, "High", IF(Orders_CLEAN[[#This Row],[Profit]]/Orders_CLEAN[[#This Row],[LineTotal]]&gt;=0.15, "Medium", "Low")), "Quantity Error!")</f>
        <v>High</v>
      </c>
      <c r="V1554" s="8" t="str">
        <f>IF(COUNTIF(Returns[OrderID], Orders_CLEAN[[#This Row],[OrderID]])&gt;0, "Yes", "No")</f>
        <v>No</v>
      </c>
      <c r="W1554" s="19">
        <f>IF(Orders_CLEAN[[#This Row],[Returned]]="Yes",1,0)</f>
        <v>0</v>
      </c>
    </row>
    <row r="1555" spans="1:23" x14ac:dyDescent="0.2">
      <c r="A1555" t="s">
        <v>2288</v>
      </c>
      <c r="B1555" s="5">
        <v>45383</v>
      </c>
      <c r="C1555" s="5" t="str">
        <f>IF(Orders_CLEAN[[#This Row],[Quantity]]="", "Quantity Error!", "Q"&amp;ROUNDUP(MONTH(Orders_CLEAN[[#This Row],[OrderDate]])/3,0))</f>
        <v>Q2</v>
      </c>
      <c r="D1555" t="s">
        <v>338</v>
      </c>
      <c r="E1555" t="str">
        <f>_xlfn.XLOOKUP(Orders_CLEAN[[#This Row],[CustomerID]],Customers[CustomerID],Customers[CustomerName])</f>
        <v>Palesa Khumalo</v>
      </c>
      <c r="F1555" t="s">
        <v>104</v>
      </c>
      <c r="G1555" t="str">
        <f>_xlfn.XLOOKUP(Orders_CLEAN[[#This Row],[ProductID]],Products[ProductID],Products[ProductName])</f>
        <v>Envelopes Model 4</v>
      </c>
      <c r="H1555" t="str">
        <f>_xlfn.XLOOKUP(Orders_CLEAN[[#This Row],[ProductName]],Products[ProductName],Products[Category])</f>
        <v>Office Supplies</v>
      </c>
      <c r="I1555" s="6">
        <f>_xlfn.XLOOKUP(Orders_CLEAN[[#This Row],[ProductID]],Products[ProductID],Products[Cost])</f>
        <v>777.33</v>
      </c>
      <c r="J1555">
        <v>6</v>
      </c>
      <c r="K1555" s="6">
        <v>1363.68</v>
      </c>
      <c r="L1555" s="7">
        <v>0.05</v>
      </c>
      <c r="M1555" t="s">
        <v>36</v>
      </c>
      <c r="N1555" t="s">
        <v>21</v>
      </c>
      <c r="O1555" t="str">
        <f>_xlfn.XLOOKUP(Orders_CLEAN[[#This Row],[Region]],Region_lookup[RegionCode],Region_lookup[RegionName])</f>
        <v>KwaZulu-Natal</v>
      </c>
      <c r="P1555" t="s">
        <v>97</v>
      </c>
      <c r="Q1555" t="str">
        <f>_xlfn.XLOOKUP(Orders_CLEAN[[#This Row],[EmployeeID]],Employees[EmployeeID],Employees[EmployeeName])</f>
        <v>Bongani Sithole</v>
      </c>
      <c r="R1555" s="8">
        <f>Orders_CLEAN[[#This Row],[Quantity]]*Orders_CLEAN[[#This Row],[UnitPrice]]*(1-Orders_CLEAN[[#This Row],[Discount]])</f>
        <v>7772.9759999999997</v>
      </c>
      <c r="S1555" s="8">
        <f>Orders_CLEAN[[#This Row],[Cost]]*Orders_CLEAN[[#This Row],[Quantity]]</f>
        <v>4663.9800000000005</v>
      </c>
      <c r="T1555" s="8">
        <f>Orders_CLEAN[[#This Row],[LineTotal]]-Orders_CLEAN[[#This Row],[LineCost]]</f>
        <v>3108.9959999999992</v>
      </c>
      <c r="U1555" s="8" t="str">
        <f>IFERROR(IF(Orders_CLEAN[[#This Row],[Profit]]/Orders_CLEAN[[#This Row],[LineTotal]]&gt;0.3, "High", IF(Orders_CLEAN[[#This Row],[Profit]]/Orders_CLEAN[[#This Row],[LineTotal]]&gt;=0.15, "Medium", "Low")), "Quantity Error!")</f>
        <v>High</v>
      </c>
      <c r="V1555" s="8" t="str">
        <f>IF(COUNTIF(Returns[OrderID], Orders_CLEAN[[#This Row],[OrderID]])&gt;0, "Yes", "No")</f>
        <v>No</v>
      </c>
      <c r="W1555" s="19">
        <f>IF(Orders_CLEAN[[#This Row],[Returned]]="Yes",1,0)</f>
        <v>0</v>
      </c>
    </row>
    <row r="1556" spans="1:23" x14ac:dyDescent="0.2">
      <c r="A1556" t="s">
        <v>2289</v>
      </c>
      <c r="B1556" s="5">
        <v>45599</v>
      </c>
      <c r="C1556" s="5" t="str">
        <f>IF(Orders_CLEAN[[#This Row],[Quantity]]="", "Quantity Error!", "Q"&amp;ROUNDUP(MONTH(Orders_CLEAN[[#This Row],[OrderDate]])/3,0))</f>
        <v>Q4</v>
      </c>
      <c r="D1556" t="s">
        <v>64</v>
      </c>
      <c r="E1556" t="str">
        <f>_xlfn.XLOOKUP(Orders_CLEAN[[#This Row],[CustomerID]],Customers[CustomerID],Customers[CustomerName])</f>
        <v>Bongani Van Der Merwe</v>
      </c>
      <c r="F1556" t="s">
        <v>231</v>
      </c>
      <c r="G1556" t="str">
        <f>_xlfn.XLOOKUP(Orders_CLEAN[[#This Row],[ProductID]],Products[ProductID],Products[ProductName])</f>
        <v>Accessories Model 2</v>
      </c>
      <c r="H1556" t="str">
        <f>_xlfn.XLOOKUP(Orders_CLEAN[[#This Row],[ProductName]],Products[ProductName],Products[Category])</f>
        <v>Technology</v>
      </c>
      <c r="I1556" s="6">
        <f>_xlfn.XLOOKUP(Orders_CLEAN[[#This Row],[ProductID]],Products[ProductID],Products[Cost])</f>
        <v>31.01</v>
      </c>
      <c r="J1556">
        <v>9</v>
      </c>
      <c r="K1556" s="6">
        <v>49.68</v>
      </c>
      <c r="L1556" s="7">
        <v>0.1</v>
      </c>
      <c r="M1556" t="s">
        <v>36</v>
      </c>
      <c r="N1556" t="s">
        <v>31</v>
      </c>
      <c r="O1556" t="str">
        <f>_xlfn.XLOOKUP(Orders_CLEAN[[#This Row],[Region]],Region_lookup[RegionCode],Region_lookup[RegionName])</f>
        <v>Gauteng</v>
      </c>
      <c r="P1556" t="s">
        <v>52</v>
      </c>
      <c r="Q1556" t="str">
        <f>_xlfn.XLOOKUP(Orders_CLEAN[[#This Row],[EmployeeID]],Employees[EmployeeID],Employees[EmployeeName])</f>
        <v>Precious Mbatha</v>
      </c>
      <c r="R1556" s="8">
        <f>Orders_CLEAN[[#This Row],[Quantity]]*Orders_CLEAN[[#This Row],[UnitPrice]]*(1-Orders_CLEAN[[#This Row],[Discount]])</f>
        <v>402.40800000000002</v>
      </c>
      <c r="S1556" s="8">
        <f>Orders_CLEAN[[#This Row],[Cost]]*Orders_CLEAN[[#This Row],[Quantity]]</f>
        <v>279.09000000000003</v>
      </c>
      <c r="T1556" s="8">
        <f>Orders_CLEAN[[#This Row],[LineTotal]]-Orders_CLEAN[[#This Row],[LineCost]]</f>
        <v>123.31799999999998</v>
      </c>
      <c r="U1556" s="8" t="str">
        <f>IFERROR(IF(Orders_CLEAN[[#This Row],[Profit]]/Orders_CLEAN[[#This Row],[LineTotal]]&gt;0.3, "High", IF(Orders_CLEAN[[#This Row],[Profit]]/Orders_CLEAN[[#This Row],[LineTotal]]&gt;=0.15, "Medium", "Low")), "Quantity Error!")</f>
        <v>High</v>
      </c>
      <c r="V1556" s="8" t="str">
        <f>IF(COUNTIF(Returns[OrderID], Orders_CLEAN[[#This Row],[OrderID]])&gt;0, "Yes", "No")</f>
        <v>No</v>
      </c>
      <c r="W1556" s="19">
        <f>IF(Orders_CLEAN[[#This Row],[Returned]]="Yes",1,0)</f>
        <v>0</v>
      </c>
    </row>
    <row r="1557" spans="1:23" x14ac:dyDescent="0.2">
      <c r="A1557" t="s">
        <v>2290</v>
      </c>
      <c r="B1557" s="5">
        <v>45338</v>
      </c>
      <c r="C1557" s="5" t="str">
        <f>IF(Orders_CLEAN[[#This Row],[Quantity]]="", "Quantity Error!", "Q"&amp;ROUNDUP(MONTH(Orders_CLEAN[[#This Row],[OrderDate]])/3,0))</f>
        <v>Q1</v>
      </c>
      <c r="D1557" t="s">
        <v>589</v>
      </c>
      <c r="E1557" t="str">
        <f>_xlfn.XLOOKUP(Orders_CLEAN[[#This Row],[CustomerID]],Customers[CustomerID],Customers[CustomerName])</f>
        <v>Chantelle Mahlangu</v>
      </c>
      <c r="F1557" t="s">
        <v>35</v>
      </c>
      <c r="G1557" t="str">
        <f>_xlfn.XLOOKUP(Orders_CLEAN[[#This Row],[ProductID]],Products[ProductID],Products[ProductName])</f>
        <v>Accessories Model 1</v>
      </c>
      <c r="H1557" t="str">
        <f>_xlfn.XLOOKUP(Orders_CLEAN[[#This Row],[ProductName]],Products[ProductName],Products[Category])</f>
        <v>Technology</v>
      </c>
      <c r="I1557" s="6">
        <f>_xlfn.XLOOKUP(Orders_CLEAN[[#This Row],[ProductID]],Products[ProductID],Products[Cost])</f>
        <v>329.45</v>
      </c>
      <c r="J1557">
        <v>3</v>
      </c>
      <c r="K1557" s="6">
        <v>709.62</v>
      </c>
      <c r="L1557" s="7">
        <v>0.15</v>
      </c>
      <c r="M1557" t="s">
        <v>62</v>
      </c>
      <c r="N1557" t="s">
        <v>21</v>
      </c>
      <c r="O1557" t="str">
        <f>_xlfn.XLOOKUP(Orders_CLEAN[[#This Row],[Region]],Region_lookup[RegionCode],Region_lookup[RegionName])</f>
        <v>KwaZulu-Natal</v>
      </c>
      <c r="P1557" t="s">
        <v>97</v>
      </c>
      <c r="Q1557" t="str">
        <f>_xlfn.XLOOKUP(Orders_CLEAN[[#This Row],[EmployeeID]],Employees[EmployeeID],Employees[EmployeeName])</f>
        <v>Bongani Sithole</v>
      </c>
      <c r="R1557" s="8">
        <f>Orders_CLEAN[[#This Row],[Quantity]]*Orders_CLEAN[[#This Row],[UnitPrice]]*(1-Orders_CLEAN[[#This Row],[Discount]])</f>
        <v>1809.5309999999999</v>
      </c>
      <c r="S1557" s="8">
        <f>Orders_CLEAN[[#This Row],[Cost]]*Orders_CLEAN[[#This Row],[Quantity]]</f>
        <v>988.34999999999991</v>
      </c>
      <c r="T1557" s="8">
        <f>Orders_CLEAN[[#This Row],[LineTotal]]-Orders_CLEAN[[#This Row],[LineCost]]</f>
        <v>821.18100000000004</v>
      </c>
      <c r="U1557" s="8" t="str">
        <f>IFERROR(IF(Orders_CLEAN[[#This Row],[Profit]]/Orders_CLEAN[[#This Row],[LineTotal]]&gt;0.3, "High", IF(Orders_CLEAN[[#This Row],[Profit]]/Orders_CLEAN[[#This Row],[LineTotal]]&gt;=0.15, "Medium", "Low")), "Quantity Error!")</f>
        <v>High</v>
      </c>
      <c r="V1557" s="8" t="str">
        <f>IF(COUNTIF(Returns[OrderID], Orders_CLEAN[[#This Row],[OrderID]])&gt;0, "Yes", "No")</f>
        <v>No</v>
      </c>
      <c r="W1557" s="19">
        <f>IF(Orders_CLEAN[[#This Row],[Returned]]="Yes",1,0)</f>
        <v>0</v>
      </c>
    </row>
    <row r="1558" spans="1:23" x14ac:dyDescent="0.2">
      <c r="A1558" t="s">
        <v>2292</v>
      </c>
      <c r="B1558" s="5">
        <v>45685</v>
      </c>
      <c r="C1558" s="5" t="str">
        <f>IF(Orders_CLEAN[[#This Row],[Quantity]]="", "Quantity Error!", "Q"&amp;ROUNDUP(MONTH(Orders_CLEAN[[#This Row],[OrderDate]])/3,0))</f>
        <v>Q1</v>
      </c>
      <c r="D1558" t="s">
        <v>187</v>
      </c>
      <c r="E1558" t="str">
        <f>_xlfn.XLOOKUP(Orders_CLEAN[[#This Row],[CustomerID]],Customers[CustomerID],Customers[CustomerName])</f>
        <v>Pieter Joubert</v>
      </c>
      <c r="F1558" t="s">
        <v>148</v>
      </c>
      <c r="G1558" t="str">
        <f>_xlfn.XLOOKUP(Orders_CLEAN[[#This Row],[ProductID]],Products[ProductID],Products[ProductName])</f>
        <v>Tables Model 3</v>
      </c>
      <c r="H1558" t="str">
        <f>_xlfn.XLOOKUP(Orders_CLEAN[[#This Row],[ProductName]],Products[ProductName],Products[Category])</f>
        <v>Furniture</v>
      </c>
      <c r="I1558" s="6">
        <f>_xlfn.XLOOKUP(Orders_CLEAN[[#This Row],[ProductID]],Products[ProductID],Products[Cost])</f>
        <v>190.89</v>
      </c>
      <c r="J1558">
        <v>2</v>
      </c>
      <c r="K1558" s="6">
        <v>243.15</v>
      </c>
      <c r="L1558" s="7">
        <v>0.1</v>
      </c>
      <c r="M1558" t="s">
        <v>13</v>
      </c>
      <c r="N1558" t="s">
        <v>14</v>
      </c>
      <c r="O1558" t="str">
        <f>_xlfn.XLOOKUP(Orders_CLEAN[[#This Row],[Region]],Region_lookup[RegionCode],Region_lookup[RegionName])</f>
        <v>Western Cape</v>
      </c>
      <c r="P1558" t="s">
        <v>15</v>
      </c>
      <c r="Q1558" t="str">
        <f>_xlfn.XLOOKUP(Orders_CLEAN[[#This Row],[EmployeeID]],Employees[EmployeeID],Employees[EmployeeName])</f>
        <v>Anja Fourie</v>
      </c>
      <c r="R1558" s="8">
        <f>Orders_CLEAN[[#This Row],[Quantity]]*Orders_CLEAN[[#This Row],[UnitPrice]]*(1-Orders_CLEAN[[#This Row],[Discount]])</f>
        <v>437.67</v>
      </c>
      <c r="S1558" s="8">
        <f>Orders_CLEAN[[#This Row],[Cost]]*Orders_CLEAN[[#This Row],[Quantity]]</f>
        <v>381.78</v>
      </c>
      <c r="T1558" s="8">
        <f>Orders_CLEAN[[#This Row],[LineTotal]]-Orders_CLEAN[[#This Row],[LineCost]]</f>
        <v>55.890000000000043</v>
      </c>
      <c r="U1558" s="8" t="str">
        <f>IFERROR(IF(Orders_CLEAN[[#This Row],[Profit]]/Orders_CLEAN[[#This Row],[LineTotal]]&gt;0.3, "High", IF(Orders_CLEAN[[#This Row],[Profit]]/Orders_CLEAN[[#This Row],[LineTotal]]&gt;=0.15, "Medium", "Low")), "Quantity Error!")</f>
        <v>Low</v>
      </c>
      <c r="V1558" s="8" t="str">
        <f>IF(COUNTIF(Returns[OrderID], Orders_CLEAN[[#This Row],[OrderID]])&gt;0, "Yes", "No")</f>
        <v>No</v>
      </c>
      <c r="W1558" s="19">
        <f>IF(Orders_CLEAN[[#This Row],[Returned]]="Yes",1,0)</f>
        <v>0</v>
      </c>
    </row>
    <row r="1559" spans="1:23" x14ac:dyDescent="0.2">
      <c r="A1559" t="s">
        <v>2293</v>
      </c>
      <c r="B1559" s="5">
        <v>45413</v>
      </c>
      <c r="C1559" s="5" t="str">
        <f>IF(Orders_CLEAN[[#This Row],[Quantity]]="", "Quantity Error!", "Q"&amp;ROUNDUP(MONTH(Orders_CLEAN[[#This Row],[OrderDate]])/3,0))</f>
        <v>Q2</v>
      </c>
      <c r="D1559" t="s">
        <v>546</v>
      </c>
      <c r="E1559" t="str">
        <f>_xlfn.XLOOKUP(Orders_CLEAN[[#This Row],[CustomerID]],Customers[CustomerID],Customers[CustomerName])</f>
        <v>Precious Fourie</v>
      </c>
      <c r="F1559" t="s">
        <v>30</v>
      </c>
      <c r="G1559" t="str">
        <f>_xlfn.XLOOKUP(Orders_CLEAN[[#This Row],[ProductID]],Products[ProductID],Products[ProductName])</f>
        <v>Paper Model 4</v>
      </c>
      <c r="H1559" t="str">
        <f>_xlfn.XLOOKUP(Orders_CLEAN[[#This Row],[ProductName]],Products[ProductName],Products[Category])</f>
        <v>Office Supplies</v>
      </c>
      <c r="I1559" s="6">
        <f>_xlfn.XLOOKUP(Orders_CLEAN[[#This Row],[ProductID]],Products[ProductID],Products[Cost])</f>
        <v>528.29</v>
      </c>
      <c r="J1559">
        <v>5</v>
      </c>
      <c r="K1559" s="6">
        <v>798.12</v>
      </c>
      <c r="L1559" s="7">
        <v>0</v>
      </c>
      <c r="M1559" t="s">
        <v>13</v>
      </c>
      <c r="N1559" t="s">
        <v>21</v>
      </c>
      <c r="O1559" t="str">
        <f>_xlfn.XLOOKUP(Orders_CLEAN[[#This Row],[Region]],Region_lookup[RegionCode],Region_lookup[RegionName])</f>
        <v>KwaZulu-Natal</v>
      </c>
      <c r="P1559" t="s">
        <v>22</v>
      </c>
      <c r="Q1559" t="str">
        <f>_xlfn.XLOOKUP(Orders_CLEAN[[#This Row],[EmployeeID]],Employees[EmployeeID],Employees[EmployeeName])</f>
        <v>Thabo Le Roux</v>
      </c>
      <c r="R1559" s="8">
        <f>Orders_CLEAN[[#This Row],[Quantity]]*Orders_CLEAN[[#This Row],[UnitPrice]]*(1-Orders_CLEAN[[#This Row],[Discount]])</f>
        <v>3990.6</v>
      </c>
      <c r="S1559" s="8">
        <f>Orders_CLEAN[[#This Row],[Cost]]*Orders_CLEAN[[#This Row],[Quantity]]</f>
        <v>2641.45</v>
      </c>
      <c r="T1559" s="8">
        <f>Orders_CLEAN[[#This Row],[LineTotal]]-Orders_CLEAN[[#This Row],[LineCost]]</f>
        <v>1349.15</v>
      </c>
      <c r="U1559" s="8" t="str">
        <f>IFERROR(IF(Orders_CLEAN[[#This Row],[Profit]]/Orders_CLEAN[[#This Row],[LineTotal]]&gt;0.3, "High", IF(Orders_CLEAN[[#This Row],[Profit]]/Orders_CLEAN[[#This Row],[LineTotal]]&gt;=0.15, "Medium", "Low")), "Quantity Error!")</f>
        <v>High</v>
      </c>
      <c r="V1559" s="8" t="str">
        <f>IF(COUNTIF(Returns[OrderID], Orders_CLEAN[[#This Row],[OrderID]])&gt;0, "Yes", "No")</f>
        <v>No</v>
      </c>
      <c r="W1559" s="19">
        <f>IF(Orders_CLEAN[[#This Row],[Returned]]="Yes",1,0)</f>
        <v>0</v>
      </c>
    </row>
    <row r="1560" spans="1:23" x14ac:dyDescent="0.2">
      <c r="A1560" t="s">
        <v>2294</v>
      </c>
      <c r="B1560" s="5">
        <v>45717</v>
      </c>
      <c r="C1560" s="5" t="str">
        <f>IF(Orders_CLEAN[[#This Row],[Quantity]]="", "Quantity Error!", "Q"&amp;ROUNDUP(MONTH(Orders_CLEAN[[#This Row],[OrderDate]])/3,0))</f>
        <v>Q1</v>
      </c>
      <c r="D1560" t="s">
        <v>64</v>
      </c>
      <c r="E1560" t="str">
        <f>_xlfn.XLOOKUP(Orders_CLEAN[[#This Row],[CustomerID]],Customers[CustomerID],Customers[CustomerName])</f>
        <v>Bongani Van Der Merwe</v>
      </c>
      <c r="F1560" t="s">
        <v>269</v>
      </c>
      <c r="G1560" t="str">
        <f>_xlfn.XLOOKUP(Orders_CLEAN[[#This Row],[ProductID]],Products[ProductID],Products[ProductName])</f>
        <v>Binders Model 1</v>
      </c>
      <c r="H1560" t="str">
        <f>_xlfn.XLOOKUP(Orders_CLEAN[[#This Row],[ProductName]],Products[ProductName],Products[Category])</f>
        <v>Office Supplies</v>
      </c>
      <c r="I1560" s="6">
        <f>_xlfn.XLOOKUP(Orders_CLEAN[[#This Row],[ProductID]],Products[ProductID],Products[Cost])</f>
        <v>454.91</v>
      </c>
      <c r="J1560">
        <v>2</v>
      </c>
      <c r="K1560" s="6">
        <v>865.02</v>
      </c>
      <c r="L1560" s="7">
        <v>0.05</v>
      </c>
      <c r="M1560" t="s">
        <v>27</v>
      </c>
      <c r="N1560" t="s">
        <v>31</v>
      </c>
      <c r="O1560" t="str">
        <f>_xlfn.XLOOKUP(Orders_CLEAN[[#This Row],[Region]],Region_lookup[RegionCode],Region_lookup[RegionName])</f>
        <v>Gauteng</v>
      </c>
      <c r="P1560" t="s">
        <v>32</v>
      </c>
      <c r="Q1560" t="str">
        <f>_xlfn.XLOOKUP(Orders_CLEAN[[#This Row],[EmployeeID]],Employees[EmployeeID],Employees[EmployeeName])</f>
        <v>Nomvula Mokoena</v>
      </c>
      <c r="R1560" s="8">
        <f>Orders_CLEAN[[#This Row],[Quantity]]*Orders_CLEAN[[#This Row],[UnitPrice]]*(1-Orders_CLEAN[[#This Row],[Discount]])</f>
        <v>1643.5379999999998</v>
      </c>
      <c r="S1560" s="8">
        <f>Orders_CLEAN[[#This Row],[Cost]]*Orders_CLEAN[[#This Row],[Quantity]]</f>
        <v>909.82</v>
      </c>
      <c r="T1560" s="8">
        <f>Orders_CLEAN[[#This Row],[LineTotal]]-Orders_CLEAN[[#This Row],[LineCost]]</f>
        <v>733.71799999999973</v>
      </c>
      <c r="U1560" s="8" t="str">
        <f>IFERROR(IF(Orders_CLEAN[[#This Row],[Profit]]/Orders_CLEAN[[#This Row],[LineTotal]]&gt;0.3, "High", IF(Orders_CLEAN[[#This Row],[Profit]]/Orders_CLEAN[[#This Row],[LineTotal]]&gt;=0.15, "Medium", "Low")), "Quantity Error!")</f>
        <v>High</v>
      </c>
      <c r="V1560" s="8" t="str">
        <f>IF(COUNTIF(Returns[OrderID], Orders_CLEAN[[#This Row],[OrderID]])&gt;0, "Yes", "No")</f>
        <v>No</v>
      </c>
      <c r="W1560" s="19">
        <f>IF(Orders_CLEAN[[#This Row],[Returned]]="Yes",1,0)</f>
        <v>0</v>
      </c>
    </row>
    <row r="1561" spans="1:23" x14ac:dyDescent="0.2">
      <c r="A1561" t="s">
        <v>2295</v>
      </c>
      <c r="B1561" s="5">
        <v>45312</v>
      </c>
      <c r="C1561" s="5" t="str">
        <f>IF(Orders_CLEAN[[#This Row],[Quantity]]="", "Quantity Error!", "Q"&amp;ROUNDUP(MONTH(Orders_CLEAN[[#This Row],[OrderDate]])/3,0))</f>
        <v>Q1</v>
      </c>
      <c r="D1561" t="s">
        <v>434</v>
      </c>
      <c r="E1561" t="str">
        <f>_xlfn.XLOOKUP(Orders_CLEAN[[#This Row],[CustomerID]],Customers[CustomerID],Customers[CustomerName])</f>
        <v>Chantelle Khumalo</v>
      </c>
      <c r="F1561" t="s">
        <v>174</v>
      </c>
      <c r="G1561" t="str">
        <f>_xlfn.XLOOKUP(Orders_CLEAN[[#This Row],[ProductID]],Products[ProductID],Products[ProductName])</f>
        <v>Printers Model 4</v>
      </c>
      <c r="H1561" t="str">
        <f>_xlfn.XLOOKUP(Orders_CLEAN[[#This Row],[ProductName]],Products[ProductName],Products[Category])</f>
        <v>Technology</v>
      </c>
      <c r="I1561" s="6">
        <f>_xlfn.XLOOKUP(Orders_CLEAN[[#This Row],[ProductID]],Products[ProductID],Products[Cost])</f>
        <v>83.72</v>
      </c>
      <c r="J1561">
        <v>2</v>
      </c>
      <c r="K1561" s="6">
        <v>143.57</v>
      </c>
      <c r="L1561" s="7">
        <v>0.1</v>
      </c>
      <c r="M1561" t="s">
        <v>62</v>
      </c>
      <c r="N1561" t="s">
        <v>31</v>
      </c>
      <c r="O1561" t="str">
        <f>_xlfn.XLOOKUP(Orders_CLEAN[[#This Row],[Region]],Region_lookup[RegionCode],Region_lookup[RegionName])</f>
        <v>Gauteng</v>
      </c>
      <c r="P1561" t="s">
        <v>43</v>
      </c>
      <c r="Q1561" t="str">
        <f>_xlfn.XLOOKUP(Orders_CLEAN[[#This Row],[EmployeeID]],Employees[EmployeeID],Employees[EmployeeName])</f>
        <v>Thabo Dlamini</v>
      </c>
      <c r="R1561" s="8">
        <f>Orders_CLEAN[[#This Row],[Quantity]]*Orders_CLEAN[[#This Row],[UnitPrice]]*(1-Orders_CLEAN[[#This Row],[Discount]])</f>
        <v>258.42599999999999</v>
      </c>
      <c r="S1561" s="8">
        <f>Orders_CLEAN[[#This Row],[Cost]]*Orders_CLEAN[[#This Row],[Quantity]]</f>
        <v>167.44</v>
      </c>
      <c r="T1561" s="8">
        <f>Orders_CLEAN[[#This Row],[LineTotal]]-Orders_CLEAN[[#This Row],[LineCost]]</f>
        <v>90.98599999999999</v>
      </c>
      <c r="U1561" s="8" t="str">
        <f>IFERROR(IF(Orders_CLEAN[[#This Row],[Profit]]/Orders_CLEAN[[#This Row],[LineTotal]]&gt;0.3, "High", IF(Orders_CLEAN[[#This Row],[Profit]]/Orders_CLEAN[[#This Row],[LineTotal]]&gt;=0.15, "Medium", "Low")), "Quantity Error!")</f>
        <v>High</v>
      </c>
      <c r="V1561" s="8" t="str">
        <f>IF(COUNTIF(Returns[OrderID], Orders_CLEAN[[#This Row],[OrderID]])&gt;0, "Yes", "No")</f>
        <v>No</v>
      </c>
      <c r="W1561" s="19">
        <f>IF(Orders_CLEAN[[#This Row],[Returned]]="Yes",1,0)</f>
        <v>0</v>
      </c>
    </row>
    <row r="1562" spans="1:23" x14ac:dyDescent="0.2">
      <c r="A1562" t="s">
        <v>2296</v>
      </c>
      <c r="B1562" s="5">
        <v>45665</v>
      </c>
      <c r="C1562" s="5" t="str">
        <f>IF(Orders_CLEAN[[#This Row],[Quantity]]="", "Quantity Error!", "Q"&amp;ROUNDUP(MONTH(Orders_CLEAN[[#This Row],[OrderDate]])/3,0))</f>
        <v>Q1</v>
      </c>
      <c r="D1562" t="s">
        <v>381</v>
      </c>
      <c r="E1562" t="str">
        <f>_xlfn.XLOOKUP(Orders_CLEAN[[#This Row],[CustomerID]],Customers[CustomerID],Customers[CustomerName])</f>
        <v>Elmarie Fourie</v>
      </c>
      <c r="F1562" t="s">
        <v>118</v>
      </c>
      <c r="G1562" t="str">
        <f>_xlfn.XLOOKUP(Orders_CLEAN[[#This Row],[ProductID]],Products[ProductID],Products[ProductName])</f>
        <v>Paper Model 1</v>
      </c>
      <c r="H1562" t="str">
        <f>_xlfn.XLOOKUP(Orders_CLEAN[[#This Row],[ProductName]],Products[ProductName],Products[Category])</f>
        <v>Office Supplies</v>
      </c>
      <c r="I1562" s="6">
        <f>_xlfn.XLOOKUP(Orders_CLEAN[[#This Row],[ProductID]],Products[ProductID],Products[Cost])</f>
        <v>193.58</v>
      </c>
      <c r="J1562">
        <v>1</v>
      </c>
      <c r="K1562" s="6">
        <v>347.15</v>
      </c>
      <c r="L1562" s="7">
        <v>0.15</v>
      </c>
      <c r="M1562" t="s">
        <v>13</v>
      </c>
      <c r="N1562" t="s">
        <v>31</v>
      </c>
      <c r="O1562" t="str">
        <f>_xlfn.XLOOKUP(Orders_CLEAN[[#This Row],[Region]],Region_lookup[RegionCode],Region_lookup[RegionName])</f>
        <v>Gauteng</v>
      </c>
      <c r="P1562" t="s">
        <v>32</v>
      </c>
      <c r="Q1562" t="str">
        <f>_xlfn.XLOOKUP(Orders_CLEAN[[#This Row],[EmployeeID]],Employees[EmployeeID],Employees[EmployeeName])</f>
        <v>Nomvula Mokoena</v>
      </c>
      <c r="R1562" s="8">
        <f>Orders_CLEAN[[#This Row],[Quantity]]*Orders_CLEAN[[#This Row],[UnitPrice]]*(1-Orders_CLEAN[[#This Row],[Discount]])</f>
        <v>295.07749999999999</v>
      </c>
      <c r="S1562" s="8">
        <f>Orders_CLEAN[[#This Row],[Cost]]*Orders_CLEAN[[#This Row],[Quantity]]</f>
        <v>193.58</v>
      </c>
      <c r="T1562" s="8">
        <f>Orders_CLEAN[[#This Row],[LineTotal]]-Orders_CLEAN[[#This Row],[LineCost]]</f>
        <v>101.49749999999997</v>
      </c>
      <c r="U1562" s="8" t="str">
        <f>IFERROR(IF(Orders_CLEAN[[#This Row],[Profit]]/Orders_CLEAN[[#This Row],[LineTotal]]&gt;0.3, "High", IF(Orders_CLEAN[[#This Row],[Profit]]/Orders_CLEAN[[#This Row],[LineTotal]]&gt;=0.15, "Medium", "Low")), "Quantity Error!")</f>
        <v>High</v>
      </c>
      <c r="V1562" s="8" t="str">
        <f>IF(COUNTIF(Returns[OrderID], Orders_CLEAN[[#This Row],[OrderID]])&gt;0, "Yes", "No")</f>
        <v>No</v>
      </c>
      <c r="W1562" s="19">
        <f>IF(Orders_CLEAN[[#This Row],[Returned]]="Yes",1,0)</f>
        <v>0</v>
      </c>
    </row>
    <row r="1563" spans="1:23" x14ac:dyDescent="0.2">
      <c r="A1563" t="s">
        <v>2297</v>
      </c>
      <c r="B1563" s="5">
        <v>45777</v>
      </c>
      <c r="C1563" s="5" t="str">
        <f>IF(Orders_CLEAN[[#This Row],[Quantity]]="", "Quantity Error!", "Q"&amp;ROUNDUP(MONTH(Orders_CLEAN[[#This Row],[OrderDate]])/3,0))</f>
        <v>Q2</v>
      </c>
      <c r="D1563" t="s">
        <v>723</v>
      </c>
      <c r="E1563" t="str">
        <f>_xlfn.XLOOKUP(Orders_CLEAN[[#This Row],[CustomerID]],Customers[CustomerID],Customers[CustomerName])</f>
        <v>Palesa Molefe</v>
      </c>
      <c r="F1563" t="s">
        <v>181</v>
      </c>
      <c r="G1563" t="str">
        <f>_xlfn.XLOOKUP(Orders_CLEAN[[#This Row],[ProductID]],Products[ProductID],Products[ProductName])</f>
        <v>Envelopes Model 1</v>
      </c>
      <c r="H1563" t="str">
        <f>_xlfn.XLOOKUP(Orders_CLEAN[[#This Row],[ProductName]],Products[ProductName],Products[Category])</f>
        <v>Office Supplies</v>
      </c>
      <c r="I1563" s="6">
        <f>_xlfn.XLOOKUP(Orders_CLEAN[[#This Row],[ProductID]],Products[ProductID],Products[Cost])</f>
        <v>76.66</v>
      </c>
      <c r="J1563">
        <v>3</v>
      </c>
      <c r="K1563" s="6">
        <v>117.32</v>
      </c>
      <c r="L1563" s="7">
        <v>0</v>
      </c>
      <c r="M1563" t="s">
        <v>62</v>
      </c>
      <c r="N1563" t="s">
        <v>21</v>
      </c>
      <c r="O1563" t="str">
        <f>_xlfn.XLOOKUP(Orders_CLEAN[[#This Row],[Region]],Region_lookup[RegionCode],Region_lookup[RegionName])</f>
        <v>KwaZulu-Natal</v>
      </c>
      <c r="P1563" t="s">
        <v>97</v>
      </c>
      <c r="Q1563" t="str">
        <f>_xlfn.XLOOKUP(Orders_CLEAN[[#This Row],[EmployeeID]],Employees[EmployeeID],Employees[EmployeeName])</f>
        <v>Bongani Sithole</v>
      </c>
      <c r="R1563" s="8">
        <f>Orders_CLEAN[[#This Row],[Quantity]]*Orders_CLEAN[[#This Row],[UnitPrice]]*(1-Orders_CLEAN[[#This Row],[Discount]])</f>
        <v>351.96</v>
      </c>
      <c r="S1563" s="8">
        <f>Orders_CLEAN[[#This Row],[Cost]]*Orders_CLEAN[[#This Row],[Quantity]]</f>
        <v>229.98</v>
      </c>
      <c r="T1563" s="8">
        <f>Orders_CLEAN[[#This Row],[LineTotal]]-Orders_CLEAN[[#This Row],[LineCost]]</f>
        <v>121.97999999999999</v>
      </c>
      <c r="U1563" s="8" t="str">
        <f>IFERROR(IF(Orders_CLEAN[[#This Row],[Profit]]/Orders_CLEAN[[#This Row],[LineTotal]]&gt;0.3, "High", IF(Orders_CLEAN[[#This Row],[Profit]]/Orders_CLEAN[[#This Row],[LineTotal]]&gt;=0.15, "Medium", "Low")), "Quantity Error!")</f>
        <v>High</v>
      </c>
      <c r="V1563" s="8" t="str">
        <f>IF(COUNTIF(Returns[OrderID], Orders_CLEAN[[#This Row],[OrderID]])&gt;0, "Yes", "No")</f>
        <v>No</v>
      </c>
      <c r="W1563" s="19">
        <f>IF(Orders_CLEAN[[#This Row],[Returned]]="Yes",1,0)</f>
        <v>0</v>
      </c>
    </row>
    <row r="1564" spans="1:23" x14ac:dyDescent="0.2">
      <c r="A1564" t="s">
        <v>2298</v>
      </c>
      <c r="B1564" s="5">
        <v>45790</v>
      </c>
      <c r="C1564" s="5" t="str">
        <f>IF(Orders_CLEAN[[#This Row],[Quantity]]="", "Quantity Error!", "Q"&amp;ROUNDUP(MONTH(Orders_CLEAN[[#This Row],[OrderDate]])/3,0))</f>
        <v>Q2</v>
      </c>
      <c r="D1564" t="s">
        <v>84</v>
      </c>
      <c r="E1564" t="str">
        <f>_xlfn.XLOOKUP(Orders_CLEAN[[#This Row],[CustomerID]],Customers[CustomerID],Customers[CustomerName])</f>
        <v>Francois Khumalo</v>
      </c>
      <c r="F1564" t="s">
        <v>329</v>
      </c>
      <c r="G1564" t="str">
        <f>_xlfn.XLOOKUP(Orders_CLEAN[[#This Row],[ProductID]],Products[ProductID],Products[ProductName])</f>
        <v>Chairs Model 3</v>
      </c>
      <c r="H1564" t="str">
        <f>_xlfn.XLOOKUP(Orders_CLEAN[[#This Row],[ProductName]],Products[ProductName],Products[Category])</f>
        <v>Furniture</v>
      </c>
      <c r="I1564" s="6">
        <f>_xlfn.XLOOKUP(Orders_CLEAN[[#This Row],[ProductID]],Products[ProductID],Products[Cost])</f>
        <v>688.81</v>
      </c>
      <c r="J1564">
        <v>6</v>
      </c>
      <c r="K1564" s="6">
        <v>1334.92</v>
      </c>
      <c r="L1564" s="7">
        <v>0</v>
      </c>
      <c r="M1564" t="s">
        <v>36</v>
      </c>
      <c r="N1564" t="s">
        <v>31</v>
      </c>
      <c r="O1564" t="str">
        <f>_xlfn.XLOOKUP(Orders_CLEAN[[#This Row],[Region]],Region_lookup[RegionCode],Region_lookup[RegionName])</f>
        <v>Gauteng</v>
      </c>
      <c r="P1564" t="s">
        <v>32</v>
      </c>
      <c r="Q1564" t="str">
        <f>_xlfn.XLOOKUP(Orders_CLEAN[[#This Row],[EmployeeID]],Employees[EmployeeID],Employees[EmployeeName])</f>
        <v>Nomvula Mokoena</v>
      </c>
      <c r="R1564" s="8">
        <f>Orders_CLEAN[[#This Row],[Quantity]]*Orders_CLEAN[[#This Row],[UnitPrice]]*(1-Orders_CLEAN[[#This Row],[Discount]])</f>
        <v>8009.52</v>
      </c>
      <c r="S1564" s="8">
        <f>Orders_CLEAN[[#This Row],[Cost]]*Orders_CLEAN[[#This Row],[Quantity]]</f>
        <v>4132.8599999999997</v>
      </c>
      <c r="T1564" s="8">
        <f>Orders_CLEAN[[#This Row],[LineTotal]]-Orders_CLEAN[[#This Row],[LineCost]]</f>
        <v>3876.6600000000008</v>
      </c>
      <c r="U1564" s="8" t="str">
        <f>IFERROR(IF(Orders_CLEAN[[#This Row],[Profit]]/Orders_CLEAN[[#This Row],[LineTotal]]&gt;0.3, "High", IF(Orders_CLEAN[[#This Row],[Profit]]/Orders_CLEAN[[#This Row],[LineTotal]]&gt;=0.15, "Medium", "Low")), "Quantity Error!")</f>
        <v>High</v>
      </c>
      <c r="V1564" s="8" t="str">
        <f>IF(COUNTIF(Returns[OrderID], Orders_CLEAN[[#This Row],[OrderID]])&gt;0, "Yes", "No")</f>
        <v>No</v>
      </c>
      <c r="W1564" s="19">
        <f>IF(Orders_CLEAN[[#This Row],[Returned]]="Yes",1,0)</f>
        <v>0</v>
      </c>
    </row>
    <row r="1565" spans="1:23" x14ac:dyDescent="0.2">
      <c r="A1565" t="s">
        <v>2299</v>
      </c>
      <c r="B1565" s="5">
        <v>45330</v>
      </c>
      <c r="C1565" s="5" t="str">
        <f>IF(Orders_CLEAN[[#This Row],[Quantity]]="", "Quantity Error!", "Q"&amp;ROUNDUP(MONTH(Orders_CLEAN[[#This Row],[OrderDate]])/3,0))</f>
        <v>Q1</v>
      </c>
      <c r="D1565" t="s">
        <v>351</v>
      </c>
      <c r="E1565" t="str">
        <f>_xlfn.XLOOKUP(Orders_CLEAN[[#This Row],[CustomerID]],Customers[CustomerID],Customers[CustomerName])</f>
        <v>Riaan Joubert</v>
      </c>
      <c r="F1565" t="s">
        <v>142</v>
      </c>
      <c r="G1565" t="str">
        <f>_xlfn.XLOOKUP(Orders_CLEAN[[#This Row],[ProductID]],Products[ProductID],Products[ProductName])</f>
        <v>Laptops Model 3</v>
      </c>
      <c r="H1565" t="str">
        <f>_xlfn.XLOOKUP(Orders_CLEAN[[#This Row],[ProductName]],Products[ProductName],Products[Category])</f>
        <v>Technology</v>
      </c>
      <c r="I1565" s="6">
        <f>_xlfn.XLOOKUP(Orders_CLEAN[[#This Row],[ProductID]],Products[ProductID],Products[Cost])</f>
        <v>727.96</v>
      </c>
      <c r="J1565">
        <v>10</v>
      </c>
      <c r="K1565" s="6">
        <v>1118.93</v>
      </c>
      <c r="L1565" s="7">
        <v>0</v>
      </c>
      <c r="M1565" t="s">
        <v>36</v>
      </c>
      <c r="N1565" t="s">
        <v>14</v>
      </c>
      <c r="O1565" t="str">
        <f>_xlfn.XLOOKUP(Orders_CLEAN[[#This Row],[Region]],Region_lookup[RegionCode],Region_lookup[RegionName])</f>
        <v>Western Cape</v>
      </c>
      <c r="P1565" t="s">
        <v>82</v>
      </c>
      <c r="Q1565" t="str">
        <f>_xlfn.XLOOKUP(Orders_CLEAN[[#This Row],[EmployeeID]],Employees[EmployeeID],Employees[EmployeeName])</f>
        <v>Thabo Pretorius</v>
      </c>
      <c r="R1565" s="8">
        <f>Orders_CLEAN[[#This Row],[Quantity]]*Orders_CLEAN[[#This Row],[UnitPrice]]*(1-Orders_CLEAN[[#This Row],[Discount]])</f>
        <v>11189.300000000001</v>
      </c>
      <c r="S1565" s="8">
        <f>Orders_CLEAN[[#This Row],[Cost]]*Orders_CLEAN[[#This Row],[Quantity]]</f>
        <v>7279.6</v>
      </c>
      <c r="T1565" s="8">
        <f>Orders_CLEAN[[#This Row],[LineTotal]]-Orders_CLEAN[[#This Row],[LineCost]]</f>
        <v>3909.7000000000007</v>
      </c>
      <c r="U1565" s="8" t="str">
        <f>IFERROR(IF(Orders_CLEAN[[#This Row],[Profit]]/Orders_CLEAN[[#This Row],[LineTotal]]&gt;0.3, "High", IF(Orders_CLEAN[[#This Row],[Profit]]/Orders_CLEAN[[#This Row],[LineTotal]]&gt;=0.15, "Medium", "Low")), "Quantity Error!")</f>
        <v>High</v>
      </c>
      <c r="V1565" s="8" t="str">
        <f>IF(COUNTIF(Returns[OrderID], Orders_CLEAN[[#This Row],[OrderID]])&gt;0, "Yes", "No")</f>
        <v>No</v>
      </c>
      <c r="W1565" s="19">
        <f>IF(Orders_CLEAN[[#This Row],[Returned]]="Yes",1,0)</f>
        <v>0</v>
      </c>
    </row>
    <row r="1566" spans="1:23" x14ac:dyDescent="0.2">
      <c r="A1566" t="s">
        <v>2301</v>
      </c>
      <c r="B1566" s="5">
        <v>45599</v>
      </c>
      <c r="C1566" s="5" t="str">
        <f>IF(Orders_CLEAN[[#This Row],[Quantity]]="", "Quantity Error!", "Q"&amp;ROUNDUP(MONTH(Orders_CLEAN[[#This Row],[OrderDate]])/3,0))</f>
        <v>Q4</v>
      </c>
      <c r="D1566" t="s">
        <v>994</v>
      </c>
      <c r="E1566" t="str">
        <f>_xlfn.XLOOKUP(Orders_CLEAN[[#This Row],[CustomerID]],Customers[CustomerID],Customers[CustomerName])</f>
        <v>Kagiso Van Der Merwe</v>
      </c>
      <c r="F1566" t="s">
        <v>104</v>
      </c>
      <c r="G1566" t="str">
        <f>_xlfn.XLOOKUP(Orders_CLEAN[[#This Row],[ProductID]],Products[ProductID],Products[ProductName])</f>
        <v>Envelopes Model 4</v>
      </c>
      <c r="H1566" t="str">
        <f>_xlfn.XLOOKUP(Orders_CLEAN[[#This Row],[ProductName]],Products[ProductName],Products[Category])</f>
        <v>Office Supplies</v>
      </c>
      <c r="I1566" s="6">
        <f>_xlfn.XLOOKUP(Orders_CLEAN[[#This Row],[ProductID]],Products[ProductID],Products[Cost])</f>
        <v>777.33</v>
      </c>
      <c r="J1566">
        <v>7</v>
      </c>
      <c r="K1566" s="6">
        <v>1363.68</v>
      </c>
      <c r="L1566" s="7">
        <v>0.15</v>
      </c>
      <c r="M1566" t="s">
        <v>27</v>
      </c>
      <c r="N1566" t="s">
        <v>14</v>
      </c>
      <c r="O1566" t="str">
        <f>_xlfn.XLOOKUP(Orders_CLEAN[[#This Row],[Region]],Region_lookup[RegionCode],Region_lookup[RegionName])</f>
        <v>Western Cape</v>
      </c>
      <c r="P1566" t="s">
        <v>82</v>
      </c>
      <c r="Q1566" t="str">
        <f>_xlfn.XLOOKUP(Orders_CLEAN[[#This Row],[EmployeeID]],Employees[EmployeeID],Employees[EmployeeName])</f>
        <v>Thabo Pretorius</v>
      </c>
      <c r="R1566" s="8">
        <f>Orders_CLEAN[[#This Row],[Quantity]]*Orders_CLEAN[[#This Row],[UnitPrice]]*(1-Orders_CLEAN[[#This Row],[Discount]])</f>
        <v>8113.8959999999997</v>
      </c>
      <c r="S1566" s="8">
        <f>Orders_CLEAN[[#This Row],[Cost]]*Orders_CLEAN[[#This Row],[Quantity]]</f>
        <v>5441.31</v>
      </c>
      <c r="T1566" s="8">
        <f>Orders_CLEAN[[#This Row],[LineTotal]]-Orders_CLEAN[[#This Row],[LineCost]]</f>
        <v>2672.5859999999993</v>
      </c>
      <c r="U1566" s="8" t="str">
        <f>IFERROR(IF(Orders_CLEAN[[#This Row],[Profit]]/Orders_CLEAN[[#This Row],[LineTotal]]&gt;0.3, "High", IF(Orders_CLEAN[[#This Row],[Profit]]/Orders_CLEAN[[#This Row],[LineTotal]]&gt;=0.15, "Medium", "Low")), "Quantity Error!")</f>
        <v>High</v>
      </c>
      <c r="V1566" s="8" t="str">
        <f>IF(COUNTIF(Returns[OrderID], Orders_CLEAN[[#This Row],[OrderID]])&gt;0, "Yes", "No")</f>
        <v>No</v>
      </c>
      <c r="W1566" s="19">
        <f>IF(Orders_CLEAN[[#This Row],[Returned]]="Yes",1,0)</f>
        <v>0</v>
      </c>
    </row>
    <row r="1567" spans="1:23" x14ac:dyDescent="0.2">
      <c r="A1567" t="s">
        <v>2302</v>
      </c>
      <c r="B1567" s="5">
        <v>45405</v>
      </c>
      <c r="C1567" s="5" t="str">
        <f>IF(Orders_CLEAN[[#This Row],[Quantity]]="", "Quantity Error!", "Q"&amp;ROUNDUP(MONTH(Orders_CLEAN[[#This Row],[OrderDate]])/3,0))</f>
        <v>Q2</v>
      </c>
      <c r="D1567" t="s">
        <v>40</v>
      </c>
      <c r="E1567" t="str">
        <f>_xlfn.XLOOKUP(Orders_CLEAN[[#This Row],[CustomerID]],Customers[CustomerID],Customers[CustomerName])</f>
        <v>Francois Coetzee</v>
      </c>
      <c r="F1567" t="s">
        <v>144</v>
      </c>
      <c r="G1567" t="str">
        <f>_xlfn.XLOOKUP(Orders_CLEAN[[#This Row],[ProductID]],Products[ProductID],Products[ProductName])</f>
        <v>Bookcases Model 1</v>
      </c>
      <c r="H1567" t="str">
        <f>_xlfn.XLOOKUP(Orders_CLEAN[[#This Row],[ProductName]],Products[ProductName],Products[Category])</f>
        <v>Furniture</v>
      </c>
      <c r="I1567" s="6">
        <f>_xlfn.XLOOKUP(Orders_CLEAN[[#This Row],[ProductID]],Products[ProductID],Products[Cost])</f>
        <v>644.65</v>
      </c>
      <c r="J1567">
        <v>3</v>
      </c>
      <c r="K1567" s="6">
        <v>1029.82</v>
      </c>
      <c r="L1567" s="7">
        <v>0</v>
      </c>
      <c r="M1567" t="s">
        <v>27</v>
      </c>
      <c r="N1567" t="s">
        <v>31</v>
      </c>
      <c r="O1567" t="str">
        <f>_xlfn.XLOOKUP(Orders_CLEAN[[#This Row],[Region]],Region_lookup[RegionCode],Region_lookup[RegionName])</f>
        <v>Gauteng</v>
      </c>
      <c r="P1567" t="s">
        <v>32</v>
      </c>
      <c r="Q1567" t="str">
        <f>_xlfn.XLOOKUP(Orders_CLEAN[[#This Row],[EmployeeID]],Employees[EmployeeID],Employees[EmployeeName])</f>
        <v>Nomvula Mokoena</v>
      </c>
      <c r="R1567" s="8">
        <f>Orders_CLEAN[[#This Row],[Quantity]]*Orders_CLEAN[[#This Row],[UnitPrice]]*(1-Orders_CLEAN[[#This Row],[Discount]])</f>
        <v>3089.46</v>
      </c>
      <c r="S1567" s="8">
        <f>Orders_CLEAN[[#This Row],[Cost]]*Orders_CLEAN[[#This Row],[Quantity]]</f>
        <v>1933.9499999999998</v>
      </c>
      <c r="T1567" s="8">
        <f>Orders_CLEAN[[#This Row],[LineTotal]]-Orders_CLEAN[[#This Row],[LineCost]]</f>
        <v>1155.5100000000002</v>
      </c>
      <c r="U1567" s="8" t="str">
        <f>IFERROR(IF(Orders_CLEAN[[#This Row],[Profit]]/Orders_CLEAN[[#This Row],[LineTotal]]&gt;0.3, "High", IF(Orders_CLEAN[[#This Row],[Profit]]/Orders_CLEAN[[#This Row],[LineTotal]]&gt;=0.15, "Medium", "Low")), "Quantity Error!")</f>
        <v>High</v>
      </c>
      <c r="V1567" s="8" t="str">
        <f>IF(COUNTIF(Returns[OrderID], Orders_CLEAN[[#This Row],[OrderID]])&gt;0, "Yes", "No")</f>
        <v>No</v>
      </c>
      <c r="W1567" s="19">
        <f>IF(Orders_CLEAN[[#This Row],[Returned]]="Yes",1,0)</f>
        <v>0</v>
      </c>
    </row>
    <row r="1568" spans="1:23" x14ac:dyDescent="0.2">
      <c r="A1568" t="s">
        <v>2304</v>
      </c>
      <c r="B1568" s="5">
        <v>45386</v>
      </c>
      <c r="C1568" s="5" t="str">
        <f>IF(Orders_CLEAN[[#This Row],[Quantity]]="", "Quantity Error!", "Q"&amp;ROUNDUP(MONTH(Orders_CLEAN[[#This Row],[OrderDate]])/3,0))</f>
        <v>Q2</v>
      </c>
      <c r="D1568" t="s">
        <v>589</v>
      </c>
      <c r="E1568" t="str">
        <f>_xlfn.XLOOKUP(Orders_CLEAN[[#This Row],[CustomerID]],Customers[CustomerID],Customers[CustomerName])</f>
        <v>Chantelle Mahlangu</v>
      </c>
      <c r="F1568" t="s">
        <v>195</v>
      </c>
      <c r="G1568" t="str">
        <f>_xlfn.XLOOKUP(Orders_CLEAN[[#This Row],[ProductID]],Products[ProductID],Products[ProductName])</f>
        <v>Printers Model 2</v>
      </c>
      <c r="H1568" t="str">
        <f>_xlfn.XLOOKUP(Orders_CLEAN[[#This Row],[ProductName]],Products[ProductName],Products[Category])</f>
        <v>Technology</v>
      </c>
      <c r="I1568" s="6">
        <f>_xlfn.XLOOKUP(Orders_CLEAN[[#This Row],[ProductID]],Products[ProductID],Products[Cost])</f>
        <v>338.21</v>
      </c>
      <c r="J1568">
        <v>5</v>
      </c>
      <c r="K1568" s="6">
        <v>661.25</v>
      </c>
      <c r="L1568" s="7">
        <v>0.2</v>
      </c>
      <c r="M1568" t="s">
        <v>62</v>
      </c>
      <c r="N1568" t="s">
        <v>21</v>
      </c>
      <c r="O1568" t="str">
        <f>_xlfn.XLOOKUP(Orders_CLEAN[[#This Row],[Region]],Region_lookup[RegionCode],Region_lookup[RegionName])</f>
        <v>KwaZulu-Natal</v>
      </c>
      <c r="P1568" t="s">
        <v>170</v>
      </c>
      <c r="Q1568" t="str">
        <f>_xlfn.XLOOKUP(Orders_CLEAN[[#This Row],[EmployeeID]],Employees[EmployeeID],Employees[EmployeeName])</f>
        <v>Nomvula Le Roux</v>
      </c>
      <c r="R1568" s="8">
        <f>Orders_CLEAN[[#This Row],[Quantity]]*Orders_CLEAN[[#This Row],[UnitPrice]]*(1-Orders_CLEAN[[#This Row],[Discount]])</f>
        <v>2645</v>
      </c>
      <c r="S1568" s="8">
        <f>Orders_CLEAN[[#This Row],[Cost]]*Orders_CLEAN[[#This Row],[Quantity]]</f>
        <v>1691.05</v>
      </c>
      <c r="T1568" s="8">
        <f>Orders_CLEAN[[#This Row],[LineTotal]]-Orders_CLEAN[[#This Row],[LineCost]]</f>
        <v>953.95</v>
      </c>
      <c r="U1568" s="8" t="str">
        <f>IFERROR(IF(Orders_CLEAN[[#This Row],[Profit]]/Orders_CLEAN[[#This Row],[LineTotal]]&gt;0.3, "High", IF(Orders_CLEAN[[#This Row],[Profit]]/Orders_CLEAN[[#This Row],[LineTotal]]&gt;=0.15, "Medium", "Low")), "Quantity Error!")</f>
        <v>High</v>
      </c>
      <c r="V1568" s="8" t="str">
        <f>IF(COUNTIF(Returns[OrderID], Orders_CLEAN[[#This Row],[OrderID]])&gt;0, "Yes", "No")</f>
        <v>No</v>
      </c>
      <c r="W1568" s="19">
        <f>IF(Orders_CLEAN[[#This Row],[Returned]]="Yes",1,0)</f>
        <v>0</v>
      </c>
    </row>
    <row r="1569" spans="1:23" x14ac:dyDescent="0.2">
      <c r="A1569" t="s">
        <v>2305</v>
      </c>
      <c r="B1569" s="5">
        <v>45308</v>
      </c>
      <c r="C1569" s="5" t="str">
        <f>IF(Orders_CLEAN[[#This Row],[Quantity]]="", "Quantity Error!", "Q"&amp;ROUNDUP(MONTH(Orders_CLEAN[[#This Row],[OrderDate]])/3,0))</f>
        <v>Q1</v>
      </c>
      <c r="D1569" t="s">
        <v>120</v>
      </c>
      <c r="E1569" t="str">
        <f>_xlfn.XLOOKUP(Orders_CLEAN[[#This Row],[CustomerID]],Customers[CustomerID],Customers[CustomerName])</f>
        <v>Francois Sithole</v>
      </c>
      <c r="F1569" t="s">
        <v>365</v>
      </c>
      <c r="G1569" t="str">
        <f>_xlfn.XLOOKUP(Orders_CLEAN[[#This Row],[ProductID]],Products[ProductID],Products[ProductName])</f>
        <v>Binders Model 4</v>
      </c>
      <c r="H1569" t="str">
        <f>_xlfn.XLOOKUP(Orders_CLEAN[[#This Row],[ProductName]],Products[ProductName],Products[Category])</f>
        <v>Office Supplies</v>
      </c>
      <c r="I1569" s="6">
        <f>_xlfn.XLOOKUP(Orders_CLEAN[[#This Row],[ProductID]],Products[ProductID],Products[Cost])</f>
        <v>723.8</v>
      </c>
      <c r="J1569">
        <v>11</v>
      </c>
      <c r="K1569" s="6">
        <v>1101.54</v>
      </c>
      <c r="L1569" s="7">
        <v>0.1</v>
      </c>
      <c r="M1569" t="s">
        <v>27</v>
      </c>
      <c r="N1569" t="s">
        <v>31</v>
      </c>
      <c r="O1569" t="str">
        <f>_xlfn.XLOOKUP(Orders_CLEAN[[#This Row],[Region]],Region_lookup[RegionCode],Region_lookup[RegionName])</f>
        <v>Gauteng</v>
      </c>
      <c r="P1569" t="s">
        <v>52</v>
      </c>
      <c r="Q1569" t="str">
        <f>_xlfn.XLOOKUP(Orders_CLEAN[[#This Row],[EmployeeID]],Employees[EmployeeID],Employees[EmployeeName])</f>
        <v>Precious Mbatha</v>
      </c>
      <c r="R1569" s="8">
        <f>Orders_CLEAN[[#This Row],[Quantity]]*Orders_CLEAN[[#This Row],[UnitPrice]]*(1-Orders_CLEAN[[#This Row],[Discount]])</f>
        <v>10905.245999999999</v>
      </c>
      <c r="S1569" s="8">
        <f>Orders_CLEAN[[#This Row],[Cost]]*Orders_CLEAN[[#This Row],[Quantity]]</f>
        <v>7961.7999999999993</v>
      </c>
      <c r="T1569" s="8">
        <f>Orders_CLEAN[[#This Row],[LineTotal]]-Orders_CLEAN[[#This Row],[LineCost]]</f>
        <v>2943.4459999999999</v>
      </c>
      <c r="U1569" s="8" t="str">
        <f>IFERROR(IF(Orders_CLEAN[[#This Row],[Profit]]/Orders_CLEAN[[#This Row],[LineTotal]]&gt;0.3, "High", IF(Orders_CLEAN[[#This Row],[Profit]]/Orders_CLEAN[[#This Row],[LineTotal]]&gt;=0.15, "Medium", "Low")), "Quantity Error!")</f>
        <v>Medium</v>
      </c>
      <c r="V1569" s="8" t="str">
        <f>IF(COUNTIF(Returns[OrderID], Orders_CLEAN[[#This Row],[OrderID]])&gt;0, "Yes", "No")</f>
        <v>No</v>
      </c>
      <c r="W1569" s="19">
        <f>IF(Orders_CLEAN[[#This Row],[Returned]]="Yes",1,0)</f>
        <v>0</v>
      </c>
    </row>
    <row r="1570" spans="1:23" x14ac:dyDescent="0.2">
      <c r="A1570" t="s">
        <v>2306</v>
      </c>
      <c r="B1570" s="5">
        <v>45642</v>
      </c>
      <c r="C1570" s="5" t="str">
        <f>IF(Orders_CLEAN[[#This Row],[Quantity]]="", "Quantity Error!", "Q"&amp;ROUNDUP(MONTH(Orders_CLEAN[[#This Row],[OrderDate]])/3,0))</f>
        <v>Q4</v>
      </c>
      <c r="D1570" t="s">
        <v>306</v>
      </c>
      <c r="E1570" t="str">
        <f>_xlfn.XLOOKUP(Orders_CLEAN[[#This Row],[CustomerID]],Customers[CustomerID],Customers[CustomerName])</f>
        <v>Francois Mahlangu</v>
      </c>
      <c r="F1570" t="s">
        <v>65</v>
      </c>
      <c r="G1570" t="str">
        <f>_xlfn.XLOOKUP(Orders_CLEAN[[#This Row],[ProductID]],Products[ProductID],Products[ProductName])</f>
        <v>Bookcases Model 2</v>
      </c>
      <c r="H1570" t="str">
        <f>_xlfn.XLOOKUP(Orders_CLEAN[[#This Row],[ProductName]],Products[ProductName],Products[Category])</f>
        <v>Furniture</v>
      </c>
      <c r="I1570" s="6">
        <f>_xlfn.XLOOKUP(Orders_CLEAN[[#This Row],[ProductID]],Products[ProductID],Products[Cost])</f>
        <v>633.59</v>
      </c>
      <c r="J1570">
        <v>9</v>
      </c>
      <c r="K1570" s="6">
        <v>800.37</v>
      </c>
      <c r="L1570" s="7">
        <v>0</v>
      </c>
      <c r="M1570" t="s">
        <v>13</v>
      </c>
      <c r="N1570" t="s">
        <v>14</v>
      </c>
      <c r="O1570" t="str">
        <f>_xlfn.XLOOKUP(Orders_CLEAN[[#This Row],[Region]],Region_lookup[RegionCode],Region_lookup[RegionName])</f>
        <v>Western Cape</v>
      </c>
      <c r="P1570" t="s">
        <v>82</v>
      </c>
      <c r="Q1570" t="str">
        <f>_xlfn.XLOOKUP(Orders_CLEAN[[#This Row],[EmployeeID]],Employees[EmployeeID],Employees[EmployeeName])</f>
        <v>Thabo Pretorius</v>
      </c>
      <c r="R1570" s="8">
        <f>Orders_CLEAN[[#This Row],[Quantity]]*Orders_CLEAN[[#This Row],[UnitPrice]]*(1-Orders_CLEAN[[#This Row],[Discount]])</f>
        <v>7203.33</v>
      </c>
      <c r="S1570" s="8">
        <f>Orders_CLEAN[[#This Row],[Cost]]*Orders_CLEAN[[#This Row],[Quantity]]</f>
        <v>5702.31</v>
      </c>
      <c r="T1570" s="8">
        <f>Orders_CLEAN[[#This Row],[LineTotal]]-Orders_CLEAN[[#This Row],[LineCost]]</f>
        <v>1501.0199999999995</v>
      </c>
      <c r="U1570" s="8" t="str">
        <f>IFERROR(IF(Orders_CLEAN[[#This Row],[Profit]]/Orders_CLEAN[[#This Row],[LineTotal]]&gt;0.3, "High", IF(Orders_CLEAN[[#This Row],[Profit]]/Orders_CLEAN[[#This Row],[LineTotal]]&gt;=0.15, "Medium", "Low")), "Quantity Error!")</f>
        <v>Medium</v>
      </c>
      <c r="V1570" s="8" t="str">
        <f>IF(COUNTIF(Returns[OrderID], Orders_CLEAN[[#This Row],[OrderID]])&gt;0, "Yes", "No")</f>
        <v>No</v>
      </c>
      <c r="W1570" s="19">
        <f>IF(Orders_CLEAN[[#This Row],[Returned]]="Yes",1,0)</f>
        <v>0</v>
      </c>
    </row>
    <row r="1571" spans="1:23" x14ac:dyDescent="0.2">
      <c r="A1571" t="s">
        <v>2308</v>
      </c>
      <c r="B1571" s="5">
        <v>45636</v>
      </c>
      <c r="C1571" s="5" t="str">
        <f>IF(Orders_CLEAN[[#This Row],[Quantity]]="", "Quantity Error!", "Q"&amp;ROUNDUP(MONTH(Orders_CLEAN[[#This Row],[OrderDate]])/3,0))</f>
        <v>Q4</v>
      </c>
      <c r="D1571" t="s">
        <v>135</v>
      </c>
      <c r="E1571" t="str">
        <f>_xlfn.XLOOKUP(Orders_CLEAN[[#This Row],[CustomerID]],Customers[CustomerID],Customers[CustomerName])</f>
        <v>Nomvula Mbatha</v>
      </c>
      <c r="F1571" t="s">
        <v>104</v>
      </c>
      <c r="G1571" t="str">
        <f>_xlfn.XLOOKUP(Orders_CLEAN[[#This Row],[ProductID]],Products[ProductID],Products[ProductName])</f>
        <v>Envelopes Model 4</v>
      </c>
      <c r="H1571" t="str">
        <f>_xlfn.XLOOKUP(Orders_CLEAN[[#This Row],[ProductName]],Products[ProductName],Products[Category])</f>
        <v>Office Supplies</v>
      </c>
      <c r="I1571" s="6">
        <f>_xlfn.XLOOKUP(Orders_CLEAN[[#This Row],[ProductID]],Products[ProductID],Products[Cost])</f>
        <v>777.33</v>
      </c>
      <c r="J1571">
        <v>11</v>
      </c>
      <c r="K1571" s="6">
        <v>1363.68</v>
      </c>
      <c r="L1571" s="7">
        <v>0</v>
      </c>
      <c r="M1571" t="s">
        <v>27</v>
      </c>
      <c r="N1571" t="s">
        <v>47</v>
      </c>
      <c r="O1571" t="str">
        <f>_xlfn.XLOOKUP(Orders_CLEAN[[#This Row],[Region]],Region_lookup[RegionCode],Region_lookup[RegionName])</f>
        <v>Eastern Cape</v>
      </c>
      <c r="P1571" t="s">
        <v>58</v>
      </c>
      <c r="Q1571" t="str">
        <f>_xlfn.XLOOKUP(Orders_CLEAN[[#This Row],[EmployeeID]],Employees[EmployeeID],Employees[EmployeeName])</f>
        <v>Palesa Steyn</v>
      </c>
      <c r="R1571" s="8">
        <f>Orders_CLEAN[[#This Row],[Quantity]]*Orders_CLEAN[[#This Row],[UnitPrice]]*(1-Orders_CLEAN[[#This Row],[Discount]])</f>
        <v>15000.480000000001</v>
      </c>
      <c r="S1571" s="8">
        <f>Orders_CLEAN[[#This Row],[Cost]]*Orders_CLEAN[[#This Row],[Quantity]]</f>
        <v>8550.630000000001</v>
      </c>
      <c r="T1571" s="8">
        <f>Orders_CLEAN[[#This Row],[LineTotal]]-Orders_CLEAN[[#This Row],[LineCost]]</f>
        <v>6449.85</v>
      </c>
      <c r="U1571" s="8" t="str">
        <f>IFERROR(IF(Orders_CLEAN[[#This Row],[Profit]]/Orders_CLEAN[[#This Row],[LineTotal]]&gt;0.3, "High", IF(Orders_CLEAN[[#This Row],[Profit]]/Orders_CLEAN[[#This Row],[LineTotal]]&gt;=0.15, "Medium", "Low")), "Quantity Error!")</f>
        <v>High</v>
      </c>
      <c r="V1571" s="8" t="str">
        <f>IF(COUNTIF(Returns[OrderID], Orders_CLEAN[[#This Row],[OrderID]])&gt;0, "Yes", "No")</f>
        <v>No</v>
      </c>
      <c r="W1571" s="19">
        <f>IF(Orders_CLEAN[[#This Row],[Returned]]="Yes",1,0)</f>
        <v>0</v>
      </c>
    </row>
    <row r="1572" spans="1:23" x14ac:dyDescent="0.2">
      <c r="A1572" t="s">
        <v>2309</v>
      </c>
      <c r="B1572" s="5">
        <v>45577</v>
      </c>
      <c r="C1572" s="5" t="str">
        <f>IF(Orders_CLEAN[[#This Row],[Quantity]]="", "Quantity Error!", "Q"&amp;ROUNDUP(MONTH(Orders_CLEAN[[#This Row],[OrderDate]])/3,0))</f>
        <v>Q4</v>
      </c>
      <c r="D1572" t="s">
        <v>351</v>
      </c>
      <c r="E1572" t="str">
        <f>_xlfn.XLOOKUP(Orders_CLEAN[[#This Row],[CustomerID]],Customers[CustomerID],Customers[CustomerName])</f>
        <v>Riaan Joubert</v>
      </c>
      <c r="F1572" t="s">
        <v>92</v>
      </c>
      <c r="G1572" t="str">
        <f>_xlfn.XLOOKUP(Orders_CLEAN[[#This Row],[ProductID]],Products[ProductID],Products[ProductName])</f>
        <v>Accessories Model 3</v>
      </c>
      <c r="H1572" t="str">
        <f>_xlfn.XLOOKUP(Orders_CLEAN[[#This Row],[ProductName]],Products[ProductName],Products[Category])</f>
        <v>Technology</v>
      </c>
      <c r="I1572" s="6">
        <f>_xlfn.XLOOKUP(Orders_CLEAN[[#This Row],[ProductID]],Products[ProductID],Products[Cost])</f>
        <v>357.49</v>
      </c>
      <c r="J1572">
        <v>6</v>
      </c>
      <c r="K1572" s="6">
        <v>769.69</v>
      </c>
      <c r="L1572" s="7">
        <v>0</v>
      </c>
      <c r="M1572" t="s">
        <v>13</v>
      </c>
      <c r="N1572" t="s">
        <v>14</v>
      </c>
      <c r="O1572" t="str">
        <f>_xlfn.XLOOKUP(Orders_CLEAN[[#This Row],[Region]],Region_lookup[RegionCode],Region_lookup[RegionName])</f>
        <v>Western Cape</v>
      </c>
      <c r="P1572" t="s">
        <v>93</v>
      </c>
      <c r="Q1572" t="str">
        <f>_xlfn.XLOOKUP(Orders_CLEAN[[#This Row],[EmployeeID]],Employees[EmployeeID],Employees[EmployeeName])</f>
        <v>Anja Zulu</v>
      </c>
      <c r="R1572" s="8">
        <f>Orders_CLEAN[[#This Row],[Quantity]]*Orders_CLEAN[[#This Row],[UnitPrice]]*(1-Orders_CLEAN[[#This Row],[Discount]])</f>
        <v>4618.1400000000003</v>
      </c>
      <c r="S1572" s="8">
        <f>Orders_CLEAN[[#This Row],[Cost]]*Orders_CLEAN[[#This Row],[Quantity]]</f>
        <v>2144.94</v>
      </c>
      <c r="T1572" s="8">
        <f>Orders_CLEAN[[#This Row],[LineTotal]]-Orders_CLEAN[[#This Row],[LineCost]]</f>
        <v>2473.2000000000003</v>
      </c>
      <c r="U1572" s="8" t="str">
        <f>IFERROR(IF(Orders_CLEAN[[#This Row],[Profit]]/Orders_CLEAN[[#This Row],[LineTotal]]&gt;0.3, "High", IF(Orders_CLEAN[[#This Row],[Profit]]/Orders_CLEAN[[#This Row],[LineTotal]]&gt;=0.15, "Medium", "Low")), "Quantity Error!")</f>
        <v>High</v>
      </c>
      <c r="V1572" s="8" t="str">
        <f>IF(COUNTIF(Returns[OrderID], Orders_CLEAN[[#This Row],[OrderID]])&gt;0, "Yes", "No")</f>
        <v>No</v>
      </c>
      <c r="W1572" s="19">
        <f>IF(Orders_CLEAN[[#This Row],[Returned]]="Yes",1,0)</f>
        <v>0</v>
      </c>
    </row>
    <row r="1573" spans="1:23" x14ac:dyDescent="0.2">
      <c r="A1573" t="s">
        <v>2310</v>
      </c>
      <c r="B1573" s="5">
        <v>45662</v>
      </c>
      <c r="C1573" s="5" t="str">
        <f>IF(Orders_CLEAN[[#This Row],[Quantity]]="", "Quantity Error!", "Q"&amp;ROUNDUP(MONTH(Orders_CLEAN[[#This Row],[OrderDate]])/3,0))</f>
        <v>Q1</v>
      </c>
      <c r="D1573" t="s">
        <v>169</v>
      </c>
      <c r="E1573" t="str">
        <f>_xlfn.XLOOKUP(Orders_CLEAN[[#This Row],[CustomerID]],Customers[CustomerID],Customers[CustomerName])</f>
        <v>Sipho Sithole</v>
      </c>
      <c r="F1573" t="s">
        <v>26</v>
      </c>
      <c r="G1573" t="str">
        <f>_xlfn.XLOOKUP(Orders_CLEAN[[#This Row],[ProductID]],Products[ProductID],Products[ProductName])</f>
        <v>Bookcases Model 3</v>
      </c>
      <c r="H1573" t="str">
        <f>_xlfn.XLOOKUP(Orders_CLEAN[[#This Row],[ProductName]],Products[ProductName],Products[Category])</f>
        <v>Furniture</v>
      </c>
      <c r="I1573" s="6">
        <f>_xlfn.XLOOKUP(Orders_CLEAN[[#This Row],[ProductID]],Products[ProductID],Products[Cost])</f>
        <v>431.57</v>
      </c>
      <c r="J1573">
        <v>6</v>
      </c>
      <c r="K1573" s="6">
        <v>725.92</v>
      </c>
      <c r="L1573" s="7">
        <v>0</v>
      </c>
      <c r="M1573" t="s">
        <v>13</v>
      </c>
      <c r="N1573" t="s">
        <v>21</v>
      </c>
      <c r="O1573" t="str">
        <f>_xlfn.XLOOKUP(Orders_CLEAN[[#This Row],[Region]],Region_lookup[RegionCode],Region_lookup[RegionName])</f>
        <v>KwaZulu-Natal</v>
      </c>
      <c r="P1573" t="s">
        <v>170</v>
      </c>
      <c r="Q1573" t="str">
        <f>_xlfn.XLOOKUP(Orders_CLEAN[[#This Row],[EmployeeID]],Employees[EmployeeID],Employees[EmployeeName])</f>
        <v>Nomvula Le Roux</v>
      </c>
      <c r="R1573" s="8">
        <f>Orders_CLEAN[[#This Row],[Quantity]]*Orders_CLEAN[[#This Row],[UnitPrice]]*(1-Orders_CLEAN[[#This Row],[Discount]])</f>
        <v>4355.5199999999995</v>
      </c>
      <c r="S1573" s="8">
        <f>Orders_CLEAN[[#This Row],[Cost]]*Orders_CLEAN[[#This Row],[Quantity]]</f>
        <v>2589.42</v>
      </c>
      <c r="T1573" s="8">
        <f>Orders_CLEAN[[#This Row],[LineTotal]]-Orders_CLEAN[[#This Row],[LineCost]]</f>
        <v>1766.0999999999995</v>
      </c>
      <c r="U1573" s="8" t="str">
        <f>IFERROR(IF(Orders_CLEAN[[#This Row],[Profit]]/Orders_CLEAN[[#This Row],[LineTotal]]&gt;0.3, "High", IF(Orders_CLEAN[[#This Row],[Profit]]/Orders_CLEAN[[#This Row],[LineTotal]]&gt;=0.15, "Medium", "Low")), "Quantity Error!")</f>
        <v>High</v>
      </c>
      <c r="V1573" s="8" t="str">
        <f>IF(COUNTIF(Returns[OrderID], Orders_CLEAN[[#This Row],[OrderID]])&gt;0, "Yes", "No")</f>
        <v>No</v>
      </c>
      <c r="W1573" s="19">
        <f>IF(Orders_CLEAN[[#This Row],[Returned]]="Yes",1,0)</f>
        <v>0</v>
      </c>
    </row>
    <row r="1574" spans="1:23" x14ac:dyDescent="0.2">
      <c r="A1574" t="s">
        <v>2312</v>
      </c>
      <c r="B1574" s="5">
        <v>45412</v>
      </c>
      <c r="C1574" s="5" t="str">
        <f>IF(Orders_CLEAN[[#This Row],[Quantity]]="", "Quantity Error!", "Q"&amp;ROUNDUP(MONTH(Orders_CLEAN[[#This Row],[OrderDate]])/3,0))</f>
        <v>Q2</v>
      </c>
      <c r="D1574" t="s">
        <v>416</v>
      </c>
      <c r="E1574" t="str">
        <f>_xlfn.XLOOKUP(Orders_CLEAN[[#This Row],[CustomerID]],Customers[CustomerID],Customers[CustomerName])</f>
        <v>Kagiso Le Roux</v>
      </c>
      <c r="F1574" t="s">
        <v>73</v>
      </c>
      <c r="G1574" t="str">
        <f>_xlfn.XLOOKUP(Orders_CLEAN[[#This Row],[ProductID]],Products[ProductID],Products[ProductName])</f>
        <v>Tables Model 1</v>
      </c>
      <c r="H1574" t="str">
        <f>_xlfn.XLOOKUP(Orders_CLEAN[[#This Row],[ProductName]],Products[ProductName],Products[Category])</f>
        <v>Furniture</v>
      </c>
      <c r="I1574" s="6">
        <f>_xlfn.XLOOKUP(Orders_CLEAN[[#This Row],[ProductID]],Products[ProductID],Products[Cost])</f>
        <v>469.73</v>
      </c>
      <c r="J1574">
        <v>4</v>
      </c>
      <c r="K1574" s="6">
        <v>954.16</v>
      </c>
      <c r="L1574" s="7">
        <v>0.1</v>
      </c>
      <c r="M1574" t="s">
        <v>13</v>
      </c>
      <c r="N1574" t="s">
        <v>47</v>
      </c>
      <c r="O1574" t="str">
        <f>_xlfn.XLOOKUP(Orders_CLEAN[[#This Row],[Region]],Region_lookup[RegionCode],Region_lookup[RegionName])</f>
        <v>Eastern Cape</v>
      </c>
      <c r="P1574" t="s">
        <v>58</v>
      </c>
      <c r="Q1574" t="str">
        <f>_xlfn.XLOOKUP(Orders_CLEAN[[#This Row],[EmployeeID]],Employees[EmployeeID],Employees[EmployeeName])</f>
        <v>Palesa Steyn</v>
      </c>
      <c r="R1574" s="8">
        <f>Orders_CLEAN[[#This Row],[Quantity]]*Orders_CLEAN[[#This Row],[UnitPrice]]*(1-Orders_CLEAN[[#This Row],[Discount]])</f>
        <v>3434.9760000000001</v>
      </c>
      <c r="S1574" s="8">
        <f>Orders_CLEAN[[#This Row],[Cost]]*Orders_CLEAN[[#This Row],[Quantity]]</f>
        <v>1878.92</v>
      </c>
      <c r="T1574" s="8">
        <f>Orders_CLEAN[[#This Row],[LineTotal]]-Orders_CLEAN[[#This Row],[LineCost]]</f>
        <v>1556.056</v>
      </c>
      <c r="U1574" s="8" t="str">
        <f>IFERROR(IF(Orders_CLEAN[[#This Row],[Profit]]/Orders_CLEAN[[#This Row],[LineTotal]]&gt;0.3, "High", IF(Orders_CLEAN[[#This Row],[Profit]]/Orders_CLEAN[[#This Row],[LineTotal]]&gt;=0.15, "Medium", "Low")), "Quantity Error!")</f>
        <v>High</v>
      </c>
      <c r="V1574" s="8" t="str">
        <f>IF(COUNTIF(Returns[OrderID], Orders_CLEAN[[#This Row],[OrderID]])&gt;0, "Yes", "No")</f>
        <v>No</v>
      </c>
      <c r="W1574" s="19">
        <f>IF(Orders_CLEAN[[#This Row],[Returned]]="Yes",1,0)</f>
        <v>0</v>
      </c>
    </row>
    <row r="1575" spans="1:23" x14ac:dyDescent="0.2">
      <c r="A1575" t="s">
        <v>2314</v>
      </c>
      <c r="B1575" s="5">
        <v>45408</v>
      </c>
      <c r="C1575" s="5" t="str">
        <f>IF(Orders_CLEAN[[#This Row],[Quantity]]="", "Quantity Error!", "Q"&amp;ROUNDUP(MONTH(Orders_CLEAN[[#This Row],[OrderDate]])/3,0))</f>
        <v>Q2</v>
      </c>
      <c r="D1575" t="s">
        <v>428</v>
      </c>
      <c r="E1575" t="str">
        <f>_xlfn.XLOOKUP(Orders_CLEAN[[#This Row],[CustomerID]],Customers[CustomerID],Customers[CustomerName])</f>
        <v>Chantelle Steyn</v>
      </c>
      <c r="F1575" t="s">
        <v>96</v>
      </c>
      <c r="G1575" t="str">
        <f>_xlfn.XLOOKUP(Orders_CLEAN[[#This Row],[ProductID]],Products[ProductID],Products[ProductName])</f>
        <v>Desks Model 2</v>
      </c>
      <c r="H1575" t="str">
        <f>_xlfn.XLOOKUP(Orders_CLEAN[[#This Row],[ProductName]],Products[ProductName],Products[Category])</f>
        <v>Furniture</v>
      </c>
      <c r="I1575" s="6">
        <f>_xlfn.XLOOKUP(Orders_CLEAN[[#This Row],[ProductID]],Products[ProductID],Products[Cost])</f>
        <v>209.29</v>
      </c>
      <c r="J1575">
        <v>7</v>
      </c>
      <c r="K1575" s="6">
        <v>425.58</v>
      </c>
      <c r="L1575" s="7">
        <v>0.05</v>
      </c>
      <c r="M1575" t="s">
        <v>13</v>
      </c>
      <c r="N1575" t="s">
        <v>14</v>
      </c>
      <c r="O1575" t="str">
        <f>_xlfn.XLOOKUP(Orders_CLEAN[[#This Row],[Region]],Region_lookup[RegionCode],Region_lookup[RegionName])</f>
        <v>Western Cape</v>
      </c>
      <c r="P1575" t="s">
        <v>15</v>
      </c>
      <c r="Q1575" t="str">
        <f>_xlfn.XLOOKUP(Orders_CLEAN[[#This Row],[EmployeeID]],Employees[EmployeeID],Employees[EmployeeName])</f>
        <v>Anja Fourie</v>
      </c>
      <c r="R1575" s="8">
        <f>Orders_CLEAN[[#This Row],[Quantity]]*Orders_CLEAN[[#This Row],[UnitPrice]]*(1-Orders_CLEAN[[#This Row],[Discount]])</f>
        <v>2830.107</v>
      </c>
      <c r="S1575" s="8">
        <f>Orders_CLEAN[[#This Row],[Cost]]*Orders_CLEAN[[#This Row],[Quantity]]</f>
        <v>1465.03</v>
      </c>
      <c r="T1575" s="8">
        <f>Orders_CLEAN[[#This Row],[LineTotal]]-Orders_CLEAN[[#This Row],[LineCost]]</f>
        <v>1365.077</v>
      </c>
      <c r="U1575" s="8" t="str">
        <f>IFERROR(IF(Orders_CLEAN[[#This Row],[Profit]]/Orders_CLEAN[[#This Row],[LineTotal]]&gt;0.3, "High", IF(Orders_CLEAN[[#This Row],[Profit]]/Orders_CLEAN[[#This Row],[LineTotal]]&gt;=0.15, "Medium", "Low")), "Quantity Error!")</f>
        <v>High</v>
      </c>
      <c r="V1575" s="8" t="str">
        <f>IF(COUNTIF(Returns[OrderID], Orders_CLEAN[[#This Row],[OrderID]])&gt;0, "Yes", "No")</f>
        <v>No</v>
      </c>
      <c r="W1575" s="19">
        <f>IF(Orders_CLEAN[[#This Row],[Returned]]="Yes",1,0)</f>
        <v>0</v>
      </c>
    </row>
    <row r="1576" spans="1:23" x14ac:dyDescent="0.2">
      <c r="A1576" t="s">
        <v>2316</v>
      </c>
      <c r="B1576" s="5">
        <v>45300</v>
      </c>
      <c r="C1576" s="5" t="str">
        <f>IF(Orders_CLEAN[[#This Row],[Quantity]]="", "Quantity Error!", "Q"&amp;ROUNDUP(MONTH(Orders_CLEAN[[#This Row],[OrderDate]])/3,0))</f>
        <v>Q1</v>
      </c>
      <c r="D1576" t="s">
        <v>347</v>
      </c>
      <c r="E1576" t="str">
        <f>_xlfn.XLOOKUP(Orders_CLEAN[[#This Row],[CustomerID]],Customers[CustomerID],Customers[CustomerName])</f>
        <v>Bongani Molefe</v>
      </c>
      <c r="F1576" t="s">
        <v>85</v>
      </c>
      <c r="G1576" t="str">
        <f>_xlfn.XLOOKUP(Orders_CLEAN[[#This Row],[ProductID]],Products[ProductID],Products[ProductName])</f>
        <v>Monitors Model 3</v>
      </c>
      <c r="H1576" t="str">
        <f>_xlfn.XLOOKUP(Orders_CLEAN[[#This Row],[ProductName]],Products[ProductName],Products[Category])</f>
        <v>Technology</v>
      </c>
      <c r="I1576" s="6">
        <f>_xlfn.XLOOKUP(Orders_CLEAN[[#This Row],[ProductID]],Products[ProductID],Products[Cost])</f>
        <v>710.37</v>
      </c>
      <c r="J1576">
        <v>6</v>
      </c>
      <c r="K1576" s="6">
        <v>979.52</v>
      </c>
      <c r="L1576" s="7">
        <v>0.2</v>
      </c>
      <c r="M1576" t="s">
        <v>27</v>
      </c>
      <c r="N1576" t="s">
        <v>47</v>
      </c>
      <c r="O1576" t="str">
        <f>_xlfn.XLOOKUP(Orders_CLEAN[[#This Row],[Region]],Region_lookup[RegionCode],Region_lookup[RegionName])</f>
        <v>Eastern Cape</v>
      </c>
      <c r="P1576" t="s">
        <v>58</v>
      </c>
      <c r="Q1576" t="str">
        <f>_xlfn.XLOOKUP(Orders_CLEAN[[#This Row],[EmployeeID]],Employees[EmployeeID],Employees[EmployeeName])</f>
        <v>Palesa Steyn</v>
      </c>
      <c r="R1576" s="8">
        <f>Orders_CLEAN[[#This Row],[Quantity]]*Orders_CLEAN[[#This Row],[UnitPrice]]*(1-Orders_CLEAN[[#This Row],[Discount]])</f>
        <v>4701.6959999999999</v>
      </c>
      <c r="S1576" s="8">
        <f>Orders_CLEAN[[#This Row],[Cost]]*Orders_CLEAN[[#This Row],[Quantity]]</f>
        <v>4262.22</v>
      </c>
      <c r="T1576" s="8">
        <f>Orders_CLEAN[[#This Row],[LineTotal]]-Orders_CLEAN[[#This Row],[LineCost]]</f>
        <v>439.47599999999966</v>
      </c>
      <c r="U1576" s="8" t="str">
        <f>IFERROR(IF(Orders_CLEAN[[#This Row],[Profit]]/Orders_CLEAN[[#This Row],[LineTotal]]&gt;0.3, "High", IF(Orders_CLEAN[[#This Row],[Profit]]/Orders_CLEAN[[#This Row],[LineTotal]]&gt;=0.15, "Medium", "Low")), "Quantity Error!")</f>
        <v>Low</v>
      </c>
      <c r="V1576" s="8" t="str">
        <f>IF(COUNTIF(Returns[OrderID], Orders_CLEAN[[#This Row],[OrderID]])&gt;0, "Yes", "No")</f>
        <v>No</v>
      </c>
      <c r="W1576" s="19">
        <f>IF(Orders_CLEAN[[#This Row],[Returned]]="Yes",1,0)</f>
        <v>0</v>
      </c>
    </row>
    <row r="1577" spans="1:23" x14ac:dyDescent="0.2">
      <c r="A1577" t="s">
        <v>2317</v>
      </c>
      <c r="B1577" s="5">
        <v>45721</v>
      </c>
      <c r="C1577" s="5" t="str">
        <f>IF(Orders_CLEAN[[#This Row],[Quantity]]="", "Quantity Error!", "Q"&amp;ROUNDUP(MONTH(Orders_CLEAN[[#This Row],[OrderDate]])/3,0))</f>
        <v>Q1</v>
      </c>
      <c r="D1577" t="s">
        <v>342</v>
      </c>
      <c r="E1577" t="str">
        <f>_xlfn.XLOOKUP(Orders_CLEAN[[#This Row],[CustomerID]],Customers[CustomerID],Customers[CustomerName])</f>
        <v>Nomsa Sithole</v>
      </c>
      <c r="F1577" t="s">
        <v>136</v>
      </c>
      <c r="G1577" t="str">
        <f>_xlfn.XLOOKUP(Orders_CLEAN[[#This Row],[ProductID]],Products[ProductID],Products[ProductName])</f>
        <v>Chairs Model 4</v>
      </c>
      <c r="H1577" t="str">
        <f>_xlfn.XLOOKUP(Orders_CLEAN[[#This Row],[ProductName]],Products[ProductName],Products[Category])</f>
        <v>Furniture</v>
      </c>
      <c r="I1577" s="6">
        <f>_xlfn.XLOOKUP(Orders_CLEAN[[#This Row],[ProductID]],Products[ProductID],Products[Cost])</f>
        <v>784.05</v>
      </c>
      <c r="J1577">
        <v>8</v>
      </c>
      <c r="K1577" s="6">
        <v>1700.53</v>
      </c>
      <c r="L1577" s="7">
        <v>0.05</v>
      </c>
      <c r="M1577" t="s">
        <v>13</v>
      </c>
      <c r="N1577" t="s">
        <v>21</v>
      </c>
      <c r="O1577" t="str">
        <f>_xlfn.XLOOKUP(Orders_CLEAN[[#This Row],[Region]],Region_lookup[RegionCode],Region_lookup[RegionName])</f>
        <v>KwaZulu-Natal</v>
      </c>
      <c r="P1577" t="s">
        <v>97</v>
      </c>
      <c r="Q1577" t="str">
        <f>_xlfn.XLOOKUP(Orders_CLEAN[[#This Row],[EmployeeID]],Employees[EmployeeID],Employees[EmployeeName])</f>
        <v>Bongani Sithole</v>
      </c>
      <c r="R1577" s="8">
        <f>Orders_CLEAN[[#This Row],[Quantity]]*Orders_CLEAN[[#This Row],[UnitPrice]]*(1-Orders_CLEAN[[#This Row],[Discount]])</f>
        <v>12924.027999999998</v>
      </c>
      <c r="S1577" s="8">
        <f>Orders_CLEAN[[#This Row],[Cost]]*Orders_CLEAN[[#This Row],[Quantity]]</f>
        <v>6272.4</v>
      </c>
      <c r="T1577" s="8">
        <f>Orders_CLEAN[[#This Row],[LineTotal]]-Orders_CLEAN[[#This Row],[LineCost]]</f>
        <v>6651.6279999999988</v>
      </c>
      <c r="U1577" s="8" t="str">
        <f>IFERROR(IF(Orders_CLEAN[[#This Row],[Profit]]/Orders_CLEAN[[#This Row],[LineTotal]]&gt;0.3, "High", IF(Orders_CLEAN[[#This Row],[Profit]]/Orders_CLEAN[[#This Row],[LineTotal]]&gt;=0.15, "Medium", "Low")), "Quantity Error!")</f>
        <v>High</v>
      </c>
      <c r="V1577" s="8" t="str">
        <f>IF(COUNTIF(Returns[OrderID], Orders_CLEAN[[#This Row],[OrderID]])&gt;0, "Yes", "No")</f>
        <v>No</v>
      </c>
      <c r="W1577" s="19">
        <f>IF(Orders_CLEAN[[#This Row],[Returned]]="Yes",1,0)</f>
        <v>0</v>
      </c>
    </row>
    <row r="1578" spans="1:23" x14ac:dyDescent="0.2">
      <c r="A1578" t="s">
        <v>2319</v>
      </c>
      <c r="B1578" s="5">
        <v>45527</v>
      </c>
      <c r="C1578" s="5" t="str">
        <f>IF(Orders_CLEAN[[#This Row],[Quantity]]="", "Quantity Error!", "Q"&amp;ROUNDUP(MONTH(Orders_CLEAN[[#This Row],[OrderDate]])/3,0))</f>
        <v>Q3</v>
      </c>
      <c r="D1578" t="s">
        <v>404</v>
      </c>
      <c r="E1578" t="str">
        <f>_xlfn.XLOOKUP(Orders_CLEAN[[#This Row],[CustomerID]],Customers[CustomerID],Customers[CustomerName])</f>
        <v>Riaan Botha</v>
      </c>
      <c r="F1578" t="s">
        <v>12</v>
      </c>
      <c r="G1578" t="str">
        <f>_xlfn.XLOOKUP(Orders_CLEAN[[#This Row],[ProductID]],Products[ProductID],Products[ProductName])</f>
        <v>Printers Model 3</v>
      </c>
      <c r="H1578" t="str">
        <f>_xlfn.XLOOKUP(Orders_CLEAN[[#This Row],[ProductName]],Products[ProductName],Products[Category])</f>
        <v>Technology</v>
      </c>
      <c r="I1578" s="6">
        <f>_xlfn.XLOOKUP(Orders_CLEAN[[#This Row],[ProductID]],Products[ProductID],Products[Cost])</f>
        <v>127.85</v>
      </c>
      <c r="J1578">
        <v>11</v>
      </c>
      <c r="K1578" s="6">
        <v>210.2</v>
      </c>
      <c r="L1578" s="7">
        <v>0.1</v>
      </c>
      <c r="M1578" t="s">
        <v>13</v>
      </c>
      <c r="N1578" t="s">
        <v>21</v>
      </c>
      <c r="O1578" t="str">
        <f>_xlfn.XLOOKUP(Orders_CLEAN[[#This Row],[Region]],Region_lookup[RegionCode],Region_lookup[RegionName])</f>
        <v>KwaZulu-Natal</v>
      </c>
      <c r="P1578" t="s">
        <v>170</v>
      </c>
      <c r="Q1578" t="str">
        <f>_xlfn.XLOOKUP(Orders_CLEAN[[#This Row],[EmployeeID]],Employees[EmployeeID],Employees[EmployeeName])</f>
        <v>Nomvula Le Roux</v>
      </c>
      <c r="R1578" s="8">
        <f>Orders_CLEAN[[#This Row],[Quantity]]*Orders_CLEAN[[#This Row],[UnitPrice]]*(1-Orders_CLEAN[[#This Row],[Discount]])</f>
        <v>2080.98</v>
      </c>
      <c r="S1578" s="8">
        <f>Orders_CLEAN[[#This Row],[Cost]]*Orders_CLEAN[[#This Row],[Quantity]]</f>
        <v>1406.35</v>
      </c>
      <c r="T1578" s="8">
        <f>Orders_CLEAN[[#This Row],[LineTotal]]-Orders_CLEAN[[#This Row],[LineCost]]</f>
        <v>674.63000000000011</v>
      </c>
      <c r="U1578" s="8" t="str">
        <f>IFERROR(IF(Orders_CLEAN[[#This Row],[Profit]]/Orders_CLEAN[[#This Row],[LineTotal]]&gt;0.3, "High", IF(Orders_CLEAN[[#This Row],[Profit]]/Orders_CLEAN[[#This Row],[LineTotal]]&gt;=0.15, "Medium", "Low")), "Quantity Error!")</f>
        <v>High</v>
      </c>
      <c r="V1578" s="8" t="str">
        <f>IF(COUNTIF(Returns[OrderID], Orders_CLEAN[[#This Row],[OrderID]])&gt;0, "Yes", "No")</f>
        <v>No</v>
      </c>
      <c r="W1578" s="19">
        <f>IF(Orders_CLEAN[[#This Row],[Returned]]="Yes",1,0)</f>
        <v>0</v>
      </c>
    </row>
    <row r="1579" spans="1:23" x14ac:dyDescent="0.2">
      <c r="A1579" t="s">
        <v>2321</v>
      </c>
      <c r="B1579" s="5">
        <v>45576</v>
      </c>
      <c r="C1579" s="5" t="str">
        <f>IF(Orders_CLEAN[[#This Row],[Quantity]]="", "Quantity Error!", "Q"&amp;ROUNDUP(MONTH(Orders_CLEAN[[#This Row],[OrderDate]])/3,0))</f>
        <v>Q4</v>
      </c>
      <c r="D1579" t="s">
        <v>113</v>
      </c>
      <c r="E1579" t="str">
        <f>_xlfn.XLOOKUP(Orders_CLEAN[[#This Row],[CustomerID]],Customers[CustomerID],Customers[CustomerName])</f>
        <v>Johan Van Der Merwe</v>
      </c>
      <c r="F1579" t="s">
        <v>108</v>
      </c>
      <c r="G1579" t="str">
        <f>_xlfn.XLOOKUP(Orders_CLEAN[[#This Row],[ProductID]],Products[ProductID],Products[ProductName])</f>
        <v>Staplers Model 2</v>
      </c>
      <c r="H1579" t="str">
        <f>_xlfn.XLOOKUP(Orders_CLEAN[[#This Row],[ProductName]],Products[ProductName],Products[Category])</f>
        <v>Office Supplies</v>
      </c>
      <c r="I1579" s="6">
        <f>_xlfn.XLOOKUP(Orders_CLEAN[[#This Row],[ProductID]],Products[ProductID],Products[Cost])</f>
        <v>723.21</v>
      </c>
      <c r="J1579">
        <v>12</v>
      </c>
      <c r="K1579" s="6">
        <v>1348.08</v>
      </c>
      <c r="L1579" s="7">
        <v>0.1</v>
      </c>
      <c r="M1579" t="s">
        <v>27</v>
      </c>
      <c r="N1579" t="s">
        <v>14</v>
      </c>
      <c r="O1579" t="str">
        <f>_xlfn.XLOOKUP(Orders_CLEAN[[#This Row],[Region]],Region_lookup[RegionCode],Region_lookup[RegionName])</f>
        <v>Western Cape</v>
      </c>
      <c r="P1579" t="s">
        <v>15</v>
      </c>
      <c r="Q1579" t="str">
        <f>_xlfn.XLOOKUP(Orders_CLEAN[[#This Row],[EmployeeID]],Employees[EmployeeID],Employees[EmployeeName])</f>
        <v>Anja Fourie</v>
      </c>
      <c r="R1579" s="8">
        <f>Orders_CLEAN[[#This Row],[Quantity]]*Orders_CLEAN[[#This Row],[UnitPrice]]*(1-Orders_CLEAN[[#This Row],[Discount]])</f>
        <v>14559.263999999999</v>
      </c>
      <c r="S1579" s="8">
        <f>Orders_CLEAN[[#This Row],[Cost]]*Orders_CLEAN[[#This Row],[Quantity]]</f>
        <v>8678.52</v>
      </c>
      <c r="T1579" s="8">
        <f>Orders_CLEAN[[#This Row],[LineTotal]]-Orders_CLEAN[[#This Row],[LineCost]]</f>
        <v>5880.7439999999988</v>
      </c>
      <c r="U1579" s="8" t="str">
        <f>IFERROR(IF(Orders_CLEAN[[#This Row],[Profit]]/Orders_CLEAN[[#This Row],[LineTotal]]&gt;0.3, "High", IF(Orders_CLEAN[[#This Row],[Profit]]/Orders_CLEAN[[#This Row],[LineTotal]]&gt;=0.15, "Medium", "Low")), "Quantity Error!")</f>
        <v>High</v>
      </c>
      <c r="V1579" s="8" t="str">
        <f>IF(COUNTIF(Returns[OrderID], Orders_CLEAN[[#This Row],[OrderID]])&gt;0, "Yes", "No")</f>
        <v>No</v>
      </c>
      <c r="W1579" s="19">
        <f>IF(Orders_CLEAN[[#This Row],[Returned]]="Yes",1,0)</f>
        <v>0</v>
      </c>
    </row>
    <row r="1580" spans="1:23" x14ac:dyDescent="0.2">
      <c r="A1580" t="s">
        <v>2322</v>
      </c>
      <c r="B1580" s="5">
        <v>45632</v>
      </c>
      <c r="C1580" s="5" t="str">
        <f>IF(Orders_CLEAN[[#This Row],[Quantity]]="", "Quantity Error!", "Q"&amp;ROUNDUP(MONTH(Orders_CLEAN[[#This Row],[OrderDate]])/3,0))</f>
        <v>Q4</v>
      </c>
      <c r="D1580" t="s">
        <v>351</v>
      </c>
      <c r="E1580" t="str">
        <f>_xlfn.XLOOKUP(Orders_CLEAN[[#This Row],[CustomerID]],Customers[CustomerID],Customers[CustomerName])</f>
        <v>Riaan Joubert</v>
      </c>
      <c r="F1580" t="s">
        <v>174</v>
      </c>
      <c r="G1580" t="str">
        <f>_xlfn.XLOOKUP(Orders_CLEAN[[#This Row],[ProductID]],Products[ProductID],Products[ProductName])</f>
        <v>Printers Model 4</v>
      </c>
      <c r="H1580" t="str">
        <f>_xlfn.XLOOKUP(Orders_CLEAN[[#This Row],[ProductName]],Products[ProductName],Products[Category])</f>
        <v>Technology</v>
      </c>
      <c r="I1580" s="6">
        <f>_xlfn.XLOOKUP(Orders_CLEAN[[#This Row],[ProductID]],Products[ProductID],Products[Cost])</f>
        <v>83.72</v>
      </c>
      <c r="J1580">
        <v>11</v>
      </c>
      <c r="K1580" s="6">
        <v>143.57</v>
      </c>
      <c r="L1580" s="7">
        <v>0.2</v>
      </c>
      <c r="M1580" t="s">
        <v>27</v>
      </c>
      <c r="N1580" t="s">
        <v>14</v>
      </c>
      <c r="O1580" t="str">
        <f>_xlfn.XLOOKUP(Orders_CLEAN[[#This Row],[Region]],Region_lookup[RegionCode],Region_lookup[RegionName])</f>
        <v>Western Cape</v>
      </c>
      <c r="P1580" t="s">
        <v>15</v>
      </c>
      <c r="Q1580" t="str">
        <f>_xlfn.XLOOKUP(Orders_CLEAN[[#This Row],[EmployeeID]],Employees[EmployeeID],Employees[EmployeeName])</f>
        <v>Anja Fourie</v>
      </c>
      <c r="R1580" s="8">
        <f>Orders_CLEAN[[#This Row],[Quantity]]*Orders_CLEAN[[#This Row],[UnitPrice]]*(1-Orders_CLEAN[[#This Row],[Discount]])</f>
        <v>1263.4160000000002</v>
      </c>
      <c r="S1580" s="8">
        <f>Orders_CLEAN[[#This Row],[Cost]]*Orders_CLEAN[[#This Row],[Quantity]]</f>
        <v>920.92</v>
      </c>
      <c r="T1580" s="8">
        <f>Orders_CLEAN[[#This Row],[LineTotal]]-Orders_CLEAN[[#This Row],[LineCost]]</f>
        <v>342.49600000000021</v>
      </c>
      <c r="U1580" s="8" t="str">
        <f>IFERROR(IF(Orders_CLEAN[[#This Row],[Profit]]/Orders_CLEAN[[#This Row],[LineTotal]]&gt;0.3, "High", IF(Orders_CLEAN[[#This Row],[Profit]]/Orders_CLEAN[[#This Row],[LineTotal]]&gt;=0.15, "Medium", "Low")), "Quantity Error!")</f>
        <v>Medium</v>
      </c>
      <c r="V1580" s="8" t="str">
        <f>IF(COUNTIF(Returns[OrderID], Orders_CLEAN[[#This Row],[OrderID]])&gt;0, "Yes", "No")</f>
        <v>No</v>
      </c>
      <c r="W1580" s="19">
        <f>IF(Orders_CLEAN[[#This Row],[Returned]]="Yes",1,0)</f>
        <v>0</v>
      </c>
    </row>
    <row r="1581" spans="1:23" x14ac:dyDescent="0.2">
      <c r="A1581" t="s">
        <v>2323</v>
      </c>
      <c r="B1581" s="5">
        <v>45371</v>
      </c>
      <c r="C1581" s="5" t="str">
        <f>IF(Orders_CLEAN[[#This Row],[Quantity]]="", "Quantity Error!", "Q"&amp;ROUNDUP(MONTH(Orders_CLEAN[[#This Row],[OrderDate]])/3,0))</f>
        <v>Q1</v>
      </c>
      <c r="D1581" t="s">
        <v>45</v>
      </c>
      <c r="E1581" t="str">
        <f>_xlfn.XLOOKUP(Orders_CLEAN[[#This Row],[CustomerID]],Customers[CustomerID],Customers[CustomerName])</f>
        <v>Francois Botha</v>
      </c>
      <c r="F1581" t="s">
        <v>51</v>
      </c>
      <c r="G1581" t="str">
        <f>_xlfn.XLOOKUP(Orders_CLEAN[[#This Row],[ProductID]],Products[ProductID],Products[ProductName])</f>
        <v>Bookcases Model 4</v>
      </c>
      <c r="H1581" t="str">
        <f>_xlfn.XLOOKUP(Orders_CLEAN[[#This Row],[ProductName]],Products[ProductName],Products[Category])</f>
        <v>Furniture</v>
      </c>
      <c r="I1581" s="6">
        <f>_xlfn.XLOOKUP(Orders_CLEAN[[#This Row],[ProductID]],Products[ProductID],Products[Cost])</f>
        <v>539.9</v>
      </c>
      <c r="J1581">
        <v>9</v>
      </c>
      <c r="K1581" s="6">
        <v>1019.72</v>
      </c>
      <c r="L1581" s="7">
        <v>0.05</v>
      </c>
      <c r="M1581" t="s">
        <v>27</v>
      </c>
      <c r="N1581" t="s">
        <v>47</v>
      </c>
      <c r="O1581" t="str">
        <f>_xlfn.XLOOKUP(Orders_CLEAN[[#This Row],[Region]],Region_lookup[RegionCode],Region_lookup[RegionName])</f>
        <v>Eastern Cape</v>
      </c>
      <c r="P1581" t="s">
        <v>48</v>
      </c>
      <c r="Q1581" t="str">
        <f>_xlfn.XLOOKUP(Orders_CLEAN[[#This Row],[EmployeeID]],Employees[EmployeeID],Employees[EmployeeName])</f>
        <v>Sipho Ndlovu</v>
      </c>
      <c r="R1581" s="8">
        <f>Orders_CLEAN[[#This Row],[Quantity]]*Orders_CLEAN[[#This Row],[UnitPrice]]*(1-Orders_CLEAN[[#This Row],[Discount]])</f>
        <v>8718.6059999999998</v>
      </c>
      <c r="S1581" s="8">
        <f>Orders_CLEAN[[#This Row],[Cost]]*Orders_CLEAN[[#This Row],[Quantity]]</f>
        <v>4859.0999999999995</v>
      </c>
      <c r="T1581" s="8">
        <f>Orders_CLEAN[[#This Row],[LineTotal]]-Orders_CLEAN[[#This Row],[LineCost]]</f>
        <v>3859.5060000000003</v>
      </c>
      <c r="U1581" s="8" t="str">
        <f>IFERROR(IF(Orders_CLEAN[[#This Row],[Profit]]/Orders_CLEAN[[#This Row],[LineTotal]]&gt;0.3, "High", IF(Orders_CLEAN[[#This Row],[Profit]]/Orders_CLEAN[[#This Row],[LineTotal]]&gt;=0.15, "Medium", "Low")), "Quantity Error!")</f>
        <v>High</v>
      </c>
      <c r="V1581" s="8" t="str">
        <f>IF(COUNTIF(Returns[OrderID], Orders_CLEAN[[#This Row],[OrderID]])&gt;0, "Yes", "No")</f>
        <v>No</v>
      </c>
      <c r="W1581" s="19">
        <f>IF(Orders_CLEAN[[#This Row],[Returned]]="Yes",1,0)</f>
        <v>0</v>
      </c>
    </row>
    <row r="1582" spans="1:23" x14ac:dyDescent="0.2">
      <c r="A1582" t="s">
        <v>2324</v>
      </c>
      <c r="B1582" s="5">
        <v>45372</v>
      </c>
      <c r="C1582" s="5" t="str">
        <f>IF(Orders_CLEAN[[#This Row],[Quantity]]="", "Quantity Error!", "Q"&amp;ROUNDUP(MONTH(Orders_CLEAN[[#This Row],[OrderDate]])/3,0))</f>
        <v>Q1</v>
      </c>
      <c r="D1582" t="s">
        <v>138</v>
      </c>
      <c r="E1582" t="str">
        <f>_xlfn.XLOOKUP(Orders_CLEAN[[#This Row],[CustomerID]],Customers[CustomerID],Customers[CustomerName])</f>
        <v>Nomsa Coetzee</v>
      </c>
      <c r="F1582" t="s">
        <v>178</v>
      </c>
      <c r="G1582" t="str">
        <f>_xlfn.XLOOKUP(Orders_CLEAN[[#This Row],[ProductID]],Products[ProductID],Products[ProductName])</f>
        <v>Chairs Model 2</v>
      </c>
      <c r="H1582" t="str">
        <f>_xlfn.XLOOKUP(Orders_CLEAN[[#This Row],[ProductName]],Products[ProductName],Products[Category])</f>
        <v>Furniture</v>
      </c>
      <c r="I1582" s="6">
        <f>_xlfn.XLOOKUP(Orders_CLEAN[[#This Row],[ProductID]],Products[ProductID],Products[Cost])</f>
        <v>116.9</v>
      </c>
      <c r="J1582">
        <v>8</v>
      </c>
      <c r="K1582" s="6">
        <v>253.46</v>
      </c>
      <c r="L1582" s="7">
        <v>0.05</v>
      </c>
      <c r="M1582" t="s">
        <v>36</v>
      </c>
      <c r="N1582" t="s">
        <v>21</v>
      </c>
      <c r="O1582" t="str">
        <f>_xlfn.XLOOKUP(Orders_CLEAN[[#This Row],[Region]],Region_lookup[RegionCode],Region_lookup[RegionName])</f>
        <v>KwaZulu-Natal</v>
      </c>
      <c r="P1582" t="s">
        <v>170</v>
      </c>
      <c r="Q1582" t="str">
        <f>_xlfn.XLOOKUP(Orders_CLEAN[[#This Row],[EmployeeID]],Employees[EmployeeID],Employees[EmployeeName])</f>
        <v>Nomvula Le Roux</v>
      </c>
      <c r="R1582" s="8">
        <f>Orders_CLEAN[[#This Row],[Quantity]]*Orders_CLEAN[[#This Row],[UnitPrice]]*(1-Orders_CLEAN[[#This Row],[Discount]])</f>
        <v>1926.296</v>
      </c>
      <c r="S1582" s="8">
        <f>Orders_CLEAN[[#This Row],[Cost]]*Orders_CLEAN[[#This Row],[Quantity]]</f>
        <v>935.2</v>
      </c>
      <c r="T1582" s="8">
        <f>Orders_CLEAN[[#This Row],[LineTotal]]-Orders_CLEAN[[#This Row],[LineCost]]</f>
        <v>991.096</v>
      </c>
      <c r="U1582" s="8" t="str">
        <f>IFERROR(IF(Orders_CLEAN[[#This Row],[Profit]]/Orders_CLEAN[[#This Row],[LineTotal]]&gt;0.3, "High", IF(Orders_CLEAN[[#This Row],[Profit]]/Orders_CLEAN[[#This Row],[LineTotal]]&gt;=0.15, "Medium", "Low")), "Quantity Error!")</f>
        <v>High</v>
      </c>
      <c r="V1582" s="8" t="str">
        <f>IF(COUNTIF(Returns[OrderID], Orders_CLEAN[[#This Row],[OrderID]])&gt;0, "Yes", "No")</f>
        <v>No</v>
      </c>
      <c r="W1582" s="19">
        <f>IF(Orders_CLEAN[[#This Row],[Returned]]="Yes",1,0)</f>
        <v>0</v>
      </c>
    </row>
    <row r="1583" spans="1:23" x14ac:dyDescent="0.2">
      <c r="A1583" t="s">
        <v>2325</v>
      </c>
      <c r="B1583" s="5">
        <v>45624</v>
      </c>
      <c r="C1583" s="5" t="str">
        <f>IF(Orders_CLEAN[[#This Row],[Quantity]]="", "Quantity Error!", "Q"&amp;ROUNDUP(MONTH(Orders_CLEAN[[#This Row],[OrderDate]])/3,0))</f>
        <v>Q4</v>
      </c>
      <c r="D1583" t="s">
        <v>154</v>
      </c>
      <c r="E1583" t="str">
        <f>_xlfn.XLOOKUP(Orders_CLEAN[[#This Row],[CustomerID]],Customers[CustomerID],Customers[CustomerName])</f>
        <v>Nomvula Mahlangu</v>
      </c>
      <c r="F1583" t="s">
        <v>61</v>
      </c>
      <c r="G1583" t="str">
        <f>_xlfn.XLOOKUP(Orders_CLEAN[[#This Row],[ProductID]],Products[ProductID],Products[ProductName])</f>
        <v>Laptops Model 4</v>
      </c>
      <c r="H1583" t="str">
        <f>_xlfn.XLOOKUP(Orders_CLEAN[[#This Row],[ProductName]],Products[ProductName],Products[Category])</f>
        <v>Technology</v>
      </c>
      <c r="I1583" s="6">
        <f>_xlfn.XLOOKUP(Orders_CLEAN[[#This Row],[ProductID]],Products[ProductID],Products[Cost])</f>
        <v>329.6</v>
      </c>
      <c r="J1583">
        <v>1</v>
      </c>
      <c r="K1583" s="6">
        <v>455.77</v>
      </c>
      <c r="L1583" s="7">
        <v>0.15</v>
      </c>
      <c r="M1583" t="s">
        <v>62</v>
      </c>
      <c r="N1583" t="s">
        <v>31</v>
      </c>
      <c r="O1583" t="str">
        <f>_xlfn.XLOOKUP(Orders_CLEAN[[#This Row],[Region]],Region_lookup[RegionCode],Region_lookup[RegionName])</f>
        <v>Gauteng</v>
      </c>
      <c r="P1583" t="s">
        <v>43</v>
      </c>
      <c r="Q1583" t="str">
        <f>_xlfn.XLOOKUP(Orders_CLEAN[[#This Row],[EmployeeID]],Employees[EmployeeID],Employees[EmployeeName])</f>
        <v>Thabo Dlamini</v>
      </c>
      <c r="R1583" s="8">
        <f>Orders_CLEAN[[#This Row],[Quantity]]*Orders_CLEAN[[#This Row],[UnitPrice]]*(1-Orders_CLEAN[[#This Row],[Discount]])</f>
        <v>387.40449999999998</v>
      </c>
      <c r="S1583" s="8">
        <f>Orders_CLEAN[[#This Row],[Cost]]*Orders_CLEAN[[#This Row],[Quantity]]</f>
        <v>329.6</v>
      </c>
      <c r="T1583" s="8">
        <f>Orders_CLEAN[[#This Row],[LineTotal]]-Orders_CLEAN[[#This Row],[LineCost]]</f>
        <v>57.804499999999962</v>
      </c>
      <c r="U1583" s="8" t="str">
        <f>IFERROR(IF(Orders_CLEAN[[#This Row],[Profit]]/Orders_CLEAN[[#This Row],[LineTotal]]&gt;0.3, "High", IF(Orders_CLEAN[[#This Row],[Profit]]/Orders_CLEAN[[#This Row],[LineTotal]]&gt;=0.15, "Medium", "Low")), "Quantity Error!")</f>
        <v>Low</v>
      </c>
      <c r="V1583" s="8" t="str">
        <f>IF(COUNTIF(Returns[OrderID], Orders_CLEAN[[#This Row],[OrderID]])&gt;0, "Yes", "No")</f>
        <v>No</v>
      </c>
      <c r="W1583" s="19">
        <f>IF(Orders_CLEAN[[#This Row],[Returned]]="Yes",1,0)</f>
        <v>0</v>
      </c>
    </row>
    <row r="1584" spans="1:23" x14ac:dyDescent="0.2">
      <c r="A1584" t="s">
        <v>2326</v>
      </c>
      <c r="B1584" s="5">
        <v>45567</v>
      </c>
      <c r="C1584" s="5" t="str">
        <f>IF(Orders_CLEAN[[#This Row],[Quantity]]="", "Quantity Error!", "Q"&amp;ROUNDUP(MONTH(Orders_CLEAN[[#This Row],[OrderDate]])/3,0))</f>
        <v>Quantity Error!</v>
      </c>
      <c r="D1584" t="s">
        <v>177</v>
      </c>
      <c r="E1584" t="str">
        <f>_xlfn.XLOOKUP(Orders_CLEAN[[#This Row],[CustomerID]],Customers[CustomerID],Customers[CustomerName])</f>
        <v>Zanele Pretorius</v>
      </c>
      <c r="F1584" t="s">
        <v>297</v>
      </c>
      <c r="G1584" t="str">
        <f>_xlfn.XLOOKUP(Orders_CLEAN[[#This Row],[ProductID]],Products[ProductID],Products[ProductName])</f>
        <v>Laptops Model 2</v>
      </c>
      <c r="H1584" t="str">
        <f>_xlfn.XLOOKUP(Orders_CLEAN[[#This Row],[ProductName]],Products[ProductName],Products[Category])</f>
        <v>Technology</v>
      </c>
      <c r="I1584" s="6">
        <f>_xlfn.XLOOKUP(Orders_CLEAN[[#This Row],[ProductID]],Products[ProductID],Products[Cost])</f>
        <v>55.26</v>
      </c>
      <c r="J1584"/>
      <c r="K1584" s="6">
        <v>112.32</v>
      </c>
      <c r="L1584" s="7">
        <v>0.1</v>
      </c>
      <c r="M1584" t="s">
        <v>27</v>
      </c>
      <c r="N1584" t="s">
        <v>14</v>
      </c>
      <c r="O1584" t="str">
        <f>_xlfn.XLOOKUP(Orders_CLEAN[[#This Row],[Region]],Region_lookup[RegionCode],Region_lookup[RegionName])</f>
        <v>Western Cape</v>
      </c>
      <c r="P1584" t="s">
        <v>93</v>
      </c>
      <c r="Q1584" t="str">
        <f>_xlfn.XLOOKUP(Orders_CLEAN[[#This Row],[EmployeeID]],Employees[EmployeeID],Employees[EmployeeName])</f>
        <v>Anja Zulu</v>
      </c>
      <c r="R1584" s="8">
        <f>Orders_CLEAN[[#This Row],[Quantity]]*Orders_CLEAN[[#This Row],[UnitPrice]]*(1-Orders_CLEAN[[#This Row],[Discount]])</f>
        <v>0</v>
      </c>
      <c r="S1584" s="8">
        <f>Orders_CLEAN[[#This Row],[Cost]]*Orders_CLEAN[[#This Row],[Quantity]]</f>
        <v>0</v>
      </c>
      <c r="T1584" s="8">
        <f>Orders_CLEAN[[#This Row],[LineTotal]]-Orders_CLEAN[[#This Row],[LineCost]]</f>
        <v>0</v>
      </c>
      <c r="U1584" s="8" t="str">
        <f>IFERROR(IF(Orders_CLEAN[[#This Row],[Profit]]/Orders_CLEAN[[#This Row],[LineTotal]]&gt;0.3, "High", IF(Orders_CLEAN[[#This Row],[Profit]]/Orders_CLEAN[[#This Row],[LineTotal]]&gt;=0.15, "Medium", "Low")), "Quantity Error!")</f>
        <v>Quantity Error!</v>
      </c>
      <c r="V1584" s="8" t="str">
        <f>IF(COUNTIF(Returns[OrderID], Orders_CLEAN[[#This Row],[OrderID]])&gt;0, "Yes", "No")</f>
        <v>No</v>
      </c>
      <c r="W1584" s="19">
        <f>IF(Orders_CLEAN[[#This Row],[Returned]]="Yes",1,0)</f>
        <v>0</v>
      </c>
    </row>
    <row r="1585" spans="1:23" x14ac:dyDescent="0.2">
      <c r="A1585" t="s">
        <v>2328</v>
      </c>
      <c r="B1585" s="5">
        <v>45377</v>
      </c>
      <c r="C1585" s="5" t="str">
        <f>IF(Orders_CLEAN[[#This Row],[Quantity]]="", "Quantity Error!", "Q"&amp;ROUNDUP(MONTH(Orders_CLEAN[[#This Row],[OrderDate]])/3,0))</f>
        <v>Q1</v>
      </c>
      <c r="D1585" t="s">
        <v>72</v>
      </c>
      <c r="E1585" t="str">
        <f>_xlfn.XLOOKUP(Orders_CLEAN[[#This Row],[CustomerID]],Customers[CustomerID],Customers[CustomerName])</f>
        <v>Francois Botha</v>
      </c>
      <c r="F1585" t="s">
        <v>178</v>
      </c>
      <c r="G1585" t="str">
        <f>_xlfn.XLOOKUP(Orders_CLEAN[[#This Row],[ProductID]],Products[ProductID],Products[ProductName])</f>
        <v>Chairs Model 2</v>
      </c>
      <c r="H1585" t="str">
        <f>_xlfn.XLOOKUP(Orders_CLEAN[[#This Row],[ProductName]],Products[ProductName],Products[Category])</f>
        <v>Furniture</v>
      </c>
      <c r="I1585" s="6">
        <f>_xlfn.XLOOKUP(Orders_CLEAN[[#This Row],[ProductID]],Products[ProductID],Products[Cost])</f>
        <v>116.9</v>
      </c>
      <c r="J1585">
        <v>7</v>
      </c>
      <c r="K1585" s="6">
        <v>253.46</v>
      </c>
      <c r="L1585" s="7">
        <v>0.15</v>
      </c>
      <c r="M1585" t="s">
        <v>27</v>
      </c>
      <c r="N1585" t="s">
        <v>47</v>
      </c>
      <c r="O1585" t="str">
        <f>_xlfn.XLOOKUP(Orders_CLEAN[[#This Row],[Region]],Region_lookup[RegionCode],Region_lookup[RegionName])</f>
        <v>Eastern Cape</v>
      </c>
      <c r="P1585" t="s">
        <v>58</v>
      </c>
      <c r="Q1585" t="str">
        <f>_xlfn.XLOOKUP(Orders_CLEAN[[#This Row],[EmployeeID]],Employees[EmployeeID],Employees[EmployeeName])</f>
        <v>Palesa Steyn</v>
      </c>
      <c r="R1585" s="8">
        <f>Orders_CLEAN[[#This Row],[Quantity]]*Orders_CLEAN[[#This Row],[UnitPrice]]*(1-Orders_CLEAN[[#This Row],[Discount]])</f>
        <v>1508.087</v>
      </c>
      <c r="S1585" s="8">
        <f>Orders_CLEAN[[#This Row],[Cost]]*Orders_CLEAN[[#This Row],[Quantity]]</f>
        <v>818.30000000000007</v>
      </c>
      <c r="T1585" s="8">
        <f>Orders_CLEAN[[#This Row],[LineTotal]]-Orders_CLEAN[[#This Row],[LineCost]]</f>
        <v>689.78699999999992</v>
      </c>
      <c r="U1585" s="8" t="str">
        <f>IFERROR(IF(Orders_CLEAN[[#This Row],[Profit]]/Orders_CLEAN[[#This Row],[LineTotal]]&gt;0.3, "High", IF(Orders_CLEAN[[#This Row],[Profit]]/Orders_CLEAN[[#This Row],[LineTotal]]&gt;=0.15, "Medium", "Low")), "Quantity Error!")</f>
        <v>High</v>
      </c>
      <c r="V1585" s="8" t="str">
        <f>IF(COUNTIF(Returns[OrderID], Orders_CLEAN[[#This Row],[OrderID]])&gt;0, "Yes", "No")</f>
        <v>No</v>
      </c>
      <c r="W1585" s="19">
        <f>IF(Orders_CLEAN[[#This Row],[Returned]]="Yes",1,0)</f>
        <v>0</v>
      </c>
    </row>
    <row r="1586" spans="1:23" x14ac:dyDescent="0.2">
      <c r="A1586" t="s">
        <v>2329</v>
      </c>
      <c r="B1586" s="5">
        <v>45642</v>
      </c>
      <c r="C1586" s="5" t="str">
        <f>IF(Orders_CLEAN[[#This Row],[Quantity]]="", "Quantity Error!", "Q"&amp;ROUNDUP(MONTH(Orders_CLEAN[[#This Row],[OrderDate]])/3,0))</f>
        <v>Q4</v>
      </c>
      <c r="D1586" t="s">
        <v>428</v>
      </c>
      <c r="E1586" t="str">
        <f>_xlfn.XLOOKUP(Orders_CLEAN[[#This Row],[CustomerID]],Customers[CustomerID],Customers[CustomerName])</f>
        <v>Chantelle Steyn</v>
      </c>
      <c r="F1586" t="s">
        <v>136</v>
      </c>
      <c r="G1586" t="str">
        <f>_xlfn.XLOOKUP(Orders_CLEAN[[#This Row],[ProductID]],Products[ProductID],Products[ProductName])</f>
        <v>Chairs Model 4</v>
      </c>
      <c r="H1586" t="str">
        <f>_xlfn.XLOOKUP(Orders_CLEAN[[#This Row],[ProductName]],Products[ProductName],Products[Category])</f>
        <v>Furniture</v>
      </c>
      <c r="I1586" s="6">
        <f>_xlfn.XLOOKUP(Orders_CLEAN[[#This Row],[ProductID]],Products[ProductID],Products[Cost])</f>
        <v>784.05</v>
      </c>
      <c r="J1586">
        <v>3</v>
      </c>
      <c r="K1586" s="6">
        <v>1700.53</v>
      </c>
      <c r="L1586" s="7">
        <v>0.05</v>
      </c>
      <c r="M1586" t="s">
        <v>62</v>
      </c>
      <c r="N1586" t="s">
        <v>14</v>
      </c>
      <c r="O1586" t="str">
        <f>_xlfn.XLOOKUP(Orders_CLEAN[[#This Row],[Region]],Region_lookup[RegionCode],Region_lookup[RegionName])</f>
        <v>Western Cape</v>
      </c>
      <c r="P1586" t="s">
        <v>15</v>
      </c>
      <c r="Q1586" t="str">
        <f>_xlfn.XLOOKUP(Orders_CLEAN[[#This Row],[EmployeeID]],Employees[EmployeeID],Employees[EmployeeName])</f>
        <v>Anja Fourie</v>
      </c>
      <c r="R1586" s="8">
        <f>Orders_CLEAN[[#This Row],[Quantity]]*Orders_CLEAN[[#This Row],[UnitPrice]]*(1-Orders_CLEAN[[#This Row],[Discount]])</f>
        <v>4846.5105000000003</v>
      </c>
      <c r="S1586" s="8">
        <f>Orders_CLEAN[[#This Row],[Cost]]*Orders_CLEAN[[#This Row],[Quantity]]</f>
        <v>2352.1499999999996</v>
      </c>
      <c r="T1586" s="8">
        <f>Orders_CLEAN[[#This Row],[LineTotal]]-Orders_CLEAN[[#This Row],[LineCost]]</f>
        <v>2494.3605000000007</v>
      </c>
      <c r="U1586" s="8" t="str">
        <f>IFERROR(IF(Orders_CLEAN[[#This Row],[Profit]]/Orders_CLEAN[[#This Row],[LineTotal]]&gt;0.3, "High", IF(Orders_CLEAN[[#This Row],[Profit]]/Orders_CLEAN[[#This Row],[LineTotal]]&gt;=0.15, "Medium", "Low")), "Quantity Error!")</f>
        <v>High</v>
      </c>
      <c r="V1586" s="8" t="str">
        <f>IF(COUNTIF(Returns[OrderID], Orders_CLEAN[[#This Row],[OrderID]])&gt;0, "Yes", "No")</f>
        <v>No</v>
      </c>
      <c r="W1586" s="19">
        <f>IF(Orders_CLEAN[[#This Row],[Returned]]="Yes",1,0)</f>
        <v>0</v>
      </c>
    </row>
    <row r="1587" spans="1:23" x14ac:dyDescent="0.2">
      <c r="A1587" t="s">
        <v>2330</v>
      </c>
      <c r="B1587" s="5">
        <v>45396</v>
      </c>
      <c r="C1587" s="5" t="str">
        <f>IF(Orders_CLEAN[[#This Row],[Quantity]]="", "Quantity Error!", "Q"&amp;ROUNDUP(MONTH(Orders_CLEAN[[#This Row],[OrderDate]])/3,0))</f>
        <v>Q2</v>
      </c>
      <c r="D1587" t="s">
        <v>261</v>
      </c>
      <c r="E1587" t="str">
        <f>_xlfn.XLOOKUP(Orders_CLEAN[[#This Row],[CustomerID]],Customers[CustomerID],Customers[CustomerName])</f>
        <v>Palesa Molefe</v>
      </c>
      <c r="F1587" t="s">
        <v>92</v>
      </c>
      <c r="G1587" t="str">
        <f>_xlfn.XLOOKUP(Orders_CLEAN[[#This Row],[ProductID]],Products[ProductID],Products[ProductName])</f>
        <v>Accessories Model 3</v>
      </c>
      <c r="H1587" t="str">
        <f>_xlfn.XLOOKUP(Orders_CLEAN[[#This Row],[ProductName]],Products[ProductName],Products[Category])</f>
        <v>Technology</v>
      </c>
      <c r="I1587" s="6">
        <f>_xlfn.XLOOKUP(Orders_CLEAN[[#This Row],[ProductID]],Products[ProductID],Products[Cost])</f>
        <v>357.49</v>
      </c>
      <c r="J1587">
        <v>12</v>
      </c>
      <c r="K1587" s="6">
        <v>769.69</v>
      </c>
      <c r="L1587" s="7">
        <v>0.1</v>
      </c>
      <c r="M1587" t="s">
        <v>62</v>
      </c>
      <c r="N1587" t="s">
        <v>31</v>
      </c>
      <c r="O1587" t="str">
        <f>_xlfn.XLOOKUP(Orders_CLEAN[[#This Row],[Region]],Region_lookup[RegionCode],Region_lookup[RegionName])</f>
        <v>Gauteng</v>
      </c>
      <c r="P1587" t="s">
        <v>52</v>
      </c>
      <c r="Q1587" t="str">
        <f>_xlfn.XLOOKUP(Orders_CLEAN[[#This Row],[EmployeeID]],Employees[EmployeeID],Employees[EmployeeName])</f>
        <v>Precious Mbatha</v>
      </c>
      <c r="R1587" s="8">
        <f>Orders_CLEAN[[#This Row],[Quantity]]*Orders_CLEAN[[#This Row],[UnitPrice]]*(1-Orders_CLEAN[[#This Row],[Discount]])</f>
        <v>8312.652</v>
      </c>
      <c r="S1587" s="8">
        <f>Orders_CLEAN[[#This Row],[Cost]]*Orders_CLEAN[[#This Row],[Quantity]]</f>
        <v>4289.88</v>
      </c>
      <c r="T1587" s="8">
        <f>Orders_CLEAN[[#This Row],[LineTotal]]-Orders_CLEAN[[#This Row],[LineCost]]</f>
        <v>4022.7719999999999</v>
      </c>
      <c r="U1587" s="8" t="str">
        <f>IFERROR(IF(Orders_CLEAN[[#This Row],[Profit]]/Orders_CLEAN[[#This Row],[LineTotal]]&gt;0.3, "High", IF(Orders_CLEAN[[#This Row],[Profit]]/Orders_CLEAN[[#This Row],[LineTotal]]&gt;=0.15, "Medium", "Low")), "Quantity Error!")</f>
        <v>High</v>
      </c>
      <c r="V1587" s="8" t="str">
        <f>IF(COUNTIF(Returns[OrderID], Orders_CLEAN[[#This Row],[OrderID]])&gt;0, "Yes", "No")</f>
        <v>No</v>
      </c>
      <c r="W1587" s="19">
        <f>IF(Orders_CLEAN[[#This Row],[Returned]]="Yes",1,0)</f>
        <v>0</v>
      </c>
    </row>
    <row r="1588" spans="1:23" x14ac:dyDescent="0.2">
      <c r="A1588" t="s">
        <v>2331</v>
      </c>
      <c r="B1588" s="5">
        <v>45798</v>
      </c>
      <c r="C1588" s="5" t="str">
        <f>IF(Orders_CLEAN[[#This Row],[Quantity]]="", "Quantity Error!", "Q"&amp;ROUNDUP(MONTH(Orders_CLEAN[[#This Row],[OrderDate]])/3,0))</f>
        <v>Q2</v>
      </c>
      <c r="D1588" t="s">
        <v>91</v>
      </c>
      <c r="E1588" t="str">
        <f>_xlfn.XLOOKUP(Orders_CLEAN[[#This Row],[CustomerID]],Customers[CustomerID],Customers[CustomerName])</f>
        <v>Werner Joubert</v>
      </c>
      <c r="F1588" t="s">
        <v>174</v>
      </c>
      <c r="G1588" t="str">
        <f>_xlfn.XLOOKUP(Orders_CLEAN[[#This Row],[ProductID]],Products[ProductID],Products[ProductName])</f>
        <v>Printers Model 4</v>
      </c>
      <c r="H1588" t="str">
        <f>_xlfn.XLOOKUP(Orders_CLEAN[[#This Row],[ProductName]],Products[ProductName],Products[Category])</f>
        <v>Technology</v>
      </c>
      <c r="I1588" s="6">
        <f>_xlfn.XLOOKUP(Orders_CLEAN[[#This Row],[ProductID]],Products[ProductID],Products[Cost])</f>
        <v>83.72</v>
      </c>
      <c r="J1588">
        <v>11</v>
      </c>
      <c r="K1588" s="6">
        <v>143.57</v>
      </c>
      <c r="L1588" s="7">
        <v>0.1</v>
      </c>
      <c r="M1588" t="s">
        <v>13</v>
      </c>
      <c r="N1588" t="s">
        <v>14</v>
      </c>
      <c r="O1588" t="str">
        <f>_xlfn.XLOOKUP(Orders_CLEAN[[#This Row],[Region]],Region_lookup[RegionCode],Region_lookup[RegionName])</f>
        <v>Western Cape</v>
      </c>
      <c r="P1588" t="s">
        <v>93</v>
      </c>
      <c r="Q1588" t="str">
        <f>_xlfn.XLOOKUP(Orders_CLEAN[[#This Row],[EmployeeID]],Employees[EmployeeID],Employees[EmployeeName])</f>
        <v>Anja Zulu</v>
      </c>
      <c r="R1588" s="8">
        <f>Orders_CLEAN[[#This Row],[Quantity]]*Orders_CLEAN[[#This Row],[UnitPrice]]*(1-Orders_CLEAN[[#This Row],[Discount]])</f>
        <v>1421.3430000000001</v>
      </c>
      <c r="S1588" s="8">
        <f>Orders_CLEAN[[#This Row],[Cost]]*Orders_CLEAN[[#This Row],[Quantity]]</f>
        <v>920.92</v>
      </c>
      <c r="T1588" s="8">
        <f>Orders_CLEAN[[#This Row],[LineTotal]]-Orders_CLEAN[[#This Row],[LineCost]]</f>
        <v>500.42300000000012</v>
      </c>
      <c r="U1588" s="8" t="str">
        <f>IFERROR(IF(Orders_CLEAN[[#This Row],[Profit]]/Orders_CLEAN[[#This Row],[LineTotal]]&gt;0.3, "High", IF(Orders_CLEAN[[#This Row],[Profit]]/Orders_CLEAN[[#This Row],[LineTotal]]&gt;=0.15, "Medium", "Low")), "Quantity Error!")</f>
        <v>High</v>
      </c>
      <c r="V1588" s="8" t="str">
        <f>IF(COUNTIF(Returns[OrderID], Orders_CLEAN[[#This Row],[OrderID]])&gt;0, "Yes", "No")</f>
        <v>No</v>
      </c>
      <c r="W1588" s="19">
        <f>IF(Orders_CLEAN[[#This Row],[Returned]]="Yes",1,0)</f>
        <v>0</v>
      </c>
    </row>
    <row r="1589" spans="1:23" x14ac:dyDescent="0.2">
      <c r="A1589" t="s">
        <v>2333</v>
      </c>
      <c r="B1589" s="5">
        <v>45449</v>
      </c>
      <c r="C1589" s="5" t="str">
        <f>IF(Orders_CLEAN[[#This Row],[Quantity]]="", "Quantity Error!", "Q"&amp;ROUNDUP(MONTH(Orders_CLEAN[[#This Row],[OrderDate]])/3,0))</f>
        <v>Q2</v>
      </c>
      <c r="D1589" t="s">
        <v>306</v>
      </c>
      <c r="E1589" t="str">
        <f>_xlfn.XLOOKUP(Orders_CLEAN[[#This Row],[CustomerID]],Customers[CustomerID],Customers[CustomerName])</f>
        <v>Francois Mahlangu</v>
      </c>
      <c r="F1589" t="s">
        <v>195</v>
      </c>
      <c r="G1589" t="str">
        <f>_xlfn.XLOOKUP(Orders_CLEAN[[#This Row],[ProductID]],Products[ProductID],Products[ProductName])</f>
        <v>Printers Model 2</v>
      </c>
      <c r="H1589" t="str">
        <f>_xlfn.XLOOKUP(Orders_CLEAN[[#This Row],[ProductName]],Products[ProductName],Products[Category])</f>
        <v>Technology</v>
      </c>
      <c r="I1589" s="6">
        <f>_xlfn.XLOOKUP(Orders_CLEAN[[#This Row],[ProductID]],Products[ProductID],Products[Cost])</f>
        <v>338.21</v>
      </c>
      <c r="J1589">
        <v>3</v>
      </c>
      <c r="K1589" s="6">
        <v>661.25</v>
      </c>
      <c r="L1589" s="7">
        <v>0</v>
      </c>
      <c r="M1589" t="s">
        <v>36</v>
      </c>
      <c r="N1589" t="s">
        <v>14</v>
      </c>
      <c r="O1589" t="str">
        <f>_xlfn.XLOOKUP(Orders_CLEAN[[#This Row],[Region]],Region_lookup[RegionCode],Region_lookup[RegionName])</f>
        <v>Western Cape</v>
      </c>
      <c r="P1589" t="s">
        <v>82</v>
      </c>
      <c r="Q1589" t="str">
        <f>_xlfn.XLOOKUP(Orders_CLEAN[[#This Row],[EmployeeID]],Employees[EmployeeID],Employees[EmployeeName])</f>
        <v>Thabo Pretorius</v>
      </c>
      <c r="R1589" s="8">
        <f>Orders_CLEAN[[#This Row],[Quantity]]*Orders_CLEAN[[#This Row],[UnitPrice]]*(1-Orders_CLEAN[[#This Row],[Discount]])</f>
        <v>1983.75</v>
      </c>
      <c r="S1589" s="8">
        <f>Orders_CLEAN[[#This Row],[Cost]]*Orders_CLEAN[[#This Row],[Quantity]]</f>
        <v>1014.6299999999999</v>
      </c>
      <c r="T1589" s="8">
        <f>Orders_CLEAN[[#This Row],[LineTotal]]-Orders_CLEAN[[#This Row],[LineCost]]</f>
        <v>969.12000000000012</v>
      </c>
      <c r="U1589" s="8" t="str">
        <f>IFERROR(IF(Orders_CLEAN[[#This Row],[Profit]]/Orders_CLEAN[[#This Row],[LineTotal]]&gt;0.3, "High", IF(Orders_CLEAN[[#This Row],[Profit]]/Orders_CLEAN[[#This Row],[LineTotal]]&gt;=0.15, "Medium", "Low")), "Quantity Error!")</f>
        <v>High</v>
      </c>
      <c r="V1589" s="8" t="str">
        <f>IF(COUNTIF(Returns[OrderID], Orders_CLEAN[[#This Row],[OrderID]])&gt;0, "Yes", "No")</f>
        <v>No</v>
      </c>
      <c r="W1589" s="19">
        <f>IF(Orders_CLEAN[[#This Row],[Returned]]="Yes",1,0)</f>
        <v>0</v>
      </c>
    </row>
    <row r="1590" spans="1:23" x14ac:dyDescent="0.2">
      <c r="A1590" t="s">
        <v>2334</v>
      </c>
      <c r="B1590" s="5">
        <v>45560</v>
      </c>
      <c r="C1590" s="5" t="str">
        <f>IF(Orders_CLEAN[[#This Row],[Quantity]]="", "Quantity Error!", "Q"&amp;ROUNDUP(MONTH(Orders_CLEAN[[#This Row],[OrderDate]])/3,0))</f>
        <v>Q3</v>
      </c>
      <c r="D1590" t="s">
        <v>296</v>
      </c>
      <c r="E1590" t="str">
        <f>_xlfn.XLOOKUP(Orders_CLEAN[[#This Row],[CustomerID]],Customers[CustomerID],Customers[CustomerName])</f>
        <v>Francois Le Roux</v>
      </c>
      <c r="F1590" t="s">
        <v>12</v>
      </c>
      <c r="G1590" t="str">
        <f>_xlfn.XLOOKUP(Orders_CLEAN[[#This Row],[ProductID]],Products[ProductID],Products[ProductName])</f>
        <v>Printers Model 3</v>
      </c>
      <c r="H1590" t="str">
        <f>_xlfn.XLOOKUP(Orders_CLEAN[[#This Row],[ProductName]],Products[ProductName],Products[Category])</f>
        <v>Technology</v>
      </c>
      <c r="I1590" s="6">
        <f>_xlfn.XLOOKUP(Orders_CLEAN[[#This Row],[ProductID]],Products[ProductID],Products[Cost])</f>
        <v>127.85</v>
      </c>
      <c r="J1590">
        <v>9</v>
      </c>
      <c r="K1590" s="6">
        <v>210.2</v>
      </c>
      <c r="L1590" s="7">
        <v>0.05</v>
      </c>
      <c r="M1590" t="s">
        <v>13</v>
      </c>
      <c r="N1590" t="s">
        <v>47</v>
      </c>
      <c r="O1590" t="str">
        <f>_xlfn.XLOOKUP(Orders_CLEAN[[#This Row],[Region]],Region_lookup[RegionCode],Region_lookup[RegionName])</f>
        <v>Eastern Cape</v>
      </c>
      <c r="P1590" t="s">
        <v>75</v>
      </c>
      <c r="Q1590" t="str">
        <f>_xlfn.XLOOKUP(Orders_CLEAN[[#This Row],[EmployeeID]],Employees[EmployeeID],Employees[EmployeeName])</f>
        <v>Francois Steyn</v>
      </c>
      <c r="R1590" s="8">
        <f>Orders_CLEAN[[#This Row],[Quantity]]*Orders_CLEAN[[#This Row],[UnitPrice]]*(1-Orders_CLEAN[[#This Row],[Discount]])</f>
        <v>1797.2099999999998</v>
      </c>
      <c r="S1590" s="8">
        <f>Orders_CLEAN[[#This Row],[Cost]]*Orders_CLEAN[[#This Row],[Quantity]]</f>
        <v>1150.6499999999999</v>
      </c>
      <c r="T1590" s="8">
        <f>Orders_CLEAN[[#This Row],[LineTotal]]-Orders_CLEAN[[#This Row],[LineCost]]</f>
        <v>646.55999999999995</v>
      </c>
      <c r="U1590" s="8" t="str">
        <f>IFERROR(IF(Orders_CLEAN[[#This Row],[Profit]]/Orders_CLEAN[[#This Row],[LineTotal]]&gt;0.3, "High", IF(Orders_CLEAN[[#This Row],[Profit]]/Orders_CLEAN[[#This Row],[LineTotal]]&gt;=0.15, "Medium", "Low")), "Quantity Error!")</f>
        <v>High</v>
      </c>
      <c r="V1590" s="8" t="str">
        <f>IF(COUNTIF(Returns[OrderID], Orders_CLEAN[[#This Row],[OrderID]])&gt;0, "Yes", "No")</f>
        <v>No</v>
      </c>
      <c r="W1590" s="19">
        <f>IF(Orders_CLEAN[[#This Row],[Returned]]="Yes",1,0)</f>
        <v>0</v>
      </c>
    </row>
    <row r="1591" spans="1:23" x14ac:dyDescent="0.2">
      <c r="A1591" t="s">
        <v>2335</v>
      </c>
      <c r="B1591" s="5">
        <v>45546</v>
      </c>
      <c r="C1591" s="5" t="str">
        <f>IF(Orders_CLEAN[[#This Row],[Quantity]]="", "Quantity Error!", "Q"&amp;ROUNDUP(MONTH(Orders_CLEAN[[#This Row],[OrderDate]])/3,0))</f>
        <v>Q3</v>
      </c>
      <c r="D1591" t="s">
        <v>323</v>
      </c>
      <c r="E1591" t="str">
        <f>_xlfn.XLOOKUP(Orders_CLEAN[[#This Row],[CustomerID]],Customers[CustomerID],Customers[CustomerName])</f>
        <v>Nomsa Molefe</v>
      </c>
      <c r="F1591" t="s">
        <v>30</v>
      </c>
      <c r="G1591" t="str">
        <f>_xlfn.XLOOKUP(Orders_CLEAN[[#This Row],[ProductID]],Products[ProductID],Products[ProductName])</f>
        <v>Paper Model 4</v>
      </c>
      <c r="H1591" t="str">
        <f>_xlfn.XLOOKUP(Orders_CLEAN[[#This Row],[ProductName]],Products[ProductName],Products[Category])</f>
        <v>Office Supplies</v>
      </c>
      <c r="I1591" s="6">
        <f>_xlfn.XLOOKUP(Orders_CLEAN[[#This Row],[ProductID]],Products[ProductID],Products[Cost])</f>
        <v>528.29</v>
      </c>
      <c r="J1591">
        <v>2</v>
      </c>
      <c r="K1591" s="6">
        <v>798.12</v>
      </c>
      <c r="L1591" s="7">
        <v>0</v>
      </c>
      <c r="M1591" t="s">
        <v>13</v>
      </c>
      <c r="N1591" t="s">
        <v>14</v>
      </c>
      <c r="O1591" t="str">
        <f>_xlfn.XLOOKUP(Orders_CLEAN[[#This Row],[Region]],Region_lookup[RegionCode],Region_lookup[RegionName])</f>
        <v>Western Cape</v>
      </c>
      <c r="P1591" t="s">
        <v>82</v>
      </c>
      <c r="Q1591" t="str">
        <f>_xlfn.XLOOKUP(Orders_CLEAN[[#This Row],[EmployeeID]],Employees[EmployeeID],Employees[EmployeeName])</f>
        <v>Thabo Pretorius</v>
      </c>
      <c r="R1591" s="8">
        <f>Orders_CLEAN[[#This Row],[Quantity]]*Orders_CLEAN[[#This Row],[UnitPrice]]*(1-Orders_CLEAN[[#This Row],[Discount]])</f>
        <v>1596.24</v>
      </c>
      <c r="S1591" s="8">
        <f>Orders_CLEAN[[#This Row],[Cost]]*Orders_CLEAN[[#This Row],[Quantity]]</f>
        <v>1056.58</v>
      </c>
      <c r="T1591" s="8">
        <f>Orders_CLEAN[[#This Row],[LineTotal]]-Orders_CLEAN[[#This Row],[LineCost]]</f>
        <v>539.66000000000008</v>
      </c>
      <c r="U1591" s="8" t="str">
        <f>IFERROR(IF(Orders_CLEAN[[#This Row],[Profit]]/Orders_CLEAN[[#This Row],[LineTotal]]&gt;0.3, "High", IF(Orders_CLEAN[[#This Row],[Profit]]/Orders_CLEAN[[#This Row],[LineTotal]]&gt;=0.15, "Medium", "Low")), "Quantity Error!")</f>
        <v>High</v>
      </c>
      <c r="V1591" s="8" t="str">
        <f>IF(COUNTIF(Returns[OrderID], Orders_CLEAN[[#This Row],[OrderID]])&gt;0, "Yes", "No")</f>
        <v>No</v>
      </c>
      <c r="W1591" s="19">
        <f>IF(Orders_CLEAN[[#This Row],[Returned]]="Yes",1,0)</f>
        <v>0</v>
      </c>
    </row>
    <row r="1592" spans="1:23" x14ac:dyDescent="0.2">
      <c r="A1592" t="s">
        <v>2336</v>
      </c>
      <c r="B1592" s="5">
        <v>45729</v>
      </c>
      <c r="C1592" s="5" t="str">
        <f>IF(Orders_CLEAN[[#This Row],[Quantity]]="", "Quantity Error!", "Q"&amp;ROUNDUP(MONTH(Orders_CLEAN[[#This Row],[OrderDate]])/3,0))</f>
        <v>Q1</v>
      </c>
      <c r="D1592" t="s">
        <v>177</v>
      </c>
      <c r="E1592" t="str">
        <f>_xlfn.XLOOKUP(Orders_CLEAN[[#This Row],[CustomerID]],Customers[CustomerID],Customers[CustomerName])</f>
        <v>Zanele Pretorius</v>
      </c>
      <c r="F1592" t="s">
        <v>195</v>
      </c>
      <c r="G1592" t="str">
        <f>_xlfn.XLOOKUP(Orders_CLEAN[[#This Row],[ProductID]],Products[ProductID],Products[ProductName])</f>
        <v>Printers Model 2</v>
      </c>
      <c r="H1592" t="str">
        <f>_xlfn.XLOOKUP(Orders_CLEAN[[#This Row],[ProductName]],Products[ProductName],Products[Category])</f>
        <v>Technology</v>
      </c>
      <c r="I1592" s="6">
        <f>_xlfn.XLOOKUP(Orders_CLEAN[[#This Row],[ProductID]],Products[ProductID],Products[Cost])</f>
        <v>338.21</v>
      </c>
      <c r="J1592">
        <v>1</v>
      </c>
      <c r="K1592" s="6">
        <v>661.25</v>
      </c>
      <c r="L1592" s="7">
        <v>0.1</v>
      </c>
      <c r="M1592" t="s">
        <v>27</v>
      </c>
      <c r="N1592" t="s">
        <v>14</v>
      </c>
      <c r="O1592" t="str">
        <f>_xlfn.XLOOKUP(Orders_CLEAN[[#This Row],[Region]],Region_lookup[RegionCode],Region_lookup[RegionName])</f>
        <v>Western Cape</v>
      </c>
      <c r="P1592" t="s">
        <v>82</v>
      </c>
      <c r="Q1592" t="str">
        <f>_xlfn.XLOOKUP(Orders_CLEAN[[#This Row],[EmployeeID]],Employees[EmployeeID],Employees[EmployeeName])</f>
        <v>Thabo Pretorius</v>
      </c>
      <c r="R1592" s="8">
        <f>Orders_CLEAN[[#This Row],[Quantity]]*Orders_CLEAN[[#This Row],[UnitPrice]]*(1-Orders_CLEAN[[#This Row],[Discount]])</f>
        <v>595.125</v>
      </c>
      <c r="S1592" s="8">
        <f>Orders_CLEAN[[#This Row],[Cost]]*Orders_CLEAN[[#This Row],[Quantity]]</f>
        <v>338.21</v>
      </c>
      <c r="T1592" s="8">
        <f>Orders_CLEAN[[#This Row],[LineTotal]]-Orders_CLEAN[[#This Row],[LineCost]]</f>
        <v>256.91500000000002</v>
      </c>
      <c r="U1592" s="8" t="str">
        <f>IFERROR(IF(Orders_CLEAN[[#This Row],[Profit]]/Orders_CLEAN[[#This Row],[LineTotal]]&gt;0.3, "High", IF(Orders_CLEAN[[#This Row],[Profit]]/Orders_CLEAN[[#This Row],[LineTotal]]&gt;=0.15, "Medium", "Low")), "Quantity Error!")</f>
        <v>High</v>
      </c>
      <c r="V1592" s="8" t="str">
        <f>IF(COUNTIF(Returns[OrderID], Orders_CLEAN[[#This Row],[OrderID]])&gt;0, "Yes", "No")</f>
        <v>No</v>
      </c>
      <c r="W1592" s="19">
        <f>IF(Orders_CLEAN[[#This Row],[Returned]]="Yes",1,0)</f>
        <v>0</v>
      </c>
    </row>
    <row r="1593" spans="1:23" x14ac:dyDescent="0.2">
      <c r="A1593" t="s">
        <v>2338</v>
      </c>
      <c r="B1593" s="5">
        <v>45359</v>
      </c>
      <c r="C1593" s="5" t="str">
        <f>IF(Orders_CLEAN[[#This Row],[Quantity]]="", "Quantity Error!", "Q"&amp;ROUNDUP(MONTH(Orders_CLEAN[[#This Row],[OrderDate]])/3,0))</f>
        <v>Q1</v>
      </c>
      <c r="D1593" t="s">
        <v>60</v>
      </c>
      <c r="E1593" t="str">
        <f>_xlfn.XLOOKUP(Orders_CLEAN[[#This Row],[CustomerID]],Customers[CustomerID],Customers[CustomerName])</f>
        <v>Lerato Mbatha</v>
      </c>
      <c r="F1593" t="s">
        <v>417</v>
      </c>
      <c r="G1593" t="str">
        <f>_xlfn.XLOOKUP(Orders_CLEAN[[#This Row],[ProductID]],Products[ProductID],Products[ProductName])</f>
        <v>Staplers Model 1</v>
      </c>
      <c r="H1593" t="str">
        <f>_xlfn.XLOOKUP(Orders_CLEAN[[#This Row],[ProductName]],Products[ProductName],Products[Category])</f>
        <v>Office Supplies</v>
      </c>
      <c r="I1593" s="6">
        <f>_xlfn.XLOOKUP(Orders_CLEAN[[#This Row],[ProductID]],Products[ProductID],Products[Cost])</f>
        <v>671.48</v>
      </c>
      <c r="J1593">
        <v>7</v>
      </c>
      <c r="K1593" s="6">
        <v>1240.1099999999999</v>
      </c>
      <c r="L1593" s="7">
        <v>0.2</v>
      </c>
      <c r="M1593" t="s">
        <v>13</v>
      </c>
      <c r="N1593" t="s">
        <v>31</v>
      </c>
      <c r="O1593" t="str">
        <f>_xlfn.XLOOKUP(Orders_CLEAN[[#This Row],[Region]],Region_lookup[RegionCode],Region_lookup[RegionName])</f>
        <v>Gauteng</v>
      </c>
      <c r="P1593" t="s">
        <v>43</v>
      </c>
      <c r="Q1593" t="str">
        <f>_xlfn.XLOOKUP(Orders_CLEAN[[#This Row],[EmployeeID]],Employees[EmployeeID],Employees[EmployeeName])</f>
        <v>Thabo Dlamini</v>
      </c>
      <c r="R1593" s="8">
        <f>Orders_CLEAN[[#This Row],[Quantity]]*Orders_CLEAN[[#This Row],[UnitPrice]]*(1-Orders_CLEAN[[#This Row],[Discount]])</f>
        <v>6944.6159999999991</v>
      </c>
      <c r="S1593" s="8">
        <f>Orders_CLEAN[[#This Row],[Cost]]*Orders_CLEAN[[#This Row],[Quantity]]</f>
        <v>4700.3600000000006</v>
      </c>
      <c r="T1593" s="8">
        <f>Orders_CLEAN[[#This Row],[LineTotal]]-Orders_CLEAN[[#This Row],[LineCost]]</f>
        <v>2244.2559999999985</v>
      </c>
      <c r="U1593" s="8" t="str">
        <f>IFERROR(IF(Orders_CLEAN[[#This Row],[Profit]]/Orders_CLEAN[[#This Row],[LineTotal]]&gt;0.3, "High", IF(Orders_CLEAN[[#This Row],[Profit]]/Orders_CLEAN[[#This Row],[LineTotal]]&gt;=0.15, "Medium", "Low")), "Quantity Error!")</f>
        <v>High</v>
      </c>
      <c r="V1593" s="8" t="str">
        <f>IF(COUNTIF(Returns[OrderID], Orders_CLEAN[[#This Row],[OrderID]])&gt;0, "Yes", "No")</f>
        <v>Yes</v>
      </c>
      <c r="W1593" s="19">
        <f>IF(Orders_CLEAN[[#This Row],[Returned]]="Yes",1,0)</f>
        <v>1</v>
      </c>
    </row>
    <row r="1594" spans="1:23" x14ac:dyDescent="0.2">
      <c r="A1594" t="s">
        <v>2339</v>
      </c>
      <c r="B1594" s="5">
        <v>45373</v>
      </c>
      <c r="C1594" s="5" t="str">
        <f>IF(Orders_CLEAN[[#This Row],[Quantity]]="", "Quantity Error!", "Q"&amp;ROUNDUP(MONTH(Orders_CLEAN[[#This Row],[OrderDate]])/3,0))</f>
        <v>Q1</v>
      </c>
      <c r="D1594" t="s">
        <v>113</v>
      </c>
      <c r="E1594" t="str">
        <f>_xlfn.XLOOKUP(Orders_CLEAN[[#This Row],[CustomerID]],Customers[CustomerID],Customers[CustomerName])</f>
        <v>Johan Van Der Merwe</v>
      </c>
      <c r="F1594" t="s">
        <v>85</v>
      </c>
      <c r="G1594" t="str">
        <f>_xlfn.XLOOKUP(Orders_CLEAN[[#This Row],[ProductID]],Products[ProductID],Products[ProductName])</f>
        <v>Monitors Model 3</v>
      </c>
      <c r="H1594" t="str">
        <f>_xlfn.XLOOKUP(Orders_CLEAN[[#This Row],[ProductName]],Products[ProductName],Products[Category])</f>
        <v>Technology</v>
      </c>
      <c r="I1594" s="6">
        <f>_xlfn.XLOOKUP(Orders_CLEAN[[#This Row],[ProductID]],Products[ProductID],Products[Cost])</f>
        <v>710.37</v>
      </c>
      <c r="J1594">
        <v>6</v>
      </c>
      <c r="K1594" s="6">
        <v>979.52</v>
      </c>
      <c r="L1594" s="7">
        <v>0</v>
      </c>
      <c r="M1594" t="s">
        <v>27</v>
      </c>
      <c r="N1594" t="s">
        <v>14</v>
      </c>
      <c r="O1594" t="str">
        <f>_xlfn.XLOOKUP(Orders_CLEAN[[#This Row],[Region]],Region_lookup[RegionCode],Region_lookup[RegionName])</f>
        <v>Western Cape</v>
      </c>
      <c r="P1594" t="s">
        <v>82</v>
      </c>
      <c r="Q1594" t="str">
        <f>_xlfn.XLOOKUP(Orders_CLEAN[[#This Row],[EmployeeID]],Employees[EmployeeID],Employees[EmployeeName])</f>
        <v>Thabo Pretorius</v>
      </c>
      <c r="R1594" s="8">
        <f>Orders_CLEAN[[#This Row],[Quantity]]*Orders_CLEAN[[#This Row],[UnitPrice]]*(1-Orders_CLEAN[[#This Row],[Discount]])</f>
        <v>5877.12</v>
      </c>
      <c r="S1594" s="8">
        <f>Orders_CLEAN[[#This Row],[Cost]]*Orders_CLEAN[[#This Row],[Quantity]]</f>
        <v>4262.22</v>
      </c>
      <c r="T1594" s="8">
        <f>Orders_CLEAN[[#This Row],[LineTotal]]-Orders_CLEAN[[#This Row],[LineCost]]</f>
        <v>1614.8999999999996</v>
      </c>
      <c r="U1594" s="8" t="str">
        <f>IFERROR(IF(Orders_CLEAN[[#This Row],[Profit]]/Orders_CLEAN[[#This Row],[LineTotal]]&gt;0.3, "High", IF(Orders_CLEAN[[#This Row],[Profit]]/Orders_CLEAN[[#This Row],[LineTotal]]&gt;=0.15, "Medium", "Low")), "Quantity Error!")</f>
        <v>Medium</v>
      </c>
      <c r="V1594" s="8" t="str">
        <f>IF(COUNTIF(Returns[OrderID], Orders_CLEAN[[#This Row],[OrderID]])&gt;0, "Yes", "No")</f>
        <v>No</v>
      </c>
      <c r="W1594" s="19">
        <f>IF(Orders_CLEAN[[#This Row],[Returned]]="Yes",1,0)</f>
        <v>0</v>
      </c>
    </row>
    <row r="1595" spans="1:23" x14ac:dyDescent="0.2">
      <c r="A1595" t="s">
        <v>2340</v>
      </c>
      <c r="B1595" s="5">
        <v>45820</v>
      </c>
      <c r="C1595" s="5" t="str">
        <f>IF(Orders_CLEAN[[#This Row],[Quantity]]="", "Quantity Error!", "Q"&amp;ROUNDUP(MONTH(Orders_CLEAN[[#This Row],[OrderDate]])/3,0))</f>
        <v>Q2</v>
      </c>
      <c r="D1595" t="s">
        <v>281</v>
      </c>
      <c r="E1595" t="str">
        <f>_xlfn.XLOOKUP(Orders_CLEAN[[#This Row],[CustomerID]],Customers[CustomerID],Customers[CustomerName])</f>
        <v>Pieter Khumalo</v>
      </c>
      <c r="F1595" t="s">
        <v>26</v>
      </c>
      <c r="G1595" t="str">
        <f>_xlfn.XLOOKUP(Orders_CLEAN[[#This Row],[ProductID]],Products[ProductID],Products[ProductName])</f>
        <v>Bookcases Model 3</v>
      </c>
      <c r="H1595" t="str">
        <f>_xlfn.XLOOKUP(Orders_CLEAN[[#This Row],[ProductName]],Products[ProductName],Products[Category])</f>
        <v>Furniture</v>
      </c>
      <c r="I1595" s="6">
        <f>_xlfn.XLOOKUP(Orders_CLEAN[[#This Row],[ProductID]],Products[ProductID],Products[Cost])</f>
        <v>431.57</v>
      </c>
      <c r="J1595">
        <v>10</v>
      </c>
      <c r="K1595" s="6">
        <v>725.92</v>
      </c>
      <c r="L1595" s="7">
        <v>0.2</v>
      </c>
      <c r="M1595" t="s">
        <v>62</v>
      </c>
      <c r="N1595" t="s">
        <v>47</v>
      </c>
      <c r="O1595" t="str">
        <f>_xlfn.XLOOKUP(Orders_CLEAN[[#This Row],[Region]],Region_lookup[RegionCode],Region_lookup[RegionName])</f>
        <v>Eastern Cape</v>
      </c>
      <c r="P1595" t="s">
        <v>58</v>
      </c>
      <c r="Q1595" t="str">
        <f>_xlfn.XLOOKUP(Orders_CLEAN[[#This Row],[EmployeeID]],Employees[EmployeeID],Employees[EmployeeName])</f>
        <v>Palesa Steyn</v>
      </c>
      <c r="R1595" s="8">
        <f>Orders_CLEAN[[#This Row],[Quantity]]*Orders_CLEAN[[#This Row],[UnitPrice]]*(1-Orders_CLEAN[[#This Row],[Discount]])</f>
        <v>5807.3600000000006</v>
      </c>
      <c r="S1595" s="8">
        <f>Orders_CLEAN[[#This Row],[Cost]]*Orders_CLEAN[[#This Row],[Quantity]]</f>
        <v>4315.7</v>
      </c>
      <c r="T1595" s="8">
        <f>Orders_CLEAN[[#This Row],[LineTotal]]-Orders_CLEAN[[#This Row],[LineCost]]</f>
        <v>1491.6600000000008</v>
      </c>
      <c r="U1595" s="8" t="str">
        <f>IFERROR(IF(Orders_CLEAN[[#This Row],[Profit]]/Orders_CLEAN[[#This Row],[LineTotal]]&gt;0.3, "High", IF(Orders_CLEAN[[#This Row],[Profit]]/Orders_CLEAN[[#This Row],[LineTotal]]&gt;=0.15, "Medium", "Low")), "Quantity Error!")</f>
        <v>Medium</v>
      </c>
      <c r="V1595" s="8" t="str">
        <f>IF(COUNTIF(Returns[OrderID], Orders_CLEAN[[#This Row],[OrderID]])&gt;0, "Yes", "No")</f>
        <v>No</v>
      </c>
      <c r="W1595" s="19">
        <f>IF(Orders_CLEAN[[#This Row],[Returned]]="Yes",1,0)</f>
        <v>0</v>
      </c>
    </row>
    <row r="1596" spans="1:23" x14ac:dyDescent="0.2">
      <c r="A1596" t="s">
        <v>2341</v>
      </c>
      <c r="B1596" s="5">
        <v>45387</v>
      </c>
      <c r="C1596" s="5" t="str">
        <f>IF(Orders_CLEAN[[#This Row],[Quantity]]="", "Quantity Error!", "Q"&amp;ROUNDUP(MONTH(Orders_CLEAN[[#This Row],[OrderDate]])/3,0))</f>
        <v>Q2</v>
      </c>
      <c r="D1596" t="s">
        <v>557</v>
      </c>
      <c r="E1596" t="str">
        <f>_xlfn.XLOOKUP(Orders_CLEAN[[#This Row],[CustomerID]],Customers[CustomerID],Customers[CustomerName])</f>
        <v>Deon Venter</v>
      </c>
      <c r="F1596" t="s">
        <v>139</v>
      </c>
      <c r="G1596" t="str">
        <f>_xlfn.XLOOKUP(Orders_CLEAN[[#This Row],[ProductID]],Products[ProductID],Products[ProductName])</f>
        <v>Envelopes Model 3</v>
      </c>
      <c r="H1596" t="str">
        <f>_xlfn.XLOOKUP(Orders_CLEAN[[#This Row],[ProductName]],Products[ProductName],Products[Category])</f>
        <v>Office Supplies</v>
      </c>
      <c r="I1596" s="6">
        <f>_xlfn.XLOOKUP(Orders_CLEAN[[#This Row],[ProductID]],Products[ProductID],Products[Cost])</f>
        <v>110.07</v>
      </c>
      <c r="J1596">
        <v>9</v>
      </c>
      <c r="K1596" s="6">
        <v>193.99</v>
      </c>
      <c r="L1596" s="7">
        <v>0.1</v>
      </c>
      <c r="M1596" t="s">
        <v>27</v>
      </c>
      <c r="N1596" t="s">
        <v>14</v>
      </c>
      <c r="O1596" t="str">
        <f>_xlfn.XLOOKUP(Orders_CLEAN[[#This Row],[Region]],Region_lookup[RegionCode],Region_lookup[RegionName])</f>
        <v>Western Cape</v>
      </c>
      <c r="P1596" t="s">
        <v>15</v>
      </c>
      <c r="Q1596" t="str">
        <f>_xlfn.XLOOKUP(Orders_CLEAN[[#This Row],[EmployeeID]],Employees[EmployeeID],Employees[EmployeeName])</f>
        <v>Anja Fourie</v>
      </c>
      <c r="R1596" s="8">
        <f>Orders_CLEAN[[#This Row],[Quantity]]*Orders_CLEAN[[#This Row],[UnitPrice]]*(1-Orders_CLEAN[[#This Row],[Discount]])</f>
        <v>1571.3190000000002</v>
      </c>
      <c r="S1596" s="8">
        <f>Orders_CLEAN[[#This Row],[Cost]]*Orders_CLEAN[[#This Row],[Quantity]]</f>
        <v>990.62999999999988</v>
      </c>
      <c r="T1596" s="8">
        <f>Orders_CLEAN[[#This Row],[LineTotal]]-Orders_CLEAN[[#This Row],[LineCost]]</f>
        <v>580.68900000000031</v>
      </c>
      <c r="U1596" s="8" t="str">
        <f>IFERROR(IF(Orders_CLEAN[[#This Row],[Profit]]/Orders_CLEAN[[#This Row],[LineTotal]]&gt;0.3, "High", IF(Orders_CLEAN[[#This Row],[Profit]]/Orders_CLEAN[[#This Row],[LineTotal]]&gt;=0.15, "Medium", "Low")), "Quantity Error!")</f>
        <v>High</v>
      </c>
      <c r="V1596" s="8" t="str">
        <f>IF(COUNTIF(Returns[OrderID], Orders_CLEAN[[#This Row],[OrderID]])&gt;0, "Yes", "No")</f>
        <v>No</v>
      </c>
      <c r="W1596" s="19">
        <f>IF(Orders_CLEAN[[#This Row],[Returned]]="Yes",1,0)</f>
        <v>0</v>
      </c>
    </row>
    <row r="1597" spans="1:23" x14ac:dyDescent="0.2">
      <c r="A1597" t="s">
        <v>2342</v>
      </c>
      <c r="B1597" s="5">
        <v>45530</v>
      </c>
      <c r="C1597" s="5" t="str">
        <f>IF(Orders_CLEAN[[#This Row],[Quantity]]="", "Quantity Error!", "Q"&amp;ROUNDUP(MONTH(Orders_CLEAN[[#This Row],[OrderDate]])/3,0))</f>
        <v>Q3</v>
      </c>
      <c r="D1597" t="s">
        <v>530</v>
      </c>
      <c r="E1597" t="str">
        <f>_xlfn.XLOOKUP(Orders_CLEAN[[#This Row],[CustomerID]],Customers[CustomerID],Customers[CustomerName])</f>
        <v>Aisha Botha</v>
      </c>
      <c r="F1597" t="s">
        <v>231</v>
      </c>
      <c r="G1597" t="str">
        <f>_xlfn.XLOOKUP(Orders_CLEAN[[#This Row],[ProductID]],Products[ProductID],Products[ProductName])</f>
        <v>Accessories Model 2</v>
      </c>
      <c r="H1597" t="str">
        <f>_xlfn.XLOOKUP(Orders_CLEAN[[#This Row],[ProductName]],Products[ProductName],Products[Category])</f>
        <v>Technology</v>
      </c>
      <c r="I1597" s="6">
        <f>_xlfn.XLOOKUP(Orders_CLEAN[[#This Row],[ProductID]],Products[ProductID],Products[Cost])</f>
        <v>31.01</v>
      </c>
      <c r="J1597">
        <v>3</v>
      </c>
      <c r="K1597" s="6">
        <v>49.68</v>
      </c>
      <c r="L1597" s="7">
        <v>0</v>
      </c>
      <c r="M1597" t="s">
        <v>13</v>
      </c>
      <c r="N1597" t="s">
        <v>21</v>
      </c>
      <c r="O1597" t="str">
        <f>_xlfn.XLOOKUP(Orders_CLEAN[[#This Row],[Region]],Region_lookup[RegionCode],Region_lookup[RegionName])</f>
        <v>KwaZulu-Natal</v>
      </c>
      <c r="P1597" t="s">
        <v>97</v>
      </c>
      <c r="Q1597" t="str">
        <f>_xlfn.XLOOKUP(Orders_CLEAN[[#This Row],[EmployeeID]],Employees[EmployeeID],Employees[EmployeeName])</f>
        <v>Bongani Sithole</v>
      </c>
      <c r="R1597" s="8">
        <f>Orders_CLEAN[[#This Row],[Quantity]]*Orders_CLEAN[[#This Row],[UnitPrice]]*(1-Orders_CLEAN[[#This Row],[Discount]])</f>
        <v>149.04</v>
      </c>
      <c r="S1597" s="8">
        <f>Orders_CLEAN[[#This Row],[Cost]]*Orders_CLEAN[[#This Row],[Quantity]]</f>
        <v>93.03</v>
      </c>
      <c r="T1597" s="8">
        <f>Orders_CLEAN[[#This Row],[LineTotal]]-Orders_CLEAN[[#This Row],[LineCost]]</f>
        <v>56.009999999999991</v>
      </c>
      <c r="U1597" s="8" t="str">
        <f>IFERROR(IF(Orders_CLEAN[[#This Row],[Profit]]/Orders_CLEAN[[#This Row],[LineTotal]]&gt;0.3, "High", IF(Orders_CLEAN[[#This Row],[Profit]]/Orders_CLEAN[[#This Row],[LineTotal]]&gt;=0.15, "Medium", "Low")), "Quantity Error!")</f>
        <v>High</v>
      </c>
      <c r="V1597" s="8" t="str">
        <f>IF(COUNTIF(Returns[OrderID], Orders_CLEAN[[#This Row],[OrderID]])&gt;0, "Yes", "No")</f>
        <v>No</v>
      </c>
      <c r="W1597" s="19">
        <f>IF(Orders_CLEAN[[#This Row],[Returned]]="Yes",1,0)</f>
        <v>0</v>
      </c>
    </row>
    <row r="1598" spans="1:23" x14ac:dyDescent="0.2">
      <c r="A1598" t="s">
        <v>2343</v>
      </c>
      <c r="B1598" s="5">
        <v>45740</v>
      </c>
      <c r="C1598" s="5" t="str">
        <f>IF(Orders_CLEAN[[#This Row],[Quantity]]="", "Quantity Error!", "Q"&amp;ROUNDUP(MONTH(Orders_CLEAN[[#This Row],[OrderDate]])/3,0))</f>
        <v>Q1</v>
      </c>
      <c r="D1598" t="s">
        <v>187</v>
      </c>
      <c r="E1598" t="str">
        <f>_xlfn.XLOOKUP(Orders_CLEAN[[#This Row],[CustomerID]],Customers[CustomerID],Customers[CustomerName])</f>
        <v>Pieter Joubert</v>
      </c>
      <c r="F1598" t="s">
        <v>65</v>
      </c>
      <c r="G1598" t="str">
        <f>_xlfn.XLOOKUP(Orders_CLEAN[[#This Row],[ProductID]],Products[ProductID],Products[ProductName])</f>
        <v>Bookcases Model 2</v>
      </c>
      <c r="H1598" t="str">
        <f>_xlfn.XLOOKUP(Orders_CLEAN[[#This Row],[ProductName]],Products[ProductName],Products[Category])</f>
        <v>Furniture</v>
      </c>
      <c r="I1598" s="6">
        <f>_xlfn.XLOOKUP(Orders_CLEAN[[#This Row],[ProductID]],Products[ProductID],Products[Cost])</f>
        <v>633.59</v>
      </c>
      <c r="J1598">
        <v>1</v>
      </c>
      <c r="K1598" s="6">
        <v>800.37</v>
      </c>
      <c r="L1598" s="7">
        <v>0</v>
      </c>
      <c r="M1598" t="s">
        <v>27</v>
      </c>
      <c r="N1598" t="s">
        <v>14</v>
      </c>
      <c r="O1598" t="str">
        <f>_xlfn.XLOOKUP(Orders_CLEAN[[#This Row],[Region]],Region_lookup[RegionCode],Region_lookup[RegionName])</f>
        <v>Western Cape</v>
      </c>
      <c r="P1598" t="s">
        <v>82</v>
      </c>
      <c r="Q1598" t="str">
        <f>_xlfn.XLOOKUP(Orders_CLEAN[[#This Row],[EmployeeID]],Employees[EmployeeID],Employees[EmployeeName])</f>
        <v>Thabo Pretorius</v>
      </c>
      <c r="R1598" s="8">
        <f>Orders_CLEAN[[#This Row],[Quantity]]*Orders_CLEAN[[#This Row],[UnitPrice]]*(1-Orders_CLEAN[[#This Row],[Discount]])</f>
        <v>800.37</v>
      </c>
      <c r="S1598" s="8">
        <f>Orders_CLEAN[[#This Row],[Cost]]*Orders_CLEAN[[#This Row],[Quantity]]</f>
        <v>633.59</v>
      </c>
      <c r="T1598" s="8">
        <f>Orders_CLEAN[[#This Row],[LineTotal]]-Orders_CLEAN[[#This Row],[LineCost]]</f>
        <v>166.77999999999997</v>
      </c>
      <c r="U1598" s="8" t="str">
        <f>IFERROR(IF(Orders_CLEAN[[#This Row],[Profit]]/Orders_CLEAN[[#This Row],[LineTotal]]&gt;0.3, "High", IF(Orders_CLEAN[[#This Row],[Profit]]/Orders_CLEAN[[#This Row],[LineTotal]]&gt;=0.15, "Medium", "Low")), "Quantity Error!")</f>
        <v>Medium</v>
      </c>
      <c r="V1598" s="8" t="str">
        <f>IF(COUNTIF(Returns[OrderID], Orders_CLEAN[[#This Row],[OrderID]])&gt;0, "Yes", "No")</f>
        <v>No</v>
      </c>
      <c r="W1598" s="19">
        <f>IF(Orders_CLEAN[[#This Row],[Returned]]="Yes",1,0)</f>
        <v>0</v>
      </c>
    </row>
    <row r="1599" spans="1:23" x14ac:dyDescent="0.2">
      <c r="A1599" t="s">
        <v>2344</v>
      </c>
      <c r="B1599" s="5">
        <v>45690</v>
      </c>
      <c r="C1599" s="5" t="str">
        <f>IF(Orders_CLEAN[[#This Row],[Quantity]]="", "Quantity Error!", "Q"&amp;ROUNDUP(MONTH(Orders_CLEAN[[#This Row],[OrderDate]])/3,0))</f>
        <v>Q1</v>
      </c>
      <c r="D1599" t="s">
        <v>351</v>
      </c>
      <c r="E1599" t="str">
        <f>_xlfn.XLOOKUP(Orders_CLEAN[[#This Row],[CustomerID]],Customers[CustomerID],Customers[CustomerName])</f>
        <v>Riaan Joubert</v>
      </c>
      <c r="F1599" t="s">
        <v>96</v>
      </c>
      <c r="G1599" t="str">
        <f>_xlfn.XLOOKUP(Orders_CLEAN[[#This Row],[ProductID]],Products[ProductID],Products[ProductName])</f>
        <v>Desks Model 2</v>
      </c>
      <c r="H1599" t="str">
        <f>_xlfn.XLOOKUP(Orders_CLEAN[[#This Row],[ProductName]],Products[ProductName],Products[Category])</f>
        <v>Furniture</v>
      </c>
      <c r="I1599" s="6">
        <f>_xlfn.XLOOKUP(Orders_CLEAN[[#This Row],[ProductID]],Products[ProductID],Products[Cost])</f>
        <v>209.29</v>
      </c>
      <c r="J1599">
        <v>8</v>
      </c>
      <c r="K1599" s="6">
        <v>425.58</v>
      </c>
      <c r="L1599" s="7">
        <v>0</v>
      </c>
      <c r="M1599" t="s">
        <v>13</v>
      </c>
      <c r="N1599" t="s">
        <v>14</v>
      </c>
      <c r="O1599" t="str">
        <f>_xlfn.XLOOKUP(Orders_CLEAN[[#This Row],[Region]],Region_lookup[RegionCode],Region_lookup[RegionName])</f>
        <v>Western Cape</v>
      </c>
      <c r="P1599" t="s">
        <v>93</v>
      </c>
      <c r="Q1599" t="str">
        <f>_xlfn.XLOOKUP(Orders_CLEAN[[#This Row],[EmployeeID]],Employees[EmployeeID],Employees[EmployeeName])</f>
        <v>Anja Zulu</v>
      </c>
      <c r="R1599" s="8">
        <f>Orders_CLEAN[[#This Row],[Quantity]]*Orders_CLEAN[[#This Row],[UnitPrice]]*(1-Orders_CLEAN[[#This Row],[Discount]])</f>
        <v>3404.64</v>
      </c>
      <c r="S1599" s="8">
        <f>Orders_CLEAN[[#This Row],[Cost]]*Orders_CLEAN[[#This Row],[Quantity]]</f>
        <v>1674.32</v>
      </c>
      <c r="T1599" s="8">
        <f>Orders_CLEAN[[#This Row],[LineTotal]]-Orders_CLEAN[[#This Row],[LineCost]]</f>
        <v>1730.32</v>
      </c>
      <c r="U1599" s="8" t="str">
        <f>IFERROR(IF(Orders_CLEAN[[#This Row],[Profit]]/Orders_CLEAN[[#This Row],[LineTotal]]&gt;0.3, "High", IF(Orders_CLEAN[[#This Row],[Profit]]/Orders_CLEAN[[#This Row],[LineTotal]]&gt;=0.15, "Medium", "Low")), "Quantity Error!")</f>
        <v>High</v>
      </c>
      <c r="V1599" s="8" t="str">
        <f>IF(COUNTIF(Returns[OrderID], Orders_CLEAN[[#This Row],[OrderID]])&gt;0, "Yes", "No")</f>
        <v>No</v>
      </c>
      <c r="W1599" s="19">
        <f>IF(Orders_CLEAN[[#This Row],[Returned]]="Yes",1,0)</f>
        <v>0</v>
      </c>
    </row>
    <row r="1600" spans="1:23" x14ac:dyDescent="0.2">
      <c r="A1600" t="s">
        <v>2346</v>
      </c>
      <c r="B1600" s="5">
        <v>45706</v>
      </c>
      <c r="C1600" s="5" t="str">
        <f>IF(Orders_CLEAN[[#This Row],[Quantity]]="", "Quantity Error!", "Q"&amp;ROUNDUP(MONTH(Orders_CLEAN[[#This Row],[OrderDate]])/3,0))</f>
        <v>Q1</v>
      </c>
      <c r="D1600" t="s">
        <v>177</v>
      </c>
      <c r="E1600" t="str">
        <f>_xlfn.XLOOKUP(Orders_CLEAN[[#This Row],[CustomerID]],Customers[CustomerID],Customers[CustomerName])</f>
        <v>Zanele Pretorius</v>
      </c>
      <c r="F1600" t="s">
        <v>195</v>
      </c>
      <c r="G1600" t="str">
        <f>_xlfn.XLOOKUP(Orders_CLEAN[[#This Row],[ProductID]],Products[ProductID],Products[ProductName])</f>
        <v>Printers Model 2</v>
      </c>
      <c r="H1600" t="str">
        <f>_xlfn.XLOOKUP(Orders_CLEAN[[#This Row],[ProductName]],Products[ProductName],Products[Category])</f>
        <v>Technology</v>
      </c>
      <c r="I1600" s="6">
        <f>_xlfn.XLOOKUP(Orders_CLEAN[[#This Row],[ProductID]],Products[ProductID],Products[Cost])</f>
        <v>338.21</v>
      </c>
      <c r="J1600">
        <v>8</v>
      </c>
      <c r="K1600" s="6">
        <v>661.25</v>
      </c>
      <c r="L1600" s="7">
        <v>0</v>
      </c>
      <c r="M1600" t="s">
        <v>62</v>
      </c>
      <c r="N1600" t="s">
        <v>14</v>
      </c>
      <c r="O1600" t="str">
        <f>_xlfn.XLOOKUP(Orders_CLEAN[[#This Row],[Region]],Region_lookup[RegionCode],Region_lookup[RegionName])</f>
        <v>Western Cape</v>
      </c>
      <c r="P1600" t="s">
        <v>82</v>
      </c>
      <c r="Q1600" t="str">
        <f>_xlfn.XLOOKUP(Orders_CLEAN[[#This Row],[EmployeeID]],Employees[EmployeeID],Employees[EmployeeName])</f>
        <v>Thabo Pretorius</v>
      </c>
      <c r="R1600" s="8">
        <f>Orders_CLEAN[[#This Row],[Quantity]]*Orders_CLEAN[[#This Row],[UnitPrice]]*(1-Orders_CLEAN[[#This Row],[Discount]])</f>
        <v>5290</v>
      </c>
      <c r="S1600" s="8">
        <f>Orders_CLEAN[[#This Row],[Cost]]*Orders_CLEAN[[#This Row],[Quantity]]</f>
        <v>2705.68</v>
      </c>
      <c r="T1600" s="8">
        <f>Orders_CLEAN[[#This Row],[LineTotal]]-Orders_CLEAN[[#This Row],[LineCost]]</f>
        <v>2584.3200000000002</v>
      </c>
      <c r="U1600" s="8" t="str">
        <f>IFERROR(IF(Orders_CLEAN[[#This Row],[Profit]]/Orders_CLEAN[[#This Row],[LineTotal]]&gt;0.3, "High", IF(Orders_CLEAN[[#This Row],[Profit]]/Orders_CLEAN[[#This Row],[LineTotal]]&gt;=0.15, "Medium", "Low")), "Quantity Error!")</f>
        <v>High</v>
      </c>
      <c r="V1600" s="8" t="str">
        <f>IF(COUNTIF(Returns[OrderID], Orders_CLEAN[[#This Row],[OrderID]])&gt;0, "Yes", "No")</f>
        <v>No</v>
      </c>
      <c r="W1600" s="19">
        <f>IF(Orders_CLEAN[[#This Row],[Returned]]="Yes",1,0)</f>
        <v>0</v>
      </c>
    </row>
    <row r="1601" spans="1:23" x14ac:dyDescent="0.2">
      <c r="A1601" t="s">
        <v>2347</v>
      </c>
      <c r="B1601" s="5">
        <v>45751</v>
      </c>
      <c r="C1601" s="5" t="str">
        <f>IF(Orders_CLEAN[[#This Row],[Quantity]]="", "Quantity Error!", "Q"&amp;ROUNDUP(MONTH(Orders_CLEAN[[#This Row],[OrderDate]])/3,0))</f>
        <v>Q2</v>
      </c>
      <c r="D1601" t="s">
        <v>154</v>
      </c>
      <c r="E1601" t="str">
        <f>_xlfn.XLOOKUP(Orders_CLEAN[[#This Row],[CustomerID]],Customers[CustomerID],Customers[CustomerName])</f>
        <v>Nomvula Mahlangu</v>
      </c>
      <c r="F1601" t="s">
        <v>139</v>
      </c>
      <c r="G1601" t="str">
        <f>_xlfn.XLOOKUP(Orders_CLEAN[[#This Row],[ProductID]],Products[ProductID],Products[ProductName])</f>
        <v>Envelopes Model 3</v>
      </c>
      <c r="H1601" t="str">
        <f>_xlfn.XLOOKUP(Orders_CLEAN[[#This Row],[ProductName]],Products[ProductName],Products[Category])</f>
        <v>Office Supplies</v>
      </c>
      <c r="I1601" s="6">
        <f>_xlfn.XLOOKUP(Orders_CLEAN[[#This Row],[ProductID]],Products[ProductID],Products[Cost])</f>
        <v>110.07</v>
      </c>
      <c r="J1601">
        <v>10</v>
      </c>
      <c r="K1601" s="6">
        <v>193.99</v>
      </c>
      <c r="L1601" s="7">
        <v>0</v>
      </c>
      <c r="M1601" t="s">
        <v>27</v>
      </c>
      <c r="N1601" t="s">
        <v>31</v>
      </c>
      <c r="O1601" t="str">
        <f>_xlfn.XLOOKUP(Orders_CLEAN[[#This Row],[Region]],Region_lookup[RegionCode],Region_lookup[RegionName])</f>
        <v>Gauteng</v>
      </c>
      <c r="P1601" t="s">
        <v>43</v>
      </c>
      <c r="Q1601" t="str">
        <f>_xlfn.XLOOKUP(Orders_CLEAN[[#This Row],[EmployeeID]],Employees[EmployeeID],Employees[EmployeeName])</f>
        <v>Thabo Dlamini</v>
      </c>
      <c r="R1601" s="8">
        <f>Orders_CLEAN[[#This Row],[Quantity]]*Orders_CLEAN[[#This Row],[UnitPrice]]*(1-Orders_CLEAN[[#This Row],[Discount]])</f>
        <v>1939.9</v>
      </c>
      <c r="S1601" s="8">
        <f>Orders_CLEAN[[#This Row],[Cost]]*Orders_CLEAN[[#This Row],[Quantity]]</f>
        <v>1100.6999999999998</v>
      </c>
      <c r="T1601" s="8">
        <f>Orders_CLEAN[[#This Row],[LineTotal]]-Orders_CLEAN[[#This Row],[LineCost]]</f>
        <v>839.20000000000027</v>
      </c>
      <c r="U1601" s="8" t="str">
        <f>IFERROR(IF(Orders_CLEAN[[#This Row],[Profit]]/Orders_CLEAN[[#This Row],[LineTotal]]&gt;0.3, "High", IF(Orders_CLEAN[[#This Row],[Profit]]/Orders_CLEAN[[#This Row],[LineTotal]]&gt;=0.15, "Medium", "Low")), "Quantity Error!")</f>
        <v>High</v>
      </c>
      <c r="V1601" s="8" t="str">
        <f>IF(COUNTIF(Returns[OrderID], Orders_CLEAN[[#This Row],[OrderID]])&gt;0, "Yes", "No")</f>
        <v>No</v>
      </c>
      <c r="W1601" s="19">
        <f>IF(Orders_CLEAN[[#This Row],[Returned]]="Yes",1,0)</f>
        <v>0</v>
      </c>
    </row>
    <row r="1602" spans="1:23" x14ac:dyDescent="0.2">
      <c r="A1602" t="s">
        <v>2348</v>
      </c>
      <c r="B1602" s="5">
        <v>45629</v>
      </c>
      <c r="C1602" s="5" t="str">
        <f>IF(Orders_CLEAN[[#This Row],[Quantity]]="", "Quantity Error!", "Q"&amp;ROUNDUP(MONTH(Orders_CLEAN[[#This Row],[OrderDate]])/3,0))</f>
        <v>Q4</v>
      </c>
      <c r="D1602" t="s">
        <v>194</v>
      </c>
      <c r="E1602" t="str">
        <f>_xlfn.XLOOKUP(Orders_CLEAN[[#This Row],[CustomerID]],Customers[CustomerID],Customers[CustomerName])</f>
        <v>Elmarie Molefe</v>
      </c>
      <c r="F1602" t="s">
        <v>46</v>
      </c>
      <c r="G1602" t="str">
        <f>_xlfn.XLOOKUP(Orders_CLEAN[[#This Row],[ProductID]],Products[ProductID],Products[ProductName])</f>
        <v>Tables Model 4</v>
      </c>
      <c r="H1602" t="str">
        <f>_xlfn.XLOOKUP(Orders_CLEAN[[#This Row],[ProductName]],Products[ProductName],Products[Category])</f>
        <v>Furniture</v>
      </c>
      <c r="I1602" s="6">
        <f>_xlfn.XLOOKUP(Orders_CLEAN[[#This Row],[ProductID]],Products[ProductID],Products[Cost])</f>
        <v>707.97</v>
      </c>
      <c r="J1602">
        <v>11</v>
      </c>
      <c r="K1602" s="6">
        <v>1262.55</v>
      </c>
      <c r="L1602" s="7">
        <v>0</v>
      </c>
      <c r="M1602" t="s">
        <v>36</v>
      </c>
      <c r="N1602" t="s">
        <v>14</v>
      </c>
      <c r="O1602" t="str">
        <f>_xlfn.XLOOKUP(Orders_CLEAN[[#This Row],[Region]],Region_lookup[RegionCode],Region_lookup[RegionName])</f>
        <v>Western Cape</v>
      </c>
      <c r="P1602" t="s">
        <v>15</v>
      </c>
      <c r="Q1602" t="str">
        <f>_xlfn.XLOOKUP(Orders_CLEAN[[#This Row],[EmployeeID]],Employees[EmployeeID],Employees[EmployeeName])</f>
        <v>Anja Fourie</v>
      </c>
      <c r="R1602" s="8">
        <f>Orders_CLEAN[[#This Row],[Quantity]]*Orders_CLEAN[[#This Row],[UnitPrice]]*(1-Orders_CLEAN[[#This Row],[Discount]])</f>
        <v>13888.05</v>
      </c>
      <c r="S1602" s="8">
        <f>Orders_CLEAN[[#This Row],[Cost]]*Orders_CLEAN[[#This Row],[Quantity]]</f>
        <v>7787.67</v>
      </c>
      <c r="T1602" s="8">
        <f>Orders_CLEAN[[#This Row],[LineTotal]]-Orders_CLEAN[[#This Row],[LineCost]]</f>
        <v>6100.3799999999992</v>
      </c>
      <c r="U1602" s="8" t="str">
        <f>IFERROR(IF(Orders_CLEAN[[#This Row],[Profit]]/Orders_CLEAN[[#This Row],[LineTotal]]&gt;0.3, "High", IF(Orders_CLEAN[[#This Row],[Profit]]/Orders_CLEAN[[#This Row],[LineTotal]]&gt;=0.15, "Medium", "Low")), "Quantity Error!")</f>
        <v>High</v>
      </c>
      <c r="V1602" s="8" t="str">
        <f>IF(COUNTIF(Returns[OrderID], Orders_CLEAN[[#This Row],[OrderID]])&gt;0, "Yes", "No")</f>
        <v>No</v>
      </c>
      <c r="W1602" s="19">
        <f>IF(Orders_CLEAN[[#This Row],[Returned]]="Yes",1,0)</f>
        <v>0</v>
      </c>
    </row>
    <row r="1603" spans="1:23" x14ac:dyDescent="0.2">
      <c r="A1603" t="s">
        <v>2349</v>
      </c>
      <c r="B1603" s="5">
        <v>45530</v>
      </c>
      <c r="C1603" s="5" t="str">
        <f>IF(Orders_CLEAN[[#This Row],[Quantity]]="", "Quantity Error!", "Q"&amp;ROUNDUP(MONTH(Orders_CLEAN[[#This Row],[OrderDate]])/3,0))</f>
        <v>Q3</v>
      </c>
      <c r="D1603" t="s">
        <v>11</v>
      </c>
      <c r="E1603" t="str">
        <f>_xlfn.XLOOKUP(Orders_CLEAN[[#This Row],[CustomerID]],Customers[CustomerID],Customers[CustomerName])</f>
        <v>Werner Molefe</v>
      </c>
      <c r="F1603" t="s">
        <v>139</v>
      </c>
      <c r="G1603" t="str">
        <f>_xlfn.XLOOKUP(Orders_CLEAN[[#This Row],[ProductID]],Products[ProductID],Products[ProductName])</f>
        <v>Envelopes Model 3</v>
      </c>
      <c r="H1603" t="str">
        <f>_xlfn.XLOOKUP(Orders_CLEAN[[#This Row],[ProductName]],Products[ProductName],Products[Category])</f>
        <v>Office Supplies</v>
      </c>
      <c r="I1603" s="6">
        <f>_xlfn.XLOOKUP(Orders_CLEAN[[#This Row],[ProductID]],Products[ProductID],Products[Cost])</f>
        <v>110.07</v>
      </c>
      <c r="J1603">
        <v>5</v>
      </c>
      <c r="K1603" s="6">
        <v>193.99</v>
      </c>
      <c r="L1603" s="7">
        <v>0.15</v>
      </c>
      <c r="M1603" t="s">
        <v>27</v>
      </c>
      <c r="N1603" t="s">
        <v>14</v>
      </c>
      <c r="O1603" t="str">
        <f>_xlfn.XLOOKUP(Orders_CLEAN[[#This Row],[Region]],Region_lookup[RegionCode],Region_lookup[RegionName])</f>
        <v>Western Cape</v>
      </c>
      <c r="P1603" t="s">
        <v>15</v>
      </c>
      <c r="Q1603" t="str">
        <f>_xlfn.XLOOKUP(Orders_CLEAN[[#This Row],[EmployeeID]],Employees[EmployeeID],Employees[EmployeeName])</f>
        <v>Anja Fourie</v>
      </c>
      <c r="R1603" s="8">
        <f>Orders_CLEAN[[#This Row],[Quantity]]*Orders_CLEAN[[#This Row],[UnitPrice]]*(1-Orders_CLEAN[[#This Row],[Discount]])</f>
        <v>824.45749999999998</v>
      </c>
      <c r="S1603" s="8">
        <f>Orders_CLEAN[[#This Row],[Cost]]*Orders_CLEAN[[#This Row],[Quantity]]</f>
        <v>550.34999999999991</v>
      </c>
      <c r="T1603" s="8">
        <f>Orders_CLEAN[[#This Row],[LineTotal]]-Orders_CLEAN[[#This Row],[LineCost]]</f>
        <v>274.10750000000007</v>
      </c>
      <c r="U1603" s="8" t="str">
        <f>IFERROR(IF(Orders_CLEAN[[#This Row],[Profit]]/Orders_CLEAN[[#This Row],[LineTotal]]&gt;0.3, "High", IF(Orders_CLEAN[[#This Row],[Profit]]/Orders_CLEAN[[#This Row],[LineTotal]]&gt;=0.15, "Medium", "Low")), "Quantity Error!")</f>
        <v>High</v>
      </c>
      <c r="V1603" s="8" t="str">
        <f>IF(COUNTIF(Returns[OrderID], Orders_CLEAN[[#This Row],[OrderID]])&gt;0, "Yes", "No")</f>
        <v>Yes</v>
      </c>
      <c r="W1603" s="19">
        <f>IF(Orders_CLEAN[[#This Row],[Returned]]="Yes",1,0)</f>
        <v>1</v>
      </c>
    </row>
    <row r="1604" spans="1:23" x14ac:dyDescent="0.2">
      <c r="A1604" t="s">
        <v>2350</v>
      </c>
      <c r="B1604" s="5">
        <v>45353</v>
      </c>
      <c r="C1604" s="5" t="str">
        <f>IF(Orders_CLEAN[[#This Row],[Quantity]]="", "Quantity Error!", "Q"&amp;ROUNDUP(MONTH(Orders_CLEAN[[#This Row],[OrderDate]])/3,0))</f>
        <v>Q1</v>
      </c>
      <c r="D1604" t="s">
        <v>440</v>
      </c>
      <c r="E1604" t="str">
        <f>_xlfn.XLOOKUP(Orders_CLEAN[[#This Row],[CustomerID]],Customers[CustomerID],Customers[CustomerName])</f>
        <v>Nomvula Mokoena</v>
      </c>
      <c r="F1604" t="s">
        <v>30</v>
      </c>
      <c r="G1604" t="str">
        <f>_xlfn.XLOOKUP(Orders_CLEAN[[#This Row],[ProductID]],Products[ProductID],Products[ProductName])</f>
        <v>Paper Model 4</v>
      </c>
      <c r="H1604" t="str">
        <f>_xlfn.XLOOKUP(Orders_CLEAN[[#This Row],[ProductName]],Products[ProductName],Products[Category])</f>
        <v>Office Supplies</v>
      </c>
      <c r="I1604" s="6">
        <f>_xlfn.XLOOKUP(Orders_CLEAN[[#This Row],[ProductID]],Products[ProductID],Products[Cost])</f>
        <v>528.29</v>
      </c>
      <c r="J1604">
        <v>9</v>
      </c>
      <c r="K1604" s="6">
        <v>798.12</v>
      </c>
      <c r="L1604" s="7">
        <v>0</v>
      </c>
      <c r="M1604" t="s">
        <v>27</v>
      </c>
      <c r="N1604" t="s">
        <v>47</v>
      </c>
      <c r="O1604" t="str">
        <f>_xlfn.XLOOKUP(Orders_CLEAN[[#This Row],[Region]],Region_lookup[RegionCode],Region_lookup[RegionName])</f>
        <v>Eastern Cape</v>
      </c>
      <c r="P1604" t="s">
        <v>48</v>
      </c>
      <c r="Q1604" t="str">
        <f>_xlfn.XLOOKUP(Orders_CLEAN[[#This Row],[EmployeeID]],Employees[EmployeeID],Employees[EmployeeName])</f>
        <v>Sipho Ndlovu</v>
      </c>
      <c r="R1604" s="8">
        <f>Orders_CLEAN[[#This Row],[Quantity]]*Orders_CLEAN[[#This Row],[UnitPrice]]*(1-Orders_CLEAN[[#This Row],[Discount]])</f>
        <v>7183.08</v>
      </c>
      <c r="S1604" s="8">
        <f>Orders_CLEAN[[#This Row],[Cost]]*Orders_CLEAN[[#This Row],[Quantity]]</f>
        <v>4754.6099999999997</v>
      </c>
      <c r="T1604" s="8">
        <f>Orders_CLEAN[[#This Row],[LineTotal]]-Orders_CLEAN[[#This Row],[LineCost]]</f>
        <v>2428.4700000000003</v>
      </c>
      <c r="U1604" s="8" t="str">
        <f>IFERROR(IF(Orders_CLEAN[[#This Row],[Profit]]/Orders_CLEAN[[#This Row],[LineTotal]]&gt;0.3, "High", IF(Orders_CLEAN[[#This Row],[Profit]]/Orders_CLEAN[[#This Row],[LineTotal]]&gt;=0.15, "Medium", "Low")), "Quantity Error!")</f>
        <v>High</v>
      </c>
      <c r="V1604" s="8" t="str">
        <f>IF(COUNTIF(Returns[OrderID], Orders_CLEAN[[#This Row],[OrderID]])&gt;0, "Yes", "No")</f>
        <v>No</v>
      </c>
      <c r="W1604" s="19">
        <f>IF(Orders_CLEAN[[#This Row],[Returned]]="Yes",1,0)</f>
        <v>0</v>
      </c>
    </row>
    <row r="1605" spans="1:23" x14ac:dyDescent="0.2">
      <c r="A1605" t="s">
        <v>2351</v>
      </c>
      <c r="B1605" s="5">
        <v>45462</v>
      </c>
      <c r="C1605" s="5" t="str">
        <f>IF(Orders_CLEAN[[#This Row],[Quantity]]="", "Quantity Error!", "Q"&amp;ROUNDUP(MONTH(Orders_CLEAN[[#This Row],[OrderDate]])/3,0))</f>
        <v>Q2</v>
      </c>
      <c r="D1605" t="s">
        <v>123</v>
      </c>
      <c r="E1605" t="str">
        <f>_xlfn.XLOOKUP(Orders_CLEAN[[#This Row],[CustomerID]],Customers[CustomerID],Customers[CustomerName])</f>
        <v>Nomvula Steyn</v>
      </c>
      <c r="F1605" t="s">
        <v>12</v>
      </c>
      <c r="G1605" t="str">
        <f>_xlfn.XLOOKUP(Orders_CLEAN[[#This Row],[ProductID]],Products[ProductID],Products[ProductName])</f>
        <v>Printers Model 3</v>
      </c>
      <c r="H1605" t="str">
        <f>_xlfn.XLOOKUP(Orders_CLEAN[[#This Row],[ProductName]],Products[ProductName],Products[Category])</f>
        <v>Technology</v>
      </c>
      <c r="I1605" s="6">
        <f>_xlfn.XLOOKUP(Orders_CLEAN[[#This Row],[ProductID]],Products[ProductID],Products[Cost])</f>
        <v>127.85</v>
      </c>
      <c r="J1605">
        <v>7</v>
      </c>
      <c r="K1605" s="6">
        <v>210.2</v>
      </c>
      <c r="L1605" s="7">
        <v>0</v>
      </c>
      <c r="M1605" t="s">
        <v>27</v>
      </c>
      <c r="N1605" t="s">
        <v>31</v>
      </c>
      <c r="O1605" t="str">
        <f>_xlfn.XLOOKUP(Orders_CLEAN[[#This Row],[Region]],Region_lookup[RegionCode],Region_lookup[RegionName])</f>
        <v>Gauteng</v>
      </c>
      <c r="P1605" t="s">
        <v>52</v>
      </c>
      <c r="Q1605" t="str">
        <f>_xlfn.XLOOKUP(Orders_CLEAN[[#This Row],[EmployeeID]],Employees[EmployeeID],Employees[EmployeeName])</f>
        <v>Precious Mbatha</v>
      </c>
      <c r="R1605" s="8">
        <f>Orders_CLEAN[[#This Row],[Quantity]]*Orders_CLEAN[[#This Row],[UnitPrice]]*(1-Orders_CLEAN[[#This Row],[Discount]])</f>
        <v>1471.3999999999999</v>
      </c>
      <c r="S1605" s="8">
        <f>Orders_CLEAN[[#This Row],[Cost]]*Orders_CLEAN[[#This Row],[Quantity]]</f>
        <v>894.94999999999993</v>
      </c>
      <c r="T1605" s="8">
        <f>Orders_CLEAN[[#This Row],[LineTotal]]-Orders_CLEAN[[#This Row],[LineCost]]</f>
        <v>576.44999999999993</v>
      </c>
      <c r="U1605" s="8" t="str">
        <f>IFERROR(IF(Orders_CLEAN[[#This Row],[Profit]]/Orders_CLEAN[[#This Row],[LineTotal]]&gt;0.3, "High", IF(Orders_CLEAN[[#This Row],[Profit]]/Orders_CLEAN[[#This Row],[LineTotal]]&gt;=0.15, "Medium", "Low")), "Quantity Error!")</f>
        <v>High</v>
      </c>
      <c r="V1605" s="8" t="str">
        <f>IF(COUNTIF(Returns[OrderID], Orders_CLEAN[[#This Row],[OrderID]])&gt;0, "Yes", "No")</f>
        <v>No</v>
      </c>
      <c r="W1605" s="19">
        <f>IF(Orders_CLEAN[[#This Row],[Returned]]="Yes",1,0)</f>
        <v>0</v>
      </c>
    </row>
    <row r="1606" spans="1:23" x14ac:dyDescent="0.2">
      <c r="A1606" t="s">
        <v>2353</v>
      </c>
      <c r="B1606" s="5">
        <v>45502</v>
      </c>
      <c r="C1606" s="5" t="str">
        <f>IF(Orders_CLEAN[[#This Row],[Quantity]]="", "Quantity Error!", "Q"&amp;ROUNDUP(MONTH(Orders_CLEAN[[#This Row],[OrderDate]])/3,0))</f>
        <v>Q3</v>
      </c>
      <c r="D1606" t="s">
        <v>463</v>
      </c>
      <c r="E1606" t="str">
        <f>_xlfn.XLOOKUP(Orders_CLEAN[[#This Row],[CustomerID]],Customers[CustomerID],Customers[CustomerName])</f>
        <v>Anja Van Der Merwe</v>
      </c>
      <c r="F1606" t="s">
        <v>114</v>
      </c>
      <c r="G1606" t="str">
        <f>_xlfn.XLOOKUP(Orders_CLEAN[[#This Row],[ProductID]],Products[ProductID],Products[ProductName])</f>
        <v>Staplers Model 4</v>
      </c>
      <c r="H1606" t="str">
        <f>_xlfn.XLOOKUP(Orders_CLEAN[[#This Row],[ProductName]],Products[ProductName],Products[Category])</f>
        <v>Office Supplies</v>
      </c>
      <c r="I1606" s="6">
        <f>_xlfn.XLOOKUP(Orders_CLEAN[[#This Row],[ProductID]],Products[ProductID],Products[Cost])</f>
        <v>465.76</v>
      </c>
      <c r="J1606">
        <v>3</v>
      </c>
      <c r="K1606" s="6">
        <v>906.25</v>
      </c>
      <c r="L1606" s="7">
        <v>0</v>
      </c>
      <c r="M1606" t="s">
        <v>13</v>
      </c>
      <c r="N1606" t="s">
        <v>21</v>
      </c>
      <c r="O1606" t="str">
        <f>_xlfn.XLOOKUP(Orders_CLEAN[[#This Row],[Region]],Region_lookup[RegionCode],Region_lookup[RegionName])</f>
        <v>KwaZulu-Natal</v>
      </c>
      <c r="P1606" t="s">
        <v>97</v>
      </c>
      <c r="Q1606" t="str">
        <f>_xlfn.XLOOKUP(Orders_CLEAN[[#This Row],[EmployeeID]],Employees[EmployeeID],Employees[EmployeeName])</f>
        <v>Bongani Sithole</v>
      </c>
      <c r="R1606" s="8">
        <f>Orders_CLEAN[[#This Row],[Quantity]]*Orders_CLEAN[[#This Row],[UnitPrice]]*(1-Orders_CLEAN[[#This Row],[Discount]])</f>
        <v>2718.75</v>
      </c>
      <c r="S1606" s="8">
        <f>Orders_CLEAN[[#This Row],[Cost]]*Orders_CLEAN[[#This Row],[Quantity]]</f>
        <v>1397.28</v>
      </c>
      <c r="T1606" s="8">
        <f>Orders_CLEAN[[#This Row],[LineTotal]]-Orders_CLEAN[[#This Row],[LineCost]]</f>
        <v>1321.47</v>
      </c>
      <c r="U1606" s="8" t="str">
        <f>IFERROR(IF(Orders_CLEAN[[#This Row],[Profit]]/Orders_CLEAN[[#This Row],[LineTotal]]&gt;0.3, "High", IF(Orders_CLEAN[[#This Row],[Profit]]/Orders_CLEAN[[#This Row],[LineTotal]]&gt;=0.15, "Medium", "Low")), "Quantity Error!")</f>
        <v>High</v>
      </c>
      <c r="V1606" s="8" t="str">
        <f>IF(COUNTIF(Returns[OrderID], Orders_CLEAN[[#This Row],[OrderID]])&gt;0, "Yes", "No")</f>
        <v>No</v>
      </c>
      <c r="W1606" s="19">
        <f>IF(Orders_CLEAN[[#This Row],[Returned]]="Yes",1,0)</f>
        <v>0</v>
      </c>
    </row>
    <row r="1607" spans="1:23" x14ac:dyDescent="0.2">
      <c r="A1607" t="s">
        <v>2355</v>
      </c>
      <c r="B1607" s="5">
        <v>45691</v>
      </c>
      <c r="C1607" s="5" t="str">
        <f>IF(Orders_CLEAN[[#This Row],[Quantity]]="", "Quantity Error!", "Q"&amp;ROUNDUP(MONTH(Orders_CLEAN[[#This Row],[OrderDate]])/3,0))</f>
        <v>Q1</v>
      </c>
      <c r="D1607" t="s">
        <v>25</v>
      </c>
      <c r="E1607" t="str">
        <f>_xlfn.XLOOKUP(Orders_CLEAN[[#This Row],[CustomerID]],Customers[CustomerID],Customers[CustomerName])</f>
        <v>Anja Pretorius</v>
      </c>
      <c r="F1607" t="s">
        <v>61</v>
      </c>
      <c r="G1607" t="str">
        <f>_xlfn.XLOOKUP(Orders_CLEAN[[#This Row],[ProductID]],Products[ProductID],Products[ProductName])</f>
        <v>Laptops Model 4</v>
      </c>
      <c r="H1607" t="str">
        <f>_xlfn.XLOOKUP(Orders_CLEAN[[#This Row],[ProductName]],Products[ProductName],Products[Category])</f>
        <v>Technology</v>
      </c>
      <c r="I1607" s="6">
        <f>_xlfn.XLOOKUP(Orders_CLEAN[[#This Row],[ProductID]],Products[ProductID],Products[Cost])</f>
        <v>329.6</v>
      </c>
      <c r="J1607">
        <v>10</v>
      </c>
      <c r="K1607" s="6">
        <v>455.77</v>
      </c>
      <c r="L1607" s="7">
        <v>0.15</v>
      </c>
      <c r="M1607" t="s">
        <v>27</v>
      </c>
      <c r="N1607" t="s">
        <v>14</v>
      </c>
      <c r="O1607" t="str">
        <f>_xlfn.XLOOKUP(Orders_CLEAN[[#This Row],[Region]],Region_lookup[RegionCode],Region_lookup[RegionName])</f>
        <v>Western Cape</v>
      </c>
      <c r="P1607" t="s">
        <v>93</v>
      </c>
      <c r="Q1607" t="str">
        <f>_xlfn.XLOOKUP(Orders_CLEAN[[#This Row],[EmployeeID]],Employees[EmployeeID],Employees[EmployeeName])</f>
        <v>Anja Zulu</v>
      </c>
      <c r="R1607" s="8">
        <f>Orders_CLEAN[[#This Row],[Quantity]]*Orders_CLEAN[[#This Row],[UnitPrice]]*(1-Orders_CLEAN[[#This Row],[Discount]])</f>
        <v>3874.0449999999996</v>
      </c>
      <c r="S1607" s="8">
        <f>Orders_CLEAN[[#This Row],[Cost]]*Orders_CLEAN[[#This Row],[Quantity]]</f>
        <v>3296</v>
      </c>
      <c r="T1607" s="8">
        <f>Orders_CLEAN[[#This Row],[LineTotal]]-Orders_CLEAN[[#This Row],[LineCost]]</f>
        <v>578.04499999999962</v>
      </c>
      <c r="U1607" s="8" t="str">
        <f>IFERROR(IF(Orders_CLEAN[[#This Row],[Profit]]/Orders_CLEAN[[#This Row],[LineTotal]]&gt;0.3, "High", IF(Orders_CLEAN[[#This Row],[Profit]]/Orders_CLEAN[[#This Row],[LineTotal]]&gt;=0.15, "Medium", "Low")), "Quantity Error!")</f>
        <v>Low</v>
      </c>
      <c r="V1607" s="8" t="str">
        <f>IF(COUNTIF(Returns[OrderID], Orders_CLEAN[[#This Row],[OrderID]])&gt;0, "Yes", "No")</f>
        <v>No</v>
      </c>
      <c r="W1607" s="19">
        <f>IF(Orders_CLEAN[[#This Row],[Returned]]="Yes",1,0)</f>
        <v>0</v>
      </c>
    </row>
    <row r="1608" spans="1:23" x14ac:dyDescent="0.2">
      <c r="A1608" t="s">
        <v>2356</v>
      </c>
      <c r="B1608" s="5">
        <v>45325</v>
      </c>
      <c r="C1608" s="5" t="str">
        <f>IF(Orders_CLEAN[[#This Row],[Quantity]]="", "Quantity Error!", "Q"&amp;ROUNDUP(MONTH(Orders_CLEAN[[#This Row],[OrderDate]])/3,0))</f>
        <v>Q1</v>
      </c>
      <c r="D1608" t="s">
        <v>117</v>
      </c>
      <c r="E1608" t="str">
        <f>_xlfn.XLOOKUP(Orders_CLEAN[[#This Row],[CustomerID]],Customers[CustomerID],Customers[CustomerName])</f>
        <v>Precious Dlamini</v>
      </c>
      <c r="F1608" t="s">
        <v>216</v>
      </c>
      <c r="G1608" t="str">
        <f>_xlfn.XLOOKUP(Orders_CLEAN[[#This Row],[ProductID]],Products[ProductID],Products[ProductName])</f>
        <v>Pens Model 1</v>
      </c>
      <c r="H1608" t="str">
        <f>_xlfn.XLOOKUP(Orders_CLEAN[[#This Row],[ProductName]],Products[ProductName],Products[Category])</f>
        <v>Office Supplies</v>
      </c>
      <c r="I1608" s="6">
        <f>_xlfn.XLOOKUP(Orders_CLEAN[[#This Row],[ProductID]],Products[ProductID],Products[Cost])</f>
        <v>640.09</v>
      </c>
      <c r="J1608">
        <v>11</v>
      </c>
      <c r="K1608" s="6">
        <v>1169.26</v>
      </c>
      <c r="L1608" s="7">
        <v>0</v>
      </c>
      <c r="M1608" t="s">
        <v>13</v>
      </c>
      <c r="N1608" t="s">
        <v>47</v>
      </c>
      <c r="O1608" t="str">
        <f>_xlfn.XLOOKUP(Orders_CLEAN[[#This Row],[Region]],Region_lookup[RegionCode],Region_lookup[RegionName])</f>
        <v>Eastern Cape</v>
      </c>
      <c r="P1608" t="s">
        <v>48</v>
      </c>
      <c r="Q1608" t="str">
        <f>_xlfn.XLOOKUP(Orders_CLEAN[[#This Row],[EmployeeID]],Employees[EmployeeID],Employees[EmployeeName])</f>
        <v>Sipho Ndlovu</v>
      </c>
      <c r="R1608" s="8">
        <f>Orders_CLEAN[[#This Row],[Quantity]]*Orders_CLEAN[[#This Row],[UnitPrice]]*(1-Orders_CLEAN[[#This Row],[Discount]])</f>
        <v>12861.86</v>
      </c>
      <c r="S1608" s="8">
        <f>Orders_CLEAN[[#This Row],[Cost]]*Orders_CLEAN[[#This Row],[Quantity]]</f>
        <v>7040.9900000000007</v>
      </c>
      <c r="T1608" s="8">
        <f>Orders_CLEAN[[#This Row],[LineTotal]]-Orders_CLEAN[[#This Row],[LineCost]]</f>
        <v>5820.87</v>
      </c>
      <c r="U1608" s="8" t="str">
        <f>IFERROR(IF(Orders_CLEAN[[#This Row],[Profit]]/Orders_CLEAN[[#This Row],[LineTotal]]&gt;0.3, "High", IF(Orders_CLEAN[[#This Row],[Profit]]/Orders_CLEAN[[#This Row],[LineTotal]]&gt;=0.15, "Medium", "Low")), "Quantity Error!")</f>
        <v>High</v>
      </c>
      <c r="V1608" s="8" t="str">
        <f>IF(COUNTIF(Returns[OrderID], Orders_CLEAN[[#This Row],[OrderID]])&gt;0, "Yes", "No")</f>
        <v>No</v>
      </c>
      <c r="W1608" s="19">
        <f>IF(Orders_CLEAN[[#This Row],[Returned]]="Yes",1,0)</f>
        <v>0</v>
      </c>
    </row>
    <row r="1609" spans="1:23" x14ac:dyDescent="0.2">
      <c r="A1609" t="s">
        <v>2357</v>
      </c>
      <c r="B1609" s="5">
        <v>45600</v>
      </c>
      <c r="C1609" s="5" t="str">
        <f>IF(Orders_CLEAN[[#This Row],[Quantity]]="", "Quantity Error!", "Q"&amp;ROUNDUP(MONTH(Orders_CLEAN[[#This Row],[OrderDate]])/3,0))</f>
        <v>Q4</v>
      </c>
      <c r="D1609" t="s">
        <v>994</v>
      </c>
      <c r="E1609" t="str">
        <f>_xlfn.XLOOKUP(Orders_CLEAN[[#This Row],[CustomerID]],Customers[CustomerID],Customers[CustomerName])</f>
        <v>Kagiso Van Der Merwe</v>
      </c>
      <c r="F1609" t="s">
        <v>166</v>
      </c>
      <c r="G1609" t="str">
        <f>_xlfn.XLOOKUP(Orders_CLEAN[[#This Row],[ProductID]],Products[ProductID],Products[ProductName])</f>
        <v>Monitors Model 2</v>
      </c>
      <c r="H1609" t="str">
        <f>_xlfn.XLOOKUP(Orders_CLEAN[[#This Row],[ProductName]],Products[ProductName],Products[Category])</f>
        <v>Technology</v>
      </c>
      <c r="I1609" s="6">
        <f>_xlfn.XLOOKUP(Orders_CLEAN[[#This Row],[ProductID]],Products[ProductID],Products[Cost])</f>
        <v>396.64</v>
      </c>
      <c r="J1609">
        <v>3</v>
      </c>
      <c r="K1609" s="6">
        <v>532.41999999999996</v>
      </c>
      <c r="L1609" s="7">
        <v>0</v>
      </c>
      <c r="M1609" t="s">
        <v>62</v>
      </c>
      <c r="N1609" t="s">
        <v>14</v>
      </c>
      <c r="O1609" t="str">
        <f>_xlfn.XLOOKUP(Orders_CLEAN[[#This Row],[Region]],Region_lookup[RegionCode],Region_lookup[RegionName])</f>
        <v>Western Cape</v>
      </c>
      <c r="P1609" t="s">
        <v>82</v>
      </c>
      <c r="Q1609" t="str">
        <f>_xlfn.XLOOKUP(Orders_CLEAN[[#This Row],[EmployeeID]],Employees[EmployeeID],Employees[EmployeeName])</f>
        <v>Thabo Pretorius</v>
      </c>
      <c r="R1609" s="8">
        <f>Orders_CLEAN[[#This Row],[Quantity]]*Orders_CLEAN[[#This Row],[UnitPrice]]*(1-Orders_CLEAN[[#This Row],[Discount]])</f>
        <v>1597.2599999999998</v>
      </c>
      <c r="S1609" s="8">
        <f>Orders_CLEAN[[#This Row],[Cost]]*Orders_CLEAN[[#This Row],[Quantity]]</f>
        <v>1189.92</v>
      </c>
      <c r="T1609" s="8">
        <f>Orders_CLEAN[[#This Row],[LineTotal]]-Orders_CLEAN[[#This Row],[LineCost]]</f>
        <v>407.33999999999969</v>
      </c>
      <c r="U1609" s="8" t="str">
        <f>IFERROR(IF(Orders_CLEAN[[#This Row],[Profit]]/Orders_CLEAN[[#This Row],[LineTotal]]&gt;0.3, "High", IF(Orders_CLEAN[[#This Row],[Profit]]/Orders_CLEAN[[#This Row],[LineTotal]]&gt;=0.15, "Medium", "Low")), "Quantity Error!")</f>
        <v>Medium</v>
      </c>
      <c r="V1609" s="8" t="str">
        <f>IF(COUNTIF(Returns[OrderID], Orders_CLEAN[[#This Row],[OrderID]])&gt;0, "Yes", "No")</f>
        <v>No</v>
      </c>
      <c r="W1609" s="19">
        <f>IF(Orders_CLEAN[[#This Row],[Returned]]="Yes",1,0)</f>
        <v>0</v>
      </c>
    </row>
    <row r="1610" spans="1:23" x14ac:dyDescent="0.2">
      <c r="A1610" t="s">
        <v>2358</v>
      </c>
      <c r="B1610" s="5">
        <v>45578</v>
      </c>
      <c r="C1610" s="5" t="str">
        <f>IF(Orders_CLEAN[[#This Row],[Quantity]]="", "Quantity Error!", "Q"&amp;ROUNDUP(MONTH(Orders_CLEAN[[#This Row],[OrderDate]])/3,0))</f>
        <v>Q4</v>
      </c>
      <c r="D1610" t="s">
        <v>138</v>
      </c>
      <c r="E1610" t="str">
        <f>_xlfn.XLOOKUP(Orders_CLEAN[[#This Row],[CustomerID]],Customers[CustomerID],Customers[CustomerName])</f>
        <v>Nomsa Coetzee</v>
      </c>
      <c r="F1610" t="s">
        <v>104</v>
      </c>
      <c r="G1610" t="str">
        <f>_xlfn.XLOOKUP(Orders_CLEAN[[#This Row],[ProductID]],Products[ProductID],Products[ProductName])</f>
        <v>Envelopes Model 4</v>
      </c>
      <c r="H1610" t="str">
        <f>_xlfn.XLOOKUP(Orders_CLEAN[[#This Row],[ProductName]],Products[ProductName],Products[Category])</f>
        <v>Office Supplies</v>
      </c>
      <c r="I1610" s="6">
        <f>_xlfn.XLOOKUP(Orders_CLEAN[[#This Row],[ProductID]],Products[ProductID],Products[Cost])</f>
        <v>777.33</v>
      </c>
      <c r="J1610">
        <v>5</v>
      </c>
      <c r="K1610" s="6">
        <v>1363.68</v>
      </c>
      <c r="L1610" s="7">
        <v>0.1</v>
      </c>
      <c r="M1610" t="s">
        <v>27</v>
      </c>
      <c r="N1610" t="s">
        <v>21</v>
      </c>
      <c r="O1610" t="str">
        <f>_xlfn.XLOOKUP(Orders_CLEAN[[#This Row],[Region]],Region_lookup[RegionCode],Region_lookup[RegionName])</f>
        <v>KwaZulu-Natal</v>
      </c>
      <c r="P1610" t="s">
        <v>22</v>
      </c>
      <c r="Q1610" t="str">
        <f>_xlfn.XLOOKUP(Orders_CLEAN[[#This Row],[EmployeeID]],Employees[EmployeeID],Employees[EmployeeName])</f>
        <v>Thabo Le Roux</v>
      </c>
      <c r="R1610" s="8">
        <f>Orders_CLEAN[[#This Row],[Quantity]]*Orders_CLEAN[[#This Row],[UnitPrice]]*(1-Orders_CLEAN[[#This Row],[Discount]])</f>
        <v>6136.56</v>
      </c>
      <c r="S1610" s="8">
        <f>Orders_CLEAN[[#This Row],[Cost]]*Orders_CLEAN[[#This Row],[Quantity]]</f>
        <v>3886.65</v>
      </c>
      <c r="T1610" s="8">
        <f>Orders_CLEAN[[#This Row],[LineTotal]]-Orders_CLEAN[[#This Row],[LineCost]]</f>
        <v>2249.9100000000003</v>
      </c>
      <c r="U1610" s="8" t="str">
        <f>IFERROR(IF(Orders_CLEAN[[#This Row],[Profit]]/Orders_CLEAN[[#This Row],[LineTotal]]&gt;0.3, "High", IF(Orders_CLEAN[[#This Row],[Profit]]/Orders_CLEAN[[#This Row],[LineTotal]]&gt;=0.15, "Medium", "Low")), "Quantity Error!")</f>
        <v>High</v>
      </c>
      <c r="V1610" s="8" t="str">
        <f>IF(COUNTIF(Returns[OrderID], Orders_CLEAN[[#This Row],[OrderID]])&gt;0, "Yes", "No")</f>
        <v>No</v>
      </c>
      <c r="W1610" s="19">
        <f>IF(Orders_CLEAN[[#This Row],[Returned]]="Yes",1,0)</f>
        <v>0</v>
      </c>
    </row>
    <row r="1611" spans="1:23" x14ac:dyDescent="0.2">
      <c r="A1611" t="s">
        <v>2359</v>
      </c>
      <c r="B1611" s="5">
        <v>45491</v>
      </c>
      <c r="C1611" s="5" t="str">
        <f>IF(Orders_CLEAN[[#This Row],[Quantity]]="", "Quantity Error!", "Q"&amp;ROUNDUP(MONTH(Orders_CLEAN[[#This Row],[OrderDate]])/3,0))</f>
        <v>Q3</v>
      </c>
      <c r="D1611" t="s">
        <v>99</v>
      </c>
      <c r="E1611" t="str">
        <f>_xlfn.XLOOKUP(Orders_CLEAN[[#This Row],[CustomerID]],Customers[CustomerID],Customers[CustomerName])</f>
        <v>Kagiso Mahlangu</v>
      </c>
      <c r="F1611" t="s">
        <v>148</v>
      </c>
      <c r="G1611" t="str">
        <f>_xlfn.XLOOKUP(Orders_CLEAN[[#This Row],[ProductID]],Products[ProductID],Products[ProductName])</f>
        <v>Tables Model 3</v>
      </c>
      <c r="H1611" t="str">
        <f>_xlfn.XLOOKUP(Orders_CLEAN[[#This Row],[ProductName]],Products[ProductName],Products[Category])</f>
        <v>Furniture</v>
      </c>
      <c r="I1611" s="6">
        <f>_xlfn.XLOOKUP(Orders_CLEAN[[#This Row],[ProductID]],Products[ProductID],Products[Cost])</f>
        <v>190.89</v>
      </c>
      <c r="J1611">
        <v>9</v>
      </c>
      <c r="K1611" s="6">
        <v>243.15</v>
      </c>
      <c r="L1611" s="7">
        <v>0</v>
      </c>
      <c r="M1611" t="s">
        <v>13</v>
      </c>
      <c r="N1611" t="s">
        <v>47</v>
      </c>
      <c r="O1611" t="str">
        <f>_xlfn.XLOOKUP(Orders_CLEAN[[#This Row],[Region]],Region_lookup[RegionCode],Region_lookup[RegionName])</f>
        <v>Eastern Cape</v>
      </c>
      <c r="P1611" t="s">
        <v>48</v>
      </c>
      <c r="Q1611" t="str">
        <f>_xlfn.XLOOKUP(Orders_CLEAN[[#This Row],[EmployeeID]],Employees[EmployeeID],Employees[EmployeeName])</f>
        <v>Sipho Ndlovu</v>
      </c>
      <c r="R1611" s="8">
        <f>Orders_CLEAN[[#This Row],[Quantity]]*Orders_CLEAN[[#This Row],[UnitPrice]]*(1-Orders_CLEAN[[#This Row],[Discount]])</f>
        <v>2188.35</v>
      </c>
      <c r="S1611" s="8">
        <f>Orders_CLEAN[[#This Row],[Cost]]*Orders_CLEAN[[#This Row],[Quantity]]</f>
        <v>1718.0099999999998</v>
      </c>
      <c r="T1611" s="8">
        <f>Orders_CLEAN[[#This Row],[LineTotal]]-Orders_CLEAN[[#This Row],[LineCost]]</f>
        <v>470.34000000000015</v>
      </c>
      <c r="U1611" s="8" t="str">
        <f>IFERROR(IF(Orders_CLEAN[[#This Row],[Profit]]/Orders_CLEAN[[#This Row],[LineTotal]]&gt;0.3, "High", IF(Orders_CLEAN[[#This Row],[Profit]]/Orders_CLEAN[[#This Row],[LineTotal]]&gt;=0.15, "Medium", "Low")), "Quantity Error!")</f>
        <v>Medium</v>
      </c>
      <c r="V1611" s="8" t="str">
        <f>IF(COUNTIF(Returns[OrderID], Orders_CLEAN[[#This Row],[OrderID]])&gt;0, "Yes", "No")</f>
        <v>No</v>
      </c>
      <c r="W1611" s="19">
        <f>IF(Orders_CLEAN[[#This Row],[Returned]]="Yes",1,0)</f>
        <v>0</v>
      </c>
    </row>
    <row r="1612" spans="1:23" x14ac:dyDescent="0.2">
      <c r="A1612" t="s">
        <v>2361</v>
      </c>
      <c r="B1612" s="5">
        <v>45825</v>
      </c>
      <c r="C1612" s="5" t="str">
        <f>IF(Orders_CLEAN[[#This Row],[Quantity]]="", "Quantity Error!", "Q"&amp;ROUNDUP(MONTH(Orders_CLEAN[[#This Row],[OrderDate]])/3,0))</f>
        <v>Q2</v>
      </c>
      <c r="D1612" t="s">
        <v>371</v>
      </c>
      <c r="E1612" t="str">
        <f>_xlfn.XLOOKUP(Orders_CLEAN[[#This Row],[CustomerID]],Customers[CustomerID],Customers[CustomerName])</f>
        <v>Nomsa Dlamini</v>
      </c>
      <c r="F1612" t="s">
        <v>142</v>
      </c>
      <c r="G1612" t="str">
        <f>_xlfn.XLOOKUP(Orders_CLEAN[[#This Row],[ProductID]],Products[ProductID],Products[ProductName])</f>
        <v>Laptops Model 3</v>
      </c>
      <c r="H1612" t="str">
        <f>_xlfn.XLOOKUP(Orders_CLEAN[[#This Row],[ProductName]],Products[ProductName],Products[Category])</f>
        <v>Technology</v>
      </c>
      <c r="I1612" s="6">
        <f>_xlfn.XLOOKUP(Orders_CLEAN[[#This Row],[ProductID]],Products[ProductID],Products[Cost])</f>
        <v>727.96</v>
      </c>
      <c r="J1612">
        <v>6</v>
      </c>
      <c r="K1612" s="6">
        <v>1118.93</v>
      </c>
      <c r="L1612" s="7">
        <v>0</v>
      </c>
      <c r="M1612" t="s">
        <v>27</v>
      </c>
      <c r="N1612" t="s">
        <v>31</v>
      </c>
      <c r="O1612" t="str">
        <f>_xlfn.XLOOKUP(Orders_CLEAN[[#This Row],[Region]],Region_lookup[RegionCode],Region_lookup[RegionName])</f>
        <v>Gauteng</v>
      </c>
      <c r="P1612" t="s">
        <v>43</v>
      </c>
      <c r="Q1612" t="str">
        <f>_xlfn.XLOOKUP(Orders_CLEAN[[#This Row],[EmployeeID]],Employees[EmployeeID],Employees[EmployeeName])</f>
        <v>Thabo Dlamini</v>
      </c>
      <c r="R1612" s="8">
        <f>Orders_CLEAN[[#This Row],[Quantity]]*Orders_CLEAN[[#This Row],[UnitPrice]]*(1-Orders_CLEAN[[#This Row],[Discount]])</f>
        <v>6713.58</v>
      </c>
      <c r="S1612" s="8">
        <f>Orders_CLEAN[[#This Row],[Cost]]*Orders_CLEAN[[#This Row],[Quantity]]</f>
        <v>4367.76</v>
      </c>
      <c r="T1612" s="8">
        <f>Orders_CLEAN[[#This Row],[LineTotal]]-Orders_CLEAN[[#This Row],[LineCost]]</f>
        <v>2345.8199999999997</v>
      </c>
      <c r="U1612" s="8" t="str">
        <f>IFERROR(IF(Orders_CLEAN[[#This Row],[Profit]]/Orders_CLEAN[[#This Row],[LineTotal]]&gt;0.3, "High", IF(Orders_CLEAN[[#This Row],[Profit]]/Orders_CLEAN[[#This Row],[LineTotal]]&gt;=0.15, "Medium", "Low")), "Quantity Error!")</f>
        <v>High</v>
      </c>
      <c r="V1612" s="8" t="str">
        <f>IF(COUNTIF(Returns[OrderID], Orders_CLEAN[[#This Row],[OrderID]])&gt;0, "Yes", "No")</f>
        <v>No</v>
      </c>
      <c r="W1612" s="19">
        <f>IF(Orders_CLEAN[[#This Row],[Returned]]="Yes",1,0)</f>
        <v>0</v>
      </c>
    </row>
    <row r="1613" spans="1:23" x14ac:dyDescent="0.2">
      <c r="A1613" t="s">
        <v>2362</v>
      </c>
      <c r="B1613" s="5">
        <v>45593</v>
      </c>
      <c r="C1613" s="5" t="str">
        <f>IF(Orders_CLEAN[[#This Row],[Quantity]]="", "Quantity Error!", "Q"&amp;ROUNDUP(MONTH(Orders_CLEAN[[#This Row],[OrderDate]])/3,0))</f>
        <v>Q4</v>
      </c>
      <c r="D1613" t="s">
        <v>99</v>
      </c>
      <c r="E1613" t="str">
        <f>_xlfn.XLOOKUP(Orders_CLEAN[[#This Row],[CustomerID]],Customers[CustomerID],Customers[CustomerName])</f>
        <v>Kagiso Mahlangu</v>
      </c>
      <c r="F1613" t="s">
        <v>155</v>
      </c>
      <c r="G1613" t="str">
        <f>_xlfn.XLOOKUP(Orders_CLEAN[[#This Row],[ProductID]],Products[ProductID],Products[ProductName])</f>
        <v>Monitors Model 1</v>
      </c>
      <c r="H1613" t="str">
        <f>_xlfn.XLOOKUP(Orders_CLEAN[[#This Row],[ProductName]],Products[ProductName],Products[Category])</f>
        <v>Technology</v>
      </c>
      <c r="I1613" s="6">
        <f>_xlfn.XLOOKUP(Orders_CLEAN[[#This Row],[ProductID]],Products[ProductID],Products[Cost])</f>
        <v>757.28</v>
      </c>
      <c r="J1613">
        <v>8</v>
      </c>
      <c r="K1613" s="6">
        <v>1165.56</v>
      </c>
      <c r="L1613" s="7">
        <v>0.2</v>
      </c>
      <c r="M1613" t="s">
        <v>36</v>
      </c>
      <c r="N1613" t="s">
        <v>47</v>
      </c>
      <c r="O1613" t="str">
        <f>_xlfn.XLOOKUP(Orders_CLEAN[[#This Row],[Region]],Region_lookup[RegionCode],Region_lookup[RegionName])</f>
        <v>Eastern Cape</v>
      </c>
      <c r="P1613" t="s">
        <v>48</v>
      </c>
      <c r="Q1613" t="str">
        <f>_xlfn.XLOOKUP(Orders_CLEAN[[#This Row],[EmployeeID]],Employees[EmployeeID],Employees[EmployeeName])</f>
        <v>Sipho Ndlovu</v>
      </c>
      <c r="R1613" s="8">
        <f>Orders_CLEAN[[#This Row],[Quantity]]*Orders_CLEAN[[#This Row],[UnitPrice]]*(1-Orders_CLEAN[[#This Row],[Discount]])</f>
        <v>7459.5839999999998</v>
      </c>
      <c r="S1613" s="8">
        <f>Orders_CLEAN[[#This Row],[Cost]]*Orders_CLEAN[[#This Row],[Quantity]]</f>
        <v>6058.24</v>
      </c>
      <c r="T1613" s="8">
        <f>Orders_CLEAN[[#This Row],[LineTotal]]-Orders_CLEAN[[#This Row],[LineCost]]</f>
        <v>1401.3440000000001</v>
      </c>
      <c r="U1613" s="8" t="str">
        <f>IFERROR(IF(Orders_CLEAN[[#This Row],[Profit]]/Orders_CLEAN[[#This Row],[LineTotal]]&gt;0.3, "High", IF(Orders_CLEAN[[#This Row],[Profit]]/Orders_CLEAN[[#This Row],[LineTotal]]&gt;=0.15, "Medium", "Low")), "Quantity Error!")</f>
        <v>Medium</v>
      </c>
      <c r="V1613" s="8" t="str">
        <f>IF(COUNTIF(Returns[OrderID], Orders_CLEAN[[#This Row],[OrderID]])&gt;0, "Yes", "No")</f>
        <v>No</v>
      </c>
      <c r="W1613" s="19">
        <f>IF(Orders_CLEAN[[#This Row],[Returned]]="Yes",1,0)</f>
        <v>0</v>
      </c>
    </row>
    <row r="1614" spans="1:23" x14ac:dyDescent="0.2">
      <c r="A1614" t="s">
        <v>2363</v>
      </c>
      <c r="B1614" s="5">
        <v>45569</v>
      </c>
      <c r="C1614" s="5" t="str">
        <f>IF(Orders_CLEAN[[#This Row],[Quantity]]="", "Quantity Error!", "Q"&amp;ROUNDUP(MONTH(Orders_CLEAN[[#This Row],[OrderDate]])/3,0))</f>
        <v>Q4</v>
      </c>
      <c r="D1614" t="s">
        <v>355</v>
      </c>
      <c r="E1614" t="str">
        <f>_xlfn.XLOOKUP(Orders_CLEAN[[#This Row],[CustomerID]],Customers[CustomerID],Customers[CustomerName])</f>
        <v>Pieter Joubert</v>
      </c>
      <c r="F1614" t="s">
        <v>136</v>
      </c>
      <c r="G1614" t="str">
        <f>_xlfn.XLOOKUP(Orders_CLEAN[[#This Row],[ProductID]],Products[ProductID],Products[ProductName])</f>
        <v>Chairs Model 4</v>
      </c>
      <c r="H1614" t="str">
        <f>_xlfn.XLOOKUP(Orders_CLEAN[[#This Row],[ProductName]],Products[ProductName],Products[Category])</f>
        <v>Furniture</v>
      </c>
      <c r="I1614" s="6">
        <f>_xlfn.XLOOKUP(Orders_CLEAN[[#This Row],[ProductID]],Products[ProductID],Products[Cost])</f>
        <v>784.05</v>
      </c>
      <c r="J1614">
        <v>9</v>
      </c>
      <c r="K1614" s="6">
        <v>1700.53</v>
      </c>
      <c r="L1614" s="7">
        <v>0</v>
      </c>
      <c r="M1614" t="s">
        <v>13</v>
      </c>
      <c r="N1614" t="s">
        <v>14</v>
      </c>
      <c r="O1614" t="str">
        <f>_xlfn.XLOOKUP(Orders_CLEAN[[#This Row],[Region]],Region_lookup[RegionCode],Region_lookup[RegionName])</f>
        <v>Western Cape</v>
      </c>
      <c r="P1614" t="s">
        <v>93</v>
      </c>
      <c r="Q1614" t="str">
        <f>_xlfn.XLOOKUP(Orders_CLEAN[[#This Row],[EmployeeID]],Employees[EmployeeID],Employees[EmployeeName])</f>
        <v>Anja Zulu</v>
      </c>
      <c r="R1614" s="8">
        <f>Orders_CLEAN[[#This Row],[Quantity]]*Orders_CLEAN[[#This Row],[UnitPrice]]*(1-Orders_CLEAN[[#This Row],[Discount]])</f>
        <v>15304.77</v>
      </c>
      <c r="S1614" s="8">
        <f>Orders_CLEAN[[#This Row],[Cost]]*Orders_CLEAN[[#This Row],[Quantity]]</f>
        <v>7056.45</v>
      </c>
      <c r="T1614" s="8">
        <f>Orders_CLEAN[[#This Row],[LineTotal]]-Orders_CLEAN[[#This Row],[LineCost]]</f>
        <v>8248.32</v>
      </c>
      <c r="U1614" s="8" t="str">
        <f>IFERROR(IF(Orders_CLEAN[[#This Row],[Profit]]/Orders_CLEAN[[#This Row],[LineTotal]]&gt;0.3, "High", IF(Orders_CLEAN[[#This Row],[Profit]]/Orders_CLEAN[[#This Row],[LineTotal]]&gt;=0.15, "Medium", "Low")), "Quantity Error!")</f>
        <v>High</v>
      </c>
      <c r="V1614" s="8" t="str">
        <f>IF(COUNTIF(Returns[OrderID], Orders_CLEAN[[#This Row],[OrderID]])&gt;0, "Yes", "No")</f>
        <v>No</v>
      </c>
      <c r="W1614" s="19">
        <f>IF(Orders_CLEAN[[#This Row],[Returned]]="Yes",1,0)</f>
        <v>0</v>
      </c>
    </row>
    <row r="1615" spans="1:23" x14ac:dyDescent="0.2">
      <c r="A1615" t="s">
        <v>2364</v>
      </c>
      <c r="B1615" s="5">
        <v>45596</v>
      </c>
      <c r="C1615" s="5" t="str">
        <f>IF(Orders_CLEAN[[#This Row],[Quantity]]="", "Quantity Error!", "Q"&amp;ROUNDUP(MONTH(Orders_CLEAN[[#This Row],[OrderDate]])/3,0))</f>
        <v>Q4</v>
      </c>
      <c r="D1615" t="s">
        <v>103</v>
      </c>
      <c r="E1615" t="str">
        <f>_xlfn.XLOOKUP(Orders_CLEAN[[#This Row],[CustomerID]],Customers[CustomerID],Customers[CustomerName])</f>
        <v>Kagiso Khumalo</v>
      </c>
      <c r="F1615" t="s">
        <v>166</v>
      </c>
      <c r="G1615" t="str">
        <f>_xlfn.XLOOKUP(Orders_CLEAN[[#This Row],[ProductID]],Products[ProductID],Products[ProductName])</f>
        <v>Monitors Model 2</v>
      </c>
      <c r="H1615" t="str">
        <f>_xlfn.XLOOKUP(Orders_CLEAN[[#This Row],[ProductName]],Products[ProductName],Products[Category])</f>
        <v>Technology</v>
      </c>
      <c r="I1615" s="6">
        <f>_xlfn.XLOOKUP(Orders_CLEAN[[#This Row],[ProductID]],Products[ProductID],Products[Cost])</f>
        <v>396.64</v>
      </c>
      <c r="J1615">
        <v>4</v>
      </c>
      <c r="K1615" s="6">
        <v>532.41999999999996</v>
      </c>
      <c r="L1615" s="7">
        <v>0.1</v>
      </c>
      <c r="M1615" t="s">
        <v>36</v>
      </c>
      <c r="N1615" t="s">
        <v>21</v>
      </c>
      <c r="O1615" t="str">
        <f>_xlfn.XLOOKUP(Orders_CLEAN[[#This Row],[Region]],Region_lookup[RegionCode],Region_lookup[RegionName])</f>
        <v>KwaZulu-Natal</v>
      </c>
      <c r="P1615" t="s">
        <v>170</v>
      </c>
      <c r="Q1615" t="str">
        <f>_xlfn.XLOOKUP(Orders_CLEAN[[#This Row],[EmployeeID]],Employees[EmployeeID],Employees[EmployeeName])</f>
        <v>Nomvula Le Roux</v>
      </c>
      <c r="R1615" s="8">
        <f>Orders_CLEAN[[#This Row],[Quantity]]*Orders_CLEAN[[#This Row],[UnitPrice]]*(1-Orders_CLEAN[[#This Row],[Discount]])</f>
        <v>1916.712</v>
      </c>
      <c r="S1615" s="8">
        <f>Orders_CLEAN[[#This Row],[Cost]]*Orders_CLEAN[[#This Row],[Quantity]]</f>
        <v>1586.56</v>
      </c>
      <c r="T1615" s="8">
        <f>Orders_CLEAN[[#This Row],[LineTotal]]-Orders_CLEAN[[#This Row],[LineCost]]</f>
        <v>330.15200000000004</v>
      </c>
      <c r="U1615" s="8" t="str">
        <f>IFERROR(IF(Orders_CLEAN[[#This Row],[Profit]]/Orders_CLEAN[[#This Row],[LineTotal]]&gt;0.3, "High", IF(Orders_CLEAN[[#This Row],[Profit]]/Orders_CLEAN[[#This Row],[LineTotal]]&gt;=0.15, "Medium", "Low")), "Quantity Error!")</f>
        <v>Medium</v>
      </c>
      <c r="V1615" s="8" t="str">
        <f>IF(COUNTIF(Returns[OrderID], Orders_CLEAN[[#This Row],[OrderID]])&gt;0, "Yes", "No")</f>
        <v>No</v>
      </c>
      <c r="W1615" s="19">
        <f>IF(Orders_CLEAN[[#This Row],[Returned]]="Yes",1,0)</f>
        <v>0</v>
      </c>
    </row>
    <row r="1616" spans="1:23" x14ac:dyDescent="0.2">
      <c r="A1616" t="s">
        <v>2366</v>
      </c>
      <c r="B1616" s="5">
        <v>45571</v>
      </c>
      <c r="C1616" s="5" t="str">
        <f>IF(Orders_CLEAN[[#This Row],[Quantity]]="", "Quantity Error!", "Q"&amp;ROUNDUP(MONTH(Orders_CLEAN[[#This Row],[OrderDate]])/3,0))</f>
        <v>Q4</v>
      </c>
      <c r="D1616" t="s">
        <v>45</v>
      </c>
      <c r="E1616" t="str">
        <f>_xlfn.XLOOKUP(Orders_CLEAN[[#This Row],[CustomerID]],Customers[CustomerID],Customers[CustomerName])</f>
        <v>Francois Botha</v>
      </c>
      <c r="F1616" t="s">
        <v>144</v>
      </c>
      <c r="G1616" t="str">
        <f>_xlfn.XLOOKUP(Orders_CLEAN[[#This Row],[ProductID]],Products[ProductID],Products[ProductName])</f>
        <v>Bookcases Model 1</v>
      </c>
      <c r="H1616" t="str">
        <f>_xlfn.XLOOKUP(Orders_CLEAN[[#This Row],[ProductName]],Products[ProductName],Products[Category])</f>
        <v>Furniture</v>
      </c>
      <c r="I1616" s="6">
        <f>_xlfn.XLOOKUP(Orders_CLEAN[[#This Row],[ProductID]],Products[ProductID],Products[Cost])</f>
        <v>644.65</v>
      </c>
      <c r="J1616">
        <v>7</v>
      </c>
      <c r="K1616" s="6">
        <v>1029.82</v>
      </c>
      <c r="L1616" s="7">
        <v>0</v>
      </c>
      <c r="M1616" t="s">
        <v>36</v>
      </c>
      <c r="N1616" t="s">
        <v>47</v>
      </c>
      <c r="O1616" t="str">
        <f>_xlfn.XLOOKUP(Orders_CLEAN[[#This Row],[Region]],Region_lookup[RegionCode],Region_lookup[RegionName])</f>
        <v>Eastern Cape</v>
      </c>
      <c r="P1616" t="s">
        <v>58</v>
      </c>
      <c r="Q1616" t="str">
        <f>_xlfn.XLOOKUP(Orders_CLEAN[[#This Row],[EmployeeID]],Employees[EmployeeID],Employees[EmployeeName])</f>
        <v>Palesa Steyn</v>
      </c>
      <c r="R1616" s="8">
        <f>Orders_CLEAN[[#This Row],[Quantity]]*Orders_CLEAN[[#This Row],[UnitPrice]]*(1-Orders_CLEAN[[#This Row],[Discount]])</f>
        <v>7208.74</v>
      </c>
      <c r="S1616" s="8">
        <f>Orders_CLEAN[[#This Row],[Cost]]*Orders_CLEAN[[#This Row],[Quantity]]</f>
        <v>4512.55</v>
      </c>
      <c r="T1616" s="8">
        <f>Orders_CLEAN[[#This Row],[LineTotal]]-Orders_CLEAN[[#This Row],[LineCost]]</f>
        <v>2696.1899999999996</v>
      </c>
      <c r="U1616" s="8" t="str">
        <f>IFERROR(IF(Orders_CLEAN[[#This Row],[Profit]]/Orders_CLEAN[[#This Row],[LineTotal]]&gt;0.3, "High", IF(Orders_CLEAN[[#This Row],[Profit]]/Orders_CLEAN[[#This Row],[LineTotal]]&gt;=0.15, "Medium", "Low")), "Quantity Error!")</f>
        <v>High</v>
      </c>
      <c r="V1616" s="8" t="str">
        <f>IF(COUNTIF(Returns[OrderID], Orders_CLEAN[[#This Row],[OrderID]])&gt;0, "Yes", "No")</f>
        <v>No</v>
      </c>
      <c r="W1616" s="19">
        <f>IF(Orders_CLEAN[[#This Row],[Returned]]="Yes",1,0)</f>
        <v>0</v>
      </c>
    </row>
    <row r="1617" spans="1:23" x14ac:dyDescent="0.2">
      <c r="A1617" t="s">
        <v>2367</v>
      </c>
      <c r="B1617" s="5">
        <v>45345</v>
      </c>
      <c r="C1617" s="5" t="str">
        <f>IF(Orders_CLEAN[[#This Row],[Quantity]]="", "Quantity Error!", "Q"&amp;ROUNDUP(MONTH(Orders_CLEAN[[#This Row],[OrderDate]])/3,0))</f>
        <v>Q1</v>
      </c>
      <c r="D1617" t="s">
        <v>40</v>
      </c>
      <c r="E1617" t="str">
        <f>_xlfn.XLOOKUP(Orders_CLEAN[[#This Row],[CustomerID]],Customers[CustomerID],Customers[CustomerName])</f>
        <v>Francois Coetzee</v>
      </c>
      <c r="F1617" t="s">
        <v>155</v>
      </c>
      <c r="G1617" t="str">
        <f>_xlfn.XLOOKUP(Orders_CLEAN[[#This Row],[ProductID]],Products[ProductID],Products[ProductName])</f>
        <v>Monitors Model 1</v>
      </c>
      <c r="H1617" t="str">
        <f>_xlfn.XLOOKUP(Orders_CLEAN[[#This Row],[ProductName]],Products[ProductName],Products[Category])</f>
        <v>Technology</v>
      </c>
      <c r="I1617" s="6">
        <f>_xlfn.XLOOKUP(Orders_CLEAN[[#This Row],[ProductID]],Products[ProductID],Products[Cost])</f>
        <v>757.28</v>
      </c>
      <c r="J1617">
        <v>5</v>
      </c>
      <c r="K1617" s="6">
        <v>1165.56</v>
      </c>
      <c r="L1617" s="7">
        <v>0</v>
      </c>
      <c r="M1617" t="s">
        <v>62</v>
      </c>
      <c r="N1617" t="s">
        <v>31</v>
      </c>
      <c r="O1617" t="str">
        <f>_xlfn.XLOOKUP(Orders_CLEAN[[#This Row],[Region]],Region_lookup[RegionCode],Region_lookup[RegionName])</f>
        <v>Gauteng</v>
      </c>
      <c r="P1617" t="s">
        <v>52</v>
      </c>
      <c r="Q1617" t="str">
        <f>_xlfn.XLOOKUP(Orders_CLEAN[[#This Row],[EmployeeID]],Employees[EmployeeID],Employees[EmployeeName])</f>
        <v>Precious Mbatha</v>
      </c>
      <c r="R1617" s="8">
        <f>Orders_CLEAN[[#This Row],[Quantity]]*Orders_CLEAN[[#This Row],[UnitPrice]]*(1-Orders_CLEAN[[#This Row],[Discount]])</f>
        <v>5827.7999999999993</v>
      </c>
      <c r="S1617" s="8">
        <f>Orders_CLEAN[[#This Row],[Cost]]*Orders_CLEAN[[#This Row],[Quantity]]</f>
        <v>3786.3999999999996</v>
      </c>
      <c r="T1617" s="8">
        <f>Orders_CLEAN[[#This Row],[LineTotal]]-Orders_CLEAN[[#This Row],[LineCost]]</f>
        <v>2041.3999999999996</v>
      </c>
      <c r="U1617" s="8" t="str">
        <f>IFERROR(IF(Orders_CLEAN[[#This Row],[Profit]]/Orders_CLEAN[[#This Row],[LineTotal]]&gt;0.3, "High", IF(Orders_CLEAN[[#This Row],[Profit]]/Orders_CLEAN[[#This Row],[LineTotal]]&gt;=0.15, "Medium", "Low")), "Quantity Error!")</f>
        <v>High</v>
      </c>
      <c r="V1617" s="8" t="str">
        <f>IF(COUNTIF(Returns[OrderID], Orders_CLEAN[[#This Row],[OrderID]])&gt;0, "Yes", "No")</f>
        <v>No</v>
      </c>
      <c r="W1617" s="19">
        <f>IF(Orders_CLEAN[[#This Row],[Returned]]="Yes",1,0)</f>
        <v>0</v>
      </c>
    </row>
    <row r="1618" spans="1:23" x14ac:dyDescent="0.2">
      <c r="A1618" t="s">
        <v>2368</v>
      </c>
      <c r="B1618" s="5">
        <v>45753</v>
      </c>
      <c r="C1618" s="5" t="str">
        <f>IF(Orders_CLEAN[[#This Row],[Quantity]]="", "Quantity Error!", "Q"&amp;ROUNDUP(MONTH(Orders_CLEAN[[#This Row],[OrderDate]])/3,0))</f>
        <v>Q2</v>
      </c>
      <c r="D1618" t="s">
        <v>321</v>
      </c>
      <c r="E1618" t="str">
        <f>_xlfn.XLOOKUP(Orders_CLEAN[[#This Row],[CustomerID]],Customers[CustomerID],Customers[CustomerName])</f>
        <v>Nomvula Le Roux</v>
      </c>
      <c r="F1618" t="s">
        <v>365</v>
      </c>
      <c r="G1618" t="str">
        <f>_xlfn.XLOOKUP(Orders_CLEAN[[#This Row],[ProductID]],Products[ProductID],Products[ProductName])</f>
        <v>Binders Model 4</v>
      </c>
      <c r="H1618" t="str">
        <f>_xlfn.XLOOKUP(Orders_CLEAN[[#This Row],[ProductName]],Products[ProductName],Products[Category])</f>
        <v>Office Supplies</v>
      </c>
      <c r="I1618" s="6">
        <f>_xlfn.XLOOKUP(Orders_CLEAN[[#This Row],[ProductID]],Products[ProductID],Products[Cost])</f>
        <v>723.8</v>
      </c>
      <c r="J1618">
        <v>9</v>
      </c>
      <c r="K1618" s="6">
        <v>1101.54</v>
      </c>
      <c r="L1618" s="7">
        <v>0</v>
      </c>
      <c r="M1618" t="s">
        <v>62</v>
      </c>
      <c r="N1618" t="s">
        <v>21</v>
      </c>
      <c r="O1618" t="str">
        <f>_xlfn.XLOOKUP(Orders_CLEAN[[#This Row],[Region]],Region_lookup[RegionCode],Region_lookup[RegionName])</f>
        <v>KwaZulu-Natal</v>
      </c>
      <c r="P1618" t="s">
        <v>97</v>
      </c>
      <c r="Q1618" t="str">
        <f>_xlfn.XLOOKUP(Orders_CLEAN[[#This Row],[EmployeeID]],Employees[EmployeeID],Employees[EmployeeName])</f>
        <v>Bongani Sithole</v>
      </c>
      <c r="R1618" s="8">
        <f>Orders_CLEAN[[#This Row],[Quantity]]*Orders_CLEAN[[#This Row],[UnitPrice]]*(1-Orders_CLEAN[[#This Row],[Discount]])</f>
        <v>9913.86</v>
      </c>
      <c r="S1618" s="8">
        <f>Orders_CLEAN[[#This Row],[Cost]]*Orders_CLEAN[[#This Row],[Quantity]]</f>
        <v>6514.2</v>
      </c>
      <c r="T1618" s="8">
        <f>Orders_CLEAN[[#This Row],[LineTotal]]-Orders_CLEAN[[#This Row],[LineCost]]</f>
        <v>3399.6600000000008</v>
      </c>
      <c r="U1618" s="8" t="str">
        <f>IFERROR(IF(Orders_CLEAN[[#This Row],[Profit]]/Orders_CLEAN[[#This Row],[LineTotal]]&gt;0.3, "High", IF(Orders_CLEAN[[#This Row],[Profit]]/Orders_CLEAN[[#This Row],[LineTotal]]&gt;=0.15, "Medium", "Low")), "Quantity Error!")</f>
        <v>High</v>
      </c>
      <c r="V1618" s="8" t="str">
        <f>IF(COUNTIF(Returns[OrderID], Orders_CLEAN[[#This Row],[OrderID]])&gt;0, "Yes", "No")</f>
        <v>No</v>
      </c>
      <c r="W1618" s="19">
        <f>IF(Orders_CLEAN[[#This Row],[Returned]]="Yes",1,0)</f>
        <v>0</v>
      </c>
    </row>
    <row r="1619" spans="1:23" x14ac:dyDescent="0.2">
      <c r="A1619" t="s">
        <v>2370</v>
      </c>
      <c r="B1619" s="5">
        <v>45404</v>
      </c>
      <c r="C1619" s="5" t="str">
        <f>IF(Orders_CLEAN[[#This Row],[Quantity]]="", "Quantity Error!", "Q"&amp;ROUNDUP(MONTH(Orders_CLEAN[[#This Row],[OrderDate]])/3,0))</f>
        <v>Q2</v>
      </c>
      <c r="D1619" t="s">
        <v>419</v>
      </c>
      <c r="E1619" t="str">
        <f>_xlfn.XLOOKUP(Orders_CLEAN[[#This Row],[CustomerID]],Customers[CustomerID],Customers[CustomerName])</f>
        <v>Aisha Khumalo</v>
      </c>
      <c r="F1619" t="s">
        <v>78</v>
      </c>
      <c r="G1619" t="str">
        <f>_xlfn.XLOOKUP(Orders_CLEAN[[#This Row],[ProductID]],Products[ProductID],Products[ProductName])</f>
        <v>Desks Model 3</v>
      </c>
      <c r="H1619" t="str">
        <f>_xlfn.XLOOKUP(Orders_CLEAN[[#This Row],[ProductName]],Products[ProductName],Products[Category])</f>
        <v>Furniture</v>
      </c>
      <c r="I1619" s="6">
        <f>_xlfn.XLOOKUP(Orders_CLEAN[[#This Row],[ProductID]],Products[ProductID],Products[Cost])</f>
        <v>388.07</v>
      </c>
      <c r="J1619">
        <v>1</v>
      </c>
      <c r="K1619" s="6">
        <v>782.41</v>
      </c>
      <c r="L1619" s="7">
        <v>0.05</v>
      </c>
      <c r="M1619" t="s">
        <v>27</v>
      </c>
      <c r="N1619" t="s">
        <v>47</v>
      </c>
      <c r="O1619" t="str">
        <f>_xlfn.XLOOKUP(Orders_CLEAN[[#This Row],[Region]],Region_lookup[RegionCode],Region_lookup[RegionName])</f>
        <v>Eastern Cape</v>
      </c>
      <c r="P1619" t="s">
        <v>75</v>
      </c>
      <c r="Q1619" t="str">
        <f>_xlfn.XLOOKUP(Orders_CLEAN[[#This Row],[EmployeeID]],Employees[EmployeeID],Employees[EmployeeName])</f>
        <v>Francois Steyn</v>
      </c>
      <c r="R1619" s="8">
        <f>Orders_CLEAN[[#This Row],[Quantity]]*Orders_CLEAN[[#This Row],[UnitPrice]]*(1-Orders_CLEAN[[#This Row],[Discount]])</f>
        <v>743.28949999999998</v>
      </c>
      <c r="S1619" s="8">
        <f>Orders_CLEAN[[#This Row],[Cost]]*Orders_CLEAN[[#This Row],[Quantity]]</f>
        <v>388.07</v>
      </c>
      <c r="T1619" s="8">
        <f>Orders_CLEAN[[#This Row],[LineTotal]]-Orders_CLEAN[[#This Row],[LineCost]]</f>
        <v>355.21949999999998</v>
      </c>
      <c r="U1619" s="8" t="str">
        <f>IFERROR(IF(Orders_CLEAN[[#This Row],[Profit]]/Orders_CLEAN[[#This Row],[LineTotal]]&gt;0.3, "High", IF(Orders_CLEAN[[#This Row],[Profit]]/Orders_CLEAN[[#This Row],[LineTotal]]&gt;=0.15, "Medium", "Low")), "Quantity Error!")</f>
        <v>High</v>
      </c>
      <c r="V1619" s="8" t="str">
        <f>IF(COUNTIF(Returns[OrderID], Orders_CLEAN[[#This Row],[OrderID]])&gt;0, "Yes", "No")</f>
        <v>No</v>
      </c>
      <c r="W1619" s="19">
        <f>IF(Orders_CLEAN[[#This Row],[Returned]]="Yes",1,0)</f>
        <v>0</v>
      </c>
    </row>
    <row r="1620" spans="1:23" x14ac:dyDescent="0.2">
      <c r="A1620" t="s">
        <v>2371</v>
      </c>
      <c r="B1620" s="5">
        <v>45411</v>
      </c>
      <c r="C1620" s="5" t="str">
        <f>IF(Orders_CLEAN[[#This Row],[Quantity]]="", "Quantity Error!", "Q"&amp;ROUNDUP(MONTH(Orders_CLEAN[[#This Row],[OrderDate]])/3,0))</f>
        <v>Q2</v>
      </c>
      <c r="D1620" t="s">
        <v>510</v>
      </c>
      <c r="E1620" t="str">
        <f>_xlfn.XLOOKUP(Orders_CLEAN[[#This Row],[CustomerID]],Customers[CustomerID],Customers[CustomerName])</f>
        <v>Anja Sithole</v>
      </c>
      <c r="F1620" t="s">
        <v>88</v>
      </c>
      <c r="G1620" t="str">
        <f>_xlfn.XLOOKUP(Orders_CLEAN[[#This Row],[ProductID]],Products[ProductID],Products[ProductName])</f>
        <v>Tables Model 2</v>
      </c>
      <c r="H1620" t="str">
        <f>_xlfn.XLOOKUP(Orders_CLEAN[[#This Row],[ProductName]],Products[ProductName],Products[Category])</f>
        <v>Furniture</v>
      </c>
      <c r="I1620" s="6">
        <f>_xlfn.XLOOKUP(Orders_CLEAN[[#This Row],[ProductID]],Products[ProductID],Products[Cost])</f>
        <v>752.53</v>
      </c>
      <c r="J1620">
        <v>11</v>
      </c>
      <c r="K1620" s="6">
        <v>1018.12</v>
      </c>
      <c r="L1620" s="7">
        <v>0</v>
      </c>
      <c r="M1620" t="s">
        <v>36</v>
      </c>
      <c r="N1620" t="s">
        <v>47</v>
      </c>
      <c r="O1620" t="str">
        <f>_xlfn.XLOOKUP(Orders_CLEAN[[#This Row],[Region]],Region_lookup[RegionCode],Region_lookup[RegionName])</f>
        <v>Eastern Cape</v>
      </c>
      <c r="P1620" t="s">
        <v>75</v>
      </c>
      <c r="Q1620" t="str">
        <f>_xlfn.XLOOKUP(Orders_CLEAN[[#This Row],[EmployeeID]],Employees[EmployeeID],Employees[EmployeeName])</f>
        <v>Francois Steyn</v>
      </c>
      <c r="R1620" s="8">
        <f>Orders_CLEAN[[#This Row],[Quantity]]*Orders_CLEAN[[#This Row],[UnitPrice]]*(1-Orders_CLEAN[[#This Row],[Discount]])</f>
        <v>11199.32</v>
      </c>
      <c r="S1620" s="8">
        <f>Orders_CLEAN[[#This Row],[Cost]]*Orders_CLEAN[[#This Row],[Quantity]]</f>
        <v>8277.83</v>
      </c>
      <c r="T1620" s="8">
        <f>Orders_CLEAN[[#This Row],[LineTotal]]-Orders_CLEAN[[#This Row],[LineCost]]</f>
        <v>2921.49</v>
      </c>
      <c r="U1620" s="8" t="str">
        <f>IFERROR(IF(Orders_CLEAN[[#This Row],[Profit]]/Orders_CLEAN[[#This Row],[LineTotal]]&gt;0.3, "High", IF(Orders_CLEAN[[#This Row],[Profit]]/Orders_CLEAN[[#This Row],[LineTotal]]&gt;=0.15, "Medium", "Low")), "Quantity Error!")</f>
        <v>Medium</v>
      </c>
      <c r="V1620" s="8" t="str">
        <f>IF(COUNTIF(Returns[OrderID], Orders_CLEAN[[#This Row],[OrderID]])&gt;0, "Yes", "No")</f>
        <v>No</v>
      </c>
      <c r="W1620" s="19">
        <f>IF(Orders_CLEAN[[#This Row],[Returned]]="Yes",1,0)</f>
        <v>0</v>
      </c>
    </row>
    <row r="1621" spans="1:23" x14ac:dyDescent="0.2">
      <c r="A1621" t="s">
        <v>2373</v>
      </c>
      <c r="B1621" s="5">
        <v>45825</v>
      </c>
      <c r="C1621" s="5" t="str">
        <f>IF(Orders_CLEAN[[#This Row],[Quantity]]="", "Quantity Error!", "Q"&amp;ROUNDUP(MONTH(Orders_CLEAN[[#This Row],[OrderDate]])/3,0))</f>
        <v>Q2</v>
      </c>
      <c r="D1621" t="s">
        <v>184</v>
      </c>
      <c r="E1621" t="str">
        <f>_xlfn.XLOOKUP(Orders_CLEAN[[#This Row],[CustomerID]],Customers[CustomerID],Customers[CustomerName])</f>
        <v>Deon Joubert</v>
      </c>
      <c r="F1621" t="s">
        <v>61</v>
      </c>
      <c r="G1621" t="str">
        <f>_xlfn.XLOOKUP(Orders_CLEAN[[#This Row],[ProductID]],Products[ProductID],Products[ProductName])</f>
        <v>Laptops Model 4</v>
      </c>
      <c r="H1621" t="str">
        <f>_xlfn.XLOOKUP(Orders_CLEAN[[#This Row],[ProductName]],Products[ProductName],Products[Category])</f>
        <v>Technology</v>
      </c>
      <c r="I1621" s="6">
        <f>_xlfn.XLOOKUP(Orders_CLEAN[[#This Row],[ProductID]],Products[ProductID],Products[Cost])</f>
        <v>329.6</v>
      </c>
      <c r="J1621">
        <v>9</v>
      </c>
      <c r="K1621" s="6">
        <v>455.77</v>
      </c>
      <c r="L1621" s="7">
        <v>0</v>
      </c>
      <c r="M1621" t="s">
        <v>27</v>
      </c>
      <c r="N1621" t="s">
        <v>47</v>
      </c>
      <c r="O1621" t="str">
        <f>_xlfn.XLOOKUP(Orders_CLEAN[[#This Row],[Region]],Region_lookup[RegionCode],Region_lookup[RegionName])</f>
        <v>Eastern Cape</v>
      </c>
      <c r="P1621" t="s">
        <v>75</v>
      </c>
      <c r="Q1621" t="str">
        <f>_xlfn.XLOOKUP(Orders_CLEAN[[#This Row],[EmployeeID]],Employees[EmployeeID],Employees[EmployeeName])</f>
        <v>Francois Steyn</v>
      </c>
      <c r="R1621" s="8">
        <f>Orders_CLEAN[[#This Row],[Quantity]]*Orders_CLEAN[[#This Row],[UnitPrice]]*(1-Orders_CLEAN[[#This Row],[Discount]])</f>
        <v>4101.93</v>
      </c>
      <c r="S1621" s="8">
        <f>Orders_CLEAN[[#This Row],[Cost]]*Orders_CLEAN[[#This Row],[Quantity]]</f>
        <v>2966.4</v>
      </c>
      <c r="T1621" s="8">
        <f>Orders_CLEAN[[#This Row],[LineTotal]]-Orders_CLEAN[[#This Row],[LineCost]]</f>
        <v>1135.5300000000002</v>
      </c>
      <c r="U1621" s="8" t="str">
        <f>IFERROR(IF(Orders_CLEAN[[#This Row],[Profit]]/Orders_CLEAN[[#This Row],[LineTotal]]&gt;0.3, "High", IF(Orders_CLEAN[[#This Row],[Profit]]/Orders_CLEAN[[#This Row],[LineTotal]]&gt;=0.15, "Medium", "Low")), "Quantity Error!")</f>
        <v>Medium</v>
      </c>
      <c r="V1621" s="8" t="str">
        <f>IF(COUNTIF(Returns[OrderID], Orders_CLEAN[[#This Row],[OrderID]])&gt;0, "Yes", "No")</f>
        <v>No</v>
      </c>
      <c r="W1621" s="19">
        <f>IF(Orders_CLEAN[[#This Row],[Returned]]="Yes",1,0)</f>
        <v>0</v>
      </c>
    </row>
    <row r="1622" spans="1:23" x14ac:dyDescent="0.2">
      <c r="A1622" t="s">
        <v>2374</v>
      </c>
      <c r="B1622" s="5">
        <v>45604</v>
      </c>
      <c r="C1622" s="5" t="str">
        <f>IF(Orders_CLEAN[[#This Row],[Quantity]]="", "Quantity Error!", "Q"&amp;ROUNDUP(MONTH(Orders_CLEAN[[#This Row],[OrderDate]])/3,0))</f>
        <v>Q4</v>
      </c>
      <c r="D1622" t="s">
        <v>50</v>
      </c>
      <c r="E1622" t="str">
        <f>_xlfn.XLOOKUP(Orders_CLEAN[[#This Row],[CustomerID]],Customers[CustomerID],Customers[CustomerName])</f>
        <v>Precious Steyn</v>
      </c>
      <c r="F1622" t="s">
        <v>151</v>
      </c>
      <c r="G1622" t="str">
        <f>_xlfn.XLOOKUP(Orders_CLEAN[[#This Row],[ProductID]],Products[ProductID],Products[ProductName])</f>
        <v>Binders Model 3</v>
      </c>
      <c r="H1622" t="str">
        <f>_xlfn.XLOOKUP(Orders_CLEAN[[#This Row],[ProductName]],Products[ProductName],Products[Category])</f>
        <v>Office Supplies</v>
      </c>
      <c r="I1622" s="6">
        <f>_xlfn.XLOOKUP(Orders_CLEAN[[#This Row],[ProductID]],Products[ProductID],Products[Cost])</f>
        <v>487.09</v>
      </c>
      <c r="J1622">
        <v>10</v>
      </c>
      <c r="K1622" s="6">
        <v>838.72</v>
      </c>
      <c r="L1622" s="7">
        <v>0.05</v>
      </c>
      <c r="M1622" t="s">
        <v>27</v>
      </c>
      <c r="N1622" t="s">
        <v>31</v>
      </c>
      <c r="O1622" t="str">
        <f>_xlfn.XLOOKUP(Orders_CLEAN[[#This Row],[Region]],Region_lookup[RegionCode],Region_lookup[RegionName])</f>
        <v>Gauteng</v>
      </c>
      <c r="P1622" t="s">
        <v>43</v>
      </c>
      <c r="Q1622" t="str">
        <f>_xlfn.XLOOKUP(Orders_CLEAN[[#This Row],[EmployeeID]],Employees[EmployeeID],Employees[EmployeeName])</f>
        <v>Thabo Dlamini</v>
      </c>
      <c r="R1622" s="8">
        <f>Orders_CLEAN[[#This Row],[Quantity]]*Orders_CLEAN[[#This Row],[UnitPrice]]*(1-Orders_CLEAN[[#This Row],[Discount]])</f>
        <v>7967.84</v>
      </c>
      <c r="S1622" s="8">
        <f>Orders_CLEAN[[#This Row],[Cost]]*Orders_CLEAN[[#This Row],[Quantity]]</f>
        <v>4870.8999999999996</v>
      </c>
      <c r="T1622" s="8">
        <f>Orders_CLEAN[[#This Row],[LineTotal]]-Orders_CLEAN[[#This Row],[LineCost]]</f>
        <v>3096.9400000000005</v>
      </c>
      <c r="U1622" s="8" t="str">
        <f>IFERROR(IF(Orders_CLEAN[[#This Row],[Profit]]/Orders_CLEAN[[#This Row],[LineTotal]]&gt;0.3, "High", IF(Orders_CLEAN[[#This Row],[Profit]]/Orders_CLEAN[[#This Row],[LineTotal]]&gt;=0.15, "Medium", "Low")), "Quantity Error!")</f>
        <v>High</v>
      </c>
      <c r="V1622" s="8" t="str">
        <f>IF(COUNTIF(Returns[OrderID], Orders_CLEAN[[#This Row],[OrderID]])&gt;0, "Yes", "No")</f>
        <v>No</v>
      </c>
      <c r="W1622" s="19">
        <f>IF(Orders_CLEAN[[#This Row],[Returned]]="Yes",1,0)</f>
        <v>0</v>
      </c>
    </row>
    <row r="1623" spans="1:23" x14ac:dyDescent="0.2">
      <c r="A1623" t="s">
        <v>2375</v>
      </c>
      <c r="B1623" s="5">
        <v>45301</v>
      </c>
      <c r="C1623" s="5" t="str">
        <f>IF(Orders_CLEAN[[#This Row],[Quantity]]="", "Quantity Error!", "Q"&amp;ROUNDUP(MONTH(Orders_CLEAN[[#This Row],[OrderDate]])/3,0))</f>
        <v>Q1</v>
      </c>
      <c r="D1623" t="s">
        <v>362</v>
      </c>
      <c r="E1623" t="str">
        <f>_xlfn.XLOOKUP(Orders_CLEAN[[#This Row],[CustomerID]],Customers[CustomerID],Customers[CustomerName])</f>
        <v>Palesa Venter</v>
      </c>
      <c r="F1623" t="s">
        <v>413</v>
      </c>
      <c r="G1623" t="str">
        <f>_xlfn.XLOOKUP(Orders_CLEAN[[#This Row],[ProductID]],Products[ProductID],Products[ProductName])</f>
        <v>Monitors Model 4</v>
      </c>
      <c r="H1623" t="str">
        <f>_xlfn.XLOOKUP(Orders_CLEAN[[#This Row],[ProductName]],Products[ProductName],Products[Category])</f>
        <v>Technology</v>
      </c>
      <c r="I1623" s="6">
        <f>_xlfn.XLOOKUP(Orders_CLEAN[[#This Row],[ProductID]],Products[ProductID],Products[Cost])</f>
        <v>365.65</v>
      </c>
      <c r="J1623">
        <v>5</v>
      </c>
      <c r="K1623" s="6">
        <v>689.97</v>
      </c>
      <c r="L1623" s="7">
        <v>0.05</v>
      </c>
      <c r="M1623" t="s">
        <v>27</v>
      </c>
      <c r="N1623" t="s">
        <v>21</v>
      </c>
      <c r="O1623" t="str">
        <f>_xlfn.XLOOKUP(Orders_CLEAN[[#This Row],[Region]],Region_lookup[RegionCode],Region_lookup[RegionName])</f>
        <v>KwaZulu-Natal</v>
      </c>
      <c r="P1623" t="s">
        <v>97</v>
      </c>
      <c r="Q1623" t="str">
        <f>_xlfn.XLOOKUP(Orders_CLEAN[[#This Row],[EmployeeID]],Employees[EmployeeID],Employees[EmployeeName])</f>
        <v>Bongani Sithole</v>
      </c>
      <c r="R1623" s="8">
        <f>Orders_CLEAN[[#This Row],[Quantity]]*Orders_CLEAN[[#This Row],[UnitPrice]]*(1-Orders_CLEAN[[#This Row],[Discount]])</f>
        <v>3277.3575000000001</v>
      </c>
      <c r="S1623" s="8">
        <f>Orders_CLEAN[[#This Row],[Cost]]*Orders_CLEAN[[#This Row],[Quantity]]</f>
        <v>1828.25</v>
      </c>
      <c r="T1623" s="8">
        <f>Orders_CLEAN[[#This Row],[LineTotal]]-Orders_CLEAN[[#This Row],[LineCost]]</f>
        <v>1449.1075000000001</v>
      </c>
      <c r="U1623" s="8" t="str">
        <f>IFERROR(IF(Orders_CLEAN[[#This Row],[Profit]]/Orders_CLEAN[[#This Row],[LineTotal]]&gt;0.3, "High", IF(Orders_CLEAN[[#This Row],[Profit]]/Orders_CLEAN[[#This Row],[LineTotal]]&gt;=0.15, "Medium", "Low")), "Quantity Error!")</f>
        <v>High</v>
      </c>
      <c r="V1623" s="8" t="str">
        <f>IF(COUNTIF(Returns[OrderID], Orders_CLEAN[[#This Row],[OrderID]])&gt;0, "Yes", "No")</f>
        <v>No</v>
      </c>
      <c r="W1623" s="19">
        <f>IF(Orders_CLEAN[[#This Row],[Returned]]="Yes",1,0)</f>
        <v>0</v>
      </c>
    </row>
    <row r="1624" spans="1:23" x14ac:dyDescent="0.2">
      <c r="A1624" t="s">
        <v>2377</v>
      </c>
      <c r="B1624" s="5">
        <v>45531</v>
      </c>
      <c r="C1624" s="5" t="str">
        <f>IF(Orders_CLEAN[[#This Row],[Quantity]]="", "Quantity Error!", "Q"&amp;ROUNDUP(MONTH(Orders_CLEAN[[#This Row],[OrderDate]])/3,0))</f>
        <v>Q3</v>
      </c>
      <c r="D1624" t="s">
        <v>64</v>
      </c>
      <c r="E1624" t="str">
        <f>_xlfn.XLOOKUP(Orders_CLEAN[[#This Row],[CustomerID]],Customers[CustomerID],Customers[CustomerName])</f>
        <v>Bongani Van Der Merwe</v>
      </c>
      <c r="F1624" t="s">
        <v>216</v>
      </c>
      <c r="G1624" t="str">
        <f>_xlfn.XLOOKUP(Orders_CLEAN[[#This Row],[ProductID]],Products[ProductID],Products[ProductName])</f>
        <v>Pens Model 1</v>
      </c>
      <c r="H1624" t="str">
        <f>_xlfn.XLOOKUP(Orders_CLEAN[[#This Row],[ProductName]],Products[ProductName],Products[Category])</f>
        <v>Office Supplies</v>
      </c>
      <c r="I1624" s="6">
        <f>_xlfn.XLOOKUP(Orders_CLEAN[[#This Row],[ProductID]],Products[ProductID],Products[Cost])</f>
        <v>640.09</v>
      </c>
      <c r="J1624">
        <v>2</v>
      </c>
      <c r="K1624" s="6">
        <v>1169.26</v>
      </c>
      <c r="L1624" s="7">
        <v>0.05</v>
      </c>
      <c r="M1624" t="s">
        <v>27</v>
      </c>
      <c r="N1624" t="s">
        <v>31</v>
      </c>
      <c r="O1624" t="str">
        <f>_xlfn.XLOOKUP(Orders_CLEAN[[#This Row],[Region]],Region_lookup[RegionCode],Region_lookup[RegionName])</f>
        <v>Gauteng</v>
      </c>
      <c r="P1624" t="s">
        <v>52</v>
      </c>
      <c r="Q1624" t="str">
        <f>_xlfn.XLOOKUP(Orders_CLEAN[[#This Row],[EmployeeID]],Employees[EmployeeID],Employees[EmployeeName])</f>
        <v>Precious Mbatha</v>
      </c>
      <c r="R1624" s="8">
        <f>Orders_CLEAN[[#This Row],[Quantity]]*Orders_CLEAN[[#This Row],[UnitPrice]]*(1-Orders_CLEAN[[#This Row],[Discount]])</f>
        <v>2221.5940000000001</v>
      </c>
      <c r="S1624" s="8">
        <f>Orders_CLEAN[[#This Row],[Cost]]*Orders_CLEAN[[#This Row],[Quantity]]</f>
        <v>1280.18</v>
      </c>
      <c r="T1624" s="8">
        <f>Orders_CLEAN[[#This Row],[LineTotal]]-Orders_CLEAN[[#This Row],[LineCost]]</f>
        <v>941.41399999999999</v>
      </c>
      <c r="U1624" s="8" t="str">
        <f>IFERROR(IF(Orders_CLEAN[[#This Row],[Profit]]/Orders_CLEAN[[#This Row],[LineTotal]]&gt;0.3, "High", IF(Orders_CLEAN[[#This Row],[Profit]]/Orders_CLEAN[[#This Row],[LineTotal]]&gt;=0.15, "Medium", "Low")), "Quantity Error!")</f>
        <v>High</v>
      </c>
      <c r="V1624" s="8" t="str">
        <f>IF(COUNTIF(Returns[OrderID], Orders_CLEAN[[#This Row],[OrderID]])&gt;0, "Yes", "No")</f>
        <v>No</v>
      </c>
      <c r="W1624" s="19">
        <f>IF(Orders_CLEAN[[#This Row],[Returned]]="Yes",1,0)</f>
        <v>0</v>
      </c>
    </row>
    <row r="1625" spans="1:23" x14ac:dyDescent="0.2">
      <c r="A1625" t="s">
        <v>2379</v>
      </c>
      <c r="B1625" s="5">
        <v>45622</v>
      </c>
      <c r="C1625" s="5" t="str">
        <f>IF(Orders_CLEAN[[#This Row],[Quantity]]="", "Quantity Error!", "Q"&amp;ROUNDUP(MONTH(Orders_CLEAN[[#This Row],[OrderDate]])/3,0))</f>
        <v>Q4</v>
      </c>
      <c r="D1625" t="s">
        <v>359</v>
      </c>
      <c r="E1625" t="str">
        <f>_xlfn.XLOOKUP(Orders_CLEAN[[#This Row],[CustomerID]],Customers[CustomerID],Customers[CustomerName])</f>
        <v>Bongani Sithole</v>
      </c>
      <c r="F1625" t="s">
        <v>51</v>
      </c>
      <c r="G1625" t="str">
        <f>_xlfn.XLOOKUP(Orders_CLEAN[[#This Row],[ProductID]],Products[ProductID],Products[ProductName])</f>
        <v>Bookcases Model 4</v>
      </c>
      <c r="H1625" t="str">
        <f>_xlfn.XLOOKUP(Orders_CLEAN[[#This Row],[ProductName]],Products[ProductName],Products[Category])</f>
        <v>Furniture</v>
      </c>
      <c r="I1625" s="6">
        <f>_xlfn.XLOOKUP(Orders_CLEAN[[#This Row],[ProductID]],Products[ProductID],Products[Cost])</f>
        <v>539.9</v>
      </c>
      <c r="J1625">
        <v>1</v>
      </c>
      <c r="K1625" s="6">
        <v>1019.72</v>
      </c>
      <c r="L1625" s="7">
        <v>0.1</v>
      </c>
      <c r="M1625" t="s">
        <v>62</v>
      </c>
      <c r="N1625" t="s">
        <v>31</v>
      </c>
      <c r="O1625" t="str">
        <f>_xlfn.XLOOKUP(Orders_CLEAN[[#This Row],[Region]],Region_lookup[RegionCode],Region_lookup[RegionName])</f>
        <v>Gauteng</v>
      </c>
      <c r="P1625" t="s">
        <v>32</v>
      </c>
      <c r="Q1625" t="str">
        <f>_xlfn.XLOOKUP(Orders_CLEAN[[#This Row],[EmployeeID]],Employees[EmployeeID],Employees[EmployeeName])</f>
        <v>Nomvula Mokoena</v>
      </c>
      <c r="R1625" s="8">
        <f>Orders_CLEAN[[#This Row],[Quantity]]*Orders_CLEAN[[#This Row],[UnitPrice]]*(1-Orders_CLEAN[[#This Row],[Discount]])</f>
        <v>917.74800000000005</v>
      </c>
      <c r="S1625" s="8">
        <f>Orders_CLEAN[[#This Row],[Cost]]*Orders_CLEAN[[#This Row],[Quantity]]</f>
        <v>539.9</v>
      </c>
      <c r="T1625" s="8">
        <f>Orders_CLEAN[[#This Row],[LineTotal]]-Orders_CLEAN[[#This Row],[LineCost]]</f>
        <v>377.84800000000007</v>
      </c>
      <c r="U1625" s="8" t="str">
        <f>IFERROR(IF(Orders_CLEAN[[#This Row],[Profit]]/Orders_CLEAN[[#This Row],[LineTotal]]&gt;0.3, "High", IF(Orders_CLEAN[[#This Row],[Profit]]/Orders_CLEAN[[#This Row],[LineTotal]]&gt;=0.15, "Medium", "Low")), "Quantity Error!")</f>
        <v>High</v>
      </c>
      <c r="V1625" s="8" t="str">
        <f>IF(COUNTIF(Returns[OrderID], Orders_CLEAN[[#This Row],[OrderID]])&gt;0, "Yes", "No")</f>
        <v>Yes</v>
      </c>
      <c r="W1625" s="19">
        <f>IF(Orders_CLEAN[[#This Row],[Returned]]="Yes",1,0)</f>
        <v>1</v>
      </c>
    </row>
    <row r="1626" spans="1:23" x14ac:dyDescent="0.2">
      <c r="A1626" t="s">
        <v>2380</v>
      </c>
      <c r="B1626" s="5">
        <v>45342</v>
      </c>
      <c r="C1626" s="5" t="str">
        <f>IF(Orders_CLEAN[[#This Row],[Quantity]]="", "Quantity Error!", "Q"&amp;ROUNDUP(MONTH(Orders_CLEAN[[#This Row],[OrderDate]])/3,0))</f>
        <v>Q1</v>
      </c>
      <c r="D1626" t="s">
        <v>306</v>
      </c>
      <c r="E1626" t="str">
        <f>_xlfn.XLOOKUP(Orders_CLEAN[[#This Row],[CustomerID]],Customers[CustomerID],Customers[CustomerName])</f>
        <v>Francois Mahlangu</v>
      </c>
      <c r="F1626" t="s">
        <v>88</v>
      </c>
      <c r="G1626" t="str">
        <f>_xlfn.XLOOKUP(Orders_CLEAN[[#This Row],[ProductID]],Products[ProductID],Products[ProductName])</f>
        <v>Tables Model 2</v>
      </c>
      <c r="H1626" t="str">
        <f>_xlfn.XLOOKUP(Orders_CLEAN[[#This Row],[ProductName]],Products[ProductName],Products[Category])</f>
        <v>Furniture</v>
      </c>
      <c r="I1626" s="6">
        <f>_xlfn.XLOOKUP(Orders_CLEAN[[#This Row],[ProductID]],Products[ProductID],Products[Cost])</f>
        <v>752.53</v>
      </c>
      <c r="J1626">
        <v>12</v>
      </c>
      <c r="K1626" s="6">
        <v>1018.12</v>
      </c>
      <c r="L1626" s="7">
        <v>0.1</v>
      </c>
      <c r="M1626" t="s">
        <v>27</v>
      </c>
      <c r="N1626" t="s">
        <v>14</v>
      </c>
      <c r="O1626" t="str">
        <f>_xlfn.XLOOKUP(Orders_CLEAN[[#This Row],[Region]],Region_lookup[RegionCode],Region_lookup[RegionName])</f>
        <v>Western Cape</v>
      </c>
      <c r="P1626" t="s">
        <v>82</v>
      </c>
      <c r="Q1626" t="str">
        <f>_xlfn.XLOOKUP(Orders_CLEAN[[#This Row],[EmployeeID]],Employees[EmployeeID],Employees[EmployeeName])</f>
        <v>Thabo Pretorius</v>
      </c>
      <c r="R1626" s="8">
        <f>Orders_CLEAN[[#This Row],[Quantity]]*Orders_CLEAN[[#This Row],[UnitPrice]]*(1-Orders_CLEAN[[#This Row],[Discount]])</f>
        <v>10995.696</v>
      </c>
      <c r="S1626" s="8">
        <f>Orders_CLEAN[[#This Row],[Cost]]*Orders_CLEAN[[#This Row],[Quantity]]</f>
        <v>9030.36</v>
      </c>
      <c r="T1626" s="8">
        <f>Orders_CLEAN[[#This Row],[LineTotal]]-Orders_CLEAN[[#This Row],[LineCost]]</f>
        <v>1965.3359999999993</v>
      </c>
      <c r="U1626" s="8" t="str">
        <f>IFERROR(IF(Orders_CLEAN[[#This Row],[Profit]]/Orders_CLEAN[[#This Row],[LineTotal]]&gt;0.3, "High", IF(Orders_CLEAN[[#This Row],[Profit]]/Orders_CLEAN[[#This Row],[LineTotal]]&gt;=0.15, "Medium", "Low")), "Quantity Error!")</f>
        <v>Medium</v>
      </c>
      <c r="V1626" s="8" t="str">
        <f>IF(COUNTIF(Returns[OrderID], Orders_CLEAN[[#This Row],[OrderID]])&gt;0, "Yes", "No")</f>
        <v>No</v>
      </c>
      <c r="W1626" s="19">
        <f>IF(Orders_CLEAN[[#This Row],[Returned]]="Yes",1,0)</f>
        <v>0</v>
      </c>
    </row>
    <row r="1627" spans="1:23" x14ac:dyDescent="0.2">
      <c r="A1627" t="s">
        <v>2381</v>
      </c>
      <c r="B1627" s="5">
        <v>45644</v>
      </c>
      <c r="C1627" s="5" t="str">
        <f>IF(Orders_CLEAN[[#This Row],[Quantity]]="", "Quantity Error!", "Q"&amp;ROUNDUP(MONTH(Orders_CLEAN[[#This Row],[OrderDate]])/3,0))</f>
        <v>Q4</v>
      </c>
      <c r="D1627" t="s">
        <v>338</v>
      </c>
      <c r="E1627" t="str">
        <f>_xlfn.XLOOKUP(Orders_CLEAN[[#This Row],[CustomerID]],Customers[CustomerID],Customers[CustomerName])</f>
        <v>Palesa Khumalo</v>
      </c>
      <c r="F1627" t="s">
        <v>178</v>
      </c>
      <c r="G1627" t="str">
        <f>_xlfn.XLOOKUP(Orders_CLEAN[[#This Row],[ProductID]],Products[ProductID],Products[ProductName])</f>
        <v>Chairs Model 2</v>
      </c>
      <c r="H1627" t="str">
        <f>_xlfn.XLOOKUP(Orders_CLEAN[[#This Row],[ProductName]],Products[ProductName],Products[Category])</f>
        <v>Furniture</v>
      </c>
      <c r="I1627" s="6">
        <f>_xlfn.XLOOKUP(Orders_CLEAN[[#This Row],[ProductID]],Products[ProductID],Products[Cost])</f>
        <v>116.9</v>
      </c>
      <c r="J1627">
        <v>3</v>
      </c>
      <c r="K1627" s="6">
        <v>253.46</v>
      </c>
      <c r="L1627" s="7">
        <v>0</v>
      </c>
      <c r="M1627" t="s">
        <v>13</v>
      </c>
      <c r="N1627" t="s">
        <v>21</v>
      </c>
      <c r="O1627" t="str">
        <f>_xlfn.XLOOKUP(Orders_CLEAN[[#This Row],[Region]],Region_lookup[RegionCode],Region_lookup[RegionName])</f>
        <v>KwaZulu-Natal</v>
      </c>
      <c r="P1627" t="s">
        <v>97</v>
      </c>
      <c r="Q1627" t="str">
        <f>_xlfn.XLOOKUP(Orders_CLEAN[[#This Row],[EmployeeID]],Employees[EmployeeID],Employees[EmployeeName])</f>
        <v>Bongani Sithole</v>
      </c>
      <c r="R1627" s="8">
        <f>Orders_CLEAN[[#This Row],[Quantity]]*Orders_CLEAN[[#This Row],[UnitPrice]]*(1-Orders_CLEAN[[#This Row],[Discount]])</f>
        <v>760.38</v>
      </c>
      <c r="S1627" s="8">
        <f>Orders_CLEAN[[#This Row],[Cost]]*Orders_CLEAN[[#This Row],[Quantity]]</f>
        <v>350.70000000000005</v>
      </c>
      <c r="T1627" s="8">
        <f>Orders_CLEAN[[#This Row],[LineTotal]]-Orders_CLEAN[[#This Row],[LineCost]]</f>
        <v>409.67999999999995</v>
      </c>
      <c r="U1627" s="8" t="str">
        <f>IFERROR(IF(Orders_CLEAN[[#This Row],[Profit]]/Orders_CLEAN[[#This Row],[LineTotal]]&gt;0.3, "High", IF(Orders_CLEAN[[#This Row],[Profit]]/Orders_CLEAN[[#This Row],[LineTotal]]&gt;=0.15, "Medium", "Low")), "Quantity Error!")</f>
        <v>High</v>
      </c>
      <c r="V1627" s="8" t="str">
        <f>IF(COUNTIF(Returns[OrderID], Orders_CLEAN[[#This Row],[OrderID]])&gt;0, "Yes", "No")</f>
        <v>No</v>
      </c>
      <c r="W1627" s="19">
        <f>IF(Orders_CLEAN[[#This Row],[Returned]]="Yes",1,0)</f>
        <v>0</v>
      </c>
    </row>
    <row r="1628" spans="1:23" x14ac:dyDescent="0.2">
      <c r="A1628" t="s">
        <v>2382</v>
      </c>
      <c r="B1628" s="5">
        <v>45321</v>
      </c>
      <c r="C1628" s="5" t="str">
        <f>IF(Orders_CLEAN[[#This Row],[Quantity]]="", "Quantity Error!", "Q"&amp;ROUNDUP(MONTH(Orders_CLEAN[[#This Row],[OrderDate]])/3,0))</f>
        <v>Q1</v>
      </c>
      <c r="D1628" t="s">
        <v>283</v>
      </c>
      <c r="E1628" t="str">
        <f>_xlfn.XLOOKUP(Orders_CLEAN[[#This Row],[CustomerID]],Customers[CustomerID],Customers[CustomerName])</f>
        <v>Precious Botha</v>
      </c>
      <c r="F1628" t="s">
        <v>12</v>
      </c>
      <c r="G1628" t="str">
        <f>_xlfn.XLOOKUP(Orders_CLEAN[[#This Row],[ProductID]],Products[ProductID],Products[ProductName])</f>
        <v>Printers Model 3</v>
      </c>
      <c r="H1628" t="str">
        <f>_xlfn.XLOOKUP(Orders_CLEAN[[#This Row],[ProductName]],Products[ProductName],Products[Category])</f>
        <v>Technology</v>
      </c>
      <c r="I1628" s="6">
        <f>_xlfn.XLOOKUP(Orders_CLEAN[[#This Row],[ProductID]],Products[ProductID],Products[Cost])</f>
        <v>127.85</v>
      </c>
      <c r="J1628">
        <v>9</v>
      </c>
      <c r="K1628" s="6">
        <v>210.2</v>
      </c>
      <c r="L1628" s="7">
        <v>0</v>
      </c>
      <c r="M1628" t="s">
        <v>27</v>
      </c>
      <c r="N1628" t="s">
        <v>21</v>
      </c>
      <c r="O1628" t="str">
        <f>_xlfn.XLOOKUP(Orders_CLEAN[[#This Row],[Region]],Region_lookup[RegionCode],Region_lookup[RegionName])</f>
        <v>KwaZulu-Natal</v>
      </c>
      <c r="P1628" t="s">
        <v>97</v>
      </c>
      <c r="Q1628" t="str">
        <f>_xlfn.XLOOKUP(Orders_CLEAN[[#This Row],[EmployeeID]],Employees[EmployeeID],Employees[EmployeeName])</f>
        <v>Bongani Sithole</v>
      </c>
      <c r="R1628" s="8">
        <f>Orders_CLEAN[[#This Row],[Quantity]]*Orders_CLEAN[[#This Row],[UnitPrice]]*(1-Orders_CLEAN[[#This Row],[Discount]])</f>
        <v>1891.8</v>
      </c>
      <c r="S1628" s="8">
        <f>Orders_CLEAN[[#This Row],[Cost]]*Orders_CLEAN[[#This Row],[Quantity]]</f>
        <v>1150.6499999999999</v>
      </c>
      <c r="T1628" s="8">
        <f>Orders_CLEAN[[#This Row],[LineTotal]]-Orders_CLEAN[[#This Row],[LineCost]]</f>
        <v>741.15000000000009</v>
      </c>
      <c r="U1628" s="8" t="str">
        <f>IFERROR(IF(Orders_CLEAN[[#This Row],[Profit]]/Orders_CLEAN[[#This Row],[LineTotal]]&gt;0.3, "High", IF(Orders_CLEAN[[#This Row],[Profit]]/Orders_CLEAN[[#This Row],[LineTotal]]&gt;=0.15, "Medium", "Low")), "Quantity Error!")</f>
        <v>High</v>
      </c>
      <c r="V1628" s="8" t="str">
        <f>IF(COUNTIF(Returns[OrderID], Orders_CLEAN[[#This Row],[OrderID]])&gt;0, "Yes", "No")</f>
        <v>No</v>
      </c>
      <c r="W1628" s="19">
        <f>IF(Orders_CLEAN[[#This Row],[Returned]]="Yes",1,0)</f>
        <v>0</v>
      </c>
    </row>
    <row r="1629" spans="1:23" x14ac:dyDescent="0.2">
      <c r="A1629" t="s">
        <v>2383</v>
      </c>
      <c r="B1629" s="5">
        <v>45444</v>
      </c>
      <c r="C1629" s="5" t="str">
        <f>IF(Orders_CLEAN[[#This Row],[Quantity]]="", "Quantity Error!", "Q"&amp;ROUNDUP(MONTH(Orders_CLEAN[[#This Row],[OrderDate]])/3,0))</f>
        <v>Q2</v>
      </c>
      <c r="D1629" t="s">
        <v>317</v>
      </c>
      <c r="E1629" t="str">
        <f>_xlfn.XLOOKUP(Orders_CLEAN[[#This Row],[CustomerID]],Customers[CustomerID],Customers[CustomerName])</f>
        <v>Deon Dlamini</v>
      </c>
      <c r="F1629" t="s">
        <v>65</v>
      </c>
      <c r="G1629" t="str">
        <f>_xlfn.XLOOKUP(Orders_CLEAN[[#This Row],[ProductID]],Products[ProductID],Products[ProductName])</f>
        <v>Bookcases Model 2</v>
      </c>
      <c r="H1629" t="str">
        <f>_xlfn.XLOOKUP(Orders_CLEAN[[#This Row],[ProductName]],Products[ProductName],Products[Category])</f>
        <v>Furniture</v>
      </c>
      <c r="I1629" s="6">
        <f>_xlfn.XLOOKUP(Orders_CLEAN[[#This Row],[ProductID]],Products[ProductID],Products[Cost])</f>
        <v>633.59</v>
      </c>
      <c r="J1629">
        <v>9</v>
      </c>
      <c r="K1629" s="6">
        <v>800.37</v>
      </c>
      <c r="L1629" s="7">
        <v>0.05</v>
      </c>
      <c r="M1629" t="s">
        <v>27</v>
      </c>
      <c r="N1629" t="s">
        <v>31</v>
      </c>
      <c r="O1629" t="str">
        <f>_xlfn.XLOOKUP(Orders_CLEAN[[#This Row],[Region]],Region_lookup[RegionCode],Region_lookup[RegionName])</f>
        <v>Gauteng</v>
      </c>
      <c r="P1629" t="s">
        <v>43</v>
      </c>
      <c r="Q1629" t="str">
        <f>_xlfn.XLOOKUP(Orders_CLEAN[[#This Row],[EmployeeID]],Employees[EmployeeID],Employees[EmployeeName])</f>
        <v>Thabo Dlamini</v>
      </c>
      <c r="R1629" s="8">
        <f>Orders_CLEAN[[#This Row],[Quantity]]*Orders_CLEAN[[#This Row],[UnitPrice]]*(1-Orders_CLEAN[[#This Row],[Discount]])</f>
        <v>6843.1634999999997</v>
      </c>
      <c r="S1629" s="8">
        <f>Orders_CLEAN[[#This Row],[Cost]]*Orders_CLEAN[[#This Row],[Quantity]]</f>
        <v>5702.31</v>
      </c>
      <c r="T1629" s="8">
        <f>Orders_CLEAN[[#This Row],[LineTotal]]-Orders_CLEAN[[#This Row],[LineCost]]</f>
        <v>1140.8534999999993</v>
      </c>
      <c r="U1629" s="8" t="str">
        <f>IFERROR(IF(Orders_CLEAN[[#This Row],[Profit]]/Orders_CLEAN[[#This Row],[LineTotal]]&gt;0.3, "High", IF(Orders_CLEAN[[#This Row],[Profit]]/Orders_CLEAN[[#This Row],[LineTotal]]&gt;=0.15, "Medium", "Low")), "Quantity Error!")</f>
        <v>Medium</v>
      </c>
      <c r="V1629" s="8" t="str">
        <f>IF(COUNTIF(Returns[OrderID], Orders_CLEAN[[#This Row],[OrderID]])&gt;0, "Yes", "No")</f>
        <v>No</v>
      </c>
      <c r="W1629" s="19">
        <f>IF(Orders_CLEAN[[#This Row],[Returned]]="Yes",1,0)</f>
        <v>0</v>
      </c>
    </row>
    <row r="1630" spans="1:23" x14ac:dyDescent="0.2">
      <c r="A1630" t="s">
        <v>2384</v>
      </c>
      <c r="B1630" s="5">
        <v>45799</v>
      </c>
      <c r="C1630" s="5" t="str">
        <f>IF(Orders_CLEAN[[#This Row],[Quantity]]="", "Quantity Error!", "Q"&amp;ROUNDUP(MONTH(Orders_CLEAN[[#This Row],[OrderDate]])/3,0))</f>
        <v>Q2</v>
      </c>
      <c r="D1630" t="s">
        <v>263</v>
      </c>
      <c r="E1630" t="str">
        <f>_xlfn.XLOOKUP(Orders_CLEAN[[#This Row],[CustomerID]],Customers[CustomerID],Customers[CustomerName])</f>
        <v>Kagiso Coetzee</v>
      </c>
      <c r="F1630" t="s">
        <v>61</v>
      </c>
      <c r="G1630" t="str">
        <f>_xlfn.XLOOKUP(Orders_CLEAN[[#This Row],[ProductID]],Products[ProductID],Products[ProductName])</f>
        <v>Laptops Model 4</v>
      </c>
      <c r="H1630" t="str">
        <f>_xlfn.XLOOKUP(Orders_CLEAN[[#This Row],[ProductName]],Products[ProductName],Products[Category])</f>
        <v>Technology</v>
      </c>
      <c r="I1630" s="6">
        <f>_xlfn.XLOOKUP(Orders_CLEAN[[#This Row],[ProductID]],Products[ProductID],Products[Cost])</f>
        <v>329.6</v>
      </c>
      <c r="J1630">
        <v>1</v>
      </c>
      <c r="K1630" s="6">
        <v>455.77</v>
      </c>
      <c r="L1630" s="7">
        <v>0.2</v>
      </c>
      <c r="M1630" t="s">
        <v>36</v>
      </c>
      <c r="N1630" t="s">
        <v>14</v>
      </c>
      <c r="O1630" t="str">
        <f>_xlfn.XLOOKUP(Orders_CLEAN[[#This Row],[Region]],Region_lookup[RegionCode],Region_lookup[RegionName])</f>
        <v>Western Cape</v>
      </c>
      <c r="P1630" t="s">
        <v>93</v>
      </c>
      <c r="Q1630" t="str">
        <f>_xlfn.XLOOKUP(Orders_CLEAN[[#This Row],[EmployeeID]],Employees[EmployeeID],Employees[EmployeeName])</f>
        <v>Anja Zulu</v>
      </c>
      <c r="R1630" s="8">
        <f>Orders_CLEAN[[#This Row],[Quantity]]*Orders_CLEAN[[#This Row],[UnitPrice]]*(1-Orders_CLEAN[[#This Row],[Discount]])</f>
        <v>364.61599999999999</v>
      </c>
      <c r="S1630" s="8">
        <f>Orders_CLEAN[[#This Row],[Cost]]*Orders_CLEAN[[#This Row],[Quantity]]</f>
        <v>329.6</v>
      </c>
      <c r="T1630" s="8">
        <f>Orders_CLEAN[[#This Row],[LineTotal]]-Orders_CLEAN[[#This Row],[LineCost]]</f>
        <v>35.015999999999963</v>
      </c>
      <c r="U1630" s="8" t="str">
        <f>IFERROR(IF(Orders_CLEAN[[#This Row],[Profit]]/Orders_CLEAN[[#This Row],[LineTotal]]&gt;0.3, "High", IF(Orders_CLEAN[[#This Row],[Profit]]/Orders_CLEAN[[#This Row],[LineTotal]]&gt;=0.15, "Medium", "Low")), "Quantity Error!")</f>
        <v>Low</v>
      </c>
      <c r="V1630" s="8" t="str">
        <f>IF(COUNTIF(Returns[OrderID], Orders_CLEAN[[#This Row],[OrderID]])&gt;0, "Yes", "No")</f>
        <v>No</v>
      </c>
      <c r="W1630" s="19">
        <f>IF(Orders_CLEAN[[#This Row],[Returned]]="Yes",1,0)</f>
        <v>0</v>
      </c>
    </row>
    <row r="1631" spans="1:23" x14ac:dyDescent="0.2">
      <c r="A1631" t="s">
        <v>2385</v>
      </c>
      <c r="B1631" s="5">
        <v>45329</v>
      </c>
      <c r="C1631" s="5" t="str">
        <f>IF(Orders_CLEAN[[#This Row],[Quantity]]="", "Quantity Error!", "Q"&amp;ROUNDUP(MONTH(Orders_CLEAN[[#This Row],[OrderDate]])/3,0))</f>
        <v>Q1</v>
      </c>
      <c r="D1631" t="s">
        <v>288</v>
      </c>
      <c r="E1631" t="str">
        <f>_xlfn.XLOOKUP(Orders_CLEAN[[#This Row],[CustomerID]],Customers[CustomerID],Customers[CustomerName])</f>
        <v>Francois Pretorius</v>
      </c>
      <c r="F1631" t="s">
        <v>100</v>
      </c>
      <c r="G1631" t="str">
        <f>_xlfn.XLOOKUP(Orders_CLEAN[[#This Row],[ProductID]],Products[ProductID],Products[ProductName])</f>
        <v>Printers Model 1</v>
      </c>
      <c r="H1631" t="str">
        <f>_xlfn.XLOOKUP(Orders_CLEAN[[#This Row],[ProductName]],Products[ProductName],Products[Category])</f>
        <v>Technology</v>
      </c>
      <c r="I1631" s="6">
        <f>_xlfn.XLOOKUP(Orders_CLEAN[[#This Row],[ProductID]],Products[ProductID],Products[Cost])</f>
        <v>595.79999999999995</v>
      </c>
      <c r="J1631">
        <v>6</v>
      </c>
      <c r="K1631" s="6">
        <v>1280.18</v>
      </c>
      <c r="L1631" s="7">
        <v>0.15</v>
      </c>
      <c r="M1631" t="s">
        <v>27</v>
      </c>
      <c r="N1631" t="s">
        <v>21</v>
      </c>
      <c r="O1631" t="str">
        <f>_xlfn.XLOOKUP(Orders_CLEAN[[#This Row],[Region]],Region_lookup[RegionCode],Region_lookup[RegionName])</f>
        <v>KwaZulu-Natal</v>
      </c>
      <c r="P1631" t="s">
        <v>22</v>
      </c>
      <c r="Q1631" t="str">
        <f>_xlfn.XLOOKUP(Orders_CLEAN[[#This Row],[EmployeeID]],Employees[EmployeeID],Employees[EmployeeName])</f>
        <v>Thabo Le Roux</v>
      </c>
      <c r="R1631" s="8">
        <f>Orders_CLEAN[[#This Row],[Quantity]]*Orders_CLEAN[[#This Row],[UnitPrice]]*(1-Orders_CLEAN[[#This Row],[Discount]])</f>
        <v>6528.9179999999997</v>
      </c>
      <c r="S1631" s="8">
        <f>Orders_CLEAN[[#This Row],[Cost]]*Orders_CLEAN[[#This Row],[Quantity]]</f>
        <v>3574.7999999999997</v>
      </c>
      <c r="T1631" s="8">
        <f>Orders_CLEAN[[#This Row],[LineTotal]]-Orders_CLEAN[[#This Row],[LineCost]]</f>
        <v>2954.1179999999999</v>
      </c>
      <c r="U1631" s="8" t="str">
        <f>IFERROR(IF(Orders_CLEAN[[#This Row],[Profit]]/Orders_CLEAN[[#This Row],[LineTotal]]&gt;0.3, "High", IF(Orders_CLEAN[[#This Row],[Profit]]/Orders_CLEAN[[#This Row],[LineTotal]]&gt;=0.15, "Medium", "Low")), "Quantity Error!")</f>
        <v>High</v>
      </c>
      <c r="V1631" s="8" t="str">
        <f>IF(COUNTIF(Returns[OrderID], Orders_CLEAN[[#This Row],[OrderID]])&gt;0, "Yes", "No")</f>
        <v>No</v>
      </c>
      <c r="W1631" s="19">
        <f>IF(Orders_CLEAN[[#This Row],[Returned]]="Yes",1,0)</f>
        <v>0</v>
      </c>
    </row>
    <row r="1632" spans="1:23" x14ac:dyDescent="0.2">
      <c r="A1632" t="s">
        <v>2386</v>
      </c>
      <c r="B1632" s="5">
        <v>45475</v>
      </c>
      <c r="C1632" s="5" t="str">
        <f>IF(Orders_CLEAN[[#This Row],[Quantity]]="", "Quantity Error!", "Q"&amp;ROUNDUP(MONTH(Orders_CLEAN[[#This Row],[OrderDate]])/3,0))</f>
        <v>Q3</v>
      </c>
      <c r="D1632" t="s">
        <v>1164</v>
      </c>
      <c r="E1632" t="str">
        <f>_xlfn.XLOOKUP(Orders_CLEAN[[#This Row],[CustomerID]],Customers[CustomerID],Customers[CustomerName])</f>
        <v>Nomvula Coetzee</v>
      </c>
      <c r="F1632" t="s">
        <v>55</v>
      </c>
      <c r="G1632" t="str">
        <f>_xlfn.XLOOKUP(Orders_CLEAN[[#This Row],[ProductID]],Products[ProductID],Products[ProductName])</f>
        <v>Paper Model 3</v>
      </c>
      <c r="H1632" t="str">
        <f>_xlfn.XLOOKUP(Orders_CLEAN[[#This Row],[ProductName]],Products[ProductName],Products[Category])</f>
        <v>Office Supplies</v>
      </c>
      <c r="I1632" s="6">
        <f>_xlfn.XLOOKUP(Orders_CLEAN[[#This Row],[ProductID]],Products[ProductID],Products[Cost])</f>
        <v>239.71</v>
      </c>
      <c r="J1632">
        <v>5</v>
      </c>
      <c r="K1632" s="6">
        <v>522.34</v>
      </c>
      <c r="L1632" s="7">
        <v>0</v>
      </c>
      <c r="M1632" t="s">
        <v>13</v>
      </c>
      <c r="N1632" t="s">
        <v>14</v>
      </c>
      <c r="O1632" t="str">
        <f>_xlfn.XLOOKUP(Orders_CLEAN[[#This Row],[Region]],Region_lookup[RegionCode],Region_lookup[RegionName])</f>
        <v>Western Cape</v>
      </c>
      <c r="P1632" t="s">
        <v>82</v>
      </c>
      <c r="Q1632" t="str">
        <f>_xlfn.XLOOKUP(Orders_CLEAN[[#This Row],[EmployeeID]],Employees[EmployeeID],Employees[EmployeeName])</f>
        <v>Thabo Pretorius</v>
      </c>
      <c r="R1632" s="8">
        <f>Orders_CLEAN[[#This Row],[Quantity]]*Orders_CLEAN[[#This Row],[UnitPrice]]*(1-Orders_CLEAN[[#This Row],[Discount]])</f>
        <v>2611.7000000000003</v>
      </c>
      <c r="S1632" s="8">
        <f>Orders_CLEAN[[#This Row],[Cost]]*Orders_CLEAN[[#This Row],[Quantity]]</f>
        <v>1198.55</v>
      </c>
      <c r="T1632" s="8">
        <f>Orders_CLEAN[[#This Row],[LineTotal]]-Orders_CLEAN[[#This Row],[LineCost]]</f>
        <v>1413.1500000000003</v>
      </c>
      <c r="U1632" s="8" t="str">
        <f>IFERROR(IF(Orders_CLEAN[[#This Row],[Profit]]/Orders_CLEAN[[#This Row],[LineTotal]]&gt;0.3, "High", IF(Orders_CLEAN[[#This Row],[Profit]]/Orders_CLEAN[[#This Row],[LineTotal]]&gt;=0.15, "Medium", "Low")), "Quantity Error!")</f>
        <v>High</v>
      </c>
      <c r="V1632" s="8" t="str">
        <f>IF(COUNTIF(Returns[OrderID], Orders_CLEAN[[#This Row],[OrderID]])&gt;0, "Yes", "No")</f>
        <v>No</v>
      </c>
      <c r="W1632" s="19">
        <f>IF(Orders_CLEAN[[#This Row],[Returned]]="Yes",1,0)</f>
        <v>0</v>
      </c>
    </row>
    <row r="1633" spans="1:23" x14ac:dyDescent="0.2">
      <c r="A1633" t="s">
        <v>2387</v>
      </c>
      <c r="B1633" s="5">
        <v>45410</v>
      </c>
      <c r="C1633" s="5" t="str">
        <f>IF(Orders_CLEAN[[#This Row],[Quantity]]="", "Quantity Error!", "Q"&amp;ROUNDUP(MONTH(Orders_CLEAN[[#This Row],[OrderDate]])/3,0))</f>
        <v>Q2</v>
      </c>
      <c r="D1633" t="s">
        <v>103</v>
      </c>
      <c r="E1633" t="str">
        <f>_xlfn.XLOOKUP(Orders_CLEAN[[#This Row],[CustomerID]],Customers[CustomerID],Customers[CustomerName])</f>
        <v>Kagiso Khumalo</v>
      </c>
      <c r="F1633" t="s">
        <v>81</v>
      </c>
      <c r="G1633" t="str">
        <f>_xlfn.XLOOKUP(Orders_CLEAN[[#This Row],[ProductID]],Products[ProductID],Products[ProductName])</f>
        <v>Envelopes Model 2</v>
      </c>
      <c r="H1633" t="str">
        <f>_xlfn.XLOOKUP(Orders_CLEAN[[#This Row],[ProductName]],Products[ProductName],Products[Category])</f>
        <v>Office Supplies</v>
      </c>
      <c r="I1633" s="6">
        <f>_xlfn.XLOOKUP(Orders_CLEAN[[#This Row],[ProductID]],Products[ProductID],Products[Cost])</f>
        <v>599.25</v>
      </c>
      <c r="J1633">
        <v>10</v>
      </c>
      <c r="K1633" s="6">
        <v>849.05</v>
      </c>
      <c r="L1633" s="7">
        <v>0</v>
      </c>
      <c r="M1633" t="s">
        <v>13</v>
      </c>
      <c r="N1633" t="s">
        <v>21</v>
      </c>
      <c r="O1633" t="str">
        <f>_xlfn.XLOOKUP(Orders_CLEAN[[#This Row],[Region]],Region_lookup[RegionCode],Region_lookup[RegionName])</f>
        <v>KwaZulu-Natal</v>
      </c>
      <c r="P1633" t="s">
        <v>170</v>
      </c>
      <c r="Q1633" t="str">
        <f>_xlfn.XLOOKUP(Orders_CLEAN[[#This Row],[EmployeeID]],Employees[EmployeeID],Employees[EmployeeName])</f>
        <v>Nomvula Le Roux</v>
      </c>
      <c r="R1633" s="8">
        <f>Orders_CLEAN[[#This Row],[Quantity]]*Orders_CLEAN[[#This Row],[UnitPrice]]*(1-Orders_CLEAN[[#This Row],[Discount]])</f>
        <v>8490.5</v>
      </c>
      <c r="S1633" s="8">
        <f>Orders_CLEAN[[#This Row],[Cost]]*Orders_CLEAN[[#This Row],[Quantity]]</f>
        <v>5992.5</v>
      </c>
      <c r="T1633" s="8">
        <f>Orders_CLEAN[[#This Row],[LineTotal]]-Orders_CLEAN[[#This Row],[LineCost]]</f>
        <v>2498</v>
      </c>
      <c r="U1633" s="8" t="str">
        <f>IFERROR(IF(Orders_CLEAN[[#This Row],[Profit]]/Orders_CLEAN[[#This Row],[LineTotal]]&gt;0.3, "High", IF(Orders_CLEAN[[#This Row],[Profit]]/Orders_CLEAN[[#This Row],[LineTotal]]&gt;=0.15, "Medium", "Low")), "Quantity Error!")</f>
        <v>Medium</v>
      </c>
      <c r="V1633" s="8" t="str">
        <f>IF(COUNTIF(Returns[OrderID], Orders_CLEAN[[#This Row],[OrderID]])&gt;0, "Yes", "No")</f>
        <v>No</v>
      </c>
      <c r="W1633" s="19">
        <f>IF(Orders_CLEAN[[#This Row],[Returned]]="Yes",1,0)</f>
        <v>0</v>
      </c>
    </row>
    <row r="1634" spans="1:23" x14ac:dyDescent="0.2">
      <c r="A1634" t="s">
        <v>2388</v>
      </c>
      <c r="B1634" s="5">
        <v>45367</v>
      </c>
      <c r="C1634" s="5" t="str">
        <f>IF(Orders_CLEAN[[#This Row],[Quantity]]="", "Quantity Error!", "Q"&amp;ROUNDUP(MONTH(Orders_CLEAN[[#This Row],[OrderDate]])/3,0))</f>
        <v>Q1</v>
      </c>
      <c r="D1634" t="s">
        <v>296</v>
      </c>
      <c r="E1634" t="str">
        <f>_xlfn.XLOOKUP(Orders_CLEAN[[#This Row],[CustomerID]],Customers[CustomerID],Customers[CustomerName])</f>
        <v>Francois Le Roux</v>
      </c>
      <c r="F1634" t="s">
        <v>195</v>
      </c>
      <c r="G1634" t="str">
        <f>_xlfn.XLOOKUP(Orders_CLEAN[[#This Row],[ProductID]],Products[ProductID],Products[ProductName])</f>
        <v>Printers Model 2</v>
      </c>
      <c r="H1634" t="str">
        <f>_xlfn.XLOOKUP(Orders_CLEAN[[#This Row],[ProductName]],Products[ProductName],Products[Category])</f>
        <v>Technology</v>
      </c>
      <c r="I1634" s="6">
        <f>_xlfn.XLOOKUP(Orders_CLEAN[[#This Row],[ProductID]],Products[ProductID],Products[Cost])</f>
        <v>338.21</v>
      </c>
      <c r="J1634">
        <v>2</v>
      </c>
      <c r="K1634" s="6">
        <v>661.25</v>
      </c>
      <c r="L1634" s="7">
        <v>0</v>
      </c>
      <c r="M1634" t="s">
        <v>27</v>
      </c>
      <c r="N1634" t="s">
        <v>47</v>
      </c>
      <c r="O1634" t="str">
        <f>_xlfn.XLOOKUP(Orders_CLEAN[[#This Row],[Region]],Region_lookup[RegionCode],Region_lookup[RegionName])</f>
        <v>Eastern Cape</v>
      </c>
      <c r="P1634" t="s">
        <v>75</v>
      </c>
      <c r="Q1634" t="str">
        <f>_xlfn.XLOOKUP(Orders_CLEAN[[#This Row],[EmployeeID]],Employees[EmployeeID],Employees[EmployeeName])</f>
        <v>Francois Steyn</v>
      </c>
      <c r="R1634" s="8">
        <f>Orders_CLEAN[[#This Row],[Quantity]]*Orders_CLEAN[[#This Row],[UnitPrice]]*(1-Orders_CLEAN[[#This Row],[Discount]])</f>
        <v>1322.5</v>
      </c>
      <c r="S1634" s="8">
        <f>Orders_CLEAN[[#This Row],[Cost]]*Orders_CLEAN[[#This Row],[Quantity]]</f>
        <v>676.42</v>
      </c>
      <c r="T1634" s="8">
        <f>Orders_CLEAN[[#This Row],[LineTotal]]-Orders_CLEAN[[#This Row],[LineCost]]</f>
        <v>646.08000000000004</v>
      </c>
      <c r="U1634" s="8" t="str">
        <f>IFERROR(IF(Orders_CLEAN[[#This Row],[Profit]]/Orders_CLEAN[[#This Row],[LineTotal]]&gt;0.3, "High", IF(Orders_CLEAN[[#This Row],[Profit]]/Orders_CLEAN[[#This Row],[LineTotal]]&gt;=0.15, "Medium", "Low")), "Quantity Error!")</f>
        <v>High</v>
      </c>
      <c r="V1634" s="8" t="str">
        <f>IF(COUNTIF(Returns[OrderID], Orders_CLEAN[[#This Row],[OrderID]])&gt;0, "Yes", "No")</f>
        <v>No</v>
      </c>
      <c r="W1634" s="19">
        <f>IF(Orders_CLEAN[[#This Row],[Returned]]="Yes",1,0)</f>
        <v>0</v>
      </c>
    </row>
    <row r="1635" spans="1:23" x14ac:dyDescent="0.2">
      <c r="A1635" t="s">
        <v>2389</v>
      </c>
      <c r="B1635" s="5">
        <v>45826</v>
      </c>
      <c r="C1635" s="5" t="str">
        <f>IF(Orders_CLEAN[[#This Row],[Quantity]]="", "Quantity Error!", "Q"&amp;ROUNDUP(MONTH(Orders_CLEAN[[#This Row],[OrderDate]])/3,0))</f>
        <v>Q2</v>
      </c>
      <c r="D1635" t="s">
        <v>230</v>
      </c>
      <c r="E1635" t="str">
        <f>_xlfn.XLOOKUP(Orders_CLEAN[[#This Row],[CustomerID]],Customers[CustomerID],Customers[CustomerName])</f>
        <v>Kagiso Fourie</v>
      </c>
      <c r="F1635" t="s">
        <v>85</v>
      </c>
      <c r="G1635" t="str">
        <f>_xlfn.XLOOKUP(Orders_CLEAN[[#This Row],[ProductID]],Products[ProductID],Products[ProductName])</f>
        <v>Monitors Model 3</v>
      </c>
      <c r="H1635" t="str">
        <f>_xlfn.XLOOKUP(Orders_CLEAN[[#This Row],[ProductName]],Products[ProductName],Products[Category])</f>
        <v>Technology</v>
      </c>
      <c r="I1635" s="6">
        <f>_xlfn.XLOOKUP(Orders_CLEAN[[#This Row],[ProductID]],Products[ProductID],Products[Cost])</f>
        <v>710.37</v>
      </c>
      <c r="J1635">
        <v>9</v>
      </c>
      <c r="K1635" s="6">
        <v>979.52</v>
      </c>
      <c r="L1635" s="7">
        <v>0</v>
      </c>
      <c r="M1635" t="s">
        <v>62</v>
      </c>
      <c r="N1635" t="s">
        <v>47</v>
      </c>
      <c r="O1635" t="str">
        <f>_xlfn.XLOOKUP(Orders_CLEAN[[#This Row],[Region]],Region_lookup[RegionCode],Region_lookup[RegionName])</f>
        <v>Eastern Cape</v>
      </c>
      <c r="P1635" t="s">
        <v>58</v>
      </c>
      <c r="Q1635" t="str">
        <f>_xlfn.XLOOKUP(Orders_CLEAN[[#This Row],[EmployeeID]],Employees[EmployeeID],Employees[EmployeeName])</f>
        <v>Palesa Steyn</v>
      </c>
      <c r="R1635" s="8">
        <f>Orders_CLEAN[[#This Row],[Quantity]]*Orders_CLEAN[[#This Row],[UnitPrice]]*(1-Orders_CLEAN[[#This Row],[Discount]])</f>
        <v>8815.68</v>
      </c>
      <c r="S1635" s="8">
        <f>Orders_CLEAN[[#This Row],[Cost]]*Orders_CLEAN[[#This Row],[Quantity]]</f>
        <v>6393.33</v>
      </c>
      <c r="T1635" s="8">
        <f>Orders_CLEAN[[#This Row],[LineTotal]]-Orders_CLEAN[[#This Row],[LineCost]]</f>
        <v>2422.3500000000004</v>
      </c>
      <c r="U1635" s="8" t="str">
        <f>IFERROR(IF(Orders_CLEAN[[#This Row],[Profit]]/Orders_CLEAN[[#This Row],[LineTotal]]&gt;0.3, "High", IF(Orders_CLEAN[[#This Row],[Profit]]/Orders_CLEAN[[#This Row],[LineTotal]]&gt;=0.15, "Medium", "Low")), "Quantity Error!")</f>
        <v>Medium</v>
      </c>
      <c r="V1635" s="8" t="str">
        <f>IF(COUNTIF(Returns[OrderID], Orders_CLEAN[[#This Row],[OrderID]])&gt;0, "Yes", "No")</f>
        <v>No</v>
      </c>
      <c r="W1635" s="19">
        <f>IF(Orders_CLEAN[[#This Row],[Returned]]="Yes",1,0)</f>
        <v>0</v>
      </c>
    </row>
    <row r="1636" spans="1:23" x14ac:dyDescent="0.2">
      <c r="A1636" t="s">
        <v>2390</v>
      </c>
      <c r="B1636" s="5">
        <v>45690</v>
      </c>
      <c r="C1636" s="5" t="str">
        <f>IF(Orders_CLEAN[[#This Row],[Quantity]]="", "Quantity Error!", "Q"&amp;ROUNDUP(MONTH(Orders_CLEAN[[#This Row],[OrderDate]])/3,0))</f>
        <v>Q1</v>
      </c>
      <c r="D1636" t="s">
        <v>353</v>
      </c>
      <c r="E1636" t="str">
        <f>_xlfn.XLOOKUP(Orders_CLEAN[[#This Row],[CustomerID]],Customers[CustomerID],Customers[CustomerName])</f>
        <v>Sipho Joubert</v>
      </c>
      <c r="F1636" t="s">
        <v>108</v>
      </c>
      <c r="G1636" t="str">
        <f>_xlfn.XLOOKUP(Orders_CLEAN[[#This Row],[ProductID]],Products[ProductID],Products[ProductName])</f>
        <v>Staplers Model 2</v>
      </c>
      <c r="H1636" t="str">
        <f>_xlfn.XLOOKUP(Orders_CLEAN[[#This Row],[ProductName]],Products[ProductName],Products[Category])</f>
        <v>Office Supplies</v>
      </c>
      <c r="I1636" s="6">
        <f>_xlfn.XLOOKUP(Orders_CLEAN[[#This Row],[ProductID]],Products[ProductID],Products[Cost])</f>
        <v>723.21</v>
      </c>
      <c r="J1636">
        <v>11</v>
      </c>
      <c r="K1636" s="6">
        <v>1348.08</v>
      </c>
      <c r="L1636" s="7">
        <v>0</v>
      </c>
      <c r="M1636" t="s">
        <v>36</v>
      </c>
      <c r="N1636" t="s">
        <v>21</v>
      </c>
      <c r="O1636" t="str">
        <f>_xlfn.XLOOKUP(Orders_CLEAN[[#This Row],[Region]],Region_lookup[RegionCode],Region_lookup[RegionName])</f>
        <v>KwaZulu-Natal</v>
      </c>
      <c r="P1636" t="s">
        <v>170</v>
      </c>
      <c r="Q1636" t="str">
        <f>_xlfn.XLOOKUP(Orders_CLEAN[[#This Row],[EmployeeID]],Employees[EmployeeID],Employees[EmployeeName])</f>
        <v>Nomvula Le Roux</v>
      </c>
      <c r="R1636" s="8">
        <f>Orders_CLEAN[[#This Row],[Quantity]]*Orders_CLEAN[[#This Row],[UnitPrice]]*(1-Orders_CLEAN[[#This Row],[Discount]])</f>
        <v>14828.88</v>
      </c>
      <c r="S1636" s="8">
        <f>Orders_CLEAN[[#This Row],[Cost]]*Orders_CLEAN[[#This Row],[Quantity]]</f>
        <v>7955.31</v>
      </c>
      <c r="T1636" s="8">
        <f>Orders_CLEAN[[#This Row],[LineTotal]]-Orders_CLEAN[[#This Row],[LineCost]]</f>
        <v>6873.5699999999988</v>
      </c>
      <c r="U1636" s="8" t="str">
        <f>IFERROR(IF(Orders_CLEAN[[#This Row],[Profit]]/Orders_CLEAN[[#This Row],[LineTotal]]&gt;0.3, "High", IF(Orders_CLEAN[[#This Row],[Profit]]/Orders_CLEAN[[#This Row],[LineTotal]]&gt;=0.15, "Medium", "Low")), "Quantity Error!")</f>
        <v>High</v>
      </c>
      <c r="V1636" s="8" t="str">
        <f>IF(COUNTIF(Returns[OrderID], Orders_CLEAN[[#This Row],[OrderID]])&gt;0, "Yes", "No")</f>
        <v>No</v>
      </c>
      <c r="W1636" s="19">
        <f>IF(Orders_CLEAN[[#This Row],[Returned]]="Yes",1,0)</f>
        <v>0</v>
      </c>
    </row>
    <row r="1637" spans="1:23" x14ac:dyDescent="0.2">
      <c r="A1637" t="s">
        <v>2391</v>
      </c>
      <c r="B1637" s="5">
        <v>45530</v>
      </c>
      <c r="C1637" s="5" t="str">
        <f>IF(Orders_CLEAN[[#This Row],[Quantity]]="", "Quantity Error!", "Q"&amp;ROUNDUP(MONTH(Orders_CLEAN[[#This Row],[OrderDate]])/3,0))</f>
        <v>Q3</v>
      </c>
      <c r="D1637" t="s">
        <v>259</v>
      </c>
      <c r="E1637" t="str">
        <f>_xlfn.XLOOKUP(Orders_CLEAN[[#This Row],[CustomerID]],Customers[CustomerID],Customers[CustomerName])</f>
        <v>Pieter Mahlangu</v>
      </c>
      <c r="F1637" t="s">
        <v>46</v>
      </c>
      <c r="G1637" t="str">
        <f>_xlfn.XLOOKUP(Orders_CLEAN[[#This Row],[ProductID]],Products[ProductID],Products[ProductName])</f>
        <v>Tables Model 4</v>
      </c>
      <c r="H1637" t="str">
        <f>_xlfn.XLOOKUP(Orders_CLEAN[[#This Row],[ProductName]],Products[ProductName],Products[Category])</f>
        <v>Furniture</v>
      </c>
      <c r="I1637" s="6">
        <f>_xlfn.XLOOKUP(Orders_CLEAN[[#This Row],[ProductID]],Products[ProductID],Products[Cost])</f>
        <v>707.97</v>
      </c>
      <c r="J1637">
        <v>1</v>
      </c>
      <c r="K1637" s="6">
        <v>1262.55</v>
      </c>
      <c r="L1637" s="7">
        <v>0</v>
      </c>
      <c r="M1637" t="s">
        <v>27</v>
      </c>
      <c r="N1637" t="s">
        <v>47</v>
      </c>
      <c r="O1637" t="str">
        <f>_xlfn.XLOOKUP(Orders_CLEAN[[#This Row],[Region]],Region_lookup[RegionCode],Region_lookup[RegionName])</f>
        <v>Eastern Cape</v>
      </c>
      <c r="P1637" t="s">
        <v>75</v>
      </c>
      <c r="Q1637" t="str">
        <f>_xlfn.XLOOKUP(Orders_CLEAN[[#This Row],[EmployeeID]],Employees[EmployeeID],Employees[EmployeeName])</f>
        <v>Francois Steyn</v>
      </c>
      <c r="R1637" s="8">
        <f>Orders_CLEAN[[#This Row],[Quantity]]*Orders_CLEAN[[#This Row],[UnitPrice]]*(1-Orders_CLEAN[[#This Row],[Discount]])</f>
        <v>1262.55</v>
      </c>
      <c r="S1637" s="8">
        <f>Orders_CLEAN[[#This Row],[Cost]]*Orders_CLEAN[[#This Row],[Quantity]]</f>
        <v>707.97</v>
      </c>
      <c r="T1637" s="8">
        <f>Orders_CLEAN[[#This Row],[LineTotal]]-Orders_CLEAN[[#This Row],[LineCost]]</f>
        <v>554.57999999999993</v>
      </c>
      <c r="U1637" s="8" t="str">
        <f>IFERROR(IF(Orders_CLEAN[[#This Row],[Profit]]/Orders_CLEAN[[#This Row],[LineTotal]]&gt;0.3, "High", IF(Orders_CLEAN[[#This Row],[Profit]]/Orders_CLEAN[[#This Row],[LineTotal]]&gt;=0.15, "Medium", "Low")), "Quantity Error!")</f>
        <v>High</v>
      </c>
      <c r="V1637" s="8" t="str">
        <f>IF(COUNTIF(Returns[OrderID], Orders_CLEAN[[#This Row],[OrderID]])&gt;0, "Yes", "No")</f>
        <v>Yes</v>
      </c>
      <c r="W1637" s="19">
        <f>IF(Orders_CLEAN[[#This Row],[Returned]]="Yes",1,0)</f>
        <v>1</v>
      </c>
    </row>
    <row r="1638" spans="1:23" x14ac:dyDescent="0.2">
      <c r="A1638" t="s">
        <v>2393</v>
      </c>
      <c r="B1638" s="5">
        <v>45456</v>
      </c>
      <c r="C1638" s="5" t="str">
        <f>IF(Orders_CLEAN[[#This Row],[Quantity]]="", "Quantity Error!", "Q"&amp;ROUNDUP(MONTH(Orders_CLEAN[[#This Row],[OrderDate]])/3,0))</f>
        <v>Q2</v>
      </c>
      <c r="D1638" t="s">
        <v>303</v>
      </c>
      <c r="E1638" t="str">
        <f>_xlfn.XLOOKUP(Orders_CLEAN[[#This Row],[CustomerID]],Customers[CustomerID],Customers[CustomerName])</f>
        <v>Chantelle Pretorius</v>
      </c>
      <c r="F1638" t="s">
        <v>269</v>
      </c>
      <c r="G1638" t="str">
        <f>_xlfn.XLOOKUP(Orders_CLEAN[[#This Row],[ProductID]],Products[ProductID],Products[ProductName])</f>
        <v>Binders Model 1</v>
      </c>
      <c r="H1638" t="str">
        <f>_xlfn.XLOOKUP(Orders_CLEAN[[#This Row],[ProductName]],Products[ProductName],Products[Category])</f>
        <v>Office Supplies</v>
      </c>
      <c r="I1638" s="6">
        <f>_xlfn.XLOOKUP(Orders_CLEAN[[#This Row],[ProductID]],Products[ProductID],Products[Cost])</f>
        <v>454.91</v>
      </c>
      <c r="J1638">
        <v>6</v>
      </c>
      <c r="K1638" s="6">
        <v>865.02</v>
      </c>
      <c r="L1638" s="7">
        <v>0.15</v>
      </c>
      <c r="M1638" t="s">
        <v>27</v>
      </c>
      <c r="N1638" t="s">
        <v>14</v>
      </c>
      <c r="O1638" t="str">
        <f>_xlfn.XLOOKUP(Orders_CLEAN[[#This Row],[Region]],Region_lookup[RegionCode],Region_lookup[RegionName])</f>
        <v>Western Cape</v>
      </c>
      <c r="P1638" t="s">
        <v>15</v>
      </c>
      <c r="Q1638" t="str">
        <f>_xlfn.XLOOKUP(Orders_CLEAN[[#This Row],[EmployeeID]],Employees[EmployeeID],Employees[EmployeeName])</f>
        <v>Anja Fourie</v>
      </c>
      <c r="R1638" s="8">
        <f>Orders_CLEAN[[#This Row],[Quantity]]*Orders_CLEAN[[#This Row],[UnitPrice]]*(1-Orders_CLEAN[[#This Row],[Discount]])</f>
        <v>4411.6019999999999</v>
      </c>
      <c r="S1638" s="8">
        <f>Orders_CLEAN[[#This Row],[Cost]]*Orders_CLEAN[[#This Row],[Quantity]]</f>
        <v>2729.46</v>
      </c>
      <c r="T1638" s="8">
        <f>Orders_CLEAN[[#This Row],[LineTotal]]-Orders_CLEAN[[#This Row],[LineCost]]</f>
        <v>1682.1419999999998</v>
      </c>
      <c r="U1638" s="8" t="str">
        <f>IFERROR(IF(Orders_CLEAN[[#This Row],[Profit]]/Orders_CLEAN[[#This Row],[LineTotal]]&gt;0.3, "High", IF(Orders_CLEAN[[#This Row],[Profit]]/Orders_CLEAN[[#This Row],[LineTotal]]&gt;=0.15, "Medium", "Low")), "Quantity Error!")</f>
        <v>High</v>
      </c>
      <c r="V1638" s="8" t="str">
        <f>IF(COUNTIF(Returns[OrderID], Orders_CLEAN[[#This Row],[OrderID]])&gt;0, "Yes", "No")</f>
        <v>No</v>
      </c>
      <c r="W1638" s="19">
        <f>IF(Orders_CLEAN[[#This Row],[Returned]]="Yes",1,0)</f>
        <v>0</v>
      </c>
    </row>
    <row r="1639" spans="1:23" x14ac:dyDescent="0.2">
      <c r="A1639" t="s">
        <v>2394</v>
      </c>
      <c r="B1639" s="5">
        <v>45610</v>
      </c>
      <c r="C1639" s="5" t="str">
        <f>IF(Orders_CLEAN[[#This Row],[Quantity]]="", "Quantity Error!", "Q"&amp;ROUNDUP(MONTH(Orders_CLEAN[[#This Row],[OrderDate]])/3,0))</f>
        <v>Q4</v>
      </c>
      <c r="D1639" t="s">
        <v>99</v>
      </c>
      <c r="E1639" t="str">
        <f>_xlfn.XLOOKUP(Orders_CLEAN[[#This Row],[CustomerID]],Customers[CustomerID],Customers[CustomerName])</f>
        <v>Kagiso Mahlangu</v>
      </c>
      <c r="F1639" t="s">
        <v>35</v>
      </c>
      <c r="G1639" t="str">
        <f>_xlfn.XLOOKUP(Orders_CLEAN[[#This Row],[ProductID]],Products[ProductID],Products[ProductName])</f>
        <v>Accessories Model 1</v>
      </c>
      <c r="H1639" t="str">
        <f>_xlfn.XLOOKUP(Orders_CLEAN[[#This Row],[ProductName]],Products[ProductName],Products[Category])</f>
        <v>Technology</v>
      </c>
      <c r="I1639" s="6">
        <f>_xlfn.XLOOKUP(Orders_CLEAN[[#This Row],[ProductID]],Products[ProductID],Products[Cost])</f>
        <v>329.45</v>
      </c>
      <c r="J1639">
        <v>10</v>
      </c>
      <c r="K1639" s="6">
        <v>709.62</v>
      </c>
      <c r="L1639" s="7">
        <v>0.15</v>
      </c>
      <c r="M1639" t="s">
        <v>36</v>
      </c>
      <c r="N1639" t="s">
        <v>47</v>
      </c>
      <c r="O1639" t="str">
        <f>_xlfn.XLOOKUP(Orders_CLEAN[[#This Row],[Region]],Region_lookup[RegionCode],Region_lookup[RegionName])</f>
        <v>Eastern Cape</v>
      </c>
      <c r="P1639" t="s">
        <v>58</v>
      </c>
      <c r="Q1639" t="str">
        <f>_xlfn.XLOOKUP(Orders_CLEAN[[#This Row],[EmployeeID]],Employees[EmployeeID],Employees[EmployeeName])</f>
        <v>Palesa Steyn</v>
      </c>
      <c r="R1639" s="8">
        <f>Orders_CLEAN[[#This Row],[Quantity]]*Orders_CLEAN[[#This Row],[UnitPrice]]*(1-Orders_CLEAN[[#This Row],[Discount]])</f>
        <v>6031.7699999999995</v>
      </c>
      <c r="S1639" s="8">
        <f>Orders_CLEAN[[#This Row],[Cost]]*Orders_CLEAN[[#This Row],[Quantity]]</f>
        <v>3294.5</v>
      </c>
      <c r="T1639" s="8">
        <f>Orders_CLEAN[[#This Row],[LineTotal]]-Orders_CLEAN[[#This Row],[LineCost]]</f>
        <v>2737.2699999999995</v>
      </c>
      <c r="U1639" s="8" t="str">
        <f>IFERROR(IF(Orders_CLEAN[[#This Row],[Profit]]/Orders_CLEAN[[#This Row],[LineTotal]]&gt;0.3, "High", IF(Orders_CLEAN[[#This Row],[Profit]]/Orders_CLEAN[[#This Row],[LineTotal]]&gt;=0.15, "Medium", "Low")), "Quantity Error!")</f>
        <v>High</v>
      </c>
      <c r="V1639" s="8" t="str">
        <f>IF(COUNTIF(Returns[OrderID], Orders_CLEAN[[#This Row],[OrderID]])&gt;0, "Yes", "No")</f>
        <v>No</v>
      </c>
      <c r="W1639" s="19">
        <f>IF(Orders_CLEAN[[#This Row],[Returned]]="Yes",1,0)</f>
        <v>0</v>
      </c>
    </row>
    <row r="1640" spans="1:23" x14ac:dyDescent="0.2">
      <c r="A1640" t="s">
        <v>2395</v>
      </c>
      <c r="B1640" s="5">
        <v>45522</v>
      </c>
      <c r="C1640" s="5" t="str">
        <f>IF(Orders_CLEAN[[#This Row],[Quantity]]="", "Quantity Error!", "Q"&amp;ROUNDUP(MONTH(Orders_CLEAN[[#This Row],[OrderDate]])/3,0))</f>
        <v>Q3</v>
      </c>
      <c r="D1640" t="s">
        <v>396</v>
      </c>
      <c r="E1640" t="str">
        <f>_xlfn.XLOOKUP(Orders_CLEAN[[#This Row],[CustomerID]],Customers[CustomerID],Customers[CustomerName])</f>
        <v>Aisha Sithole</v>
      </c>
      <c r="F1640" t="s">
        <v>216</v>
      </c>
      <c r="G1640" t="str">
        <f>_xlfn.XLOOKUP(Orders_CLEAN[[#This Row],[ProductID]],Products[ProductID],Products[ProductName])</f>
        <v>Pens Model 1</v>
      </c>
      <c r="H1640" t="str">
        <f>_xlfn.XLOOKUP(Orders_CLEAN[[#This Row],[ProductName]],Products[ProductName],Products[Category])</f>
        <v>Office Supplies</v>
      </c>
      <c r="I1640" s="6">
        <f>_xlfn.XLOOKUP(Orders_CLEAN[[#This Row],[ProductID]],Products[ProductID],Products[Cost])</f>
        <v>640.09</v>
      </c>
      <c r="J1640">
        <v>11</v>
      </c>
      <c r="K1640" s="6">
        <v>1169.26</v>
      </c>
      <c r="L1640" s="7">
        <v>0</v>
      </c>
      <c r="M1640" t="s">
        <v>27</v>
      </c>
      <c r="N1640" t="s">
        <v>14</v>
      </c>
      <c r="O1640" t="str">
        <f>_xlfn.XLOOKUP(Orders_CLEAN[[#This Row],[Region]],Region_lookup[RegionCode],Region_lookup[RegionName])</f>
        <v>Western Cape</v>
      </c>
      <c r="P1640" t="s">
        <v>15</v>
      </c>
      <c r="Q1640" t="str">
        <f>_xlfn.XLOOKUP(Orders_CLEAN[[#This Row],[EmployeeID]],Employees[EmployeeID],Employees[EmployeeName])</f>
        <v>Anja Fourie</v>
      </c>
      <c r="R1640" s="8">
        <f>Orders_CLEAN[[#This Row],[Quantity]]*Orders_CLEAN[[#This Row],[UnitPrice]]*(1-Orders_CLEAN[[#This Row],[Discount]])</f>
        <v>12861.86</v>
      </c>
      <c r="S1640" s="8">
        <f>Orders_CLEAN[[#This Row],[Cost]]*Orders_CLEAN[[#This Row],[Quantity]]</f>
        <v>7040.9900000000007</v>
      </c>
      <c r="T1640" s="8">
        <f>Orders_CLEAN[[#This Row],[LineTotal]]-Orders_CLEAN[[#This Row],[LineCost]]</f>
        <v>5820.87</v>
      </c>
      <c r="U1640" s="8" t="str">
        <f>IFERROR(IF(Orders_CLEAN[[#This Row],[Profit]]/Orders_CLEAN[[#This Row],[LineTotal]]&gt;0.3, "High", IF(Orders_CLEAN[[#This Row],[Profit]]/Orders_CLEAN[[#This Row],[LineTotal]]&gt;=0.15, "Medium", "Low")), "Quantity Error!")</f>
        <v>High</v>
      </c>
      <c r="V1640" s="8" t="str">
        <f>IF(COUNTIF(Returns[OrderID], Orders_CLEAN[[#This Row],[OrderID]])&gt;0, "Yes", "No")</f>
        <v>No</v>
      </c>
      <c r="W1640" s="19">
        <f>IF(Orders_CLEAN[[#This Row],[Returned]]="Yes",1,0)</f>
        <v>0</v>
      </c>
    </row>
    <row r="1641" spans="1:23" x14ac:dyDescent="0.2">
      <c r="A1641" t="s">
        <v>2396</v>
      </c>
      <c r="B1641" s="5">
        <v>45835</v>
      </c>
      <c r="C1641" s="5" t="str">
        <f>IF(Orders_CLEAN[[#This Row],[Quantity]]="", "Quantity Error!", "Q"&amp;ROUNDUP(MONTH(Orders_CLEAN[[#This Row],[OrderDate]])/3,0))</f>
        <v>Q2</v>
      </c>
      <c r="D1641" t="s">
        <v>994</v>
      </c>
      <c r="E1641" t="str">
        <f>_xlfn.XLOOKUP(Orders_CLEAN[[#This Row],[CustomerID]],Customers[CustomerID],Customers[CustomerName])</f>
        <v>Kagiso Van Der Merwe</v>
      </c>
      <c r="F1641" t="s">
        <v>35</v>
      </c>
      <c r="G1641" t="str">
        <f>_xlfn.XLOOKUP(Orders_CLEAN[[#This Row],[ProductID]],Products[ProductID],Products[ProductName])</f>
        <v>Accessories Model 1</v>
      </c>
      <c r="H1641" t="str">
        <f>_xlfn.XLOOKUP(Orders_CLEAN[[#This Row],[ProductName]],Products[ProductName],Products[Category])</f>
        <v>Technology</v>
      </c>
      <c r="I1641" s="6">
        <f>_xlfn.XLOOKUP(Orders_CLEAN[[#This Row],[ProductID]],Products[ProductID],Products[Cost])</f>
        <v>329.45</v>
      </c>
      <c r="J1641">
        <v>5</v>
      </c>
      <c r="K1641" s="6">
        <v>709.62</v>
      </c>
      <c r="L1641" s="7">
        <v>0.15</v>
      </c>
      <c r="M1641" t="s">
        <v>13</v>
      </c>
      <c r="N1641" t="s">
        <v>14</v>
      </c>
      <c r="O1641" t="str">
        <f>_xlfn.XLOOKUP(Orders_CLEAN[[#This Row],[Region]],Region_lookup[RegionCode],Region_lookup[RegionName])</f>
        <v>Western Cape</v>
      </c>
      <c r="P1641" t="s">
        <v>15</v>
      </c>
      <c r="Q1641" t="str">
        <f>_xlfn.XLOOKUP(Orders_CLEAN[[#This Row],[EmployeeID]],Employees[EmployeeID],Employees[EmployeeName])</f>
        <v>Anja Fourie</v>
      </c>
      <c r="R1641" s="8">
        <f>Orders_CLEAN[[#This Row],[Quantity]]*Orders_CLEAN[[#This Row],[UnitPrice]]*(1-Orders_CLEAN[[#This Row],[Discount]])</f>
        <v>3015.8849999999998</v>
      </c>
      <c r="S1641" s="8">
        <f>Orders_CLEAN[[#This Row],[Cost]]*Orders_CLEAN[[#This Row],[Quantity]]</f>
        <v>1647.25</v>
      </c>
      <c r="T1641" s="8">
        <f>Orders_CLEAN[[#This Row],[LineTotal]]-Orders_CLEAN[[#This Row],[LineCost]]</f>
        <v>1368.6349999999998</v>
      </c>
      <c r="U1641" s="8" t="str">
        <f>IFERROR(IF(Orders_CLEAN[[#This Row],[Profit]]/Orders_CLEAN[[#This Row],[LineTotal]]&gt;0.3, "High", IF(Orders_CLEAN[[#This Row],[Profit]]/Orders_CLEAN[[#This Row],[LineTotal]]&gt;=0.15, "Medium", "Low")), "Quantity Error!")</f>
        <v>High</v>
      </c>
      <c r="V1641" s="8" t="str">
        <f>IF(COUNTIF(Returns[OrderID], Orders_CLEAN[[#This Row],[OrderID]])&gt;0, "Yes", "No")</f>
        <v>No</v>
      </c>
      <c r="W1641" s="19">
        <f>IF(Orders_CLEAN[[#This Row],[Returned]]="Yes",1,0)</f>
        <v>0</v>
      </c>
    </row>
    <row r="1642" spans="1:23" x14ac:dyDescent="0.2">
      <c r="A1642" t="s">
        <v>2397</v>
      </c>
      <c r="B1642" s="5">
        <v>45542</v>
      </c>
      <c r="C1642" s="5" t="str">
        <f>IF(Orders_CLEAN[[#This Row],[Quantity]]="", "Quantity Error!", "Q"&amp;ROUNDUP(MONTH(Orders_CLEAN[[#This Row],[OrderDate]])/3,0))</f>
        <v>Q3</v>
      </c>
      <c r="D1642" t="s">
        <v>107</v>
      </c>
      <c r="E1642" t="str">
        <f>_xlfn.XLOOKUP(Orders_CLEAN[[#This Row],[CustomerID]],Customers[CustomerID],Customers[CustomerName])</f>
        <v>Nomvula Molefe</v>
      </c>
      <c r="F1642" t="s">
        <v>88</v>
      </c>
      <c r="G1642" t="str">
        <f>_xlfn.XLOOKUP(Orders_CLEAN[[#This Row],[ProductID]],Products[ProductID],Products[ProductName])</f>
        <v>Tables Model 2</v>
      </c>
      <c r="H1642" t="str">
        <f>_xlfn.XLOOKUP(Orders_CLEAN[[#This Row],[ProductName]],Products[ProductName],Products[Category])</f>
        <v>Furniture</v>
      </c>
      <c r="I1642" s="6">
        <f>_xlfn.XLOOKUP(Orders_CLEAN[[#This Row],[ProductID]],Products[ProductID],Products[Cost])</f>
        <v>752.53</v>
      </c>
      <c r="J1642">
        <v>7</v>
      </c>
      <c r="K1642" s="6">
        <v>1018.12</v>
      </c>
      <c r="L1642" s="7">
        <v>0.1</v>
      </c>
      <c r="M1642" t="s">
        <v>13</v>
      </c>
      <c r="N1642" t="s">
        <v>14</v>
      </c>
      <c r="O1642" t="str">
        <f>_xlfn.XLOOKUP(Orders_CLEAN[[#This Row],[Region]],Region_lookup[RegionCode],Region_lookup[RegionName])</f>
        <v>Western Cape</v>
      </c>
      <c r="P1642" t="s">
        <v>15</v>
      </c>
      <c r="Q1642" t="str">
        <f>_xlfn.XLOOKUP(Orders_CLEAN[[#This Row],[EmployeeID]],Employees[EmployeeID],Employees[EmployeeName])</f>
        <v>Anja Fourie</v>
      </c>
      <c r="R1642" s="8">
        <f>Orders_CLEAN[[#This Row],[Quantity]]*Orders_CLEAN[[#This Row],[UnitPrice]]*(1-Orders_CLEAN[[#This Row],[Discount]])</f>
        <v>6414.1559999999999</v>
      </c>
      <c r="S1642" s="8">
        <f>Orders_CLEAN[[#This Row],[Cost]]*Orders_CLEAN[[#This Row],[Quantity]]</f>
        <v>5267.71</v>
      </c>
      <c r="T1642" s="8">
        <f>Orders_CLEAN[[#This Row],[LineTotal]]-Orders_CLEAN[[#This Row],[LineCost]]</f>
        <v>1146.4459999999999</v>
      </c>
      <c r="U1642" s="8" t="str">
        <f>IFERROR(IF(Orders_CLEAN[[#This Row],[Profit]]/Orders_CLEAN[[#This Row],[LineTotal]]&gt;0.3, "High", IF(Orders_CLEAN[[#This Row],[Profit]]/Orders_CLEAN[[#This Row],[LineTotal]]&gt;=0.15, "Medium", "Low")), "Quantity Error!")</f>
        <v>Medium</v>
      </c>
      <c r="V1642" s="8" t="str">
        <f>IF(COUNTIF(Returns[OrderID], Orders_CLEAN[[#This Row],[OrderID]])&gt;0, "Yes", "No")</f>
        <v>No</v>
      </c>
      <c r="W1642" s="19">
        <f>IF(Orders_CLEAN[[#This Row],[Returned]]="Yes",1,0)</f>
        <v>0</v>
      </c>
    </row>
    <row r="1643" spans="1:23" x14ac:dyDescent="0.2">
      <c r="A1643" t="s">
        <v>2398</v>
      </c>
      <c r="B1643" s="5">
        <v>45396</v>
      </c>
      <c r="C1643" s="5" t="str">
        <f>IF(Orders_CLEAN[[#This Row],[Quantity]]="", "Quantity Error!", "Q"&amp;ROUNDUP(MONTH(Orders_CLEAN[[#This Row],[OrderDate]])/3,0))</f>
        <v>Q2</v>
      </c>
      <c r="D1643" t="s">
        <v>77</v>
      </c>
      <c r="E1643" t="str">
        <f>_xlfn.XLOOKUP(Orders_CLEAN[[#This Row],[CustomerID]],Customers[CustomerID],Customers[CustomerName])</f>
        <v>Zanele Dlamini</v>
      </c>
      <c r="F1643" t="s">
        <v>19</v>
      </c>
      <c r="G1643" t="str">
        <f>_xlfn.XLOOKUP(Orders_CLEAN[[#This Row],[ProductID]],Products[ProductID],Products[ProductName])</f>
        <v>Accessories Model 4</v>
      </c>
      <c r="H1643" t="str">
        <f>_xlfn.XLOOKUP(Orders_CLEAN[[#This Row],[ProductName]],Products[ProductName],Products[Category])</f>
        <v>Technology</v>
      </c>
      <c r="I1643" s="6">
        <f>_xlfn.XLOOKUP(Orders_CLEAN[[#This Row],[ProductID]],Products[ProductID],Products[Cost])</f>
        <v>685.08</v>
      </c>
      <c r="J1643">
        <v>3</v>
      </c>
      <c r="K1643" s="6">
        <v>921.01</v>
      </c>
      <c r="L1643" s="7">
        <v>0.05</v>
      </c>
      <c r="M1643" t="s">
        <v>27</v>
      </c>
      <c r="N1643" t="s">
        <v>47</v>
      </c>
      <c r="O1643" t="str">
        <f>_xlfn.XLOOKUP(Orders_CLEAN[[#This Row],[Region]],Region_lookup[RegionCode],Region_lookup[RegionName])</f>
        <v>Eastern Cape</v>
      </c>
      <c r="P1643" t="s">
        <v>75</v>
      </c>
      <c r="Q1643" t="str">
        <f>_xlfn.XLOOKUP(Orders_CLEAN[[#This Row],[EmployeeID]],Employees[EmployeeID],Employees[EmployeeName])</f>
        <v>Francois Steyn</v>
      </c>
      <c r="R1643" s="8">
        <f>Orders_CLEAN[[#This Row],[Quantity]]*Orders_CLEAN[[#This Row],[UnitPrice]]*(1-Orders_CLEAN[[#This Row],[Discount]])</f>
        <v>2624.8784999999998</v>
      </c>
      <c r="S1643" s="8">
        <f>Orders_CLEAN[[#This Row],[Cost]]*Orders_CLEAN[[#This Row],[Quantity]]</f>
        <v>2055.2400000000002</v>
      </c>
      <c r="T1643" s="8">
        <f>Orders_CLEAN[[#This Row],[LineTotal]]-Orders_CLEAN[[#This Row],[LineCost]]</f>
        <v>569.63849999999957</v>
      </c>
      <c r="U1643" s="8" t="str">
        <f>IFERROR(IF(Orders_CLEAN[[#This Row],[Profit]]/Orders_CLEAN[[#This Row],[LineTotal]]&gt;0.3, "High", IF(Orders_CLEAN[[#This Row],[Profit]]/Orders_CLEAN[[#This Row],[LineTotal]]&gt;=0.15, "Medium", "Low")), "Quantity Error!")</f>
        <v>Medium</v>
      </c>
      <c r="V1643" s="8" t="str">
        <f>IF(COUNTIF(Returns[OrderID], Orders_CLEAN[[#This Row],[OrderID]])&gt;0, "Yes", "No")</f>
        <v>No</v>
      </c>
      <c r="W1643" s="19">
        <f>IF(Orders_CLEAN[[#This Row],[Returned]]="Yes",1,0)</f>
        <v>0</v>
      </c>
    </row>
    <row r="1644" spans="1:23" x14ac:dyDescent="0.2">
      <c r="A1644" t="s">
        <v>2400</v>
      </c>
      <c r="B1644" s="5">
        <v>45759</v>
      </c>
      <c r="C1644" s="5" t="str">
        <f>IF(Orders_CLEAN[[#This Row],[Quantity]]="", "Quantity Error!", "Q"&amp;ROUNDUP(MONTH(Orders_CLEAN[[#This Row],[OrderDate]])/3,0))</f>
        <v>Q2</v>
      </c>
      <c r="D1644" t="s">
        <v>254</v>
      </c>
      <c r="E1644" t="str">
        <f>_xlfn.XLOOKUP(Orders_CLEAN[[#This Row],[CustomerID]],Customers[CustomerID],Customers[CustomerName])</f>
        <v>Werner Sithole</v>
      </c>
      <c r="F1644" t="s">
        <v>151</v>
      </c>
      <c r="G1644" t="str">
        <f>_xlfn.XLOOKUP(Orders_CLEAN[[#This Row],[ProductID]],Products[ProductID],Products[ProductName])</f>
        <v>Binders Model 3</v>
      </c>
      <c r="H1644" t="str">
        <f>_xlfn.XLOOKUP(Orders_CLEAN[[#This Row],[ProductName]],Products[ProductName],Products[Category])</f>
        <v>Office Supplies</v>
      </c>
      <c r="I1644" s="6">
        <f>_xlfn.XLOOKUP(Orders_CLEAN[[#This Row],[ProductID]],Products[ProductID],Products[Cost])</f>
        <v>487.09</v>
      </c>
      <c r="J1644">
        <v>1</v>
      </c>
      <c r="K1644" s="6">
        <v>838.72</v>
      </c>
      <c r="L1644" s="7">
        <v>0</v>
      </c>
      <c r="M1644" t="s">
        <v>27</v>
      </c>
      <c r="N1644" t="s">
        <v>21</v>
      </c>
      <c r="O1644" t="str">
        <f>_xlfn.XLOOKUP(Orders_CLEAN[[#This Row],[Region]],Region_lookup[RegionCode],Region_lookup[RegionName])</f>
        <v>KwaZulu-Natal</v>
      </c>
      <c r="P1644" t="s">
        <v>22</v>
      </c>
      <c r="Q1644" t="str">
        <f>_xlfn.XLOOKUP(Orders_CLEAN[[#This Row],[EmployeeID]],Employees[EmployeeID],Employees[EmployeeName])</f>
        <v>Thabo Le Roux</v>
      </c>
      <c r="R1644" s="8">
        <f>Orders_CLEAN[[#This Row],[Quantity]]*Orders_CLEAN[[#This Row],[UnitPrice]]*(1-Orders_CLEAN[[#This Row],[Discount]])</f>
        <v>838.72</v>
      </c>
      <c r="S1644" s="8">
        <f>Orders_CLEAN[[#This Row],[Cost]]*Orders_CLEAN[[#This Row],[Quantity]]</f>
        <v>487.09</v>
      </c>
      <c r="T1644" s="8">
        <f>Orders_CLEAN[[#This Row],[LineTotal]]-Orders_CLEAN[[#This Row],[LineCost]]</f>
        <v>351.63000000000005</v>
      </c>
      <c r="U1644" s="8" t="str">
        <f>IFERROR(IF(Orders_CLEAN[[#This Row],[Profit]]/Orders_CLEAN[[#This Row],[LineTotal]]&gt;0.3, "High", IF(Orders_CLEAN[[#This Row],[Profit]]/Orders_CLEAN[[#This Row],[LineTotal]]&gt;=0.15, "Medium", "Low")), "Quantity Error!")</f>
        <v>High</v>
      </c>
      <c r="V1644" s="8" t="str">
        <f>IF(COUNTIF(Returns[OrderID], Orders_CLEAN[[#This Row],[OrderID]])&gt;0, "Yes", "No")</f>
        <v>No</v>
      </c>
      <c r="W1644" s="19">
        <f>IF(Orders_CLEAN[[#This Row],[Returned]]="Yes",1,0)</f>
        <v>0</v>
      </c>
    </row>
    <row r="1645" spans="1:23" x14ac:dyDescent="0.2">
      <c r="A1645" t="s">
        <v>2401</v>
      </c>
      <c r="B1645" s="5">
        <v>45367</v>
      </c>
      <c r="C1645" s="5" t="str">
        <f>IF(Orders_CLEAN[[#This Row],[Quantity]]="", "Quantity Error!", "Q"&amp;ROUNDUP(MONTH(Orders_CLEAN[[#This Row],[OrderDate]])/3,0))</f>
        <v>Q1</v>
      </c>
      <c r="D1645" t="s">
        <v>570</v>
      </c>
      <c r="E1645" t="str">
        <f>_xlfn.XLOOKUP(Orders_CLEAN[[#This Row],[CustomerID]],Customers[CustomerID],Customers[CustomerName])</f>
        <v>Werner Joubert</v>
      </c>
      <c r="F1645" t="s">
        <v>329</v>
      </c>
      <c r="G1645" t="str">
        <f>_xlfn.XLOOKUP(Orders_CLEAN[[#This Row],[ProductID]],Products[ProductID],Products[ProductName])</f>
        <v>Chairs Model 3</v>
      </c>
      <c r="H1645" t="str">
        <f>_xlfn.XLOOKUP(Orders_CLEAN[[#This Row],[ProductName]],Products[ProductName],Products[Category])</f>
        <v>Furniture</v>
      </c>
      <c r="I1645" s="6">
        <f>_xlfn.XLOOKUP(Orders_CLEAN[[#This Row],[ProductID]],Products[ProductID],Products[Cost])</f>
        <v>688.81</v>
      </c>
      <c r="J1645">
        <v>3</v>
      </c>
      <c r="K1645" s="6">
        <v>1334.92</v>
      </c>
      <c r="L1645" s="7">
        <v>0</v>
      </c>
      <c r="M1645" t="s">
        <v>62</v>
      </c>
      <c r="N1645" t="s">
        <v>21</v>
      </c>
      <c r="O1645" t="str">
        <f>_xlfn.XLOOKUP(Orders_CLEAN[[#This Row],[Region]],Region_lookup[RegionCode],Region_lookup[RegionName])</f>
        <v>KwaZulu-Natal</v>
      </c>
      <c r="P1645" t="s">
        <v>97</v>
      </c>
      <c r="Q1645" t="str">
        <f>_xlfn.XLOOKUP(Orders_CLEAN[[#This Row],[EmployeeID]],Employees[EmployeeID],Employees[EmployeeName])</f>
        <v>Bongani Sithole</v>
      </c>
      <c r="R1645" s="8">
        <f>Orders_CLEAN[[#This Row],[Quantity]]*Orders_CLEAN[[#This Row],[UnitPrice]]*(1-Orders_CLEAN[[#This Row],[Discount]])</f>
        <v>4004.76</v>
      </c>
      <c r="S1645" s="8">
        <f>Orders_CLEAN[[#This Row],[Cost]]*Orders_CLEAN[[#This Row],[Quantity]]</f>
        <v>2066.4299999999998</v>
      </c>
      <c r="T1645" s="8">
        <f>Orders_CLEAN[[#This Row],[LineTotal]]-Orders_CLEAN[[#This Row],[LineCost]]</f>
        <v>1938.3300000000004</v>
      </c>
      <c r="U1645" s="8" t="str">
        <f>IFERROR(IF(Orders_CLEAN[[#This Row],[Profit]]/Orders_CLEAN[[#This Row],[LineTotal]]&gt;0.3, "High", IF(Orders_CLEAN[[#This Row],[Profit]]/Orders_CLEAN[[#This Row],[LineTotal]]&gt;=0.15, "Medium", "Low")), "Quantity Error!")</f>
        <v>High</v>
      </c>
      <c r="V1645" s="8" t="str">
        <f>IF(COUNTIF(Returns[OrderID], Orders_CLEAN[[#This Row],[OrderID]])&gt;0, "Yes", "No")</f>
        <v>No</v>
      </c>
      <c r="W1645" s="19">
        <f>IF(Orders_CLEAN[[#This Row],[Returned]]="Yes",1,0)</f>
        <v>0</v>
      </c>
    </row>
    <row r="1646" spans="1:23" x14ac:dyDescent="0.2">
      <c r="A1646" t="s">
        <v>2402</v>
      </c>
      <c r="B1646" s="5">
        <v>45340</v>
      </c>
      <c r="C1646" s="5" t="str">
        <f>IF(Orders_CLEAN[[#This Row],[Quantity]]="", "Quantity Error!", "Q"&amp;ROUNDUP(MONTH(Orders_CLEAN[[#This Row],[OrderDate]])/3,0))</f>
        <v>Q1</v>
      </c>
      <c r="D1646" t="s">
        <v>404</v>
      </c>
      <c r="E1646" t="str">
        <f>_xlfn.XLOOKUP(Orders_CLEAN[[#This Row],[CustomerID]],Customers[CustomerID],Customers[CustomerName])</f>
        <v>Riaan Botha</v>
      </c>
      <c r="F1646" t="s">
        <v>365</v>
      </c>
      <c r="G1646" t="str">
        <f>_xlfn.XLOOKUP(Orders_CLEAN[[#This Row],[ProductID]],Products[ProductID],Products[ProductName])</f>
        <v>Binders Model 4</v>
      </c>
      <c r="H1646" t="str">
        <f>_xlfn.XLOOKUP(Orders_CLEAN[[#This Row],[ProductName]],Products[ProductName],Products[Category])</f>
        <v>Office Supplies</v>
      </c>
      <c r="I1646" s="6">
        <f>_xlfn.XLOOKUP(Orders_CLEAN[[#This Row],[ProductID]],Products[ProductID],Products[Cost])</f>
        <v>723.8</v>
      </c>
      <c r="J1646">
        <v>11</v>
      </c>
      <c r="K1646" s="6">
        <v>1101.54</v>
      </c>
      <c r="L1646" s="7">
        <v>0.05</v>
      </c>
      <c r="M1646" t="s">
        <v>27</v>
      </c>
      <c r="N1646" t="s">
        <v>21</v>
      </c>
      <c r="O1646" t="str">
        <f>_xlfn.XLOOKUP(Orders_CLEAN[[#This Row],[Region]],Region_lookup[RegionCode],Region_lookup[RegionName])</f>
        <v>KwaZulu-Natal</v>
      </c>
      <c r="P1646" t="s">
        <v>22</v>
      </c>
      <c r="Q1646" t="str">
        <f>_xlfn.XLOOKUP(Orders_CLEAN[[#This Row],[EmployeeID]],Employees[EmployeeID],Employees[EmployeeName])</f>
        <v>Thabo Le Roux</v>
      </c>
      <c r="R1646" s="8">
        <f>Orders_CLEAN[[#This Row],[Quantity]]*Orders_CLEAN[[#This Row],[UnitPrice]]*(1-Orders_CLEAN[[#This Row],[Discount]])</f>
        <v>11511.092999999999</v>
      </c>
      <c r="S1646" s="8">
        <f>Orders_CLEAN[[#This Row],[Cost]]*Orders_CLEAN[[#This Row],[Quantity]]</f>
        <v>7961.7999999999993</v>
      </c>
      <c r="T1646" s="8">
        <f>Orders_CLEAN[[#This Row],[LineTotal]]-Orders_CLEAN[[#This Row],[LineCost]]</f>
        <v>3549.2929999999997</v>
      </c>
      <c r="U1646" s="8" t="str">
        <f>IFERROR(IF(Orders_CLEAN[[#This Row],[Profit]]/Orders_CLEAN[[#This Row],[LineTotal]]&gt;0.3, "High", IF(Orders_CLEAN[[#This Row],[Profit]]/Orders_CLEAN[[#This Row],[LineTotal]]&gt;=0.15, "Medium", "Low")), "Quantity Error!")</f>
        <v>High</v>
      </c>
      <c r="V1646" s="8" t="str">
        <f>IF(COUNTIF(Returns[OrderID], Orders_CLEAN[[#This Row],[OrderID]])&gt;0, "Yes", "No")</f>
        <v>No</v>
      </c>
      <c r="W1646" s="19">
        <f>IF(Orders_CLEAN[[#This Row],[Returned]]="Yes",1,0)</f>
        <v>0</v>
      </c>
    </row>
    <row r="1647" spans="1:23" x14ac:dyDescent="0.2">
      <c r="A1647" t="s">
        <v>2403</v>
      </c>
      <c r="B1647" s="5">
        <v>45304</v>
      </c>
      <c r="C1647" s="5" t="str">
        <f>IF(Orders_CLEAN[[#This Row],[Quantity]]="", "Quantity Error!", "Q"&amp;ROUNDUP(MONTH(Orders_CLEAN[[#This Row],[OrderDate]])/3,0))</f>
        <v>Q1</v>
      </c>
      <c r="D1647" t="s">
        <v>154</v>
      </c>
      <c r="E1647" t="str">
        <f>_xlfn.XLOOKUP(Orders_CLEAN[[#This Row],[CustomerID]],Customers[CustomerID],Customers[CustomerName])</f>
        <v>Nomvula Mahlangu</v>
      </c>
      <c r="F1647" t="s">
        <v>26</v>
      </c>
      <c r="G1647" t="str">
        <f>_xlfn.XLOOKUP(Orders_CLEAN[[#This Row],[ProductID]],Products[ProductID],Products[ProductName])</f>
        <v>Bookcases Model 3</v>
      </c>
      <c r="H1647" t="str">
        <f>_xlfn.XLOOKUP(Orders_CLEAN[[#This Row],[ProductName]],Products[ProductName],Products[Category])</f>
        <v>Furniture</v>
      </c>
      <c r="I1647" s="6">
        <f>_xlfn.XLOOKUP(Orders_CLEAN[[#This Row],[ProductID]],Products[ProductID],Products[Cost])</f>
        <v>431.57</v>
      </c>
      <c r="J1647">
        <v>11</v>
      </c>
      <c r="K1647" s="6">
        <v>725.92</v>
      </c>
      <c r="L1647" s="7">
        <v>0.1</v>
      </c>
      <c r="M1647" t="s">
        <v>36</v>
      </c>
      <c r="N1647" t="s">
        <v>31</v>
      </c>
      <c r="O1647" t="str">
        <f>_xlfn.XLOOKUP(Orders_CLEAN[[#This Row],[Region]],Region_lookup[RegionCode],Region_lookup[RegionName])</f>
        <v>Gauteng</v>
      </c>
      <c r="P1647" t="s">
        <v>43</v>
      </c>
      <c r="Q1647" t="str">
        <f>_xlfn.XLOOKUP(Orders_CLEAN[[#This Row],[EmployeeID]],Employees[EmployeeID],Employees[EmployeeName])</f>
        <v>Thabo Dlamini</v>
      </c>
      <c r="R1647" s="8">
        <f>Orders_CLEAN[[#This Row],[Quantity]]*Orders_CLEAN[[#This Row],[UnitPrice]]*(1-Orders_CLEAN[[#This Row],[Discount]])</f>
        <v>7186.6080000000002</v>
      </c>
      <c r="S1647" s="8">
        <f>Orders_CLEAN[[#This Row],[Cost]]*Orders_CLEAN[[#This Row],[Quantity]]</f>
        <v>4747.2699999999995</v>
      </c>
      <c r="T1647" s="8">
        <f>Orders_CLEAN[[#This Row],[LineTotal]]-Orders_CLEAN[[#This Row],[LineCost]]</f>
        <v>2439.3380000000006</v>
      </c>
      <c r="U1647" s="8" t="str">
        <f>IFERROR(IF(Orders_CLEAN[[#This Row],[Profit]]/Orders_CLEAN[[#This Row],[LineTotal]]&gt;0.3, "High", IF(Orders_CLEAN[[#This Row],[Profit]]/Orders_CLEAN[[#This Row],[LineTotal]]&gt;=0.15, "Medium", "Low")), "Quantity Error!")</f>
        <v>High</v>
      </c>
      <c r="V1647" s="8" t="str">
        <f>IF(COUNTIF(Returns[OrderID], Orders_CLEAN[[#This Row],[OrderID]])&gt;0, "Yes", "No")</f>
        <v>No</v>
      </c>
      <c r="W1647" s="19">
        <f>IF(Orders_CLEAN[[#This Row],[Returned]]="Yes",1,0)</f>
        <v>0</v>
      </c>
    </row>
    <row r="1648" spans="1:23" x14ac:dyDescent="0.2">
      <c r="A1648" t="s">
        <v>2404</v>
      </c>
      <c r="B1648" s="5">
        <v>45687</v>
      </c>
      <c r="C1648" s="5" t="str">
        <f>IF(Orders_CLEAN[[#This Row],[Quantity]]="", "Quantity Error!", "Q"&amp;ROUNDUP(MONTH(Orders_CLEAN[[#This Row],[OrderDate]])/3,0))</f>
        <v>Q1</v>
      </c>
      <c r="D1648" t="s">
        <v>99</v>
      </c>
      <c r="E1648" t="str">
        <f>_xlfn.XLOOKUP(Orders_CLEAN[[#This Row],[CustomerID]],Customers[CustomerID],Customers[CustomerName])</f>
        <v>Kagiso Mahlangu</v>
      </c>
      <c r="F1648" t="s">
        <v>78</v>
      </c>
      <c r="G1648" t="str">
        <f>_xlfn.XLOOKUP(Orders_CLEAN[[#This Row],[ProductID]],Products[ProductID],Products[ProductName])</f>
        <v>Desks Model 3</v>
      </c>
      <c r="H1648" t="str">
        <f>_xlfn.XLOOKUP(Orders_CLEAN[[#This Row],[ProductName]],Products[ProductName],Products[Category])</f>
        <v>Furniture</v>
      </c>
      <c r="I1648" s="6">
        <f>_xlfn.XLOOKUP(Orders_CLEAN[[#This Row],[ProductID]],Products[ProductID],Products[Cost])</f>
        <v>388.07</v>
      </c>
      <c r="J1648">
        <v>7</v>
      </c>
      <c r="K1648" s="6">
        <v>782.41</v>
      </c>
      <c r="L1648" s="7">
        <v>0.05</v>
      </c>
      <c r="M1648" t="s">
        <v>62</v>
      </c>
      <c r="N1648" t="s">
        <v>47</v>
      </c>
      <c r="O1648" t="str">
        <f>_xlfn.XLOOKUP(Orders_CLEAN[[#This Row],[Region]],Region_lookup[RegionCode],Region_lookup[RegionName])</f>
        <v>Eastern Cape</v>
      </c>
      <c r="P1648" t="s">
        <v>58</v>
      </c>
      <c r="Q1648" t="str">
        <f>_xlfn.XLOOKUP(Orders_CLEAN[[#This Row],[EmployeeID]],Employees[EmployeeID],Employees[EmployeeName])</f>
        <v>Palesa Steyn</v>
      </c>
      <c r="R1648" s="8">
        <f>Orders_CLEAN[[#This Row],[Quantity]]*Orders_CLEAN[[#This Row],[UnitPrice]]*(1-Orders_CLEAN[[#This Row],[Discount]])</f>
        <v>5203.0264999999999</v>
      </c>
      <c r="S1648" s="8">
        <f>Orders_CLEAN[[#This Row],[Cost]]*Orders_CLEAN[[#This Row],[Quantity]]</f>
        <v>2716.49</v>
      </c>
      <c r="T1648" s="8">
        <f>Orders_CLEAN[[#This Row],[LineTotal]]-Orders_CLEAN[[#This Row],[LineCost]]</f>
        <v>2486.5365000000002</v>
      </c>
      <c r="U1648" s="8" t="str">
        <f>IFERROR(IF(Orders_CLEAN[[#This Row],[Profit]]/Orders_CLEAN[[#This Row],[LineTotal]]&gt;0.3, "High", IF(Orders_CLEAN[[#This Row],[Profit]]/Orders_CLEAN[[#This Row],[LineTotal]]&gt;=0.15, "Medium", "Low")), "Quantity Error!")</f>
        <v>High</v>
      </c>
      <c r="V1648" s="8" t="str">
        <f>IF(COUNTIF(Returns[OrderID], Orders_CLEAN[[#This Row],[OrderID]])&gt;0, "Yes", "No")</f>
        <v>No</v>
      </c>
      <c r="W1648" s="19">
        <f>IF(Orders_CLEAN[[#This Row],[Returned]]="Yes",1,0)</f>
        <v>0</v>
      </c>
    </row>
    <row r="1649" spans="1:23" x14ac:dyDescent="0.2">
      <c r="A1649" t="s">
        <v>2406</v>
      </c>
      <c r="B1649" s="5">
        <v>45709</v>
      </c>
      <c r="C1649" s="5" t="str">
        <f>IF(Orders_CLEAN[[#This Row],[Quantity]]="", "Quantity Error!", "Q"&amp;ROUNDUP(MONTH(Orders_CLEAN[[#This Row],[OrderDate]])/3,0))</f>
        <v>Q1</v>
      </c>
      <c r="D1649" t="s">
        <v>381</v>
      </c>
      <c r="E1649" t="str">
        <f>_xlfn.XLOOKUP(Orders_CLEAN[[#This Row],[CustomerID]],Customers[CustomerID],Customers[CustomerName])</f>
        <v>Elmarie Fourie</v>
      </c>
      <c r="F1649" t="s">
        <v>192</v>
      </c>
      <c r="G1649" t="str">
        <f>_xlfn.XLOOKUP(Orders_CLEAN[[#This Row],[ProductID]],Products[ProductID],Products[ProductName])</f>
        <v>Laptops Model 1</v>
      </c>
      <c r="H1649" t="str">
        <f>_xlfn.XLOOKUP(Orders_CLEAN[[#This Row],[ProductName]],Products[ProductName],Products[Category])</f>
        <v>Technology</v>
      </c>
      <c r="I1649" s="6">
        <f>_xlfn.XLOOKUP(Orders_CLEAN[[#This Row],[ProductID]],Products[ProductID],Products[Cost])</f>
        <v>732.63</v>
      </c>
      <c r="J1649">
        <v>3</v>
      </c>
      <c r="K1649" s="6">
        <v>1069.8599999999999</v>
      </c>
      <c r="L1649" s="7">
        <v>0</v>
      </c>
      <c r="M1649" t="s">
        <v>27</v>
      </c>
      <c r="N1649" t="s">
        <v>31</v>
      </c>
      <c r="O1649" t="str">
        <f>_xlfn.XLOOKUP(Orders_CLEAN[[#This Row],[Region]],Region_lookup[RegionCode],Region_lookup[RegionName])</f>
        <v>Gauteng</v>
      </c>
      <c r="P1649" t="s">
        <v>52</v>
      </c>
      <c r="Q1649" t="str">
        <f>_xlfn.XLOOKUP(Orders_CLEAN[[#This Row],[EmployeeID]],Employees[EmployeeID],Employees[EmployeeName])</f>
        <v>Precious Mbatha</v>
      </c>
      <c r="R1649" s="8">
        <f>Orders_CLEAN[[#This Row],[Quantity]]*Orders_CLEAN[[#This Row],[UnitPrice]]*(1-Orders_CLEAN[[#This Row],[Discount]])</f>
        <v>3209.58</v>
      </c>
      <c r="S1649" s="8">
        <f>Orders_CLEAN[[#This Row],[Cost]]*Orders_CLEAN[[#This Row],[Quantity]]</f>
        <v>2197.89</v>
      </c>
      <c r="T1649" s="8">
        <f>Orders_CLEAN[[#This Row],[LineTotal]]-Orders_CLEAN[[#This Row],[LineCost]]</f>
        <v>1011.69</v>
      </c>
      <c r="U1649" s="8" t="str">
        <f>IFERROR(IF(Orders_CLEAN[[#This Row],[Profit]]/Orders_CLEAN[[#This Row],[LineTotal]]&gt;0.3, "High", IF(Orders_CLEAN[[#This Row],[Profit]]/Orders_CLEAN[[#This Row],[LineTotal]]&gt;=0.15, "Medium", "Low")), "Quantity Error!")</f>
        <v>High</v>
      </c>
      <c r="V1649" s="8" t="str">
        <f>IF(COUNTIF(Returns[OrderID], Orders_CLEAN[[#This Row],[OrderID]])&gt;0, "Yes", "No")</f>
        <v>No</v>
      </c>
      <c r="W1649" s="19">
        <f>IF(Orders_CLEAN[[#This Row],[Returned]]="Yes",1,0)</f>
        <v>0</v>
      </c>
    </row>
    <row r="1650" spans="1:23" x14ac:dyDescent="0.2">
      <c r="A1650" t="s">
        <v>2407</v>
      </c>
      <c r="B1650" s="5">
        <v>45329</v>
      </c>
      <c r="C1650" s="5" t="str">
        <f>IF(Orders_CLEAN[[#This Row],[Quantity]]="", "Quantity Error!", "Q"&amp;ROUNDUP(MONTH(Orders_CLEAN[[#This Row],[OrderDate]])/3,0))</f>
        <v>Q1</v>
      </c>
      <c r="D1650" t="s">
        <v>246</v>
      </c>
      <c r="E1650" t="str">
        <f>_xlfn.XLOOKUP(Orders_CLEAN[[#This Row],[CustomerID]],Customers[CustomerID],Customers[CustomerName])</f>
        <v>Precious Steyn</v>
      </c>
      <c r="F1650" t="s">
        <v>127</v>
      </c>
      <c r="G1650" t="str">
        <f>_xlfn.XLOOKUP(Orders_CLEAN[[#This Row],[ProductID]],Products[ProductID],Products[ProductName])</f>
        <v>Staplers Model 3</v>
      </c>
      <c r="H1650" t="str">
        <f>_xlfn.XLOOKUP(Orders_CLEAN[[#This Row],[ProductName]],Products[ProductName],Products[Category])</f>
        <v>Office Supplies</v>
      </c>
      <c r="I1650" s="6">
        <f>_xlfn.XLOOKUP(Orders_CLEAN[[#This Row],[ProductID]],Products[ProductID],Products[Cost])</f>
        <v>250.6</v>
      </c>
      <c r="J1650">
        <v>8</v>
      </c>
      <c r="K1650" s="6">
        <v>418.2</v>
      </c>
      <c r="L1650" s="7">
        <v>0.2</v>
      </c>
      <c r="M1650" t="s">
        <v>27</v>
      </c>
      <c r="N1650" t="s">
        <v>47</v>
      </c>
      <c r="O1650" t="str">
        <f>_xlfn.XLOOKUP(Orders_CLEAN[[#This Row],[Region]],Region_lookup[RegionCode],Region_lookup[RegionName])</f>
        <v>Eastern Cape</v>
      </c>
      <c r="P1650" t="s">
        <v>58</v>
      </c>
      <c r="Q1650" t="str">
        <f>_xlfn.XLOOKUP(Orders_CLEAN[[#This Row],[EmployeeID]],Employees[EmployeeID],Employees[EmployeeName])</f>
        <v>Palesa Steyn</v>
      </c>
      <c r="R1650" s="8">
        <f>Orders_CLEAN[[#This Row],[Quantity]]*Orders_CLEAN[[#This Row],[UnitPrice]]*(1-Orders_CLEAN[[#This Row],[Discount]])</f>
        <v>2676.48</v>
      </c>
      <c r="S1650" s="8">
        <f>Orders_CLEAN[[#This Row],[Cost]]*Orders_CLEAN[[#This Row],[Quantity]]</f>
        <v>2004.8</v>
      </c>
      <c r="T1650" s="8">
        <f>Orders_CLEAN[[#This Row],[LineTotal]]-Orders_CLEAN[[#This Row],[LineCost]]</f>
        <v>671.68000000000006</v>
      </c>
      <c r="U1650" s="8" t="str">
        <f>IFERROR(IF(Orders_CLEAN[[#This Row],[Profit]]/Orders_CLEAN[[#This Row],[LineTotal]]&gt;0.3, "High", IF(Orders_CLEAN[[#This Row],[Profit]]/Orders_CLEAN[[#This Row],[LineTotal]]&gt;=0.15, "Medium", "Low")), "Quantity Error!")</f>
        <v>Medium</v>
      </c>
      <c r="V1650" s="8" t="str">
        <f>IF(COUNTIF(Returns[OrderID], Orders_CLEAN[[#This Row],[OrderID]])&gt;0, "Yes", "No")</f>
        <v>No</v>
      </c>
      <c r="W1650" s="19">
        <f>IF(Orders_CLEAN[[#This Row],[Returned]]="Yes",1,0)</f>
        <v>0</v>
      </c>
    </row>
    <row r="1651" spans="1:23" x14ac:dyDescent="0.2">
      <c r="A1651" t="s">
        <v>2408</v>
      </c>
      <c r="B1651" s="5">
        <v>45435</v>
      </c>
      <c r="C1651" s="5" t="str">
        <f>IF(Orders_CLEAN[[#This Row],[Quantity]]="", "Quantity Error!", "Q"&amp;ROUNDUP(MONTH(Orders_CLEAN[[#This Row],[OrderDate]])/3,0))</f>
        <v>Q2</v>
      </c>
      <c r="D1651" t="s">
        <v>227</v>
      </c>
      <c r="E1651" t="str">
        <f>_xlfn.XLOOKUP(Orders_CLEAN[[#This Row],[CustomerID]],Customers[CustomerID],Customers[CustomerName])</f>
        <v>Thabo Mbatha</v>
      </c>
      <c r="F1651" t="s">
        <v>158</v>
      </c>
      <c r="G1651" t="str">
        <f>_xlfn.XLOOKUP(Orders_CLEAN[[#This Row],[ProductID]],Products[ProductID],Products[ProductName])</f>
        <v>Desks Model 1</v>
      </c>
      <c r="H1651" t="str">
        <f>_xlfn.XLOOKUP(Orders_CLEAN[[#This Row],[ProductName]],Products[ProductName],Products[Category])</f>
        <v>Furniture</v>
      </c>
      <c r="I1651" s="6">
        <f>_xlfn.XLOOKUP(Orders_CLEAN[[#This Row],[ProductID]],Products[ProductID],Products[Cost])</f>
        <v>731.22</v>
      </c>
      <c r="J1651">
        <v>12</v>
      </c>
      <c r="K1651" s="6">
        <v>1490.92</v>
      </c>
      <c r="L1651" s="7">
        <v>0</v>
      </c>
      <c r="M1651" t="s">
        <v>36</v>
      </c>
      <c r="N1651" t="s">
        <v>31</v>
      </c>
      <c r="O1651" t="str">
        <f>_xlfn.XLOOKUP(Orders_CLEAN[[#This Row],[Region]],Region_lookup[RegionCode],Region_lookup[RegionName])</f>
        <v>Gauteng</v>
      </c>
      <c r="P1651" t="s">
        <v>52</v>
      </c>
      <c r="Q1651" t="str">
        <f>_xlfn.XLOOKUP(Orders_CLEAN[[#This Row],[EmployeeID]],Employees[EmployeeID],Employees[EmployeeName])</f>
        <v>Precious Mbatha</v>
      </c>
      <c r="R1651" s="8">
        <f>Orders_CLEAN[[#This Row],[Quantity]]*Orders_CLEAN[[#This Row],[UnitPrice]]*(1-Orders_CLEAN[[#This Row],[Discount]])</f>
        <v>17891.04</v>
      </c>
      <c r="S1651" s="8">
        <f>Orders_CLEAN[[#This Row],[Cost]]*Orders_CLEAN[[#This Row],[Quantity]]</f>
        <v>8774.64</v>
      </c>
      <c r="T1651" s="8">
        <f>Orders_CLEAN[[#This Row],[LineTotal]]-Orders_CLEAN[[#This Row],[LineCost]]</f>
        <v>9116.4000000000015</v>
      </c>
      <c r="U1651" s="8" t="str">
        <f>IFERROR(IF(Orders_CLEAN[[#This Row],[Profit]]/Orders_CLEAN[[#This Row],[LineTotal]]&gt;0.3, "High", IF(Orders_CLEAN[[#This Row],[Profit]]/Orders_CLEAN[[#This Row],[LineTotal]]&gt;=0.15, "Medium", "Low")), "Quantity Error!")</f>
        <v>High</v>
      </c>
      <c r="V1651" s="8" t="str">
        <f>IF(COUNTIF(Returns[OrderID], Orders_CLEAN[[#This Row],[OrderID]])&gt;0, "Yes", "No")</f>
        <v>No</v>
      </c>
      <c r="W1651" s="19">
        <f>IF(Orders_CLEAN[[#This Row],[Returned]]="Yes",1,0)</f>
        <v>0</v>
      </c>
    </row>
    <row r="1652" spans="1:23" x14ac:dyDescent="0.2">
      <c r="A1652" t="s">
        <v>2410</v>
      </c>
      <c r="B1652" s="5">
        <v>45373</v>
      </c>
      <c r="C1652" s="5" t="str">
        <f>IF(Orders_CLEAN[[#This Row],[Quantity]]="", "Quantity Error!", "Q"&amp;ROUNDUP(MONTH(Orders_CLEAN[[#This Row],[OrderDate]])/3,0))</f>
        <v>Q1</v>
      </c>
      <c r="D1652" t="s">
        <v>95</v>
      </c>
      <c r="E1652" t="str">
        <f>_xlfn.XLOOKUP(Orders_CLEAN[[#This Row],[CustomerID]],Customers[CustomerID],Customers[CustomerName])</f>
        <v>Nomvula Mahlangu</v>
      </c>
      <c r="F1652" t="s">
        <v>92</v>
      </c>
      <c r="G1652" t="str">
        <f>_xlfn.XLOOKUP(Orders_CLEAN[[#This Row],[ProductID]],Products[ProductID],Products[ProductName])</f>
        <v>Accessories Model 3</v>
      </c>
      <c r="H1652" t="str">
        <f>_xlfn.XLOOKUP(Orders_CLEAN[[#This Row],[ProductName]],Products[ProductName],Products[Category])</f>
        <v>Technology</v>
      </c>
      <c r="I1652" s="6">
        <f>_xlfn.XLOOKUP(Orders_CLEAN[[#This Row],[ProductID]],Products[ProductID],Products[Cost])</f>
        <v>357.49</v>
      </c>
      <c r="J1652">
        <v>6</v>
      </c>
      <c r="K1652" s="6">
        <v>769.69</v>
      </c>
      <c r="L1652" s="7">
        <v>0.05</v>
      </c>
      <c r="M1652" t="s">
        <v>27</v>
      </c>
      <c r="N1652" t="s">
        <v>21</v>
      </c>
      <c r="O1652" t="str">
        <f>_xlfn.XLOOKUP(Orders_CLEAN[[#This Row],[Region]],Region_lookup[RegionCode],Region_lookup[RegionName])</f>
        <v>KwaZulu-Natal</v>
      </c>
      <c r="P1652" t="s">
        <v>22</v>
      </c>
      <c r="Q1652" t="str">
        <f>_xlfn.XLOOKUP(Orders_CLEAN[[#This Row],[EmployeeID]],Employees[EmployeeID],Employees[EmployeeName])</f>
        <v>Thabo Le Roux</v>
      </c>
      <c r="R1652" s="8">
        <f>Orders_CLEAN[[#This Row],[Quantity]]*Orders_CLEAN[[#This Row],[UnitPrice]]*(1-Orders_CLEAN[[#This Row],[Discount]])</f>
        <v>4387.2330000000002</v>
      </c>
      <c r="S1652" s="8">
        <f>Orders_CLEAN[[#This Row],[Cost]]*Orders_CLEAN[[#This Row],[Quantity]]</f>
        <v>2144.94</v>
      </c>
      <c r="T1652" s="8">
        <f>Orders_CLEAN[[#This Row],[LineTotal]]-Orders_CLEAN[[#This Row],[LineCost]]</f>
        <v>2242.2930000000001</v>
      </c>
      <c r="U1652" s="8" t="str">
        <f>IFERROR(IF(Orders_CLEAN[[#This Row],[Profit]]/Orders_CLEAN[[#This Row],[LineTotal]]&gt;0.3, "High", IF(Orders_CLEAN[[#This Row],[Profit]]/Orders_CLEAN[[#This Row],[LineTotal]]&gt;=0.15, "Medium", "Low")), "Quantity Error!")</f>
        <v>High</v>
      </c>
      <c r="V1652" s="8" t="str">
        <f>IF(COUNTIF(Returns[OrderID], Orders_CLEAN[[#This Row],[OrderID]])&gt;0, "Yes", "No")</f>
        <v>No</v>
      </c>
      <c r="W1652" s="19">
        <f>IF(Orders_CLEAN[[#This Row],[Returned]]="Yes",1,0)</f>
        <v>0</v>
      </c>
    </row>
    <row r="1653" spans="1:23" x14ac:dyDescent="0.2">
      <c r="A1653" t="s">
        <v>2411</v>
      </c>
      <c r="B1653" s="5">
        <v>45665</v>
      </c>
      <c r="C1653" s="5" t="str">
        <f>IF(Orders_CLEAN[[#This Row],[Quantity]]="", "Quantity Error!", "Q"&amp;ROUNDUP(MONTH(Orders_CLEAN[[#This Row],[OrderDate]])/3,0))</f>
        <v>Q1</v>
      </c>
      <c r="D1653" t="s">
        <v>490</v>
      </c>
      <c r="E1653" t="str">
        <f>_xlfn.XLOOKUP(Orders_CLEAN[[#This Row],[CustomerID]],Customers[CustomerID],Customers[CustomerName])</f>
        <v>Pieter Dlamini</v>
      </c>
      <c r="F1653" t="s">
        <v>148</v>
      </c>
      <c r="G1653" t="str">
        <f>_xlfn.XLOOKUP(Orders_CLEAN[[#This Row],[ProductID]],Products[ProductID],Products[ProductName])</f>
        <v>Tables Model 3</v>
      </c>
      <c r="H1653" t="str">
        <f>_xlfn.XLOOKUP(Orders_CLEAN[[#This Row],[ProductName]],Products[ProductName],Products[Category])</f>
        <v>Furniture</v>
      </c>
      <c r="I1653" s="6">
        <f>_xlfn.XLOOKUP(Orders_CLEAN[[#This Row],[ProductID]],Products[ProductID],Products[Cost])</f>
        <v>190.89</v>
      </c>
      <c r="J1653">
        <v>12</v>
      </c>
      <c r="K1653" s="6">
        <v>243.15</v>
      </c>
      <c r="L1653" s="7">
        <v>0.05</v>
      </c>
      <c r="M1653" t="s">
        <v>27</v>
      </c>
      <c r="N1653" t="s">
        <v>47</v>
      </c>
      <c r="O1653" t="str">
        <f>_xlfn.XLOOKUP(Orders_CLEAN[[#This Row],[Region]],Region_lookup[RegionCode],Region_lookup[RegionName])</f>
        <v>Eastern Cape</v>
      </c>
      <c r="P1653" t="s">
        <v>48</v>
      </c>
      <c r="Q1653" t="str">
        <f>_xlfn.XLOOKUP(Orders_CLEAN[[#This Row],[EmployeeID]],Employees[EmployeeID],Employees[EmployeeName])</f>
        <v>Sipho Ndlovu</v>
      </c>
      <c r="R1653" s="8">
        <f>Orders_CLEAN[[#This Row],[Quantity]]*Orders_CLEAN[[#This Row],[UnitPrice]]*(1-Orders_CLEAN[[#This Row],[Discount]])</f>
        <v>2771.91</v>
      </c>
      <c r="S1653" s="8">
        <f>Orders_CLEAN[[#This Row],[Cost]]*Orders_CLEAN[[#This Row],[Quantity]]</f>
        <v>2290.6799999999998</v>
      </c>
      <c r="T1653" s="8">
        <f>Orders_CLEAN[[#This Row],[LineTotal]]-Orders_CLEAN[[#This Row],[LineCost]]</f>
        <v>481.23</v>
      </c>
      <c r="U1653" s="8" t="str">
        <f>IFERROR(IF(Orders_CLEAN[[#This Row],[Profit]]/Orders_CLEAN[[#This Row],[LineTotal]]&gt;0.3, "High", IF(Orders_CLEAN[[#This Row],[Profit]]/Orders_CLEAN[[#This Row],[LineTotal]]&gt;=0.15, "Medium", "Low")), "Quantity Error!")</f>
        <v>Medium</v>
      </c>
      <c r="V1653" s="8" t="str">
        <f>IF(COUNTIF(Returns[OrderID], Orders_CLEAN[[#This Row],[OrderID]])&gt;0, "Yes", "No")</f>
        <v>Yes</v>
      </c>
      <c r="W1653" s="19">
        <f>IF(Orders_CLEAN[[#This Row],[Returned]]="Yes",1,0)</f>
        <v>1</v>
      </c>
    </row>
    <row r="1654" spans="1:23" x14ac:dyDescent="0.2">
      <c r="A1654" t="s">
        <v>2412</v>
      </c>
      <c r="B1654" s="5">
        <v>45324</v>
      </c>
      <c r="C1654" s="5" t="str">
        <f>IF(Orders_CLEAN[[#This Row],[Quantity]]="", "Quantity Error!", "Q"&amp;ROUNDUP(MONTH(Orders_CLEAN[[#This Row],[OrderDate]])/3,0))</f>
        <v>Q1</v>
      </c>
      <c r="D1654" t="s">
        <v>57</v>
      </c>
      <c r="E1654" t="str">
        <f>_xlfn.XLOOKUP(Orders_CLEAN[[#This Row],[CustomerID]],Customers[CustomerID],Customers[CustomerName])</f>
        <v>Johan Van Der Merwe</v>
      </c>
      <c r="F1654" t="s">
        <v>365</v>
      </c>
      <c r="G1654" t="str">
        <f>_xlfn.XLOOKUP(Orders_CLEAN[[#This Row],[ProductID]],Products[ProductID],Products[ProductName])</f>
        <v>Binders Model 4</v>
      </c>
      <c r="H1654" t="str">
        <f>_xlfn.XLOOKUP(Orders_CLEAN[[#This Row],[ProductName]],Products[ProductName],Products[Category])</f>
        <v>Office Supplies</v>
      </c>
      <c r="I1654" s="6">
        <f>_xlfn.XLOOKUP(Orders_CLEAN[[#This Row],[ProductID]],Products[ProductID],Products[Cost])</f>
        <v>723.8</v>
      </c>
      <c r="J1654">
        <v>12</v>
      </c>
      <c r="K1654" s="6">
        <v>1101.54</v>
      </c>
      <c r="L1654" s="7">
        <v>0</v>
      </c>
      <c r="M1654" t="s">
        <v>27</v>
      </c>
      <c r="N1654" t="s">
        <v>47</v>
      </c>
      <c r="O1654" t="str">
        <f>_xlfn.XLOOKUP(Orders_CLEAN[[#This Row],[Region]],Region_lookup[RegionCode],Region_lookup[RegionName])</f>
        <v>Eastern Cape</v>
      </c>
      <c r="P1654" t="s">
        <v>48</v>
      </c>
      <c r="Q1654" t="str">
        <f>_xlfn.XLOOKUP(Orders_CLEAN[[#This Row],[EmployeeID]],Employees[EmployeeID],Employees[EmployeeName])</f>
        <v>Sipho Ndlovu</v>
      </c>
      <c r="R1654" s="8">
        <f>Orders_CLEAN[[#This Row],[Quantity]]*Orders_CLEAN[[#This Row],[UnitPrice]]*(1-Orders_CLEAN[[#This Row],[Discount]])</f>
        <v>13218.48</v>
      </c>
      <c r="S1654" s="8">
        <f>Orders_CLEAN[[#This Row],[Cost]]*Orders_CLEAN[[#This Row],[Quantity]]</f>
        <v>8685.5999999999985</v>
      </c>
      <c r="T1654" s="8">
        <f>Orders_CLEAN[[#This Row],[LineTotal]]-Orders_CLEAN[[#This Row],[LineCost]]</f>
        <v>4532.880000000001</v>
      </c>
      <c r="U1654" s="8" t="str">
        <f>IFERROR(IF(Orders_CLEAN[[#This Row],[Profit]]/Orders_CLEAN[[#This Row],[LineTotal]]&gt;0.3, "High", IF(Orders_CLEAN[[#This Row],[Profit]]/Orders_CLEAN[[#This Row],[LineTotal]]&gt;=0.15, "Medium", "Low")), "Quantity Error!")</f>
        <v>High</v>
      </c>
      <c r="V1654" s="8" t="str">
        <f>IF(COUNTIF(Returns[OrderID], Orders_CLEAN[[#This Row],[OrderID]])&gt;0, "Yes", "No")</f>
        <v>No</v>
      </c>
      <c r="W1654" s="19">
        <f>IF(Orders_CLEAN[[#This Row],[Returned]]="Yes",1,0)</f>
        <v>0</v>
      </c>
    </row>
    <row r="1655" spans="1:23" x14ac:dyDescent="0.2">
      <c r="A1655" t="s">
        <v>2413</v>
      </c>
      <c r="B1655" s="5">
        <v>45597</v>
      </c>
      <c r="C1655" s="5" t="str">
        <f>IF(Orders_CLEAN[[#This Row],[Quantity]]="", "Quantity Error!", "Q"&amp;ROUNDUP(MONTH(Orders_CLEAN[[#This Row],[OrderDate]])/3,0))</f>
        <v>Q4</v>
      </c>
      <c r="D1655" t="s">
        <v>40</v>
      </c>
      <c r="E1655" t="str">
        <f>_xlfn.XLOOKUP(Orders_CLEAN[[#This Row],[CustomerID]],Customers[CustomerID],Customers[CustomerName])</f>
        <v>Francois Coetzee</v>
      </c>
      <c r="F1655" t="s">
        <v>88</v>
      </c>
      <c r="G1655" t="str">
        <f>_xlfn.XLOOKUP(Orders_CLEAN[[#This Row],[ProductID]],Products[ProductID],Products[ProductName])</f>
        <v>Tables Model 2</v>
      </c>
      <c r="H1655" t="str">
        <f>_xlfn.XLOOKUP(Orders_CLEAN[[#This Row],[ProductName]],Products[ProductName],Products[Category])</f>
        <v>Furniture</v>
      </c>
      <c r="I1655" s="6">
        <f>_xlfn.XLOOKUP(Orders_CLEAN[[#This Row],[ProductID]],Products[ProductID],Products[Cost])</f>
        <v>752.53</v>
      </c>
      <c r="J1655">
        <v>6</v>
      </c>
      <c r="K1655" s="6">
        <v>1018.12</v>
      </c>
      <c r="L1655" s="7">
        <v>0</v>
      </c>
      <c r="M1655" t="s">
        <v>13</v>
      </c>
      <c r="N1655" t="s">
        <v>31</v>
      </c>
      <c r="O1655" t="str">
        <f>_xlfn.XLOOKUP(Orders_CLEAN[[#This Row],[Region]],Region_lookup[RegionCode],Region_lookup[RegionName])</f>
        <v>Gauteng</v>
      </c>
      <c r="P1655" t="s">
        <v>32</v>
      </c>
      <c r="Q1655" t="str">
        <f>_xlfn.XLOOKUP(Orders_CLEAN[[#This Row],[EmployeeID]],Employees[EmployeeID],Employees[EmployeeName])</f>
        <v>Nomvula Mokoena</v>
      </c>
      <c r="R1655" s="8">
        <f>Orders_CLEAN[[#This Row],[Quantity]]*Orders_CLEAN[[#This Row],[UnitPrice]]*(1-Orders_CLEAN[[#This Row],[Discount]])</f>
        <v>6108.72</v>
      </c>
      <c r="S1655" s="8">
        <f>Orders_CLEAN[[#This Row],[Cost]]*Orders_CLEAN[[#This Row],[Quantity]]</f>
        <v>4515.18</v>
      </c>
      <c r="T1655" s="8">
        <f>Orders_CLEAN[[#This Row],[LineTotal]]-Orders_CLEAN[[#This Row],[LineCost]]</f>
        <v>1593.54</v>
      </c>
      <c r="U1655" s="8" t="str">
        <f>IFERROR(IF(Orders_CLEAN[[#This Row],[Profit]]/Orders_CLEAN[[#This Row],[LineTotal]]&gt;0.3, "High", IF(Orders_CLEAN[[#This Row],[Profit]]/Orders_CLEAN[[#This Row],[LineTotal]]&gt;=0.15, "Medium", "Low")), "Quantity Error!")</f>
        <v>Medium</v>
      </c>
      <c r="V1655" s="8" t="str">
        <f>IF(COUNTIF(Returns[OrderID], Orders_CLEAN[[#This Row],[OrderID]])&gt;0, "Yes", "No")</f>
        <v>No</v>
      </c>
      <c r="W1655" s="19">
        <f>IF(Orders_CLEAN[[#This Row],[Returned]]="Yes",1,0)</f>
        <v>0</v>
      </c>
    </row>
    <row r="1656" spans="1:23" x14ac:dyDescent="0.2">
      <c r="A1656" t="s">
        <v>2414</v>
      </c>
      <c r="B1656" s="5">
        <v>45334</v>
      </c>
      <c r="C1656" s="5" t="str">
        <f>IF(Orders_CLEAN[[#This Row],[Quantity]]="", "Quantity Error!", "Q"&amp;ROUNDUP(MONTH(Orders_CLEAN[[#This Row],[OrderDate]])/3,0))</f>
        <v>Q1</v>
      </c>
      <c r="D1656" t="s">
        <v>204</v>
      </c>
      <c r="E1656" t="str">
        <f>_xlfn.XLOOKUP(Orders_CLEAN[[#This Row],[CustomerID]],Customers[CustomerID],Customers[CustomerName])</f>
        <v>Elmarie Mbatha</v>
      </c>
      <c r="F1656" t="s">
        <v>297</v>
      </c>
      <c r="G1656" t="str">
        <f>_xlfn.XLOOKUP(Orders_CLEAN[[#This Row],[ProductID]],Products[ProductID],Products[ProductName])</f>
        <v>Laptops Model 2</v>
      </c>
      <c r="H1656" t="str">
        <f>_xlfn.XLOOKUP(Orders_CLEAN[[#This Row],[ProductName]],Products[ProductName],Products[Category])</f>
        <v>Technology</v>
      </c>
      <c r="I1656" s="6">
        <f>_xlfn.XLOOKUP(Orders_CLEAN[[#This Row],[ProductID]],Products[ProductID],Products[Cost])</f>
        <v>55.26</v>
      </c>
      <c r="J1656">
        <v>11</v>
      </c>
      <c r="K1656" s="6">
        <v>112.32</v>
      </c>
      <c r="L1656" s="7">
        <v>0.05</v>
      </c>
      <c r="M1656" t="s">
        <v>62</v>
      </c>
      <c r="N1656" t="s">
        <v>14</v>
      </c>
      <c r="O1656" t="str">
        <f>_xlfn.XLOOKUP(Orders_CLEAN[[#This Row],[Region]],Region_lookup[RegionCode],Region_lookup[RegionName])</f>
        <v>Western Cape</v>
      </c>
      <c r="P1656" t="s">
        <v>93</v>
      </c>
      <c r="Q1656" t="str">
        <f>_xlfn.XLOOKUP(Orders_CLEAN[[#This Row],[EmployeeID]],Employees[EmployeeID],Employees[EmployeeName])</f>
        <v>Anja Zulu</v>
      </c>
      <c r="R1656" s="8">
        <f>Orders_CLEAN[[#This Row],[Quantity]]*Orders_CLEAN[[#This Row],[UnitPrice]]*(1-Orders_CLEAN[[#This Row],[Discount]])</f>
        <v>1173.7439999999999</v>
      </c>
      <c r="S1656" s="8">
        <f>Orders_CLEAN[[#This Row],[Cost]]*Orders_CLEAN[[#This Row],[Quantity]]</f>
        <v>607.86</v>
      </c>
      <c r="T1656" s="8">
        <f>Orders_CLEAN[[#This Row],[LineTotal]]-Orders_CLEAN[[#This Row],[LineCost]]</f>
        <v>565.8839999999999</v>
      </c>
      <c r="U1656" s="8" t="str">
        <f>IFERROR(IF(Orders_CLEAN[[#This Row],[Profit]]/Orders_CLEAN[[#This Row],[LineTotal]]&gt;0.3, "High", IF(Orders_CLEAN[[#This Row],[Profit]]/Orders_CLEAN[[#This Row],[LineTotal]]&gt;=0.15, "Medium", "Low")), "Quantity Error!")</f>
        <v>High</v>
      </c>
      <c r="V1656" s="8" t="str">
        <f>IF(COUNTIF(Returns[OrderID], Orders_CLEAN[[#This Row],[OrderID]])&gt;0, "Yes", "No")</f>
        <v>No</v>
      </c>
      <c r="W1656" s="19">
        <f>IF(Orders_CLEAN[[#This Row],[Returned]]="Yes",1,0)</f>
        <v>0</v>
      </c>
    </row>
    <row r="1657" spans="1:23" x14ac:dyDescent="0.2">
      <c r="A1657" t="s">
        <v>2415</v>
      </c>
      <c r="B1657" s="5">
        <v>45559</v>
      </c>
      <c r="C1657" s="5" t="str">
        <f>IF(Orders_CLEAN[[#This Row],[Quantity]]="", "Quantity Error!", "Q"&amp;ROUNDUP(MONTH(Orders_CLEAN[[#This Row],[OrderDate]])/3,0))</f>
        <v>Q3</v>
      </c>
      <c r="D1657" t="s">
        <v>120</v>
      </c>
      <c r="E1657" t="str">
        <f>_xlfn.XLOOKUP(Orders_CLEAN[[#This Row],[CustomerID]],Customers[CustomerID],Customers[CustomerName])</f>
        <v>Francois Sithole</v>
      </c>
      <c r="F1657" t="s">
        <v>158</v>
      </c>
      <c r="G1657" t="str">
        <f>_xlfn.XLOOKUP(Orders_CLEAN[[#This Row],[ProductID]],Products[ProductID],Products[ProductName])</f>
        <v>Desks Model 1</v>
      </c>
      <c r="H1657" t="str">
        <f>_xlfn.XLOOKUP(Orders_CLEAN[[#This Row],[ProductName]],Products[ProductName],Products[Category])</f>
        <v>Furniture</v>
      </c>
      <c r="I1657" s="6">
        <f>_xlfn.XLOOKUP(Orders_CLEAN[[#This Row],[ProductID]],Products[ProductID],Products[Cost])</f>
        <v>731.22</v>
      </c>
      <c r="J1657">
        <v>6</v>
      </c>
      <c r="K1657" s="6">
        <v>1490.92</v>
      </c>
      <c r="L1657" s="7">
        <v>0.2</v>
      </c>
      <c r="M1657" t="s">
        <v>27</v>
      </c>
      <c r="N1657" t="s">
        <v>31</v>
      </c>
      <c r="O1657" t="str">
        <f>_xlfn.XLOOKUP(Orders_CLEAN[[#This Row],[Region]],Region_lookup[RegionCode],Region_lookup[RegionName])</f>
        <v>Gauteng</v>
      </c>
      <c r="P1657" t="s">
        <v>43</v>
      </c>
      <c r="Q1657" t="str">
        <f>_xlfn.XLOOKUP(Orders_CLEAN[[#This Row],[EmployeeID]],Employees[EmployeeID],Employees[EmployeeName])</f>
        <v>Thabo Dlamini</v>
      </c>
      <c r="R1657" s="8">
        <f>Orders_CLEAN[[#This Row],[Quantity]]*Orders_CLEAN[[#This Row],[UnitPrice]]*(1-Orders_CLEAN[[#This Row],[Discount]])</f>
        <v>7156.4160000000011</v>
      </c>
      <c r="S1657" s="8">
        <f>Orders_CLEAN[[#This Row],[Cost]]*Orders_CLEAN[[#This Row],[Quantity]]</f>
        <v>4387.32</v>
      </c>
      <c r="T1657" s="8">
        <f>Orders_CLEAN[[#This Row],[LineTotal]]-Orders_CLEAN[[#This Row],[LineCost]]</f>
        <v>2769.0960000000014</v>
      </c>
      <c r="U1657" s="8" t="str">
        <f>IFERROR(IF(Orders_CLEAN[[#This Row],[Profit]]/Orders_CLEAN[[#This Row],[LineTotal]]&gt;0.3, "High", IF(Orders_CLEAN[[#This Row],[Profit]]/Orders_CLEAN[[#This Row],[LineTotal]]&gt;=0.15, "Medium", "Low")), "Quantity Error!")</f>
        <v>High</v>
      </c>
      <c r="V1657" s="8" t="str">
        <f>IF(COUNTIF(Returns[OrderID], Orders_CLEAN[[#This Row],[OrderID]])&gt;0, "Yes", "No")</f>
        <v>No</v>
      </c>
      <c r="W1657" s="19">
        <f>IF(Orders_CLEAN[[#This Row],[Returned]]="Yes",1,0)</f>
        <v>0</v>
      </c>
    </row>
    <row r="1658" spans="1:23" x14ac:dyDescent="0.2">
      <c r="A1658" t="s">
        <v>2416</v>
      </c>
      <c r="B1658" s="5">
        <v>45446</v>
      </c>
      <c r="C1658" s="5" t="str">
        <f>IF(Orders_CLEAN[[#This Row],[Quantity]]="", "Quantity Error!", "Q"&amp;ROUNDUP(MONTH(Orders_CLEAN[[#This Row],[OrderDate]])/3,0))</f>
        <v>Q2</v>
      </c>
      <c r="D1658" t="s">
        <v>530</v>
      </c>
      <c r="E1658" t="str">
        <f>_xlfn.XLOOKUP(Orders_CLEAN[[#This Row],[CustomerID]],Customers[CustomerID],Customers[CustomerName])</f>
        <v>Aisha Botha</v>
      </c>
      <c r="F1658" t="s">
        <v>118</v>
      </c>
      <c r="G1658" t="str">
        <f>_xlfn.XLOOKUP(Orders_CLEAN[[#This Row],[ProductID]],Products[ProductID],Products[ProductName])</f>
        <v>Paper Model 1</v>
      </c>
      <c r="H1658" t="str">
        <f>_xlfn.XLOOKUP(Orders_CLEAN[[#This Row],[ProductName]],Products[ProductName],Products[Category])</f>
        <v>Office Supplies</v>
      </c>
      <c r="I1658" s="6">
        <f>_xlfn.XLOOKUP(Orders_CLEAN[[#This Row],[ProductID]],Products[ProductID],Products[Cost])</f>
        <v>193.58</v>
      </c>
      <c r="J1658">
        <v>1</v>
      </c>
      <c r="K1658" s="6">
        <v>347.15</v>
      </c>
      <c r="L1658" s="7">
        <v>0.05</v>
      </c>
      <c r="M1658" t="s">
        <v>13</v>
      </c>
      <c r="N1658" t="s">
        <v>21</v>
      </c>
      <c r="O1658" t="str">
        <f>_xlfn.XLOOKUP(Orders_CLEAN[[#This Row],[Region]],Region_lookup[RegionCode],Region_lookup[RegionName])</f>
        <v>KwaZulu-Natal</v>
      </c>
      <c r="P1658" t="s">
        <v>170</v>
      </c>
      <c r="Q1658" t="str">
        <f>_xlfn.XLOOKUP(Orders_CLEAN[[#This Row],[EmployeeID]],Employees[EmployeeID],Employees[EmployeeName])</f>
        <v>Nomvula Le Roux</v>
      </c>
      <c r="R1658" s="8">
        <f>Orders_CLEAN[[#This Row],[Quantity]]*Orders_CLEAN[[#This Row],[UnitPrice]]*(1-Orders_CLEAN[[#This Row],[Discount]])</f>
        <v>329.79249999999996</v>
      </c>
      <c r="S1658" s="8">
        <f>Orders_CLEAN[[#This Row],[Cost]]*Orders_CLEAN[[#This Row],[Quantity]]</f>
        <v>193.58</v>
      </c>
      <c r="T1658" s="8">
        <f>Orders_CLEAN[[#This Row],[LineTotal]]-Orders_CLEAN[[#This Row],[LineCost]]</f>
        <v>136.21249999999995</v>
      </c>
      <c r="U1658" s="8" t="str">
        <f>IFERROR(IF(Orders_CLEAN[[#This Row],[Profit]]/Orders_CLEAN[[#This Row],[LineTotal]]&gt;0.3, "High", IF(Orders_CLEAN[[#This Row],[Profit]]/Orders_CLEAN[[#This Row],[LineTotal]]&gt;=0.15, "Medium", "Low")), "Quantity Error!")</f>
        <v>High</v>
      </c>
      <c r="V1658" s="8" t="str">
        <f>IF(COUNTIF(Returns[OrderID], Orders_CLEAN[[#This Row],[OrderID]])&gt;0, "Yes", "No")</f>
        <v>No</v>
      </c>
      <c r="W1658" s="19">
        <f>IF(Orders_CLEAN[[#This Row],[Returned]]="Yes",1,0)</f>
        <v>0</v>
      </c>
    </row>
    <row r="1659" spans="1:23" x14ac:dyDescent="0.2">
      <c r="A1659" t="s">
        <v>2417</v>
      </c>
      <c r="B1659" s="5">
        <v>45737</v>
      </c>
      <c r="C1659" s="5" t="str">
        <f>IF(Orders_CLEAN[[#This Row],[Quantity]]="", "Quantity Error!", "Q"&amp;ROUNDUP(MONTH(Orders_CLEAN[[#This Row],[OrderDate]])/3,0))</f>
        <v>Q1</v>
      </c>
      <c r="D1659" t="s">
        <v>353</v>
      </c>
      <c r="E1659" t="str">
        <f>_xlfn.XLOOKUP(Orders_CLEAN[[#This Row],[CustomerID]],Customers[CustomerID],Customers[CustomerName])</f>
        <v>Sipho Joubert</v>
      </c>
      <c r="F1659" t="s">
        <v>178</v>
      </c>
      <c r="G1659" t="str">
        <f>_xlfn.XLOOKUP(Orders_CLEAN[[#This Row],[ProductID]],Products[ProductID],Products[ProductName])</f>
        <v>Chairs Model 2</v>
      </c>
      <c r="H1659" t="str">
        <f>_xlfn.XLOOKUP(Orders_CLEAN[[#This Row],[ProductName]],Products[ProductName],Products[Category])</f>
        <v>Furniture</v>
      </c>
      <c r="I1659" s="6">
        <f>_xlfn.XLOOKUP(Orders_CLEAN[[#This Row],[ProductID]],Products[ProductID],Products[Cost])</f>
        <v>116.9</v>
      </c>
      <c r="J1659">
        <v>1</v>
      </c>
      <c r="K1659" s="6">
        <v>253.46</v>
      </c>
      <c r="L1659" s="7">
        <v>0.15</v>
      </c>
      <c r="M1659" t="s">
        <v>27</v>
      </c>
      <c r="N1659" t="s">
        <v>21</v>
      </c>
      <c r="O1659" t="str">
        <f>_xlfn.XLOOKUP(Orders_CLEAN[[#This Row],[Region]],Region_lookup[RegionCode],Region_lookup[RegionName])</f>
        <v>KwaZulu-Natal</v>
      </c>
      <c r="P1659" t="s">
        <v>22</v>
      </c>
      <c r="Q1659" t="str">
        <f>_xlfn.XLOOKUP(Orders_CLEAN[[#This Row],[EmployeeID]],Employees[EmployeeID],Employees[EmployeeName])</f>
        <v>Thabo Le Roux</v>
      </c>
      <c r="R1659" s="8">
        <f>Orders_CLEAN[[#This Row],[Quantity]]*Orders_CLEAN[[#This Row],[UnitPrice]]*(1-Orders_CLEAN[[#This Row],[Discount]])</f>
        <v>215.441</v>
      </c>
      <c r="S1659" s="8">
        <f>Orders_CLEAN[[#This Row],[Cost]]*Orders_CLEAN[[#This Row],[Quantity]]</f>
        <v>116.9</v>
      </c>
      <c r="T1659" s="8">
        <f>Orders_CLEAN[[#This Row],[LineTotal]]-Orders_CLEAN[[#This Row],[LineCost]]</f>
        <v>98.540999999999997</v>
      </c>
      <c r="U1659" s="8" t="str">
        <f>IFERROR(IF(Orders_CLEAN[[#This Row],[Profit]]/Orders_CLEAN[[#This Row],[LineTotal]]&gt;0.3, "High", IF(Orders_CLEAN[[#This Row],[Profit]]/Orders_CLEAN[[#This Row],[LineTotal]]&gt;=0.15, "Medium", "Low")), "Quantity Error!")</f>
        <v>High</v>
      </c>
      <c r="V1659" s="8" t="str">
        <f>IF(COUNTIF(Returns[OrderID], Orders_CLEAN[[#This Row],[OrderID]])&gt;0, "Yes", "No")</f>
        <v>No</v>
      </c>
      <c r="W1659" s="19">
        <f>IF(Orders_CLEAN[[#This Row],[Returned]]="Yes",1,0)</f>
        <v>0</v>
      </c>
    </row>
    <row r="1660" spans="1:23" x14ac:dyDescent="0.2">
      <c r="A1660" t="s">
        <v>2418</v>
      </c>
      <c r="B1660" s="5">
        <v>45715</v>
      </c>
      <c r="C1660" s="5" t="str">
        <f>IF(Orders_CLEAN[[#This Row],[Quantity]]="", "Quantity Error!", "Q"&amp;ROUNDUP(MONTH(Orders_CLEAN[[#This Row],[OrderDate]])/3,0))</f>
        <v>Q1</v>
      </c>
      <c r="D1660" t="s">
        <v>281</v>
      </c>
      <c r="E1660" t="str">
        <f>_xlfn.XLOOKUP(Orders_CLEAN[[#This Row],[CustomerID]],Customers[CustomerID],Customers[CustomerName])</f>
        <v>Pieter Khumalo</v>
      </c>
      <c r="F1660" t="s">
        <v>155</v>
      </c>
      <c r="G1660" t="str">
        <f>_xlfn.XLOOKUP(Orders_CLEAN[[#This Row],[ProductID]],Products[ProductID],Products[ProductName])</f>
        <v>Monitors Model 1</v>
      </c>
      <c r="H1660" t="str">
        <f>_xlfn.XLOOKUP(Orders_CLEAN[[#This Row],[ProductName]],Products[ProductName],Products[Category])</f>
        <v>Technology</v>
      </c>
      <c r="I1660" s="6">
        <f>_xlfn.XLOOKUP(Orders_CLEAN[[#This Row],[ProductID]],Products[ProductID],Products[Cost])</f>
        <v>757.28</v>
      </c>
      <c r="J1660">
        <v>1</v>
      </c>
      <c r="K1660" s="6">
        <v>1165.56</v>
      </c>
      <c r="L1660" s="7">
        <v>0.2</v>
      </c>
      <c r="M1660" t="s">
        <v>27</v>
      </c>
      <c r="N1660" t="s">
        <v>47</v>
      </c>
      <c r="O1660" t="str">
        <f>_xlfn.XLOOKUP(Orders_CLEAN[[#This Row],[Region]],Region_lookup[RegionCode],Region_lookup[RegionName])</f>
        <v>Eastern Cape</v>
      </c>
      <c r="P1660" t="s">
        <v>58</v>
      </c>
      <c r="Q1660" t="str">
        <f>_xlfn.XLOOKUP(Orders_CLEAN[[#This Row],[EmployeeID]],Employees[EmployeeID],Employees[EmployeeName])</f>
        <v>Palesa Steyn</v>
      </c>
      <c r="R1660" s="8">
        <f>Orders_CLEAN[[#This Row],[Quantity]]*Orders_CLEAN[[#This Row],[UnitPrice]]*(1-Orders_CLEAN[[#This Row],[Discount]])</f>
        <v>932.44799999999998</v>
      </c>
      <c r="S1660" s="8">
        <f>Orders_CLEAN[[#This Row],[Cost]]*Orders_CLEAN[[#This Row],[Quantity]]</f>
        <v>757.28</v>
      </c>
      <c r="T1660" s="8">
        <f>Orders_CLEAN[[#This Row],[LineTotal]]-Orders_CLEAN[[#This Row],[LineCost]]</f>
        <v>175.16800000000001</v>
      </c>
      <c r="U1660" s="8" t="str">
        <f>IFERROR(IF(Orders_CLEAN[[#This Row],[Profit]]/Orders_CLEAN[[#This Row],[LineTotal]]&gt;0.3, "High", IF(Orders_CLEAN[[#This Row],[Profit]]/Orders_CLEAN[[#This Row],[LineTotal]]&gt;=0.15, "Medium", "Low")), "Quantity Error!")</f>
        <v>Medium</v>
      </c>
      <c r="V1660" s="8" t="str">
        <f>IF(COUNTIF(Returns[OrderID], Orders_CLEAN[[#This Row],[OrderID]])&gt;0, "Yes", "No")</f>
        <v>No</v>
      </c>
      <c r="W1660" s="19">
        <f>IF(Orders_CLEAN[[#This Row],[Returned]]="Yes",1,0)</f>
        <v>0</v>
      </c>
    </row>
    <row r="1661" spans="1:23" x14ac:dyDescent="0.2">
      <c r="A1661" t="s">
        <v>2419</v>
      </c>
      <c r="B1661" s="5">
        <v>45401</v>
      </c>
      <c r="C1661" s="5" t="str">
        <f>IF(Orders_CLEAN[[#This Row],[Quantity]]="", "Quantity Error!", "Q"&amp;ROUNDUP(MONTH(Orders_CLEAN[[#This Row],[OrderDate]])/3,0))</f>
        <v>Q2</v>
      </c>
      <c r="D1661" t="s">
        <v>252</v>
      </c>
      <c r="E1661" t="str">
        <f>_xlfn.XLOOKUP(Orders_CLEAN[[#This Row],[CustomerID]],Customers[CustomerID],Customers[CustomerName])</f>
        <v>Sipho Mahlangu</v>
      </c>
      <c r="F1661" t="s">
        <v>231</v>
      </c>
      <c r="G1661" t="str">
        <f>_xlfn.XLOOKUP(Orders_CLEAN[[#This Row],[ProductID]],Products[ProductID],Products[ProductName])</f>
        <v>Accessories Model 2</v>
      </c>
      <c r="H1661" t="str">
        <f>_xlfn.XLOOKUP(Orders_CLEAN[[#This Row],[ProductName]],Products[ProductName],Products[Category])</f>
        <v>Technology</v>
      </c>
      <c r="I1661" s="6">
        <f>_xlfn.XLOOKUP(Orders_CLEAN[[#This Row],[ProductID]],Products[ProductID],Products[Cost])</f>
        <v>31.01</v>
      </c>
      <c r="J1661">
        <v>1</v>
      </c>
      <c r="K1661" s="6">
        <v>49.68</v>
      </c>
      <c r="L1661" s="7">
        <v>0.05</v>
      </c>
      <c r="M1661" t="s">
        <v>27</v>
      </c>
      <c r="N1661" t="s">
        <v>14</v>
      </c>
      <c r="O1661" t="str">
        <f>_xlfn.XLOOKUP(Orders_CLEAN[[#This Row],[Region]],Region_lookup[RegionCode],Region_lookup[RegionName])</f>
        <v>Western Cape</v>
      </c>
      <c r="P1661" t="s">
        <v>93</v>
      </c>
      <c r="Q1661" t="str">
        <f>_xlfn.XLOOKUP(Orders_CLEAN[[#This Row],[EmployeeID]],Employees[EmployeeID],Employees[EmployeeName])</f>
        <v>Anja Zulu</v>
      </c>
      <c r="R1661" s="8">
        <f>Orders_CLEAN[[#This Row],[Quantity]]*Orders_CLEAN[[#This Row],[UnitPrice]]*(1-Orders_CLEAN[[#This Row],[Discount]])</f>
        <v>47.195999999999998</v>
      </c>
      <c r="S1661" s="8">
        <f>Orders_CLEAN[[#This Row],[Cost]]*Orders_CLEAN[[#This Row],[Quantity]]</f>
        <v>31.01</v>
      </c>
      <c r="T1661" s="8">
        <f>Orders_CLEAN[[#This Row],[LineTotal]]-Orders_CLEAN[[#This Row],[LineCost]]</f>
        <v>16.185999999999996</v>
      </c>
      <c r="U1661" s="8" t="str">
        <f>IFERROR(IF(Orders_CLEAN[[#This Row],[Profit]]/Orders_CLEAN[[#This Row],[LineTotal]]&gt;0.3, "High", IF(Orders_CLEAN[[#This Row],[Profit]]/Orders_CLEAN[[#This Row],[LineTotal]]&gt;=0.15, "Medium", "Low")), "Quantity Error!")</f>
        <v>High</v>
      </c>
      <c r="V1661" s="8" t="str">
        <f>IF(COUNTIF(Returns[OrderID], Orders_CLEAN[[#This Row],[OrderID]])&gt;0, "Yes", "No")</f>
        <v>No</v>
      </c>
      <c r="W1661" s="19">
        <f>IF(Orders_CLEAN[[#This Row],[Returned]]="Yes",1,0)</f>
        <v>0</v>
      </c>
    </row>
    <row r="1662" spans="1:23" x14ac:dyDescent="0.2">
      <c r="A1662" t="s">
        <v>2420</v>
      </c>
      <c r="B1662" s="5">
        <v>45506</v>
      </c>
      <c r="C1662" s="5" t="str">
        <f>IF(Orders_CLEAN[[#This Row],[Quantity]]="", "Quantity Error!", "Q"&amp;ROUNDUP(MONTH(Orders_CLEAN[[#This Row],[OrderDate]])/3,0))</f>
        <v>Q3</v>
      </c>
      <c r="D1662" t="s">
        <v>355</v>
      </c>
      <c r="E1662" t="str">
        <f>_xlfn.XLOOKUP(Orders_CLEAN[[#This Row],[CustomerID]],Customers[CustomerID],Customers[CustomerName])</f>
        <v>Pieter Joubert</v>
      </c>
      <c r="F1662" t="s">
        <v>231</v>
      </c>
      <c r="G1662" t="str">
        <f>_xlfn.XLOOKUP(Orders_CLEAN[[#This Row],[ProductID]],Products[ProductID],Products[ProductName])</f>
        <v>Accessories Model 2</v>
      </c>
      <c r="H1662" t="str">
        <f>_xlfn.XLOOKUP(Orders_CLEAN[[#This Row],[ProductName]],Products[ProductName],Products[Category])</f>
        <v>Technology</v>
      </c>
      <c r="I1662" s="6">
        <f>_xlfn.XLOOKUP(Orders_CLEAN[[#This Row],[ProductID]],Products[ProductID],Products[Cost])</f>
        <v>31.01</v>
      </c>
      <c r="J1662">
        <v>12</v>
      </c>
      <c r="K1662" s="6">
        <v>49.68</v>
      </c>
      <c r="L1662" s="7">
        <v>0.1</v>
      </c>
      <c r="M1662" t="s">
        <v>36</v>
      </c>
      <c r="N1662" t="s">
        <v>14</v>
      </c>
      <c r="O1662" t="str">
        <f>_xlfn.XLOOKUP(Orders_CLEAN[[#This Row],[Region]],Region_lookup[RegionCode],Region_lookup[RegionName])</f>
        <v>Western Cape</v>
      </c>
      <c r="P1662" t="s">
        <v>15</v>
      </c>
      <c r="Q1662" t="str">
        <f>_xlfn.XLOOKUP(Orders_CLEAN[[#This Row],[EmployeeID]],Employees[EmployeeID],Employees[EmployeeName])</f>
        <v>Anja Fourie</v>
      </c>
      <c r="R1662" s="8">
        <f>Orders_CLEAN[[#This Row],[Quantity]]*Orders_CLEAN[[#This Row],[UnitPrice]]*(1-Orders_CLEAN[[#This Row],[Discount]])</f>
        <v>536.54399999999998</v>
      </c>
      <c r="S1662" s="8">
        <f>Orders_CLEAN[[#This Row],[Cost]]*Orders_CLEAN[[#This Row],[Quantity]]</f>
        <v>372.12</v>
      </c>
      <c r="T1662" s="8">
        <f>Orders_CLEAN[[#This Row],[LineTotal]]-Orders_CLEAN[[#This Row],[LineCost]]</f>
        <v>164.42399999999998</v>
      </c>
      <c r="U1662" s="8" t="str">
        <f>IFERROR(IF(Orders_CLEAN[[#This Row],[Profit]]/Orders_CLEAN[[#This Row],[LineTotal]]&gt;0.3, "High", IF(Orders_CLEAN[[#This Row],[Profit]]/Orders_CLEAN[[#This Row],[LineTotal]]&gt;=0.15, "Medium", "Low")), "Quantity Error!")</f>
        <v>High</v>
      </c>
      <c r="V1662" s="8" t="str">
        <f>IF(COUNTIF(Returns[OrderID], Orders_CLEAN[[#This Row],[OrderID]])&gt;0, "Yes", "No")</f>
        <v>No</v>
      </c>
      <c r="W1662" s="19">
        <f>IF(Orders_CLEAN[[#This Row],[Returned]]="Yes",1,0)</f>
        <v>0</v>
      </c>
    </row>
    <row r="1663" spans="1:23" x14ac:dyDescent="0.2">
      <c r="A1663" t="s">
        <v>2422</v>
      </c>
      <c r="B1663" s="5">
        <v>45786</v>
      </c>
      <c r="C1663" s="5" t="str">
        <f>IF(Orders_CLEAN[[#This Row],[Quantity]]="", "Quantity Error!", "Q"&amp;ROUNDUP(MONTH(Orders_CLEAN[[#This Row],[OrderDate]])/3,0))</f>
        <v>Q2</v>
      </c>
      <c r="D1663" t="s">
        <v>317</v>
      </c>
      <c r="E1663" t="str">
        <f>_xlfn.XLOOKUP(Orders_CLEAN[[#This Row],[CustomerID]],Customers[CustomerID],Customers[CustomerName])</f>
        <v>Deon Dlamini</v>
      </c>
      <c r="F1663" t="s">
        <v>142</v>
      </c>
      <c r="G1663" t="str">
        <f>_xlfn.XLOOKUP(Orders_CLEAN[[#This Row],[ProductID]],Products[ProductID],Products[ProductName])</f>
        <v>Laptops Model 3</v>
      </c>
      <c r="H1663" t="str">
        <f>_xlfn.XLOOKUP(Orders_CLEAN[[#This Row],[ProductName]],Products[ProductName],Products[Category])</f>
        <v>Technology</v>
      </c>
      <c r="I1663" s="6">
        <f>_xlfn.XLOOKUP(Orders_CLEAN[[#This Row],[ProductID]],Products[ProductID],Products[Cost])</f>
        <v>727.96</v>
      </c>
      <c r="J1663">
        <v>6</v>
      </c>
      <c r="K1663" s="6">
        <v>1118.93</v>
      </c>
      <c r="L1663" s="7">
        <v>0.2</v>
      </c>
      <c r="M1663" t="s">
        <v>27</v>
      </c>
      <c r="N1663" t="s">
        <v>31</v>
      </c>
      <c r="O1663" t="str">
        <f>_xlfn.XLOOKUP(Orders_CLEAN[[#This Row],[Region]],Region_lookup[RegionCode],Region_lookup[RegionName])</f>
        <v>Gauteng</v>
      </c>
      <c r="P1663" t="s">
        <v>32</v>
      </c>
      <c r="Q1663" t="str">
        <f>_xlfn.XLOOKUP(Orders_CLEAN[[#This Row],[EmployeeID]],Employees[EmployeeID],Employees[EmployeeName])</f>
        <v>Nomvula Mokoena</v>
      </c>
      <c r="R1663" s="8">
        <f>Orders_CLEAN[[#This Row],[Quantity]]*Orders_CLEAN[[#This Row],[UnitPrice]]*(1-Orders_CLEAN[[#This Row],[Discount]])</f>
        <v>5370.8640000000005</v>
      </c>
      <c r="S1663" s="8">
        <f>Orders_CLEAN[[#This Row],[Cost]]*Orders_CLEAN[[#This Row],[Quantity]]</f>
        <v>4367.76</v>
      </c>
      <c r="T1663" s="8">
        <f>Orders_CLEAN[[#This Row],[LineTotal]]-Orders_CLEAN[[#This Row],[LineCost]]</f>
        <v>1003.1040000000003</v>
      </c>
      <c r="U1663" s="8" t="str">
        <f>IFERROR(IF(Orders_CLEAN[[#This Row],[Profit]]/Orders_CLEAN[[#This Row],[LineTotal]]&gt;0.3, "High", IF(Orders_CLEAN[[#This Row],[Profit]]/Orders_CLEAN[[#This Row],[LineTotal]]&gt;=0.15, "Medium", "Low")), "Quantity Error!")</f>
        <v>Medium</v>
      </c>
      <c r="V1663" s="8" t="str">
        <f>IF(COUNTIF(Returns[OrderID], Orders_CLEAN[[#This Row],[OrderID]])&gt;0, "Yes", "No")</f>
        <v>No</v>
      </c>
      <c r="W1663" s="19">
        <f>IF(Orders_CLEAN[[#This Row],[Returned]]="Yes",1,0)</f>
        <v>0</v>
      </c>
    </row>
    <row r="1664" spans="1:23" x14ac:dyDescent="0.2">
      <c r="A1664" t="s">
        <v>2423</v>
      </c>
      <c r="B1664" s="5">
        <v>45464</v>
      </c>
      <c r="C1664" s="5" t="str">
        <f>IF(Orders_CLEAN[[#This Row],[Quantity]]="", "Quantity Error!", "Q"&amp;ROUNDUP(MONTH(Orders_CLEAN[[#This Row],[OrderDate]])/3,0))</f>
        <v>Q2</v>
      </c>
      <c r="D1664" t="s">
        <v>451</v>
      </c>
      <c r="E1664" t="str">
        <f>_xlfn.XLOOKUP(Orders_CLEAN[[#This Row],[CustomerID]],Customers[CustomerID],Customers[CustomerName])</f>
        <v>Anja Dlamini</v>
      </c>
      <c r="F1664" t="s">
        <v>35</v>
      </c>
      <c r="G1664" t="str">
        <f>_xlfn.XLOOKUP(Orders_CLEAN[[#This Row],[ProductID]],Products[ProductID],Products[ProductName])</f>
        <v>Accessories Model 1</v>
      </c>
      <c r="H1664" t="str">
        <f>_xlfn.XLOOKUP(Orders_CLEAN[[#This Row],[ProductName]],Products[ProductName],Products[Category])</f>
        <v>Technology</v>
      </c>
      <c r="I1664" s="6">
        <f>_xlfn.XLOOKUP(Orders_CLEAN[[#This Row],[ProductID]],Products[ProductID],Products[Cost])</f>
        <v>329.45</v>
      </c>
      <c r="J1664">
        <v>12</v>
      </c>
      <c r="K1664" s="6">
        <v>709.62</v>
      </c>
      <c r="L1664" s="7">
        <v>0</v>
      </c>
      <c r="M1664" t="s">
        <v>27</v>
      </c>
      <c r="N1664" t="s">
        <v>31</v>
      </c>
      <c r="O1664" t="str">
        <f>_xlfn.XLOOKUP(Orders_CLEAN[[#This Row],[Region]],Region_lookup[RegionCode],Region_lookup[RegionName])</f>
        <v>Gauteng</v>
      </c>
      <c r="P1664" t="s">
        <v>43</v>
      </c>
      <c r="Q1664" t="str">
        <f>_xlfn.XLOOKUP(Orders_CLEAN[[#This Row],[EmployeeID]],Employees[EmployeeID],Employees[EmployeeName])</f>
        <v>Thabo Dlamini</v>
      </c>
      <c r="R1664" s="8">
        <f>Orders_CLEAN[[#This Row],[Quantity]]*Orders_CLEAN[[#This Row],[UnitPrice]]*(1-Orders_CLEAN[[#This Row],[Discount]])</f>
        <v>8515.44</v>
      </c>
      <c r="S1664" s="8">
        <f>Orders_CLEAN[[#This Row],[Cost]]*Orders_CLEAN[[#This Row],[Quantity]]</f>
        <v>3953.3999999999996</v>
      </c>
      <c r="T1664" s="8">
        <f>Orders_CLEAN[[#This Row],[LineTotal]]-Orders_CLEAN[[#This Row],[LineCost]]</f>
        <v>4562.0400000000009</v>
      </c>
      <c r="U1664" s="8" t="str">
        <f>IFERROR(IF(Orders_CLEAN[[#This Row],[Profit]]/Orders_CLEAN[[#This Row],[LineTotal]]&gt;0.3, "High", IF(Orders_CLEAN[[#This Row],[Profit]]/Orders_CLEAN[[#This Row],[LineTotal]]&gt;=0.15, "Medium", "Low")), "Quantity Error!")</f>
        <v>High</v>
      </c>
      <c r="V1664" s="8" t="str">
        <f>IF(COUNTIF(Returns[OrderID], Orders_CLEAN[[#This Row],[OrderID]])&gt;0, "Yes", "No")</f>
        <v>Yes</v>
      </c>
      <c r="W1664" s="19">
        <f>IF(Orders_CLEAN[[#This Row],[Returned]]="Yes",1,0)</f>
        <v>1</v>
      </c>
    </row>
    <row r="1665" spans="1:23" x14ac:dyDescent="0.2">
      <c r="A1665" t="s">
        <v>2424</v>
      </c>
      <c r="B1665" s="5">
        <v>45442</v>
      </c>
      <c r="C1665" s="5" t="str">
        <f>IF(Orders_CLEAN[[#This Row],[Quantity]]="", "Quantity Error!", "Q"&amp;ROUNDUP(MONTH(Orders_CLEAN[[#This Row],[OrderDate]])/3,0))</f>
        <v>Q2</v>
      </c>
      <c r="D1665" t="s">
        <v>306</v>
      </c>
      <c r="E1665" t="str">
        <f>_xlfn.XLOOKUP(Orders_CLEAN[[#This Row],[CustomerID]],Customers[CustomerID],Customers[CustomerName])</f>
        <v>Francois Mahlangu</v>
      </c>
      <c r="F1665" t="s">
        <v>213</v>
      </c>
      <c r="G1665" t="str">
        <f>_xlfn.XLOOKUP(Orders_CLEAN[[#This Row],[ProductID]],Products[ProductID],Products[ProductName])</f>
        <v>Pens Model 4</v>
      </c>
      <c r="H1665" t="str">
        <f>_xlfn.XLOOKUP(Orders_CLEAN[[#This Row],[ProductName]],Products[ProductName],Products[Category])</f>
        <v>Office Supplies</v>
      </c>
      <c r="I1665" s="6">
        <f>_xlfn.XLOOKUP(Orders_CLEAN[[#This Row],[ProductID]],Products[ProductID],Products[Cost])</f>
        <v>578.14</v>
      </c>
      <c r="J1665">
        <v>8</v>
      </c>
      <c r="K1665" s="6">
        <v>1084.72</v>
      </c>
      <c r="L1665" s="7">
        <v>0</v>
      </c>
      <c r="M1665" t="s">
        <v>62</v>
      </c>
      <c r="N1665" t="s">
        <v>14</v>
      </c>
      <c r="O1665" t="str">
        <f>_xlfn.XLOOKUP(Orders_CLEAN[[#This Row],[Region]],Region_lookup[RegionCode],Region_lookup[RegionName])</f>
        <v>Western Cape</v>
      </c>
      <c r="P1665" t="s">
        <v>82</v>
      </c>
      <c r="Q1665" t="str">
        <f>_xlfn.XLOOKUP(Orders_CLEAN[[#This Row],[EmployeeID]],Employees[EmployeeID],Employees[EmployeeName])</f>
        <v>Thabo Pretorius</v>
      </c>
      <c r="R1665" s="8">
        <f>Orders_CLEAN[[#This Row],[Quantity]]*Orders_CLEAN[[#This Row],[UnitPrice]]*(1-Orders_CLEAN[[#This Row],[Discount]])</f>
        <v>8677.76</v>
      </c>
      <c r="S1665" s="8">
        <f>Orders_CLEAN[[#This Row],[Cost]]*Orders_CLEAN[[#This Row],[Quantity]]</f>
        <v>4625.12</v>
      </c>
      <c r="T1665" s="8">
        <f>Orders_CLEAN[[#This Row],[LineTotal]]-Orders_CLEAN[[#This Row],[LineCost]]</f>
        <v>4052.6400000000003</v>
      </c>
      <c r="U1665" s="8" t="str">
        <f>IFERROR(IF(Orders_CLEAN[[#This Row],[Profit]]/Orders_CLEAN[[#This Row],[LineTotal]]&gt;0.3, "High", IF(Orders_CLEAN[[#This Row],[Profit]]/Orders_CLEAN[[#This Row],[LineTotal]]&gt;=0.15, "Medium", "Low")), "Quantity Error!")</f>
        <v>High</v>
      </c>
      <c r="V1665" s="8" t="str">
        <f>IF(COUNTIF(Returns[OrderID], Orders_CLEAN[[#This Row],[OrderID]])&gt;0, "Yes", "No")</f>
        <v>No</v>
      </c>
      <c r="W1665" s="19">
        <f>IF(Orders_CLEAN[[#This Row],[Returned]]="Yes",1,0)</f>
        <v>0</v>
      </c>
    </row>
    <row r="1666" spans="1:23" x14ac:dyDescent="0.2">
      <c r="A1666" t="s">
        <v>2425</v>
      </c>
      <c r="B1666" s="5">
        <v>45422</v>
      </c>
      <c r="C1666" s="5" t="str">
        <f>IF(Orders_CLEAN[[#This Row],[Quantity]]="", "Quantity Error!", "Q"&amp;ROUNDUP(MONTH(Orders_CLEAN[[#This Row],[OrderDate]])/3,0))</f>
        <v>Q2</v>
      </c>
      <c r="D1666" t="s">
        <v>117</v>
      </c>
      <c r="E1666" t="str">
        <f>_xlfn.XLOOKUP(Orders_CLEAN[[#This Row],[CustomerID]],Customers[CustomerID],Customers[CustomerName])</f>
        <v>Precious Dlamini</v>
      </c>
      <c r="F1666" t="s">
        <v>114</v>
      </c>
      <c r="G1666" t="str">
        <f>_xlfn.XLOOKUP(Orders_CLEAN[[#This Row],[ProductID]],Products[ProductID],Products[ProductName])</f>
        <v>Staplers Model 4</v>
      </c>
      <c r="H1666" t="str">
        <f>_xlfn.XLOOKUP(Orders_CLEAN[[#This Row],[ProductName]],Products[ProductName],Products[Category])</f>
        <v>Office Supplies</v>
      </c>
      <c r="I1666" s="6">
        <f>_xlfn.XLOOKUP(Orders_CLEAN[[#This Row],[ProductID]],Products[ProductID],Products[Cost])</f>
        <v>465.76</v>
      </c>
      <c r="J1666">
        <v>11</v>
      </c>
      <c r="K1666" s="6">
        <v>906.25</v>
      </c>
      <c r="L1666" s="7">
        <v>0</v>
      </c>
      <c r="M1666" t="s">
        <v>27</v>
      </c>
      <c r="N1666" t="s">
        <v>47</v>
      </c>
      <c r="O1666" t="str">
        <f>_xlfn.XLOOKUP(Orders_CLEAN[[#This Row],[Region]],Region_lookup[RegionCode],Region_lookup[RegionName])</f>
        <v>Eastern Cape</v>
      </c>
      <c r="P1666" t="s">
        <v>75</v>
      </c>
      <c r="Q1666" t="str">
        <f>_xlfn.XLOOKUP(Orders_CLEAN[[#This Row],[EmployeeID]],Employees[EmployeeID],Employees[EmployeeName])</f>
        <v>Francois Steyn</v>
      </c>
      <c r="R1666" s="8">
        <f>Orders_CLEAN[[#This Row],[Quantity]]*Orders_CLEAN[[#This Row],[UnitPrice]]*(1-Orders_CLEAN[[#This Row],[Discount]])</f>
        <v>9968.75</v>
      </c>
      <c r="S1666" s="8">
        <f>Orders_CLEAN[[#This Row],[Cost]]*Orders_CLEAN[[#This Row],[Quantity]]</f>
        <v>5123.3599999999997</v>
      </c>
      <c r="T1666" s="8">
        <f>Orders_CLEAN[[#This Row],[LineTotal]]-Orders_CLEAN[[#This Row],[LineCost]]</f>
        <v>4845.3900000000003</v>
      </c>
      <c r="U1666" s="8" t="str">
        <f>IFERROR(IF(Orders_CLEAN[[#This Row],[Profit]]/Orders_CLEAN[[#This Row],[LineTotal]]&gt;0.3, "High", IF(Orders_CLEAN[[#This Row],[Profit]]/Orders_CLEAN[[#This Row],[LineTotal]]&gt;=0.15, "Medium", "Low")), "Quantity Error!")</f>
        <v>High</v>
      </c>
      <c r="V1666" s="8" t="str">
        <f>IF(COUNTIF(Returns[OrderID], Orders_CLEAN[[#This Row],[OrderID]])&gt;0, "Yes", "No")</f>
        <v>No</v>
      </c>
      <c r="W1666" s="19">
        <f>IF(Orders_CLEAN[[#This Row],[Returned]]="Yes",1,0)</f>
        <v>0</v>
      </c>
    </row>
    <row r="1667" spans="1:23" x14ac:dyDescent="0.2">
      <c r="A1667" t="s">
        <v>2427</v>
      </c>
      <c r="B1667" s="5">
        <v>45725</v>
      </c>
      <c r="C1667" s="5" t="str">
        <f>IF(Orders_CLEAN[[#This Row],[Quantity]]="", "Quantity Error!", "Q"&amp;ROUNDUP(MONTH(Orders_CLEAN[[#This Row],[OrderDate]])/3,0))</f>
        <v>Q1</v>
      </c>
      <c r="D1667" t="s">
        <v>120</v>
      </c>
      <c r="E1667" t="str">
        <f>_xlfn.XLOOKUP(Orders_CLEAN[[#This Row],[CustomerID]],Customers[CustomerID],Customers[CustomerName])</f>
        <v>Francois Sithole</v>
      </c>
      <c r="F1667" t="s">
        <v>92</v>
      </c>
      <c r="G1667" t="str">
        <f>_xlfn.XLOOKUP(Orders_CLEAN[[#This Row],[ProductID]],Products[ProductID],Products[ProductName])</f>
        <v>Accessories Model 3</v>
      </c>
      <c r="H1667" t="str">
        <f>_xlfn.XLOOKUP(Orders_CLEAN[[#This Row],[ProductName]],Products[ProductName],Products[Category])</f>
        <v>Technology</v>
      </c>
      <c r="I1667" s="6">
        <f>_xlfn.XLOOKUP(Orders_CLEAN[[#This Row],[ProductID]],Products[ProductID],Products[Cost])</f>
        <v>357.49</v>
      </c>
      <c r="J1667">
        <v>2</v>
      </c>
      <c r="K1667" s="6">
        <v>769.69</v>
      </c>
      <c r="L1667" s="7">
        <v>0</v>
      </c>
      <c r="M1667" t="s">
        <v>13</v>
      </c>
      <c r="N1667" t="s">
        <v>31</v>
      </c>
      <c r="O1667" t="str">
        <f>_xlfn.XLOOKUP(Orders_CLEAN[[#This Row],[Region]],Region_lookup[RegionCode],Region_lookup[RegionName])</f>
        <v>Gauteng</v>
      </c>
      <c r="P1667" t="s">
        <v>52</v>
      </c>
      <c r="Q1667" t="str">
        <f>_xlfn.XLOOKUP(Orders_CLEAN[[#This Row],[EmployeeID]],Employees[EmployeeID],Employees[EmployeeName])</f>
        <v>Precious Mbatha</v>
      </c>
      <c r="R1667" s="8">
        <f>Orders_CLEAN[[#This Row],[Quantity]]*Orders_CLEAN[[#This Row],[UnitPrice]]*(1-Orders_CLEAN[[#This Row],[Discount]])</f>
        <v>1539.38</v>
      </c>
      <c r="S1667" s="8">
        <f>Orders_CLEAN[[#This Row],[Cost]]*Orders_CLEAN[[#This Row],[Quantity]]</f>
        <v>714.98</v>
      </c>
      <c r="T1667" s="8">
        <f>Orders_CLEAN[[#This Row],[LineTotal]]-Orders_CLEAN[[#This Row],[LineCost]]</f>
        <v>824.40000000000009</v>
      </c>
      <c r="U1667" s="8" t="str">
        <f>IFERROR(IF(Orders_CLEAN[[#This Row],[Profit]]/Orders_CLEAN[[#This Row],[LineTotal]]&gt;0.3, "High", IF(Orders_CLEAN[[#This Row],[Profit]]/Orders_CLEAN[[#This Row],[LineTotal]]&gt;=0.15, "Medium", "Low")), "Quantity Error!")</f>
        <v>High</v>
      </c>
      <c r="V1667" s="8" t="str">
        <f>IF(COUNTIF(Returns[OrderID], Orders_CLEAN[[#This Row],[OrderID]])&gt;0, "Yes", "No")</f>
        <v>No</v>
      </c>
      <c r="W1667" s="19">
        <f>IF(Orders_CLEAN[[#This Row],[Returned]]="Yes",1,0)</f>
        <v>0</v>
      </c>
    </row>
    <row r="1668" spans="1:23" x14ac:dyDescent="0.2">
      <c r="A1668" t="s">
        <v>2428</v>
      </c>
      <c r="B1668" s="5">
        <v>45451</v>
      </c>
      <c r="C1668" s="5" t="str">
        <f>IF(Orders_CLEAN[[#This Row],[Quantity]]="", "Quantity Error!", "Q"&amp;ROUNDUP(MONTH(Orders_CLEAN[[#This Row],[OrderDate]])/3,0))</f>
        <v>Q2</v>
      </c>
      <c r="D1668" t="s">
        <v>263</v>
      </c>
      <c r="E1668" t="str">
        <f>_xlfn.XLOOKUP(Orders_CLEAN[[#This Row],[CustomerID]],Customers[CustomerID],Customers[CustomerName])</f>
        <v>Kagiso Coetzee</v>
      </c>
      <c r="F1668" t="s">
        <v>65</v>
      </c>
      <c r="G1668" t="str">
        <f>_xlfn.XLOOKUP(Orders_CLEAN[[#This Row],[ProductID]],Products[ProductID],Products[ProductName])</f>
        <v>Bookcases Model 2</v>
      </c>
      <c r="H1668" t="str">
        <f>_xlfn.XLOOKUP(Orders_CLEAN[[#This Row],[ProductName]],Products[ProductName],Products[Category])</f>
        <v>Furniture</v>
      </c>
      <c r="I1668" s="6">
        <f>_xlfn.XLOOKUP(Orders_CLEAN[[#This Row],[ProductID]],Products[ProductID],Products[Cost])</f>
        <v>633.59</v>
      </c>
      <c r="J1668">
        <v>8</v>
      </c>
      <c r="K1668" s="6">
        <v>800.37</v>
      </c>
      <c r="L1668" s="7">
        <v>0</v>
      </c>
      <c r="M1668" t="s">
        <v>27</v>
      </c>
      <c r="N1668" t="s">
        <v>14</v>
      </c>
      <c r="O1668" t="str">
        <f>_xlfn.XLOOKUP(Orders_CLEAN[[#This Row],[Region]],Region_lookup[RegionCode],Region_lookup[RegionName])</f>
        <v>Western Cape</v>
      </c>
      <c r="P1668" t="s">
        <v>15</v>
      </c>
      <c r="Q1668" t="str">
        <f>_xlfn.XLOOKUP(Orders_CLEAN[[#This Row],[EmployeeID]],Employees[EmployeeID],Employees[EmployeeName])</f>
        <v>Anja Fourie</v>
      </c>
      <c r="R1668" s="8">
        <f>Orders_CLEAN[[#This Row],[Quantity]]*Orders_CLEAN[[#This Row],[UnitPrice]]*(1-Orders_CLEAN[[#This Row],[Discount]])</f>
        <v>6402.96</v>
      </c>
      <c r="S1668" s="8">
        <f>Orders_CLEAN[[#This Row],[Cost]]*Orders_CLEAN[[#This Row],[Quantity]]</f>
        <v>5068.72</v>
      </c>
      <c r="T1668" s="8">
        <f>Orders_CLEAN[[#This Row],[LineTotal]]-Orders_CLEAN[[#This Row],[LineCost]]</f>
        <v>1334.2399999999998</v>
      </c>
      <c r="U1668" s="8" t="str">
        <f>IFERROR(IF(Orders_CLEAN[[#This Row],[Profit]]/Orders_CLEAN[[#This Row],[LineTotal]]&gt;0.3, "High", IF(Orders_CLEAN[[#This Row],[Profit]]/Orders_CLEAN[[#This Row],[LineTotal]]&gt;=0.15, "Medium", "Low")), "Quantity Error!")</f>
        <v>Medium</v>
      </c>
      <c r="V1668" s="8" t="str">
        <f>IF(COUNTIF(Returns[OrderID], Orders_CLEAN[[#This Row],[OrderID]])&gt;0, "Yes", "No")</f>
        <v>No</v>
      </c>
      <c r="W1668" s="19">
        <f>IF(Orders_CLEAN[[#This Row],[Returned]]="Yes",1,0)</f>
        <v>0</v>
      </c>
    </row>
    <row r="1669" spans="1:23" x14ac:dyDescent="0.2">
      <c r="A1669" t="s">
        <v>2430</v>
      </c>
      <c r="B1669" s="5">
        <v>45835</v>
      </c>
      <c r="C1669" s="5" t="str">
        <f>IF(Orders_CLEAN[[#This Row],[Quantity]]="", "Quantity Error!", "Q"&amp;ROUNDUP(MONTH(Orders_CLEAN[[#This Row],[OrderDate]])/3,0))</f>
        <v>Q2</v>
      </c>
      <c r="D1669" t="s">
        <v>557</v>
      </c>
      <c r="E1669" t="str">
        <f>_xlfn.XLOOKUP(Orders_CLEAN[[#This Row],[CustomerID]],Customers[CustomerID],Customers[CustomerName])</f>
        <v>Deon Venter</v>
      </c>
      <c r="F1669" t="s">
        <v>46</v>
      </c>
      <c r="G1669" t="str">
        <f>_xlfn.XLOOKUP(Orders_CLEAN[[#This Row],[ProductID]],Products[ProductID],Products[ProductName])</f>
        <v>Tables Model 4</v>
      </c>
      <c r="H1669" t="str">
        <f>_xlfn.XLOOKUP(Orders_CLEAN[[#This Row],[ProductName]],Products[ProductName],Products[Category])</f>
        <v>Furniture</v>
      </c>
      <c r="I1669" s="6">
        <f>_xlfn.XLOOKUP(Orders_CLEAN[[#This Row],[ProductID]],Products[ProductID],Products[Cost])</f>
        <v>707.97</v>
      </c>
      <c r="J1669">
        <v>3</v>
      </c>
      <c r="K1669" s="6">
        <v>1262.55</v>
      </c>
      <c r="L1669" s="7">
        <v>0.05</v>
      </c>
      <c r="M1669" t="s">
        <v>62</v>
      </c>
      <c r="N1669" t="s">
        <v>14</v>
      </c>
      <c r="O1669" t="str">
        <f>_xlfn.XLOOKUP(Orders_CLEAN[[#This Row],[Region]],Region_lookup[RegionCode],Region_lookup[RegionName])</f>
        <v>Western Cape</v>
      </c>
      <c r="P1669" t="s">
        <v>15</v>
      </c>
      <c r="Q1669" t="str">
        <f>_xlfn.XLOOKUP(Orders_CLEAN[[#This Row],[EmployeeID]],Employees[EmployeeID],Employees[EmployeeName])</f>
        <v>Anja Fourie</v>
      </c>
      <c r="R1669" s="8">
        <f>Orders_CLEAN[[#This Row],[Quantity]]*Orders_CLEAN[[#This Row],[UnitPrice]]*(1-Orders_CLEAN[[#This Row],[Discount]])</f>
        <v>3598.2674999999995</v>
      </c>
      <c r="S1669" s="8">
        <f>Orders_CLEAN[[#This Row],[Cost]]*Orders_CLEAN[[#This Row],[Quantity]]</f>
        <v>2123.91</v>
      </c>
      <c r="T1669" s="8">
        <f>Orders_CLEAN[[#This Row],[LineTotal]]-Orders_CLEAN[[#This Row],[LineCost]]</f>
        <v>1474.3574999999996</v>
      </c>
      <c r="U1669" s="8" t="str">
        <f>IFERROR(IF(Orders_CLEAN[[#This Row],[Profit]]/Orders_CLEAN[[#This Row],[LineTotal]]&gt;0.3, "High", IF(Orders_CLEAN[[#This Row],[Profit]]/Orders_CLEAN[[#This Row],[LineTotal]]&gt;=0.15, "Medium", "Low")), "Quantity Error!")</f>
        <v>High</v>
      </c>
      <c r="V1669" s="8" t="str">
        <f>IF(COUNTIF(Returns[OrderID], Orders_CLEAN[[#This Row],[OrderID]])&gt;0, "Yes", "No")</f>
        <v>No</v>
      </c>
      <c r="W1669" s="19">
        <f>IF(Orders_CLEAN[[#This Row],[Returned]]="Yes",1,0)</f>
        <v>0</v>
      </c>
    </row>
    <row r="1670" spans="1:23" x14ac:dyDescent="0.2">
      <c r="A1670" t="s">
        <v>2431</v>
      </c>
      <c r="B1670" s="5">
        <v>45390</v>
      </c>
      <c r="C1670" s="5" t="str">
        <f>IF(Orders_CLEAN[[#This Row],[Quantity]]="", "Quantity Error!", "Q"&amp;ROUNDUP(MONTH(Orders_CLEAN[[#This Row],[OrderDate]])/3,0))</f>
        <v>Q2</v>
      </c>
      <c r="D1670" t="s">
        <v>279</v>
      </c>
      <c r="E1670" t="str">
        <f>_xlfn.XLOOKUP(Orders_CLEAN[[#This Row],[CustomerID]],Customers[CustomerID],Customers[CustomerName])</f>
        <v>Bongani Khumalo</v>
      </c>
      <c r="F1670" t="s">
        <v>162</v>
      </c>
      <c r="G1670" t="str">
        <f>_xlfn.XLOOKUP(Orders_CLEAN[[#This Row],[ProductID]],Products[ProductID],Products[ProductName])</f>
        <v>Chairs Model 1</v>
      </c>
      <c r="H1670" t="str">
        <f>_xlfn.XLOOKUP(Orders_CLEAN[[#This Row],[ProductName]],Products[ProductName],Products[Category])</f>
        <v>Furniture</v>
      </c>
      <c r="I1670" s="6">
        <f>_xlfn.XLOOKUP(Orders_CLEAN[[#This Row],[ProductID]],Products[ProductID],Products[Cost])</f>
        <v>96.56</v>
      </c>
      <c r="J1670">
        <v>10</v>
      </c>
      <c r="K1670" s="6">
        <v>209.03</v>
      </c>
      <c r="L1670" s="7">
        <v>0.2</v>
      </c>
      <c r="M1670" t="s">
        <v>27</v>
      </c>
      <c r="N1670" t="s">
        <v>47</v>
      </c>
      <c r="O1670" t="str">
        <f>_xlfn.XLOOKUP(Orders_CLEAN[[#This Row],[Region]],Region_lookup[RegionCode],Region_lookup[RegionName])</f>
        <v>Eastern Cape</v>
      </c>
      <c r="P1670" t="s">
        <v>75</v>
      </c>
      <c r="Q1670" t="str">
        <f>_xlfn.XLOOKUP(Orders_CLEAN[[#This Row],[EmployeeID]],Employees[EmployeeID],Employees[EmployeeName])</f>
        <v>Francois Steyn</v>
      </c>
      <c r="R1670" s="8">
        <f>Orders_CLEAN[[#This Row],[Quantity]]*Orders_CLEAN[[#This Row],[UnitPrice]]*(1-Orders_CLEAN[[#This Row],[Discount]])</f>
        <v>1672.2400000000002</v>
      </c>
      <c r="S1670" s="8">
        <f>Orders_CLEAN[[#This Row],[Cost]]*Orders_CLEAN[[#This Row],[Quantity]]</f>
        <v>965.6</v>
      </c>
      <c r="T1670" s="8">
        <f>Orders_CLEAN[[#This Row],[LineTotal]]-Orders_CLEAN[[#This Row],[LineCost]]</f>
        <v>706.64000000000021</v>
      </c>
      <c r="U1670" s="8" t="str">
        <f>IFERROR(IF(Orders_CLEAN[[#This Row],[Profit]]/Orders_CLEAN[[#This Row],[LineTotal]]&gt;0.3, "High", IF(Orders_CLEAN[[#This Row],[Profit]]/Orders_CLEAN[[#This Row],[LineTotal]]&gt;=0.15, "Medium", "Low")), "Quantity Error!")</f>
        <v>High</v>
      </c>
      <c r="V1670" s="8" t="str">
        <f>IF(COUNTIF(Returns[OrderID], Orders_CLEAN[[#This Row],[OrderID]])&gt;0, "Yes", "No")</f>
        <v>No</v>
      </c>
      <c r="W1670" s="19">
        <f>IF(Orders_CLEAN[[#This Row],[Returned]]="Yes",1,0)</f>
        <v>0</v>
      </c>
    </row>
    <row r="1671" spans="1:23" x14ac:dyDescent="0.2">
      <c r="A1671" t="s">
        <v>2432</v>
      </c>
      <c r="B1671" s="5">
        <v>45710</v>
      </c>
      <c r="C1671" s="5" t="str">
        <f>IF(Orders_CLEAN[[#This Row],[Quantity]]="", "Quantity Error!", "Q"&amp;ROUNDUP(MONTH(Orders_CLEAN[[#This Row],[OrderDate]])/3,0))</f>
        <v>Q1</v>
      </c>
      <c r="D1671" t="s">
        <v>338</v>
      </c>
      <c r="E1671" t="str">
        <f>_xlfn.XLOOKUP(Orders_CLEAN[[#This Row],[CustomerID]],Customers[CustomerID],Customers[CustomerName])</f>
        <v>Palesa Khumalo</v>
      </c>
      <c r="F1671" t="s">
        <v>19</v>
      </c>
      <c r="G1671" t="str">
        <f>_xlfn.XLOOKUP(Orders_CLEAN[[#This Row],[ProductID]],Products[ProductID],Products[ProductName])</f>
        <v>Accessories Model 4</v>
      </c>
      <c r="H1671" t="str">
        <f>_xlfn.XLOOKUP(Orders_CLEAN[[#This Row],[ProductName]],Products[ProductName],Products[Category])</f>
        <v>Technology</v>
      </c>
      <c r="I1671" s="6">
        <f>_xlfn.XLOOKUP(Orders_CLEAN[[#This Row],[ProductID]],Products[ProductID],Products[Cost])</f>
        <v>685.08</v>
      </c>
      <c r="J1671">
        <v>6</v>
      </c>
      <c r="K1671" s="6">
        <v>921.01</v>
      </c>
      <c r="L1671" s="7">
        <v>0.15</v>
      </c>
      <c r="M1671" t="s">
        <v>27</v>
      </c>
      <c r="N1671" t="s">
        <v>21</v>
      </c>
      <c r="O1671" t="str">
        <f>_xlfn.XLOOKUP(Orders_CLEAN[[#This Row],[Region]],Region_lookup[RegionCode],Region_lookup[RegionName])</f>
        <v>KwaZulu-Natal</v>
      </c>
      <c r="P1671" t="s">
        <v>22</v>
      </c>
      <c r="Q1671" t="str">
        <f>_xlfn.XLOOKUP(Orders_CLEAN[[#This Row],[EmployeeID]],Employees[EmployeeID],Employees[EmployeeName])</f>
        <v>Thabo Le Roux</v>
      </c>
      <c r="R1671" s="8">
        <f>Orders_CLEAN[[#This Row],[Quantity]]*Orders_CLEAN[[#This Row],[UnitPrice]]*(1-Orders_CLEAN[[#This Row],[Discount]])</f>
        <v>4697.1509999999998</v>
      </c>
      <c r="S1671" s="8">
        <f>Orders_CLEAN[[#This Row],[Cost]]*Orders_CLEAN[[#This Row],[Quantity]]</f>
        <v>4110.4800000000005</v>
      </c>
      <c r="T1671" s="8">
        <f>Orders_CLEAN[[#This Row],[LineTotal]]-Orders_CLEAN[[#This Row],[LineCost]]</f>
        <v>586.67099999999937</v>
      </c>
      <c r="U1671" s="8" t="str">
        <f>IFERROR(IF(Orders_CLEAN[[#This Row],[Profit]]/Orders_CLEAN[[#This Row],[LineTotal]]&gt;0.3, "High", IF(Orders_CLEAN[[#This Row],[Profit]]/Orders_CLEAN[[#This Row],[LineTotal]]&gt;=0.15, "Medium", "Low")), "Quantity Error!")</f>
        <v>Low</v>
      </c>
      <c r="V1671" s="8" t="str">
        <f>IF(COUNTIF(Returns[OrderID], Orders_CLEAN[[#This Row],[OrderID]])&gt;0, "Yes", "No")</f>
        <v>No</v>
      </c>
      <c r="W1671" s="19">
        <f>IF(Orders_CLEAN[[#This Row],[Returned]]="Yes",1,0)</f>
        <v>0</v>
      </c>
    </row>
    <row r="1672" spans="1:23" x14ac:dyDescent="0.2">
      <c r="A1672" t="s">
        <v>2433</v>
      </c>
      <c r="B1672" s="5">
        <v>45821</v>
      </c>
      <c r="C1672" s="5" t="str">
        <f>IF(Orders_CLEAN[[#This Row],[Quantity]]="", "Quantity Error!", "Q"&amp;ROUNDUP(MONTH(Orders_CLEAN[[#This Row],[OrderDate]])/3,0))</f>
        <v>Q2</v>
      </c>
      <c r="D1672" t="s">
        <v>240</v>
      </c>
      <c r="E1672" t="str">
        <f>_xlfn.XLOOKUP(Orders_CLEAN[[#This Row],[CustomerID]],Customers[CustomerID],Customers[CustomerName])</f>
        <v>Riaan Molefe</v>
      </c>
      <c r="F1672" t="s">
        <v>297</v>
      </c>
      <c r="G1672" t="str">
        <f>_xlfn.XLOOKUP(Orders_CLEAN[[#This Row],[ProductID]],Products[ProductID],Products[ProductName])</f>
        <v>Laptops Model 2</v>
      </c>
      <c r="H1672" t="str">
        <f>_xlfn.XLOOKUP(Orders_CLEAN[[#This Row],[ProductName]],Products[ProductName],Products[Category])</f>
        <v>Technology</v>
      </c>
      <c r="I1672" s="6">
        <f>_xlfn.XLOOKUP(Orders_CLEAN[[#This Row],[ProductID]],Products[ProductID],Products[Cost])</f>
        <v>55.26</v>
      </c>
      <c r="J1672">
        <v>10</v>
      </c>
      <c r="K1672" s="6">
        <v>112.32</v>
      </c>
      <c r="L1672" s="7">
        <v>0.1</v>
      </c>
      <c r="M1672" t="s">
        <v>62</v>
      </c>
      <c r="N1672" t="s">
        <v>21</v>
      </c>
      <c r="O1672" t="str">
        <f>_xlfn.XLOOKUP(Orders_CLEAN[[#This Row],[Region]],Region_lookup[RegionCode],Region_lookup[RegionName])</f>
        <v>KwaZulu-Natal</v>
      </c>
      <c r="P1672" t="s">
        <v>97</v>
      </c>
      <c r="Q1672" t="str">
        <f>_xlfn.XLOOKUP(Orders_CLEAN[[#This Row],[EmployeeID]],Employees[EmployeeID],Employees[EmployeeName])</f>
        <v>Bongani Sithole</v>
      </c>
      <c r="R1672" s="8">
        <f>Orders_CLEAN[[#This Row],[Quantity]]*Orders_CLEAN[[#This Row],[UnitPrice]]*(1-Orders_CLEAN[[#This Row],[Discount]])</f>
        <v>1010.8799999999999</v>
      </c>
      <c r="S1672" s="8">
        <f>Orders_CLEAN[[#This Row],[Cost]]*Orders_CLEAN[[#This Row],[Quantity]]</f>
        <v>552.6</v>
      </c>
      <c r="T1672" s="8">
        <f>Orders_CLEAN[[#This Row],[LineTotal]]-Orders_CLEAN[[#This Row],[LineCost]]</f>
        <v>458.27999999999986</v>
      </c>
      <c r="U1672" s="8" t="str">
        <f>IFERROR(IF(Orders_CLEAN[[#This Row],[Profit]]/Orders_CLEAN[[#This Row],[LineTotal]]&gt;0.3, "High", IF(Orders_CLEAN[[#This Row],[Profit]]/Orders_CLEAN[[#This Row],[LineTotal]]&gt;=0.15, "Medium", "Low")), "Quantity Error!")</f>
        <v>High</v>
      </c>
      <c r="V1672" s="8" t="str">
        <f>IF(COUNTIF(Returns[OrderID], Orders_CLEAN[[#This Row],[OrderID]])&gt;0, "Yes", "No")</f>
        <v>No</v>
      </c>
      <c r="W1672" s="19">
        <f>IF(Orders_CLEAN[[#This Row],[Returned]]="Yes",1,0)</f>
        <v>0</v>
      </c>
    </row>
    <row r="1673" spans="1:23" x14ac:dyDescent="0.2">
      <c r="A1673" t="s">
        <v>2435</v>
      </c>
      <c r="B1673" s="5">
        <v>45630</v>
      </c>
      <c r="C1673" s="5" t="str">
        <f>IF(Orders_CLEAN[[#This Row],[Quantity]]="", "Quantity Error!", "Q"&amp;ROUNDUP(MONTH(Orders_CLEAN[[#This Row],[OrderDate]])/3,0))</f>
        <v>Q4</v>
      </c>
      <c r="D1673" t="s">
        <v>490</v>
      </c>
      <c r="E1673" t="str">
        <f>_xlfn.XLOOKUP(Orders_CLEAN[[#This Row],[CustomerID]],Customers[CustomerID],Customers[CustomerName])</f>
        <v>Pieter Dlamini</v>
      </c>
      <c r="F1673" t="s">
        <v>65</v>
      </c>
      <c r="G1673" t="str">
        <f>_xlfn.XLOOKUP(Orders_CLEAN[[#This Row],[ProductID]],Products[ProductID],Products[ProductName])</f>
        <v>Bookcases Model 2</v>
      </c>
      <c r="H1673" t="str">
        <f>_xlfn.XLOOKUP(Orders_CLEAN[[#This Row],[ProductName]],Products[ProductName],Products[Category])</f>
        <v>Furniture</v>
      </c>
      <c r="I1673" s="6">
        <f>_xlfn.XLOOKUP(Orders_CLEAN[[#This Row],[ProductID]],Products[ProductID],Products[Cost])</f>
        <v>633.59</v>
      </c>
      <c r="J1673">
        <v>11</v>
      </c>
      <c r="K1673" s="6">
        <v>800.37</v>
      </c>
      <c r="L1673" s="7">
        <v>0</v>
      </c>
      <c r="M1673" t="s">
        <v>27</v>
      </c>
      <c r="N1673" t="s">
        <v>47</v>
      </c>
      <c r="O1673" t="str">
        <f>_xlfn.XLOOKUP(Orders_CLEAN[[#This Row],[Region]],Region_lookup[RegionCode],Region_lookup[RegionName])</f>
        <v>Eastern Cape</v>
      </c>
      <c r="P1673" t="s">
        <v>48</v>
      </c>
      <c r="Q1673" t="str">
        <f>_xlfn.XLOOKUP(Orders_CLEAN[[#This Row],[EmployeeID]],Employees[EmployeeID],Employees[EmployeeName])</f>
        <v>Sipho Ndlovu</v>
      </c>
      <c r="R1673" s="8">
        <f>Orders_CLEAN[[#This Row],[Quantity]]*Orders_CLEAN[[#This Row],[UnitPrice]]*(1-Orders_CLEAN[[#This Row],[Discount]])</f>
        <v>8804.07</v>
      </c>
      <c r="S1673" s="8">
        <f>Orders_CLEAN[[#This Row],[Cost]]*Orders_CLEAN[[#This Row],[Quantity]]</f>
        <v>6969.4900000000007</v>
      </c>
      <c r="T1673" s="8">
        <f>Orders_CLEAN[[#This Row],[LineTotal]]-Orders_CLEAN[[#This Row],[LineCost]]</f>
        <v>1834.579999999999</v>
      </c>
      <c r="U1673" s="8" t="str">
        <f>IFERROR(IF(Orders_CLEAN[[#This Row],[Profit]]/Orders_CLEAN[[#This Row],[LineTotal]]&gt;0.3, "High", IF(Orders_CLEAN[[#This Row],[Profit]]/Orders_CLEAN[[#This Row],[LineTotal]]&gt;=0.15, "Medium", "Low")), "Quantity Error!")</f>
        <v>Medium</v>
      </c>
      <c r="V1673" s="8" t="str">
        <f>IF(COUNTIF(Returns[OrderID], Orders_CLEAN[[#This Row],[OrderID]])&gt;0, "Yes", "No")</f>
        <v>No</v>
      </c>
      <c r="W1673" s="19">
        <f>IF(Orders_CLEAN[[#This Row],[Returned]]="Yes",1,0)</f>
        <v>0</v>
      </c>
    </row>
    <row r="1674" spans="1:23" x14ac:dyDescent="0.2">
      <c r="A1674" t="s">
        <v>2436</v>
      </c>
      <c r="B1674" s="5">
        <v>45591</v>
      </c>
      <c r="C1674" s="5" t="str">
        <f>IF(Orders_CLEAN[[#This Row],[Quantity]]="", "Quantity Error!", "Q"&amp;ROUNDUP(MONTH(Orders_CLEAN[[#This Row],[OrderDate]])/3,0))</f>
        <v>Q4</v>
      </c>
      <c r="D1674" t="s">
        <v>187</v>
      </c>
      <c r="E1674" t="str">
        <f>_xlfn.XLOOKUP(Orders_CLEAN[[#This Row],[CustomerID]],Customers[CustomerID],Customers[CustomerName])</f>
        <v>Pieter Joubert</v>
      </c>
      <c r="F1674" t="s">
        <v>413</v>
      </c>
      <c r="G1674" t="str">
        <f>_xlfn.XLOOKUP(Orders_CLEAN[[#This Row],[ProductID]],Products[ProductID],Products[ProductName])</f>
        <v>Monitors Model 4</v>
      </c>
      <c r="H1674" t="str">
        <f>_xlfn.XLOOKUP(Orders_CLEAN[[#This Row],[ProductName]],Products[ProductName],Products[Category])</f>
        <v>Technology</v>
      </c>
      <c r="I1674" s="6">
        <f>_xlfn.XLOOKUP(Orders_CLEAN[[#This Row],[ProductID]],Products[ProductID],Products[Cost])</f>
        <v>365.65</v>
      </c>
      <c r="J1674">
        <v>8</v>
      </c>
      <c r="K1674" s="6">
        <v>689.97</v>
      </c>
      <c r="L1674" s="7">
        <v>0.1</v>
      </c>
      <c r="M1674" t="s">
        <v>27</v>
      </c>
      <c r="N1674" t="s">
        <v>14</v>
      </c>
      <c r="O1674" t="str">
        <f>_xlfn.XLOOKUP(Orders_CLEAN[[#This Row],[Region]],Region_lookup[RegionCode],Region_lookup[RegionName])</f>
        <v>Western Cape</v>
      </c>
      <c r="P1674" t="s">
        <v>82</v>
      </c>
      <c r="Q1674" t="str">
        <f>_xlfn.XLOOKUP(Orders_CLEAN[[#This Row],[EmployeeID]],Employees[EmployeeID],Employees[EmployeeName])</f>
        <v>Thabo Pretorius</v>
      </c>
      <c r="R1674" s="8">
        <f>Orders_CLEAN[[#This Row],[Quantity]]*Orders_CLEAN[[#This Row],[UnitPrice]]*(1-Orders_CLEAN[[#This Row],[Discount]])</f>
        <v>4967.7840000000006</v>
      </c>
      <c r="S1674" s="8">
        <f>Orders_CLEAN[[#This Row],[Cost]]*Orders_CLEAN[[#This Row],[Quantity]]</f>
        <v>2925.2</v>
      </c>
      <c r="T1674" s="8">
        <f>Orders_CLEAN[[#This Row],[LineTotal]]-Orders_CLEAN[[#This Row],[LineCost]]</f>
        <v>2042.5840000000007</v>
      </c>
      <c r="U1674" s="8" t="str">
        <f>IFERROR(IF(Orders_CLEAN[[#This Row],[Profit]]/Orders_CLEAN[[#This Row],[LineTotal]]&gt;0.3, "High", IF(Orders_CLEAN[[#This Row],[Profit]]/Orders_CLEAN[[#This Row],[LineTotal]]&gt;=0.15, "Medium", "Low")), "Quantity Error!")</f>
        <v>High</v>
      </c>
      <c r="V1674" s="8" t="str">
        <f>IF(COUNTIF(Returns[OrderID], Orders_CLEAN[[#This Row],[OrderID]])&gt;0, "Yes", "No")</f>
        <v>No</v>
      </c>
      <c r="W1674" s="19">
        <f>IF(Orders_CLEAN[[#This Row],[Returned]]="Yes",1,0)</f>
        <v>0</v>
      </c>
    </row>
    <row r="1675" spans="1:23" x14ac:dyDescent="0.2">
      <c r="A1675" t="s">
        <v>2437</v>
      </c>
      <c r="B1675" s="5">
        <v>45336</v>
      </c>
      <c r="C1675" s="5" t="str">
        <f>IF(Orders_CLEAN[[#This Row],[Quantity]]="", "Quantity Error!", "Q"&amp;ROUNDUP(MONTH(Orders_CLEAN[[#This Row],[OrderDate]])/3,0))</f>
        <v>Q1</v>
      </c>
      <c r="D1675" t="s">
        <v>254</v>
      </c>
      <c r="E1675" t="str">
        <f>_xlfn.XLOOKUP(Orders_CLEAN[[#This Row],[CustomerID]],Customers[CustomerID],Customers[CustomerName])</f>
        <v>Werner Sithole</v>
      </c>
      <c r="F1675" t="s">
        <v>85</v>
      </c>
      <c r="G1675" t="str">
        <f>_xlfn.XLOOKUP(Orders_CLEAN[[#This Row],[ProductID]],Products[ProductID],Products[ProductName])</f>
        <v>Monitors Model 3</v>
      </c>
      <c r="H1675" t="str">
        <f>_xlfn.XLOOKUP(Orders_CLEAN[[#This Row],[ProductName]],Products[ProductName],Products[Category])</f>
        <v>Technology</v>
      </c>
      <c r="I1675" s="6">
        <f>_xlfn.XLOOKUP(Orders_CLEAN[[#This Row],[ProductID]],Products[ProductID],Products[Cost])</f>
        <v>710.37</v>
      </c>
      <c r="J1675">
        <v>3</v>
      </c>
      <c r="K1675" s="6">
        <v>979.52</v>
      </c>
      <c r="L1675" s="7">
        <v>0</v>
      </c>
      <c r="M1675" t="s">
        <v>27</v>
      </c>
      <c r="N1675" t="s">
        <v>21</v>
      </c>
      <c r="O1675" t="str">
        <f>_xlfn.XLOOKUP(Orders_CLEAN[[#This Row],[Region]],Region_lookup[RegionCode],Region_lookup[RegionName])</f>
        <v>KwaZulu-Natal</v>
      </c>
      <c r="P1675" t="s">
        <v>170</v>
      </c>
      <c r="Q1675" t="str">
        <f>_xlfn.XLOOKUP(Orders_CLEAN[[#This Row],[EmployeeID]],Employees[EmployeeID],Employees[EmployeeName])</f>
        <v>Nomvula Le Roux</v>
      </c>
      <c r="R1675" s="8">
        <f>Orders_CLEAN[[#This Row],[Quantity]]*Orders_CLEAN[[#This Row],[UnitPrice]]*(1-Orders_CLEAN[[#This Row],[Discount]])</f>
        <v>2938.56</v>
      </c>
      <c r="S1675" s="8">
        <f>Orders_CLEAN[[#This Row],[Cost]]*Orders_CLEAN[[#This Row],[Quantity]]</f>
        <v>2131.11</v>
      </c>
      <c r="T1675" s="8">
        <f>Orders_CLEAN[[#This Row],[LineTotal]]-Orders_CLEAN[[#This Row],[LineCost]]</f>
        <v>807.44999999999982</v>
      </c>
      <c r="U1675" s="8" t="str">
        <f>IFERROR(IF(Orders_CLEAN[[#This Row],[Profit]]/Orders_CLEAN[[#This Row],[LineTotal]]&gt;0.3, "High", IF(Orders_CLEAN[[#This Row],[Profit]]/Orders_CLEAN[[#This Row],[LineTotal]]&gt;=0.15, "Medium", "Low")), "Quantity Error!")</f>
        <v>Medium</v>
      </c>
      <c r="V1675" s="8" t="str">
        <f>IF(COUNTIF(Returns[OrderID], Orders_CLEAN[[#This Row],[OrderID]])&gt;0, "Yes", "No")</f>
        <v>No</v>
      </c>
      <c r="W1675" s="19">
        <f>IF(Orders_CLEAN[[#This Row],[Returned]]="Yes",1,0)</f>
        <v>0</v>
      </c>
    </row>
    <row r="1676" spans="1:23" x14ac:dyDescent="0.2">
      <c r="A1676" t="s">
        <v>2439</v>
      </c>
      <c r="B1676" s="5">
        <v>45578</v>
      </c>
      <c r="C1676" s="5" t="str">
        <f>IF(Orders_CLEAN[[#This Row],[Quantity]]="", "Quantity Error!", "Q"&amp;ROUNDUP(MONTH(Orders_CLEAN[[#This Row],[OrderDate]])/3,0))</f>
        <v>Q4</v>
      </c>
      <c r="D1676" t="s">
        <v>11</v>
      </c>
      <c r="E1676" t="str">
        <f>_xlfn.XLOOKUP(Orders_CLEAN[[#This Row],[CustomerID]],Customers[CustomerID],Customers[CustomerName])</f>
        <v>Werner Molefe</v>
      </c>
      <c r="F1676" t="s">
        <v>127</v>
      </c>
      <c r="G1676" t="str">
        <f>_xlfn.XLOOKUP(Orders_CLEAN[[#This Row],[ProductID]],Products[ProductID],Products[ProductName])</f>
        <v>Staplers Model 3</v>
      </c>
      <c r="H1676" t="str">
        <f>_xlfn.XLOOKUP(Orders_CLEAN[[#This Row],[ProductName]],Products[ProductName],Products[Category])</f>
        <v>Office Supplies</v>
      </c>
      <c r="I1676" s="6">
        <f>_xlfn.XLOOKUP(Orders_CLEAN[[#This Row],[ProductID]],Products[ProductID],Products[Cost])</f>
        <v>250.6</v>
      </c>
      <c r="J1676">
        <v>1</v>
      </c>
      <c r="K1676" s="6">
        <v>418.2</v>
      </c>
      <c r="L1676" s="7">
        <v>0.2</v>
      </c>
      <c r="M1676" t="s">
        <v>27</v>
      </c>
      <c r="N1676" t="s">
        <v>14</v>
      </c>
      <c r="O1676" t="str">
        <f>_xlfn.XLOOKUP(Orders_CLEAN[[#This Row],[Region]],Region_lookup[RegionCode],Region_lookup[RegionName])</f>
        <v>Western Cape</v>
      </c>
      <c r="P1676" t="s">
        <v>15</v>
      </c>
      <c r="Q1676" t="str">
        <f>_xlfn.XLOOKUP(Orders_CLEAN[[#This Row],[EmployeeID]],Employees[EmployeeID],Employees[EmployeeName])</f>
        <v>Anja Fourie</v>
      </c>
      <c r="R1676" s="8">
        <f>Orders_CLEAN[[#This Row],[Quantity]]*Orders_CLEAN[[#This Row],[UnitPrice]]*(1-Orders_CLEAN[[#This Row],[Discount]])</f>
        <v>334.56</v>
      </c>
      <c r="S1676" s="8">
        <f>Orders_CLEAN[[#This Row],[Cost]]*Orders_CLEAN[[#This Row],[Quantity]]</f>
        <v>250.6</v>
      </c>
      <c r="T1676" s="8">
        <f>Orders_CLEAN[[#This Row],[LineTotal]]-Orders_CLEAN[[#This Row],[LineCost]]</f>
        <v>83.960000000000008</v>
      </c>
      <c r="U1676" s="8" t="str">
        <f>IFERROR(IF(Orders_CLEAN[[#This Row],[Profit]]/Orders_CLEAN[[#This Row],[LineTotal]]&gt;0.3, "High", IF(Orders_CLEAN[[#This Row],[Profit]]/Orders_CLEAN[[#This Row],[LineTotal]]&gt;=0.15, "Medium", "Low")), "Quantity Error!")</f>
        <v>Medium</v>
      </c>
      <c r="V1676" s="8" t="str">
        <f>IF(COUNTIF(Returns[OrderID], Orders_CLEAN[[#This Row],[OrderID]])&gt;0, "Yes", "No")</f>
        <v>No</v>
      </c>
      <c r="W1676" s="19">
        <f>IF(Orders_CLEAN[[#This Row],[Returned]]="Yes",1,0)</f>
        <v>0</v>
      </c>
    </row>
    <row r="1677" spans="1:23" x14ac:dyDescent="0.2">
      <c r="A1677" t="s">
        <v>2440</v>
      </c>
      <c r="B1677" s="5">
        <v>45474</v>
      </c>
      <c r="C1677" s="5" t="str">
        <f>IF(Orders_CLEAN[[#This Row],[Quantity]]="", "Quantity Error!", "Q"&amp;ROUNDUP(MONTH(Orders_CLEAN[[#This Row],[OrderDate]])/3,0))</f>
        <v>Q3</v>
      </c>
      <c r="D1677" t="s">
        <v>259</v>
      </c>
      <c r="E1677" t="str">
        <f>_xlfn.XLOOKUP(Orders_CLEAN[[#This Row],[CustomerID]],Customers[CustomerID],Customers[CustomerName])</f>
        <v>Pieter Mahlangu</v>
      </c>
      <c r="F1677" t="s">
        <v>104</v>
      </c>
      <c r="G1677" t="str">
        <f>_xlfn.XLOOKUP(Orders_CLEAN[[#This Row],[ProductID]],Products[ProductID],Products[ProductName])</f>
        <v>Envelopes Model 4</v>
      </c>
      <c r="H1677" t="str">
        <f>_xlfn.XLOOKUP(Orders_CLEAN[[#This Row],[ProductName]],Products[ProductName],Products[Category])</f>
        <v>Office Supplies</v>
      </c>
      <c r="I1677" s="6">
        <f>_xlfn.XLOOKUP(Orders_CLEAN[[#This Row],[ProductID]],Products[ProductID],Products[Cost])</f>
        <v>777.33</v>
      </c>
      <c r="J1677">
        <v>10</v>
      </c>
      <c r="K1677" s="6">
        <v>1363.68</v>
      </c>
      <c r="L1677" s="7">
        <v>0</v>
      </c>
      <c r="M1677" t="s">
        <v>13</v>
      </c>
      <c r="N1677" t="s">
        <v>47</v>
      </c>
      <c r="O1677" t="str">
        <f>_xlfn.XLOOKUP(Orders_CLEAN[[#This Row],[Region]],Region_lookup[RegionCode],Region_lookup[RegionName])</f>
        <v>Eastern Cape</v>
      </c>
      <c r="P1677" t="s">
        <v>58</v>
      </c>
      <c r="Q1677" t="str">
        <f>_xlfn.XLOOKUP(Orders_CLEAN[[#This Row],[EmployeeID]],Employees[EmployeeID],Employees[EmployeeName])</f>
        <v>Palesa Steyn</v>
      </c>
      <c r="R1677" s="8">
        <f>Orders_CLEAN[[#This Row],[Quantity]]*Orders_CLEAN[[#This Row],[UnitPrice]]*(1-Orders_CLEAN[[#This Row],[Discount]])</f>
        <v>13636.800000000001</v>
      </c>
      <c r="S1677" s="8">
        <f>Orders_CLEAN[[#This Row],[Cost]]*Orders_CLEAN[[#This Row],[Quantity]]</f>
        <v>7773.3</v>
      </c>
      <c r="T1677" s="8">
        <f>Orders_CLEAN[[#This Row],[LineTotal]]-Orders_CLEAN[[#This Row],[LineCost]]</f>
        <v>5863.5000000000009</v>
      </c>
      <c r="U1677" s="8" t="str">
        <f>IFERROR(IF(Orders_CLEAN[[#This Row],[Profit]]/Orders_CLEAN[[#This Row],[LineTotal]]&gt;0.3, "High", IF(Orders_CLEAN[[#This Row],[Profit]]/Orders_CLEAN[[#This Row],[LineTotal]]&gt;=0.15, "Medium", "Low")), "Quantity Error!")</f>
        <v>High</v>
      </c>
      <c r="V1677" s="8" t="str">
        <f>IF(COUNTIF(Returns[OrderID], Orders_CLEAN[[#This Row],[OrderID]])&gt;0, "Yes", "No")</f>
        <v>Yes</v>
      </c>
      <c r="W1677" s="19">
        <f>IF(Orders_CLEAN[[#This Row],[Returned]]="Yes",1,0)</f>
        <v>1</v>
      </c>
    </row>
    <row r="1678" spans="1:23" x14ac:dyDescent="0.2">
      <c r="A1678" t="s">
        <v>2441</v>
      </c>
      <c r="B1678" s="5">
        <v>45410</v>
      </c>
      <c r="C1678" s="5" t="str">
        <f>IF(Orders_CLEAN[[#This Row],[Quantity]]="", "Quantity Error!", "Q"&amp;ROUNDUP(MONTH(Orders_CLEAN[[#This Row],[OrderDate]])/3,0))</f>
        <v>Q2</v>
      </c>
      <c r="D1678" t="s">
        <v>493</v>
      </c>
      <c r="E1678" t="str">
        <f>_xlfn.XLOOKUP(Orders_CLEAN[[#This Row],[CustomerID]],Customers[CustomerID],Customers[CustomerName])</f>
        <v>Sipho Le Roux</v>
      </c>
      <c r="F1678" t="s">
        <v>12</v>
      </c>
      <c r="G1678" t="str">
        <f>_xlfn.XLOOKUP(Orders_CLEAN[[#This Row],[ProductID]],Products[ProductID],Products[ProductName])</f>
        <v>Printers Model 3</v>
      </c>
      <c r="H1678" t="str">
        <f>_xlfn.XLOOKUP(Orders_CLEAN[[#This Row],[ProductName]],Products[ProductName],Products[Category])</f>
        <v>Technology</v>
      </c>
      <c r="I1678" s="6">
        <f>_xlfn.XLOOKUP(Orders_CLEAN[[#This Row],[ProductID]],Products[ProductID],Products[Cost])</f>
        <v>127.85</v>
      </c>
      <c r="J1678">
        <v>4</v>
      </c>
      <c r="K1678" s="6">
        <v>210.2</v>
      </c>
      <c r="L1678" s="7">
        <v>0</v>
      </c>
      <c r="M1678" t="s">
        <v>36</v>
      </c>
      <c r="N1678" t="s">
        <v>47</v>
      </c>
      <c r="O1678" t="str">
        <f>_xlfn.XLOOKUP(Orders_CLEAN[[#This Row],[Region]],Region_lookup[RegionCode],Region_lookup[RegionName])</f>
        <v>Eastern Cape</v>
      </c>
      <c r="P1678" t="s">
        <v>58</v>
      </c>
      <c r="Q1678" t="str">
        <f>_xlfn.XLOOKUP(Orders_CLEAN[[#This Row],[EmployeeID]],Employees[EmployeeID],Employees[EmployeeName])</f>
        <v>Palesa Steyn</v>
      </c>
      <c r="R1678" s="8">
        <f>Orders_CLEAN[[#This Row],[Quantity]]*Orders_CLEAN[[#This Row],[UnitPrice]]*(1-Orders_CLEAN[[#This Row],[Discount]])</f>
        <v>840.8</v>
      </c>
      <c r="S1678" s="8">
        <f>Orders_CLEAN[[#This Row],[Cost]]*Orders_CLEAN[[#This Row],[Quantity]]</f>
        <v>511.4</v>
      </c>
      <c r="T1678" s="8">
        <f>Orders_CLEAN[[#This Row],[LineTotal]]-Orders_CLEAN[[#This Row],[LineCost]]</f>
        <v>329.4</v>
      </c>
      <c r="U1678" s="8" t="str">
        <f>IFERROR(IF(Orders_CLEAN[[#This Row],[Profit]]/Orders_CLEAN[[#This Row],[LineTotal]]&gt;0.3, "High", IF(Orders_CLEAN[[#This Row],[Profit]]/Orders_CLEAN[[#This Row],[LineTotal]]&gt;=0.15, "Medium", "Low")), "Quantity Error!")</f>
        <v>High</v>
      </c>
      <c r="V1678" s="8" t="str">
        <f>IF(COUNTIF(Returns[OrderID], Orders_CLEAN[[#This Row],[OrderID]])&gt;0, "Yes", "No")</f>
        <v>No</v>
      </c>
      <c r="W1678" s="19">
        <f>IF(Orders_CLEAN[[#This Row],[Returned]]="Yes",1,0)</f>
        <v>0</v>
      </c>
    </row>
    <row r="1679" spans="1:23" x14ac:dyDescent="0.2">
      <c r="A1679" t="s">
        <v>2442</v>
      </c>
      <c r="B1679" s="5">
        <v>45469</v>
      </c>
      <c r="C1679" s="5" t="str">
        <f>IF(Orders_CLEAN[[#This Row],[Quantity]]="", "Quantity Error!", "Q"&amp;ROUNDUP(MONTH(Orders_CLEAN[[#This Row],[OrderDate]])/3,0))</f>
        <v>Q2</v>
      </c>
      <c r="D1679" t="s">
        <v>252</v>
      </c>
      <c r="E1679" t="str">
        <f>_xlfn.XLOOKUP(Orders_CLEAN[[#This Row],[CustomerID]],Customers[CustomerID],Customers[CustomerName])</f>
        <v>Sipho Mahlangu</v>
      </c>
      <c r="F1679" t="s">
        <v>69</v>
      </c>
      <c r="G1679" t="str">
        <f>_xlfn.XLOOKUP(Orders_CLEAN[[#This Row],[ProductID]],Products[ProductID],Products[ProductName])</f>
        <v>Paper Model 2</v>
      </c>
      <c r="H1679" t="str">
        <f>_xlfn.XLOOKUP(Orders_CLEAN[[#This Row],[ProductName]],Products[ProductName],Products[Category])</f>
        <v>Office Supplies</v>
      </c>
      <c r="I1679" s="6">
        <f>_xlfn.XLOOKUP(Orders_CLEAN[[#This Row],[ProductID]],Products[ProductID],Products[Cost])</f>
        <v>461.98</v>
      </c>
      <c r="J1679">
        <v>7</v>
      </c>
      <c r="K1679" s="6">
        <v>1013.15</v>
      </c>
      <c r="L1679" s="7">
        <v>0</v>
      </c>
      <c r="M1679" t="s">
        <v>13</v>
      </c>
      <c r="N1679" t="s">
        <v>14</v>
      </c>
      <c r="O1679" t="str">
        <f>_xlfn.XLOOKUP(Orders_CLEAN[[#This Row],[Region]],Region_lookup[RegionCode],Region_lookup[RegionName])</f>
        <v>Western Cape</v>
      </c>
      <c r="P1679" t="s">
        <v>82</v>
      </c>
      <c r="Q1679" t="str">
        <f>_xlfn.XLOOKUP(Orders_CLEAN[[#This Row],[EmployeeID]],Employees[EmployeeID],Employees[EmployeeName])</f>
        <v>Thabo Pretorius</v>
      </c>
      <c r="R1679" s="8">
        <f>Orders_CLEAN[[#This Row],[Quantity]]*Orders_CLEAN[[#This Row],[UnitPrice]]*(1-Orders_CLEAN[[#This Row],[Discount]])</f>
        <v>7092.05</v>
      </c>
      <c r="S1679" s="8">
        <f>Orders_CLEAN[[#This Row],[Cost]]*Orders_CLEAN[[#This Row],[Quantity]]</f>
        <v>3233.86</v>
      </c>
      <c r="T1679" s="8">
        <f>Orders_CLEAN[[#This Row],[LineTotal]]-Orders_CLEAN[[#This Row],[LineCost]]</f>
        <v>3858.19</v>
      </c>
      <c r="U1679" s="8" t="str">
        <f>IFERROR(IF(Orders_CLEAN[[#This Row],[Profit]]/Orders_CLEAN[[#This Row],[LineTotal]]&gt;0.3, "High", IF(Orders_CLEAN[[#This Row],[Profit]]/Orders_CLEAN[[#This Row],[LineTotal]]&gt;=0.15, "Medium", "Low")), "Quantity Error!")</f>
        <v>High</v>
      </c>
      <c r="V1679" s="8" t="str">
        <f>IF(COUNTIF(Returns[OrderID], Orders_CLEAN[[#This Row],[OrderID]])&gt;0, "Yes", "No")</f>
        <v>No</v>
      </c>
      <c r="W1679" s="19">
        <f>IF(Orders_CLEAN[[#This Row],[Returned]]="Yes",1,0)</f>
        <v>0</v>
      </c>
    </row>
    <row r="1680" spans="1:23" x14ac:dyDescent="0.2">
      <c r="A1680" t="s">
        <v>2443</v>
      </c>
      <c r="B1680" s="5">
        <v>45327</v>
      </c>
      <c r="C1680" s="5" t="str">
        <f>IF(Orders_CLEAN[[#This Row],[Quantity]]="", "Quantity Error!", "Q"&amp;ROUNDUP(MONTH(Orders_CLEAN[[#This Row],[OrderDate]])/3,0))</f>
        <v>Q1</v>
      </c>
      <c r="D1680" t="s">
        <v>29</v>
      </c>
      <c r="E1680" t="str">
        <f>_xlfn.XLOOKUP(Orders_CLEAN[[#This Row],[CustomerID]],Customers[CustomerID],Customers[CustomerName])</f>
        <v>Lerato Molefe</v>
      </c>
      <c r="F1680" t="s">
        <v>81</v>
      </c>
      <c r="G1680" t="str">
        <f>_xlfn.XLOOKUP(Orders_CLEAN[[#This Row],[ProductID]],Products[ProductID],Products[ProductName])</f>
        <v>Envelopes Model 2</v>
      </c>
      <c r="H1680" t="str">
        <f>_xlfn.XLOOKUP(Orders_CLEAN[[#This Row],[ProductName]],Products[ProductName],Products[Category])</f>
        <v>Office Supplies</v>
      </c>
      <c r="I1680" s="6">
        <f>_xlfn.XLOOKUP(Orders_CLEAN[[#This Row],[ProductID]],Products[ProductID],Products[Cost])</f>
        <v>599.25</v>
      </c>
      <c r="J1680">
        <v>9</v>
      </c>
      <c r="K1680" s="6">
        <v>849.05</v>
      </c>
      <c r="L1680" s="7">
        <v>0</v>
      </c>
      <c r="M1680" t="s">
        <v>36</v>
      </c>
      <c r="N1680" t="s">
        <v>31</v>
      </c>
      <c r="O1680" t="str">
        <f>_xlfn.XLOOKUP(Orders_CLEAN[[#This Row],[Region]],Region_lookup[RegionCode],Region_lookup[RegionName])</f>
        <v>Gauteng</v>
      </c>
      <c r="P1680" t="s">
        <v>43</v>
      </c>
      <c r="Q1680" t="str">
        <f>_xlfn.XLOOKUP(Orders_CLEAN[[#This Row],[EmployeeID]],Employees[EmployeeID],Employees[EmployeeName])</f>
        <v>Thabo Dlamini</v>
      </c>
      <c r="R1680" s="8">
        <f>Orders_CLEAN[[#This Row],[Quantity]]*Orders_CLEAN[[#This Row],[UnitPrice]]*(1-Orders_CLEAN[[#This Row],[Discount]])</f>
        <v>7641.45</v>
      </c>
      <c r="S1680" s="8">
        <f>Orders_CLEAN[[#This Row],[Cost]]*Orders_CLEAN[[#This Row],[Quantity]]</f>
        <v>5393.25</v>
      </c>
      <c r="T1680" s="8">
        <f>Orders_CLEAN[[#This Row],[LineTotal]]-Orders_CLEAN[[#This Row],[LineCost]]</f>
        <v>2248.1999999999998</v>
      </c>
      <c r="U1680" s="8" t="str">
        <f>IFERROR(IF(Orders_CLEAN[[#This Row],[Profit]]/Orders_CLEAN[[#This Row],[LineTotal]]&gt;0.3, "High", IF(Orders_CLEAN[[#This Row],[Profit]]/Orders_CLEAN[[#This Row],[LineTotal]]&gt;=0.15, "Medium", "Low")), "Quantity Error!")</f>
        <v>Medium</v>
      </c>
      <c r="V1680" s="8" t="str">
        <f>IF(COUNTIF(Returns[OrderID], Orders_CLEAN[[#This Row],[OrderID]])&gt;0, "Yes", "No")</f>
        <v>No</v>
      </c>
      <c r="W1680" s="19">
        <f>IF(Orders_CLEAN[[#This Row],[Returned]]="Yes",1,0)</f>
        <v>0</v>
      </c>
    </row>
    <row r="1681" spans="1:23" x14ac:dyDescent="0.2">
      <c r="A1681" t="s">
        <v>2444</v>
      </c>
      <c r="B1681" s="5">
        <v>45673</v>
      </c>
      <c r="C1681" s="5" t="str">
        <f>IF(Orders_CLEAN[[#This Row],[Quantity]]="", "Quantity Error!", "Q"&amp;ROUNDUP(MONTH(Orders_CLEAN[[#This Row],[OrderDate]])/3,0))</f>
        <v>Q1</v>
      </c>
      <c r="D1681" t="s">
        <v>362</v>
      </c>
      <c r="E1681" t="str">
        <f>_xlfn.XLOOKUP(Orders_CLEAN[[#This Row],[CustomerID]],Customers[CustomerID],Customers[CustomerName])</f>
        <v>Palesa Venter</v>
      </c>
      <c r="F1681" t="s">
        <v>124</v>
      </c>
      <c r="G1681" t="str">
        <f>_xlfn.XLOOKUP(Orders_CLEAN[[#This Row],[ProductID]],Products[ProductID],Products[ProductName])</f>
        <v>Binders Model 2</v>
      </c>
      <c r="H1681" t="str">
        <f>_xlfn.XLOOKUP(Orders_CLEAN[[#This Row],[ProductName]],Products[ProductName],Products[Category])</f>
        <v>Office Supplies</v>
      </c>
      <c r="I1681" s="6">
        <f>_xlfn.XLOOKUP(Orders_CLEAN[[#This Row],[ProductID]],Products[ProductID],Products[Cost])</f>
        <v>597.01</v>
      </c>
      <c r="J1681">
        <v>9</v>
      </c>
      <c r="K1681" s="6">
        <v>774.08</v>
      </c>
      <c r="L1681" s="7">
        <v>0.15</v>
      </c>
      <c r="M1681" t="s">
        <v>36</v>
      </c>
      <c r="N1681" t="s">
        <v>21</v>
      </c>
      <c r="O1681" t="str">
        <f>_xlfn.XLOOKUP(Orders_CLEAN[[#This Row],[Region]],Region_lookup[RegionCode],Region_lookup[RegionName])</f>
        <v>KwaZulu-Natal</v>
      </c>
      <c r="P1681" t="s">
        <v>97</v>
      </c>
      <c r="Q1681" t="str">
        <f>_xlfn.XLOOKUP(Orders_CLEAN[[#This Row],[EmployeeID]],Employees[EmployeeID],Employees[EmployeeName])</f>
        <v>Bongani Sithole</v>
      </c>
      <c r="R1681" s="8">
        <f>Orders_CLEAN[[#This Row],[Quantity]]*Orders_CLEAN[[#This Row],[UnitPrice]]*(1-Orders_CLEAN[[#This Row],[Discount]])</f>
        <v>5921.7120000000004</v>
      </c>
      <c r="S1681" s="8">
        <f>Orders_CLEAN[[#This Row],[Cost]]*Orders_CLEAN[[#This Row],[Quantity]]</f>
        <v>5373.09</v>
      </c>
      <c r="T1681" s="8">
        <f>Orders_CLEAN[[#This Row],[LineTotal]]-Orders_CLEAN[[#This Row],[LineCost]]</f>
        <v>548.6220000000003</v>
      </c>
      <c r="U1681" s="8" t="str">
        <f>IFERROR(IF(Orders_CLEAN[[#This Row],[Profit]]/Orders_CLEAN[[#This Row],[LineTotal]]&gt;0.3, "High", IF(Orders_CLEAN[[#This Row],[Profit]]/Orders_CLEAN[[#This Row],[LineTotal]]&gt;=0.15, "Medium", "Low")), "Quantity Error!")</f>
        <v>Low</v>
      </c>
      <c r="V1681" s="8" t="str">
        <f>IF(COUNTIF(Returns[OrderID], Orders_CLEAN[[#This Row],[OrderID]])&gt;0, "Yes", "No")</f>
        <v>No</v>
      </c>
      <c r="W1681" s="19">
        <f>IF(Orders_CLEAN[[#This Row],[Returned]]="Yes",1,0)</f>
        <v>0</v>
      </c>
    </row>
    <row r="1682" spans="1:23" x14ac:dyDescent="0.2">
      <c r="A1682" t="s">
        <v>2445</v>
      </c>
      <c r="B1682" s="5">
        <v>45383</v>
      </c>
      <c r="C1682" s="5" t="str">
        <f>IF(Orders_CLEAN[[#This Row],[Quantity]]="", "Quantity Error!", "Q"&amp;ROUNDUP(MONTH(Orders_CLEAN[[#This Row],[OrderDate]])/3,0))</f>
        <v>Q2</v>
      </c>
      <c r="D1682" t="s">
        <v>567</v>
      </c>
      <c r="E1682" t="str">
        <f>_xlfn.XLOOKUP(Orders_CLEAN[[#This Row],[CustomerID]],Customers[CustomerID],Customers[CustomerName])</f>
        <v>Johan Ndlovu</v>
      </c>
      <c r="F1682" t="s">
        <v>30</v>
      </c>
      <c r="G1682" t="str">
        <f>_xlfn.XLOOKUP(Orders_CLEAN[[#This Row],[ProductID]],Products[ProductID],Products[ProductName])</f>
        <v>Paper Model 4</v>
      </c>
      <c r="H1682" t="str">
        <f>_xlfn.XLOOKUP(Orders_CLEAN[[#This Row],[ProductName]],Products[ProductName],Products[Category])</f>
        <v>Office Supplies</v>
      </c>
      <c r="I1682" s="6">
        <f>_xlfn.XLOOKUP(Orders_CLEAN[[#This Row],[ProductID]],Products[ProductID],Products[Cost])</f>
        <v>528.29</v>
      </c>
      <c r="J1682">
        <v>2</v>
      </c>
      <c r="K1682" s="6">
        <v>798.12</v>
      </c>
      <c r="L1682" s="7">
        <v>0</v>
      </c>
      <c r="M1682" t="s">
        <v>27</v>
      </c>
      <c r="N1682" t="s">
        <v>14</v>
      </c>
      <c r="O1682" t="str">
        <f>_xlfn.XLOOKUP(Orders_CLEAN[[#This Row],[Region]],Region_lookup[RegionCode],Region_lookup[RegionName])</f>
        <v>Western Cape</v>
      </c>
      <c r="P1682" t="s">
        <v>15</v>
      </c>
      <c r="Q1682" t="str">
        <f>_xlfn.XLOOKUP(Orders_CLEAN[[#This Row],[EmployeeID]],Employees[EmployeeID],Employees[EmployeeName])</f>
        <v>Anja Fourie</v>
      </c>
      <c r="R1682" s="8">
        <f>Orders_CLEAN[[#This Row],[Quantity]]*Orders_CLEAN[[#This Row],[UnitPrice]]*(1-Orders_CLEAN[[#This Row],[Discount]])</f>
        <v>1596.24</v>
      </c>
      <c r="S1682" s="8">
        <f>Orders_CLEAN[[#This Row],[Cost]]*Orders_CLEAN[[#This Row],[Quantity]]</f>
        <v>1056.58</v>
      </c>
      <c r="T1682" s="8">
        <f>Orders_CLEAN[[#This Row],[LineTotal]]-Orders_CLEAN[[#This Row],[LineCost]]</f>
        <v>539.66000000000008</v>
      </c>
      <c r="U1682" s="8" t="str">
        <f>IFERROR(IF(Orders_CLEAN[[#This Row],[Profit]]/Orders_CLEAN[[#This Row],[LineTotal]]&gt;0.3, "High", IF(Orders_CLEAN[[#This Row],[Profit]]/Orders_CLEAN[[#This Row],[LineTotal]]&gt;=0.15, "Medium", "Low")), "Quantity Error!")</f>
        <v>High</v>
      </c>
      <c r="V1682" s="8" t="str">
        <f>IF(COUNTIF(Returns[OrderID], Orders_CLEAN[[#This Row],[OrderID]])&gt;0, "Yes", "No")</f>
        <v>No</v>
      </c>
      <c r="W1682" s="19">
        <f>IF(Orders_CLEAN[[#This Row],[Returned]]="Yes",1,0)</f>
        <v>0</v>
      </c>
    </row>
    <row r="1683" spans="1:23" x14ac:dyDescent="0.2">
      <c r="A1683" t="s">
        <v>2446</v>
      </c>
      <c r="B1683" s="5">
        <v>45702</v>
      </c>
      <c r="C1683" s="5" t="str">
        <f>IF(Orders_CLEAN[[#This Row],[Quantity]]="", "Quantity Error!", "Q"&amp;ROUNDUP(MONTH(Orders_CLEAN[[#This Row],[OrderDate]])/3,0))</f>
        <v>Q1</v>
      </c>
      <c r="D1683" t="s">
        <v>394</v>
      </c>
      <c r="E1683" t="str">
        <f>_xlfn.XLOOKUP(Orders_CLEAN[[#This Row],[CustomerID]],Customers[CustomerID],Customers[CustomerName])</f>
        <v>Nomsa Pretorius</v>
      </c>
      <c r="F1683" t="s">
        <v>108</v>
      </c>
      <c r="G1683" t="str">
        <f>_xlfn.XLOOKUP(Orders_CLEAN[[#This Row],[ProductID]],Products[ProductID],Products[ProductName])</f>
        <v>Staplers Model 2</v>
      </c>
      <c r="H1683" t="str">
        <f>_xlfn.XLOOKUP(Orders_CLEAN[[#This Row],[ProductName]],Products[ProductName],Products[Category])</f>
        <v>Office Supplies</v>
      </c>
      <c r="I1683" s="6">
        <f>_xlfn.XLOOKUP(Orders_CLEAN[[#This Row],[ProductID]],Products[ProductID],Products[Cost])</f>
        <v>723.21</v>
      </c>
      <c r="J1683">
        <v>6</v>
      </c>
      <c r="K1683" s="6">
        <v>1348.08</v>
      </c>
      <c r="L1683" s="7">
        <v>0.2</v>
      </c>
      <c r="M1683" t="s">
        <v>13</v>
      </c>
      <c r="N1683" t="s">
        <v>21</v>
      </c>
      <c r="O1683" t="str">
        <f>_xlfn.XLOOKUP(Orders_CLEAN[[#This Row],[Region]],Region_lookup[RegionCode],Region_lookup[RegionName])</f>
        <v>KwaZulu-Natal</v>
      </c>
      <c r="P1683" t="s">
        <v>97</v>
      </c>
      <c r="Q1683" t="str">
        <f>_xlfn.XLOOKUP(Orders_CLEAN[[#This Row],[EmployeeID]],Employees[EmployeeID],Employees[EmployeeName])</f>
        <v>Bongani Sithole</v>
      </c>
      <c r="R1683" s="8">
        <f>Orders_CLEAN[[#This Row],[Quantity]]*Orders_CLEAN[[#This Row],[UnitPrice]]*(1-Orders_CLEAN[[#This Row],[Discount]])</f>
        <v>6470.7839999999997</v>
      </c>
      <c r="S1683" s="8">
        <f>Orders_CLEAN[[#This Row],[Cost]]*Orders_CLEAN[[#This Row],[Quantity]]</f>
        <v>4339.26</v>
      </c>
      <c r="T1683" s="8">
        <f>Orders_CLEAN[[#This Row],[LineTotal]]-Orders_CLEAN[[#This Row],[LineCost]]</f>
        <v>2131.5239999999994</v>
      </c>
      <c r="U1683" s="8" t="str">
        <f>IFERROR(IF(Orders_CLEAN[[#This Row],[Profit]]/Orders_CLEAN[[#This Row],[LineTotal]]&gt;0.3, "High", IF(Orders_CLEAN[[#This Row],[Profit]]/Orders_CLEAN[[#This Row],[LineTotal]]&gt;=0.15, "Medium", "Low")), "Quantity Error!")</f>
        <v>High</v>
      </c>
      <c r="V1683" s="8" t="str">
        <f>IF(COUNTIF(Returns[OrderID], Orders_CLEAN[[#This Row],[OrderID]])&gt;0, "Yes", "No")</f>
        <v>No</v>
      </c>
      <c r="W1683" s="19">
        <f>IF(Orders_CLEAN[[#This Row],[Returned]]="Yes",1,0)</f>
        <v>0</v>
      </c>
    </row>
    <row r="1684" spans="1:23" x14ac:dyDescent="0.2">
      <c r="A1684" t="s">
        <v>2447</v>
      </c>
      <c r="B1684" s="5">
        <v>45359</v>
      </c>
      <c r="C1684" s="5" t="str">
        <f>IF(Orders_CLEAN[[#This Row],[Quantity]]="", "Quantity Error!", "Q"&amp;ROUNDUP(MONTH(Orders_CLEAN[[#This Row],[OrderDate]])/3,0))</f>
        <v>Q1</v>
      </c>
      <c r="D1684" t="s">
        <v>546</v>
      </c>
      <c r="E1684" t="str">
        <f>_xlfn.XLOOKUP(Orders_CLEAN[[#This Row],[CustomerID]],Customers[CustomerID],Customers[CustomerName])</f>
        <v>Precious Fourie</v>
      </c>
      <c r="F1684" t="s">
        <v>155</v>
      </c>
      <c r="G1684" t="str">
        <f>_xlfn.XLOOKUP(Orders_CLEAN[[#This Row],[ProductID]],Products[ProductID],Products[ProductName])</f>
        <v>Monitors Model 1</v>
      </c>
      <c r="H1684" t="str">
        <f>_xlfn.XLOOKUP(Orders_CLEAN[[#This Row],[ProductName]],Products[ProductName],Products[Category])</f>
        <v>Technology</v>
      </c>
      <c r="I1684" s="6">
        <f>_xlfn.XLOOKUP(Orders_CLEAN[[#This Row],[ProductID]],Products[ProductID],Products[Cost])</f>
        <v>757.28</v>
      </c>
      <c r="J1684">
        <v>5</v>
      </c>
      <c r="K1684" s="6">
        <v>1165.56</v>
      </c>
      <c r="L1684" s="7">
        <v>0.15</v>
      </c>
      <c r="M1684" t="s">
        <v>13</v>
      </c>
      <c r="N1684" t="s">
        <v>21</v>
      </c>
      <c r="O1684" t="str">
        <f>_xlfn.XLOOKUP(Orders_CLEAN[[#This Row],[Region]],Region_lookup[RegionCode],Region_lookup[RegionName])</f>
        <v>KwaZulu-Natal</v>
      </c>
      <c r="P1684" t="s">
        <v>97</v>
      </c>
      <c r="Q1684" t="str">
        <f>_xlfn.XLOOKUP(Orders_CLEAN[[#This Row],[EmployeeID]],Employees[EmployeeID],Employees[EmployeeName])</f>
        <v>Bongani Sithole</v>
      </c>
      <c r="R1684" s="8">
        <f>Orders_CLEAN[[#This Row],[Quantity]]*Orders_CLEAN[[#This Row],[UnitPrice]]*(1-Orders_CLEAN[[#This Row],[Discount]])</f>
        <v>4953.6299999999992</v>
      </c>
      <c r="S1684" s="8">
        <f>Orders_CLEAN[[#This Row],[Cost]]*Orders_CLEAN[[#This Row],[Quantity]]</f>
        <v>3786.3999999999996</v>
      </c>
      <c r="T1684" s="8">
        <f>Orders_CLEAN[[#This Row],[LineTotal]]-Orders_CLEAN[[#This Row],[LineCost]]</f>
        <v>1167.2299999999996</v>
      </c>
      <c r="U1684" s="8" t="str">
        <f>IFERROR(IF(Orders_CLEAN[[#This Row],[Profit]]/Orders_CLEAN[[#This Row],[LineTotal]]&gt;0.3, "High", IF(Orders_CLEAN[[#This Row],[Profit]]/Orders_CLEAN[[#This Row],[LineTotal]]&gt;=0.15, "Medium", "Low")), "Quantity Error!")</f>
        <v>Medium</v>
      </c>
      <c r="V1684" s="8" t="str">
        <f>IF(COUNTIF(Returns[OrderID], Orders_CLEAN[[#This Row],[OrderID]])&gt;0, "Yes", "No")</f>
        <v>No</v>
      </c>
      <c r="W1684" s="19">
        <f>IF(Orders_CLEAN[[#This Row],[Returned]]="Yes",1,0)</f>
        <v>0</v>
      </c>
    </row>
    <row r="1685" spans="1:23" x14ac:dyDescent="0.2">
      <c r="A1685" t="s">
        <v>2448</v>
      </c>
      <c r="B1685" s="5">
        <v>45333</v>
      </c>
      <c r="C1685" s="5" t="str">
        <f>IF(Orders_CLEAN[[#This Row],[Quantity]]="", "Quantity Error!", "Q"&amp;ROUNDUP(MONTH(Orders_CLEAN[[#This Row],[OrderDate]])/3,0))</f>
        <v>Q1</v>
      </c>
      <c r="D1685" t="s">
        <v>783</v>
      </c>
      <c r="E1685" t="str">
        <f>_xlfn.XLOOKUP(Orders_CLEAN[[#This Row],[CustomerID]],Customers[CustomerID],Customers[CustomerName])</f>
        <v>Francois Mokoena</v>
      </c>
      <c r="F1685" t="s">
        <v>158</v>
      </c>
      <c r="G1685" t="str">
        <f>_xlfn.XLOOKUP(Orders_CLEAN[[#This Row],[ProductID]],Products[ProductID],Products[ProductName])</f>
        <v>Desks Model 1</v>
      </c>
      <c r="H1685" t="str">
        <f>_xlfn.XLOOKUP(Orders_CLEAN[[#This Row],[ProductName]],Products[ProductName],Products[Category])</f>
        <v>Furniture</v>
      </c>
      <c r="I1685" s="6">
        <f>_xlfn.XLOOKUP(Orders_CLEAN[[#This Row],[ProductID]],Products[ProductID],Products[Cost])</f>
        <v>731.22</v>
      </c>
      <c r="J1685">
        <v>8</v>
      </c>
      <c r="K1685" s="6">
        <v>1490.92</v>
      </c>
      <c r="L1685" s="7">
        <v>0</v>
      </c>
      <c r="M1685" t="s">
        <v>62</v>
      </c>
      <c r="N1685" t="s">
        <v>21</v>
      </c>
      <c r="O1685" t="str">
        <f>_xlfn.XLOOKUP(Orders_CLEAN[[#This Row],[Region]],Region_lookup[RegionCode],Region_lookup[RegionName])</f>
        <v>KwaZulu-Natal</v>
      </c>
      <c r="P1685" t="s">
        <v>22</v>
      </c>
      <c r="Q1685" t="str">
        <f>_xlfn.XLOOKUP(Orders_CLEAN[[#This Row],[EmployeeID]],Employees[EmployeeID],Employees[EmployeeName])</f>
        <v>Thabo Le Roux</v>
      </c>
      <c r="R1685" s="8">
        <f>Orders_CLEAN[[#This Row],[Quantity]]*Orders_CLEAN[[#This Row],[UnitPrice]]*(1-Orders_CLEAN[[#This Row],[Discount]])</f>
        <v>11927.36</v>
      </c>
      <c r="S1685" s="8">
        <f>Orders_CLEAN[[#This Row],[Cost]]*Orders_CLEAN[[#This Row],[Quantity]]</f>
        <v>5849.76</v>
      </c>
      <c r="T1685" s="8">
        <f>Orders_CLEAN[[#This Row],[LineTotal]]-Orders_CLEAN[[#This Row],[LineCost]]</f>
        <v>6077.6</v>
      </c>
      <c r="U1685" s="8" t="str">
        <f>IFERROR(IF(Orders_CLEAN[[#This Row],[Profit]]/Orders_CLEAN[[#This Row],[LineTotal]]&gt;0.3, "High", IF(Orders_CLEAN[[#This Row],[Profit]]/Orders_CLEAN[[#This Row],[LineTotal]]&gt;=0.15, "Medium", "Low")), "Quantity Error!")</f>
        <v>High</v>
      </c>
      <c r="V1685" s="8" t="str">
        <f>IF(COUNTIF(Returns[OrderID], Orders_CLEAN[[#This Row],[OrderID]])&gt;0, "Yes", "No")</f>
        <v>No</v>
      </c>
      <c r="W1685" s="19">
        <f>IF(Orders_CLEAN[[#This Row],[Returned]]="Yes",1,0)</f>
        <v>0</v>
      </c>
    </row>
    <row r="1686" spans="1:23" x14ac:dyDescent="0.2">
      <c r="A1686" t="s">
        <v>2449</v>
      </c>
      <c r="B1686" s="5">
        <v>45546</v>
      </c>
      <c r="C1686" s="5" t="str">
        <f>IF(Orders_CLEAN[[#This Row],[Quantity]]="", "Quantity Error!", "Q"&amp;ROUNDUP(MONTH(Orders_CLEAN[[#This Row],[OrderDate]])/3,0))</f>
        <v>Quantity Error!</v>
      </c>
      <c r="D1686" t="s">
        <v>252</v>
      </c>
      <c r="E1686" t="str">
        <f>_xlfn.XLOOKUP(Orders_CLEAN[[#This Row],[CustomerID]],Customers[CustomerID],Customers[CustomerName])</f>
        <v>Sipho Mahlangu</v>
      </c>
      <c r="F1686" t="s">
        <v>114</v>
      </c>
      <c r="G1686" t="str">
        <f>_xlfn.XLOOKUP(Orders_CLEAN[[#This Row],[ProductID]],Products[ProductID],Products[ProductName])</f>
        <v>Staplers Model 4</v>
      </c>
      <c r="H1686" t="str">
        <f>_xlfn.XLOOKUP(Orders_CLEAN[[#This Row],[ProductName]],Products[ProductName],Products[Category])</f>
        <v>Office Supplies</v>
      </c>
      <c r="I1686" s="6">
        <f>_xlfn.XLOOKUP(Orders_CLEAN[[#This Row],[ProductID]],Products[ProductID],Products[Cost])</f>
        <v>465.76</v>
      </c>
      <c r="J1686"/>
      <c r="K1686" s="6">
        <v>906.25</v>
      </c>
      <c r="L1686" s="7">
        <v>0.05</v>
      </c>
      <c r="M1686" t="s">
        <v>13</v>
      </c>
      <c r="N1686" t="s">
        <v>14</v>
      </c>
      <c r="O1686" t="str">
        <f>_xlfn.XLOOKUP(Orders_CLEAN[[#This Row],[Region]],Region_lookup[RegionCode],Region_lookup[RegionName])</f>
        <v>Western Cape</v>
      </c>
      <c r="P1686" t="s">
        <v>15</v>
      </c>
      <c r="Q1686" t="str">
        <f>_xlfn.XLOOKUP(Orders_CLEAN[[#This Row],[EmployeeID]],Employees[EmployeeID],Employees[EmployeeName])</f>
        <v>Anja Fourie</v>
      </c>
      <c r="R1686" s="8">
        <f>Orders_CLEAN[[#This Row],[Quantity]]*Orders_CLEAN[[#This Row],[UnitPrice]]*(1-Orders_CLEAN[[#This Row],[Discount]])</f>
        <v>0</v>
      </c>
      <c r="S1686" s="8">
        <f>Orders_CLEAN[[#This Row],[Cost]]*Orders_CLEAN[[#This Row],[Quantity]]</f>
        <v>0</v>
      </c>
      <c r="T1686" s="8">
        <f>Orders_CLEAN[[#This Row],[LineTotal]]-Orders_CLEAN[[#This Row],[LineCost]]</f>
        <v>0</v>
      </c>
      <c r="U1686" s="8" t="str">
        <f>IFERROR(IF(Orders_CLEAN[[#This Row],[Profit]]/Orders_CLEAN[[#This Row],[LineTotal]]&gt;0.3, "High", IF(Orders_CLEAN[[#This Row],[Profit]]/Orders_CLEAN[[#This Row],[LineTotal]]&gt;=0.15, "Medium", "Low")), "Quantity Error!")</f>
        <v>Quantity Error!</v>
      </c>
      <c r="V1686" s="8" t="str">
        <f>IF(COUNTIF(Returns[OrderID], Orders_CLEAN[[#This Row],[OrderID]])&gt;0, "Yes", "No")</f>
        <v>No</v>
      </c>
      <c r="W1686" s="19">
        <f>IF(Orders_CLEAN[[#This Row],[Returned]]="Yes",1,0)</f>
        <v>0</v>
      </c>
    </row>
    <row r="1687" spans="1:23" x14ac:dyDescent="0.2">
      <c r="A1687" t="s">
        <v>2450</v>
      </c>
      <c r="B1687" s="5">
        <v>45785</v>
      </c>
      <c r="C1687" s="5" t="str">
        <f>IF(Orders_CLEAN[[#This Row],[Quantity]]="", "Quantity Error!", "Q"&amp;ROUNDUP(MONTH(Orders_CLEAN[[#This Row],[OrderDate]])/3,0))</f>
        <v>Q2</v>
      </c>
      <c r="D1687" t="s">
        <v>57</v>
      </c>
      <c r="E1687" t="str">
        <f>_xlfn.XLOOKUP(Orders_CLEAN[[#This Row],[CustomerID]],Customers[CustomerID],Customers[CustomerName])</f>
        <v>Johan Van Der Merwe</v>
      </c>
      <c r="F1687" t="s">
        <v>85</v>
      </c>
      <c r="G1687" t="str">
        <f>_xlfn.XLOOKUP(Orders_CLEAN[[#This Row],[ProductID]],Products[ProductID],Products[ProductName])</f>
        <v>Monitors Model 3</v>
      </c>
      <c r="H1687" t="str">
        <f>_xlfn.XLOOKUP(Orders_CLEAN[[#This Row],[ProductName]],Products[ProductName],Products[Category])</f>
        <v>Technology</v>
      </c>
      <c r="I1687" s="6">
        <f>_xlfn.XLOOKUP(Orders_CLEAN[[#This Row],[ProductID]],Products[ProductID],Products[Cost])</f>
        <v>710.37</v>
      </c>
      <c r="J1687">
        <v>11</v>
      </c>
      <c r="K1687" s="6">
        <v>979.52</v>
      </c>
      <c r="L1687" s="7">
        <v>0.1</v>
      </c>
      <c r="M1687" t="s">
        <v>36</v>
      </c>
      <c r="N1687" t="s">
        <v>47</v>
      </c>
      <c r="O1687" t="str">
        <f>_xlfn.XLOOKUP(Orders_CLEAN[[#This Row],[Region]],Region_lookup[RegionCode],Region_lookup[RegionName])</f>
        <v>Eastern Cape</v>
      </c>
      <c r="P1687" t="s">
        <v>58</v>
      </c>
      <c r="Q1687" t="str">
        <f>_xlfn.XLOOKUP(Orders_CLEAN[[#This Row],[EmployeeID]],Employees[EmployeeID],Employees[EmployeeName])</f>
        <v>Palesa Steyn</v>
      </c>
      <c r="R1687" s="8">
        <f>Orders_CLEAN[[#This Row],[Quantity]]*Orders_CLEAN[[#This Row],[UnitPrice]]*(1-Orders_CLEAN[[#This Row],[Discount]])</f>
        <v>9697.2479999999996</v>
      </c>
      <c r="S1687" s="8">
        <f>Orders_CLEAN[[#This Row],[Cost]]*Orders_CLEAN[[#This Row],[Quantity]]</f>
        <v>7814.07</v>
      </c>
      <c r="T1687" s="8">
        <f>Orders_CLEAN[[#This Row],[LineTotal]]-Orders_CLEAN[[#This Row],[LineCost]]</f>
        <v>1883.1779999999999</v>
      </c>
      <c r="U1687" s="8" t="str">
        <f>IFERROR(IF(Orders_CLEAN[[#This Row],[Profit]]/Orders_CLEAN[[#This Row],[LineTotal]]&gt;0.3, "High", IF(Orders_CLEAN[[#This Row],[Profit]]/Orders_CLEAN[[#This Row],[LineTotal]]&gt;=0.15, "Medium", "Low")), "Quantity Error!")</f>
        <v>Medium</v>
      </c>
      <c r="V1687" s="8" t="str">
        <f>IF(COUNTIF(Returns[OrderID], Orders_CLEAN[[#This Row],[OrderID]])&gt;0, "Yes", "No")</f>
        <v>No</v>
      </c>
      <c r="W1687" s="19">
        <f>IF(Orders_CLEAN[[#This Row],[Returned]]="Yes",1,0)</f>
        <v>0</v>
      </c>
    </row>
    <row r="1688" spans="1:23" x14ac:dyDescent="0.2">
      <c r="A1688" t="s">
        <v>2451</v>
      </c>
      <c r="B1688" s="5">
        <v>45592</v>
      </c>
      <c r="C1688" s="5" t="str">
        <f>IF(Orders_CLEAN[[#This Row],[Quantity]]="", "Quantity Error!", "Q"&amp;ROUNDUP(MONTH(Orders_CLEAN[[#This Row],[OrderDate]])/3,0))</f>
        <v>Q4</v>
      </c>
      <c r="D1688" t="s">
        <v>313</v>
      </c>
      <c r="E1688" t="str">
        <f>_xlfn.XLOOKUP(Orders_CLEAN[[#This Row],[CustomerID]],Customers[CustomerID],Customers[CustomerName])</f>
        <v>Johan Pretorius</v>
      </c>
      <c r="F1688" t="s">
        <v>199</v>
      </c>
      <c r="G1688" t="str">
        <f>_xlfn.XLOOKUP(Orders_CLEAN[[#This Row],[ProductID]],Products[ProductID],Products[ProductName])</f>
        <v>Pens Model 2</v>
      </c>
      <c r="H1688" t="str">
        <f>_xlfn.XLOOKUP(Orders_CLEAN[[#This Row],[ProductName]],Products[ProductName],Products[Category])</f>
        <v>Office Supplies</v>
      </c>
      <c r="I1688" s="6">
        <f>_xlfn.XLOOKUP(Orders_CLEAN[[#This Row],[ProductID]],Products[ProductID],Products[Cost])</f>
        <v>285.10000000000002</v>
      </c>
      <c r="J1688">
        <v>7</v>
      </c>
      <c r="K1688" s="6">
        <v>528.79999999999995</v>
      </c>
      <c r="L1688" s="7">
        <v>0</v>
      </c>
      <c r="M1688" t="s">
        <v>27</v>
      </c>
      <c r="N1688" t="s">
        <v>21</v>
      </c>
      <c r="O1688" t="str">
        <f>_xlfn.XLOOKUP(Orders_CLEAN[[#This Row],[Region]],Region_lookup[RegionCode],Region_lookup[RegionName])</f>
        <v>KwaZulu-Natal</v>
      </c>
      <c r="P1688" t="s">
        <v>97</v>
      </c>
      <c r="Q1688" t="str">
        <f>_xlfn.XLOOKUP(Orders_CLEAN[[#This Row],[EmployeeID]],Employees[EmployeeID],Employees[EmployeeName])</f>
        <v>Bongani Sithole</v>
      </c>
      <c r="R1688" s="8">
        <f>Orders_CLEAN[[#This Row],[Quantity]]*Orders_CLEAN[[#This Row],[UnitPrice]]*(1-Orders_CLEAN[[#This Row],[Discount]])</f>
        <v>3701.5999999999995</v>
      </c>
      <c r="S1688" s="8">
        <f>Orders_CLEAN[[#This Row],[Cost]]*Orders_CLEAN[[#This Row],[Quantity]]</f>
        <v>1995.7000000000003</v>
      </c>
      <c r="T1688" s="8">
        <f>Orders_CLEAN[[#This Row],[LineTotal]]-Orders_CLEAN[[#This Row],[LineCost]]</f>
        <v>1705.8999999999992</v>
      </c>
      <c r="U1688" s="8" t="str">
        <f>IFERROR(IF(Orders_CLEAN[[#This Row],[Profit]]/Orders_CLEAN[[#This Row],[LineTotal]]&gt;0.3, "High", IF(Orders_CLEAN[[#This Row],[Profit]]/Orders_CLEAN[[#This Row],[LineTotal]]&gt;=0.15, "Medium", "Low")), "Quantity Error!")</f>
        <v>High</v>
      </c>
      <c r="V1688" s="8" t="str">
        <f>IF(COUNTIF(Returns[OrderID], Orders_CLEAN[[#This Row],[OrderID]])&gt;0, "Yes", "No")</f>
        <v>No</v>
      </c>
      <c r="W1688" s="19">
        <f>IF(Orders_CLEAN[[#This Row],[Returned]]="Yes",1,0)</f>
        <v>0</v>
      </c>
    </row>
    <row r="1689" spans="1:23" x14ac:dyDescent="0.2">
      <c r="A1689" t="s">
        <v>2453</v>
      </c>
      <c r="B1689" s="5">
        <v>45836</v>
      </c>
      <c r="C1689" s="5" t="str">
        <f>IF(Orders_CLEAN[[#This Row],[Quantity]]="", "Quantity Error!", "Q"&amp;ROUNDUP(MONTH(Orders_CLEAN[[#This Row],[OrderDate]])/3,0))</f>
        <v>Q2</v>
      </c>
      <c r="D1689" t="s">
        <v>68</v>
      </c>
      <c r="E1689" t="str">
        <f>_xlfn.XLOOKUP(Orders_CLEAN[[#This Row],[CustomerID]],Customers[CustomerID],Customers[CustomerName])</f>
        <v>Kagiso Van Der Merwe</v>
      </c>
      <c r="F1689" t="s">
        <v>166</v>
      </c>
      <c r="G1689" t="str">
        <f>_xlfn.XLOOKUP(Orders_CLEAN[[#This Row],[ProductID]],Products[ProductID],Products[ProductName])</f>
        <v>Monitors Model 2</v>
      </c>
      <c r="H1689" t="str">
        <f>_xlfn.XLOOKUP(Orders_CLEAN[[#This Row],[ProductName]],Products[ProductName],Products[Category])</f>
        <v>Technology</v>
      </c>
      <c r="I1689" s="6">
        <f>_xlfn.XLOOKUP(Orders_CLEAN[[#This Row],[ProductID]],Products[ProductID],Products[Cost])</f>
        <v>396.64</v>
      </c>
      <c r="J1689">
        <v>5</v>
      </c>
      <c r="K1689" s="6">
        <v>532.41999999999996</v>
      </c>
      <c r="L1689" s="7">
        <v>0.05</v>
      </c>
      <c r="M1689" t="s">
        <v>27</v>
      </c>
      <c r="N1689" t="s">
        <v>47</v>
      </c>
      <c r="O1689" t="str">
        <f>_xlfn.XLOOKUP(Orders_CLEAN[[#This Row],[Region]],Region_lookup[RegionCode],Region_lookup[RegionName])</f>
        <v>Eastern Cape</v>
      </c>
      <c r="P1689" t="s">
        <v>48</v>
      </c>
      <c r="Q1689" t="str">
        <f>_xlfn.XLOOKUP(Orders_CLEAN[[#This Row],[EmployeeID]],Employees[EmployeeID],Employees[EmployeeName])</f>
        <v>Sipho Ndlovu</v>
      </c>
      <c r="R1689" s="8">
        <f>Orders_CLEAN[[#This Row],[Quantity]]*Orders_CLEAN[[#This Row],[UnitPrice]]*(1-Orders_CLEAN[[#This Row],[Discount]])</f>
        <v>2528.9949999999999</v>
      </c>
      <c r="S1689" s="8">
        <f>Orders_CLEAN[[#This Row],[Cost]]*Orders_CLEAN[[#This Row],[Quantity]]</f>
        <v>1983.1999999999998</v>
      </c>
      <c r="T1689" s="8">
        <f>Orders_CLEAN[[#This Row],[LineTotal]]-Orders_CLEAN[[#This Row],[LineCost]]</f>
        <v>545.79500000000007</v>
      </c>
      <c r="U1689" s="8" t="str">
        <f>IFERROR(IF(Orders_CLEAN[[#This Row],[Profit]]/Orders_CLEAN[[#This Row],[LineTotal]]&gt;0.3, "High", IF(Orders_CLEAN[[#This Row],[Profit]]/Orders_CLEAN[[#This Row],[LineTotal]]&gt;=0.15, "Medium", "Low")), "Quantity Error!")</f>
        <v>Medium</v>
      </c>
      <c r="V1689" s="8" t="str">
        <f>IF(COUNTIF(Returns[OrderID], Orders_CLEAN[[#This Row],[OrderID]])&gt;0, "Yes", "No")</f>
        <v>No</v>
      </c>
      <c r="W1689" s="19">
        <f>IF(Orders_CLEAN[[#This Row],[Returned]]="Yes",1,0)</f>
        <v>0</v>
      </c>
    </row>
    <row r="1690" spans="1:23" x14ac:dyDescent="0.2">
      <c r="A1690" t="s">
        <v>2454</v>
      </c>
      <c r="B1690" s="5">
        <v>45438</v>
      </c>
      <c r="C1690" s="5" t="str">
        <f>IF(Orders_CLEAN[[#This Row],[Quantity]]="", "Quantity Error!", "Q"&amp;ROUNDUP(MONTH(Orders_CLEAN[[#This Row],[OrderDate]])/3,0))</f>
        <v>Q2</v>
      </c>
      <c r="D1690" t="s">
        <v>440</v>
      </c>
      <c r="E1690" t="str">
        <f>_xlfn.XLOOKUP(Orders_CLEAN[[#This Row],[CustomerID]],Customers[CustomerID],Customers[CustomerName])</f>
        <v>Nomvula Mokoena</v>
      </c>
      <c r="F1690" t="s">
        <v>85</v>
      </c>
      <c r="G1690" t="str">
        <f>_xlfn.XLOOKUP(Orders_CLEAN[[#This Row],[ProductID]],Products[ProductID],Products[ProductName])</f>
        <v>Monitors Model 3</v>
      </c>
      <c r="H1690" t="str">
        <f>_xlfn.XLOOKUP(Orders_CLEAN[[#This Row],[ProductName]],Products[ProductName],Products[Category])</f>
        <v>Technology</v>
      </c>
      <c r="I1690" s="6">
        <f>_xlfn.XLOOKUP(Orders_CLEAN[[#This Row],[ProductID]],Products[ProductID],Products[Cost])</f>
        <v>710.37</v>
      </c>
      <c r="J1690">
        <v>7</v>
      </c>
      <c r="K1690" s="6">
        <v>979.52</v>
      </c>
      <c r="L1690" s="7">
        <v>0.2</v>
      </c>
      <c r="M1690" t="s">
        <v>27</v>
      </c>
      <c r="N1690" t="s">
        <v>47</v>
      </c>
      <c r="O1690" t="str">
        <f>_xlfn.XLOOKUP(Orders_CLEAN[[#This Row],[Region]],Region_lookup[RegionCode],Region_lookup[RegionName])</f>
        <v>Eastern Cape</v>
      </c>
      <c r="P1690" t="s">
        <v>58</v>
      </c>
      <c r="Q1690" t="str">
        <f>_xlfn.XLOOKUP(Orders_CLEAN[[#This Row],[EmployeeID]],Employees[EmployeeID],Employees[EmployeeName])</f>
        <v>Palesa Steyn</v>
      </c>
      <c r="R1690" s="8">
        <f>Orders_CLEAN[[#This Row],[Quantity]]*Orders_CLEAN[[#This Row],[UnitPrice]]*(1-Orders_CLEAN[[#This Row],[Discount]])</f>
        <v>5485.3119999999999</v>
      </c>
      <c r="S1690" s="8">
        <f>Orders_CLEAN[[#This Row],[Cost]]*Orders_CLEAN[[#This Row],[Quantity]]</f>
        <v>4972.59</v>
      </c>
      <c r="T1690" s="8">
        <f>Orders_CLEAN[[#This Row],[LineTotal]]-Orders_CLEAN[[#This Row],[LineCost]]</f>
        <v>512.72199999999975</v>
      </c>
      <c r="U1690" s="8" t="str">
        <f>IFERROR(IF(Orders_CLEAN[[#This Row],[Profit]]/Orders_CLEAN[[#This Row],[LineTotal]]&gt;0.3, "High", IF(Orders_CLEAN[[#This Row],[Profit]]/Orders_CLEAN[[#This Row],[LineTotal]]&gt;=0.15, "Medium", "Low")), "Quantity Error!")</f>
        <v>Low</v>
      </c>
      <c r="V1690" s="8" t="str">
        <f>IF(COUNTIF(Returns[OrderID], Orders_CLEAN[[#This Row],[OrderID]])&gt;0, "Yes", "No")</f>
        <v>No</v>
      </c>
      <c r="W1690" s="19">
        <f>IF(Orders_CLEAN[[#This Row],[Returned]]="Yes",1,0)</f>
        <v>0</v>
      </c>
    </row>
    <row r="1691" spans="1:23" x14ac:dyDescent="0.2">
      <c r="A1691" t="s">
        <v>2456</v>
      </c>
      <c r="B1691" s="5">
        <v>45812</v>
      </c>
      <c r="C1691" s="5" t="str">
        <f>IF(Orders_CLEAN[[#This Row],[Quantity]]="", "Quantity Error!", "Q"&amp;ROUNDUP(MONTH(Orders_CLEAN[[#This Row],[OrderDate]])/3,0))</f>
        <v>Q2</v>
      </c>
      <c r="D1691" t="s">
        <v>396</v>
      </c>
      <c r="E1691" t="str">
        <f>_xlfn.XLOOKUP(Orders_CLEAN[[#This Row],[CustomerID]],Customers[CustomerID],Customers[CustomerName])</f>
        <v>Aisha Sithole</v>
      </c>
      <c r="F1691" t="s">
        <v>195</v>
      </c>
      <c r="G1691" t="str">
        <f>_xlfn.XLOOKUP(Orders_CLEAN[[#This Row],[ProductID]],Products[ProductID],Products[ProductName])</f>
        <v>Printers Model 2</v>
      </c>
      <c r="H1691" t="str">
        <f>_xlfn.XLOOKUP(Orders_CLEAN[[#This Row],[ProductName]],Products[ProductName],Products[Category])</f>
        <v>Technology</v>
      </c>
      <c r="I1691" s="6">
        <f>_xlfn.XLOOKUP(Orders_CLEAN[[#This Row],[ProductID]],Products[ProductID],Products[Cost])</f>
        <v>338.21</v>
      </c>
      <c r="J1691">
        <v>10</v>
      </c>
      <c r="K1691" s="6">
        <v>661.25</v>
      </c>
      <c r="L1691" s="7">
        <v>0.15</v>
      </c>
      <c r="M1691" t="s">
        <v>27</v>
      </c>
      <c r="N1691" t="s">
        <v>14</v>
      </c>
      <c r="O1691" t="str">
        <f>_xlfn.XLOOKUP(Orders_CLEAN[[#This Row],[Region]],Region_lookup[RegionCode],Region_lookup[RegionName])</f>
        <v>Western Cape</v>
      </c>
      <c r="P1691" t="s">
        <v>82</v>
      </c>
      <c r="Q1691" t="str">
        <f>_xlfn.XLOOKUP(Orders_CLEAN[[#This Row],[EmployeeID]],Employees[EmployeeID],Employees[EmployeeName])</f>
        <v>Thabo Pretorius</v>
      </c>
      <c r="R1691" s="8">
        <f>Orders_CLEAN[[#This Row],[Quantity]]*Orders_CLEAN[[#This Row],[UnitPrice]]*(1-Orders_CLEAN[[#This Row],[Discount]])</f>
        <v>5620.625</v>
      </c>
      <c r="S1691" s="8">
        <f>Orders_CLEAN[[#This Row],[Cost]]*Orders_CLEAN[[#This Row],[Quantity]]</f>
        <v>3382.1</v>
      </c>
      <c r="T1691" s="8">
        <f>Orders_CLEAN[[#This Row],[LineTotal]]-Orders_CLEAN[[#This Row],[LineCost]]</f>
        <v>2238.5250000000001</v>
      </c>
      <c r="U1691" s="8" t="str">
        <f>IFERROR(IF(Orders_CLEAN[[#This Row],[Profit]]/Orders_CLEAN[[#This Row],[LineTotal]]&gt;0.3, "High", IF(Orders_CLEAN[[#This Row],[Profit]]/Orders_CLEAN[[#This Row],[LineTotal]]&gt;=0.15, "Medium", "Low")), "Quantity Error!")</f>
        <v>High</v>
      </c>
      <c r="V1691" s="8" t="str">
        <f>IF(COUNTIF(Returns[OrderID], Orders_CLEAN[[#This Row],[OrderID]])&gt;0, "Yes", "No")</f>
        <v>No</v>
      </c>
      <c r="W1691" s="19">
        <f>IF(Orders_CLEAN[[#This Row],[Returned]]="Yes",1,0)</f>
        <v>0</v>
      </c>
    </row>
    <row r="1692" spans="1:23" x14ac:dyDescent="0.2">
      <c r="A1692" t="s">
        <v>2457</v>
      </c>
      <c r="B1692" s="5">
        <v>45639</v>
      </c>
      <c r="C1692" s="5" t="str">
        <f>IF(Orders_CLEAN[[#This Row],[Quantity]]="", "Quantity Error!", "Q"&amp;ROUNDUP(MONTH(Orders_CLEAN[[#This Row],[OrderDate]])/3,0))</f>
        <v>Q4</v>
      </c>
      <c r="D1692" t="s">
        <v>141</v>
      </c>
      <c r="E1692" t="str">
        <f>_xlfn.XLOOKUP(Orders_CLEAN[[#This Row],[CustomerID]],Customers[CustomerID],Customers[CustomerName])</f>
        <v>Anja Molefe</v>
      </c>
      <c r="F1692" t="s">
        <v>51</v>
      </c>
      <c r="G1692" t="str">
        <f>_xlfn.XLOOKUP(Orders_CLEAN[[#This Row],[ProductID]],Products[ProductID],Products[ProductName])</f>
        <v>Bookcases Model 4</v>
      </c>
      <c r="H1692" t="str">
        <f>_xlfn.XLOOKUP(Orders_CLEAN[[#This Row],[ProductName]],Products[ProductName],Products[Category])</f>
        <v>Furniture</v>
      </c>
      <c r="I1692" s="6">
        <f>_xlfn.XLOOKUP(Orders_CLEAN[[#This Row],[ProductID]],Products[ProductID],Products[Cost])</f>
        <v>539.9</v>
      </c>
      <c r="J1692">
        <v>6</v>
      </c>
      <c r="K1692" s="6">
        <v>1019.72</v>
      </c>
      <c r="L1692" s="7">
        <v>0</v>
      </c>
      <c r="M1692" t="s">
        <v>13</v>
      </c>
      <c r="N1692" t="s">
        <v>14</v>
      </c>
      <c r="O1692" t="str">
        <f>_xlfn.XLOOKUP(Orders_CLEAN[[#This Row],[Region]],Region_lookup[RegionCode],Region_lookup[RegionName])</f>
        <v>Western Cape</v>
      </c>
      <c r="P1692" t="s">
        <v>82</v>
      </c>
      <c r="Q1692" t="str">
        <f>_xlfn.XLOOKUP(Orders_CLEAN[[#This Row],[EmployeeID]],Employees[EmployeeID],Employees[EmployeeName])</f>
        <v>Thabo Pretorius</v>
      </c>
      <c r="R1692" s="8">
        <f>Orders_CLEAN[[#This Row],[Quantity]]*Orders_CLEAN[[#This Row],[UnitPrice]]*(1-Orders_CLEAN[[#This Row],[Discount]])</f>
        <v>6118.32</v>
      </c>
      <c r="S1692" s="8">
        <f>Orders_CLEAN[[#This Row],[Cost]]*Orders_CLEAN[[#This Row],[Quantity]]</f>
        <v>3239.3999999999996</v>
      </c>
      <c r="T1692" s="8">
        <f>Orders_CLEAN[[#This Row],[LineTotal]]-Orders_CLEAN[[#This Row],[LineCost]]</f>
        <v>2878.92</v>
      </c>
      <c r="U1692" s="8" t="str">
        <f>IFERROR(IF(Orders_CLEAN[[#This Row],[Profit]]/Orders_CLEAN[[#This Row],[LineTotal]]&gt;0.3, "High", IF(Orders_CLEAN[[#This Row],[Profit]]/Orders_CLEAN[[#This Row],[LineTotal]]&gt;=0.15, "Medium", "Low")), "Quantity Error!")</f>
        <v>High</v>
      </c>
      <c r="V1692" s="8" t="str">
        <f>IF(COUNTIF(Returns[OrderID], Orders_CLEAN[[#This Row],[OrderID]])&gt;0, "Yes", "No")</f>
        <v>No</v>
      </c>
      <c r="W1692" s="19">
        <f>IF(Orders_CLEAN[[#This Row],[Returned]]="Yes",1,0)</f>
        <v>0</v>
      </c>
    </row>
    <row r="1693" spans="1:23" x14ac:dyDescent="0.2">
      <c r="A1693" t="s">
        <v>2458</v>
      </c>
      <c r="B1693" s="5">
        <v>45683</v>
      </c>
      <c r="C1693" s="5" t="str">
        <f>IF(Orders_CLEAN[[#This Row],[Quantity]]="", "Quantity Error!", "Q"&amp;ROUNDUP(MONTH(Orders_CLEAN[[#This Row],[OrderDate]])/3,0))</f>
        <v>Q1</v>
      </c>
      <c r="D1693" t="s">
        <v>359</v>
      </c>
      <c r="E1693" t="str">
        <f>_xlfn.XLOOKUP(Orders_CLEAN[[#This Row],[CustomerID]],Customers[CustomerID],Customers[CustomerName])</f>
        <v>Bongani Sithole</v>
      </c>
      <c r="F1693" t="s">
        <v>199</v>
      </c>
      <c r="G1693" t="str">
        <f>_xlfn.XLOOKUP(Orders_CLEAN[[#This Row],[ProductID]],Products[ProductID],Products[ProductName])</f>
        <v>Pens Model 2</v>
      </c>
      <c r="H1693" t="str">
        <f>_xlfn.XLOOKUP(Orders_CLEAN[[#This Row],[ProductName]],Products[ProductName],Products[Category])</f>
        <v>Office Supplies</v>
      </c>
      <c r="I1693" s="6">
        <f>_xlfn.XLOOKUP(Orders_CLEAN[[#This Row],[ProductID]],Products[ProductID],Products[Cost])</f>
        <v>285.10000000000002</v>
      </c>
      <c r="J1693">
        <v>9</v>
      </c>
      <c r="K1693" s="6">
        <v>528.79999999999995</v>
      </c>
      <c r="L1693" s="7">
        <v>0</v>
      </c>
      <c r="M1693" t="s">
        <v>62</v>
      </c>
      <c r="N1693" t="s">
        <v>31</v>
      </c>
      <c r="O1693" t="str">
        <f>_xlfn.XLOOKUP(Orders_CLEAN[[#This Row],[Region]],Region_lookup[RegionCode],Region_lookup[RegionName])</f>
        <v>Gauteng</v>
      </c>
      <c r="P1693" t="s">
        <v>43</v>
      </c>
      <c r="Q1693" t="str">
        <f>_xlfn.XLOOKUP(Orders_CLEAN[[#This Row],[EmployeeID]],Employees[EmployeeID],Employees[EmployeeName])</f>
        <v>Thabo Dlamini</v>
      </c>
      <c r="R1693" s="8">
        <f>Orders_CLEAN[[#This Row],[Quantity]]*Orders_CLEAN[[#This Row],[UnitPrice]]*(1-Orders_CLEAN[[#This Row],[Discount]])</f>
        <v>4759.2</v>
      </c>
      <c r="S1693" s="8">
        <f>Orders_CLEAN[[#This Row],[Cost]]*Orders_CLEAN[[#This Row],[Quantity]]</f>
        <v>2565.9</v>
      </c>
      <c r="T1693" s="8">
        <f>Orders_CLEAN[[#This Row],[LineTotal]]-Orders_CLEAN[[#This Row],[LineCost]]</f>
        <v>2193.2999999999997</v>
      </c>
      <c r="U1693" s="8" t="str">
        <f>IFERROR(IF(Orders_CLEAN[[#This Row],[Profit]]/Orders_CLEAN[[#This Row],[LineTotal]]&gt;0.3, "High", IF(Orders_CLEAN[[#This Row],[Profit]]/Orders_CLEAN[[#This Row],[LineTotal]]&gt;=0.15, "Medium", "Low")), "Quantity Error!")</f>
        <v>High</v>
      </c>
      <c r="V1693" s="8" t="str">
        <f>IF(COUNTIF(Returns[OrderID], Orders_CLEAN[[#This Row],[OrderID]])&gt;0, "Yes", "No")</f>
        <v>No</v>
      </c>
      <c r="W1693" s="19">
        <f>IF(Orders_CLEAN[[#This Row],[Returned]]="Yes",1,0)</f>
        <v>0</v>
      </c>
    </row>
    <row r="1694" spans="1:23" x14ac:dyDescent="0.2">
      <c r="A1694" t="s">
        <v>2459</v>
      </c>
      <c r="B1694" s="5">
        <v>45659</v>
      </c>
      <c r="C1694" s="5" t="str">
        <f>IF(Orders_CLEAN[[#This Row],[Quantity]]="", "Quantity Error!", "Q"&amp;ROUNDUP(MONTH(Orders_CLEAN[[#This Row],[OrderDate]])/3,0))</f>
        <v>Q1</v>
      </c>
      <c r="D1694" t="s">
        <v>323</v>
      </c>
      <c r="E1694" t="str">
        <f>_xlfn.XLOOKUP(Orders_CLEAN[[#This Row],[CustomerID]],Customers[CustomerID],Customers[CustomerName])</f>
        <v>Nomsa Molefe</v>
      </c>
      <c r="F1694" t="s">
        <v>537</v>
      </c>
      <c r="G1694" t="str">
        <f>_xlfn.XLOOKUP(Orders_CLEAN[[#This Row],[ProductID]],Products[ProductID],Products[ProductName])</f>
        <v>Desks Model 4</v>
      </c>
      <c r="H1694" t="str">
        <f>_xlfn.XLOOKUP(Orders_CLEAN[[#This Row],[ProductName]],Products[ProductName],Products[Category])</f>
        <v>Furniture</v>
      </c>
      <c r="I1694" s="6">
        <f>_xlfn.XLOOKUP(Orders_CLEAN[[#This Row],[ProductID]],Products[ProductID],Products[Cost])</f>
        <v>598.51</v>
      </c>
      <c r="J1694">
        <v>1</v>
      </c>
      <c r="K1694" s="6">
        <v>940.73</v>
      </c>
      <c r="L1694" s="7">
        <v>0.05</v>
      </c>
      <c r="M1694" t="s">
        <v>13</v>
      </c>
      <c r="N1694" t="s">
        <v>14</v>
      </c>
      <c r="O1694" t="str">
        <f>_xlfn.XLOOKUP(Orders_CLEAN[[#This Row],[Region]],Region_lookup[RegionCode],Region_lookup[RegionName])</f>
        <v>Western Cape</v>
      </c>
      <c r="P1694" t="s">
        <v>82</v>
      </c>
      <c r="Q1694" t="str">
        <f>_xlfn.XLOOKUP(Orders_CLEAN[[#This Row],[EmployeeID]],Employees[EmployeeID],Employees[EmployeeName])</f>
        <v>Thabo Pretorius</v>
      </c>
      <c r="R1694" s="8">
        <f>Orders_CLEAN[[#This Row],[Quantity]]*Orders_CLEAN[[#This Row],[UnitPrice]]*(1-Orders_CLEAN[[#This Row],[Discount]])</f>
        <v>893.69349999999997</v>
      </c>
      <c r="S1694" s="8">
        <f>Orders_CLEAN[[#This Row],[Cost]]*Orders_CLEAN[[#This Row],[Quantity]]</f>
        <v>598.51</v>
      </c>
      <c r="T1694" s="8">
        <f>Orders_CLEAN[[#This Row],[LineTotal]]-Orders_CLEAN[[#This Row],[LineCost]]</f>
        <v>295.18349999999998</v>
      </c>
      <c r="U1694" s="8" t="str">
        <f>IFERROR(IF(Orders_CLEAN[[#This Row],[Profit]]/Orders_CLEAN[[#This Row],[LineTotal]]&gt;0.3, "High", IF(Orders_CLEAN[[#This Row],[Profit]]/Orders_CLEAN[[#This Row],[LineTotal]]&gt;=0.15, "Medium", "Low")), "Quantity Error!")</f>
        <v>High</v>
      </c>
      <c r="V1694" s="8" t="str">
        <f>IF(COUNTIF(Returns[OrderID], Orders_CLEAN[[#This Row],[OrderID]])&gt;0, "Yes", "No")</f>
        <v>No</v>
      </c>
      <c r="W1694" s="19">
        <f>IF(Orders_CLEAN[[#This Row],[Returned]]="Yes",1,0)</f>
        <v>0</v>
      </c>
    </row>
    <row r="1695" spans="1:23" x14ac:dyDescent="0.2">
      <c r="A1695" t="s">
        <v>2460</v>
      </c>
      <c r="B1695" s="5">
        <v>45752</v>
      </c>
      <c r="C1695" s="5" t="str">
        <f>IF(Orders_CLEAN[[#This Row],[Quantity]]="", "Quantity Error!", "Q"&amp;ROUNDUP(MONTH(Orders_CLEAN[[#This Row],[OrderDate]])/3,0))</f>
        <v>Q2</v>
      </c>
      <c r="D1695" t="s">
        <v>310</v>
      </c>
      <c r="E1695" t="str">
        <f>_xlfn.XLOOKUP(Orders_CLEAN[[#This Row],[CustomerID]],Customers[CustomerID],Customers[CustomerName])</f>
        <v>Riaan Khumalo</v>
      </c>
      <c r="F1695" t="s">
        <v>104</v>
      </c>
      <c r="G1695" t="str">
        <f>_xlfn.XLOOKUP(Orders_CLEAN[[#This Row],[ProductID]],Products[ProductID],Products[ProductName])</f>
        <v>Envelopes Model 4</v>
      </c>
      <c r="H1695" t="str">
        <f>_xlfn.XLOOKUP(Orders_CLEAN[[#This Row],[ProductName]],Products[ProductName],Products[Category])</f>
        <v>Office Supplies</v>
      </c>
      <c r="I1695" s="6">
        <f>_xlfn.XLOOKUP(Orders_CLEAN[[#This Row],[ProductID]],Products[ProductID],Products[Cost])</f>
        <v>777.33</v>
      </c>
      <c r="J1695">
        <v>10</v>
      </c>
      <c r="K1695" s="6">
        <v>1363.68</v>
      </c>
      <c r="L1695" s="7">
        <v>0.1</v>
      </c>
      <c r="M1695" t="s">
        <v>13</v>
      </c>
      <c r="N1695" t="s">
        <v>14</v>
      </c>
      <c r="O1695" t="str">
        <f>_xlfn.XLOOKUP(Orders_CLEAN[[#This Row],[Region]],Region_lookup[RegionCode],Region_lookup[RegionName])</f>
        <v>Western Cape</v>
      </c>
      <c r="P1695" t="s">
        <v>15</v>
      </c>
      <c r="Q1695" t="str">
        <f>_xlfn.XLOOKUP(Orders_CLEAN[[#This Row],[EmployeeID]],Employees[EmployeeID],Employees[EmployeeName])</f>
        <v>Anja Fourie</v>
      </c>
      <c r="R1695" s="8">
        <f>Orders_CLEAN[[#This Row],[Quantity]]*Orders_CLEAN[[#This Row],[UnitPrice]]*(1-Orders_CLEAN[[#This Row],[Discount]])</f>
        <v>12273.12</v>
      </c>
      <c r="S1695" s="8">
        <f>Orders_CLEAN[[#This Row],[Cost]]*Orders_CLEAN[[#This Row],[Quantity]]</f>
        <v>7773.3</v>
      </c>
      <c r="T1695" s="8">
        <f>Orders_CLEAN[[#This Row],[LineTotal]]-Orders_CLEAN[[#This Row],[LineCost]]</f>
        <v>4499.8200000000006</v>
      </c>
      <c r="U1695" s="8" t="str">
        <f>IFERROR(IF(Orders_CLEAN[[#This Row],[Profit]]/Orders_CLEAN[[#This Row],[LineTotal]]&gt;0.3, "High", IF(Orders_CLEAN[[#This Row],[Profit]]/Orders_CLEAN[[#This Row],[LineTotal]]&gt;=0.15, "Medium", "Low")), "Quantity Error!")</f>
        <v>High</v>
      </c>
      <c r="V1695" s="8" t="str">
        <f>IF(COUNTIF(Returns[OrderID], Orders_CLEAN[[#This Row],[OrderID]])&gt;0, "Yes", "No")</f>
        <v>Yes</v>
      </c>
      <c r="W1695" s="19">
        <f>IF(Orders_CLEAN[[#This Row],[Returned]]="Yes",1,0)</f>
        <v>1</v>
      </c>
    </row>
    <row r="1696" spans="1:23" x14ac:dyDescent="0.2">
      <c r="A1696" t="s">
        <v>2462</v>
      </c>
      <c r="B1696" s="5">
        <v>45360</v>
      </c>
      <c r="C1696" s="5" t="str">
        <f>IF(Orders_CLEAN[[#This Row],[Quantity]]="", "Quantity Error!", "Q"&amp;ROUNDUP(MONTH(Orders_CLEAN[[#This Row],[OrderDate]])/3,0))</f>
        <v>Q1</v>
      </c>
      <c r="D1696" t="s">
        <v>259</v>
      </c>
      <c r="E1696" t="str">
        <f>_xlfn.XLOOKUP(Orders_CLEAN[[#This Row],[CustomerID]],Customers[CustomerID],Customers[CustomerName])</f>
        <v>Pieter Mahlangu</v>
      </c>
      <c r="F1696" t="s">
        <v>61</v>
      </c>
      <c r="G1696" t="str">
        <f>_xlfn.XLOOKUP(Orders_CLEAN[[#This Row],[ProductID]],Products[ProductID],Products[ProductName])</f>
        <v>Laptops Model 4</v>
      </c>
      <c r="H1696" t="str">
        <f>_xlfn.XLOOKUP(Orders_CLEAN[[#This Row],[ProductName]],Products[ProductName],Products[Category])</f>
        <v>Technology</v>
      </c>
      <c r="I1696" s="6">
        <f>_xlfn.XLOOKUP(Orders_CLEAN[[#This Row],[ProductID]],Products[ProductID],Products[Cost])</f>
        <v>329.6</v>
      </c>
      <c r="J1696">
        <v>5</v>
      </c>
      <c r="K1696" s="6">
        <v>455.77</v>
      </c>
      <c r="L1696" s="7">
        <v>0.15</v>
      </c>
      <c r="M1696" t="s">
        <v>62</v>
      </c>
      <c r="N1696" t="s">
        <v>47</v>
      </c>
      <c r="O1696" t="str">
        <f>_xlfn.XLOOKUP(Orders_CLEAN[[#This Row],[Region]],Region_lookup[RegionCode],Region_lookup[RegionName])</f>
        <v>Eastern Cape</v>
      </c>
      <c r="P1696" t="s">
        <v>48</v>
      </c>
      <c r="Q1696" t="str">
        <f>_xlfn.XLOOKUP(Orders_CLEAN[[#This Row],[EmployeeID]],Employees[EmployeeID],Employees[EmployeeName])</f>
        <v>Sipho Ndlovu</v>
      </c>
      <c r="R1696" s="8">
        <f>Orders_CLEAN[[#This Row],[Quantity]]*Orders_CLEAN[[#This Row],[UnitPrice]]*(1-Orders_CLEAN[[#This Row],[Discount]])</f>
        <v>1937.0224999999998</v>
      </c>
      <c r="S1696" s="8">
        <f>Orders_CLEAN[[#This Row],[Cost]]*Orders_CLEAN[[#This Row],[Quantity]]</f>
        <v>1648</v>
      </c>
      <c r="T1696" s="8">
        <f>Orders_CLEAN[[#This Row],[LineTotal]]-Orders_CLEAN[[#This Row],[LineCost]]</f>
        <v>289.02249999999981</v>
      </c>
      <c r="U1696" s="8" t="str">
        <f>IFERROR(IF(Orders_CLEAN[[#This Row],[Profit]]/Orders_CLEAN[[#This Row],[LineTotal]]&gt;0.3, "High", IF(Orders_CLEAN[[#This Row],[Profit]]/Orders_CLEAN[[#This Row],[LineTotal]]&gt;=0.15, "Medium", "Low")), "Quantity Error!")</f>
        <v>Low</v>
      </c>
      <c r="V1696" s="8" t="str">
        <f>IF(COUNTIF(Returns[OrderID], Orders_CLEAN[[#This Row],[OrderID]])&gt;0, "Yes", "No")</f>
        <v>No</v>
      </c>
      <c r="W1696" s="19">
        <f>IF(Orders_CLEAN[[#This Row],[Returned]]="Yes",1,0)</f>
        <v>0</v>
      </c>
    </row>
    <row r="1697" spans="1:23" x14ac:dyDescent="0.2">
      <c r="A1697" t="s">
        <v>2464</v>
      </c>
      <c r="B1697" s="5">
        <v>45443</v>
      </c>
      <c r="C1697" s="5" t="str">
        <f>IF(Orders_CLEAN[[#This Row],[Quantity]]="", "Quantity Error!", "Q"&amp;ROUNDUP(MONTH(Orders_CLEAN[[#This Row],[OrderDate]])/3,0))</f>
        <v>Q2</v>
      </c>
      <c r="D1697" t="s">
        <v>191</v>
      </c>
      <c r="E1697" t="str">
        <f>_xlfn.XLOOKUP(Orders_CLEAN[[#This Row],[CustomerID]],Customers[CustomerID],Customers[CustomerName])</f>
        <v>Pieter Steyn</v>
      </c>
      <c r="F1697" t="s">
        <v>199</v>
      </c>
      <c r="G1697" t="str">
        <f>_xlfn.XLOOKUP(Orders_CLEAN[[#This Row],[ProductID]],Products[ProductID],Products[ProductName])</f>
        <v>Pens Model 2</v>
      </c>
      <c r="H1697" t="str">
        <f>_xlfn.XLOOKUP(Orders_CLEAN[[#This Row],[ProductName]],Products[ProductName],Products[Category])</f>
        <v>Office Supplies</v>
      </c>
      <c r="I1697" s="6">
        <f>_xlfn.XLOOKUP(Orders_CLEAN[[#This Row],[ProductID]],Products[ProductID],Products[Cost])</f>
        <v>285.10000000000002</v>
      </c>
      <c r="J1697">
        <v>4</v>
      </c>
      <c r="K1697" s="6">
        <v>528.79999999999995</v>
      </c>
      <c r="L1697" s="7">
        <v>0</v>
      </c>
      <c r="M1697" t="s">
        <v>13</v>
      </c>
      <c r="N1697" t="s">
        <v>47</v>
      </c>
      <c r="O1697" t="str">
        <f>_xlfn.XLOOKUP(Orders_CLEAN[[#This Row],[Region]],Region_lookup[RegionCode],Region_lookup[RegionName])</f>
        <v>Eastern Cape</v>
      </c>
      <c r="P1697" t="s">
        <v>58</v>
      </c>
      <c r="Q1697" t="str">
        <f>_xlfn.XLOOKUP(Orders_CLEAN[[#This Row],[EmployeeID]],Employees[EmployeeID],Employees[EmployeeName])</f>
        <v>Palesa Steyn</v>
      </c>
      <c r="R1697" s="8">
        <f>Orders_CLEAN[[#This Row],[Quantity]]*Orders_CLEAN[[#This Row],[UnitPrice]]*(1-Orders_CLEAN[[#This Row],[Discount]])</f>
        <v>2115.1999999999998</v>
      </c>
      <c r="S1697" s="8">
        <f>Orders_CLEAN[[#This Row],[Cost]]*Orders_CLEAN[[#This Row],[Quantity]]</f>
        <v>1140.4000000000001</v>
      </c>
      <c r="T1697" s="8">
        <f>Orders_CLEAN[[#This Row],[LineTotal]]-Orders_CLEAN[[#This Row],[LineCost]]</f>
        <v>974.79999999999973</v>
      </c>
      <c r="U1697" s="8" t="str">
        <f>IFERROR(IF(Orders_CLEAN[[#This Row],[Profit]]/Orders_CLEAN[[#This Row],[LineTotal]]&gt;0.3, "High", IF(Orders_CLEAN[[#This Row],[Profit]]/Orders_CLEAN[[#This Row],[LineTotal]]&gt;=0.15, "Medium", "Low")), "Quantity Error!")</f>
        <v>High</v>
      </c>
      <c r="V1697" s="8" t="str">
        <f>IF(COUNTIF(Returns[OrderID], Orders_CLEAN[[#This Row],[OrderID]])&gt;0, "Yes", "No")</f>
        <v>No</v>
      </c>
      <c r="W1697" s="19">
        <f>IF(Orders_CLEAN[[#This Row],[Returned]]="Yes",1,0)</f>
        <v>0</v>
      </c>
    </row>
    <row r="1698" spans="1:23" x14ac:dyDescent="0.2">
      <c r="A1698" t="s">
        <v>2465</v>
      </c>
      <c r="B1698" s="5">
        <v>45434</v>
      </c>
      <c r="C1698" s="5" t="str">
        <f>IF(Orders_CLEAN[[#This Row],[Quantity]]="", "Quantity Error!", "Q"&amp;ROUNDUP(MONTH(Orders_CLEAN[[#This Row],[OrderDate]])/3,0))</f>
        <v>Q2</v>
      </c>
      <c r="D1698" t="s">
        <v>326</v>
      </c>
      <c r="E1698" t="str">
        <f>_xlfn.XLOOKUP(Orders_CLEAN[[#This Row],[CustomerID]],Customers[CustomerID],Customers[CustomerName])</f>
        <v>Nomsa Molefe</v>
      </c>
      <c r="F1698" t="s">
        <v>192</v>
      </c>
      <c r="G1698" t="str">
        <f>_xlfn.XLOOKUP(Orders_CLEAN[[#This Row],[ProductID]],Products[ProductID],Products[ProductName])</f>
        <v>Laptops Model 1</v>
      </c>
      <c r="H1698" t="str">
        <f>_xlfn.XLOOKUP(Orders_CLEAN[[#This Row],[ProductName]],Products[ProductName],Products[Category])</f>
        <v>Technology</v>
      </c>
      <c r="I1698" s="6">
        <f>_xlfn.XLOOKUP(Orders_CLEAN[[#This Row],[ProductID]],Products[ProductID],Products[Cost])</f>
        <v>732.63</v>
      </c>
      <c r="J1698">
        <v>11</v>
      </c>
      <c r="K1698" s="6">
        <v>1069.8599999999999</v>
      </c>
      <c r="L1698" s="7">
        <v>0.2</v>
      </c>
      <c r="M1698" t="s">
        <v>62</v>
      </c>
      <c r="N1698" t="s">
        <v>21</v>
      </c>
      <c r="O1698" t="str">
        <f>_xlfn.XLOOKUP(Orders_CLEAN[[#This Row],[Region]],Region_lookup[RegionCode],Region_lookup[RegionName])</f>
        <v>KwaZulu-Natal</v>
      </c>
      <c r="P1698" t="s">
        <v>170</v>
      </c>
      <c r="Q1698" t="str">
        <f>_xlfn.XLOOKUP(Orders_CLEAN[[#This Row],[EmployeeID]],Employees[EmployeeID],Employees[EmployeeName])</f>
        <v>Nomvula Le Roux</v>
      </c>
      <c r="R1698" s="8">
        <f>Orders_CLEAN[[#This Row],[Quantity]]*Orders_CLEAN[[#This Row],[UnitPrice]]*(1-Orders_CLEAN[[#This Row],[Discount]])</f>
        <v>9414.768</v>
      </c>
      <c r="S1698" s="8">
        <f>Orders_CLEAN[[#This Row],[Cost]]*Orders_CLEAN[[#This Row],[Quantity]]</f>
        <v>8058.93</v>
      </c>
      <c r="T1698" s="8">
        <f>Orders_CLEAN[[#This Row],[LineTotal]]-Orders_CLEAN[[#This Row],[LineCost]]</f>
        <v>1355.8379999999997</v>
      </c>
      <c r="U1698" s="8" t="str">
        <f>IFERROR(IF(Orders_CLEAN[[#This Row],[Profit]]/Orders_CLEAN[[#This Row],[LineTotal]]&gt;0.3, "High", IF(Orders_CLEAN[[#This Row],[Profit]]/Orders_CLEAN[[#This Row],[LineTotal]]&gt;=0.15, "Medium", "Low")), "Quantity Error!")</f>
        <v>Low</v>
      </c>
      <c r="V1698" s="8" t="str">
        <f>IF(COUNTIF(Returns[OrderID], Orders_CLEAN[[#This Row],[OrderID]])&gt;0, "Yes", "No")</f>
        <v>Yes</v>
      </c>
      <c r="W1698" s="19">
        <f>IF(Orders_CLEAN[[#This Row],[Returned]]="Yes",1,0)</f>
        <v>1</v>
      </c>
    </row>
    <row r="1699" spans="1:23" x14ac:dyDescent="0.2">
      <c r="A1699" t="s">
        <v>2467</v>
      </c>
      <c r="B1699" s="5">
        <v>45463</v>
      </c>
      <c r="C1699" s="5" t="str">
        <f>IF(Orders_CLEAN[[#This Row],[Quantity]]="", "Quantity Error!", "Q"&amp;ROUNDUP(MONTH(Orders_CLEAN[[#This Row],[OrderDate]])/3,0))</f>
        <v>Q2</v>
      </c>
      <c r="D1699" t="s">
        <v>138</v>
      </c>
      <c r="E1699" t="str">
        <f>_xlfn.XLOOKUP(Orders_CLEAN[[#This Row],[CustomerID]],Customers[CustomerID],Customers[CustomerName])</f>
        <v>Nomsa Coetzee</v>
      </c>
      <c r="F1699" t="s">
        <v>127</v>
      </c>
      <c r="G1699" t="str">
        <f>_xlfn.XLOOKUP(Orders_CLEAN[[#This Row],[ProductID]],Products[ProductID],Products[ProductName])</f>
        <v>Staplers Model 3</v>
      </c>
      <c r="H1699" t="str">
        <f>_xlfn.XLOOKUP(Orders_CLEAN[[#This Row],[ProductName]],Products[ProductName],Products[Category])</f>
        <v>Office Supplies</v>
      </c>
      <c r="I1699" s="6">
        <f>_xlfn.XLOOKUP(Orders_CLEAN[[#This Row],[ProductID]],Products[ProductID],Products[Cost])</f>
        <v>250.6</v>
      </c>
      <c r="J1699">
        <v>6</v>
      </c>
      <c r="K1699" s="6">
        <v>418.2</v>
      </c>
      <c r="L1699" s="7">
        <v>0.15</v>
      </c>
      <c r="M1699" t="s">
        <v>27</v>
      </c>
      <c r="N1699" t="s">
        <v>21</v>
      </c>
      <c r="O1699" t="str">
        <f>_xlfn.XLOOKUP(Orders_CLEAN[[#This Row],[Region]],Region_lookup[RegionCode],Region_lookup[RegionName])</f>
        <v>KwaZulu-Natal</v>
      </c>
      <c r="P1699" t="s">
        <v>97</v>
      </c>
      <c r="Q1699" t="str">
        <f>_xlfn.XLOOKUP(Orders_CLEAN[[#This Row],[EmployeeID]],Employees[EmployeeID],Employees[EmployeeName])</f>
        <v>Bongani Sithole</v>
      </c>
      <c r="R1699" s="8">
        <f>Orders_CLEAN[[#This Row],[Quantity]]*Orders_CLEAN[[#This Row],[UnitPrice]]*(1-Orders_CLEAN[[#This Row],[Discount]])</f>
        <v>2132.8199999999997</v>
      </c>
      <c r="S1699" s="8">
        <f>Orders_CLEAN[[#This Row],[Cost]]*Orders_CLEAN[[#This Row],[Quantity]]</f>
        <v>1503.6</v>
      </c>
      <c r="T1699" s="8">
        <f>Orders_CLEAN[[#This Row],[LineTotal]]-Orders_CLEAN[[#This Row],[LineCost]]</f>
        <v>629.2199999999998</v>
      </c>
      <c r="U1699" s="8" t="str">
        <f>IFERROR(IF(Orders_CLEAN[[#This Row],[Profit]]/Orders_CLEAN[[#This Row],[LineTotal]]&gt;0.3, "High", IF(Orders_CLEAN[[#This Row],[Profit]]/Orders_CLEAN[[#This Row],[LineTotal]]&gt;=0.15, "Medium", "Low")), "Quantity Error!")</f>
        <v>Medium</v>
      </c>
      <c r="V1699" s="8" t="str">
        <f>IF(COUNTIF(Returns[OrderID], Orders_CLEAN[[#This Row],[OrderID]])&gt;0, "Yes", "No")</f>
        <v>No</v>
      </c>
      <c r="W1699" s="19">
        <f>IF(Orders_CLEAN[[#This Row],[Returned]]="Yes",1,0)</f>
        <v>0</v>
      </c>
    </row>
    <row r="1700" spans="1:23" x14ac:dyDescent="0.2">
      <c r="A1700" t="s">
        <v>2468</v>
      </c>
      <c r="B1700" s="5">
        <v>45325</v>
      </c>
      <c r="C1700" s="5" t="str">
        <f>IF(Orders_CLEAN[[#This Row],[Quantity]]="", "Quantity Error!", "Q"&amp;ROUNDUP(MONTH(Orders_CLEAN[[#This Row],[OrderDate]])/3,0))</f>
        <v>Q1</v>
      </c>
      <c r="D1700" t="s">
        <v>268</v>
      </c>
      <c r="E1700" t="str">
        <f>_xlfn.XLOOKUP(Orders_CLEAN[[#This Row],[CustomerID]],Customers[CustomerID],Customers[CustomerName])</f>
        <v>Palesa Steyn</v>
      </c>
      <c r="F1700" t="s">
        <v>118</v>
      </c>
      <c r="G1700" t="str">
        <f>_xlfn.XLOOKUP(Orders_CLEAN[[#This Row],[ProductID]],Products[ProductID],Products[ProductName])</f>
        <v>Paper Model 1</v>
      </c>
      <c r="H1700" t="str">
        <f>_xlfn.XLOOKUP(Orders_CLEAN[[#This Row],[ProductName]],Products[ProductName],Products[Category])</f>
        <v>Office Supplies</v>
      </c>
      <c r="I1700" s="6">
        <f>_xlfn.XLOOKUP(Orders_CLEAN[[#This Row],[ProductID]],Products[ProductID],Products[Cost])</f>
        <v>193.58</v>
      </c>
      <c r="J1700">
        <v>11</v>
      </c>
      <c r="K1700" s="6">
        <v>347.15</v>
      </c>
      <c r="L1700" s="7">
        <v>0.15</v>
      </c>
      <c r="M1700" t="s">
        <v>36</v>
      </c>
      <c r="N1700" t="s">
        <v>21</v>
      </c>
      <c r="O1700" t="str">
        <f>_xlfn.XLOOKUP(Orders_CLEAN[[#This Row],[Region]],Region_lookup[RegionCode],Region_lookup[RegionName])</f>
        <v>KwaZulu-Natal</v>
      </c>
      <c r="P1700" t="s">
        <v>97</v>
      </c>
      <c r="Q1700" t="str">
        <f>_xlfn.XLOOKUP(Orders_CLEAN[[#This Row],[EmployeeID]],Employees[EmployeeID],Employees[EmployeeName])</f>
        <v>Bongani Sithole</v>
      </c>
      <c r="R1700" s="8">
        <f>Orders_CLEAN[[#This Row],[Quantity]]*Orders_CLEAN[[#This Row],[UnitPrice]]*(1-Orders_CLEAN[[#This Row],[Discount]])</f>
        <v>3245.8524999999995</v>
      </c>
      <c r="S1700" s="8">
        <f>Orders_CLEAN[[#This Row],[Cost]]*Orders_CLEAN[[#This Row],[Quantity]]</f>
        <v>2129.38</v>
      </c>
      <c r="T1700" s="8">
        <f>Orders_CLEAN[[#This Row],[LineTotal]]-Orders_CLEAN[[#This Row],[LineCost]]</f>
        <v>1116.4724999999994</v>
      </c>
      <c r="U1700" s="8" t="str">
        <f>IFERROR(IF(Orders_CLEAN[[#This Row],[Profit]]/Orders_CLEAN[[#This Row],[LineTotal]]&gt;0.3, "High", IF(Orders_CLEAN[[#This Row],[Profit]]/Orders_CLEAN[[#This Row],[LineTotal]]&gt;=0.15, "Medium", "Low")), "Quantity Error!")</f>
        <v>High</v>
      </c>
      <c r="V1700" s="8" t="str">
        <f>IF(COUNTIF(Returns[OrderID], Orders_CLEAN[[#This Row],[OrderID]])&gt;0, "Yes", "No")</f>
        <v>No</v>
      </c>
      <c r="W1700" s="19">
        <f>IF(Orders_CLEAN[[#This Row],[Returned]]="Yes",1,0)</f>
        <v>0</v>
      </c>
    </row>
    <row r="1701" spans="1:23" x14ac:dyDescent="0.2">
      <c r="A1701" t="s">
        <v>2469</v>
      </c>
      <c r="B1701" s="5">
        <v>45325</v>
      </c>
      <c r="C1701" s="5" t="str">
        <f>IF(Orders_CLEAN[[#This Row],[Quantity]]="", "Quantity Error!", "Q"&amp;ROUNDUP(MONTH(Orders_CLEAN[[#This Row],[OrderDate]])/3,0))</f>
        <v>Q1</v>
      </c>
      <c r="D1701" t="s">
        <v>574</v>
      </c>
      <c r="E1701" t="str">
        <f>_xlfn.XLOOKUP(Orders_CLEAN[[#This Row],[CustomerID]],Customers[CustomerID],Customers[CustomerName])</f>
        <v>Lerato Mbatha</v>
      </c>
      <c r="F1701" t="s">
        <v>162</v>
      </c>
      <c r="G1701" t="str">
        <f>_xlfn.XLOOKUP(Orders_CLEAN[[#This Row],[ProductID]],Products[ProductID],Products[ProductName])</f>
        <v>Chairs Model 1</v>
      </c>
      <c r="H1701" t="str">
        <f>_xlfn.XLOOKUP(Orders_CLEAN[[#This Row],[ProductName]],Products[ProductName],Products[Category])</f>
        <v>Furniture</v>
      </c>
      <c r="I1701" s="6">
        <f>_xlfn.XLOOKUP(Orders_CLEAN[[#This Row],[ProductID]],Products[ProductID],Products[Cost])</f>
        <v>96.56</v>
      </c>
      <c r="J1701">
        <v>10</v>
      </c>
      <c r="K1701" s="6">
        <v>209.03</v>
      </c>
      <c r="L1701" s="7">
        <v>0</v>
      </c>
      <c r="M1701" t="s">
        <v>13</v>
      </c>
      <c r="N1701" t="s">
        <v>31</v>
      </c>
      <c r="O1701" t="str">
        <f>_xlfn.XLOOKUP(Orders_CLEAN[[#This Row],[Region]],Region_lookup[RegionCode],Region_lookup[RegionName])</f>
        <v>Gauteng</v>
      </c>
      <c r="P1701" t="s">
        <v>52</v>
      </c>
      <c r="Q1701" t="str">
        <f>_xlfn.XLOOKUP(Orders_CLEAN[[#This Row],[EmployeeID]],Employees[EmployeeID],Employees[EmployeeName])</f>
        <v>Precious Mbatha</v>
      </c>
      <c r="R1701" s="8">
        <f>Orders_CLEAN[[#This Row],[Quantity]]*Orders_CLEAN[[#This Row],[UnitPrice]]*(1-Orders_CLEAN[[#This Row],[Discount]])</f>
        <v>2090.3000000000002</v>
      </c>
      <c r="S1701" s="8">
        <f>Orders_CLEAN[[#This Row],[Cost]]*Orders_CLEAN[[#This Row],[Quantity]]</f>
        <v>965.6</v>
      </c>
      <c r="T1701" s="8">
        <f>Orders_CLEAN[[#This Row],[LineTotal]]-Orders_CLEAN[[#This Row],[LineCost]]</f>
        <v>1124.7000000000003</v>
      </c>
      <c r="U1701" s="8" t="str">
        <f>IFERROR(IF(Orders_CLEAN[[#This Row],[Profit]]/Orders_CLEAN[[#This Row],[LineTotal]]&gt;0.3, "High", IF(Orders_CLEAN[[#This Row],[Profit]]/Orders_CLEAN[[#This Row],[LineTotal]]&gt;=0.15, "Medium", "Low")), "Quantity Error!")</f>
        <v>High</v>
      </c>
      <c r="V1701" s="8" t="str">
        <f>IF(COUNTIF(Returns[OrderID], Orders_CLEAN[[#This Row],[OrderID]])&gt;0, "Yes", "No")</f>
        <v>No</v>
      </c>
      <c r="W1701" s="19">
        <f>IF(Orders_CLEAN[[#This Row],[Returned]]="Yes",1,0)</f>
        <v>0</v>
      </c>
    </row>
    <row r="1702" spans="1:23" x14ac:dyDescent="0.2">
      <c r="A1702" t="s">
        <v>2470</v>
      </c>
      <c r="B1702" s="5">
        <v>45349</v>
      </c>
      <c r="C1702" s="5" t="str">
        <f>IF(Orders_CLEAN[[#This Row],[Quantity]]="", "Quantity Error!", "Q"&amp;ROUNDUP(MONTH(Orders_CLEAN[[#This Row],[OrderDate]])/3,0))</f>
        <v>Q1</v>
      </c>
      <c r="D1702" t="s">
        <v>110</v>
      </c>
      <c r="E1702" t="str">
        <f>_xlfn.XLOOKUP(Orders_CLEAN[[#This Row],[CustomerID]],Customers[CustomerID],Customers[CustomerName])</f>
        <v>Nomvula Khumalo</v>
      </c>
      <c r="F1702" t="s">
        <v>12</v>
      </c>
      <c r="G1702" t="str">
        <f>_xlfn.XLOOKUP(Orders_CLEAN[[#This Row],[ProductID]],Products[ProductID],Products[ProductName])</f>
        <v>Printers Model 3</v>
      </c>
      <c r="H1702" t="str">
        <f>_xlfn.XLOOKUP(Orders_CLEAN[[#This Row],[ProductName]],Products[ProductName],Products[Category])</f>
        <v>Technology</v>
      </c>
      <c r="I1702" s="6">
        <f>_xlfn.XLOOKUP(Orders_CLEAN[[#This Row],[ProductID]],Products[ProductID],Products[Cost])</f>
        <v>127.85</v>
      </c>
      <c r="J1702">
        <v>10</v>
      </c>
      <c r="K1702" s="6">
        <v>210.2</v>
      </c>
      <c r="L1702" s="7">
        <v>0.15</v>
      </c>
      <c r="M1702" t="s">
        <v>36</v>
      </c>
      <c r="N1702" t="s">
        <v>21</v>
      </c>
      <c r="O1702" t="str">
        <f>_xlfn.XLOOKUP(Orders_CLEAN[[#This Row],[Region]],Region_lookup[RegionCode],Region_lookup[RegionName])</f>
        <v>KwaZulu-Natal</v>
      </c>
      <c r="P1702" t="s">
        <v>170</v>
      </c>
      <c r="Q1702" t="str">
        <f>_xlfn.XLOOKUP(Orders_CLEAN[[#This Row],[EmployeeID]],Employees[EmployeeID],Employees[EmployeeName])</f>
        <v>Nomvula Le Roux</v>
      </c>
      <c r="R1702" s="8">
        <f>Orders_CLEAN[[#This Row],[Quantity]]*Orders_CLEAN[[#This Row],[UnitPrice]]*(1-Orders_CLEAN[[#This Row],[Discount]])</f>
        <v>1786.7</v>
      </c>
      <c r="S1702" s="8">
        <f>Orders_CLEAN[[#This Row],[Cost]]*Orders_CLEAN[[#This Row],[Quantity]]</f>
        <v>1278.5</v>
      </c>
      <c r="T1702" s="8">
        <f>Orders_CLEAN[[#This Row],[LineTotal]]-Orders_CLEAN[[#This Row],[LineCost]]</f>
        <v>508.20000000000005</v>
      </c>
      <c r="U1702" s="8" t="str">
        <f>IFERROR(IF(Orders_CLEAN[[#This Row],[Profit]]/Orders_CLEAN[[#This Row],[LineTotal]]&gt;0.3, "High", IF(Orders_CLEAN[[#This Row],[Profit]]/Orders_CLEAN[[#This Row],[LineTotal]]&gt;=0.15, "Medium", "Low")), "Quantity Error!")</f>
        <v>Medium</v>
      </c>
      <c r="V1702" s="8" t="str">
        <f>IF(COUNTIF(Returns[OrderID], Orders_CLEAN[[#This Row],[OrderID]])&gt;0, "Yes", "No")</f>
        <v>No</v>
      </c>
      <c r="W1702" s="19">
        <f>IF(Orders_CLEAN[[#This Row],[Returned]]="Yes",1,0)</f>
        <v>0</v>
      </c>
    </row>
    <row r="1703" spans="1:23" x14ac:dyDescent="0.2">
      <c r="A1703" t="s">
        <v>2472</v>
      </c>
      <c r="B1703" s="5">
        <v>45440</v>
      </c>
      <c r="C1703" s="5" t="str">
        <f>IF(Orders_CLEAN[[#This Row],[Quantity]]="", "Quantity Error!", "Q"&amp;ROUNDUP(MONTH(Orders_CLEAN[[#This Row],[OrderDate]])/3,0))</f>
        <v>Q2</v>
      </c>
      <c r="D1703" t="s">
        <v>355</v>
      </c>
      <c r="E1703" t="str">
        <f>_xlfn.XLOOKUP(Orders_CLEAN[[#This Row],[CustomerID]],Customers[CustomerID],Customers[CustomerName])</f>
        <v>Pieter Joubert</v>
      </c>
      <c r="F1703" t="s">
        <v>213</v>
      </c>
      <c r="G1703" t="str">
        <f>_xlfn.XLOOKUP(Orders_CLEAN[[#This Row],[ProductID]],Products[ProductID],Products[ProductName])</f>
        <v>Pens Model 4</v>
      </c>
      <c r="H1703" t="str">
        <f>_xlfn.XLOOKUP(Orders_CLEAN[[#This Row],[ProductName]],Products[ProductName],Products[Category])</f>
        <v>Office Supplies</v>
      </c>
      <c r="I1703" s="6">
        <f>_xlfn.XLOOKUP(Orders_CLEAN[[#This Row],[ProductID]],Products[ProductID],Products[Cost])</f>
        <v>578.14</v>
      </c>
      <c r="J1703">
        <v>1</v>
      </c>
      <c r="K1703" s="6">
        <v>1084.72</v>
      </c>
      <c r="L1703" s="7">
        <v>0.2</v>
      </c>
      <c r="M1703" t="s">
        <v>62</v>
      </c>
      <c r="N1703" t="s">
        <v>14</v>
      </c>
      <c r="O1703" t="str">
        <f>_xlfn.XLOOKUP(Orders_CLEAN[[#This Row],[Region]],Region_lookup[RegionCode],Region_lookup[RegionName])</f>
        <v>Western Cape</v>
      </c>
      <c r="P1703" t="s">
        <v>93</v>
      </c>
      <c r="Q1703" t="str">
        <f>_xlfn.XLOOKUP(Orders_CLEAN[[#This Row],[EmployeeID]],Employees[EmployeeID],Employees[EmployeeName])</f>
        <v>Anja Zulu</v>
      </c>
      <c r="R1703" s="8">
        <f>Orders_CLEAN[[#This Row],[Quantity]]*Orders_CLEAN[[#This Row],[UnitPrice]]*(1-Orders_CLEAN[[#This Row],[Discount]])</f>
        <v>867.77600000000007</v>
      </c>
      <c r="S1703" s="8">
        <f>Orders_CLEAN[[#This Row],[Cost]]*Orders_CLEAN[[#This Row],[Quantity]]</f>
        <v>578.14</v>
      </c>
      <c r="T1703" s="8">
        <f>Orders_CLEAN[[#This Row],[LineTotal]]-Orders_CLEAN[[#This Row],[LineCost]]</f>
        <v>289.63600000000008</v>
      </c>
      <c r="U1703" s="8" t="str">
        <f>IFERROR(IF(Orders_CLEAN[[#This Row],[Profit]]/Orders_CLEAN[[#This Row],[LineTotal]]&gt;0.3, "High", IF(Orders_CLEAN[[#This Row],[Profit]]/Orders_CLEAN[[#This Row],[LineTotal]]&gt;=0.15, "Medium", "Low")), "Quantity Error!")</f>
        <v>High</v>
      </c>
      <c r="V1703" s="8" t="str">
        <f>IF(COUNTIF(Returns[OrderID], Orders_CLEAN[[#This Row],[OrderID]])&gt;0, "Yes", "No")</f>
        <v>No</v>
      </c>
      <c r="W1703" s="19">
        <f>IF(Orders_CLEAN[[#This Row],[Returned]]="Yes",1,0)</f>
        <v>0</v>
      </c>
    </row>
    <row r="1704" spans="1:23" x14ac:dyDescent="0.2">
      <c r="A1704" t="s">
        <v>2473</v>
      </c>
      <c r="B1704" s="5">
        <v>45697</v>
      </c>
      <c r="C1704" s="5" t="str">
        <f>IF(Orders_CLEAN[[#This Row],[Quantity]]="", "Quantity Error!", "Q"&amp;ROUNDUP(MONTH(Orders_CLEAN[[#This Row],[OrderDate]])/3,0))</f>
        <v>Q1</v>
      </c>
      <c r="D1704" t="s">
        <v>557</v>
      </c>
      <c r="E1704" t="str">
        <f>_xlfn.XLOOKUP(Orders_CLEAN[[#This Row],[CustomerID]],Customers[CustomerID],Customers[CustomerName])</f>
        <v>Deon Venter</v>
      </c>
      <c r="F1704" t="s">
        <v>96</v>
      </c>
      <c r="G1704" t="str">
        <f>_xlfn.XLOOKUP(Orders_CLEAN[[#This Row],[ProductID]],Products[ProductID],Products[ProductName])</f>
        <v>Desks Model 2</v>
      </c>
      <c r="H1704" t="str">
        <f>_xlfn.XLOOKUP(Orders_CLEAN[[#This Row],[ProductName]],Products[ProductName],Products[Category])</f>
        <v>Furniture</v>
      </c>
      <c r="I1704" s="6">
        <f>_xlfn.XLOOKUP(Orders_CLEAN[[#This Row],[ProductID]],Products[ProductID],Products[Cost])</f>
        <v>209.29</v>
      </c>
      <c r="J1704">
        <v>4</v>
      </c>
      <c r="K1704" s="6">
        <v>425.58</v>
      </c>
      <c r="L1704" s="7">
        <v>0.2</v>
      </c>
      <c r="M1704" t="s">
        <v>13</v>
      </c>
      <c r="N1704" t="s">
        <v>14</v>
      </c>
      <c r="O1704" t="str">
        <f>_xlfn.XLOOKUP(Orders_CLEAN[[#This Row],[Region]],Region_lookup[RegionCode],Region_lookup[RegionName])</f>
        <v>Western Cape</v>
      </c>
      <c r="P1704" t="s">
        <v>15</v>
      </c>
      <c r="Q1704" t="str">
        <f>_xlfn.XLOOKUP(Orders_CLEAN[[#This Row],[EmployeeID]],Employees[EmployeeID],Employees[EmployeeName])</f>
        <v>Anja Fourie</v>
      </c>
      <c r="R1704" s="8">
        <f>Orders_CLEAN[[#This Row],[Quantity]]*Orders_CLEAN[[#This Row],[UnitPrice]]*(1-Orders_CLEAN[[#This Row],[Discount]])</f>
        <v>1361.856</v>
      </c>
      <c r="S1704" s="8">
        <f>Orders_CLEAN[[#This Row],[Cost]]*Orders_CLEAN[[#This Row],[Quantity]]</f>
        <v>837.16</v>
      </c>
      <c r="T1704" s="8">
        <f>Orders_CLEAN[[#This Row],[LineTotal]]-Orders_CLEAN[[#This Row],[LineCost]]</f>
        <v>524.69600000000003</v>
      </c>
      <c r="U1704" s="8" t="str">
        <f>IFERROR(IF(Orders_CLEAN[[#This Row],[Profit]]/Orders_CLEAN[[#This Row],[LineTotal]]&gt;0.3, "High", IF(Orders_CLEAN[[#This Row],[Profit]]/Orders_CLEAN[[#This Row],[LineTotal]]&gt;=0.15, "Medium", "Low")), "Quantity Error!")</f>
        <v>High</v>
      </c>
      <c r="V1704" s="8" t="str">
        <f>IF(COUNTIF(Returns[OrderID], Orders_CLEAN[[#This Row],[OrderID]])&gt;0, "Yes", "No")</f>
        <v>No</v>
      </c>
      <c r="W1704" s="19">
        <f>IF(Orders_CLEAN[[#This Row],[Returned]]="Yes",1,0)</f>
        <v>0</v>
      </c>
    </row>
    <row r="1705" spans="1:23" x14ac:dyDescent="0.2">
      <c r="A1705" t="s">
        <v>2474</v>
      </c>
      <c r="B1705" s="5">
        <v>45525</v>
      </c>
      <c r="C1705" s="5" t="str">
        <f>IF(Orders_CLEAN[[#This Row],[Quantity]]="", "Quantity Error!", "Q"&amp;ROUNDUP(MONTH(Orders_CLEAN[[#This Row],[OrderDate]])/3,0))</f>
        <v>Q3</v>
      </c>
      <c r="D1705" t="s">
        <v>323</v>
      </c>
      <c r="E1705" t="str">
        <f>_xlfn.XLOOKUP(Orders_CLEAN[[#This Row],[CustomerID]],Customers[CustomerID],Customers[CustomerName])</f>
        <v>Nomsa Molefe</v>
      </c>
      <c r="F1705" t="s">
        <v>142</v>
      </c>
      <c r="G1705" t="str">
        <f>_xlfn.XLOOKUP(Orders_CLEAN[[#This Row],[ProductID]],Products[ProductID],Products[ProductName])</f>
        <v>Laptops Model 3</v>
      </c>
      <c r="H1705" t="str">
        <f>_xlfn.XLOOKUP(Orders_CLEAN[[#This Row],[ProductName]],Products[ProductName],Products[Category])</f>
        <v>Technology</v>
      </c>
      <c r="I1705" s="6">
        <f>_xlfn.XLOOKUP(Orders_CLEAN[[#This Row],[ProductID]],Products[ProductID],Products[Cost])</f>
        <v>727.96</v>
      </c>
      <c r="J1705">
        <v>7</v>
      </c>
      <c r="K1705" s="6">
        <v>1118.93</v>
      </c>
      <c r="L1705" s="7">
        <v>0.15</v>
      </c>
      <c r="M1705" t="s">
        <v>27</v>
      </c>
      <c r="N1705" t="s">
        <v>14</v>
      </c>
      <c r="O1705" t="str">
        <f>_xlfn.XLOOKUP(Orders_CLEAN[[#This Row],[Region]],Region_lookup[RegionCode],Region_lookup[RegionName])</f>
        <v>Western Cape</v>
      </c>
      <c r="P1705" t="s">
        <v>82</v>
      </c>
      <c r="Q1705" t="str">
        <f>_xlfn.XLOOKUP(Orders_CLEAN[[#This Row],[EmployeeID]],Employees[EmployeeID],Employees[EmployeeName])</f>
        <v>Thabo Pretorius</v>
      </c>
      <c r="R1705" s="8">
        <f>Orders_CLEAN[[#This Row],[Quantity]]*Orders_CLEAN[[#This Row],[UnitPrice]]*(1-Orders_CLEAN[[#This Row],[Discount]])</f>
        <v>6657.6334999999999</v>
      </c>
      <c r="S1705" s="8">
        <f>Orders_CLEAN[[#This Row],[Cost]]*Orders_CLEAN[[#This Row],[Quantity]]</f>
        <v>5095.72</v>
      </c>
      <c r="T1705" s="8">
        <f>Orders_CLEAN[[#This Row],[LineTotal]]-Orders_CLEAN[[#This Row],[LineCost]]</f>
        <v>1561.9134999999997</v>
      </c>
      <c r="U1705" s="8" t="str">
        <f>IFERROR(IF(Orders_CLEAN[[#This Row],[Profit]]/Orders_CLEAN[[#This Row],[LineTotal]]&gt;0.3, "High", IF(Orders_CLEAN[[#This Row],[Profit]]/Orders_CLEAN[[#This Row],[LineTotal]]&gt;=0.15, "Medium", "Low")), "Quantity Error!")</f>
        <v>Medium</v>
      </c>
      <c r="V1705" s="8" t="str">
        <f>IF(COUNTIF(Returns[OrderID], Orders_CLEAN[[#This Row],[OrderID]])&gt;0, "Yes", "No")</f>
        <v>No</v>
      </c>
      <c r="W1705" s="19">
        <f>IF(Orders_CLEAN[[#This Row],[Returned]]="Yes",1,0)</f>
        <v>0</v>
      </c>
    </row>
    <row r="1706" spans="1:23" x14ac:dyDescent="0.2">
      <c r="A1706" t="s">
        <v>2475</v>
      </c>
      <c r="B1706" s="5">
        <v>45527</v>
      </c>
      <c r="C1706" s="5" t="str">
        <f>IF(Orders_CLEAN[[#This Row],[Quantity]]="", "Quantity Error!", "Q"&amp;ROUNDUP(MONTH(Orders_CLEAN[[#This Row],[OrderDate]])/3,0))</f>
        <v>Q3</v>
      </c>
      <c r="D1706" t="s">
        <v>994</v>
      </c>
      <c r="E1706" t="str">
        <f>_xlfn.XLOOKUP(Orders_CLEAN[[#This Row],[CustomerID]],Customers[CustomerID],Customers[CustomerName])</f>
        <v>Kagiso Van Der Merwe</v>
      </c>
      <c r="F1706" t="s">
        <v>85</v>
      </c>
      <c r="G1706" t="str">
        <f>_xlfn.XLOOKUP(Orders_CLEAN[[#This Row],[ProductID]],Products[ProductID],Products[ProductName])</f>
        <v>Monitors Model 3</v>
      </c>
      <c r="H1706" t="str">
        <f>_xlfn.XLOOKUP(Orders_CLEAN[[#This Row],[ProductName]],Products[ProductName],Products[Category])</f>
        <v>Technology</v>
      </c>
      <c r="I1706" s="6">
        <f>_xlfn.XLOOKUP(Orders_CLEAN[[#This Row],[ProductID]],Products[ProductID],Products[Cost])</f>
        <v>710.37</v>
      </c>
      <c r="J1706">
        <v>10</v>
      </c>
      <c r="K1706" s="6">
        <v>979.52</v>
      </c>
      <c r="L1706" s="7">
        <v>0.05</v>
      </c>
      <c r="M1706" t="s">
        <v>27</v>
      </c>
      <c r="N1706" t="s">
        <v>14</v>
      </c>
      <c r="O1706" t="str">
        <f>_xlfn.XLOOKUP(Orders_CLEAN[[#This Row],[Region]],Region_lookup[RegionCode],Region_lookup[RegionName])</f>
        <v>Western Cape</v>
      </c>
      <c r="P1706" t="s">
        <v>93</v>
      </c>
      <c r="Q1706" t="str">
        <f>_xlfn.XLOOKUP(Orders_CLEAN[[#This Row],[EmployeeID]],Employees[EmployeeID],Employees[EmployeeName])</f>
        <v>Anja Zulu</v>
      </c>
      <c r="R1706" s="8">
        <f>Orders_CLEAN[[#This Row],[Quantity]]*Orders_CLEAN[[#This Row],[UnitPrice]]*(1-Orders_CLEAN[[#This Row],[Discount]])</f>
        <v>9305.44</v>
      </c>
      <c r="S1706" s="8">
        <f>Orders_CLEAN[[#This Row],[Cost]]*Orders_CLEAN[[#This Row],[Quantity]]</f>
        <v>7103.7</v>
      </c>
      <c r="T1706" s="8">
        <f>Orders_CLEAN[[#This Row],[LineTotal]]-Orders_CLEAN[[#This Row],[LineCost]]</f>
        <v>2201.7400000000007</v>
      </c>
      <c r="U1706" s="8" t="str">
        <f>IFERROR(IF(Orders_CLEAN[[#This Row],[Profit]]/Orders_CLEAN[[#This Row],[LineTotal]]&gt;0.3, "High", IF(Orders_CLEAN[[#This Row],[Profit]]/Orders_CLEAN[[#This Row],[LineTotal]]&gt;=0.15, "Medium", "Low")), "Quantity Error!")</f>
        <v>Medium</v>
      </c>
      <c r="V1706" s="8" t="str">
        <f>IF(COUNTIF(Returns[OrderID], Orders_CLEAN[[#This Row],[OrderID]])&gt;0, "Yes", "No")</f>
        <v>No</v>
      </c>
      <c r="W1706" s="19">
        <f>IF(Orders_CLEAN[[#This Row],[Returned]]="Yes",1,0)</f>
        <v>0</v>
      </c>
    </row>
    <row r="1707" spans="1:23" x14ac:dyDescent="0.2">
      <c r="A1707" t="s">
        <v>2476</v>
      </c>
      <c r="B1707" s="5">
        <v>45640</v>
      </c>
      <c r="C1707" s="5" t="str">
        <f>IF(Orders_CLEAN[[#This Row],[Quantity]]="", "Quantity Error!", "Q"&amp;ROUNDUP(MONTH(Orders_CLEAN[[#This Row],[OrderDate]])/3,0))</f>
        <v>Q4</v>
      </c>
      <c r="D1707" t="s">
        <v>589</v>
      </c>
      <c r="E1707" t="str">
        <f>_xlfn.XLOOKUP(Orders_CLEAN[[#This Row],[CustomerID]],Customers[CustomerID],Customers[CustomerName])</f>
        <v>Chantelle Mahlangu</v>
      </c>
      <c r="F1707" t="s">
        <v>78</v>
      </c>
      <c r="G1707" t="str">
        <f>_xlfn.XLOOKUP(Orders_CLEAN[[#This Row],[ProductID]],Products[ProductID],Products[ProductName])</f>
        <v>Desks Model 3</v>
      </c>
      <c r="H1707" t="str">
        <f>_xlfn.XLOOKUP(Orders_CLEAN[[#This Row],[ProductName]],Products[ProductName],Products[Category])</f>
        <v>Furniture</v>
      </c>
      <c r="I1707" s="6">
        <f>_xlfn.XLOOKUP(Orders_CLEAN[[#This Row],[ProductID]],Products[ProductID],Products[Cost])</f>
        <v>388.07</v>
      </c>
      <c r="J1707">
        <v>7</v>
      </c>
      <c r="K1707" s="6">
        <v>782.41</v>
      </c>
      <c r="L1707" s="7">
        <v>0.2</v>
      </c>
      <c r="M1707" t="s">
        <v>13</v>
      </c>
      <c r="N1707" t="s">
        <v>21</v>
      </c>
      <c r="O1707" t="str">
        <f>_xlfn.XLOOKUP(Orders_CLEAN[[#This Row],[Region]],Region_lookup[RegionCode],Region_lookup[RegionName])</f>
        <v>KwaZulu-Natal</v>
      </c>
      <c r="P1707" t="s">
        <v>170</v>
      </c>
      <c r="Q1707" t="str">
        <f>_xlfn.XLOOKUP(Orders_CLEAN[[#This Row],[EmployeeID]],Employees[EmployeeID],Employees[EmployeeName])</f>
        <v>Nomvula Le Roux</v>
      </c>
      <c r="R1707" s="8">
        <f>Orders_CLEAN[[#This Row],[Quantity]]*Orders_CLEAN[[#This Row],[UnitPrice]]*(1-Orders_CLEAN[[#This Row],[Discount]])</f>
        <v>4381.4960000000001</v>
      </c>
      <c r="S1707" s="8">
        <f>Orders_CLEAN[[#This Row],[Cost]]*Orders_CLEAN[[#This Row],[Quantity]]</f>
        <v>2716.49</v>
      </c>
      <c r="T1707" s="8">
        <f>Orders_CLEAN[[#This Row],[LineTotal]]-Orders_CLEAN[[#This Row],[LineCost]]</f>
        <v>1665.0060000000003</v>
      </c>
      <c r="U1707" s="8" t="str">
        <f>IFERROR(IF(Orders_CLEAN[[#This Row],[Profit]]/Orders_CLEAN[[#This Row],[LineTotal]]&gt;0.3, "High", IF(Orders_CLEAN[[#This Row],[Profit]]/Orders_CLEAN[[#This Row],[LineTotal]]&gt;=0.15, "Medium", "Low")), "Quantity Error!")</f>
        <v>High</v>
      </c>
      <c r="V1707" s="8" t="str">
        <f>IF(COUNTIF(Returns[OrderID], Orders_CLEAN[[#This Row],[OrderID]])&gt;0, "Yes", "No")</f>
        <v>No</v>
      </c>
      <c r="W1707" s="19">
        <f>IF(Orders_CLEAN[[#This Row],[Returned]]="Yes",1,0)</f>
        <v>0</v>
      </c>
    </row>
    <row r="1708" spans="1:23" x14ac:dyDescent="0.2">
      <c r="A1708" t="s">
        <v>2477</v>
      </c>
      <c r="B1708" s="5">
        <v>45830</v>
      </c>
      <c r="C1708" s="5" t="str">
        <f>IF(Orders_CLEAN[[#This Row],[Quantity]]="", "Quantity Error!", "Q"&amp;ROUNDUP(MONTH(Orders_CLEAN[[#This Row],[OrderDate]])/3,0))</f>
        <v>Q2</v>
      </c>
      <c r="D1708" t="s">
        <v>184</v>
      </c>
      <c r="E1708" t="str">
        <f>_xlfn.XLOOKUP(Orders_CLEAN[[#This Row],[CustomerID]],Customers[CustomerID],Customers[CustomerName])</f>
        <v>Deon Joubert</v>
      </c>
      <c r="F1708" t="s">
        <v>73</v>
      </c>
      <c r="G1708" t="str">
        <f>_xlfn.XLOOKUP(Orders_CLEAN[[#This Row],[ProductID]],Products[ProductID],Products[ProductName])</f>
        <v>Tables Model 1</v>
      </c>
      <c r="H1708" t="str">
        <f>_xlfn.XLOOKUP(Orders_CLEAN[[#This Row],[ProductName]],Products[ProductName],Products[Category])</f>
        <v>Furniture</v>
      </c>
      <c r="I1708" s="6">
        <f>_xlfn.XLOOKUP(Orders_CLEAN[[#This Row],[ProductID]],Products[ProductID],Products[Cost])</f>
        <v>469.73</v>
      </c>
      <c r="J1708">
        <v>5</v>
      </c>
      <c r="K1708" s="6">
        <v>954.16</v>
      </c>
      <c r="L1708" s="7">
        <v>0</v>
      </c>
      <c r="M1708" t="s">
        <v>27</v>
      </c>
      <c r="N1708" t="s">
        <v>47</v>
      </c>
      <c r="O1708" t="str">
        <f>_xlfn.XLOOKUP(Orders_CLEAN[[#This Row],[Region]],Region_lookup[RegionCode],Region_lookup[RegionName])</f>
        <v>Eastern Cape</v>
      </c>
      <c r="P1708" t="s">
        <v>48</v>
      </c>
      <c r="Q1708" t="str">
        <f>_xlfn.XLOOKUP(Orders_CLEAN[[#This Row],[EmployeeID]],Employees[EmployeeID],Employees[EmployeeName])</f>
        <v>Sipho Ndlovu</v>
      </c>
      <c r="R1708" s="8">
        <f>Orders_CLEAN[[#This Row],[Quantity]]*Orders_CLEAN[[#This Row],[UnitPrice]]*(1-Orders_CLEAN[[#This Row],[Discount]])</f>
        <v>4770.8</v>
      </c>
      <c r="S1708" s="8">
        <f>Orders_CLEAN[[#This Row],[Cost]]*Orders_CLEAN[[#This Row],[Quantity]]</f>
        <v>2348.65</v>
      </c>
      <c r="T1708" s="8">
        <f>Orders_CLEAN[[#This Row],[LineTotal]]-Orders_CLEAN[[#This Row],[LineCost]]</f>
        <v>2422.15</v>
      </c>
      <c r="U1708" s="8" t="str">
        <f>IFERROR(IF(Orders_CLEAN[[#This Row],[Profit]]/Orders_CLEAN[[#This Row],[LineTotal]]&gt;0.3, "High", IF(Orders_CLEAN[[#This Row],[Profit]]/Orders_CLEAN[[#This Row],[LineTotal]]&gt;=0.15, "Medium", "Low")), "Quantity Error!")</f>
        <v>High</v>
      </c>
      <c r="V1708" s="8" t="str">
        <f>IF(COUNTIF(Returns[OrderID], Orders_CLEAN[[#This Row],[OrderID]])&gt;0, "Yes", "No")</f>
        <v>No</v>
      </c>
      <c r="W1708" s="19">
        <f>IF(Orders_CLEAN[[#This Row],[Returned]]="Yes",1,0)</f>
        <v>0</v>
      </c>
    </row>
    <row r="1709" spans="1:23" x14ac:dyDescent="0.2">
      <c r="A1709" t="s">
        <v>2479</v>
      </c>
      <c r="B1709" s="5">
        <v>45768</v>
      </c>
      <c r="C1709" s="5" t="str">
        <f>IF(Orders_CLEAN[[#This Row],[Quantity]]="", "Quantity Error!", "Q"&amp;ROUNDUP(MONTH(Orders_CLEAN[[#This Row],[OrderDate]])/3,0))</f>
        <v>Q2</v>
      </c>
      <c r="D1709" t="s">
        <v>138</v>
      </c>
      <c r="E1709" t="str">
        <f>_xlfn.XLOOKUP(Orders_CLEAN[[#This Row],[CustomerID]],Customers[CustomerID],Customers[CustomerName])</f>
        <v>Nomsa Coetzee</v>
      </c>
      <c r="F1709" t="s">
        <v>231</v>
      </c>
      <c r="G1709" t="str">
        <f>_xlfn.XLOOKUP(Orders_CLEAN[[#This Row],[ProductID]],Products[ProductID],Products[ProductName])</f>
        <v>Accessories Model 2</v>
      </c>
      <c r="H1709" t="str">
        <f>_xlfn.XLOOKUP(Orders_CLEAN[[#This Row],[ProductName]],Products[ProductName],Products[Category])</f>
        <v>Technology</v>
      </c>
      <c r="I1709" s="6">
        <f>_xlfn.XLOOKUP(Orders_CLEAN[[#This Row],[ProductID]],Products[ProductID],Products[Cost])</f>
        <v>31.01</v>
      </c>
      <c r="J1709">
        <v>2</v>
      </c>
      <c r="K1709" s="6">
        <v>49.68</v>
      </c>
      <c r="L1709" s="7">
        <v>0.2</v>
      </c>
      <c r="M1709" t="s">
        <v>27</v>
      </c>
      <c r="N1709" t="s">
        <v>21</v>
      </c>
      <c r="O1709" t="str">
        <f>_xlfn.XLOOKUP(Orders_CLEAN[[#This Row],[Region]],Region_lookup[RegionCode],Region_lookup[RegionName])</f>
        <v>KwaZulu-Natal</v>
      </c>
      <c r="P1709" t="s">
        <v>97</v>
      </c>
      <c r="Q1709" t="str">
        <f>_xlfn.XLOOKUP(Orders_CLEAN[[#This Row],[EmployeeID]],Employees[EmployeeID],Employees[EmployeeName])</f>
        <v>Bongani Sithole</v>
      </c>
      <c r="R1709" s="8">
        <f>Orders_CLEAN[[#This Row],[Quantity]]*Orders_CLEAN[[#This Row],[UnitPrice]]*(1-Orders_CLEAN[[#This Row],[Discount]])</f>
        <v>79.488</v>
      </c>
      <c r="S1709" s="8">
        <f>Orders_CLEAN[[#This Row],[Cost]]*Orders_CLEAN[[#This Row],[Quantity]]</f>
        <v>62.02</v>
      </c>
      <c r="T1709" s="8">
        <f>Orders_CLEAN[[#This Row],[LineTotal]]-Orders_CLEAN[[#This Row],[LineCost]]</f>
        <v>17.467999999999996</v>
      </c>
      <c r="U1709" s="8" t="str">
        <f>IFERROR(IF(Orders_CLEAN[[#This Row],[Profit]]/Orders_CLEAN[[#This Row],[LineTotal]]&gt;0.3, "High", IF(Orders_CLEAN[[#This Row],[Profit]]/Orders_CLEAN[[#This Row],[LineTotal]]&gt;=0.15, "Medium", "Low")), "Quantity Error!")</f>
        <v>Medium</v>
      </c>
      <c r="V1709" s="8" t="str">
        <f>IF(COUNTIF(Returns[OrderID], Orders_CLEAN[[#This Row],[OrderID]])&gt;0, "Yes", "No")</f>
        <v>No</v>
      </c>
      <c r="W1709" s="19">
        <f>IF(Orders_CLEAN[[#This Row],[Returned]]="Yes",1,0)</f>
        <v>0</v>
      </c>
    </row>
    <row r="1710" spans="1:23" x14ac:dyDescent="0.2">
      <c r="A1710" t="s">
        <v>2480</v>
      </c>
      <c r="B1710" s="5">
        <v>45432</v>
      </c>
      <c r="C1710" s="5" t="str">
        <f>IF(Orders_CLEAN[[#This Row],[Quantity]]="", "Quantity Error!", "Q"&amp;ROUNDUP(MONTH(Orders_CLEAN[[#This Row],[OrderDate]])/3,0))</f>
        <v>Q2</v>
      </c>
      <c r="D1710" t="s">
        <v>57</v>
      </c>
      <c r="E1710" t="str">
        <f>_xlfn.XLOOKUP(Orders_CLEAN[[#This Row],[CustomerID]],Customers[CustomerID],Customers[CustomerName])</f>
        <v>Johan Van Der Merwe</v>
      </c>
      <c r="F1710" t="s">
        <v>151</v>
      </c>
      <c r="G1710" t="str">
        <f>_xlfn.XLOOKUP(Orders_CLEAN[[#This Row],[ProductID]],Products[ProductID],Products[ProductName])</f>
        <v>Binders Model 3</v>
      </c>
      <c r="H1710" t="str">
        <f>_xlfn.XLOOKUP(Orders_CLEAN[[#This Row],[ProductName]],Products[ProductName],Products[Category])</f>
        <v>Office Supplies</v>
      </c>
      <c r="I1710" s="6">
        <f>_xlfn.XLOOKUP(Orders_CLEAN[[#This Row],[ProductID]],Products[ProductID],Products[Cost])</f>
        <v>487.09</v>
      </c>
      <c r="J1710">
        <v>4</v>
      </c>
      <c r="K1710" s="6">
        <v>838.72</v>
      </c>
      <c r="L1710" s="7">
        <v>0.05</v>
      </c>
      <c r="M1710" t="s">
        <v>27</v>
      </c>
      <c r="N1710" t="s">
        <v>47</v>
      </c>
      <c r="O1710" t="str">
        <f>_xlfn.XLOOKUP(Orders_CLEAN[[#This Row],[Region]],Region_lookup[RegionCode],Region_lookup[RegionName])</f>
        <v>Eastern Cape</v>
      </c>
      <c r="P1710" t="s">
        <v>48</v>
      </c>
      <c r="Q1710" t="str">
        <f>_xlfn.XLOOKUP(Orders_CLEAN[[#This Row],[EmployeeID]],Employees[EmployeeID],Employees[EmployeeName])</f>
        <v>Sipho Ndlovu</v>
      </c>
      <c r="R1710" s="8">
        <f>Orders_CLEAN[[#This Row],[Quantity]]*Orders_CLEAN[[#This Row],[UnitPrice]]*(1-Orders_CLEAN[[#This Row],[Discount]])</f>
        <v>3187.136</v>
      </c>
      <c r="S1710" s="8">
        <f>Orders_CLEAN[[#This Row],[Cost]]*Orders_CLEAN[[#This Row],[Quantity]]</f>
        <v>1948.36</v>
      </c>
      <c r="T1710" s="8">
        <f>Orders_CLEAN[[#This Row],[LineTotal]]-Orders_CLEAN[[#This Row],[LineCost]]</f>
        <v>1238.7760000000001</v>
      </c>
      <c r="U1710" s="8" t="str">
        <f>IFERROR(IF(Orders_CLEAN[[#This Row],[Profit]]/Orders_CLEAN[[#This Row],[LineTotal]]&gt;0.3, "High", IF(Orders_CLEAN[[#This Row],[Profit]]/Orders_CLEAN[[#This Row],[LineTotal]]&gt;=0.15, "Medium", "Low")), "Quantity Error!")</f>
        <v>High</v>
      </c>
      <c r="V1710" s="8" t="str">
        <f>IF(COUNTIF(Returns[OrderID], Orders_CLEAN[[#This Row],[OrderID]])&gt;0, "Yes", "No")</f>
        <v>No</v>
      </c>
      <c r="W1710" s="19">
        <f>IF(Orders_CLEAN[[#This Row],[Returned]]="Yes",1,0)</f>
        <v>0</v>
      </c>
    </row>
    <row r="1711" spans="1:23" x14ac:dyDescent="0.2">
      <c r="A1711" t="s">
        <v>2481</v>
      </c>
      <c r="B1711" s="5">
        <v>45548</v>
      </c>
      <c r="C1711" s="5" t="str">
        <f>IF(Orders_CLEAN[[#This Row],[Quantity]]="", "Quantity Error!", "Q"&amp;ROUNDUP(MONTH(Orders_CLEAN[[#This Row],[OrderDate]])/3,0))</f>
        <v>Q3</v>
      </c>
      <c r="D1711" t="s">
        <v>396</v>
      </c>
      <c r="E1711" t="str">
        <f>_xlfn.XLOOKUP(Orders_CLEAN[[#This Row],[CustomerID]],Customers[CustomerID],Customers[CustomerName])</f>
        <v>Aisha Sithole</v>
      </c>
      <c r="F1711" t="s">
        <v>181</v>
      </c>
      <c r="G1711" t="str">
        <f>_xlfn.XLOOKUP(Orders_CLEAN[[#This Row],[ProductID]],Products[ProductID],Products[ProductName])</f>
        <v>Envelopes Model 1</v>
      </c>
      <c r="H1711" t="str">
        <f>_xlfn.XLOOKUP(Orders_CLEAN[[#This Row],[ProductName]],Products[ProductName],Products[Category])</f>
        <v>Office Supplies</v>
      </c>
      <c r="I1711" s="6">
        <f>_xlfn.XLOOKUP(Orders_CLEAN[[#This Row],[ProductID]],Products[ProductID],Products[Cost])</f>
        <v>76.66</v>
      </c>
      <c r="J1711">
        <v>12</v>
      </c>
      <c r="K1711" s="6">
        <v>117.32</v>
      </c>
      <c r="L1711" s="7">
        <v>0.05</v>
      </c>
      <c r="M1711" t="s">
        <v>13</v>
      </c>
      <c r="N1711" t="s">
        <v>14</v>
      </c>
      <c r="O1711" t="str">
        <f>_xlfn.XLOOKUP(Orders_CLEAN[[#This Row],[Region]],Region_lookup[RegionCode],Region_lookup[RegionName])</f>
        <v>Western Cape</v>
      </c>
      <c r="P1711" t="s">
        <v>82</v>
      </c>
      <c r="Q1711" t="str">
        <f>_xlfn.XLOOKUP(Orders_CLEAN[[#This Row],[EmployeeID]],Employees[EmployeeID],Employees[EmployeeName])</f>
        <v>Thabo Pretorius</v>
      </c>
      <c r="R1711" s="8">
        <f>Orders_CLEAN[[#This Row],[Quantity]]*Orders_CLEAN[[#This Row],[UnitPrice]]*(1-Orders_CLEAN[[#This Row],[Discount]])</f>
        <v>1337.4479999999999</v>
      </c>
      <c r="S1711" s="8">
        <f>Orders_CLEAN[[#This Row],[Cost]]*Orders_CLEAN[[#This Row],[Quantity]]</f>
        <v>919.92</v>
      </c>
      <c r="T1711" s="8">
        <f>Orders_CLEAN[[#This Row],[LineTotal]]-Orders_CLEAN[[#This Row],[LineCost]]</f>
        <v>417.52799999999991</v>
      </c>
      <c r="U1711" s="8" t="str">
        <f>IFERROR(IF(Orders_CLEAN[[#This Row],[Profit]]/Orders_CLEAN[[#This Row],[LineTotal]]&gt;0.3, "High", IF(Orders_CLEAN[[#This Row],[Profit]]/Orders_CLEAN[[#This Row],[LineTotal]]&gt;=0.15, "Medium", "Low")), "Quantity Error!")</f>
        <v>High</v>
      </c>
      <c r="V1711" s="8" t="str">
        <f>IF(COUNTIF(Returns[OrderID], Orders_CLEAN[[#This Row],[OrderID]])&gt;0, "Yes", "No")</f>
        <v>Yes</v>
      </c>
      <c r="W1711" s="19">
        <f>IF(Orders_CLEAN[[#This Row],[Returned]]="Yes",1,0)</f>
        <v>1</v>
      </c>
    </row>
    <row r="1712" spans="1:23" x14ac:dyDescent="0.2">
      <c r="A1712" t="s">
        <v>2482</v>
      </c>
      <c r="B1712" s="5">
        <v>45307</v>
      </c>
      <c r="C1712" s="5" t="str">
        <f>IF(Orders_CLEAN[[#This Row],[Quantity]]="", "Quantity Error!", "Q"&amp;ROUNDUP(MONTH(Orders_CLEAN[[#This Row],[OrderDate]])/3,0))</f>
        <v>Q1</v>
      </c>
      <c r="D1712" t="s">
        <v>463</v>
      </c>
      <c r="E1712" t="str">
        <f>_xlfn.XLOOKUP(Orders_CLEAN[[#This Row],[CustomerID]],Customers[CustomerID],Customers[CustomerName])</f>
        <v>Anja Van Der Merwe</v>
      </c>
      <c r="F1712" t="s">
        <v>61</v>
      </c>
      <c r="G1712" t="str">
        <f>_xlfn.XLOOKUP(Orders_CLEAN[[#This Row],[ProductID]],Products[ProductID],Products[ProductName])</f>
        <v>Laptops Model 4</v>
      </c>
      <c r="H1712" t="str">
        <f>_xlfn.XLOOKUP(Orders_CLEAN[[#This Row],[ProductName]],Products[ProductName],Products[Category])</f>
        <v>Technology</v>
      </c>
      <c r="I1712" s="6">
        <f>_xlfn.XLOOKUP(Orders_CLEAN[[#This Row],[ProductID]],Products[ProductID],Products[Cost])</f>
        <v>329.6</v>
      </c>
      <c r="J1712">
        <v>2</v>
      </c>
      <c r="K1712" s="6">
        <v>455.77</v>
      </c>
      <c r="L1712" s="7">
        <v>0.15</v>
      </c>
      <c r="M1712" t="s">
        <v>13</v>
      </c>
      <c r="N1712" t="s">
        <v>21</v>
      </c>
      <c r="O1712" t="str">
        <f>_xlfn.XLOOKUP(Orders_CLEAN[[#This Row],[Region]],Region_lookup[RegionCode],Region_lookup[RegionName])</f>
        <v>KwaZulu-Natal</v>
      </c>
      <c r="P1712" t="s">
        <v>22</v>
      </c>
      <c r="Q1712" t="str">
        <f>_xlfn.XLOOKUP(Orders_CLEAN[[#This Row],[EmployeeID]],Employees[EmployeeID],Employees[EmployeeName])</f>
        <v>Thabo Le Roux</v>
      </c>
      <c r="R1712" s="8">
        <f>Orders_CLEAN[[#This Row],[Quantity]]*Orders_CLEAN[[#This Row],[UnitPrice]]*(1-Orders_CLEAN[[#This Row],[Discount]])</f>
        <v>774.80899999999997</v>
      </c>
      <c r="S1712" s="8">
        <f>Orders_CLEAN[[#This Row],[Cost]]*Orders_CLEAN[[#This Row],[Quantity]]</f>
        <v>659.2</v>
      </c>
      <c r="T1712" s="8">
        <f>Orders_CLEAN[[#This Row],[LineTotal]]-Orders_CLEAN[[#This Row],[LineCost]]</f>
        <v>115.60899999999992</v>
      </c>
      <c r="U1712" s="8" t="str">
        <f>IFERROR(IF(Orders_CLEAN[[#This Row],[Profit]]/Orders_CLEAN[[#This Row],[LineTotal]]&gt;0.3, "High", IF(Orders_CLEAN[[#This Row],[Profit]]/Orders_CLEAN[[#This Row],[LineTotal]]&gt;=0.15, "Medium", "Low")), "Quantity Error!")</f>
        <v>Low</v>
      </c>
      <c r="V1712" s="8" t="str">
        <f>IF(COUNTIF(Returns[OrderID], Orders_CLEAN[[#This Row],[OrderID]])&gt;0, "Yes", "No")</f>
        <v>No</v>
      </c>
      <c r="W1712" s="19">
        <f>IF(Orders_CLEAN[[#This Row],[Returned]]="Yes",1,0)</f>
        <v>0</v>
      </c>
    </row>
    <row r="1713" spans="1:23" x14ac:dyDescent="0.2">
      <c r="A1713" t="s">
        <v>2483</v>
      </c>
      <c r="B1713" s="5">
        <v>45812</v>
      </c>
      <c r="C1713" s="5" t="str">
        <f>IF(Orders_CLEAN[[#This Row],[Quantity]]="", "Quantity Error!", "Q"&amp;ROUNDUP(MONTH(Orders_CLEAN[[#This Row],[OrderDate]])/3,0))</f>
        <v>Q2</v>
      </c>
      <c r="D1713" t="s">
        <v>77</v>
      </c>
      <c r="E1713" t="str">
        <f>_xlfn.XLOOKUP(Orders_CLEAN[[#This Row],[CustomerID]],Customers[CustomerID],Customers[CustomerName])</f>
        <v>Zanele Dlamini</v>
      </c>
      <c r="F1713" t="s">
        <v>85</v>
      </c>
      <c r="G1713" t="str">
        <f>_xlfn.XLOOKUP(Orders_CLEAN[[#This Row],[ProductID]],Products[ProductID],Products[ProductName])</f>
        <v>Monitors Model 3</v>
      </c>
      <c r="H1713" t="str">
        <f>_xlfn.XLOOKUP(Orders_CLEAN[[#This Row],[ProductName]],Products[ProductName],Products[Category])</f>
        <v>Technology</v>
      </c>
      <c r="I1713" s="6">
        <f>_xlfn.XLOOKUP(Orders_CLEAN[[#This Row],[ProductID]],Products[ProductID],Products[Cost])</f>
        <v>710.37</v>
      </c>
      <c r="J1713">
        <v>5</v>
      </c>
      <c r="K1713" s="6">
        <v>979.52</v>
      </c>
      <c r="L1713" s="7">
        <v>0.15</v>
      </c>
      <c r="M1713" t="s">
        <v>27</v>
      </c>
      <c r="N1713" t="s">
        <v>47</v>
      </c>
      <c r="O1713" t="str">
        <f>_xlfn.XLOOKUP(Orders_CLEAN[[#This Row],[Region]],Region_lookup[RegionCode],Region_lookup[RegionName])</f>
        <v>Eastern Cape</v>
      </c>
      <c r="P1713" t="s">
        <v>58</v>
      </c>
      <c r="Q1713" t="str">
        <f>_xlfn.XLOOKUP(Orders_CLEAN[[#This Row],[EmployeeID]],Employees[EmployeeID],Employees[EmployeeName])</f>
        <v>Palesa Steyn</v>
      </c>
      <c r="R1713" s="8">
        <f>Orders_CLEAN[[#This Row],[Quantity]]*Orders_CLEAN[[#This Row],[UnitPrice]]*(1-Orders_CLEAN[[#This Row],[Discount]])</f>
        <v>4162.96</v>
      </c>
      <c r="S1713" s="8">
        <f>Orders_CLEAN[[#This Row],[Cost]]*Orders_CLEAN[[#This Row],[Quantity]]</f>
        <v>3551.85</v>
      </c>
      <c r="T1713" s="8">
        <f>Orders_CLEAN[[#This Row],[LineTotal]]-Orders_CLEAN[[#This Row],[LineCost]]</f>
        <v>611.11000000000013</v>
      </c>
      <c r="U1713" s="8" t="str">
        <f>IFERROR(IF(Orders_CLEAN[[#This Row],[Profit]]/Orders_CLEAN[[#This Row],[LineTotal]]&gt;0.3, "High", IF(Orders_CLEAN[[#This Row],[Profit]]/Orders_CLEAN[[#This Row],[LineTotal]]&gt;=0.15, "Medium", "Low")), "Quantity Error!")</f>
        <v>Low</v>
      </c>
      <c r="V1713" s="8" t="str">
        <f>IF(COUNTIF(Returns[OrderID], Orders_CLEAN[[#This Row],[OrderID]])&gt;0, "Yes", "No")</f>
        <v>No</v>
      </c>
      <c r="W1713" s="19">
        <f>IF(Orders_CLEAN[[#This Row],[Returned]]="Yes",1,0)</f>
        <v>0</v>
      </c>
    </row>
    <row r="1714" spans="1:23" x14ac:dyDescent="0.2">
      <c r="A1714" t="s">
        <v>2484</v>
      </c>
      <c r="B1714" s="5">
        <v>45759</v>
      </c>
      <c r="C1714" s="5" t="str">
        <f>IF(Orders_CLEAN[[#This Row],[Quantity]]="", "Quantity Error!", "Q"&amp;ROUNDUP(MONTH(Orders_CLEAN[[#This Row],[OrderDate]])/3,0))</f>
        <v>Q2</v>
      </c>
      <c r="D1714" t="s">
        <v>117</v>
      </c>
      <c r="E1714" t="str">
        <f>_xlfn.XLOOKUP(Orders_CLEAN[[#This Row],[CustomerID]],Customers[CustomerID],Customers[CustomerName])</f>
        <v>Precious Dlamini</v>
      </c>
      <c r="F1714" t="s">
        <v>124</v>
      </c>
      <c r="G1714" t="str">
        <f>_xlfn.XLOOKUP(Orders_CLEAN[[#This Row],[ProductID]],Products[ProductID],Products[ProductName])</f>
        <v>Binders Model 2</v>
      </c>
      <c r="H1714" t="str">
        <f>_xlfn.XLOOKUP(Orders_CLEAN[[#This Row],[ProductName]],Products[ProductName],Products[Category])</f>
        <v>Office Supplies</v>
      </c>
      <c r="I1714" s="6">
        <f>_xlfn.XLOOKUP(Orders_CLEAN[[#This Row],[ProductID]],Products[ProductID],Products[Cost])</f>
        <v>597.01</v>
      </c>
      <c r="J1714">
        <v>6</v>
      </c>
      <c r="K1714" s="6">
        <v>774.08</v>
      </c>
      <c r="L1714" s="7">
        <v>0.15</v>
      </c>
      <c r="M1714" t="s">
        <v>13</v>
      </c>
      <c r="N1714" t="s">
        <v>47</v>
      </c>
      <c r="O1714" t="str">
        <f>_xlfn.XLOOKUP(Orders_CLEAN[[#This Row],[Region]],Region_lookup[RegionCode],Region_lookup[RegionName])</f>
        <v>Eastern Cape</v>
      </c>
      <c r="P1714" t="s">
        <v>75</v>
      </c>
      <c r="Q1714" t="str">
        <f>_xlfn.XLOOKUP(Orders_CLEAN[[#This Row],[EmployeeID]],Employees[EmployeeID],Employees[EmployeeName])</f>
        <v>Francois Steyn</v>
      </c>
      <c r="R1714" s="8">
        <f>Orders_CLEAN[[#This Row],[Quantity]]*Orders_CLEAN[[#This Row],[UnitPrice]]*(1-Orders_CLEAN[[#This Row],[Discount]])</f>
        <v>3947.8080000000004</v>
      </c>
      <c r="S1714" s="8">
        <f>Orders_CLEAN[[#This Row],[Cost]]*Orders_CLEAN[[#This Row],[Quantity]]</f>
        <v>3582.06</v>
      </c>
      <c r="T1714" s="8">
        <f>Orders_CLEAN[[#This Row],[LineTotal]]-Orders_CLEAN[[#This Row],[LineCost]]</f>
        <v>365.7480000000005</v>
      </c>
      <c r="U1714" s="8" t="str">
        <f>IFERROR(IF(Orders_CLEAN[[#This Row],[Profit]]/Orders_CLEAN[[#This Row],[LineTotal]]&gt;0.3, "High", IF(Orders_CLEAN[[#This Row],[Profit]]/Orders_CLEAN[[#This Row],[LineTotal]]&gt;=0.15, "Medium", "Low")), "Quantity Error!")</f>
        <v>Low</v>
      </c>
      <c r="V1714" s="8" t="str">
        <f>IF(COUNTIF(Returns[OrderID], Orders_CLEAN[[#This Row],[OrderID]])&gt;0, "Yes", "No")</f>
        <v>No</v>
      </c>
      <c r="W1714" s="19">
        <f>IF(Orders_CLEAN[[#This Row],[Returned]]="Yes",1,0)</f>
        <v>0</v>
      </c>
    </row>
    <row r="1715" spans="1:23" x14ac:dyDescent="0.2">
      <c r="A1715" t="s">
        <v>2485</v>
      </c>
      <c r="B1715" s="5">
        <v>45360</v>
      </c>
      <c r="C1715" s="5" t="str">
        <f>IF(Orders_CLEAN[[#This Row],[Quantity]]="", "Quantity Error!", "Q"&amp;ROUNDUP(MONTH(Orders_CLEAN[[#This Row],[OrderDate]])/3,0))</f>
        <v>Q1</v>
      </c>
      <c r="D1715" t="s">
        <v>227</v>
      </c>
      <c r="E1715" t="str">
        <f>_xlfn.XLOOKUP(Orders_CLEAN[[#This Row],[CustomerID]],Customers[CustomerID],Customers[CustomerName])</f>
        <v>Thabo Mbatha</v>
      </c>
      <c r="F1715" t="s">
        <v>213</v>
      </c>
      <c r="G1715" t="str">
        <f>_xlfn.XLOOKUP(Orders_CLEAN[[#This Row],[ProductID]],Products[ProductID],Products[ProductName])</f>
        <v>Pens Model 4</v>
      </c>
      <c r="H1715" t="str">
        <f>_xlfn.XLOOKUP(Orders_CLEAN[[#This Row],[ProductName]],Products[ProductName],Products[Category])</f>
        <v>Office Supplies</v>
      </c>
      <c r="I1715" s="6">
        <f>_xlfn.XLOOKUP(Orders_CLEAN[[#This Row],[ProductID]],Products[ProductID],Products[Cost])</f>
        <v>578.14</v>
      </c>
      <c r="J1715">
        <v>7</v>
      </c>
      <c r="K1715" s="6">
        <v>1084.72</v>
      </c>
      <c r="L1715" s="7">
        <v>0.1</v>
      </c>
      <c r="M1715" t="s">
        <v>62</v>
      </c>
      <c r="N1715" t="s">
        <v>31</v>
      </c>
      <c r="O1715" t="str">
        <f>_xlfn.XLOOKUP(Orders_CLEAN[[#This Row],[Region]],Region_lookup[RegionCode],Region_lookup[RegionName])</f>
        <v>Gauteng</v>
      </c>
      <c r="P1715" t="s">
        <v>43</v>
      </c>
      <c r="Q1715" t="str">
        <f>_xlfn.XLOOKUP(Orders_CLEAN[[#This Row],[EmployeeID]],Employees[EmployeeID],Employees[EmployeeName])</f>
        <v>Thabo Dlamini</v>
      </c>
      <c r="R1715" s="8">
        <f>Orders_CLEAN[[#This Row],[Quantity]]*Orders_CLEAN[[#This Row],[UnitPrice]]*(1-Orders_CLEAN[[#This Row],[Discount]])</f>
        <v>6833.7359999999999</v>
      </c>
      <c r="S1715" s="8">
        <f>Orders_CLEAN[[#This Row],[Cost]]*Orders_CLEAN[[#This Row],[Quantity]]</f>
        <v>4046.98</v>
      </c>
      <c r="T1715" s="8">
        <f>Orders_CLEAN[[#This Row],[LineTotal]]-Orders_CLEAN[[#This Row],[LineCost]]</f>
        <v>2786.7559999999999</v>
      </c>
      <c r="U1715" s="8" t="str">
        <f>IFERROR(IF(Orders_CLEAN[[#This Row],[Profit]]/Orders_CLEAN[[#This Row],[LineTotal]]&gt;0.3, "High", IF(Orders_CLEAN[[#This Row],[Profit]]/Orders_CLEAN[[#This Row],[LineTotal]]&gt;=0.15, "Medium", "Low")), "Quantity Error!")</f>
        <v>High</v>
      </c>
      <c r="V1715" s="8" t="str">
        <f>IF(COUNTIF(Returns[OrderID], Orders_CLEAN[[#This Row],[OrderID]])&gt;0, "Yes", "No")</f>
        <v>No</v>
      </c>
      <c r="W1715" s="19">
        <f>IF(Orders_CLEAN[[#This Row],[Returned]]="Yes",1,0)</f>
        <v>0</v>
      </c>
    </row>
    <row r="1716" spans="1:23" x14ac:dyDescent="0.2">
      <c r="A1716" t="s">
        <v>2486</v>
      </c>
      <c r="B1716" s="5">
        <v>45673</v>
      </c>
      <c r="C1716" s="5" t="str">
        <f>IF(Orders_CLEAN[[#This Row],[Quantity]]="", "Quantity Error!", "Q"&amp;ROUNDUP(MONTH(Orders_CLEAN[[#This Row],[OrderDate]])/3,0))</f>
        <v>Q1</v>
      </c>
      <c r="D1716" t="s">
        <v>288</v>
      </c>
      <c r="E1716" t="str">
        <f>_xlfn.XLOOKUP(Orders_CLEAN[[#This Row],[CustomerID]],Customers[CustomerID],Customers[CustomerName])</f>
        <v>Francois Pretorius</v>
      </c>
      <c r="F1716" t="s">
        <v>537</v>
      </c>
      <c r="G1716" t="str">
        <f>_xlfn.XLOOKUP(Orders_CLEAN[[#This Row],[ProductID]],Products[ProductID],Products[ProductName])</f>
        <v>Desks Model 4</v>
      </c>
      <c r="H1716" t="str">
        <f>_xlfn.XLOOKUP(Orders_CLEAN[[#This Row],[ProductName]],Products[ProductName],Products[Category])</f>
        <v>Furniture</v>
      </c>
      <c r="I1716" s="6">
        <f>_xlfn.XLOOKUP(Orders_CLEAN[[#This Row],[ProductID]],Products[ProductID],Products[Cost])</f>
        <v>598.51</v>
      </c>
      <c r="J1716">
        <v>10</v>
      </c>
      <c r="K1716" s="6">
        <v>940.73</v>
      </c>
      <c r="L1716" s="7">
        <v>0</v>
      </c>
      <c r="M1716" t="s">
        <v>13</v>
      </c>
      <c r="N1716" t="s">
        <v>21</v>
      </c>
      <c r="O1716" t="str">
        <f>_xlfn.XLOOKUP(Orders_CLEAN[[#This Row],[Region]],Region_lookup[RegionCode],Region_lookup[RegionName])</f>
        <v>KwaZulu-Natal</v>
      </c>
      <c r="P1716" t="s">
        <v>97</v>
      </c>
      <c r="Q1716" t="str">
        <f>_xlfn.XLOOKUP(Orders_CLEAN[[#This Row],[EmployeeID]],Employees[EmployeeID],Employees[EmployeeName])</f>
        <v>Bongani Sithole</v>
      </c>
      <c r="R1716" s="8">
        <f>Orders_CLEAN[[#This Row],[Quantity]]*Orders_CLEAN[[#This Row],[UnitPrice]]*(1-Orders_CLEAN[[#This Row],[Discount]])</f>
        <v>9407.2999999999993</v>
      </c>
      <c r="S1716" s="8">
        <f>Orders_CLEAN[[#This Row],[Cost]]*Orders_CLEAN[[#This Row],[Quantity]]</f>
        <v>5985.1</v>
      </c>
      <c r="T1716" s="8">
        <f>Orders_CLEAN[[#This Row],[LineTotal]]-Orders_CLEAN[[#This Row],[LineCost]]</f>
        <v>3422.1999999999989</v>
      </c>
      <c r="U1716" s="8" t="str">
        <f>IFERROR(IF(Orders_CLEAN[[#This Row],[Profit]]/Orders_CLEAN[[#This Row],[LineTotal]]&gt;0.3, "High", IF(Orders_CLEAN[[#This Row],[Profit]]/Orders_CLEAN[[#This Row],[LineTotal]]&gt;=0.15, "Medium", "Low")), "Quantity Error!")</f>
        <v>High</v>
      </c>
      <c r="V1716" s="8" t="str">
        <f>IF(COUNTIF(Returns[OrderID], Orders_CLEAN[[#This Row],[OrderID]])&gt;0, "Yes", "No")</f>
        <v>No</v>
      </c>
      <c r="W1716" s="19">
        <f>IF(Orders_CLEAN[[#This Row],[Returned]]="Yes",1,0)</f>
        <v>0</v>
      </c>
    </row>
    <row r="1717" spans="1:23" x14ac:dyDescent="0.2">
      <c r="A1717" t="s">
        <v>2487</v>
      </c>
      <c r="B1717" s="5">
        <v>45413</v>
      </c>
      <c r="C1717" s="5" t="str">
        <f>IF(Orders_CLEAN[[#This Row],[Quantity]]="", "Quantity Error!", "Q"&amp;ROUNDUP(MONTH(Orders_CLEAN[[#This Row],[OrderDate]])/3,0))</f>
        <v>Q2</v>
      </c>
      <c r="D1717" t="s">
        <v>246</v>
      </c>
      <c r="E1717" t="str">
        <f>_xlfn.XLOOKUP(Orders_CLEAN[[#This Row],[CustomerID]],Customers[CustomerID],Customers[CustomerName])</f>
        <v>Precious Steyn</v>
      </c>
      <c r="F1717" t="s">
        <v>26</v>
      </c>
      <c r="G1717" t="str">
        <f>_xlfn.XLOOKUP(Orders_CLEAN[[#This Row],[ProductID]],Products[ProductID],Products[ProductName])</f>
        <v>Bookcases Model 3</v>
      </c>
      <c r="H1717" t="str">
        <f>_xlfn.XLOOKUP(Orders_CLEAN[[#This Row],[ProductName]],Products[ProductName],Products[Category])</f>
        <v>Furniture</v>
      </c>
      <c r="I1717" s="6">
        <f>_xlfn.XLOOKUP(Orders_CLEAN[[#This Row],[ProductID]],Products[ProductID],Products[Cost])</f>
        <v>431.57</v>
      </c>
      <c r="J1717">
        <v>11</v>
      </c>
      <c r="K1717" s="6">
        <v>725.92</v>
      </c>
      <c r="L1717" s="7">
        <v>0.15</v>
      </c>
      <c r="M1717" t="s">
        <v>27</v>
      </c>
      <c r="N1717" t="s">
        <v>47</v>
      </c>
      <c r="O1717" t="str">
        <f>_xlfn.XLOOKUP(Orders_CLEAN[[#This Row],[Region]],Region_lookup[RegionCode],Region_lookup[RegionName])</f>
        <v>Eastern Cape</v>
      </c>
      <c r="P1717" t="s">
        <v>75</v>
      </c>
      <c r="Q1717" t="str">
        <f>_xlfn.XLOOKUP(Orders_CLEAN[[#This Row],[EmployeeID]],Employees[EmployeeID],Employees[EmployeeName])</f>
        <v>Francois Steyn</v>
      </c>
      <c r="R1717" s="8">
        <f>Orders_CLEAN[[#This Row],[Quantity]]*Orders_CLEAN[[#This Row],[UnitPrice]]*(1-Orders_CLEAN[[#This Row],[Discount]])</f>
        <v>6787.3519999999999</v>
      </c>
      <c r="S1717" s="8">
        <f>Orders_CLEAN[[#This Row],[Cost]]*Orders_CLEAN[[#This Row],[Quantity]]</f>
        <v>4747.2699999999995</v>
      </c>
      <c r="T1717" s="8">
        <f>Orders_CLEAN[[#This Row],[LineTotal]]-Orders_CLEAN[[#This Row],[LineCost]]</f>
        <v>2040.0820000000003</v>
      </c>
      <c r="U1717" s="8" t="str">
        <f>IFERROR(IF(Orders_CLEAN[[#This Row],[Profit]]/Orders_CLEAN[[#This Row],[LineTotal]]&gt;0.3, "High", IF(Orders_CLEAN[[#This Row],[Profit]]/Orders_CLEAN[[#This Row],[LineTotal]]&gt;=0.15, "Medium", "Low")), "Quantity Error!")</f>
        <v>High</v>
      </c>
      <c r="V1717" s="8" t="str">
        <f>IF(COUNTIF(Returns[OrderID], Orders_CLEAN[[#This Row],[OrderID]])&gt;0, "Yes", "No")</f>
        <v>No</v>
      </c>
      <c r="W1717" s="19">
        <f>IF(Orders_CLEAN[[#This Row],[Returned]]="Yes",1,0)</f>
        <v>0</v>
      </c>
    </row>
    <row r="1718" spans="1:23" x14ac:dyDescent="0.2">
      <c r="A1718" t="s">
        <v>2488</v>
      </c>
      <c r="B1718" s="5">
        <v>45795</v>
      </c>
      <c r="C1718" s="5" t="str">
        <f>IF(Orders_CLEAN[[#This Row],[Quantity]]="", "Quantity Error!", "Q"&amp;ROUNDUP(MONTH(Orders_CLEAN[[#This Row],[OrderDate]])/3,0))</f>
        <v>Q2</v>
      </c>
      <c r="D1718" t="s">
        <v>458</v>
      </c>
      <c r="E1718" t="str">
        <f>_xlfn.XLOOKUP(Orders_CLEAN[[#This Row],[CustomerID]],Customers[CustomerID],Customers[CustomerName])</f>
        <v>Pieter Nkosi</v>
      </c>
      <c r="F1718" t="s">
        <v>213</v>
      </c>
      <c r="G1718" t="str">
        <f>_xlfn.XLOOKUP(Orders_CLEAN[[#This Row],[ProductID]],Products[ProductID],Products[ProductName])</f>
        <v>Pens Model 4</v>
      </c>
      <c r="H1718" t="str">
        <f>_xlfn.XLOOKUP(Orders_CLEAN[[#This Row],[ProductName]],Products[ProductName],Products[Category])</f>
        <v>Office Supplies</v>
      </c>
      <c r="I1718" s="6">
        <f>_xlfn.XLOOKUP(Orders_CLEAN[[#This Row],[ProductID]],Products[ProductID],Products[Cost])</f>
        <v>578.14</v>
      </c>
      <c r="J1718">
        <v>2</v>
      </c>
      <c r="K1718" s="6">
        <v>1084.72</v>
      </c>
      <c r="L1718" s="7">
        <v>0.1</v>
      </c>
      <c r="M1718" t="s">
        <v>36</v>
      </c>
      <c r="N1718" t="s">
        <v>31</v>
      </c>
      <c r="O1718" t="str">
        <f>_xlfn.XLOOKUP(Orders_CLEAN[[#This Row],[Region]],Region_lookup[RegionCode],Region_lookup[RegionName])</f>
        <v>Gauteng</v>
      </c>
      <c r="P1718" t="s">
        <v>52</v>
      </c>
      <c r="Q1718" t="str">
        <f>_xlfn.XLOOKUP(Orders_CLEAN[[#This Row],[EmployeeID]],Employees[EmployeeID],Employees[EmployeeName])</f>
        <v>Precious Mbatha</v>
      </c>
      <c r="R1718" s="8">
        <f>Orders_CLEAN[[#This Row],[Quantity]]*Orders_CLEAN[[#This Row],[UnitPrice]]*(1-Orders_CLEAN[[#This Row],[Discount]])</f>
        <v>1952.4960000000001</v>
      </c>
      <c r="S1718" s="8">
        <f>Orders_CLEAN[[#This Row],[Cost]]*Orders_CLEAN[[#This Row],[Quantity]]</f>
        <v>1156.28</v>
      </c>
      <c r="T1718" s="8">
        <f>Orders_CLEAN[[#This Row],[LineTotal]]-Orders_CLEAN[[#This Row],[LineCost]]</f>
        <v>796.21600000000012</v>
      </c>
      <c r="U1718" s="8" t="str">
        <f>IFERROR(IF(Orders_CLEAN[[#This Row],[Profit]]/Orders_CLEAN[[#This Row],[LineTotal]]&gt;0.3, "High", IF(Orders_CLEAN[[#This Row],[Profit]]/Orders_CLEAN[[#This Row],[LineTotal]]&gt;=0.15, "Medium", "Low")), "Quantity Error!")</f>
        <v>High</v>
      </c>
      <c r="V1718" s="8" t="str">
        <f>IF(COUNTIF(Returns[OrderID], Orders_CLEAN[[#This Row],[OrderID]])&gt;0, "Yes", "No")</f>
        <v>No</v>
      </c>
      <c r="W1718" s="19">
        <f>IF(Orders_CLEAN[[#This Row],[Returned]]="Yes",1,0)</f>
        <v>0</v>
      </c>
    </row>
    <row r="1719" spans="1:23" x14ac:dyDescent="0.2">
      <c r="A1719" t="s">
        <v>2489</v>
      </c>
      <c r="B1719" s="5">
        <v>45318</v>
      </c>
      <c r="C1719" s="5" t="str">
        <f>IF(Orders_CLEAN[[#This Row],[Quantity]]="", "Quantity Error!", "Q"&amp;ROUNDUP(MONTH(Orders_CLEAN[[#This Row],[OrderDate]])/3,0))</f>
        <v>Q1</v>
      </c>
      <c r="D1719" t="s">
        <v>227</v>
      </c>
      <c r="E1719" t="str">
        <f>_xlfn.XLOOKUP(Orders_CLEAN[[#This Row],[CustomerID]],Customers[CustomerID],Customers[CustomerName])</f>
        <v>Thabo Mbatha</v>
      </c>
      <c r="F1719" t="s">
        <v>41</v>
      </c>
      <c r="G1719" t="str">
        <f>_xlfn.XLOOKUP(Orders_CLEAN[[#This Row],[ProductID]],Products[ProductID],Products[ProductName])</f>
        <v>Pens Model 3</v>
      </c>
      <c r="H1719" t="str">
        <f>_xlfn.XLOOKUP(Orders_CLEAN[[#This Row],[ProductName]],Products[ProductName],Products[Category])</f>
        <v>Office Supplies</v>
      </c>
      <c r="I1719" s="6">
        <f>_xlfn.XLOOKUP(Orders_CLEAN[[#This Row],[ProductID]],Products[ProductID],Products[Cost])</f>
        <v>498.61</v>
      </c>
      <c r="J1719">
        <v>3</v>
      </c>
      <c r="K1719" s="6">
        <v>944.31</v>
      </c>
      <c r="L1719" s="7">
        <v>0.2</v>
      </c>
      <c r="M1719" t="s">
        <v>27</v>
      </c>
      <c r="N1719" t="s">
        <v>31</v>
      </c>
      <c r="O1719" t="str">
        <f>_xlfn.XLOOKUP(Orders_CLEAN[[#This Row],[Region]],Region_lookup[RegionCode],Region_lookup[RegionName])</f>
        <v>Gauteng</v>
      </c>
      <c r="P1719" t="s">
        <v>43</v>
      </c>
      <c r="Q1719" t="str">
        <f>_xlfn.XLOOKUP(Orders_CLEAN[[#This Row],[EmployeeID]],Employees[EmployeeID],Employees[EmployeeName])</f>
        <v>Thabo Dlamini</v>
      </c>
      <c r="R1719" s="8">
        <f>Orders_CLEAN[[#This Row],[Quantity]]*Orders_CLEAN[[#This Row],[UnitPrice]]*(1-Orders_CLEAN[[#This Row],[Discount]])</f>
        <v>2266.3440000000001</v>
      </c>
      <c r="S1719" s="8">
        <f>Orders_CLEAN[[#This Row],[Cost]]*Orders_CLEAN[[#This Row],[Quantity]]</f>
        <v>1495.83</v>
      </c>
      <c r="T1719" s="8">
        <f>Orders_CLEAN[[#This Row],[LineTotal]]-Orders_CLEAN[[#This Row],[LineCost]]</f>
        <v>770.51400000000012</v>
      </c>
      <c r="U1719" s="8" t="str">
        <f>IFERROR(IF(Orders_CLEAN[[#This Row],[Profit]]/Orders_CLEAN[[#This Row],[LineTotal]]&gt;0.3, "High", IF(Orders_CLEAN[[#This Row],[Profit]]/Orders_CLEAN[[#This Row],[LineTotal]]&gt;=0.15, "Medium", "Low")), "Quantity Error!")</f>
        <v>High</v>
      </c>
      <c r="V1719" s="8" t="str">
        <f>IF(COUNTIF(Returns[OrderID], Orders_CLEAN[[#This Row],[OrderID]])&gt;0, "Yes", "No")</f>
        <v>No</v>
      </c>
      <c r="W1719" s="19">
        <f>IF(Orders_CLEAN[[#This Row],[Returned]]="Yes",1,0)</f>
        <v>0</v>
      </c>
    </row>
    <row r="1720" spans="1:23" x14ac:dyDescent="0.2">
      <c r="A1720" t="s">
        <v>2490</v>
      </c>
      <c r="B1720" s="5">
        <v>45519</v>
      </c>
      <c r="C1720" s="5" t="str">
        <f>IF(Orders_CLEAN[[#This Row],[Quantity]]="", "Quantity Error!", "Q"&amp;ROUNDUP(MONTH(Orders_CLEAN[[#This Row],[OrderDate]])/3,0))</f>
        <v>Q3</v>
      </c>
      <c r="D1720" t="s">
        <v>60</v>
      </c>
      <c r="E1720" t="str">
        <f>_xlfn.XLOOKUP(Orders_CLEAN[[#This Row],[CustomerID]],Customers[CustomerID],Customers[CustomerName])</f>
        <v>Lerato Mbatha</v>
      </c>
      <c r="F1720" t="s">
        <v>162</v>
      </c>
      <c r="G1720" t="str">
        <f>_xlfn.XLOOKUP(Orders_CLEAN[[#This Row],[ProductID]],Products[ProductID],Products[ProductName])</f>
        <v>Chairs Model 1</v>
      </c>
      <c r="H1720" t="str">
        <f>_xlfn.XLOOKUP(Orders_CLEAN[[#This Row],[ProductName]],Products[ProductName],Products[Category])</f>
        <v>Furniture</v>
      </c>
      <c r="I1720" s="6">
        <f>_xlfn.XLOOKUP(Orders_CLEAN[[#This Row],[ProductID]],Products[ProductID],Products[Cost])</f>
        <v>96.56</v>
      </c>
      <c r="J1720">
        <v>1</v>
      </c>
      <c r="K1720" s="6">
        <v>209.03</v>
      </c>
      <c r="L1720" s="7">
        <v>0</v>
      </c>
      <c r="M1720" t="s">
        <v>62</v>
      </c>
      <c r="N1720" t="s">
        <v>31</v>
      </c>
      <c r="O1720" t="str">
        <f>_xlfn.XLOOKUP(Orders_CLEAN[[#This Row],[Region]],Region_lookup[RegionCode],Region_lookup[RegionName])</f>
        <v>Gauteng</v>
      </c>
      <c r="P1720" t="s">
        <v>52</v>
      </c>
      <c r="Q1720" t="str">
        <f>_xlfn.XLOOKUP(Orders_CLEAN[[#This Row],[EmployeeID]],Employees[EmployeeID],Employees[EmployeeName])</f>
        <v>Precious Mbatha</v>
      </c>
      <c r="R1720" s="8">
        <f>Orders_CLEAN[[#This Row],[Quantity]]*Orders_CLEAN[[#This Row],[UnitPrice]]*(1-Orders_CLEAN[[#This Row],[Discount]])</f>
        <v>209.03</v>
      </c>
      <c r="S1720" s="8">
        <f>Orders_CLEAN[[#This Row],[Cost]]*Orders_CLEAN[[#This Row],[Quantity]]</f>
        <v>96.56</v>
      </c>
      <c r="T1720" s="8">
        <f>Orders_CLEAN[[#This Row],[LineTotal]]-Orders_CLEAN[[#This Row],[LineCost]]</f>
        <v>112.47</v>
      </c>
      <c r="U1720" s="8" t="str">
        <f>IFERROR(IF(Orders_CLEAN[[#This Row],[Profit]]/Orders_CLEAN[[#This Row],[LineTotal]]&gt;0.3, "High", IF(Orders_CLEAN[[#This Row],[Profit]]/Orders_CLEAN[[#This Row],[LineTotal]]&gt;=0.15, "Medium", "Low")), "Quantity Error!")</f>
        <v>High</v>
      </c>
      <c r="V1720" s="8" t="str">
        <f>IF(COUNTIF(Returns[OrderID], Orders_CLEAN[[#This Row],[OrderID]])&gt;0, "Yes", "No")</f>
        <v>No</v>
      </c>
      <c r="W1720" s="19">
        <f>IF(Orders_CLEAN[[#This Row],[Returned]]="Yes",1,0)</f>
        <v>0</v>
      </c>
    </row>
    <row r="1721" spans="1:23" x14ac:dyDescent="0.2">
      <c r="A1721" t="s">
        <v>2492</v>
      </c>
      <c r="B1721" s="5">
        <v>45603</v>
      </c>
      <c r="C1721" s="5" t="str">
        <f>IF(Orders_CLEAN[[#This Row],[Quantity]]="", "Quantity Error!", "Q"&amp;ROUNDUP(MONTH(Orders_CLEAN[[#This Row],[OrderDate]])/3,0))</f>
        <v>Q4</v>
      </c>
      <c r="D1721" t="s">
        <v>904</v>
      </c>
      <c r="E1721" t="str">
        <f>_xlfn.XLOOKUP(Orders_CLEAN[[#This Row],[CustomerID]],Customers[CustomerID],Customers[CustomerName])</f>
        <v>Elmarie Pretorius</v>
      </c>
      <c r="F1721" t="s">
        <v>19</v>
      </c>
      <c r="G1721" t="str">
        <f>_xlfn.XLOOKUP(Orders_CLEAN[[#This Row],[ProductID]],Products[ProductID],Products[ProductName])</f>
        <v>Accessories Model 4</v>
      </c>
      <c r="H1721" t="str">
        <f>_xlfn.XLOOKUP(Orders_CLEAN[[#This Row],[ProductName]],Products[ProductName],Products[Category])</f>
        <v>Technology</v>
      </c>
      <c r="I1721" s="6">
        <f>_xlfn.XLOOKUP(Orders_CLEAN[[#This Row],[ProductID]],Products[ProductID],Products[Cost])</f>
        <v>685.08</v>
      </c>
      <c r="J1721">
        <v>6</v>
      </c>
      <c r="K1721" s="6">
        <v>921.01</v>
      </c>
      <c r="L1721" s="7">
        <v>0</v>
      </c>
      <c r="M1721" t="s">
        <v>27</v>
      </c>
      <c r="N1721" t="s">
        <v>21</v>
      </c>
      <c r="O1721" t="str">
        <f>_xlfn.XLOOKUP(Orders_CLEAN[[#This Row],[Region]],Region_lookup[RegionCode],Region_lookup[RegionName])</f>
        <v>KwaZulu-Natal</v>
      </c>
      <c r="P1721" t="s">
        <v>97</v>
      </c>
      <c r="Q1721" t="str">
        <f>_xlfn.XLOOKUP(Orders_CLEAN[[#This Row],[EmployeeID]],Employees[EmployeeID],Employees[EmployeeName])</f>
        <v>Bongani Sithole</v>
      </c>
      <c r="R1721" s="8">
        <f>Orders_CLEAN[[#This Row],[Quantity]]*Orders_CLEAN[[#This Row],[UnitPrice]]*(1-Orders_CLEAN[[#This Row],[Discount]])</f>
        <v>5526.0599999999995</v>
      </c>
      <c r="S1721" s="8">
        <f>Orders_CLEAN[[#This Row],[Cost]]*Orders_CLEAN[[#This Row],[Quantity]]</f>
        <v>4110.4800000000005</v>
      </c>
      <c r="T1721" s="8">
        <f>Orders_CLEAN[[#This Row],[LineTotal]]-Orders_CLEAN[[#This Row],[LineCost]]</f>
        <v>1415.579999999999</v>
      </c>
      <c r="U1721" s="8" t="str">
        <f>IFERROR(IF(Orders_CLEAN[[#This Row],[Profit]]/Orders_CLEAN[[#This Row],[LineTotal]]&gt;0.3, "High", IF(Orders_CLEAN[[#This Row],[Profit]]/Orders_CLEAN[[#This Row],[LineTotal]]&gt;=0.15, "Medium", "Low")), "Quantity Error!")</f>
        <v>Medium</v>
      </c>
      <c r="V1721" s="8" t="str">
        <f>IF(COUNTIF(Returns[OrderID], Orders_CLEAN[[#This Row],[OrderID]])&gt;0, "Yes", "No")</f>
        <v>No</v>
      </c>
      <c r="W1721" s="19">
        <f>IF(Orders_CLEAN[[#This Row],[Returned]]="Yes",1,0)</f>
        <v>0</v>
      </c>
    </row>
    <row r="1722" spans="1:23" x14ac:dyDescent="0.2">
      <c r="A1722" t="s">
        <v>2493</v>
      </c>
      <c r="B1722" s="5">
        <v>45438</v>
      </c>
      <c r="C1722" s="5" t="str">
        <f>IF(Orders_CLEAN[[#This Row],[Quantity]]="", "Quantity Error!", "Q"&amp;ROUNDUP(MONTH(Orders_CLEAN[[#This Row],[OrderDate]])/3,0))</f>
        <v>Q2</v>
      </c>
      <c r="D1722" t="s">
        <v>220</v>
      </c>
      <c r="E1722" t="str">
        <f>_xlfn.XLOOKUP(Orders_CLEAN[[#This Row],[CustomerID]],Customers[CustomerID],Customers[CustomerName])</f>
        <v>Kagiso Pretorius</v>
      </c>
      <c r="F1722" t="s">
        <v>19</v>
      </c>
      <c r="G1722" t="str">
        <f>_xlfn.XLOOKUP(Orders_CLEAN[[#This Row],[ProductID]],Products[ProductID],Products[ProductName])</f>
        <v>Accessories Model 4</v>
      </c>
      <c r="H1722" t="str">
        <f>_xlfn.XLOOKUP(Orders_CLEAN[[#This Row],[ProductName]],Products[ProductName],Products[Category])</f>
        <v>Technology</v>
      </c>
      <c r="I1722" s="6">
        <f>_xlfn.XLOOKUP(Orders_CLEAN[[#This Row],[ProductID]],Products[ProductID],Products[Cost])</f>
        <v>685.08</v>
      </c>
      <c r="J1722">
        <v>5</v>
      </c>
      <c r="K1722" s="6">
        <v>921.01</v>
      </c>
      <c r="L1722" s="7">
        <v>0</v>
      </c>
      <c r="M1722" t="s">
        <v>27</v>
      </c>
      <c r="N1722" t="s">
        <v>14</v>
      </c>
      <c r="O1722" t="str">
        <f>_xlfn.XLOOKUP(Orders_CLEAN[[#This Row],[Region]],Region_lookup[RegionCode],Region_lookup[RegionName])</f>
        <v>Western Cape</v>
      </c>
      <c r="P1722" t="s">
        <v>82</v>
      </c>
      <c r="Q1722" t="str">
        <f>_xlfn.XLOOKUP(Orders_CLEAN[[#This Row],[EmployeeID]],Employees[EmployeeID],Employees[EmployeeName])</f>
        <v>Thabo Pretorius</v>
      </c>
      <c r="R1722" s="8">
        <f>Orders_CLEAN[[#This Row],[Quantity]]*Orders_CLEAN[[#This Row],[UnitPrice]]*(1-Orders_CLEAN[[#This Row],[Discount]])</f>
        <v>4605.05</v>
      </c>
      <c r="S1722" s="8">
        <f>Orders_CLEAN[[#This Row],[Cost]]*Orders_CLEAN[[#This Row],[Quantity]]</f>
        <v>3425.4</v>
      </c>
      <c r="T1722" s="8">
        <f>Orders_CLEAN[[#This Row],[LineTotal]]-Orders_CLEAN[[#This Row],[LineCost]]</f>
        <v>1179.6500000000001</v>
      </c>
      <c r="U1722" s="8" t="str">
        <f>IFERROR(IF(Orders_CLEAN[[#This Row],[Profit]]/Orders_CLEAN[[#This Row],[LineTotal]]&gt;0.3, "High", IF(Orders_CLEAN[[#This Row],[Profit]]/Orders_CLEAN[[#This Row],[LineTotal]]&gt;=0.15, "Medium", "Low")), "Quantity Error!")</f>
        <v>Medium</v>
      </c>
      <c r="V1722" s="8" t="str">
        <f>IF(COUNTIF(Returns[OrderID], Orders_CLEAN[[#This Row],[OrderID]])&gt;0, "Yes", "No")</f>
        <v>No</v>
      </c>
      <c r="W1722" s="19">
        <f>IF(Orders_CLEAN[[#This Row],[Returned]]="Yes",1,0)</f>
        <v>0</v>
      </c>
    </row>
    <row r="1723" spans="1:23" x14ac:dyDescent="0.2">
      <c r="A1723" t="s">
        <v>2494</v>
      </c>
      <c r="B1723" s="5">
        <v>45826</v>
      </c>
      <c r="C1723" s="5" t="str">
        <f>IF(Orders_CLEAN[[#This Row],[Quantity]]="", "Quantity Error!", "Q"&amp;ROUNDUP(MONTH(Orders_CLEAN[[#This Row],[OrderDate]])/3,0))</f>
        <v>Q2</v>
      </c>
      <c r="D1723" t="s">
        <v>342</v>
      </c>
      <c r="E1723" t="str">
        <f>_xlfn.XLOOKUP(Orders_CLEAN[[#This Row],[CustomerID]],Customers[CustomerID],Customers[CustomerName])</f>
        <v>Nomsa Sithole</v>
      </c>
      <c r="F1723" t="s">
        <v>155</v>
      </c>
      <c r="G1723" t="str">
        <f>_xlfn.XLOOKUP(Orders_CLEAN[[#This Row],[ProductID]],Products[ProductID],Products[ProductName])</f>
        <v>Monitors Model 1</v>
      </c>
      <c r="H1723" t="str">
        <f>_xlfn.XLOOKUP(Orders_CLEAN[[#This Row],[ProductName]],Products[ProductName],Products[Category])</f>
        <v>Technology</v>
      </c>
      <c r="I1723" s="6">
        <f>_xlfn.XLOOKUP(Orders_CLEAN[[#This Row],[ProductID]],Products[ProductID],Products[Cost])</f>
        <v>757.28</v>
      </c>
      <c r="J1723">
        <v>6</v>
      </c>
      <c r="K1723" s="6">
        <v>1165.56</v>
      </c>
      <c r="L1723" s="7">
        <v>0.15</v>
      </c>
      <c r="M1723" t="s">
        <v>13</v>
      </c>
      <c r="N1723" t="s">
        <v>21</v>
      </c>
      <c r="O1723" t="str">
        <f>_xlfn.XLOOKUP(Orders_CLEAN[[#This Row],[Region]],Region_lookup[RegionCode],Region_lookup[RegionName])</f>
        <v>KwaZulu-Natal</v>
      </c>
      <c r="P1723" t="s">
        <v>22</v>
      </c>
      <c r="Q1723" t="str">
        <f>_xlfn.XLOOKUP(Orders_CLEAN[[#This Row],[EmployeeID]],Employees[EmployeeID],Employees[EmployeeName])</f>
        <v>Thabo Le Roux</v>
      </c>
      <c r="R1723" s="8">
        <f>Orders_CLEAN[[#This Row],[Quantity]]*Orders_CLEAN[[#This Row],[UnitPrice]]*(1-Orders_CLEAN[[#This Row],[Discount]])</f>
        <v>5944.3559999999998</v>
      </c>
      <c r="S1723" s="8">
        <f>Orders_CLEAN[[#This Row],[Cost]]*Orders_CLEAN[[#This Row],[Quantity]]</f>
        <v>4543.68</v>
      </c>
      <c r="T1723" s="8">
        <f>Orders_CLEAN[[#This Row],[LineTotal]]-Orders_CLEAN[[#This Row],[LineCost]]</f>
        <v>1400.6759999999995</v>
      </c>
      <c r="U1723" s="8" t="str">
        <f>IFERROR(IF(Orders_CLEAN[[#This Row],[Profit]]/Orders_CLEAN[[#This Row],[LineTotal]]&gt;0.3, "High", IF(Orders_CLEAN[[#This Row],[Profit]]/Orders_CLEAN[[#This Row],[LineTotal]]&gt;=0.15, "Medium", "Low")), "Quantity Error!")</f>
        <v>Medium</v>
      </c>
      <c r="V1723" s="8" t="str">
        <f>IF(COUNTIF(Returns[OrderID], Orders_CLEAN[[#This Row],[OrderID]])&gt;0, "Yes", "No")</f>
        <v>No</v>
      </c>
      <c r="W1723" s="19">
        <f>IF(Orders_CLEAN[[#This Row],[Returned]]="Yes",1,0)</f>
        <v>0</v>
      </c>
    </row>
    <row r="1724" spans="1:23" x14ac:dyDescent="0.2">
      <c r="A1724" t="s">
        <v>2495</v>
      </c>
      <c r="B1724" s="5">
        <v>45748</v>
      </c>
      <c r="C1724" s="5" t="str">
        <f>IF(Orders_CLEAN[[#This Row],[Quantity]]="", "Quantity Error!", "Q"&amp;ROUNDUP(MONTH(Orders_CLEAN[[#This Row],[OrderDate]])/3,0))</f>
        <v>Q2</v>
      </c>
      <c r="D1724" t="s">
        <v>138</v>
      </c>
      <c r="E1724" t="str">
        <f>_xlfn.XLOOKUP(Orders_CLEAN[[#This Row],[CustomerID]],Customers[CustomerID],Customers[CustomerName])</f>
        <v>Nomsa Coetzee</v>
      </c>
      <c r="F1724" t="s">
        <v>537</v>
      </c>
      <c r="G1724" t="str">
        <f>_xlfn.XLOOKUP(Orders_CLEAN[[#This Row],[ProductID]],Products[ProductID],Products[ProductName])</f>
        <v>Desks Model 4</v>
      </c>
      <c r="H1724" t="str">
        <f>_xlfn.XLOOKUP(Orders_CLEAN[[#This Row],[ProductName]],Products[ProductName],Products[Category])</f>
        <v>Furniture</v>
      </c>
      <c r="I1724" s="6">
        <f>_xlfn.XLOOKUP(Orders_CLEAN[[#This Row],[ProductID]],Products[ProductID],Products[Cost])</f>
        <v>598.51</v>
      </c>
      <c r="J1724">
        <v>1</v>
      </c>
      <c r="K1724" s="6">
        <v>940.73</v>
      </c>
      <c r="L1724" s="7">
        <v>0</v>
      </c>
      <c r="M1724" t="s">
        <v>27</v>
      </c>
      <c r="N1724" t="s">
        <v>21</v>
      </c>
      <c r="O1724" t="str">
        <f>_xlfn.XLOOKUP(Orders_CLEAN[[#This Row],[Region]],Region_lookup[RegionCode],Region_lookup[RegionName])</f>
        <v>KwaZulu-Natal</v>
      </c>
      <c r="P1724" t="s">
        <v>170</v>
      </c>
      <c r="Q1724" t="str">
        <f>_xlfn.XLOOKUP(Orders_CLEAN[[#This Row],[EmployeeID]],Employees[EmployeeID],Employees[EmployeeName])</f>
        <v>Nomvula Le Roux</v>
      </c>
      <c r="R1724" s="8">
        <f>Orders_CLEAN[[#This Row],[Quantity]]*Orders_CLEAN[[#This Row],[UnitPrice]]*(1-Orders_CLEAN[[#This Row],[Discount]])</f>
        <v>940.73</v>
      </c>
      <c r="S1724" s="8">
        <f>Orders_CLEAN[[#This Row],[Cost]]*Orders_CLEAN[[#This Row],[Quantity]]</f>
        <v>598.51</v>
      </c>
      <c r="T1724" s="8">
        <f>Orders_CLEAN[[#This Row],[LineTotal]]-Orders_CLEAN[[#This Row],[LineCost]]</f>
        <v>342.22</v>
      </c>
      <c r="U1724" s="8" t="str">
        <f>IFERROR(IF(Orders_CLEAN[[#This Row],[Profit]]/Orders_CLEAN[[#This Row],[LineTotal]]&gt;0.3, "High", IF(Orders_CLEAN[[#This Row],[Profit]]/Orders_CLEAN[[#This Row],[LineTotal]]&gt;=0.15, "Medium", "Low")), "Quantity Error!")</f>
        <v>High</v>
      </c>
      <c r="V1724" s="8" t="str">
        <f>IF(COUNTIF(Returns[OrderID], Orders_CLEAN[[#This Row],[OrderID]])&gt;0, "Yes", "No")</f>
        <v>No</v>
      </c>
      <c r="W1724" s="19">
        <f>IF(Orders_CLEAN[[#This Row],[Returned]]="Yes",1,0)</f>
        <v>0</v>
      </c>
    </row>
    <row r="1725" spans="1:23" x14ac:dyDescent="0.2">
      <c r="A1725" t="s">
        <v>2496</v>
      </c>
      <c r="B1725" s="5">
        <v>45555</v>
      </c>
      <c r="C1725" s="5" t="str">
        <f>IF(Orders_CLEAN[[#This Row],[Quantity]]="", "Quantity Error!", "Q"&amp;ROUNDUP(MONTH(Orders_CLEAN[[#This Row],[OrderDate]])/3,0))</f>
        <v>Q3</v>
      </c>
      <c r="D1725" t="s">
        <v>404</v>
      </c>
      <c r="E1725" t="str">
        <f>_xlfn.XLOOKUP(Orders_CLEAN[[#This Row],[CustomerID]],Customers[CustomerID],Customers[CustomerName])</f>
        <v>Riaan Botha</v>
      </c>
      <c r="F1725" t="s">
        <v>231</v>
      </c>
      <c r="G1725" t="str">
        <f>_xlfn.XLOOKUP(Orders_CLEAN[[#This Row],[ProductID]],Products[ProductID],Products[ProductName])</f>
        <v>Accessories Model 2</v>
      </c>
      <c r="H1725" t="str">
        <f>_xlfn.XLOOKUP(Orders_CLEAN[[#This Row],[ProductName]],Products[ProductName],Products[Category])</f>
        <v>Technology</v>
      </c>
      <c r="I1725" s="6">
        <f>_xlfn.XLOOKUP(Orders_CLEAN[[#This Row],[ProductID]],Products[ProductID],Products[Cost])</f>
        <v>31.01</v>
      </c>
      <c r="J1725">
        <v>3</v>
      </c>
      <c r="K1725" s="6">
        <v>49.68</v>
      </c>
      <c r="L1725" s="7">
        <v>0.2</v>
      </c>
      <c r="M1725" t="s">
        <v>62</v>
      </c>
      <c r="N1725" t="s">
        <v>21</v>
      </c>
      <c r="O1725" t="str">
        <f>_xlfn.XLOOKUP(Orders_CLEAN[[#This Row],[Region]],Region_lookup[RegionCode],Region_lookup[RegionName])</f>
        <v>KwaZulu-Natal</v>
      </c>
      <c r="P1725" t="s">
        <v>22</v>
      </c>
      <c r="Q1725" t="str">
        <f>_xlfn.XLOOKUP(Orders_CLEAN[[#This Row],[EmployeeID]],Employees[EmployeeID],Employees[EmployeeName])</f>
        <v>Thabo Le Roux</v>
      </c>
      <c r="R1725" s="8">
        <f>Orders_CLEAN[[#This Row],[Quantity]]*Orders_CLEAN[[#This Row],[UnitPrice]]*(1-Orders_CLEAN[[#This Row],[Discount]])</f>
        <v>119.232</v>
      </c>
      <c r="S1725" s="8">
        <f>Orders_CLEAN[[#This Row],[Cost]]*Orders_CLEAN[[#This Row],[Quantity]]</f>
        <v>93.03</v>
      </c>
      <c r="T1725" s="8">
        <f>Orders_CLEAN[[#This Row],[LineTotal]]-Orders_CLEAN[[#This Row],[LineCost]]</f>
        <v>26.201999999999998</v>
      </c>
      <c r="U1725" s="8" t="str">
        <f>IFERROR(IF(Orders_CLEAN[[#This Row],[Profit]]/Orders_CLEAN[[#This Row],[LineTotal]]&gt;0.3, "High", IF(Orders_CLEAN[[#This Row],[Profit]]/Orders_CLEAN[[#This Row],[LineTotal]]&gt;=0.15, "Medium", "Low")), "Quantity Error!")</f>
        <v>Medium</v>
      </c>
      <c r="V1725" s="8" t="str">
        <f>IF(COUNTIF(Returns[OrderID], Orders_CLEAN[[#This Row],[OrderID]])&gt;0, "Yes", "No")</f>
        <v>No</v>
      </c>
      <c r="W1725" s="19">
        <f>IF(Orders_CLEAN[[#This Row],[Returned]]="Yes",1,0)</f>
        <v>0</v>
      </c>
    </row>
    <row r="1726" spans="1:23" x14ac:dyDescent="0.2">
      <c r="A1726" t="s">
        <v>2497</v>
      </c>
      <c r="B1726" s="5">
        <v>45521</v>
      </c>
      <c r="C1726" s="5" t="str">
        <f>IF(Orders_CLEAN[[#This Row],[Quantity]]="", "Quantity Error!", "Q"&amp;ROUNDUP(MONTH(Orders_CLEAN[[#This Row],[OrderDate]])/3,0))</f>
        <v>Q3</v>
      </c>
      <c r="D1726" t="s">
        <v>394</v>
      </c>
      <c r="E1726" t="str">
        <f>_xlfn.XLOOKUP(Orders_CLEAN[[#This Row],[CustomerID]],Customers[CustomerID],Customers[CustomerName])</f>
        <v>Nomsa Pretorius</v>
      </c>
      <c r="F1726" t="s">
        <v>61</v>
      </c>
      <c r="G1726" t="str">
        <f>_xlfn.XLOOKUP(Orders_CLEAN[[#This Row],[ProductID]],Products[ProductID],Products[ProductName])</f>
        <v>Laptops Model 4</v>
      </c>
      <c r="H1726" t="str">
        <f>_xlfn.XLOOKUP(Orders_CLEAN[[#This Row],[ProductName]],Products[ProductName],Products[Category])</f>
        <v>Technology</v>
      </c>
      <c r="I1726" s="6">
        <f>_xlfn.XLOOKUP(Orders_CLEAN[[#This Row],[ProductID]],Products[ProductID],Products[Cost])</f>
        <v>329.6</v>
      </c>
      <c r="J1726">
        <v>3</v>
      </c>
      <c r="K1726" s="6">
        <v>455.77</v>
      </c>
      <c r="L1726" s="7">
        <v>0.2</v>
      </c>
      <c r="M1726" t="s">
        <v>27</v>
      </c>
      <c r="N1726" t="s">
        <v>21</v>
      </c>
      <c r="O1726" t="str">
        <f>_xlfn.XLOOKUP(Orders_CLEAN[[#This Row],[Region]],Region_lookup[RegionCode],Region_lookup[RegionName])</f>
        <v>KwaZulu-Natal</v>
      </c>
      <c r="P1726" t="s">
        <v>97</v>
      </c>
      <c r="Q1726" t="str">
        <f>_xlfn.XLOOKUP(Orders_CLEAN[[#This Row],[EmployeeID]],Employees[EmployeeID],Employees[EmployeeName])</f>
        <v>Bongani Sithole</v>
      </c>
      <c r="R1726" s="8">
        <f>Orders_CLEAN[[#This Row],[Quantity]]*Orders_CLEAN[[#This Row],[UnitPrice]]*(1-Orders_CLEAN[[#This Row],[Discount]])</f>
        <v>1093.848</v>
      </c>
      <c r="S1726" s="8">
        <f>Orders_CLEAN[[#This Row],[Cost]]*Orders_CLEAN[[#This Row],[Quantity]]</f>
        <v>988.80000000000007</v>
      </c>
      <c r="T1726" s="8">
        <f>Orders_CLEAN[[#This Row],[LineTotal]]-Orders_CLEAN[[#This Row],[LineCost]]</f>
        <v>105.04799999999989</v>
      </c>
      <c r="U1726" s="8" t="str">
        <f>IFERROR(IF(Orders_CLEAN[[#This Row],[Profit]]/Orders_CLEAN[[#This Row],[LineTotal]]&gt;0.3, "High", IF(Orders_CLEAN[[#This Row],[Profit]]/Orders_CLEAN[[#This Row],[LineTotal]]&gt;=0.15, "Medium", "Low")), "Quantity Error!")</f>
        <v>Low</v>
      </c>
      <c r="V1726" s="8" t="str">
        <f>IF(COUNTIF(Returns[OrderID], Orders_CLEAN[[#This Row],[OrderID]])&gt;0, "Yes", "No")</f>
        <v>No</v>
      </c>
      <c r="W1726" s="19">
        <f>IF(Orders_CLEAN[[#This Row],[Returned]]="Yes",1,0)</f>
        <v>0</v>
      </c>
    </row>
    <row r="1727" spans="1:23" x14ac:dyDescent="0.2">
      <c r="A1727" t="s">
        <v>2498</v>
      </c>
      <c r="B1727" s="5">
        <v>45702</v>
      </c>
      <c r="C1727" s="5" t="str">
        <f>IF(Orders_CLEAN[[#This Row],[Quantity]]="", "Quantity Error!", "Q"&amp;ROUNDUP(MONTH(Orders_CLEAN[[#This Row],[OrderDate]])/3,0))</f>
        <v>Q1</v>
      </c>
      <c r="D1727" t="s">
        <v>306</v>
      </c>
      <c r="E1727" t="str">
        <f>_xlfn.XLOOKUP(Orders_CLEAN[[#This Row],[CustomerID]],Customers[CustomerID],Customers[CustomerName])</f>
        <v>Francois Mahlangu</v>
      </c>
      <c r="F1727" t="s">
        <v>148</v>
      </c>
      <c r="G1727" t="str">
        <f>_xlfn.XLOOKUP(Orders_CLEAN[[#This Row],[ProductID]],Products[ProductID],Products[ProductName])</f>
        <v>Tables Model 3</v>
      </c>
      <c r="H1727" t="str">
        <f>_xlfn.XLOOKUP(Orders_CLEAN[[#This Row],[ProductName]],Products[ProductName],Products[Category])</f>
        <v>Furniture</v>
      </c>
      <c r="I1727" s="6">
        <f>_xlfn.XLOOKUP(Orders_CLEAN[[#This Row],[ProductID]],Products[ProductID],Products[Cost])</f>
        <v>190.89</v>
      </c>
      <c r="J1727">
        <v>8</v>
      </c>
      <c r="K1727" s="6">
        <v>243.15</v>
      </c>
      <c r="L1727" s="7">
        <v>0</v>
      </c>
      <c r="M1727" t="s">
        <v>62</v>
      </c>
      <c r="N1727" t="s">
        <v>14</v>
      </c>
      <c r="O1727" t="str">
        <f>_xlfn.XLOOKUP(Orders_CLEAN[[#This Row],[Region]],Region_lookup[RegionCode],Region_lookup[RegionName])</f>
        <v>Western Cape</v>
      </c>
      <c r="P1727" t="s">
        <v>93</v>
      </c>
      <c r="Q1727" t="str">
        <f>_xlfn.XLOOKUP(Orders_CLEAN[[#This Row],[EmployeeID]],Employees[EmployeeID],Employees[EmployeeName])</f>
        <v>Anja Zulu</v>
      </c>
      <c r="R1727" s="8">
        <f>Orders_CLEAN[[#This Row],[Quantity]]*Orders_CLEAN[[#This Row],[UnitPrice]]*(1-Orders_CLEAN[[#This Row],[Discount]])</f>
        <v>1945.2</v>
      </c>
      <c r="S1727" s="8">
        <f>Orders_CLEAN[[#This Row],[Cost]]*Orders_CLEAN[[#This Row],[Quantity]]</f>
        <v>1527.12</v>
      </c>
      <c r="T1727" s="8">
        <f>Orders_CLEAN[[#This Row],[LineTotal]]-Orders_CLEAN[[#This Row],[LineCost]]</f>
        <v>418.08000000000015</v>
      </c>
      <c r="U1727" s="8" t="str">
        <f>IFERROR(IF(Orders_CLEAN[[#This Row],[Profit]]/Orders_CLEAN[[#This Row],[LineTotal]]&gt;0.3, "High", IF(Orders_CLEAN[[#This Row],[Profit]]/Orders_CLEAN[[#This Row],[LineTotal]]&gt;=0.15, "Medium", "Low")), "Quantity Error!")</f>
        <v>Medium</v>
      </c>
      <c r="V1727" s="8" t="str">
        <f>IF(COUNTIF(Returns[OrderID], Orders_CLEAN[[#This Row],[OrderID]])&gt;0, "Yes", "No")</f>
        <v>No</v>
      </c>
      <c r="W1727" s="19">
        <f>IF(Orders_CLEAN[[#This Row],[Returned]]="Yes",1,0)</f>
        <v>0</v>
      </c>
    </row>
    <row r="1728" spans="1:23" x14ac:dyDescent="0.2">
      <c r="A1728" t="s">
        <v>2499</v>
      </c>
      <c r="B1728" s="5">
        <v>45682</v>
      </c>
      <c r="C1728" s="5" t="str">
        <f>IF(Orders_CLEAN[[#This Row],[Quantity]]="", "Quantity Error!", "Q"&amp;ROUNDUP(MONTH(Orders_CLEAN[[#This Row],[OrderDate]])/3,0))</f>
        <v>Q1</v>
      </c>
      <c r="D1728" t="s">
        <v>254</v>
      </c>
      <c r="E1728" t="str">
        <f>_xlfn.XLOOKUP(Orders_CLEAN[[#This Row],[CustomerID]],Customers[CustomerID],Customers[CustomerName])</f>
        <v>Werner Sithole</v>
      </c>
      <c r="F1728" t="s">
        <v>181</v>
      </c>
      <c r="G1728" t="str">
        <f>_xlfn.XLOOKUP(Orders_CLEAN[[#This Row],[ProductID]],Products[ProductID],Products[ProductName])</f>
        <v>Envelopes Model 1</v>
      </c>
      <c r="H1728" t="str">
        <f>_xlfn.XLOOKUP(Orders_CLEAN[[#This Row],[ProductName]],Products[ProductName],Products[Category])</f>
        <v>Office Supplies</v>
      </c>
      <c r="I1728" s="6">
        <f>_xlfn.XLOOKUP(Orders_CLEAN[[#This Row],[ProductID]],Products[ProductID],Products[Cost])</f>
        <v>76.66</v>
      </c>
      <c r="J1728">
        <v>8</v>
      </c>
      <c r="K1728" s="6">
        <v>117.32</v>
      </c>
      <c r="L1728" s="7">
        <v>0.15</v>
      </c>
      <c r="M1728" t="s">
        <v>62</v>
      </c>
      <c r="N1728" t="s">
        <v>21</v>
      </c>
      <c r="O1728" t="str">
        <f>_xlfn.XLOOKUP(Orders_CLEAN[[#This Row],[Region]],Region_lookup[RegionCode],Region_lookup[RegionName])</f>
        <v>KwaZulu-Natal</v>
      </c>
      <c r="P1728" t="s">
        <v>170</v>
      </c>
      <c r="Q1728" t="str">
        <f>_xlfn.XLOOKUP(Orders_CLEAN[[#This Row],[EmployeeID]],Employees[EmployeeID],Employees[EmployeeName])</f>
        <v>Nomvula Le Roux</v>
      </c>
      <c r="R1728" s="8">
        <f>Orders_CLEAN[[#This Row],[Quantity]]*Orders_CLEAN[[#This Row],[UnitPrice]]*(1-Orders_CLEAN[[#This Row],[Discount]])</f>
        <v>797.77599999999995</v>
      </c>
      <c r="S1728" s="8">
        <f>Orders_CLEAN[[#This Row],[Cost]]*Orders_CLEAN[[#This Row],[Quantity]]</f>
        <v>613.28</v>
      </c>
      <c r="T1728" s="8">
        <f>Orders_CLEAN[[#This Row],[LineTotal]]-Orders_CLEAN[[#This Row],[LineCost]]</f>
        <v>184.49599999999998</v>
      </c>
      <c r="U1728" s="8" t="str">
        <f>IFERROR(IF(Orders_CLEAN[[#This Row],[Profit]]/Orders_CLEAN[[#This Row],[LineTotal]]&gt;0.3, "High", IF(Orders_CLEAN[[#This Row],[Profit]]/Orders_CLEAN[[#This Row],[LineTotal]]&gt;=0.15, "Medium", "Low")), "Quantity Error!")</f>
        <v>Medium</v>
      </c>
      <c r="V1728" s="8" t="str">
        <f>IF(COUNTIF(Returns[OrderID], Orders_CLEAN[[#This Row],[OrderID]])&gt;0, "Yes", "No")</f>
        <v>No</v>
      </c>
      <c r="W1728" s="19">
        <f>IF(Orders_CLEAN[[#This Row],[Returned]]="Yes",1,0)</f>
        <v>0</v>
      </c>
    </row>
    <row r="1729" spans="1:23" x14ac:dyDescent="0.2">
      <c r="A1729" t="s">
        <v>2501</v>
      </c>
      <c r="B1729" s="5">
        <v>45314</v>
      </c>
      <c r="C1729" s="5" t="str">
        <f>IF(Orders_CLEAN[[#This Row],[Quantity]]="", "Quantity Error!", "Q"&amp;ROUNDUP(MONTH(Orders_CLEAN[[#This Row],[OrderDate]])/3,0))</f>
        <v>Q1</v>
      </c>
      <c r="D1729" t="s">
        <v>478</v>
      </c>
      <c r="E1729" t="str">
        <f>_xlfn.XLOOKUP(Orders_CLEAN[[#This Row],[CustomerID]],Customers[CustomerID],Customers[CustomerName])</f>
        <v>Nomvula Van Der Merwe</v>
      </c>
      <c r="F1729" t="s">
        <v>178</v>
      </c>
      <c r="G1729" t="str">
        <f>_xlfn.XLOOKUP(Orders_CLEAN[[#This Row],[ProductID]],Products[ProductID],Products[ProductName])</f>
        <v>Chairs Model 2</v>
      </c>
      <c r="H1729" t="str">
        <f>_xlfn.XLOOKUP(Orders_CLEAN[[#This Row],[ProductName]],Products[ProductName],Products[Category])</f>
        <v>Furniture</v>
      </c>
      <c r="I1729" s="6">
        <f>_xlfn.XLOOKUP(Orders_CLEAN[[#This Row],[ProductID]],Products[ProductID],Products[Cost])</f>
        <v>116.9</v>
      </c>
      <c r="J1729">
        <v>6</v>
      </c>
      <c r="K1729" s="6">
        <v>253.46</v>
      </c>
      <c r="L1729" s="7">
        <v>0</v>
      </c>
      <c r="M1729" t="s">
        <v>62</v>
      </c>
      <c r="N1729" t="s">
        <v>31</v>
      </c>
      <c r="O1729" t="str">
        <f>_xlfn.XLOOKUP(Orders_CLEAN[[#This Row],[Region]],Region_lookup[RegionCode],Region_lookup[RegionName])</f>
        <v>Gauteng</v>
      </c>
      <c r="P1729" t="s">
        <v>52</v>
      </c>
      <c r="Q1729" t="str">
        <f>_xlfn.XLOOKUP(Orders_CLEAN[[#This Row],[EmployeeID]],Employees[EmployeeID],Employees[EmployeeName])</f>
        <v>Precious Mbatha</v>
      </c>
      <c r="R1729" s="8">
        <f>Orders_CLEAN[[#This Row],[Quantity]]*Orders_CLEAN[[#This Row],[UnitPrice]]*(1-Orders_CLEAN[[#This Row],[Discount]])</f>
        <v>1520.76</v>
      </c>
      <c r="S1729" s="8">
        <f>Orders_CLEAN[[#This Row],[Cost]]*Orders_CLEAN[[#This Row],[Quantity]]</f>
        <v>701.40000000000009</v>
      </c>
      <c r="T1729" s="8">
        <f>Orders_CLEAN[[#This Row],[LineTotal]]-Orders_CLEAN[[#This Row],[LineCost]]</f>
        <v>819.3599999999999</v>
      </c>
      <c r="U1729" s="8" t="str">
        <f>IFERROR(IF(Orders_CLEAN[[#This Row],[Profit]]/Orders_CLEAN[[#This Row],[LineTotal]]&gt;0.3, "High", IF(Orders_CLEAN[[#This Row],[Profit]]/Orders_CLEAN[[#This Row],[LineTotal]]&gt;=0.15, "Medium", "Low")), "Quantity Error!")</f>
        <v>High</v>
      </c>
      <c r="V1729" s="8" t="str">
        <f>IF(COUNTIF(Returns[OrderID], Orders_CLEAN[[#This Row],[OrderID]])&gt;0, "Yes", "No")</f>
        <v>No</v>
      </c>
      <c r="W1729" s="19">
        <f>IF(Orders_CLEAN[[#This Row],[Returned]]="Yes",1,0)</f>
        <v>0</v>
      </c>
    </row>
    <row r="1730" spans="1:23" x14ac:dyDescent="0.2">
      <c r="A1730" t="s">
        <v>2502</v>
      </c>
      <c r="B1730" s="5">
        <v>45627</v>
      </c>
      <c r="C1730" s="5" t="str">
        <f>IF(Orders_CLEAN[[#This Row],[Quantity]]="", "Quantity Error!", "Q"&amp;ROUNDUP(MONTH(Orders_CLEAN[[#This Row],[OrderDate]])/3,0))</f>
        <v>Q4</v>
      </c>
      <c r="D1730" t="s">
        <v>546</v>
      </c>
      <c r="E1730" t="str">
        <f>_xlfn.XLOOKUP(Orders_CLEAN[[#This Row],[CustomerID]],Customers[CustomerID],Customers[CustomerName])</f>
        <v>Precious Fourie</v>
      </c>
      <c r="F1730" t="s">
        <v>78</v>
      </c>
      <c r="G1730" t="str">
        <f>_xlfn.XLOOKUP(Orders_CLEAN[[#This Row],[ProductID]],Products[ProductID],Products[ProductName])</f>
        <v>Desks Model 3</v>
      </c>
      <c r="H1730" t="str">
        <f>_xlfn.XLOOKUP(Orders_CLEAN[[#This Row],[ProductName]],Products[ProductName],Products[Category])</f>
        <v>Furniture</v>
      </c>
      <c r="I1730" s="6">
        <f>_xlfn.XLOOKUP(Orders_CLEAN[[#This Row],[ProductID]],Products[ProductID],Products[Cost])</f>
        <v>388.07</v>
      </c>
      <c r="J1730">
        <v>8</v>
      </c>
      <c r="K1730" s="6">
        <v>782.41</v>
      </c>
      <c r="L1730" s="7">
        <v>0.15</v>
      </c>
      <c r="M1730" t="s">
        <v>13</v>
      </c>
      <c r="N1730" t="s">
        <v>21</v>
      </c>
      <c r="O1730" t="str">
        <f>_xlfn.XLOOKUP(Orders_CLEAN[[#This Row],[Region]],Region_lookup[RegionCode],Region_lookup[RegionName])</f>
        <v>KwaZulu-Natal</v>
      </c>
      <c r="P1730" t="s">
        <v>22</v>
      </c>
      <c r="Q1730" t="str">
        <f>_xlfn.XLOOKUP(Orders_CLEAN[[#This Row],[EmployeeID]],Employees[EmployeeID],Employees[EmployeeName])</f>
        <v>Thabo Le Roux</v>
      </c>
      <c r="R1730" s="8">
        <f>Orders_CLEAN[[#This Row],[Quantity]]*Orders_CLEAN[[#This Row],[UnitPrice]]*(1-Orders_CLEAN[[#This Row],[Discount]])</f>
        <v>5320.3879999999999</v>
      </c>
      <c r="S1730" s="8">
        <f>Orders_CLEAN[[#This Row],[Cost]]*Orders_CLEAN[[#This Row],[Quantity]]</f>
        <v>3104.56</v>
      </c>
      <c r="T1730" s="8">
        <f>Orders_CLEAN[[#This Row],[LineTotal]]-Orders_CLEAN[[#This Row],[LineCost]]</f>
        <v>2215.828</v>
      </c>
      <c r="U1730" s="8" t="str">
        <f>IFERROR(IF(Orders_CLEAN[[#This Row],[Profit]]/Orders_CLEAN[[#This Row],[LineTotal]]&gt;0.3, "High", IF(Orders_CLEAN[[#This Row],[Profit]]/Orders_CLEAN[[#This Row],[LineTotal]]&gt;=0.15, "Medium", "Low")), "Quantity Error!")</f>
        <v>High</v>
      </c>
      <c r="V1730" s="8" t="str">
        <f>IF(COUNTIF(Returns[OrderID], Orders_CLEAN[[#This Row],[OrderID]])&gt;0, "Yes", "No")</f>
        <v>Yes</v>
      </c>
      <c r="W1730" s="19">
        <f>IF(Orders_CLEAN[[#This Row],[Returned]]="Yes",1,0)</f>
        <v>1</v>
      </c>
    </row>
    <row r="1731" spans="1:23" x14ac:dyDescent="0.2">
      <c r="A1731" t="s">
        <v>2503</v>
      </c>
      <c r="B1731" s="5">
        <v>45633</v>
      </c>
      <c r="C1731" s="5" t="str">
        <f>IF(Orders_CLEAN[[#This Row],[Quantity]]="", "Quantity Error!", "Q"&amp;ROUNDUP(MONTH(Orders_CLEAN[[#This Row],[OrderDate]])/3,0))</f>
        <v>Q4</v>
      </c>
      <c r="D1731" t="s">
        <v>279</v>
      </c>
      <c r="E1731" t="str">
        <f>_xlfn.XLOOKUP(Orders_CLEAN[[#This Row],[CustomerID]],Customers[CustomerID],Customers[CustomerName])</f>
        <v>Bongani Khumalo</v>
      </c>
      <c r="F1731" t="s">
        <v>142</v>
      </c>
      <c r="G1731" t="str">
        <f>_xlfn.XLOOKUP(Orders_CLEAN[[#This Row],[ProductID]],Products[ProductID],Products[ProductName])</f>
        <v>Laptops Model 3</v>
      </c>
      <c r="H1731" t="str">
        <f>_xlfn.XLOOKUP(Orders_CLEAN[[#This Row],[ProductName]],Products[ProductName],Products[Category])</f>
        <v>Technology</v>
      </c>
      <c r="I1731" s="6">
        <f>_xlfn.XLOOKUP(Orders_CLEAN[[#This Row],[ProductID]],Products[ProductID],Products[Cost])</f>
        <v>727.96</v>
      </c>
      <c r="J1731">
        <v>8</v>
      </c>
      <c r="K1731" s="6">
        <v>1118.93</v>
      </c>
      <c r="L1731" s="7">
        <v>0</v>
      </c>
      <c r="M1731" t="s">
        <v>27</v>
      </c>
      <c r="N1731" t="s">
        <v>47</v>
      </c>
      <c r="O1731" t="str">
        <f>_xlfn.XLOOKUP(Orders_CLEAN[[#This Row],[Region]],Region_lookup[RegionCode],Region_lookup[RegionName])</f>
        <v>Eastern Cape</v>
      </c>
      <c r="P1731" t="s">
        <v>58</v>
      </c>
      <c r="Q1731" t="str">
        <f>_xlfn.XLOOKUP(Orders_CLEAN[[#This Row],[EmployeeID]],Employees[EmployeeID],Employees[EmployeeName])</f>
        <v>Palesa Steyn</v>
      </c>
      <c r="R1731" s="8">
        <f>Orders_CLEAN[[#This Row],[Quantity]]*Orders_CLEAN[[#This Row],[UnitPrice]]*(1-Orders_CLEAN[[#This Row],[Discount]])</f>
        <v>8951.44</v>
      </c>
      <c r="S1731" s="8">
        <f>Orders_CLEAN[[#This Row],[Cost]]*Orders_CLEAN[[#This Row],[Quantity]]</f>
        <v>5823.68</v>
      </c>
      <c r="T1731" s="8">
        <f>Orders_CLEAN[[#This Row],[LineTotal]]-Orders_CLEAN[[#This Row],[LineCost]]</f>
        <v>3127.76</v>
      </c>
      <c r="U1731" s="8" t="str">
        <f>IFERROR(IF(Orders_CLEAN[[#This Row],[Profit]]/Orders_CLEAN[[#This Row],[LineTotal]]&gt;0.3, "High", IF(Orders_CLEAN[[#This Row],[Profit]]/Orders_CLEAN[[#This Row],[LineTotal]]&gt;=0.15, "Medium", "Low")), "Quantity Error!")</f>
        <v>High</v>
      </c>
      <c r="V1731" s="8" t="str">
        <f>IF(COUNTIF(Returns[OrderID], Orders_CLEAN[[#This Row],[OrderID]])&gt;0, "Yes", "No")</f>
        <v>No</v>
      </c>
      <c r="W1731" s="19">
        <f>IF(Orders_CLEAN[[#This Row],[Returned]]="Yes",1,0)</f>
        <v>0</v>
      </c>
    </row>
    <row r="1732" spans="1:23" x14ac:dyDescent="0.2">
      <c r="A1732" t="s">
        <v>2504</v>
      </c>
      <c r="B1732" s="5">
        <v>45477</v>
      </c>
      <c r="C1732" s="5" t="str">
        <f>IF(Orders_CLEAN[[#This Row],[Quantity]]="", "Quantity Error!", "Q"&amp;ROUNDUP(MONTH(Orders_CLEAN[[#This Row],[OrderDate]])/3,0))</f>
        <v>Q3</v>
      </c>
      <c r="D1732" t="s">
        <v>25</v>
      </c>
      <c r="E1732" t="str">
        <f>_xlfn.XLOOKUP(Orders_CLEAN[[#This Row],[CustomerID]],Customers[CustomerID],Customers[CustomerName])</f>
        <v>Anja Pretorius</v>
      </c>
      <c r="F1732" t="s">
        <v>61</v>
      </c>
      <c r="G1732" t="str">
        <f>_xlfn.XLOOKUP(Orders_CLEAN[[#This Row],[ProductID]],Products[ProductID],Products[ProductName])</f>
        <v>Laptops Model 4</v>
      </c>
      <c r="H1732" t="str">
        <f>_xlfn.XLOOKUP(Orders_CLEAN[[#This Row],[ProductName]],Products[ProductName],Products[Category])</f>
        <v>Technology</v>
      </c>
      <c r="I1732" s="6">
        <f>_xlfn.XLOOKUP(Orders_CLEAN[[#This Row],[ProductID]],Products[ProductID],Products[Cost])</f>
        <v>329.6</v>
      </c>
      <c r="J1732">
        <v>12</v>
      </c>
      <c r="K1732" s="6">
        <v>455.77</v>
      </c>
      <c r="L1732" s="7">
        <v>0.1</v>
      </c>
      <c r="M1732" t="s">
        <v>13</v>
      </c>
      <c r="N1732" t="s">
        <v>14</v>
      </c>
      <c r="O1732" t="str">
        <f>_xlfn.XLOOKUP(Orders_CLEAN[[#This Row],[Region]],Region_lookup[RegionCode],Region_lookup[RegionName])</f>
        <v>Western Cape</v>
      </c>
      <c r="P1732" t="s">
        <v>93</v>
      </c>
      <c r="Q1732" t="str">
        <f>_xlfn.XLOOKUP(Orders_CLEAN[[#This Row],[EmployeeID]],Employees[EmployeeID],Employees[EmployeeName])</f>
        <v>Anja Zulu</v>
      </c>
      <c r="R1732" s="8">
        <f>Orders_CLEAN[[#This Row],[Quantity]]*Orders_CLEAN[[#This Row],[UnitPrice]]*(1-Orders_CLEAN[[#This Row],[Discount]])</f>
        <v>4922.3159999999998</v>
      </c>
      <c r="S1732" s="8">
        <f>Orders_CLEAN[[#This Row],[Cost]]*Orders_CLEAN[[#This Row],[Quantity]]</f>
        <v>3955.2000000000003</v>
      </c>
      <c r="T1732" s="8">
        <f>Orders_CLEAN[[#This Row],[LineTotal]]-Orders_CLEAN[[#This Row],[LineCost]]</f>
        <v>967.11599999999953</v>
      </c>
      <c r="U1732" s="8" t="str">
        <f>IFERROR(IF(Orders_CLEAN[[#This Row],[Profit]]/Orders_CLEAN[[#This Row],[LineTotal]]&gt;0.3, "High", IF(Orders_CLEAN[[#This Row],[Profit]]/Orders_CLEAN[[#This Row],[LineTotal]]&gt;=0.15, "Medium", "Low")), "Quantity Error!")</f>
        <v>Medium</v>
      </c>
      <c r="V1732" s="8" t="str">
        <f>IF(COUNTIF(Returns[OrderID], Orders_CLEAN[[#This Row],[OrderID]])&gt;0, "Yes", "No")</f>
        <v>No</v>
      </c>
      <c r="W1732" s="19">
        <f>IF(Orders_CLEAN[[#This Row],[Returned]]="Yes",1,0)</f>
        <v>0</v>
      </c>
    </row>
    <row r="1733" spans="1:23" x14ac:dyDescent="0.2">
      <c r="A1733" t="s">
        <v>2505</v>
      </c>
      <c r="B1733" s="5">
        <v>45753</v>
      </c>
      <c r="C1733" s="5" t="str">
        <f>IF(Orders_CLEAN[[#This Row],[Quantity]]="", "Quantity Error!", "Q"&amp;ROUNDUP(MONTH(Orders_CLEAN[[#This Row],[OrderDate]])/3,0))</f>
        <v>Q2</v>
      </c>
      <c r="D1733" t="s">
        <v>240</v>
      </c>
      <c r="E1733" t="str">
        <f>_xlfn.XLOOKUP(Orders_CLEAN[[#This Row],[CustomerID]],Customers[CustomerID],Customers[CustomerName])</f>
        <v>Riaan Molefe</v>
      </c>
      <c r="F1733" t="s">
        <v>181</v>
      </c>
      <c r="G1733" t="str">
        <f>_xlfn.XLOOKUP(Orders_CLEAN[[#This Row],[ProductID]],Products[ProductID],Products[ProductName])</f>
        <v>Envelopes Model 1</v>
      </c>
      <c r="H1733" t="str">
        <f>_xlfn.XLOOKUP(Orders_CLEAN[[#This Row],[ProductName]],Products[ProductName],Products[Category])</f>
        <v>Office Supplies</v>
      </c>
      <c r="I1733" s="6">
        <f>_xlfn.XLOOKUP(Orders_CLEAN[[#This Row],[ProductID]],Products[ProductID],Products[Cost])</f>
        <v>76.66</v>
      </c>
      <c r="J1733">
        <v>5</v>
      </c>
      <c r="K1733" s="6">
        <v>117.32</v>
      </c>
      <c r="L1733" s="7">
        <v>0</v>
      </c>
      <c r="M1733" t="s">
        <v>27</v>
      </c>
      <c r="N1733" t="s">
        <v>21</v>
      </c>
      <c r="O1733" t="str">
        <f>_xlfn.XLOOKUP(Orders_CLEAN[[#This Row],[Region]],Region_lookup[RegionCode],Region_lookup[RegionName])</f>
        <v>KwaZulu-Natal</v>
      </c>
      <c r="P1733" t="s">
        <v>22</v>
      </c>
      <c r="Q1733" t="str">
        <f>_xlfn.XLOOKUP(Orders_CLEAN[[#This Row],[EmployeeID]],Employees[EmployeeID],Employees[EmployeeName])</f>
        <v>Thabo Le Roux</v>
      </c>
      <c r="R1733" s="8">
        <f>Orders_CLEAN[[#This Row],[Quantity]]*Orders_CLEAN[[#This Row],[UnitPrice]]*(1-Orders_CLEAN[[#This Row],[Discount]])</f>
        <v>586.59999999999991</v>
      </c>
      <c r="S1733" s="8">
        <f>Orders_CLEAN[[#This Row],[Cost]]*Orders_CLEAN[[#This Row],[Quantity]]</f>
        <v>383.29999999999995</v>
      </c>
      <c r="T1733" s="8">
        <f>Orders_CLEAN[[#This Row],[LineTotal]]-Orders_CLEAN[[#This Row],[LineCost]]</f>
        <v>203.29999999999995</v>
      </c>
      <c r="U1733" s="8" t="str">
        <f>IFERROR(IF(Orders_CLEAN[[#This Row],[Profit]]/Orders_CLEAN[[#This Row],[LineTotal]]&gt;0.3, "High", IF(Orders_CLEAN[[#This Row],[Profit]]/Orders_CLEAN[[#This Row],[LineTotal]]&gt;=0.15, "Medium", "Low")), "Quantity Error!")</f>
        <v>High</v>
      </c>
      <c r="V1733" s="8" t="str">
        <f>IF(COUNTIF(Returns[OrderID], Orders_CLEAN[[#This Row],[OrderID]])&gt;0, "Yes", "No")</f>
        <v>No</v>
      </c>
      <c r="W1733" s="19">
        <f>IF(Orders_CLEAN[[#This Row],[Returned]]="Yes",1,0)</f>
        <v>0</v>
      </c>
    </row>
    <row r="1734" spans="1:23" x14ac:dyDescent="0.2">
      <c r="A1734" t="s">
        <v>2506</v>
      </c>
      <c r="B1734" s="5">
        <v>45354</v>
      </c>
      <c r="C1734" s="5" t="str">
        <f>IF(Orders_CLEAN[[#This Row],[Quantity]]="", "Quantity Error!", "Q"&amp;ROUNDUP(MONTH(Orders_CLEAN[[#This Row],[OrderDate]])/3,0))</f>
        <v>Q1</v>
      </c>
      <c r="D1734" t="s">
        <v>616</v>
      </c>
      <c r="E1734" t="str">
        <f>_xlfn.XLOOKUP(Orders_CLEAN[[#This Row],[CustomerID]],Customers[CustomerID],Customers[CustomerName])</f>
        <v>Elmarie Fourie</v>
      </c>
      <c r="F1734" t="s">
        <v>104</v>
      </c>
      <c r="G1734" t="str">
        <f>_xlfn.XLOOKUP(Orders_CLEAN[[#This Row],[ProductID]],Products[ProductID],Products[ProductName])</f>
        <v>Envelopes Model 4</v>
      </c>
      <c r="H1734" t="str">
        <f>_xlfn.XLOOKUP(Orders_CLEAN[[#This Row],[ProductName]],Products[ProductName],Products[Category])</f>
        <v>Office Supplies</v>
      </c>
      <c r="I1734" s="6">
        <f>_xlfn.XLOOKUP(Orders_CLEAN[[#This Row],[ProductID]],Products[ProductID],Products[Cost])</f>
        <v>777.33</v>
      </c>
      <c r="J1734">
        <v>9</v>
      </c>
      <c r="K1734" s="6">
        <v>1363.68</v>
      </c>
      <c r="L1734" s="7">
        <v>0.1</v>
      </c>
      <c r="M1734" t="s">
        <v>36</v>
      </c>
      <c r="N1734" t="s">
        <v>14</v>
      </c>
      <c r="O1734" t="str">
        <f>_xlfn.XLOOKUP(Orders_CLEAN[[#This Row],[Region]],Region_lookup[RegionCode],Region_lookup[RegionName])</f>
        <v>Western Cape</v>
      </c>
      <c r="P1734" t="s">
        <v>93</v>
      </c>
      <c r="Q1734" t="str">
        <f>_xlfn.XLOOKUP(Orders_CLEAN[[#This Row],[EmployeeID]],Employees[EmployeeID],Employees[EmployeeName])</f>
        <v>Anja Zulu</v>
      </c>
      <c r="R1734" s="8">
        <f>Orders_CLEAN[[#This Row],[Quantity]]*Orders_CLEAN[[#This Row],[UnitPrice]]*(1-Orders_CLEAN[[#This Row],[Discount]])</f>
        <v>11045.808000000001</v>
      </c>
      <c r="S1734" s="8">
        <f>Orders_CLEAN[[#This Row],[Cost]]*Orders_CLEAN[[#This Row],[Quantity]]</f>
        <v>6995.97</v>
      </c>
      <c r="T1734" s="8">
        <f>Orders_CLEAN[[#This Row],[LineTotal]]-Orders_CLEAN[[#This Row],[LineCost]]</f>
        <v>4049.8380000000006</v>
      </c>
      <c r="U1734" s="8" t="str">
        <f>IFERROR(IF(Orders_CLEAN[[#This Row],[Profit]]/Orders_CLEAN[[#This Row],[LineTotal]]&gt;0.3, "High", IF(Orders_CLEAN[[#This Row],[Profit]]/Orders_CLEAN[[#This Row],[LineTotal]]&gt;=0.15, "Medium", "Low")), "Quantity Error!")</f>
        <v>High</v>
      </c>
      <c r="V1734" s="8" t="str">
        <f>IF(COUNTIF(Returns[OrderID], Orders_CLEAN[[#This Row],[OrderID]])&gt;0, "Yes", "No")</f>
        <v>No</v>
      </c>
      <c r="W1734" s="19">
        <f>IF(Orders_CLEAN[[#This Row],[Returned]]="Yes",1,0)</f>
        <v>0</v>
      </c>
    </row>
    <row r="1735" spans="1:23" x14ac:dyDescent="0.2">
      <c r="A1735" t="s">
        <v>2507</v>
      </c>
      <c r="B1735" s="5">
        <v>45322</v>
      </c>
      <c r="C1735" s="5" t="str">
        <f>IF(Orders_CLEAN[[#This Row],[Quantity]]="", "Quantity Error!", "Q"&amp;ROUNDUP(MONTH(Orders_CLEAN[[#This Row],[OrderDate]])/3,0))</f>
        <v>Q1</v>
      </c>
      <c r="D1735" t="s">
        <v>194</v>
      </c>
      <c r="E1735" t="str">
        <f>_xlfn.XLOOKUP(Orders_CLEAN[[#This Row],[CustomerID]],Customers[CustomerID],Customers[CustomerName])</f>
        <v>Elmarie Molefe</v>
      </c>
      <c r="F1735" t="s">
        <v>178</v>
      </c>
      <c r="G1735" t="str">
        <f>_xlfn.XLOOKUP(Orders_CLEAN[[#This Row],[ProductID]],Products[ProductID],Products[ProductName])</f>
        <v>Chairs Model 2</v>
      </c>
      <c r="H1735" t="str">
        <f>_xlfn.XLOOKUP(Orders_CLEAN[[#This Row],[ProductName]],Products[ProductName],Products[Category])</f>
        <v>Furniture</v>
      </c>
      <c r="I1735" s="6">
        <f>_xlfn.XLOOKUP(Orders_CLEAN[[#This Row],[ProductID]],Products[ProductID],Products[Cost])</f>
        <v>116.9</v>
      </c>
      <c r="J1735">
        <v>1</v>
      </c>
      <c r="K1735" s="6">
        <v>253.46</v>
      </c>
      <c r="L1735" s="7">
        <v>0</v>
      </c>
      <c r="M1735" t="s">
        <v>27</v>
      </c>
      <c r="N1735" t="s">
        <v>14</v>
      </c>
      <c r="O1735" t="str">
        <f>_xlfn.XLOOKUP(Orders_CLEAN[[#This Row],[Region]],Region_lookup[RegionCode],Region_lookup[RegionName])</f>
        <v>Western Cape</v>
      </c>
      <c r="P1735" t="s">
        <v>15</v>
      </c>
      <c r="Q1735" t="str">
        <f>_xlfn.XLOOKUP(Orders_CLEAN[[#This Row],[EmployeeID]],Employees[EmployeeID],Employees[EmployeeName])</f>
        <v>Anja Fourie</v>
      </c>
      <c r="R1735" s="8">
        <f>Orders_CLEAN[[#This Row],[Quantity]]*Orders_CLEAN[[#This Row],[UnitPrice]]*(1-Orders_CLEAN[[#This Row],[Discount]])</f>
        <v>253.46</v>
      </c>
      <c r="S1735" s="8">
        <f>Orders_CLEAN[[#This Row],[Cost]]*Orders_CLEAN[[#This Row],[Quantity]]</f>
        <v>116.9</v>
      </c>
      <c r="T1735" s="8">
        <f>Orders_CLEAN[[#This Row],[LineTotal]]-Orders_CLEAN[[#This Row],[LineCost]]</f>
        <v>136.56</v>
      </c>
      <c r="U1735" s="8" t="str">
        <f>IFERROR(IF(Orders_CLEAN[[#This Row],[Profit]]/Orders_CLEAN[[#This Row],[LineTotal]]&gt;0.3, "High", IF(Orders_CLEAN[[#This Row],[Profit]]/Orders_CLEAN[[#This Row],[LineTotal]]&gt;=0.15, "Medium", "Low")), "Quantity Error!")</f>
        <v>High</v>
      </c>
      <c r="V1735" s="8" t="str">
        <f>IF(COUNTIF(Returns[OrderID], Orders_CLEAN[[#This Row],[OrderID]])&gt;0, "Yes", "No")</f>
        <v>No</v>
      </c>
      <c r="W1735" s="19">
        <f>IF(Orders_CLEAN[[#This Row],[Returned]]="Yes",1,0)</f>
        <v>0</v>
      </c>
    </row>
    <row r="1736" spans="1:23" x14ac:dyDescent="0.2">
      <c r="A1736" t="s">
        <v>2508</v>
      </c>
      <c r="B1736" s="5">
        <v>45423</v>
      </c>
      <c r="C1736" s="5" t="str">
        <f>IF(Orders_CLEAN[[#This Row],[Quantity]]="", "Quantity Error!", "Q"&amp;ROUNDUP(MONTH(Orders_CLEAN[[#This Row],[OrderDate]])/3,0))</f>
        <v>Q2</v>
      </c>
      <c r="D1736" t="s">
        <v>510</v>
      </c>
      <c r="E1736" t="str">
        <f>_xlfn.XLOOKUP(Orders_CLEAN[[#This Row],[CustomerID]],Customers[CustomerID],Customers[CustomerName])</f>
        <v>Anja Sithole</v>
      </c>
      <c r="F1736" t="s">
        <v>100</v>
      </c>
      <c r="G1736" t="str">
        <f>_xlfn.XLOOKUP(Orders_CLEAN[[#This Row],[ProductID]],Products[ProductID],Products[ProductName])</f>
        <v>Printers Model 1</v>
      </c>
      <c r="H1736" t="str">
        <f>_xlfn.XLOOKUP(Orders_CLEAN[[#This Row],[ProductName]],Products[ProductName],Products[Category])</f>
        <v>Technology</v>
      </c>
      <c r="I1736" s="6">
        <f>_xlfn.XLOOKUP(Orders_CLEAN[[#This Row],[ProductID]],Products[ProductID],Products[Cost])</f>
        <v>595.79999999999995</v>
      </c>
      <c r="J1736">
        <v>2</v>
      </c>
      <c r="K1736" s="6">
        <v>1280.18</v>
      </c>
      <c r="L1736" s="7">
        <v>0.2</v>
      </c>
      <c r="M1736" t="s">
        <v>27</v>
      </c>
      <c r="N1736" t="s">
        <v>47</v>
      </c>
      <c r="O1736" t="str">
        <f>_xlfn.XLOOKUP(Orders_CLEAN[[#This Row],[Region]],Region_lookup[RegionCode],Region_lookup[RegionName])</f>
        <v>Eastern Cape</v>
      </c>
      <c r="P1736" t="s">
        <v>58</v>
      </c>
      <c r="Q1736" t="str">
        <f>_xlfn.XLOOKUP(Orders_CLEAN[[#This Row],[EmployeeID]],Employees[EmployeeID],Employees[EmployeeName])</f>
        <v>Palesa Steyn</v>
      </c>
      <c r="R1736" s="8">
        <f>Orders_CLEAN[[#This Row],[Quantity]]*Orders_CLEAN[[#This Row],[UnitPrice]]*(1-Orders_CLEAN[[#This Row],[Discount]])</f>
        <v>2048.288</v>
      </c>
      <c r="S1736" s="8">
        <f>Orders_CLEAN[[#This Row],[Cost]]*Orders_CLEAN[[#This Row],[Quantity]]</f>
        <v>1191.5999999999999</v>
      </c>
      <c r="T1736" s="8">
        <f>Orders_CLEAN[[#This Row],[LineTotal]]-Orders_CLEAN[[#This Row],[LineCost]]</f>
        <v>856.6880000000001</v>
      </c>
      <c r="U1736" s="8" t="str">
        <f>IFERROR(IF(Orders_CLEAN[[#This Row],[Profit]]/Orders_CLEAN[[#This Row],[LineTotal]]&gt;0.3, "High", IF(Orders_CLEAN[[#This Row],[Profit]]/Orders_CLEAN[[#This Row],[LineTotal]]&gt;=0.15, "Medium", "Low")), "Quantity Error!")</f>
        <v>High</v>
      </c>
      <c r="V1736" s="8" t="str">
        <f>IF(COUNTIF(Returns[OrderID], Orders_CLEAN[[#This Row],[OrderID]])&gt;0, "Yes", "No")</f>
        <v>No</v>
      </c>
      <c r="W1736" s="19">
        <f>IF(Orders_CLEAN[[#This Row],[Returned]]="Yes",1,0)</f>
        <v>0</v>
      </c>
    </row>
    <row r="1737" spans="1:23" x14ac:dyDescent="0.2">
      <c r="A1737" t="s">
        <v>2510</v>
      </c>
      <c r="B1737" s="5">
        <v>45724</v>
      </c>
      <c r="C1737" s="5" t="str">
        <f>IF(Orders_CLEAN[[#This Row],[Quantity]]="", "Quantity Error!", "Q"&amp;ROUNDUP(MONTH(Orders_CLEAN[[#This Row],[OrderDate]])/3,0))</f>
        <v>Q1</v>
      </c>
      <c r="D1737" t="s">
        <v>34</v>
      </c>
      <c r="E1737" t="str">
        <f>_xlfn.XLOOKUP(Orders_CLEAN[[#This Row],[CustomerID]],Customers[CustomerID],Customers[CustomerName])</f>
        <v>Anja Mahlangu</v>
      </c>
      <c r="F1737" t="s">
        <v>35</v>
      </c>
      <c r="G1737" t="str">
        <f>_xlfn.XLOOKUP(Orders_CLEAN[[#This Row],[ProductID]],Products[ProductID],Products[ProductName])</f>
        <v>Accessories Model 1</v>
      </c>
      <c r="H1737" t="str">
        <f>_xlfn.XLOOKUP(Orders_CLEAN[[#This Row],[ProductName]],Products[ProductName],Products[Category])</f>
        <v>Technology</v>
      </c>
      <c r="I1737" s="6">
        <f>_xlfn.XLOOKUP(Orders_CLEAN[[#This Row],[ProductID]],Products[ProductID],Products[Cost])</f>
        <v>329.45</v>
      </c>
      <c r="J1737">
        <v>12</v>
      </c>
      <c r="K1737" s="6">
        <v>709.62</v>
      </c>
      <c r="L1737" s="7">
        <v>0</v>
      </c>
      <c r="M1737" t="s">
        <v>27</v>
      </c>
      <c r="N1737" t="s">
        <v>14</v>
      </c>
      <c r="O1737" t="str">
        <f>_xlfn.XLOOKUP(Orders_CLEAN[[#This Row],[Region]],Region_lookup[RegionCode],Region_lookup[RegionName])</f>
        <v>Western Cape</v>
      </c>
      <c r="P1737" t="s">
        <v>15</v>
      </c>
      <c r="Q1737" t="str">
        <f>_xlfn.XLOOKUP(Orders_CLEAN[[#This Row],[EmployeeID]],Employees[EmployeeID],Employees[EmployeeName])</f>
        <v>Anja Fourie</v>
      </c>
      <c r="R1737" s="8">
        <f>Orders_CLEAN[[#This Row],[Quantity]]*Orders_CLEAN[[#This Row],[UnitPrice]]*(1-Orders_CLEAN[[#This Row],[Discount]])</f>
        <v>8515.44</v>
      </c>
      <c r="S1737" s="8">
        <f>Orders_CLEAN[[#This Row],[Cost]]*Orders_CLEAN[[#This Row],[Quantity]]</f>
        <v>3953.3999999999996</v>
      </c>
      <c r="T1737" s="8">
        <f>Orders_CLEAN[[#This Row],[LineTotal]]-Orders_CLEAN[[#This Row],[LineCost]]</f>
        <v>4562.0400000000009</v>
      </c>
      <c r="U1737" s="8" t="str">
        <f>IFERROR(IF(Orders_CLEAN[[#This Row],[Profit]]/Orders_CLEAN[[#This Row],[LineTotal]]&gt;0.3, "High", IF(Orders_CLEAN[[#This Row],[Profit]]/Orders_CLEAN[[#This Row],[LineTotal]]&gt;=0.15, "Medium", "Low")), "Quantity Error!")</f>
        <v>High</v>
      </c>
      <c r="V1737" s="8" t="str">
        <f>IF(COUNTIF(Returns[OrderID], Orders_CLEAN[[#This Row],[OrderID]])&gt;0, "Yes", "No")</f>
        <v>No</v>
      </c>
      <c r="W1737" s="19">
        <f>IF(Orders_CLEAN[[#This Row],[Returned]]="Yes",1,0)</f>
        <v>0</v>
      </c>
    </row>
    <row r="1738" spans="1:23" x14ac:dyDescent="0.2">
      <c r="A1738" t="s">
        <v>2512</v>
      </c>
      <c r="B1738" s="5">
        <v>45696</v>
      </c>
      <c r="C1738" s="5" t="str">
        <f>IF(Orders_CLEAN[[#This Row],[Quantity]]="", "Quantity Error!", "Q"&amp;ROUNDUP(MONTH(Orders_CLEAN[[#This Row],[OrderDate]])/3,0))</f>
        <v>Quantity Error!</v>
      </c>
      <c r="D1738" t="s">
        <v>404</v>
      </c>
      <c r="E1738" t="str">
        <f>_xlfn.XLOOKUP(Orders_CLEAN[[#This Row],[CustomerID]],Customers[CustomerID],Customers[CustomerName])</f>
        <v>Riaan Botha</v>
      </c>
      <c r="F1738" t="s">
        <v>297</v>
      </c>
      <c r="G1738" t="str">
        <f>_xlfn.XLOOKUP(Orders_CLEAN[[#This Row],[ProductID]],Products[ProductID],Products[ProductName])</f>
        <v>Laptops Model 2</v>
      </c>
      <c r="H1738" t="str">
        <f>_xlfn.XLOOKUP(Orders_CLEAN[[#This Row],[ProductName]],Products[ProductName],Products[Category])</f>
        <v>Technology</v>
      </c>
      <c r="I1738" s="6">
        <f>_xlfn.XLOOKUP(Orders_CLEAN[[#This Row],[ProductID]],Products[ProductID],Products[Cost])</f>
        <v>55.26</v>
      </c>
      <c r="J1738"/>
      <c r="K1738" s="6">
        <v>112.32</v>
      </c>
      <c r="L1738" s="7">
        <v>0</v>
      </c>
      <c r="M1738" t="s">
        <v>36</v>
      </c>
      <c r="N1738" t="s">
        <v>21</v>
      </c>
      <c r="O1738" t="str">
        <f>_xlfn.XLOOKUP(Orders_CLEAN[[#This Row],[Region]],Region_lookup[RegionCode],Region_lookup[RegionName])</f>
        <v>KwaZulu-Natal</v>
      </c>
      <c r="P1738" t="s">
        <v>22</v>
      </c>
      <c r="Q1738" t="str">
        <f>_xlfn.XLOOKUP(Orders_CLEAN[[#This Row],[EmployeeID]],Employees[EmployeeID],Employees[EmployeeName])</f>
        <v>Thabo Le Roux</v>
      </c>
      <c r="R1738" s="8">
        <f>Orders_CLEAN[[#This Row],[Quantity]]*Orders_CLEAN[[#This Row],[UnitPrice]]*(1-Orders_CLEAN[[#This Row],[Discount]])</f>
        <v>0</v>
      </c>
      <c r="S1738" s="8">
        <f>Orders_CLEAN[[#This Row],[Cost]]*Orders_CLEAN[[#This Row],[Quantity]]</f>
        <v>0</v>
      </c>
      <c r="T1738" s="8">
        <f>Orders_CLEAN[[#This Row],[LineTotal]]-Orders_CLEAN[[#This Row],[LineCost]]</f>
        <v>0</v>
      </c>
      <c r="U1738" s="8" t="str">
        <f>IFERROR(IF(Orders_CLEAN[[#This Row],[Profit]]/Orders_CLEAN[[#This Row],[LineTotal]]&gt;0.3, "High", IF(Orders_CLEAN[[#This Row],[Profit]]/Orders_CLEAN[[#This Row],[LineTotal]]&gt;=0.15, "Medium", "Low")), "Quantity Error!")</f>
        <v>Quantity Error!</v>
      </c>
      <c r="V1738" s="8" t="str">
        <f>IF(COUNTIF(Returns[OrderID], Orders_CLEAN[[#This Row],[OrderID]])&gt;0, "Yes", "No")</f>
        <v>No</v>
      </c>
      <c r="W1738" s="19">
        <f>IF(Orders_CLEAN[[#This Row],[Returned]]="Yes",1,0)</f>
        <v>0</v>
      </c>
    </row>
    <row r="1739" spans="1:23" x14ac:dyDescent="0.2">
      <c r="A1739" t="s">
        <v>2513</v>
      </c>
      <c r="B1739" s="5">
        <v>45410</v>
      </c>
      <c r="C1739" s="5" t="str">
        <f>IF(Orders_CLEAN[[#This Row],[Quantity]]="", "Quantity Error!", "Q"&amp;ROUNDUP(MONTH(Orders_CLEAN[[#This Row],[OrderDate]])/3,0))</f>
        <v>Q2</v>
      </c>
      <c r="D1739" t="s">
        <v>72</v>
      </c>
      <c r="E1739" t="str">
        <f>_xlfn.XLOOKUP(Orders_CLEAN[[#This Row],[CustomerID]],Customers[CustomerID],Customers[CustomerName])</f>
        <v>Francois Botha</v>
      </c>
      <c r="F1739" t="s">
        <v>78</v>
      </c>
      <c r="G1739" t="str">
        <f>_xlfn.XLOOKUP(Orders_CLEAN[[#This Row],[ProductID]],Products[ProductID],Products[ProductName])</f>
        <v>Desks Model 3</v>
      </c>
      <c r="H1739" t="str">
        <f>_xlfn.XLOOKUP(Orders_CLEAN[[#This Row],[ProductName]],Products[ProductName],Products[Category])</f>
        <v>Furniture</v>
      </c>
      <c r="I1739" s="6">
        <f>_xlfn.XLOOKUP(Orders_CLEAN[[#This Row],[ProductID]],Products[ProductID],Products[Cost])</f>
        <v>388.07</v>
      </c>
      <c r="J1739">
        <v>2</v>
      </c>
      <c r="K1739" s="6">
        <v>782.41</v>
      </c>
      <c r="L1739" s="7">
        <v>0.05</v>
      </c>
      <c r="M1739" t="s">
        <v>27</v>
      </c>
      <c r="N1739" t="s">
        <v>47</v>
      </c>
      <c r="O1739" t="str">
        <f>_xlfn.XLOOKUP(Orders_CLEAN[[#This Row],[Region]],Region_lookup[RegionCode],Region_lookup[RegionName])</f>
        <v>Eastern Cape</v>
      </c>
      <c r="P1739" t="s">
        <v>75</v>
      </c>
      <c r="Q1739" t="str">
        <f>_xlfn.XLOOKUP(Orders_CLEAN[[#This Row],[EmployeeID]],Employees[EmployeeID],Employees[EmployeeName])</f>
        <v>Francois Steyn</v>
      </c>
      <c r="R1739" s="8">
        <f>Orders_CLEAN[[#This Row],[Quantity]]*Orders_CLEAN[[#This Row],[UnitPrice]]*(1-Orders_CLEAN[[#This Row],[Discount]])</f>
        <v>1486.579</v>
      </c>
      <c r="S1739" s="8">
        <f>Orders_CLEAN[[#This Row],[Cost]]*Orders_CLEAN[[#This Row],[Quantity]]</f>
        <v>776.14</v>
      </c>
      <c r="T1739" s="8">
        <f>Orders_CLEAN[[#This Row],[LineTotal]]-Orders_CLEAN[[#This Row],[LineCost]]</f>
        <v>710.43899999999996</v>
      </c>
      <c r="U1739" s="8" t="str">
        <f>IFERROR(IF(Orders_CLEAN[[#This Row],[Profit]]/Orders_CLEAN[[#This Row],[LineTotal]]&gt;0.3, "High", IF(Orders_CLEAN[[#This Row],[Profit]]/Orders_CLEAN[[#This Row],[LineTotal]]&gt;=0.15, "Medium", "Low")), "Quantity Error!")</f>
        <v>High</v>
      </c>
      <c r="V1739" s="8" t="str">
        <f>IF(COUNTIF(Returns[OrderID], Orders_CLEAN[[#This Row],[OrderID]])&gt;0, "Yes", "No")</f>
        <v>No</v>
      </c>
      <c r="W1739" s="19">
        <f>IF(Orders_CLEAN[[#This Row],[Returned]]="Yes",1,0)</f>
        <v>0</v>
      </c>
    </row>
    <row r="1740" spans="1:23" x14ac:dyDescent="0.2">
      <c r="A1740" t="s">
        <v>2514</v>
      </c>
      <c r="B1740" s="5">
        <v>45590</v>
      </c>
      <c r="C1740" s="5" t="str">
        <f>IF(Orders_CLEAN[[#This Row],[Quantity]]="", "Quantity Error!", "Q"&amp;ROUNDUP(MONTH(Orders_CLEAN[[#This Row],[OrderDate]])/3,0))</f>
        <v>Q4</v>
      </c>
      <c r="D1740" t="s">
        <v>191</v>
      </c>
      <c r="E1740" t="str">
        <f>_xlfn.XLOOKUP(Orders_CLEAN[[#This Row],[CustomerID]],Customers[CustomerID],Customers[CustomerName])</f>
        <v>Pieter Steyn</v>
      </c>
      <c r="F1740" t="s">
        <v>30</v>
      </c>
      <c r="G1740" t="str">
        <f>_xlfn.XLOOKUP(Orders_CLEAN[[#This Row],[ProductID]],Products[ProductID],Products[ProductName])</f>
        <v>Paper Model 4</v>
      </c>
      <c r="H1740" t="str">
        <f>_xlfn.XLOOKUP(Orders_CLEAN[[#This Row],[ProductName]],Products[ProductName],Products[Category])</f>
        <v>Office Supplies</v>
      </c>
      <c r="I1740" s="6">
        <f>_xlfn.XLOOKUP(Orders_CLEAN[[#This Row],[ProductID]],Products[ProductID],Products[Cost])</f>
        <v>528.29</v>
      </c>
      <c r="J1740">
        <v>12</v>
      </c>
      <c r="K1740" s="6">
        <v>798.12</v>
      </c>
      <c r="L1740" s="7">
        <v>0.1</v>
      </c>
      <c r="M1740" t="s">
        <v>27</v>
      </c>
      <c r="N1740" t="s">
        <v>47</v>
      </c>
      <c r="O1740" t="str">
        <f>_xlfn.XLOOKUP(Orders_CLEAN[[#This Row],[Region]],Region_lookup[RegionCode],Region_lookup[RegionName])</f>
        <v>Eastern Cape</v>
      </c>
      <c r="P1740" t="s">
        <v>48</v>
      </c>
      <c r="Q1740" t="str">
        <f>_xlfn.XLOOKUP(Orders_CLEAN[[#This Row],[EmployeeID]],Employees[EmployeeID],Employees[EmployeeName])</f>
        <v>Sipho Ndlovu</v>
      </c>
      <c r="R1740" s="8">
        <f>Orders_CLEAN[[#This Row],[Quantity]]*Orders_CLEAN[[#This Row],[UnitPrice]]*(1-Orders_CLEAN[[#This Row],[Discount]])</f>
        <v>8619.6959999999999</v>
      </c>
      <c r="S1740" s="8">
        <f>Orders_CLEAN[[#This Row],[Cost]]*Orders_CLEAN[[#This Row],[Quantity]]</f>
        <v>6339.48</v>
      </c>
      <c r="T1740" s="8">
        <f>Orders_CLEAN[[#This Row],[LineTotal]]-Orders_CLEAN[[#This Row],[LineCost]]</f>
        <v>2280.2160000000003</v>
      </c>
      <c r="U1740" s="8" t="str">
        <f>IFERROR(IF(Orders_CLEAN[[#This Row],[Profit]]/Orders_CLEAN[[#This Row],[LineTotal]]&gt;0.3, "High", IF(Orders_CLEAN[[#This Row],[Profit]]/Orders_CLEAN[[#This Row],[LineTotal]]&gt;=0.15, "Medium", "Low")), "Quantity Error!")</f>
        <v>Medium</v>
      </c>
      <c r="V1740" s="8" t="str">
        <f>IF(COUNTIF(Returns[OrderID], Orders_CLEAN[[#This Row],[OrderID]])&gt;0, "Yes", "No")</f>
        <v>No</v>
      </c>
      <c r="W1740" s="19">
        <f>IF(Orders_CLEAN[[#This Row],[Returned]]="Yes",1,0)</f>
        <v>0</v>
      </c>
    </row>
    <row r="1741" spans="1:23" x14ac:dyDescent="0.2">
      <c r="A1741" t="s">
        <v>2515</v>
      </c>
      <c r="B1741" s="5">
        <v>45602</v>
      </c>
      <c r="C1741" s="5" t="str">
        <f>IF(Orders_CLEAN[[#This Row],[Quantity]]="", "Quantity Error!", "Q"&amp;ROUNDUP(MONTH(Orders_CLEAN[[#This Row],[OrderDate]])/3,0))</f>
        <v>Q4</v>
      </c>
      <c r="D1741" t="s">
        <v>263</v>
      </c>
      <c r="E1741" t="str">
        <f>_xlfn.XLOOKUP(Orders_CLEAN[[#This Row],[CustomerID]],Customers[CustomerID],Customers[CustomerName])</f>
        <v>Kagiso Coetzee</v>
      </c>
      <c r="F1741" t="s">
        <v>92</v>
      </c>
      <c r="G1741" t="str">
        <f>_xlfn.XLOOKUP(Orders_CLEAN[[#This Row],[ProductID]],Products[ProductID],Products[ProductName])</f>
        <v>Accessories Model 3</v>
      </c>
      <c r="H1741" t="str">
        <f>_xlfn.XLOOKUP(Orders_CLEAN[[#This Row],[ProductName]],Products[ProductName],Products[Category])</f>
        <v>Technology</v>
      </c>
      <c r="I1741" s="6">
        <f>_xlfn.XLOOKUP(Orders_CLEAN[[#This Row],[ProductID]],Products[ProductID],Products[Cost])</f>
        <v>357.49</v>
      </c>
      <c r="J1741">
        <v>7</v>
      </c>
      <c r="K1741" s="6">
        <v>769.69</v>
      </c>
      <c r="L1741" s="7">
        <v>0</v>
      </c>
      <c r="M1741" t="s">
        <v>36</v>
      </c>
      <c r="N1741" t="s">
        <v>14</v>
      </c>
      <c r="O1741" t="str">
        <f>_xlfn.XLOOKUP(Orders_CLEAN[[#This Row],[Region]],Region_lookup[RegionCode],Region_lookup[RegionName])</f>
        <v>Western Cape</v>
      </c>
      <c r="P1741" t="s">
        <v>82</v>
      </c>
      <c r="Q1741" t="str">
        <f>_xlfn.XLOOKUP(Orders_CLEAN[[#This Row],[EmployeeID]],Employees[EmployeeID],Employees[EmployeeName])</f>
        <v>Thabo Pretorius</v>
      </c>
      <c r="R1741" s="8">
        <f>Orders_CLEAN[[#This Row],[Quantity]]*Orders_CLEAN[[#This Row],[UnitPrice]]*(1-Orders_CLEAN[[#This Row],[Discount]])</f>
        <v>5387.83</v>
      </c>
      <c r="S1741" s="8">
        <f>Orders_CLEAN[[#This Row],[Cost]]*Orders_CLEAN[[#This Row],[Quantity]]</f>
        <v>2502.4300000000003</v>
      </c>
      <c r="T1741" s="8">
        <f>Orders_CLEAN[[#This Row],[LineTotal]]-Orders_CLEAN[[#This Row],[LineCost]]</f>
        <v>2885.3999999999996</v>
      </c>
      <c r="U1741" s="8" t="str">
        <f>IFERROR(IF(Orders_CLEAN[[#This Row],[Profit]]/Orders_CLEAN[[#This Row],[LineTotal]]&gt;0.3, "High", IF(Orders_CLEAN[[#This Row],[Profit]]/Orders_CLEAN[[#This Row],[LineTotal]]&gt;=0.15, "Medium", "Low")), "Quantity Error!")</f>
        <v>High</v>
      </c>
      <c r="V1741" s="8" t="str">
        <f>IF(COUNTIF(Returns[OrderID], Orders_CLEAN[[#This Row],[OrderID]])&gt;0, "Yes", "No")</f>
        <v>No</v>
      </c>
      <c r="W1741" s="19">
        <f>IF(Orders_CLEAN[[#This Row],[Returned]]="Yes",1,0)</f>
        <v>0</v>
      </c>
    </row>
    <row r="1742" spans="1:23" x14ac:dyDescent="0.2">
      <c r="A1742" t="s">
        <v>2516</v>
      </c>
      <c r="B1742" s="5">
        <v>45754</v>
      </c>
      <c r="C1742" s="5" t="str">
        <f>IF(Orders_CLEAN[[#This Row],[Quantity]]="", "Quantity Error!", "Q"&amp;ROUNDUP(MONTH(Orders_CLEAN[[#This Row],[OrderDate]])/3,0))</f>
        <v>Q2</v>
      </c>
      <c r="D1742" t="s">
        <v>50</v>
      </c>
      <c r="E1742" t="str">
        <f>_xlfn.XLOOKUP(Orders_CLEAN[[#This Row],[CustomerID]],Customers[CustomerID],Customers[CustomerName])</f>
        <v>Precious Steyn</v>
      </c>
      <c r="F1742" t="s">
        <v>174</v>
      </c>
      <c r="G1742" t="str">
        <f>_xlfn.XLOOKUP(Orders_CLEAN[[#This Row],[ProductID]],Products[ProductID],Products[ProductName])</f>
        <v>Printers Model 4</v>
      </c>
      <c r="H1742" t="str">
        <f>_xlfn.XLOOKUP(Orders_CLEAN[[#This Row],[ProductName]],Products[ProductName],Products[Category])</f>
        <v>Technology</v>
      </c>
      <c r="I1742" s="6">
        <f>_xlfn.XLOOKUP(Orders_CLEAN[[#This Row],[ProductID]],Products[ProductID],Products[Cost])</f>
        <v>83.72</v>
      </c>
      <c r="J1742">
        <v>6</v>
      </c>
      <c r="K1742" s="6">
        <v>143.57</v>
      </c>
      <c r="L1742" s="7">
        <v>0.2</v>
      </c>
      <c r="M1742" t="s">
        <v>13</v>
      </c>
      <c r="N1742" t="s">
        <v>31</v>
      </c>
      <c r="O1742" t="str">
        <f>_xlfn.XLOOKUP(Orders_CLEAN[[#This Row],[Region]],Region_lookup[RegionCode],Region_lookup[RegionName])</f>
        <v>Gauteng</v>
      </c>
      <c r="P1742" t="s">
        <v>52</v>
      </c>
      <c r="Q1742" t="str">
        <f>_xlfn.XLOOKUP(Orders_CLEAN[[#This Row],[EmployeeID]],Employees[EmployeeID],Employees[EmployeeName])</f>
        <v>Precious Mbatha</v>
      </c>
      <c r="R1742" s="8">
        <f>Orders_CLEAN[[#This Row],[Quantity]]*Orders_CLEAN[[#This Row],[UnitPrice]]*(1-Orders_CLEAN[[#This Row],[Discount]])</f>
        <v>689.13599999999997</v>
      </c>
      <c r="S1742" s="8">
        <f>Orders_CLEAN[[#This Row],[Cost]]*Orders_CLEAN[[#This Row],[Quantity]]</f>
        <v>502.32</v>
      </c>
      <c r="T1742" s="8">
        <f>Orders_CLEAN[[#This Row],[LineTotal]]-Orders_CLEAN[[#This Row],[LineCost]]</f>
        <v>186.81599999999997</v>
      </c>
      <c r="U1742" s="8" t="str">
        <f>IFERROR(IF(Orders_CLEAN[[#This Row],[Profit]]/Orders_CLEAN[[#This Row],[LineTotal]]&gt;0.3, "High", IF(Orders_CLEAN[[#This Row],[Profit]]/Orders_CLEAN[[#This Row],[LineTotal]]&gt;=0.15, "Medium", "Low")), "Quantity Error!")</f>
        <v>Medium</v>
      </c>
      <c r="V1742" s="8" t="str">
        <f>IF(COUNTIF(Returns[OrderID], Orders_CLEAN[[#This Row],[OrderID]])&gt;0, "Yes", "No")</f>
        <v>No</v>
      </c>
      <c r="W1742" s="19">
        <f>IF(Orders_CLEAN[[#This Row],[Returned]]="Yes",1,0)</f>
        <v>0</v>
      </c>
    </row>
    <row r="1743" spans="1:23" x14ac:dyDescent="0.2">
      <c r="A1743" t="s">
        <v>2518</v>
      </c>
      <c r="B1743" s="5">
        <v>45665</v>
      </c>
      <c r="C1743" s="5" t="str">
        <f>IF(Orders_CLEAN[[#This Row],[Quantity]]="", "Quantity Error!", "Q"&amp;ROUNDUP(MONTH(Orders_CLEAN[[#This Row],[OrderDate]])/3,0))</f>
        <v>Q1</v>
      </c>
      <c r="D1743" t="s">
        <v>263</v>
      </c>
      <c r="E1743" t="str">
        <f>_xlfn.XLOOKUP(Orders_CLEAN[[#This Row],[CustomerID]],Customers[CustomerID],Customers[CustomerName])</f>
        <v>Kagiso Coetzee</v>
      </c>
      <c r="F1743" t="s">
        <v>92</v>
      </c>
      <c r="G1743" t="str">
        <f>_xlfn.XLOOKUP(Orders_CLEAN[[#This Row],[ProductID]],Products[ProductID],Products[ProductName])</f>
        <v>Accessories Model 3</v>
      </c>
      <c r="H1743" t="str">
        <f>_xlfn.XLOOKUP(Orders_CLEAN[[#This Row],[ProductName]],Products[ProductName],Products[Category])</f>
        <v>Technology</v>
      </c>
      <c r="I1743" s="6">
        <f>_xlfn.XLOOKUP(Orders_CLEAN[[#This Row],[ProductID]],Products[ProductID],Products[Cost])</f>
        <v>357.49</v>
      </c>
      <c r="J1743">
        <v>2</v>
      </c>
      <c r="K1743" s="6">
        <v>769.69</v>
      </c>
      <c r="L1743" s="7">
        <v>0.1</v>
      </c>
      <c r="M1743" t="s">
        <v>13</v>
      </c>
      <c r="N1743" t="s">
        <v>14</v>
      </c>
      <c r="O1743" t="str">
        <f>_xlfn.XLOOKUP(Orders_CLEAN[[#This Row],[Region]],Region_lookup[RegionCode],Region_lookup[RegionName])</f>
        <v>Western Cape</v>
      </c>
      <c r="P1743" t="s">
        <v>93</v>
      </c>
      <c r="Q1743" t="str">
        <f>_xlfn.XLOOKUP(Orders_CLEAN[[#This Row],[EmployeeID]],Employees[EmployeeID],Employees[EmployeeName])</f>
        <v>Anja Zulu</v>
      </c>
      <c r="R1743" s="8">
        <f>Orders_CLEAN[[#This Row],[Quantity]]*Orders_CLEAN[[#This Row],[UnitPrice]]*(1-Orders_CLEAN[[#This Row],[Discount]])</f>
        <v>1385.4420000000002</v>
      </c>
      <c r="S1743" s="8">
        <f>Orders_CLEAN[[#This Row],[Cost]]*Orders_CLEAN[[#This Row],[Quantity]]</f>
        <v>714.98</v>
      </c>
      <c r="T1743" s="8">
        <f>Orders_CLEAN[[#This Row],[LineTotal]]-Orders_CLEAN[[#This Row],[LineCost]]</f>
        <v>670.46200000000022</v>
      </c>
      <c r="U1743" s="8" t="str">
        <f>IFERROR(IF(Orders_CLEAN[[#This Row],[Profit]]/Orders_CLEAN[[#This Row],[LineTotal]]&gt;0.3, "High", IF(Orders_CLEAN[[#This Row],[Profit]]/Orders_CLEAN[[#This Row],[LineTotal]]&gt;=0.15, "Medium", "Low")), "Quantity Error!")</f>
        <v>High</v>
      </c>
      <c r="V1743" s="8" t="str">
        <f>IF(COUNTIF(Returns[OrderID], Orders_CLEAN[[#This Row],[OrderID]])&gt;0, "Yes", "No")</f>
        <v>No</v>
      </c>
      <c r="W1743" s="19">
        <f>IF(Orders_CLEAN[[#This Row],[Returned]]="Yes",1,0)</f>
        <v>0</v>
      </c>
    </row>
    <row r="1744" spans="1:23" x14ac:dyDescent="0.2">
      <c r="A1744" t="s">
        <v>2519</v>
      </c>
      <c r="B1744" s="5">
        <v>45715</v>
      </c>
      <c r="C1744" s="5" t="str">
        <f>IF(Orders_CLEAN[[#This Row],[Quantity]]="", "Quantity Error!", "Q"&amp;ROUNDUP(MONTH(Orders_CLEAN[[#This Row],[OrderDate]])/3,0))</f>
        <v>Q1</v>
      </c>
      <c r="D1744" t="s">
        <v>107</v>
      </c>
      <c r="E1744" t="str">
        <f>_xlfn.XLOOKUP(Orders_CLEAN[[#This Row],[CustomerID]],Customers[CustomerID],Customers[CustomerName])</f>
        <v>Nomvula Molefe</v>
      </c>
      <c r="F1744" t="s">
        <v>35</v>
      </c>
      <c r="G1744" t="str">
        <f>_xlfn.XLOOKUP(Orders_CLEAN[[#This Row],[ProductID]],Products[ProductID],Products[ProductName])</f>
        <v>Accessories Model 1</v>
      </c>
      <c r="H1744" t="str">
        <f>_xlfn.XLOOKUP(Orders_CLEAN[[#This Row],[ProductName]],Products[ProductName],Products[Category])</f>
        <v>Technology</v>
      </c>
      <c r="I1744" s="6">
        <f>_xlfn.XLOOKUP(Orders_CLEAN[[#This Row],[ProductID]],Products[ProductID],Products[Cost])</f>
        <v>329.45</v>
      </c>
      <c r="J1744">
        <v>7</v>
      </c>
      <c r="K1744" s="6">
        <v>709.62</v>
      </c>
      <c r="L1744" s="7">
        <v>0</v>
      </c>
      <c r="M1744" t="s">
        <v>27</v>
      </c>
      <c r="N1744" t="s">
        <v>14</v>
      </c>
      <c r="O1744" t="str">
        <f>_xlfn.XLOOKUP(Orders_CLEAN[[#This Row],[Region]],Region_lookup[RegionCode],Region_lookup[RegionName])</f>
        <v>Western Cape</v>
      </c>
      <c r="P1744" t="s">
        <v>93</v>
      </c>
      <c r="Q1744" t="str">
        <f>_xlfn.XLOOKUP(Orders_CLEAN[[#This Row],[EmployeeID]],Employees[EmployeeID],Employees[EmployeeName])</f>
        <v>Anja Zulu</v>
      </c>
      <c r="R1744" s="8">
        <f>Orders_CLEAN[[#This Row],[Quantity]]*Orders_CLEAN[[#This Row],[UnitPrice]]*(1-Orders_CLEAN[[#This Row],[Discount]])</f>
        <v>4967.34</v>
      </c>
      <c r="S1744" s="8">
        <f>Orders_CLEAN[[#This Row],[Cost]]*Orders_CLEAN[[#This Row],[Quantity]]</f>
        <v>2306.15</v>
      </c>
      <c r="T1744" s="8">
        <f>Orders_CLEAN[[#This Row],[LineTotal]]-Orders_CLEAN[[#This Row],[LineCost]]</f>
        <v>2661.19</v>
      </c>
      <c r="U1744" s="8" t="str">
        <f>IFERROR(IF(Orders_CLEAN[[#This Row],[Profit]]/Orders_CLEAN[[#This Row],[LineTotal]]&gt;0.3, "High", IF(Orders_CLEAN[[#This Row],[Profit]]/Orders_CLEAN[[#This Row],[LineTotal]]&gt;=0.15, "Medium", "Low")), "Quantity Error!")</f>
        <v>High</v>
      </c>
      <c r="V1744" s="8" t="str">
        <f>IF(COUNTIF(Returns[OrderID], Orders_CLEAN[[#This Row],[OrderID]])&gt;0, "Yes", "No")</f>
        <v>No</v>
      </c>
      <c r="W1744" s="19">
        <f>IF(Orders_CLEAN[[#This Row],[Returned]]="Yes",1,0)</f>
        <v>0</v>
      </c>
    </row>
    <row r="1745" spans="1:23" x14ac:dyDescent="0.2">
      <c r="A1745" t="s">
        <v>2520</v>
      </c>
      <c r="B1745" s="5">
        <v>45590</v>
      </c>
      <c r="C1745" s="5" t="str">
        <f>IF(Orders_CLEAN[[#This Row],[Quantity]]="", "Quantity Error!", "Q"&amp;ROUNDUP(MONTH(Orders_CLEAN[[#This Row],[OrderDate]])/3,0))</f>
        <v>Q4</v>
      </c>
      <c r="D1745" t="s">
        <v>362</v>
      </c>
      <c r="E1745" t="str">
        <f>_xlfn.XLOOKUP(Orders_CLEAN[[#This Row],[CustomerID]],Customers[CustomerID],Customers[CustomerName])</f>
        <v>Palesa Venter</v>
      </c>
      <c r="F1745" t="s">
        <v>92</v>
      </c>
      <c r="G1745" t="str">
        <f>_xlfn.XLOOKUP(Orders_CLEAN[[#This Row],[ProductID]],Products[ProductID],Products[ProductName])</f>
        <v>Accessories Model 3</v>
      </c>
      <c r="H1745" t="str">
        <f>_xlfn.XLOOKUP(Orders_CLEAN[[#This Row],[ProductName]],Products[ProductName],Products[Category])</f>
        <v>Technology</v>
      </c>
      <c r="I1745" s="6">
        <f>_xlfn.XLOOKUP(Orders_CLEAN[[#This Row],[ProductID]],Products[ProductID],Products[Cost])</f>
        <v>357.49</v>
      </c>
      <c r="J1745">
        <v>4</v>
      </c>
      <c r="K1745" s="6">
        <v>769.69</v>
      </c>
      <c r="L1745" s="7">
        <v>0.1</v>
      </c>
      <c r="M1745" t="s">
        <v>27</v>
      </c>
      <c r="N1745" t="s">
        <v>21</v>
      </c>
      <c r="O1745" t="str">
        <f>_xlfn.XLOOKUP(Orders_CLEAN[[#This Row],[Region]],Region_lookup[RegionCode],Region_lookup[RegionName])</f>
        <v>KwaZulu-Natal</v>
      </c>
      <c r="P1745" t="s">
        <v>22</v>
      </c>
      <c r="Q1745" t="str">
        <f>_xlfn.XLOOKUP(Orders_CLEAN[[#This Row],[EmployeeID]],Employees[EmployeeID],Employees[EmployeeName])</f>
        <v>Thabo Le Roux</v>
      </c>
      <c r="R1745" s="8">
        <f>Orders_CLEAN[[#This Row],[Quantity]]*Orders_CLEAN[[#This Row],[UnitPrice]]*(1-Orders_CLEAN[[#This Row],[Discount]])</f>
        <v>2770.8840000000005</v>
      </c>
      <c r="S1745" s="8">
        <f>Orders_CLEAN[[#This Row],[Cost]]*Orders_CLEAN[[#This Row],[Quantity]]</f>
        <v>1429.96</v>
      </c>
      <c r="T1745" s="8">
        <f>Orders_CLEAN[[#This Row],[LineTotal]]-Orders_CLEAN[[#This Row],[LineCost]]</f>
        <v>1340.9240000000004</v>
      </c>
      <c r="U1745" s="8" t="str">
        <f>IFERROR(IF(Orders_CLEAN[[#This Row],[Profit]]/Orders_CLEAN[[#This Row],[LineTotal]]&gt;0.3, "High", IF(Orders_CLEAN[[#This Row],[Profit]]/Orders_CLEAN[[#This Row],[LineTotal]]&gt;=0.15, "Medium", "Low")), "Quantity Error!")</f>
        <v>High</v>
      </c>
      <c r="V1745" s="8" t="str">
        <f>IF(COUNTIF(Returns[OrderID], Orders_CLEAN[[#This Row],[OrderID]])&gt;0, "Yes", "No")</f>
        <v>No</v>
      </c>
      <c r="W1745" s="19">
        <f>IF(Orders_CLEAN[[#This Row],[Returned]]="Yes",1,0)</f>
        <v>0</v>
      </c>
    </row>
    <row r="1746" spans="1:23" x14ac:dyDescent="0.2">
      <c r="A1746" t="s">
        <v>2521</v>
      </c>
      <c r="B1746" s="5">
        <v>45714</v>
      </c>
      <c r="C1746" s="5" t="str">
        <f>IF(Orders_CLEAN[[#This Row],[Quantity]]="", "Quantity Error!", "Q"&amp;ROUNDUP(MONTH(Orders_CLEAN[[#This Row],[OrderDate]])/3,0))</f>
        <v>Q1</v>
      </c>
      <c r="D1746" t="s">
        <v>310</v>
      </c>
      <c r="E1746" t="str">
        <f>_xlfn.XLOOKUP(Orders_CLEAN[[#This Row],[CustomerID]],Customers[CustomerID],Customers[CustomerName])</f>
        <v>Riaan Khumalo</v>
      </c>
      <c r="F1746" t="s">
        <v>155</v>
      </c>
      <c r="G1746" t="str">
        <f>_xlfn.XLOOKUP(Orders_CLEAN[[#This Row],[ProductID]],Products[ProductID],Products[ProductName])</f>
        <v>Monitors Model 1</v>
      </c>
      <c r="H1746" t="str">
        <f>_xlfn.XLOOKUP(Orders_CLEAN[[#This Row],[ProductName]],Products[ProductName],Products[Category])</f>
        <v>Technology</v>
      </c>
      <c r="I1746" s="6">
        <f>_xlfn.XLOOKUP(Orders_CLEAN[[#This Row],[ProductID]],Products[ProductID],Products[Cost])</f>
        <v>757.28</v>
      </c>
      <c r="J1746">
        <v>8</v>
      </c>
      <c r="K1746" s="6">
        <v>1165.56</v>
      </c>
      <c r="L1746" s="7">
        <v>0.15</v>
      </c>
      <c r="M1746" t="s">
        <v>13</v>
      </c>
      <c r="N1746" t="s">
        <v>14</v>
      </c>
      <c r="O1746" t="str">
        <f>_xlfn.XLOOKUP(Orders_CLEAN[[#This Row],[Region]],Region_lookup[RegionCode],Region_lookup[RegionName])</f>
        <v>Western Cape</v>
      </c>
      <c r="P1746" t="s">
        <v>82</v>
      </c>
      <c r="Q1746" t="str">
        <f>_xlfn.XLOOKUP(Orders_CLEAN[[#This Row],[EmployeeID]],Employees[EmployeeID],Employees[EmployeeName])</f>
        <v>Thabo Pretorius</v>
      </c>
      <c r="R1746" s="8">
        <f>Orders_CLEAN[[#This Row],[Quantity]]*Orders_CLEAN[[#This Row],[UnitPrice]]*(1-Orders_CLEAN[[#This Row],[Discount]])</f>
        <v>7925.8079999999991</v>
      </c>
      <c r="S1746" s="8">
        <f>Orders_CLEAN[[#This Row],[Cost]]*Orders_CLEAN[[#This Row],[Quantity]]</f>
        <v>6058.24</v>
      </c>
      <c r="T1746" s="8">
        <f>Orders_CLEAN[[#This Row],[LineTotal]]-Orders_CLEAN[[#This Row],[LineCost]]</f>
        <v>1867.5679999999993</v>
      </c>
      <c r="U1746" s="8" t="str">
        <f>IFERROR(IF(Orders_CLEAN[[#This Row],[Profit]]/Orders_CLEAN[[#This Row],[LineTotal]]&gt;0.3, "High", IF(Orders_CLEAN[[#This Row],[Profit]]/Orders_CLEAN[[#This Row],[LineTotal]]&gt;=0.15, "Medium", "Low")), "Quantity Error!")</f>
        <v>Medium</v>
      </c>
      <c r="V1746" s="8" t="str">
        <f>IF(COUNTIF(Returns[OrderID], Orders_CLEAN[[#This Row],[OrderID]])&gt;0, "Yes", "No")</f>
        <v>No</v>
      </c>
      <c r="W1746" s="19">
        <f>IF(Orders_CLEAN[[#This Row],[Returned]]="Yes",1,0)</f>
        <v>0</v>
      </c>
    </row>
    <row r="1747" spans="1:23" x14ac:dyDescent="0.2">
      <c r="A1747" t="s">
        <v>2522</v>
      </c>
      <c r="B1747" s="5">
        <v>45488</v>
      </c>
      <c r="C1747" s="5" t="str">
        <f>IF(Orders_CLEAN[[#This Row],[Quantity]]="", "Quantity Error!", "Q"&amp;ROUNDUP(MONTH(Orders_CLEAN[[#This Row],[OrderDate]])/3,0))</f>
        <v>Q3</v>
      </c>
      <c r="D1747" t="s">
        <v>120</v>
      </c>
      <c r="E1747" t="str">
        <f>_xlfn.XLOOKUP(Orders_CLEAN[[#This Row],[CustomerID]],Customers[CustomerID],Customers[CustomerName])</f>
        <v>Francois Sithole</v>
      </c>
      <c r="F1747" t="s">
        <v>269</v>
      </c>
      <c r="G1747" t="str">
        <f>_xlfn.XLOOKUP(Orders_CLEAN[[#This Row],[ProductID]],Products[ProductID],Products[ProductName])</f>
        <v>Binders Model 1</v>
      </c>
      <c r="H1747" t="str">
        <f>_xlfn.XLOOKUP(Orders_CLEAN[[#This Row],[ProductName]],Products[ProductName],Products[Category])</f>
        <v>Office Supplies</v>
      </c>
      <c r="I1747" s="6">
        <f>_xlfn.XLOOKUP(Orders_CLEAN[[#This Row],[ProductID]],Products[ProductID],Products[Cost])</f>
        <v>454.91</v>
      </c>
      <c r="J1747">
        <v>10</v>
      </c>
      <c r="K1747" s="6">
        <v>865.02</v>
      </c>
      <c r="L1747" s="7">
        <v>0.15</v>
      </c>
      <c r="M1747" t="s">
        <v>13</v>
      </c>
      <c r="N1747" t="s">
        <v>31</v>
      </c>
      <c r="O1747" t="str">
        <f>_xlfn.XLOOKUP(Orders_CLEAN[[#This Row],[Region]],Region_lookup[RegionCode],Region_lookup[RegionName])</f>
        <v>Gauteng</v>
      </c>
      <c r="P1747" t="s">
        <v>52</v>
      </c>
      <c r="Q1747" t="str">
        <f>_xlfn.XLOOKUP(Orders_CLEAN[[#This Row],[EmployeeID]],Employees[EmployeeID],Employees[EmployeeName])</f>
        <v>Precious Mbatha</v>
      </c>
      <c r="R1747" s="8">
        <f>Orders_CLEAN[[#This Row],[Quantity]]*Orders_CLEAN[[#This Row],[UnitPrice]]*(1-Orders_CLEAN[[#This Row],[Discount]])</f>
        <v>7352.67</v>
      </c>
      <c r="S1747" s="8">
        <f>Orders_CLEAN[[#This Row],[Cost]]*Orders_CLEAN[[#This Row],[Quantity]]</f>
        <v>4549.1000000000004</v>
      </c>
      <c r="T1747" s="8">
        <f>Orders_CLEAN[[#This Row],[LineTotal]]-Orders_CLEAN[[#This Row],[LineCost]]</f>
        <v>2803.5699999999997</v>
      </c>
      <c r="U1747" s="8" t="str">
        <f>IFERROR(IF(Orders_CLEAN[[#This Row],[Profit]]/Orders_CLEAN[[#This Row],[LineTotal]]&gt;0.3, "High", IF(Orders_CLEAN[[#This Row],[Profit]]/Orders_CLEAN[[#This Row],[LineTotal]]&gt;=0.15, "Medium", "Low")), "Quantity Error!")</f>
        <v>High</v>
      </c>
      <c r="V1747" s="8" t="str">
        <f>IF(COUNTIF(Returns[OrderID], Orders_CLEAN[[#This Row],[OrderID]])&gt;0, "Yes", "No")</f>
        <v>No</v>
      </c>
      <c r="W1747" s="19">
        <f>IF(Orders_CLEAN[[#This Row],[Returned]]="Yes",1,0)</f>
        <v>0</v>
      </c>
    </row>
    <row r="1748" spans="1:23" x14ac:dyDescent="0.2">
      <c r="A1748" t="s">
        <v>2523</v>
      </c>
      <c r="B1748" s="5">
        <v>45732</v>
      </c>
      <c r="C1748" s="5" t="str">
        <f>IF(Orders_CLEAN[[#This Row],[Quantity]]="", "Quantity Error!", "Q"&amp;ROUNDUP(MONTH(Orders_CLEAN[[#This Row],[OrderDate]])/3,0))</f>
        <v>Q1</v>
      </c>
      <c r="D1748" t="s">
        <v>723</v>
      </c>
      <c r="E1748" t="str">
        <f>_xlfn.XLOOKUP(Orders_CLEAN[[#This Row],[CustomerID]],Customers[CustomerID],Customers[CustomerName])</f>
        <v>Palesa Molefe</v>
      </c>
      <c r="F1748" t="s">
        <v>12</v>
      </c>
      <c r="G1748" t="str">
        <f>_xlfn.XLOOKUP(Orders_CLEAN[[#This Row],[ProductID]],Products[ProductID],Products[ProductName])</f>
        <v>Printers Model 3</v>
      </c>
      <c r="H1748" t="str">
        <f>_xlfn.XLOOKUP(Orders_CLEAN[[#This Row],[ProductName]],Products[ProductName],Products[Category])</f>
        <v>Technology</v>
      </c>
      <c r="I1748" s="6">
        <f>_xlfn.XLOOKUP(Orders_CLEAN[[#This Row],[ProductID]],Products[ProductID],Products[Cost])</f>
        <v>127.85</v>
      </c>
      <c r="J1748">
        <v>8</v>
      </c>
      <c r="K1748" s="6">
        <v>210.2</v>
      </c>
      <c r="L1748" s="7">
        <v>0</v>
      </c>
      <c r="M1748" t="s">
        <v>27</v>
      </c>
      <c r="N1748" t="s">
        <v>21</v>
      </c>
      <c r="O1748" t="str">
        <f>_xlfn.XLOOKUP(Orders_CLEAN[[#This Row],[Region]],Region_lookup[RegionCode],Region_lookup[RegionName])</f>
        <v>KwaZulu-Natal</v>
      </c>
      <c r="P1748" t="s">
        <v>170</v>
      </c>
      <c r="Q1748" t="str">
        <f>_xlfn.XLOOKUP(Orders_CLEAN[[#This Row],[EmployeeID]],Employees[EmployeeID],Employees[EmployeeName])</f>
        <v>Nomvula Le Roux</v>
      </c>
      <c r="R1748" s="8">
        <f>Orders_CLEAN[[#This Row],[Quantity]]*Orders_CLEAN[[#This Row],[UnitPrice]]*(1-Orders_CLEAN[[#This Row],[Discount]])</f>
        <v>1681.6</v>
      </c>
      <c r="S1748" s="8">
        <f>Orders_CLEAN[[#This Row],[Cost]]*Orders_CLEAN[[#This Row],[Quantity]]</f>
        <v>1022.8</v>
      </c>
      <c r="T1748" s="8">
        <f>Orders_CLEAN[[#This Row],[LineTotal]]-Orders_CLEAN[[#This Row],[LineCost]]</f>
        <v>658.8</v>
      </c>
      <c r="U1748" s="8" t="str">
        <f>IFERROR(IF(Orders_CLEAN[[#This Row],[Profit]]/Orders_CLEAN[[#This Row],[LineTotal]]&gt;0.3, "High", IF(Orders_CLEAN[[#This Row],[Profit]]/Orders_CLEAN[[#This Row],[LineTotal]]&gt;=0.15, "Medium", "Low")), "Quantity Error!")</f>
        <v>High</v>
      </c>
      <c r="V1748" s="8" t="str">
        <f>IF(COUNTIF(Returns[OrderID], Orders_CLEAN[[#This Row],[OrderID]])&gt;0, "Yes", "No")</f>
        <v>No</v>
      </c>
      <c r="W1748" s="19">
        <f>IF(Orders_CLEAN[[#This Row],[Returned]]="Yes",1,0)</f>
        <v>0</v>
      </c>
    </row>
    <row r="1749" spans="1:23" x14ac:dyDescent="0.2">
      <c r="A1749" t="s">
        <v>2524</v>
      </c>
      <c r="B1749" s="5">
        <v>45833</v>
      </c>
      <c r="C1749" s="5" t="str">
        <f>IF(Orders_CLEAN[[#This Row],[Quantity]]="", "Quantity Error!", "Q"&amp;ROUNDUP(MONTH(Orders_CLEAN[[#This Row],[OrderDate]])/3,0))</f>
        <v>Q2</v>
      </c>
      <c r="D1749" t="s">
        <v>353</v>
      </c>
      <c r="E1749" t="str">
        <f>_xlfn.XLOOKUP(Orders_CLEAN[[#This Row],[CustomerID]],Customers[CustomerID],Customers[CustomerName])</f>
        <v>Sipho Joubert</v>
      </c>
      <c r="F1749" t="s">
        <v>61</v>
      </c>
      <c r="G1749" t="str">
        <f>_xlfn.XLOOKUP(Orders_CLEAN[[#This Row],[ProductID]],Products[ProductID],Products[ProductName])</f>
        <v>Laptops Model 4</v>
      </c>
      <c r="H1749" t="str">
        <f>_xlfn.XLOOKUP(Orders_CLEAN[[#This Row],[ProductName]],Products[ProductName],Products[Category])</f>
        <v>Technology</v>
      </c>
      <c r="I1749" s="6">
        <f>_xlfn.XLOOKUP(Orders_CLEAN[[#This Row],[ProductID]],Products[ProductID],Products[Cost])</f>
        <v>329.6</v>
      </c>
      <c r="J1749">
        <v>1</v>
      </c>
      <c r="K1749" s="6">
        <v>455.77</v>
      </c>
      <c r="L1749" s="7">
        <v>0.15</v>
      </c>
      <c r="M1749" t="s">
        <v>27</v>
      </c>
      <c r="N1749" t="s">
        <v>21</v>
      </c>
      <c r="O1749" t="str">
        <f>_xlfn.XLOOKUP(Orders_CLEAN[[#This Row],[Region]],Region_lookup[RegionCode],Region_lookup[RegionName])</f>
        <v>KwaZulu-Natal</v>
      </c>
      <c r="P1749" t="s">
        <v>22</v>
      </c>
      <c r="Q1749" t="str">
        <f>_xlfn.XLOOKUP(Orders_CLEAN[[#This Row],[EmployeeID]],Employees[EmployeeID],Employees[EmployeeName])</f>
        <v>Thabo Le Roux</v>
      </c>
      <c r="R1749" s="8">
        <f>Orders_CLEAN[[#This Row],[Quantity]]*Orders_CLEAN[[#This Row],[UnitPrice]]*(1-Orders_CLEAN[[#This Row],[Discount]])</f>
        <v>387.40449999999998</v>
      </c>
      <c r="S1749" s="8">
        <f>Orders_CLEAN[[#This Row],[Cost]]*Orders_CLEAN[[#This Row],[Quantity]]</f>
        <v>329.6</v>
      </c>
      <c r="T1749" s="8">
        <f>Orders_CLEAN[[#This Row],[LineTotal]]-Orders_CLEAN[[#This Row],[LineCost]]</f>
        <v>57.804499999999962</v>
      </c>
      <c r="U1749" s="8" t="str">
        <f>IFERROR(IF(Orders_CLEAN[[#This Row],[Profit]]/Orders_CLEAN[[#This Row],[LineTotal]]&gt;0.3, "High", IF(Orders_CLEAN[[#This Row],[Profit]]/Orders_CLEAN[[#This Row],[LineTotal]]&gt;=0.15, "Medium", "Low")), "Quantity Error!")</f>
        <v>Low</v>
      </c>
      <c r="V1749" s="8" t="str">
        <f>IF(COUNTIF(Returns[OrderID], Orders_CLEAN[[#This Row],[OrderID]])&gt;0, "Yes", "No")</f>
        <v>No</v>
      </c>
      <c r="W1749" s="19">
        <f>IF(Orders_CLEAN[[#This Row],[Returned]]="Yes",1,0)</f>
        <v>0</v>
      </c>
    </row>
    <row r="1750" spans="1:23" x14ac:dyDescent="0.2">
      <c r="A1750" t="s">
        <v>2525</v>
      </c>
      <c r="B1750" s="5">
        <v>45718</v>
      </c>
      <c r="C1750" s="5" t="str">
        <f>IF(Orders_CLEAN[[#This Row],[Quantity]]="", "Quantity Error!", "Q"&amp;ROUNDUP(MONTH(Orders_CLEAN[[#This Row],[OrderDate]])/3,0))</f>
        <v>Q1</v>
      </c>
      <c r="D1750" t="s">
        <v>313</v>
      </c>
      <c r="E1750" t="str">
        <f>_xlfn.XLOOKUP(Orders_CLEAN[[#This Row],[CustomerID]],Customers[CustomerID],Customers[CustomerName])</f>
        <v>Johan Pretorius</v>
      </c>
      <c r="F1750" t="s">
        <v>329</v>
      </c>
      <c r="G1750" t="str">
        <f>_xlfn.XLOOKUP(Orders_CLEAN[[#This Row],[ProductID]],Products[ProductID],Products[ProductName])</f>
        <v>Chairs Model 3</v>
      </c>
      <c r="H1750" t="str">
        <f>_xlfn.XLOOKUP(Orders_CLEAN[[#This Row],[ProductName]],Products[ProductName],Products[Category])</f>
        <v>Furniture</v>
      </c>
      <c r="I1750" s="6">
        <f>_xlfn.XLOOKUP(Orders_CLEAN[[#This Row],[ProductID]],Products[ProductID],Products[Cost])</f>
        <v>688.81</v>
      </c>
      <c r="J1750">
        <v>11</v>
      </c>
      <c r="K1750" s="6">
        <v>1334.92</v>
      </c>
      <c r="L1750" s="7">
        <v>0</v>
      </c>
      <c r="M1750" t="s">
        <v>27</v>
      </c>
      <c r="N1750" t="s">
        <v>21</v>
      </c>
      <c r="O1750" t="str">
        <f>_xlfn.XLOOKUP(Orders_CLEAN[[#This Row],[Region]],Region_lookup[RegionCode],Region_lookup[RegionName])</f>
        <v>KwaZulu-Natal</v>
      </c>
      <c r="P1750" t="s">
        <v>97</v>
      </c>
      <c r="Q1750" t="str">
        <f>_xlfn.XLOOKUP(Orders_CLEAN[[#This Row],[EmployeeID]],Employees[EmployeeID],Employees[EmployeeName])</f>
        <v>Bongani Sithole</v>
      </c>
      <c r="R1750" s="8">
        <f>Orders_CLEAN[[#This Row],[Quantity]]*Orders_CLEAN[[#This Row],[UnitPrice]]*(1-Orders_CLEAN[[#This Row],[Discount]])</f>
        <v>14684.12</v>
      </c>
      <c r="S1750" s="8">
        <f>Orders_CLEAN[[#This Row],[Cost]]*Orders_CLEAN[[#This Row],[Quantity]]</f>
        <v>7576.91</v>
      </c>
      <c r="T1750" s="8">
        <f>Orders_CLEAN[[#This Row],[LineTotal]]-Orders_CLEAN[[#This Row],[LineCost]]</f>
        <v>7107.2100000000009</v>
      </c>
      <c r="U1750" s="8" t="str">
        <f>IFERROR(IF(Orders_CLEAN[[#This Row],[Profit]]/Orders_CLEAN[[#This Row],[LineTotal]]&gt;0.3, "High", IF(Orders_CLEAN[[#This Row],[Profit]]/Orders_CLEAN[[#This Row],[LineTotal]]&gt;=0.15, "Medium", "Low")), "Quantity Error!")</f>
        <v>High</v>
      </c>
      <c r="V1750" s="8" t="str">
        <f>IF(COUNTIF(Returns[OrderID], Orders_CLEAN[[#This Row],[OrderID]])&gt;0, "Yes", "No")</f>
        <v>No</v>
      </c>
      <c r="W1750" s="19">
        <f>IF(Orders_CLEAN[[#This Row],[Returned]]="Yes",1,0)</f>
        <v>0</v>
      </c>
    </row>
    <row r="1751" spans="1:23" x14ac:dyDescent="0.2">
      <c r="A1751" t="s">
        <v>2527</v>
      </c>
      <c r="B1751" s="5">
        <v>45323</v>
      </c>
      <c r="C1751" s="5" t="str">
        <f>IF(Orders_CLEAN[[#This Row],[Quantity]]="", "Quantity Error!", "Q"&amp;ROUNDUP(MONTH(Orders_CLEAN[[#This Row],[OrderDate]])/3,0))</f>
        <v>Q1</v>
      </c>
      <c r="D1751" t="s">
        <v>218</v>
      </c>
      <c r="E1751" t="str">
        <f>_xlfn.XLOOKUP(Orders_CLEAN[[#This Row],[CustomerID]],Customers[CustomerID],Customers[CustomerName])</f>
        <v>Anja Mbatha</v>
      </c>
      <c r="F1751" t="s">
        <v>413</v>
      </c>
      <c r="G1751" t="str">
        <f>_xlfn.XLOOKUP(Orders_CLEAN[[#This Row],[ProductID]],Products[ProductID],Products[ProductName])</f>
        <v>Monitors Model 4</v>
      </c>
      <c r="H1751" t="str">
        <f>_xlfn.XLOOKUP(Orders_CLEAN[[#This Row],[ProductName]],Products[ProductName],Products[Category])</f>
        <v>Technology</v>
      </c>
      <c r="I1751" s="6">
        <f>_xlfn.XLOOKUP(Orders_CLEAN[[#This Row],[ProductID]],Products[ProductID],Products[Cost])</f>
        <v>365.65</v>
      </c>
      <c r="J1751">
        <v>3</v>
      </c>
      <c r="K1751" s="6">
        <v>689.97</v>
      </c>
      <c r="L1751" s="7">
        <v>0.2</v>
      </c>
      <c r="M1751" t="s">
        <v>27</v>
      </c>
      <c r="N1751" t="s">
        <v>31</v>
      </c>
      <c r="O1751" t="str">
        <f>_xlfn.XLOOKUP(Orders_CLEAN[[#This Row],[Region]],Region_lookup[RegionCode],Region_lookup[RegionName])</f>
        <v>Gauteng</v>
      </c>
      <c r="P1751" t="s">
        <v>32</v>
      </c>
      <c r="Q1751" t="str">
        <f>_xlfn.XLOOKUP(Orders_CLEAN[[#This Row],[EmployeeID]],Employees[EmployeeID],Employees[EmployeeName])</f>
        <v>Nomvula Mokoena</v>
      </c>
      <c r="R1751" s="8">
        <f>Orders_CLEAN[[#This Row],[Quantity]]*Orders_CLEAN[[#This Row],[UnitPrice]]*(1-Orders_CLEAN[[#This Row],[Discount]])</f>
        <v>1655.9279999999999</v>
      </c>
      <c r="S1751" s="8">
        <f>Orders_CLEAN[[#This Row],[Cost]]*Orders_CLEAN[[#This Row],[Quantity]]</f>
        <v>1096.9499999999998</v>
      </c>
      <c r="T1751" s="8">
        <f>Orders_CLEAN[[#This Row],[LineTotal]]-Orders_CLEAN[[#This Row],[LineCost]]</f>
        <v>558.97800000000007</v>
      </c>
      <c r="U1751" s="8" t="str">
        <f>IFERROR(IF(Orders_CLEAN[[#This Row],[Profit]]/Orders_CLEAN[[#This Row],[LineTotal]]&gt;0.3, "High", IF(Orders_CLEAN[[#This Row],[Profit]]/Orders_CLEAN[[#This Row],[LineTotal]]&gt;=0.15, "Medium", "Low")), "Quantity Error!")</f>
        <v>High</v>
      </c>
      <c r="V1751" s="8" t="str">
        <f>IF(COUNTIF(Returns[OrderID], Orders_CLEAN[[#This Row],[OrderID]])&gt;0, "Yes", "No")</f>
        <v>No</v>
      </c>
      <c r="W1751" s="19">
        <f>IF(Orders_CLEAN[[#This Row],[Returned]]="Yes",1,0)</f>
        <v>0</v>
      </c>
    </row>
    <row r="1752" spans="1:23" x14ac:dyDescent="0.2">
      <c r="A1752" t="s">
        <v>2529</v>
      </c>
      <c r="B1752" s="5">
        <v>45323</v>
      </c>
      <c r="C1752" s="5" t="str">
        <f>IF(Orders_CLEAN[[#This Row],[Quantity]]="", "Quantity Error!", "Q"&amp;ROUNDUP(MONTH(Orders_CLEAN[[#This Row],[OrderDate]])/3,0))</f>
        <v>Q1</v>
      </c>
      <c r="D1752" t="s">
        <v>336</v>
      </c>
      <c r="E1752" t="str">
        <f>_xlfn.XLOOKUP(Orders_CLEAN[[#This Row],[CustomerID]],Customers[CustomerID],Customers[CustomerName])</f>
        <v>Sipho Steyn</v>
      </c>
      <c r="F1752" t="s">
        <v>155</v>
      </c>
      <c r="G1752" t="str">
        <f>_xlfn.XLOOKUP(Orders_CLEAN[[#This Row],[ProductID]],Products[ProductID],Products[ProductName])</f>
        <v>Monitors Model 1</v>
      </c>
      <c r="H1752" t="str">
        <f>_xlfn.XLOOKUP(Orders_CLEAN[[#This Row],[ProductName]],Products[ProductName],Products[Category])</f>
        <v>Technology</v>
      </c>
      <c r="I1752" s="6">
        <f>_xlfn.XLOOKUP(Orders_CLEAN[[#This Row],[ProductID]],Products[ProductID],Products[Cost])</f>
        <v>757.28</v>
      </c>
      <c r="J1752">
        <v>4</v>
      </c>
      <c r="K1752" s="6">
        <v>1165.56</v>
      </c>
      <c r="L1752" s="7">
        <v>0</v>
      </c>
      <c r="M1752" t="s">
        <v>36</v>
      </c>
      <c r="N1752" t="s">
        <v>21</v>
      </c>
      <c r="O1752" t="str">
        <f>_xlfn.XLOOKUP(Orders_CLEAN[[#This Row],[Region]],Region_lookup[RegionCode],Region_lookup[RegionName])</f>
        <v>KwaZulu-Natal</v>
      </c>
      <c r="P1752" t="s">
        <v>170</v>
      </c>
      <c r="Q1752" t="str">
        <f>_xlfn.XLOOKUP(Orders_CLEAN[[#This Row],[EmployeeID]],Employees[EmployeeID],Employees[EmployeeName])</f>
        <v>Nomvula Le Roux</v>
      </c>
      <c r="R1752" s="8">
        <f>Orders_CLEAN[[#This Row],[Quantity]]*Orders_CLEAN[[#This Row],[UnitPrice]]*(1-Orders_CLEAN[[#This Row],[Discount]])</f>
        <v>4662.24</v>
      </c>
      <c r="S1752" s="8">
        <f>Orders_CLEAN[[#This Row],[Cost]]*Orders_CLEAN[[#This Row],[Quantity]]</f>
        <v>3029.12</v>
      </c>
      <c r="T1752" s="8">
        <f>Orders_CLEAN[[#This Row],[LineTotal]]-Orders_CLEAN[[#This Row],[LineCost]]</f>
        <v>1633.12</v>
      </c>
      <c r="U1752" s="8" t="str">
        <f>IFERROR(IF(Orders_CLEAN[[#This Row],[Profit]]/Orders_CLEAN[[#This Row],[LineTotal]]&gt;0.3, "High", IF(Orders_CLEAN[[#This Row],[Profit]]/Orders_CLEAN[[#This Row],[LineTotal]]&gt;=0.15, "Medium", "Low")), "Quantity Error!")</f>
        <v>High</v>
      </c>
      <c r="V1752" s="8" t="str">
        <f>IF(COUNTIF(Returns[OrderID], Orders_CLEAN[[#This Row],[OrderID]])&gt;0, "Yes", "No")</f>
        <v>No</v>
      </c>
      <c r="W1752" s="19">
        <f>IF(Orders_CLEAN[[#This Row],[Returned]]="Yes",1,0)</f>
        <v>0</v>
      </c>
    </row>
    <row r="1753" spans="1:23" x14ac:dyDescent="0.2">
      <c r="A1753" t="s">
        <v>2530</v>
      </c>
      <c r="B1753" s="5">
        <v>45616</v>
      </c>
      <c r="C1753" s="5" t="str">
        <f>IF(Orders_CLEAN[[#This Row],[Quantity]]="", "Quantity Error!", "Q"&amp;ROUNDUP(MONTH(Orders_CLEAN[[#This Row],[OrderDate]])/3,0))</f>
        <v>Q4</v>
      </c>
      <c r="D1753" t="s">
        <v>1164</v>
      </c>
      <c r="E1753" t="str">
        <f>_xlfn.XLOOKUP(Orders_CLEAN[[#This Row],[CustomerID]],Customers[CustomerID],Customers[CustomerName])</f>
        <v>Nomvula Coetzee</v>
      </c>
      <c r="F1753" t="s">
        <v>195</v>
      </c>
      <c r="G1753" t="str">
        <f>_xlfn.XLOOKUP(Orders_CLEAN[[#This Row],[ProductID]],Products[ProductID],Products[ProductName])</f>
        <v>Printers Model 2</v>
      </c>
      <c r="H1753" t="str">
        <f>_xlfn.XLOOKUP(Orders_CLEAN[[#This Row],[ProductName]],Products[ProductName],Products[Category])</f>
        <v>Technology</v>
      </c>
      <c r="I1753" s="6">
        <f>_xlfn.XLOOKUP(Orders_CLEAN[[#This Row],[ProductID]],Products[ProductID],Products[Cost])</f>
        <v>338.21</v>
      </c>
      <c r="J1753">
        <v>6</v>
      </c>
      <c r="K1753" s="6">
        <v>661.25</v>
      </c>
      <c r="L1753" s="7">
        <v>0</v>
      </c>
      <c r="M1753" t="s">
        <v>62</v>
      </c>
      <c r="N1753" t="s">
        <v>14</v>
      </c>
      <c r="O1753" t="str">
        <f>_xlfn.XLOOKUP(Orders_CLEAN[[#This Row],[Region]],Region_lookup[RegionCode],Region_lookup[RegionName])</f>
        <v>Western Cape</v>
      </c>
      <c r="P1753" t="s">
        <v>15</v>
      </c>
      <c r="Q1753" t="str">
        <f>_xlfn.XLOOKUP(Orders_CLEAN[[#This Row],[EmployeeID]],Employees[EmployeeID],Employees[EmployeeName])</f>
        <v>Anja Fourie</v>
      </c>
      <c r="R1753" s="8">
        <f>Orders_CLEAN[[#This Row],[Quantity]]*Orders_CLEAN[[#This Row],[UnitPrice]]*(1-Orders_CLEAN[[#This Row],[Discount]])</f>
        <v>3967.5</v>
      </c>
      <c r="S1753" s="8">
        <f>Orders_CLEAN[[#This Row],[Cost]]*Orders_CLEAN[[#This Row],[Quantity]]</f>
        <v>2029.2599999999998</v>
      </c>
      <c r="T1753" s="8">
        <f>Orders_CLEAN[[#This Row],[LineTotal]]-Orders_CLEAN[[#This Row],[LineCost]]</f>
        <v>1938.2400000000002</v>
      </c>
      <c r="U1753" s="8" t="str">
        <f>IFERROR(IF(Orders_CLEAN[[#This Row],[Profit]]/Orders_CLEAN[[#This Row],[LineTotal]]&gt;0.3, "High", IF(Orders_CLEAN[[#This Row],[Profit]]/Orders_CLEAN[[#This Row],[LineTotal]]&gt;=0.15, "Medium", "Low")), "Quantity Error!")</f>
        <v>High</v>
      </c>
      <c r="V1753" s="8" t="str">
        <f>IF(COUNTIF(Returns[OrderID], Orders_CLEAN[[#This Row],[OrderID]])&gt;0, "Yes", "No")</f>
        <v>No</v>
      </c>
      <c r="W1753" s="19">
        <f>IF(Orders_CLEAN[[#This Row],[Returned]]="Yes",1,0)</f>
        <v>0</v>
      </c>
    </row>
    <row r="1754" spans="1:23" x14ac:dyDescent="0.2">
      <c r="A1754" t="s">
        <v>2531</v>
      </c>
      <c r="B1754" s="5">
        <v>45402</v>
      </c>
      <c r="C1754" s="5" t="str">
        <f>IF(Orders_CLEAN[[#This Row],[Quantity]]="", "Quantity Error!", "Q"&amp;ROUNDUP(MONTH(Orders_CLEAN[[#This Row],[OrderDate]])/3,0))</f>
        <v>Q2</v>
      </c>
      <c r="D1754" t="s">
        <v>546</v>
      </c>
      <c r="E1754" t="str">
        <f>_xlfn.XLOOKUP(Orders_CLEAN[[#This Row],[CustomerID]],Customers[CustomerID],Customers[CustomerName])</f>
        <v>Precious Fourie</v>
      </c>
      <c r="F1754" t="s">
        <v>142</v>
      </c>
      <c r="G1754" t="str">
        <f>_xlfn.XLOOKUP(Orders_CLEAN[[#This Row],[ProductID]],Products[ProductID],Products[ProductName])</f>
        <v>Laptops Model 3</v>
      </c>
      <c r="H1754" t="str">
        <f>_xlfn.XLOOKUP(Orders_CLEAN[[#This Row],[ProductName]],Products[ProductName],Products[Category])</f>
        <v>Technology</v>
      </c>
      <c r="I1754" s="6">
        <f>_xlfn.XLOOKUP(Orders_CLEAN[[#This Row],[ProductID]],Products[ProductID],Products[Cost])</f>
        <v>727.96</v>
      </c>
      <c r="J1754">
        <v>12</v>
      </c>
      <c r="K1754" s="6">
        <v>1118.93</v>
      </c>
      <c r="L1754" s="7">
        <v>0</v>
      </c>
      <c r="M1754" t="s">
        <v>36</v>
      </c>
      <c r="N1754" t="s">
        <v>21</v>
      </c>
      <c r="O1754" t="str">
        <f>_xlfn.XLOOKUP(Orders_CLEAN[[#This Row],[Region]],Region_lookup[RegionCode],Region_lookup[RegionName])</f>
        <v>KwaZulu-Natal</v>
      </c>
      <c r="P1754" t="s">
        <v>97</v>
      </c>
      <c r="Q1754" t="str">
        <f>_xlfn.XLOOKUP(Orders_CLEAN[[#This Row],[EmployeeID]],Employees[EmployeeID],Employees[EmployeeName])</f>
        <v>Bongani Sithole</v>
      </c>
      <c r="R1754" s="8">
        <f>Orders_CLEAN[[#This Row],[Quantity]]*Orders_CLEAN[[#This Row],[UnitPrice]]*(1-Orders_CLEAN[[#This Row],[Discount]])</f>
        <v>13427.16</v>
      </c>
      <c r="S1754" s="8">
        <f>Orders_CLEAN[[#This Row],[Cost]]*Orders_CLEAN[[#This Row],[Quantity]]</f>
        <v>8735.52</v>
      </c>
      <c r="T1754" s="8">
        <f>Orders_CLEAN[[#This Row],[LineTotal]]-Orders_CLEAN[[#This Row],[LineCost]]</f>
        <v>4691.6399999999994</v>
      </c>
      <c r="U1754" s="8" t="str">
        <f>IFERROR(IF(Orders_CLEAN[[#This Row],[Profit]]/Orders_CLEAN[[#This Row],[LineTotal]]&gt;0.3, "High", IF(Orders_CLEAN[[#This Row],[Profit]]/Orders_CLEAN[[#This Row],[LineTotal]]&gt;=0.15, "Medium", "Low")), "Quantity Error!")</f>
        <v>High</v>
      </c>
      <c r="V1754" s="8" t="str">
        <f>IF(COUNTIF(Returns[OrderID], Orders_CLEAN[[#This Row],[OrderID]])&gt;0, "Yes", "No")</f>
        <v>No</v>
      </c>
      <c r="W1754" s="19">
        <f>IF(Orders_CLEAN[[#This Row],[Returned]]="Yes",1,0)</f>
        <v>0</v>
      </c>
    </row>
    <row r="1755" spans="1:23" x14ac:dyDescent="0.2">
      <c r="A1755" t="s">
        <v>2532</v>
      </c>
      <c r="B1755" s="5">
        <v>45660</v>
      </c>
      <c r="C1755" s="5" t="str">
        <f>IF(Orders_CLEAN[[#This Row],[Quantity]]="", "Quantity Error!", "Q"&amp;ROUNDUP(MONTH(Orders_CLEAN[[#This Row],[OrderDate]])/3,0))</f>
        <v>Q1</v>
      </c>
      <c r="D1755" t="s">
        <v>467</v>
      </c>
      <c r="E1755" t="str">
        <f>_xlfn.XLOOKUP(Orders_CLEAN[[#This Row],[CustomerID]],Customers[CustomerID],Customers[CustomerName])</f>
        <v>Thabo Molefe</v>
      </c>
      <c r="F1755" t="s">
        <v>118</v>
      </c>
      <c r="G1755" t="str">
        <f>_xlfn.XLOOKUP(Orders_CLEAN[[#This Row],[ProductID]],Products[ProductID],Products[ProductName])</f>
        <v>Paper Model 1</v>
      </c>
      <c r="H1755" t="str">
        <f>_xlfn.XLOOKUP(Orders_CLEAN[[#This Row],[ProductName]],Products[ProductName],Products[Category])</f>
        <v>Office Supplies</v>
      </c>
      <c r="I1755" s="6">
        <f>_xlfn.XLOOKUP(Orders_CLEAN[[#This Row],[ProductID]],Products[ProductID],Products[Cost])</f>
        <v>193.58</v>
      </c>
      <c r="J1755">
        <v>11</v>
      </c>
      <c r="K1755" s="6">
        <v>347.15</v>
      </c>
      <c r="L1755" s="7">
        <v>0.1</v>
      </c>
      <c r="M1755" t="s">
        <v>13</v>
      </c>
      <c r="N1755" t="s">
        <v>47</v>
      </c>
      <c r="O1755" t="str">
        <f>_xlfn.XLOOKUP(Orders_CLEAN[[#This Row],[Region]],Region_lookup[RegionCode],Region_lookup[RegionName])</f>
        <v>Eastern Cape</v>
      </c>
      <c r="P1755" t="s">
        <v>75</v>
      </c>
      <c r="Q1755" t="str">
        <f>_xlfn.XLOOKUP(Orders_CLEAN[[#This Row],[EmployeeID]],Employees[EmployeeID],Employees[EmployeeName])</f>
        <v>Francois Steyn</v>
      </c>
      <c r="R1755" s="8">
        <f>Orders_CLEAN[[#This Row],[Quantity]]*Orders_CLEAN[[#This Row],[UnitPrice]]*(1-Orders_CLEAN[[#This Row],[Discount]])</f>
        <v>3436.7849999999999</v>
      </c>
      <c r="S1755" s="8">
        <f>Orders_CLEAN[[#This Row],[Cost]]*Orders_CLEAN[[#This Row],[Quantity]]</f>
        <v>2129.38</v>
      </c>
      <c r="T1755" s="8">
        <f>Orders_CLEAN[[#This Row],[LineTotal]]-Orders_CLEAN[[#This Row],[LineCost]]</f>
        <v>1307.4049999999997</v>
      </c>
      <c r="U1755" s="8" t="str">
        <f>IFERROR(IF(Orders_CLEAN[[#This Row],[Profit]]/Orders_CLEAN[[#This Row],[LineTotal]]&gt;0.3, "High", IF(Orders_CLEAN[[#This Row],[Profit]]/Orders_CLEAN[[#This Row],[LineTotal]]&gt;=0.15, "Medium", "Low")), "Quantity Error!")</f>
        <v>High</v>
      </c>
      <c r="V1755" s="8" t="str">
        <f>IF(COUNTIF(Returns[OrderID], Orders_CLEAN[[#This Row],[OrderID]])&gt;0, "Yes", "No")</f>
        <v>No</v>
      </c>
      <c r="W1755" s="19">
        <f>IF(Orders_CLEAN[[#This Row],[Returned]]="Yes",1,0)</f>
        <v>0</v>
      </c>
    </row>
    <row r="1756" spans="1:23" x14ac:dyDescent="0.2">
      <c r="A1756" t="s">
        <v>2534</v>
      </c>
      <c r="B1756" s="5">
        <v>45605</v>
      </c>
      <c r="C1756" s="5" t="str">
        <f>IF(Orders_CLEAN[[#This Row],[Quantity]]="", "Quantity Error!", "Q"&amp;ROUNDUP(MONTH(Orders_CLEAN[[#This Row],[OrderDate]])/3,0))</f>
        <v>Q4</v>
      </c>
      <c r="D1756" t="s">
        <v>230</v>
      </c>
      <c r="E1756" t="str">
        <f>_xlfn.XLOOKUP(Orders_CLEAN[[#This Row],[CustomerID]],Customers[CustomerID],Customers[CustomerName])</f>
        <v>Kagiso Fourie</v>
      </c>
      <c r="F1756" t="s">
        <v>65</v>
      </c>
      <c r="G1756" t="str">
        <f>_xlfn.XLOOKUP(Orders_CLEAN[[#This Row],[ProductID]],Products[ProductID],Products[ProductName])</f>
        <v>Bookcases Model 2</v>
      </c>
      <c r="H1756" t="str">
        <f>_xlfn.XLOOKUP(Orders_CLEAN[[#This Row],[ProductName]],Products[ProductName],Products[Category])</f>
        <v>Furniture</v>
      </c>
      <c r="I1756" s="6">
        <f>_xlfn.XLOOKUP(Orders_CLEAN[[#This Row],[ProductID]],Products[ProductID],Products[Cost])</f>
        <v>633.59</v>
      </c>
      <c r="J1756">
        <v>4</v>
      </c>
      <c r="K1756" s="6">
        <v>800.37</v>
      </c>
      <c r="L1756" s="7">
        <v>0.15</v>
      </c>
      <c r="M1756" t="s">
        <v>27</v>
      </c>
      <c r="N1756" t="s">
        <v>47</v>
      </c>
      <c r="O1756" t="str">
        <f>_xlfn.XLOOKUP(Orders_CLEAN[[#This Row],[Region]],Region_lookup[RegionCode],Region_lookup[RegionName])</f>
        <v>Eastern Cape</v>
      </c>
      <c r="P1756" t="s">
        <v>58</v>
      </c>
      <c r="Q1756" t="str">
        <f>_xlfn.XLOOKUP(Orders_CLEAN[[#This Row],[EmployeeID]],Employees[EmployeeID],Employees[EmployeeName])</f>
        <v>Palesa Steyn</v>
      </c>
      <c r="R1756" s="8">
        <f>Orders_CLEAN[[#This Row],[Quantity]]*Orders_CLEAN[[#This Row],[UnitPrice]]*(1-Orders_CLEAN[[#This Row],[Discount]])</f>
        <v>2721.2579999999998</v>
      </c>
      <c r="S1756" s="8">
        <f>Orders_CLEAN[[#This Row],[Cost]]*Orders_CLEAN[[#This Row],[Quantity]]</f>
        <v>2534.36</v>
      </c>
      <c r="T1756" s="8">
        <f>Orders_CLEAN[[#This Row],[LineTotal]]-Orders_CLEAN[[#This Row],[LineCost]]</f>
        <v>186.89799999999968</v>
      </c>
      <c r="U1756" s="8" t="str">
        <f>IFERROR(IF(Orders_CLEAN[[#This Row],[Profit]]/Orders_CLEAN[[#This Row],[LineTotal]]&gt;0.3, "High", IF(Orders_CLEAN[[#This Row],[Profit]]/Orders_CLEAN[[#This Row],[LineTotal]]&gt;=0.15, "Medium", "Low")), "Quantity Error!")</f>
        <v>Low</v>
      </c>
      <c r="V1756" s="8" t="str">
        <f>IF(COUNTIF(Returns[OrderID], Orders_CLEAN[[#This Row],[OrderID]])&gt;0, "Yes", "No")</f>
        <v>No</v>
      </c>
      <c r="W1756" s="19">
        <f>IF(Orders_CLEAN[[#This Row],[Returned]]="Yes",1,0)</f>
        <v>0</v>
      </c>
    </row>
    <row r="1757" spans="1:23" x14ac:dyDescent="0.2">
      <c r="A1757" t="s">
        <v>2535</v>
      </c>
      <c r="B1757" s="5">
        <v>45823</v>
      </c>
      <c r="C1757" s="5" t="str">
        <f>IF(Orders_CLEAN[[#This Row],[Quantity]]="", "Quantity Error!", "Q"&amp;ROUNDUP(MONTH(Orders_CLEAN[[#This Row],[OrderDate]])/3,0))</f>
        <v>Q2</v>
      </c>
      <c r="D1757" t="s">
        <v>904</v>
      </c>
      <c r="E1757" t="str">
        <f>_xlfn.XLOOKUP(Orders_CLEAN[[#This Row],[CustomerID]],Customers[CustomerID],Customers[CustomerName])</f>
        <v>Elmarie Pretorius</v>
      </c>
      <c r="F1757" t="s">
        <v>127</v>
      </c>
      <c r="G1757" t="str">
        <f>_xlfn.XLOOKUP(Orders_CLEAN[[#This Row],[ProductID]],Products[ProductID],Products[ProductName])</f>
        <v>Staplers Model 3</v>
      </c>
      <c r="H1757" t="str">
        <f>_xlfn.XLOOKUP(Orders_CLEAN[[#This Row],[ProductName]],Products[ProductName],Products[Category])</f>
        <v>Office Supplies</v>
      </c>
      <c r="I1757" s="6">
        <f>_xlfn.XLOOKUP(Orders_CLEAN[[#This Row],[ProductID]],Products[ProductID],Products[Cost])</f>
        <v>250.6</v>
      </c>
      <c r="J1757">
        <v>9</v>
      </c>
      <c r="K1757" s="6">
        <v>418.2</v>
      </c>
      <c r="L1757" s="7">
        <v>0.1</v>
      </c>
      <c r="M1757" t="s">
        <v>36</v>
      </c>
      <c r="N1757" t="s">
        <v>21</v>
      </c>
      <c r="O1757" t="str">
        <f>_xlfn.XLOOKUP(Orders_CLEAN[[#This Row],[Region]],Region_lookup[RegionCode],Region_lookup[RegionName])</f>
        <v>KwaZulu-Natal</v>
      </c>
      <c r="P1757" t="s">
        <v>97</v>
      </c>
      <c r="Q1757" t="str">
        <f>_xlfn.XLOOKUP(Orders_CLEAN[[#This Row],[EmployeeID]],Employees[EmployeeID],Employees[EmployeeName])</f>
        <v>Bongani Sithole</v>
      </c>
      <c r="R1757" s="8">
        <f>Orders_CLEAN[[#This Row],[Quantity]]*Orders_CLEAN[[#This Row],[UnitPrice]]*(1-Orders_CLEAN[[#This Row],[Discount]])</f>
        <v>3387.4199999999996</v>
      </c>
      <c r="S1757" s="8">
        <f>Orders_CLEAN[[#This Row],[Cost]]*Orders_CLEAN[[#This Row],[Quantity]]</f>
        <v>2255.4</v>
      </c>
      <c r="T1757" s="8">
        <f>Orders_CLEAN[[#This Row],[LineTotal]]-Orders_CLEAN[[#This Row],[LineCost]]</f>
        <v>1132.0199999999995</v>
      </c>
      <c r="U1757" s="8" t="str">
        <f>IFERROR(IF(Orders_CLEAN[[#This Row],[Profit]]/Orders_CLEAN[[#This Row],[LineTotal]]&gt;0.3, "High", IF(Orders_CLEAN[[#This Row],[Profit]]/Orders_CLEAN[[#This Row],[LineTotal]]&gt;=0.15, "Medium", "Low")), "Quantity Error!")</f>
        <v>High</v>
      </c>
      <c r="V1757" s="8" t="str">
        <f>IF(COUNTIF(Returns[OrderID], Orders_CLEAN[[#This Row],[OrderID]])&gt;0, "Yes", "No")</f>
        <v>No</v>
      </c>
      <c r="W1757" s="19">
        <f>IF(Orders_CLEAN[[#This Row],[Returned]]="Yes",1,0)</f>
        <v>0</v>
      </c>
    </row>
    <row r="1758" spans="1:23" x14ac:dyDescent="0.2">
      <c r="A1758" t="s">
        <v>2537</v>
      </c>
      <c r="B1758" s="5">
        <v>45464</v>
      </c>
      <c r="C1758" s="5" t="str">
        <f>IF(Orders_CLEAN[[#This Row],[Quantity]]="", "Quantity Error!", "Q"&amp;ROUNDUP(MONTH(Orders_CLEAN[[#This Row],[OrderDate]])/3,0))</f>
        <v>Q2</v>
      </c>
      <c r="D1758" t="s">
        <v>177</v>
      </c>
      <c r="E1758" t="str">
        <f>_xlfn.XLOOKUP(Orders_CLEAN[[#This Row],[CustomerID]],Customers[CustomerID],Customers[CustomerName])</f>
        <v>Zanele Pretorius</v>
      </c>
      <c r="F1758" t="s">
        <v>26</v>
      </c>
      <c r="G1758" t="str">
        <f>_xlfn.XLOOKUP(Orders_CLEAN[[#This Row],[ProductID]],Products[ProductID],Products[ProductName])</f>
        <v>Bookcases Model 3</v>
      </c>
      <c r="H1758" t="str">
        <f>_xlfn.XLOOKUP(Orders_CLEAN[[#This Row],[ProductName]],Products[ProductName],Products[Category])</f>
        <v>Furniture</v>
      </c>
      <c r="I1758" s="6">
        <f>_xlfn.XLOOKUP(Orders_CLEAN[[#This Row],[ProductID]],Products[ProductID],Products[Cost])</f>
        <v>431.57</v>
      </c>
      <c r="J1758">
        <v>1</v>
      </c>
      <c r="K1758" s="6">
        <v>725.92</v>
      </c>
      <c r="L1758" s="7">
        <v>0.2</v>
      </c>
      <c r="M1758" t="s">
        <v>27</v>
      </c>
      <c r="N1758" t="s">
        <v>14</v>
      </c>
      <c r="O1758" t="str">
        <f>_xlfn.XLOOKUP(Orders_CLEAN[[#This Row],[Region]],Region_lookup[RegionCode],Region_lookup[RegionName])</f>
        <v>Western Cape</v>
      </c>
      <c r="P1758" t="s">
        <v>15</v>
      </c>
      <c r="Q1758" t="str">
        <f>_xlfn.XLOOKUP(Orders_CLEAN[[#This Row],[EmployeeID]],Employees[EmployeeID],Employees[EmployeeName])</f>
        <v>Anja Fourie</v>
      </c>
      <c r="R1758" s="8">
        <f>Orders_CLEAN[[#This Row],[Quantity]]*Orders_CLEAN[[#This Row],[UnitPrice]]*(1-Orders_CLEAN[[#This Row],[Discount]])</f>
        <v>580.73599999999999</v>
      </c>
      <c r="S1758" s="8">
        <f>Orders_CLEAN[[#This Row],[Cost]]*Orders_CLEAN[[#This Row],[Quantity]]</f>
        <v>431.57</v>
      </c>
      <c r="T1758" s="8">
        <f>Orders_CLEAN[[#This Row],[LineTotal]]-Orders_CLEAN[[#This Row],[LineCost]]</f>
        <v>149.166</v>
      </c>
      <c r="U1758" s="8" t="str">
        <f>IFERROR(IF(Orders_CLEAN[[#This Row],[Profit]]/Orders_CLEAN[[#This Row],[LineTotal]]&gt;0.3, "High", IF(Orders_CLEAN[[#This Row],[Profit]]/Orders_CLEAN[[#This Row],[LineTotal]]&gt;=0.15, "Medium", "Low")), "Quantity Error!")</f>
        <v>Medium</v>
      </c>
      <c r="V1758" s="8" t="str">
        <f>IF(COUNTIF(Returns[OrderID], Orders_CLEAN[[#This Row],[OrderID]])&gt;0, "Yes", "No")</f>
        <v>No</v>
      </c>
      <c r="W1758" s="19">
        <f>IF(Orders_CLEAN[[#This Row],[Returned]]="Yes",1,0)</f>
        <v>0</v>
      </c>
    </row>
    <row r="1759" spans="1:23" x14ac:dyDescent="0.2">
      <c r="A1759" t="s">
        <v>2538</v>
      </c>
      <c r="B1759" s="5">
        <v>45322</v>
      </c>
      <c r="C1759" s="5" t="str">
        <f>IF(Orders_CLEAN[[#This Row],[Quantity]]="", "Quantity Error!", "Q"&amp;ROUNDUP(MONTH(Orders_CLEAN[[#This Row],[OrderDate]])/3,0))</f>
        <v>Q1</v>
      </c>
      <c r="D1759" t="s">
        <v>574</v>
      </c>
      <c r="E1759" t="str">
        <f>_xlfn.XLOOKUP(Orders_CLEAN[[#This Row],[CustomerID]],Customers[CustomerID],Customers[CustomerName])</f>
        <v>Lerato Mbatha</v>
      </c>
      <c r="F1759" t="s">
        <v>231</v>
      </c>
      <c r="G1759" t="str">
        <f>_xlfn.XLOOKUP(Orders_CLEAN[[#This Row],[ProductID]],Products[ProductID],Products[ProductName])</f>
        <v>Accessories Model 2</v>
      </c>
      <c r="H1759" t="str">
        <f>_xlfn.XLOOKUP(Orders_CLEAN[[#This Row],[ProductName]],Products[ProductName],Products[Category])</f>
        <v>Technology</v>
      </c>
      <c r="I1759" s="6">
        <f>_xlfn.XLOOKUP(Orders_CLEAN[[#This Row],[ProductID]],Products[ProductID],Products[Cost])</f>
        <v>31.01</v>
      </c>
      <c r="J1759">
        <v>3</v>
      </c>
      <c r="K1759" s="6">
        <v>49.68</v>
      </c>
      <c r="L1759" s="7">
        <v>0</v>
      </c>
      <c r="M1759" t="s">
        <v>27</v>
      </c>
      <c r="N1759" t="s">
        <v>31</v>
      </c>
      <c r="O1759" t="str">
        <f>_xlfn.XLOOKUP(Orders_CLEAN[[#This Row],[Region]],Region_lookup[RegionCode],Region_lookup[RegionName])</f>
        <v>Gauteng</v>
      </c>
      <c r="P1759" t="s">
        <v>32</v>
      </c>
      <c r="Q1759" t="str">
        <f>_xlfn.XLOOKUP(Orders_CLEAN[[#This Row],[EmployeeID]],Employees[EmployeeID],Employees[EmployeeName])</f>
        <v>Nomvula Mokoena</v>
      </c>
      <c r="R1759" s="8">
        <f>Orders_CLEAN[[#This Row],[Quantity]]*Orders_CLEAN[[#This Row],[UnitPrice]]*(1-Orders_CLEAN[[#This Row],[Discount]])</f>
        <v>149.04</v>
      </c>
      <c r="S1759" s="8">
        <f>Orders_CLEAN[[#This Row],[Cost]]*Orders_CLEAN[[#This Row],[Quantity]]</f>
        <v>93.03</v>
      </c>
      <c r="T1759" s="8">
        <f>Orders_CLEAN[[#This Row],[LineTotal]]-Orders_CLEAN[[#This Row],[LineCost]]</f>
        <v>56.009999999999991</v>
      </c>
      <c r="U1759" s="8" t="str">
        <f>IFERROR(IF(Orders_CLEAN[[#This Row],[Profit]]/Orders_CLEAN[[#This Row],[LineTotal]]&gt;0.3, "High", IF(Orders_CLEAN[[#This Row],[Profit]]/Orders_CLEAN[[#This Row],[LineTotal]]&gt;=0.15, "Medium", "Low")), "Quantity Error!")</f>
        <v>High</v>
      </c>
      <c r="V1759" s="8" t="str">
        <f>IF(COUNTIF(Returns[OrderID], Orders_CLEAN[[#This Row],[OrderID]])&gt;0, "Yes", "No")</f>
        <v>No</v>
      </c>
      <c r="W1759" s="19">
        <f>IF(Orders_CLEAN[[#This Row],[Returned]]="Yes",1,0)</f>
        <v>0</v>
      </c>
    </row>
    <row r="1760" spans="1:23" x14ac:dyDescent="0.2">
      <c r="A1760" t="s">
        <v>2539</v>
      </c>
      <c r="B1760" s="5">
        <v>45695</v>
      </c>
      <c r="C1760" s="5" t="str">
        <f>IF(Orders_CLEAN[[#This Row],[Quantity]]="", "Quantity Error!", "Q"&amp;ROUNDUP(MONTH(Orders_CLEAN[[#This Row],[OrderDate]])/3,0))</f>
        <v>Q1</v>
      </c>
      <c r="D1760" t="s">
        <v>95</v>
      </c>
      <c r="E1760" t="str">
        <f>_xlfn.XLOOKUP(Orders_CLEAN[[#This Row],[CustomerID]],Customers[CustomerID],Customers[CustomerName])</f>
        <v>Nomvula Mahlangu</v>
      </c>
      <c r="F1760" t="s">
        <v>12</v>
      </c>
      <c r="G1760" t="str">
        <f>_xlfn.XLOOKUP(Orders_CLEAN[[#This Row],[ProductID]],Products[ProductID],Products[ProductName])</f>
        <v>Printers Model 3</v>
      </c>
      <c r="H1760" t="str">
        <f>_xlfn.XLOOKUP(Orders_CLEAN[[#This Row],[ProductName]],Products[ProductName],Products[Category])</f>
        <v>Technology</v>
      </c>
      <c r="I1760" s="6">
        <f>_xlfn.XLOOKUP(Orders_CLEAN[[#This Row],[ProductID]],Products[ProductID],Products[Cost])</f>
        <v>127.85</v>
      </c>
      <c r="J1760">
        <v>2</v>
      </c>
      <c r="K1760" s="6">
        <v>210.2</v>
      </c>
      <c r="L1760" s="7">
        <v>0.2</v>
      </c>
      <c r="M1760" t="s">
        <v>62</v>
      </c>
      <c r="N1760" t="s">
        <v>21</v>
      </c>
      <c r="O1760" t="str">
        <f>_xlfn.XLOOKUP(Orders_CLEAN[[#This Row],[Region]],Region_lookup[RegionCode],Region_lookup[RegionName])</f>
        <v>KwaZulu-Natal</v>
      </c>
      <c r="P1760" t="s">
        <v>97</v>
      </c>
      <c r="Q1760" t="str">
        <f>_xlfn.XLOOKUP(Orders_CLEAN[[#This Row],[EmployeeID]],Employees[EmployeeID],Employees[EmployeeName])</f>
        <v>Bongani Sithole</v>
      </c>
      <c r="R1760" s="8">
        <f>Orders_CLEAN[[#This Row],[Quantity]]*Orders_CLEAN[[#This Row],[UnitPrice]]*(1-Orders_CLEAN[[#This Row],[Discount]])</f>
        <v>336.32</v>
      </c>
      <c r="S1760" s="8">
        <f>Orders_CLEAN[[#This Row],[Cost]]*Orders_CLEAN[[#This Row],[Quantity]]</f>
        <v>255.7</v>
      </c>
      <c r="T1760" s="8">
        <f>Orders_CLEAN[[#This Row],[LineTotal]]-Orders_CLEAN[[#This Row],[LineCost]]</f>
        <v>80.62</v>
      </c>
      <c r="U1760" s="8" t="str">
        <f>IFERROR(IF(Orders_CLEAN[[#This Row],[Profit]]/Orders_CLEAN[[#This Row],[LineTotal]]&gt;0.3, "High", IF(Orders_CLEAN[[#This Row],[Profit]]/Orders_CLEAN[[#This Row],[LineTotal]]&gt;=0.15, "Medium", "Low")), "Quantity Error!")</f>
        <v>Medium</v>
      </c>
      <c r="V1760" s="8" t="str">
        <f>IF(COUNTIF(Returns[OrderID], Orders_CLEAN[[#This Row],[OrderID]])&gt;0, "Yes", "No")</f>
        <v>No</v>
      </c>
      <c r="W1760" s="19">
        <f>IF(Orders_CLEAN[[#This Row],[Returned]]="Yes",1,0)</f>
        <v>0</v>
      </c>
    </row>
    <row r="1761" spans="1:23" x14ac:dyDescent="0.2">
      <c r="A1761" t="s">
        <v>2540</v>
      </c>
      <c r="B1761" s="5">
        <v>45418</v>
      </c>
      <c r="C1761" s="5" t="str">
        <f>IF(Orders_CLEAN[[#This Row],[Quantity]]="", "Quantity Error!", "Q"&amp;ROUNDUP(MONTH(Orders_CLEAN[[#This Row],[OrderDate]])/3,0))</f>
        <v>Q2</v>
      </c>
      <c r="D1761" t="s">
        <v>362</v>
      </c>
      <c r="E1761" t="str">
        <f>_xlfn.XLOOKUP(Orders_CLEAN[[#This Row],[CustomerID]],Customers[CustomerID],Customers[CustomerName])</f>
        <v>Palesa Venter</v>
      </c>
      <c r="F1761" t="s">
        <v>329</v>
      </c>
      <c r="G1761" t="str">
        <f>_xlfn.XLOOKUP(Orders_CLEAN[[#This Row],[ProductID]],Products[ProductID],Products[ProductName])</f>
        <v>Chairs Model 3</v>
      </c>
      <c r="H1761" t="str">
        <f>_xlfn.XLOOKUP(Orders_CLEAN[[#This Row],[ProductName]],Products[ProductName],Products[Category])</f>
        <v>Furniture</v>
      </c>
      <c r="I1761" s="6">
        <f>_xlfn.XLOOKUP(Orders_CLEAN[[#This Row],[ProductID]],Products[ProductID],Products[Cost])</f>
        <v>688.81</v>
      </c>
      <c r="J1761">
        <v>3</v>
      </c>
      <c r="K1761" s="6">
        <v>1334.92</v>
      </c>
      <c r="L1761" s="7">
        <v>0.05</v>
      </c>
      <c r="M1761" t="s">
        <v>27</v>
      </c>
      <c r="N1761" t="s">
        <v>21</v>
      </c>
      <c r="O1761" t="str">
        <f>_xlfn.XLOOKUP(Orders_CLEAN[[#This Row],[Region]],Region_lookup[RegionCode],Region_lookup[RegionName])</f>
        <v>KwaZulu-Natal</v>
      </c>
      <c r="P1761" t="s">
        <v>170</v>
      </c>
      <c r="Q1761" t="str">
        <f>_xlfn.XLOOKUP(Orders_CLEAN[[#This Row],[EmployeeID]],Employees[EmployeeID],Employees[EmployeeName])</f>
        <v>Nomvula Le Roux</v>
      </c>
      <c r="R1761" s="8">
        <f>Orders_CLEAN[[#This Row],[Quantity]]*Orders_CLEAN[[#This Row],[UnitPrice]]*(1-Orders_CLEAN[[#This Row],[Discount]])</f>
        <v>3804.5219999999999</v>
      </c>
      <c r="S1761" s="8">
        <f>Orders_CLEAN[[#This Row],[Cost]]*Orders_CLEAN[[#This Row],[Quantity]]</f>
        <v>2066.4299999999998</v>
      </c>
      <c r="T1761" s="8">
        <f>Orders_CLEAN[[#This Row],[LineTotal]]-Orders_CLEAN[[#This Row],[LineCost]]</f>
        <v>1738.0920000000001</v>
      </c>
      <c r="U1761" s="8" t="str">
        <f>IFERROR(IF(Orders_CLEAN[[#This Row],[Profit]]/Orders_CLEAN[[#This Row],[LineTotal]]&gt;0.3, "High", IF(Orders_CLEAN[[#This Row],[Profit]]/Orders_CLEAN[[#This Row],[LineTotal]]&gt;=0.15, "Medium", "Low")), "Quantity Error!")</f>
        <v>High</v>
      </c>
      <c r="V1761" s="8" t="str">
        <f>IF(COUNTIF(Returns[OrderID], Orders_CLEAN[[#This Row],[OrderID]])&gt;0, "Yes", "No")</f>
        <v>No</v>
      </c>
      <c r="W1761" s="19">
        <f>IF(Orders_CLEAN[[#This Row],[Returned]]="Yes",1,0)</f>
        <v>0</v>
      </c>
    </row>
    <row r="1762" spans="1:23" x14ac:dyDescent="0.2">
      <c r="A1762" t="s">
        <v>2542</v>
      </c>
      <c r="B1762" s="5">
        <v>45622</v>
      </c>
      <c r="C1762" s="5" t="str">
        <f>IF(Orders_CLEAN[[#This Row],[Quantity]]="", "Quantity Error!", "Q"&amp;ROUNDUP(MONTH(Orders_CLEAN[[#This Row],[OrderDate]])/3,0))</f>
        <v>Q4</v>
      </c>
      <c r="D1762" t="s">
        <v>283</v>
      </c>
      <c r="E1762" t="str">
        <f>_xlfn.XLOOKUP(Orders_CLEAN[[#This Row],[CustomerID]],Customers[CustomerID],Customers[CustomerName])</f>
        <v>Precious Botha</v>
      </c>
      <c r="F1762" t="s">
        <v>181</v>
      </c>
      <c r="G1762" t="str">
        <f>_xlfn.XLOOKUP(Orders_CLEAN[[#This Row],[ProductID]],Products[ProductID],Products[ProductName])</f>
        <v>Envelopes Model 1</v>
      </c>
      <c r="H1762" t="str">
        <f>_xlfn.XLOOKUP(Orders_CLEAN[[#This Row],[ProductName]],Products[ProductName],Products[Category])</f>
        <v>Office Supplies</v>
      </c>
      <c r="I1762" s="6">
        <f>_xlfn.XLOOKUP(Orders_CLEAN[[#This Row],[ProductID]],Products[ProductID],Products[Cost])</f>
        <v>76.66</v>
      </c>
      <c r="J1762">
        <v>12</v>
      </c>
      <c r="K1762" s="6">
        <v>117.32</v>
      </c>
      <c r="L1762" s="7">
        <v>0</v>
      </c>
      <c r="M1762" t="s">
        <v>62</v>
      </c>
      <c r="N1762" t="s">
        <v>21</v>
      </c>
      <c r="O1762" t="str">
        <f>_xlfn.XLOOKUP(Orders_CLEAN[[#This Row],[Region]],Region_lookup[RegionCode],Region_lookup[RegionName])</f>
        <v>KwaZulu-Natal</v>
      </c>
      <c r="P1762" t="s">
        <v>97</v>
      </c>
      <c r="Q1762" t="str">
        <f>_xlfn.XLOOKUP(Orders_CLEAN[[#This Row],[EmployeeID]],Employees[EmployeeID],Employees[EmployeeName])</f>
        <v>Bongani Sithole</v>
      </c>
      <c r="R1762" s="8">
        <f>Orders_CLEAN[[#This Row],[Quantity]]*Orders_CLEAN[[#This Row],[UnitPrice]]*(1-Orders_CLEAN[[#This Row],[Discount]])</f>
        <v>1407.84</v>
      </c>
      <c r="S1762" s="8">
        <f>Orders_CLEAN[[#This Row],[Cost]]*Orders_CLEAN[[#This Row],[Quantity]]</f>
        <v>919.92</v>
      </c>
      <c r="T1762" s="8">
        <f>Orders_CLEAN[[#This Row],[LineTotal]]-Orders_CLEAN[[#This Row],[LineCost]]</f>
        <v>487.91999999999996</v>
      </c>
      <c r="U1762" s="8" t="str">
        <f>IFERROR(IF(Orders_CLEAN[[#This Row],[Profit]]/Orders_CLEAN[[#This Row],[LineTotal]]&gt;0.3, "High", IF(Orders_CLEAN[[#This Row],[Profit]]/Orders_CLEAN[[#This Row],[LineTotal]]&gt;=0.15, "Medium", "Low")), "Quantity Error!")</f>
        <v>High</v>
      </c>
      <c r="V1762" s="8" t="str">
        <f>IF(COUNTIF(Returns[OrderID], Orders_CLEAN[[#This Row],[OrderID]])&gt;0, "Yes", "No")</f>
        <v>No</v>
      </c>
      <c r="W1762" s="19">
        <f>IF(Orders_CLEAN[[#This Row],[Returned]]="Yes",1,0)</f>
        <v>0</v>
      </c>
    </row>
    <row r="1763" spans="1:23" x14ac:dyDescent="0.2">
      <c r="A1763" t="s">
        <v>2543</v>
      </c>
      <c r="B1763" s="5">
        <v>45353</v>
      </c>
      <c r="C1763" s="5" t="str">
        <f>IF(Orders_CLEAN[[#This Row],[Quantity]]="", "Quantity Error!", "Q"&amp;ROUNDUP(MONTH(Orders_CLEAN[[#This Row],[OrderDate]])/3,0))</f>
        <v>Q1</v>
      </c>
      <c r="D1763" t="s">
        <v>103</v>
      </c>
      <c r="E1763" t="str">
        <f>_xlfn.XLOOKUP(Orders_CLEAN[[#This Row],[CustomerID]],Customers[CustomerID],Customers[CustomerName])</f>
        <v>Kagiso Khumalo</v>
      </c>
      <c r="F1763" t="s">
        <v>19</v>
      </c>
      <c r="G1763" t="str">
        <f>_xlfn.XLOOKUP(Orders_CLEAN[[#This Row],[ProductID]],Products[ProductID],Products[ProductName])</f>
        <v>Accessories Model 4</v>
      </c>
      <c r="H1763" t="str">
        <f>_xlfn.XLOOKUP(Orders_CLEAN[[#This Row],[ProductName]],Products[ProductName],Products[Category])</f>
        <v>Technology</v>
      </c>
      <c r="I1763" s="6">
        <f>_xlfn.XLOOKUP(Orders_CLEAN[[#This Row],[ProductID]],Products[ProductID],Products[Cost])</f>
        <v>685.08</v>
      </c>
      <c r="J1763">
        <v>12</v>
      </c>
      <c r="K1763" s="6">
        <v>921.01</v>
      </c>
      <c r="L1763" s="7">
        <v>0</v>
      </c>
      <c r="M1763" t="s">
        <v>13</v>
      </c>
      <c r="N1763" t="s">
        <v>21</v>
      </c>
      <c r="O1763" t="str">
        <f>_xlfn.XLOOKUP(Orders_CLEAN[[#This Row],[Region]],Region_lookup[RegionCode],Region_lookup[RegionName])</f>
        <v>KwaZulu-Natal</v>
      </c>
      <c r="P1763" t="s">
        <v>97</v>
      </c>
      <c r="Q1763" t="str">
        <f>_xlfn.XLOOKUP(Orders_CLEAN[[#This Row],[EmployeeID]],Employees[EmployeeID],Employees[EmployeeName])</f>
        <v>Bongani Sithole</v>
      </c>
      <c r="R1763" s="8">
        <f>Orders_CLEAN[[#This Row],[Quantity]]*Orders_CLEAN[[#This Row],[UnitPrice]]*(1-Orders_CLEAN[[#This Row],[Discount]])</f>
        <v>11052.119999999999</v>
      </c>
      <c r="S1763" s="8">
        <f>Orders_CLEAN[[#This Row],[Cost]]*Orders_CLEAN[[#This Row],[Quantity]]</f>
        <v>8220.9600000000009</v>
      </c>
      <c r="T1763" s="8">
        <f>Orders_CLEAN[[#This Row],[LineTotal]]-Orders_CLEAN[[#This Row],[LineCost]]</f>
        <v>2831.159999999998</v>
      </c>
      <c r="U1763" s="8" t="str">
        <f>IFERROR(IF(Orders_CLEAN[[#This Row],[Profit]]/Orders_CLEAN[[#This Row],[LineTotal]]&gt;0.3, "High", IF(Orders_CLEAN[[#This Row],[Profit]]/Orders_CLEAN[[#This Row],[LineTotal]]&gt;=0.15, "Medium", "Low")), "Quantity Error!")</f>
        <v>Medium</v>
      </c>
      <c r="V1763" s="8" t="str">
        <f>IF(COUNTIF(Returns[OrderID], Orders_CLEAN[[#This Row],[OrderID]])&gt;0, "Yes", "No")</f>
        <v>No</v>
      </c>
      <c r="W1763" s="19">
        <f>IF(Orders_CLEAN[[#This Row],[Returned]]="Yes",1,0)</f>
        <v>0</v>
      </c>
    </row>
    <row r="1764" spans="1:23" x14ac:dyDescent="0.2">
      <c r="A1764" t="s">
        <v>2544</v>
      </c>
      <c r="B1764" s="5">
        <v>45803</v>
      </c>
      <c r="C1764" s="5" t="str">
        <f>IF(Orders_CLEAN[[#This Row],[Quantity]]="", "Quantity Error!", "Q"&amp;ROUNDUP(MONTH(Orders_CLEAN[[#This Row],[OrderDate]])/3,0))</f>
        <v>Q2</v>
      </c>
      <c r="D1764" t="s">
        <v>240</v>
      </c>
      <c r="E1764" t="str">
        <f>_xlfn.XLOOKUP(Orders_CLEAN[[#This Row],[CustomerID]],Customers[CustomerID],Customers[CustomerName])</f>
        <v>Riaan Molefe</v>
      </c>
      <c r="F1764" t="s">
        <v>19</v>
      </c>
      <c r="G1764" t="str">
        <f>_xlfn.XLOOKUP(Orders_CLEAN[[#This Row],[ProductID]],Products[ProductID],Products[ProductName])</f>
        <v>Accessories Model 4</v>
      </c>
      <c r="H1764" t="str">
        <f>_xlfn.XLOOKUP(Orders_CLEAN[[#This Row],[ProductName]],Products[ProductName],Products[Category])</f>
        <v>Technology</v>
      </c>
      <c r="I1764" s="6">
        <f>_xlfn.XLOOKUP(Orders_CLEAN[[#This Row],[ProductID]],Products[ProductID],Products[Cost])</f>
        <v>685.08</v>
      </c>
      <c r="J1764">
        <v>11</v>
      </c>
      <c r="K1764" s="6">
        <v>921.01</v>
      </c>
      <c r="L1764" s="7">
        <v>0.15</v>
      </c>
      <c r="M1764" t="s">
        <v>62</v>
      </c>
      <c r="N1764" t="s">
        <v>21</v>
      </c>
      <c r="O1764" t="str">
        <f>_xlfn.XLOOKUP(Orders_CLEAN[[#This Row],[Region]],Region_lookup[RegionCode],Region_lookup[RegionName])</f>
        <v>KwaZulu-Natal</v>
      </c>
      <c r="P1764" t="s">
        <v>22</v>
      </c>
      <c r="Q1764" t="str">
        <f>_xlfn.XLOOKUP(Orders_CLEAN[[#This Row],[EmployeeID]],Employees[EmployeeID],Employees[EmployeeName])</f>
        <v>Thabo Le Roux</v>
      </c>
      <c r="R1764" s="8">
        <f>Orders_CLEAN[[#This Row],[Quantity]]*Orders_CLEAN[[#This Row],[UnitPrice]]*(1-Orders_CLEAN[[#This Row],[Discount]])</f>
        <v>8611.4434999999994</v>
      </c>
      <c r="S1764" s="8">
        <f>Orders_CLEAN[[#This Row],[Cost]]*Orders_CLEAN[[#This Row],[Quantity]]</f>
        <v>7535.88</v>
      </c>
      <c r="T1764" s="8">
        <f>Orders_CLEAN[[#This Row],[LineTotal]]-Orders_CLEAN[[#This Row],[LineCost]]</f>
        <v>1075.5634999999993</v>
      </c>
      <c r="U1764" s="8" t="str">
        <f>IFERROR(IF(Orders_CLEAN[[#This Row],[Profit]]/Orders_CLEAN[[#This Row],[LineTotal]]&gt;0.3, "High", IF(Orders_CLEAN[[#This Row],[Profit]]/Orders_CLEAN[[#This Row],[LineTotal]]&gt;=0.15, "Medium", "Low")), "Quantity Error!")</f>
        <v>Low</v>
      </c>
      <c r="V1764" s="8" t="str">
        <f>IF(COUNTIF(Returns[OrderID], Orders_CLEAN[[#This Row],[OrderID]])&gt;0, "Yes", "No")</f>
        <v>No</v>
      </c>
      <c r="W1764" s="19">
        <f>IF(Orders_CLEAN[[#This Row],[Returned]]="Yes",1,0)</f>
        <v>0</v>
      </c>
    </row>
    <row r="1765" spans="1:23" x14ac:dyDescent="0.2">
      <c r="A1765" t="s">
        <v>2545</v>
      </c>
      <c r="B1765" s="5">
        <v>45345</v>
      </c>
      <c r="C1765" s="5" t="str">
        <f>IF(Orders_CLEAN[[#This Row],[Quantity]]="", "Quantity Error!", "Q"&amp;ROUNDUP(MONTH(Orders_CLEAN[[#This Row],[OrderDate]])/3,0))</f>
        <v>Quantity Error!</v>
      </c>
      <c r="D1765" t="s">
        <v>846</v>
      </c>
      <c r="E1765" t="str">
        <f>_xlfn.XLOOKUP(Orders_CLEAN[[#This Row],[CustomerID]],Customers[CustomerID],Customers[CustomerName])</f>
        <v>Kagiso Nkosi</v>
      </c>
      <c r="F1765" t="s">
        <v>55</v>
      </c>
      <c r="G1765" t="str">
        <f>_xlfn.XLOOKUP(Orders_CLEAN[[#This Row],[ProductID]],Products[ProductID],Products[ProductName])</f>
        <v>Paper Model 3</v>
      </c>
      <c r="H1765" t="str">
        <f>_xlfn.XLOOKUP(Orders_CLEAN[[#This Row],[ProductName]],Products[ProductName],Products[Category])</f>
        <v>Office Supplies</v>
      </c>
      <c r="I1765" s="6">
        <f>_xlfn.XLOOKUP(Orders_CLEAN[[#This Row],[ProductID]],Products[ProductID],Products[Cost])</f>
        <v>239.71</v>
      </c>
      <c r="J1765"/>
      <c r="K1765" s="6">
        <v>522.34</v>
      </c>
      <c r="L1765" s="7">
        <v>0.2</v>
      </c>
      <c r="M1765" t="s">
        <v>27</v>
      </c>
      <c r="N1765" t="s">
        <v>14</v>
      </c>
      <c r="O1765" t="str">
        <f>_xlfn.XLOOKUP(Orders_CLEAN[[#This Row],[Region]],Region_lookup[RegionCode],Region_lookup[RegionName])</f>
        <v>Western Cape</v>
      </c>
      <c r="P1765" t="s">
        <v>82</v>
      </c>
      <c r="Q1765" t="str">
        <f>_xlfn.XLOOKUP(Orders_CLEAN[[#This Row],[EmployeeID]],Employees[EmployeeID],Employees[EmployeeName])</f>
        <v>Thabo Pretorius</v>
      </c>
      <c r="R1765" s="8">
        <f>Orders_CLEAN[[#This Row],[Quantity]]*Orders_CLEAN[[#This Row],[UnitPrice]]*(1-Orders_CLEAN[[#This Row],[Discount]])</f>
        <v>0</v>
      </c>
      <c r="S1765" s="8">
        <f>Orders_CLEAN[[#This Row],[Cost]]*Orders_CLEAN[[#This Row],[Quantity]]</f>
        <v>0</v>
      </c>
      <c r="T1765" s="8">
        <f>Orders_CLEAN[[#This Row],[LineTotal]]-Orders_CLEAN[[#This Row],[LineCost]]</f>
        <v>0</v>
      </c>
      <c r="U1765" s="8" t="str">
        <f>IFERROR(IF(Orders_CLEAN[[#This Row],[Profit]]/Orders_CLEAN[[#This Row],[LineTotal]]&gt;0.3, "High", IF(Orders_CLEAN[[#This Row],[Profit]]/Orders_CLEAN[[#This Row],[LineTotal]]&gt;=0.15, "Medium", "Low")), "Quantity Error!")</f>
        <v>Quantity Error!</v>
      </c>
      <c r="V1765" s="8" t="str">
        <f>IF(COUNTIF(Returns[OrderID], Orders_CLEAN[[#This Row],[OrderID]])&gt;0, "Yes", "No")</f>
        <v>No</v>
      </c>
      <c r="W1765" s="19">
        <f>IF(Orders_CLEAN[[#This Row],[Returned]]="Yes",1,0)</f>
        <v>0</v>
      </c>
    </row>
    <row r="1766" spans="1:23" x14ac:dyDescent="0.2">
      <c r="A1766" t="s">
        <v>2546</v>
      </c>
      <c r="B1766" s="5">
        <v>45604</v>
      </c>
      <c r="C1766" s="5" t="str">
        <f>IF(Orders_CLEAN[[#This Row],[Quantity]]="", "Quantity Error!", "Q"&amp;ROUNDUP(MONTH(Orders_CLEAN[[#This Row],[OrderDate]])/3,0))</f>
        <v>Q4</v>
      </c>
      <c r="D1766" t="s">
        <v>381</v>
      </c>
      <c r="E1766" t="str">
        <f>_xlfn.XLOOKUP(Orders_CLEAN[[#This Row],[CustomerID]],Customers[CustomerID],Customers[CustomerName])</f>
        <v>Elmarie Fourie</v>
      </c>
      <c r="F1766" t="s">
        <v>213</v>
      </c>
      <c r="G1766" t="str">
        <f>_xlfn.XLOOKUP(Orders_CLEAN[[#This Row],[ProductID]],Products[ProductID],Products[ProductName])</f>
        <v>Pens Model 4</v>
      </c>
      <c r="H1766" t="str">
        <f>_xlfn.XLOOKUP(Orders_CLEAN[[#This Row],[ProductName]],Products[ProductName],Products[Category])</f>
        <v>Office Supplies</v>
      </c>
      <c r="I1766" s="6">
        <f>_xlfn.XLOOKUP(Orders_CLEAN[[#This Row],[ProductID]],Products[ProductID],Products[Cost])</f>
        <v>578.14</v>
      </c>
      <c r="J1766">
        <v>4</v>
      </c>
      <c r="K1766" s="6">
        <v>1084.72</v>
      </c>
      <c r="L1766" s="7">
        <v>0.15</v>
      </c>
      <c r="M1766" t="s">
        <v>27</v>
      </c>
      <c r="N1766" t="s">
        <v>31</v>
      </c>
      <c r="O1766" t="str">
        <f>_xlfn.XLOOKUP(Orders_CLEAN[[#This Row],[Region]],Region_lookup[RegionCode],Region_lookup[RegionName])</f>
        <v>Gauteng</v>
      </c>
      <c r="P1766" t="s">
        <v>43</v>
      </c>
      <c r="Q1766" t="str">
        <f>_xlfn.XLOOKUP(Orders_CLEAN[[#This Row],[EmployeeID]],Employees[EmployeeID],Employees[EmployeeName])</f>
        <v>Thabo Dlamini</v>
      </c>
      <c r="R1766" s="8">
        <f>Orders_CLEAN[[#This Row],[Quantity]]*Orders_CLEAN[[#This Row],[UnitPrice]]*(1-Orders_CLEAN[[#This Row],[Discount]])</f>
        <v>3688.0479999999998</v>
      </c>
      <c r="S1766" s="8">
        <f>Orders_CLEAN[[#This Row],[Cost]]*Orders_CLEAN[[#This Row],[Quantity]]</f>
        <v>2312.56</v>
      </c>
      <c r="T1766" s="8">
        <f>Orders_CLEAN[[#This Row],[LineTotal]]-Orders_CLEAN[[#This Row],[LineCost]]</f>
        <v>1375.4879999999998</v>
      </c>
      <c r="U1766" s="8" t="str">
        <f>IFERROR(IF(Orders_CLEAN[[#This Row],[Profit]]/Orders_CLEAN[[#This Row],[LineTotal]]&gt;0.3, "High", IF(Orders_CLEAN[[#This Row],[Profit]]/Orders_CLEAN[[#This Row],[LineTotal]]&gt;=0.15, "Medium", "Low")), "Quantity Error!")</f>
        <v>High</v>
      </c>
      <c r="V1766" s="8" t="str">
        <f>IF(COUNTIF(Returns[OrderID], Orders_CLEAN[[#This Row],[OrderID]])&gt;0, "Yes", "No")</f>
        <v>No</v>
      </c>
      <c r="W1766" s="19">
        <f>IF(Orders_CLEAN[[#This Row],[Returned]]="Yes",1,0)</f>
        <v>0</v>
      </c>
    </row>
    <row r="1767" spans="1:23" x14ac:dyDescent="0.2">
      <c r="A1767" t="s">
        <v>2547</v>
      </c>
      <c r="B1767" s="5">
        <v>45830</v>
      </c>
      <c r="C1767" s="5" t="str">
        <f>IF(Orders_CLEAN[[#This Row],[Quantity]]="", "Quantity Error!", "Q"&amp;ROUNDUP(MONTH(Orders_CLEAN[[#This Row],[OrderDate]])/3,0))</f>
        <v>Q2</v>
      </c>
      <c r="D1767" t="s">
        <v>204</v>
      </c>
      <c r="E1767" t="str">
        <f>_xlfn.XLOOKUP(Orders_CLEAN[[#This Row],[CustomerID]],Customers[CustomerID],Customers[CustomerName])</f>
        <v>Elmarie Mbatha</v>
      </c>
      <c r="F1767" t="s">
        <v>231</v>
      </c>
      <c r="G1767" t="str">
        <f>_xlfn.XLOOKUP(Orders_CLEAN[[#This Row],[ProductID]],Products[ProductID],Products[ProductName])</f>
        <v>Accessories Model 2</v>
      </c>
      <c r="H1767" t="str">
        <f>_xlfn.XLOOKUP(Orders_CLEAN[[#This Row],[ProductName]],Products[ProductName],Products[Category])</f>
        <v>Technology</v>
      </c>
      <c r="I1767" s="6">
        <f>_xlfn.XLOOKUP(Orders_CLEAN[[#This Row],[ProductID]],Products[ProductID],Products[Cost])</f>
        <v>31.01</v>
      </c>
      <c r="J1767">
        <v>3</v>
      </c>
      <c r="K1767" s="6">
        <v>49.68</v>
      </c>
      <c r="L1767" s="7">
        <v>0</v>
      </c>
      <c r="M1767" t="s">
        <v>27</v>
      </c>
      <c r="N1767" t="s">
        <v>14</v>
      </c>
      <c r="O1767" t="str">
        <f>_xlfn.XLOOKUP(Orders_CLEAN[[#This Row],[Region]],Region_lookup[RegionCode],Region_lookup[RegionName])</f>
        <v>Western Cape</v>
      </c>
      <c r="P1767" t="s">
        <v>82</v>
      </c>
      <c r="Q1767" t="str">
        <f>_xlfn.XLOOKUP(Orders_CLEAN[[#This Row],[EmployeeID]],Employees[EmployeeID],Employees[EmployeeName])</f>
        <v>Thabo Pretorius</v>
      </c>
      <c r="R1767" s="8">
        <f>Orders_CLEAN[[#This Row],[Quantity]]*Orders_CLEAN[[#This Row],[UnitPrice]]*(1-Orders_CLEAN[[#This Row],[Discount]])</f>
        <v>149.04</v>
      </c>
      <c r="S1767" s="8">
        <f>Orders_CLEAN[[#This Row],[Cost]]*Orders_CLEAN[[#This Row],[Quantity]]</f>
        <v>93.03</v>
      </c>
      <c r="T1767" s="8">
        <f>Orders_CLEAN[[#This Row],[LineTotal]]-Orders_CLEAN[[#This Row],[LineCost]]</f>
        <v>56.009999999999991</v>
      </c>
      <c r="U1767" s="8" t="str">
        <f>IFERROR(IF(Orders_CLEAN[[#This Row],[Profit]]/Orders_CLEAN[[#This Row],[LineTotal]]&gt;0.3, "High", IF(Orders_CLEAN[[#This Row],[Profit]]/Orders_CLEAN[[#This Row],[LineTotal]]&gt;=0.15, "Medium", "Low")), "Quantity Error!")</f>
        <v>High</v>
      </c>
      <c r="V1767" s="8" t="str">
        <f>IF(COUNTIF(Returns[OrderID], Orders_CLEAN[[#This Row],[OrderID]])&gt;0, "Yes", "No")</f>
        <v>No</v>
      </c>
      <c r="W1767" s="19">
        <f>IF(Orders_CLEAN[[#This Row],[Returned]]="Yes",1,0)</f>
        <v>0</v>
      </c>
    </row>
    <row r="1768" spans="1:23" x14ac:dyDescent="0.2">
      <c r="A1768" t="s">
        <v>2548</v>
      </c>
      <c r="B1768" s="5">
        <v>45582</v>
      </c>
      <c r="C1768" s="5" t="str">
        <f>IF(Orders_CLEAN[[#This Row],[Quantity]]="", "Quantity Error!", "Q"&amp;ROUNDUP(MONTH(Orders_CLEAN[[#This Row],[OrderDate]])/3,0))</f>
        <v>Q4</v>
      </c>
      <c r="D1768" t="s">
        <v>342</v>
      </c>
      <c r="E1768" t="str">
        <f>_xlfn.XLOOKUP(Orders_CLEAN[[#This Row],[CustomerID]],Customers[CustomerID],Customers[CustomerName])</f>
        <v>Nomsa Sithole</v>
      </c>
      <c r="F1768" t="s">
        <v>199</v>
      </c>
      <c r="G1768" t="str">
        <f>_xlfn.XLOOKUP(Orders_CLEAN[[#This Row],[ProductID]],Products[ProductID],Products[ProductName])</f>
        <v>Pens Model 2</v>
      </c>
      <c r="H1768" t="str">
        <f>_xlfn.XLOOKUP(Orders_CLEAN[[#This Row],[ProductName]],Products[ProductName],Products[Category])</f>
        <v>Office Supplies</v>
      </c>
      <c r="I1768" s="6">
        <f>_xlfn.XLOOKUP(Orders_CLEAN[[#This Row],[ProductID]],Products[ProductID],Products[Cost])</f>
        <v>285.10000000000002</v>
      </c>
      <c r="J1768">
        <v>4</v>
      </c>
      <c r="K1768" s="6">
        <v>528.79999999999995</v>
      </c>
      <c r="L1768" s="7">
        <v>0</v>
      </c>
      <c r="M1768" t="s">
        <v>27</v>
      </c>
      <c r="N1768" t="s">
        <v>21</v>
      </c>
      <c r="O1768" t="str">
        <f>_xlfn.XLOOKUP(Orders_CLEAN[[#This Row],[Region]],Region_lookup[RegionCode],Region_lookup[RegionName])</f>
        <v>KwaZulu-Natal</v>
      </c>
      <c r="P1768" t="s">
        <v>170</v>
      </c>
      <c r="Q1768" t="str">
        <f>_xlfn.XLOOKUP(Orders_CLEAN[[#This Row],[EmployeeID]],Employees[EmployeeID],Employees[EmployeeName])</f>
        <v>Nomvula Le Roux</v>
      </c>
      <c r="R1768" s="8">
        <f>Orders_CLEAN[[#This Row],[Quantity]]*Orders_CLEAN[[#This Row],[UnitPrice]]*(1-Orders_CLEAN[[#This Row],[Discount]])</f>
        <v>2115.1999999999998</v>
      </c>
      <c r="S1768" s="8">
        <f>Orders_CLEAN[[#This Row],[Cost]]*Orders_CLEAN[[#This Row],[Quantity]]</f>
        <v>1140.4000000000001</v>
      </c>
      <c r="T1768" s="8">
        <f>Orders_CLEAN[[#This Row],[LineTotal]]-Orders_CLEAN[[#This Row],[LineCost]]</f>
        <v>974.79999999999973</v>
      </c>
      <c r="U1768" s="8" t="str">
        <f>IFERROR(IF(Orders_CLEAN[[#This Row],[Profit]]/Orders_CLEAN[[#This Row],[LineTotal]]&gt;0.3, "High", IF(Orders_CLEAN[[#This Row],[Profit]]/Orders_CLEAN[[#This Row],[LineTotal]]&gt;=0.15, "Medium", "Low")), "Quantity Error!")</f>
        <v>High</v>
      </c>
      <c r="V1768" s="8" t="str">
        <f>IF(COUNTIF(Returns[OrderID], Orders_CLEAN[[#This Row],[OrderID]])&gt;0, "Yes", "No")</f>
        <v>No</v>
      </c>
      <c r="W1768" s="19">
        <f>IF(Orders_CLEAN[[#This Row],[Returned]]="Yes",1,0)</f>
        <v>0</v>
      </c>
    </row>
    <row r="1769" spans="1:23" x14ac:dyDescent="0.2">
      <c r="A1769" t="s">
        <v>2550</v>
      </c>
      <c r="B1769" s="5">
        <v>45355</v>
      </c>
      <c r="C1769" s="5" t="str">
        <f>IF(Orders_CLEAN[[#This Row],[Quantity]]="", "Quantity Error!", "Q"&amp;ROUNDUP(MONTH(Orders_CLEAN[[#This Row],[OrderDate]])/3,0))</f>
        <v>Q1</v>
      </c>
      <c r="D1769" t="s">
        <v>478</v>
      </c>
      <c r="E1769" t="str">
        <f>_xlfn.XLOOKUP(Orders_CLEAN[[#This Row],[CustomerID]],Customers[CustomerID],Customers[CustomerName])</f>
        <v>Nomvula Van Der Merwe</v>
      </c>
      <c r="F1769" t="s">
        <v>46</v>
      </c>
      <c r="G1769" t="str">
        <f>_xlfn.XLOOKUP(Orders_CLEAN[[#This Row],[ProductID]],Products[ProductID],Products[ProductName])</f>
        <v>Tables Model 4</v>
      </c>
      <c r="H1769" t="str">
        <f>_xlfn.XLOOKUP(Orders_CLEAN[[#This Row],[ProductName]],Products[ProductName],Products[Category])</f>
        <v>Furniture</v>
      </c>
      <c r="I1769" s="6">
        <f>_xlfn.XLOOKUP(Orders_CLEAN[[#This Row],[ProductID]],Products[ProductID],Products[Cost])</f>
        <v>707.97</v>
      </c>
      <c r="J1769">
        <v>7</v>
      </c>
      <c r="K1769" s="6">
        <v>1262.55</v>
      </c>
      <c r="L1769" s="7">
        <v>0</v>
      </c>
      <c r="M1769" t="s">
        <v>27</v>
      </c>
      <c r="N1769" t="s">
        <v>31</v>
      </c>
      <c r="O1769" t="str">
        <f>_xlfn.XLOOKUP(Orders_CLEAN[[#This Row],[Region]],Region_lookup[RegionCode],Region_lookup[RegionName])</f>
        <v>Gauteng</v>
      </c>
      <c r="P1769" t="s">
        <v>32</v>
      </c>
      <c r="Q1769" t="str">
        <f>_xlfn.XLOOKUP(Orders_CLEAN[[#This Row],[EmployeeID]],Employees[EmployeeID],Employees[EmployeeName])</f>
        <v>Nomvula Mokoena</v>
      </c>
      <c r="R1769" s="8">
        <f>Orders_CLEAN[[#This Row],[Quantity]]*Orders_CLEAN[[#This Row],[UnitPrice]]*(1-Orders_CLEAN[[#This Row],[Discount]])</f>
        <v>8837.85</v>
      </c>
      <c r="S1769" s="8">
        <f>Orders_CLEAN[[#This Row],[Cost]]*Orders_CLEAN[[#This Row],[Quantity]]</f>
        <v>4955.79</v>
      </c>
      <c r="T1769" s="8">
        <f>Orders_CLEAN[[#This Row],[LineTotal]]-Orders_CLEAN[[#This Row],[LineCost]]</f>
        <v>3882.0600000000004</v>
      </c>
      <c r="U1769" s="8" t="str">
        <f>IFERROR(IF(Orders_CLEAN[[#This Row],[Profit]]/Orders_CLEAN[[#This Row],[LineTotal]]&gt;0.3, "High", IF(Orders_CLEAN[[#This Row],[Profit]]/Orders_CLEAN[[#This Row],[LineTotal]]&gt;=0.15, "Medium", "Low")), "Quantity Error!")</f>
        <v>High</v>
      </c>
      <c r="V1769" s="8" t="str">
        <f>IF(COUNTIF(Returns[OrderID], Orders_CLEAN[[#This Row],[OrderID]])&gt;0, "Yes", "No")</f>
        <v>No</v>
      </c>
      <c r="W1769" s="19">
        <f>IF(Orders_CLEAN[[#This Row],[Returned]]="Yes",1,0)</f>
        <v>0</v>
      </c>
    </row>
    <row r="1770" spans="1:23" x14ac:dyDescent="0.2">
      <c r="A1770" t="s">
        <v>2551</v>
      </c>
      <c r="B1770" s="5">
        <v>45459</v>
      </c>
      <c r="C1770" s="5" t="str">
        <f>IF(Orders_CLEAN[[#This Row],[Quantity]]="", "Quantity Error!", "Q"&amp;ROUNDUP(MONTH(Orders_CLEAN[[#This Row],[OrderDate]])/3,0))</f>
        <v>Q2</v>
      </c>
      <c r="D1770" t="s">
        <v>546</v>
      </c>
      <c r="E1770" t="str">
        <f>_xlfn.XLOOKUP(Orders_CLEAN[[#This Row],[CustomerID]],Customers[CustomerID],Customers[CustomerName])</f>
        <v>Precious Fourie</v>
      </c>
      <c r="F1770" t="s">
        <v>231</v>
      </c>
      <c r="G1770" t="str">
        <f>_xlfn.XLOOKUP(Orders_CLEAN[[#This Row],[ProductID]],Products[ProductID],Products[ProductName])</f>
        <v>Accessories Model 2</v>
      </c>
      <c r="H1770" t="str">
        <f>_xlfn.XLOOKUP(Orders_CLEAN[[#This Row],[ProductName]],Products[ProductName],Products[Category])</f>
        <v>Technology</v>
      </c>
      <c r="I1770" s="6">
        <f>_xlfn.XLOOKUP(Orders_CLEAN[[#This Row],[ProductID]],Products[ProductID],Products[Cost])</f>
        <v>31.01</v>
      </c>
      <c r="J1770">
        <v>5</v>
      </c>
      <c r="K1770" s="6">
        <v>49.68</v>
      </c>
      <c r="L1770" s="7">
        <v>0</v>
      </c>
      <c r="M1770" t="s">
        <v>13</v>
      </c>
      <c r="N1770" t="s">
        <v>21</v>
      </c>
      <c r="O1770" t="str">
        <f>_xlfn.XLOOKUP(Orders_CLEAN[[#This Row],[Region]],Region_lookup[RegionCode],Region_lookup[RegionName])</f>
        <v>KwaZulu-Natal</v>
      </c>
      <c r="P1770" t="s">
        <v>97</v>
      </c>
      <c r="Q1770" t="str">
        <f>_xlfn.XLOOKUP(Orders_CLEAN[[#This Row],[EmployeeID]],Employees[EmployeeID],Employees[EmployeeName])</f>
        <v>Bongani Sithole</v>
      </c>
      <c r="R1770" s="8">
        <f>Orders_CLEAN[[#This Row],[Quantity]]*Orders_CLEAN[[#This Row],[UnitPrice]]*(1-Orders_CLEAN[[#This Row],[Discount]])</f>
        <v>248.4</v>
      </c>
      <c r="S1770" s="8">
        <f>Orders_CLEAN[[#This Row],[Cost]]*Orders_CLEAN[[#This Row],[Quantity]]</f>
        <v>155.05000000000001</v>
      </c>
      <c r="T1770" s="8">
        <f>Orders_CLEAN[[#This Row],[LineTotal]]-Orders_CLEAN[[#This Row],[LineCost]]</f>
        <v>93.35</v>
      </c>
      <c r="U1770" s="8" t="str">
        <f>IFERROR(IF(Orders_CLEAN[[#This Row],[Profit]]/Orders_CLEAN[[#This Row],[LineTotal]]&gt;0.3, "High", IF(Orders_CLEAN[[#This Row],[Profit]]/Orders_CLEAN[[#This Row],[LineTotal]]&gt;=0.15, "Medium", "Low")), "Quantity Error!")</f>
        <v>High</v>
      </c>
      <c r="V1770" s="8" t="str">
        <f>IF(COUNTIF(Returns[OrderID], Orders_CLEAN[[#This Row],[OrderID]])&gt;0, "Yes", "No")</f>
        <v>No</v>
      </c>
      <c r="W1770" s="19">
        <f>IF(Orders_CLEAN[[#This Row],[Returned]]="Yes",1,0)</f>
        <v>0</v>
      </c>
    </row>
    <row r="1771" spans="1:23" x14ac:dyDescent="0.2">
      <c r="A1771" t="s">
        <v>2552</v>
      </c>
      <c r="B1771" s="5">
        <v>45406</v>
      </c>
      <c r="C1771" s="5" t="str">
        <f>IF(Orders_CLEAN[[#This Row],[Quantity]]="", "Quantity Error!", "Q"&amp;ROUNDUP(MONTH(Orders_CLEAN[[#This Row],[OrderDate]])/3,0))</f>
        <v>Q2</v>
      </c>
      <c r="D1771" t="s">
        <v>396</v>
      </c>
      <c r="E1771" t="str">
        <f>_xlfn.XLOOKUP(Orders_CLEAN[[#This Row],[CustomerID]],Customers[CustomerID],Customers[CustomerName])</f>
        <v>Aisha Sithole</v>
      </c>
      <c r="F1771" t="s">
        <v>192</v>
      </c>
      <c r="G1771" t="str">
        <f>_xlfn.XLOOKUP(Orders_CLEAN[[#This Row],[ProductID]],Products[ProductID],Products[ProductName])</f>
        <v>Laptops Model 1</v>
      </c>
      <c r="H1771" t="str">
        <f>_xlfn.XLOOKUP(Orders_CLEAN[[#This Row],[ProductName]],Products[ProductName],Products[Category])</f>
        <v>Technology</v>
      </c>
      <c r="I1771" s="6">
        <f>_xlfn.XLOOKUP(Orders_CLEAN[[#This Row],[ProductID]],Products[ProductID],Products[Cost])</f>
        <v>732.63</v>
      </c>
      <c r="J1771">
        <v>2</v>
      </c>
      <c r="K1771" s="6">
        <v>1069.8599999999999</v>
      </c>
      <c r="L1771" s="7">
        <v>0.05</v>
      </c>
      <c r="M1771" t="s">
        <v>36</v>
      </c>
      <c r="N1771" t="s">
        <v>14</v>
      </c>
      <c r="O1771" t="str">
        <f>_xlfn.XLOOKUP(Orders_CLEAN[[#This Row],[Region]],Region_lookup[RegionCode],Region_lookup[RegionName])</f>
        <v>Western Cape</v>
      </c>
      <c r="P1771" t="s">
        <v>82</v>
      </c>
      <c r="Q1771" t="str">
        <f>_xlfn.XLOOKUP(Orders_CLEAN[[#This Row],[EmployeeID]],Employees[EmployeeID],Employees[EmployeeName])</f>
        <v>Thabo Pretorius</v>
      </c>
      <c r="R1771" s="8">
        <f>Orders_CLEAN[[#This Row],[Quantity]]*Orders_CLEAN[[#This Row],[UnitPrice]]*(1-Orders_CLEAN[[#This Row],[Discount]])</f>
        <v>2032.7339999999997</v>
      </c>
      <c r="S1771" s="8">
        <f>Orders_CLEAN[[#This Row],[Cost]]*Orders_CLEAN[[#This Row],[Quantity]]</f>
        <v>1465.26</v>
      </c>
      <c r="T1771" s="8">
        <f>Orders_CLEAN[[#This Row],[LineTotal]]-Orders_CLEAN[[#This Row],[LineCost]]</f>
        <v>567.47399999999971</v>
      </c>
      <c r="U1771" s="8" t="str">
        <f>IFERROR(IF(Orders_CLEAN[[#This Row],[Profit]]/Orders_CLEAN[[#This Row],[LineTotal]]&gt;0.3, "High", IF(Orders_CLEAN[[#This Row],[Profit]]/Orders_CLEAN[[#This Row],[LineTotal]]&gt;=0.15, "Medium", "Low")), "Quantity Error!")</f>
        <v>Medium</v>
      </c>
      <c r="V1771" s="8" t="str">
        <f>IF(COUNTIF(Returns[OrderID], Orders_CLEAN[[#This Row],[OrderID]])&gt;0, "Yes", "No")</f>
        <v>No</v>
      </c>
      <c r="W1771" s="19">
        <f>IF(Orders_CLEAN[[#This Row],[Returned]]="Yes",1,0)</f>
        <v>0</v>
      </c>
    </row>
    <row r="1772" spans="1:23" x14ac:dyDescent="0.2">
      <c r="A1772" t="s">
        <v>2554</v>
      </c>
      <c r="B1772" s="5">
        <v>45636</v>
      </c>
      <c r="C1772" s="5" t="str">
        <f>IF(Orders_CLEAN[[#This Row],[Quantity]]="", "Quantity Error!", "Q"&amp;ROUNDUP(MONTH(Orders_CLEAN[[#This Row],[OrderDate]])/3,0))</f>
        <v>Q4</v>
      </c>
      <c r="D1772" t="s">
        <v>103</v>
      </c>
      <c r="E1772" t="str">
        <f>_xlfn.XLOOKUP(Orders_CLEAN[[#This Row],[CustomerID]],Customers[CustomerID],Customers[CustomerName])</f>
        <v>Kagiso Khumalo</v>
      </c>
      <c r="F1772" t="s">
        <v>69</v>
      </c>
      <c r="G1772" t="str">
        <f>_xlfn.XLOOKUP(Orders_CLEAN[[#This Row],[ProductID]],Products[ProductID],Products[ProductName])</f>
        <v>Paper Model 2</v>
      </c>
      <c r="H1772" t="str">
        <f>_xlfn.XLOOKUP(Orders_CLEAN[[#This Row],[ProductName]],Products[ProductName],Products[Category])</f>
        <v>Office Supplies</v>
      </c>
      <c r="I1772" s="6">
        <f>_xlfn.XLOOKUP(Orders_CLEAN[[#This Row],[ProductID]],Products[ProductID],Products[Cost])</f>
        <v>461.98</v>
      </c>
      <c r="J1772">
        <v>2</v>
      </c>
      <c r="K1772" s="6">
        <v>1013.15</v>
      </c>
      <c r="L1772" s="7">
        <v>0.05</v>
      </c>
      <c r="M1772" t="s">
        <v>27</v>
      </c>
      <c r="N1772" t="s">
        <v>21</v>
      </c>
      <c r="O1772" t="str">
        <f>_xlfn.XLOOKUP(Orders_CLEAN[[#This Row],[Region]],Region_lookup[RegionCode],Region_lookup[RegionName])</f>
        <v>KwaZulu-Natal</v>
      </c>
      <c r="P1772" t="s">
        <v>170</v>
      </c>
      <c r="Q1772" t="str">
        <f>_xlfn.XLOOKUP(Orders_CLEAN[[#This Row],[EmployeeID]],Employees[EmployeeID],Employees[EmployeeName])</f>
        <v>Nomvula Le Roux</v>
      </c>
      <c r="R1772" s="8">
        <f>Orders_CLEAN[[#This Row],[Quantity]]*Orders_CLEAN[[#This Row],[UnitPrice]]*(1-Orders_CLEAN[[#This Row],[Discount]])</f>
        <v>1924.9849999999999</v>
      </c>
      <c r="S1772" s="8">
        <f>Orders_CLEAN[[#This Row],[Cost]]*Orders_CLEAN[[#This Row],[Quantity]]</f>
        <v>923.96</v>
      </c>
      <c r="T1772" s="8">
        <f>Orders_CLEAN[[#This Row],[LineTotal]]-Orders_CLEAN[[#This Row],[LineCost]]</f>
        <v>1001.0249999999999</v>
      </c>
      <c r="U1772" s="8" t="str">
        <f>IFERROR(IF(Orders_CLEAN[[#This Row],[Profit]]/Orders_CLEAN[[#This Row],[LineTotal]]&gt;0.3, "High", IF(Orders_CLEAN[[#This Row],[Profit]]/Orders_CLEAN[[#This Row],[LineTotal]]&gt;=0.15, "Medium", "Low")), "Quantity Error!")</f>
        <v>High</v>
      </c>
      <c r="V1772" s="8" t="str">
        <f>IF(COUNTIF(Returns[OrderID], Orders_CLEAN[[#This Row],[OrderID]])&gt;0, "Yes", "No")</f>
        <v>No</v>
      </c>
      <c r="W1772" s="19">
        <f>IF(Orders_CLEAN[[#This Row],[Returned]]="Yes",1,0)</f>
        <v>0</v>
      </c>
    </row>
    <row r="1773" spans="1:23" x14ac:dyDescent="0.2">
      <c r="A1773" t="s">
        <v>2555</v>
      </c>
      <c r="B1773" s="5">
        <v>45664</v>
      </c>
      <c r="C1773" s="5" t="str">
        <f>IF(Orders_CLEAN[[#This Row],[Quantity]]="", "Quantity Error!", "Q"&amp;ROUNDUP(MONTH(Orders_CLEAN[[#This Row],[OrderDate]])/3,0))</f>
        <v>Q1</v>
      </c>
      <c r="D1773" t="s">
        <v>493</v>
      </c>
      <c r="E1773" t="str">
        <f>_xlfn.XLOOKUP(Orders_CLEAN[[#This Row],[CustomerID]],Customers[CustomerID],Customers[CustomerName])</f>
        <v>Sipho Le Roux</v>
      </c>
      <c r="F1773" t="s">
        <v>127</v>
      </c>
      <c r="G1773" t="str">
        <f>_xlfn.XLOOKUP(Orders_CLEAN[[#This Row],[ProductID]],Products[ProductID],Products[ProductName])</f>
        <v>Staplers Model 3</v>
      </c>
      <c r="H1773" t="str">
        <f>_xlfn.XLOOKUP(Orders_CLEAN[[#This Row],[ProductName]],Products[ProductName],Products[Category])</f>
        <v>Office Supplies</v>
      </c>
      <c r="I1773" s="6">
        <f>_xlfn.XLOOKUP(Orders_CLEAN[[#This Row],[ProductID]],Products[ProductID],Products[Cost])</f>
        <v>250.6</v>
      </c>
      <c r="J1773">
        <v>4</v>
      </c>
      <c r="K1773" s="6">
        <v>418.2</v>
      </c>
      <c r="L1773" s="7">
        <v>0</v>
      </c>
      <c r="M1773" t="s">
        <v>36</v>
      </c>
      <c r="N1773" t="s">
        <v>47</v>
      </c>
      <c r="O1773" t="str">
        <f>_xlfn.XLOOKUP(Orders_CLEAN[[#This Row],[Region]],Region_lookup[RegionCode],Region_lookup[RegionName])</f>
        <v>Eastern Cape</v>
      </c>
      <c r="P1773" t="s">
        <v>75</v>
      </c>
      <c r="Q1773" t="str">
        <f>_xlfn.XLOOKUP(Orders_CLEAN[[#This Row],[EmployeeID]],Employees[EmployeeID],Employees[EmployeeName])</f>
        <v>Francois Steyn</v>
      </c>
      <c r="R1773" s="8">
        <f>Orders_CLEAN[[#This Row],[Quantity]]*Orders_CLEAN[[#This Row],[UnitPrice]]*(1-Orders_CLEAN[[#This Row],[Discount]])</f>
        <v>1672.8</v>
      </c>
      <c r="S1773" s="8">
        <f>Orders_CLEAN[[#This Row],[Cost]]*Orders_CLEAN[[#This Row],[Quantity]]</f>
        <v>1002.4</v>
      </c>
      <c r="T1773" s="8">
        <f>Orders_CLEAN[[#This Row],[LineTotal]]-Orders_CLEAN[[#This Row],[LineCost]]</f>
        <v>670.4</v>
      </c>
      <c r="U1773" s="8" t="str">
        <f>IFERROR(IF(Orders_CLEAN[[#This Row],[Profit]]/Orders_CLEAN[[#This Row],[LineTotal]]&gt;0.3, "High", IF(Orders_CLEAN[[#This Row],[Profit]]/Orders_CLEAN[[#This Row],[LineTotal]]&gt;=0.15, "Medium", "Low")), "Quantity Error!")</f>
        <v>High</v>
      </c>
      <c r="V1773" s="8" t="str">
        <f>IF(COUNTIF(Returns[OrderID], Orders_CLEAN[[#This Row],[OrderID]])&gt;0, "Yes", "No")</f>
        <v>No</v>
      </c>
      <c r="W1773" s="19">
        <f>IF(Orders_CLEAN[[#This Row],[Returned]]="Yes",1,0)</f>
        <v>0</v>
      </c>
    </row>
    <row r="1774" spans="1:23" x14ac:dyDescent="0.2">
      <c r="A1774" t="s">
        <v>2556</v>
      </c>
      <c r="B1774" s="5">
        <v>45726</v>
      </c>
      <c r="C1774" s="5" t="str">
        <f>IF(Orders_CLEAN[[#This Row],[Quantity]]="", "Quantity Error!", "Q"&amp;ROUNDUP(MONTH(Orders_CLEAN[[#This Row],[OrderDate]])/3,0))</f>
        <v>Q1</v>
      </c>
      <c r="D1774" t="s">
        <v>451</v>
      </c>
      <c r="E1774" t="str">
        <f>_xlfn.XLOOKUP(Orders_CLEAN[[#This Row],[CustomerID]],Customers[CustomerID],Customers[CustomerName])</f>
        <v>Anja Dlamini</v>
      </c>
      <c r="F1774" t="s">
        <v>81</v>
      </c>
      <c r="G1774" t="str">
        <f>_xlfn.XLOOKUP(Orders_CLEAN[[#This Row],[ProductID]],Products[ProductID],Products[ProductName])</f>
        <v>Envelopes Model 2</v>
      </c>
      <c r="H1774" t="str">
        <f>_xlfn.XLOOKUP(Orders_CLEAN[[#This Row],[ProductName]],Products[ProductName],Products[Category])</f>
        <v>Office Supplies</v>
      </c>
      <c r="I1774" s="6">
        <f>_xlfn.XLOOKUP(Orders_CLEAN[[#This Row],[ProductID]],Products[ProductID],Products[Cost])</f>
        <v>599.25</v>
      </c>
      <c r="J1774">
        <v>6</v>
      </c>
      <c r="K1774" s="6">
        <v>849.05</v>
      </c>
      <c r="L1774" s="7">
        <v>0.1</v>
      </c>
      <c r="M1774" t="s">
        <v>13</v>
      </c>
      <c r="N1774" t="s">
        <v>31</v>
      </c>
      <c r="O1774" t="str">
        <f>_xlfn.XLOOKUP(Orders_CLEAN[[#This Row],[Region]],Region_lookup[RegionCode],Region_lookup[RegionName])</f>
        <v>Gauteng</v>
      </c>
      <c r="P1774" t="s">
        <v>32</v>
      </c>
      <c r="Q1774" t="str">
        <f>_xlfn.XLOOKUP(Orders_CLEAN[[#This Row],[EmployeeID]],Employees[EmployeeID],Employees[EmployeeName])</f>
        <v>Nomvula Mokoena</v>
      </c>
      <c r="R1774" s="8">
        <f>Orders_CLEAN[[#This Row],[Quantity]]*Orders_CLEAN[[#This Row],[UnitPrice]]*(1-Orders_CLEAN[[#This Row],[Discount]])</f>
        <v>4584.87</v>
      </c>
      <c r="S1774" s="8">
        <f>Orders_CLEAN[[#This Row],[Cost]]*Orders_CLEAN[[#This Row],[Quantity]]</f>
        <v>3595.5</v>
      </c>
      <c r="T1774" s="8">
        <f>Orders_CLEAN[[#This Row],[LineTotal]]-Orders_CLEAN[[#This Row],[LineCost]]</f>
        <v>989.36999999999989</v>
      </c>
      <c r="U1774" s="8" t="str">
        <f>IFERROR(IF(Orders_CLEAN[[#This Row],[Profit]]/Orders_CLEAN[[#This Row],[LineTotal]]&gt;0.3, "High", IF(Orders_CLEAN[[#This Row],[Profit]]/Orders_CLEAN[[#This Row],[LineTotal]]&gt;=0.15, "Medium", "Low")), "Quantity Error!")</f>
        <v>Medium</v>
      </c>
      <c r="V1774" s="8" t="str">
        <f>IF(COUNTIF(Returns[OrderID], Orders_CLEAN[[#This Row],[OrderID]])&gt;0, "Yes", "No")</f>
        <v>No</v>
      </c>
      <c r="W1774" s="19">
        <f>IF(Orders_CLEAN[[#This Row],[Returned]]="Yes",1,0)</f>
        <v>0</v>
      </c>
    </row>
    <row r="1775" spans="1:23" x14ac:dyDescent="0.2">
      <c r="A1775" t="s">
        <v>2557</v>
      </c>
      <c r="B1775" s="5">
        <v>45653</v>
      </c>
      <c r="C1775" s="5" t="str">
        <f>IF(Orders_CLEAN[[#This Row],[Quantity]]="", "Quantity Error!", "Q"&amp;ROUNDUP(MONTH(Orders_CLEAN[[#This Row],[OrderDate]])/3,0))</f>
        <v>Q4</v>
      </c>
      <c r="D1775" t="s">
        <v>574</v>
      </c>
      <c r="E1775" t="str">
        <f>_xlfn.XLOOKUP(Orders_CLEAN[[#This Row],[CustomerID]],Customers[CustomerID],Customers[CustomerName])</f>
        <v>Lerato Mbatha</v>
      </c>
      <c r="F1775" t="s">
        <v>65</v>
      </c>
      <c r="G1775" t="str">
        <f>_xlfn.XLOOKUP(Orders_CLEAN[[#This Row],[ProductID]],Products[ProductID],Products[ProductName])</f>
        <v>Bookcases Model 2</v>
      </c>
      <c r="H1775" t="str">
        <f>_xlfn.XLOOKUP(Orders_CLEAN[[#This Row],[ProductName]],Products[ProductName],Products[Category])</f>
        <v>Furniture</v>
      </c>
      <c r="I1775" s="6">
        <f>_xlfn.XLOOKUP(Orders_CLEAN[[#This Row],[ProductID]],Products[ProductID],Products[Cost])</f>
        <v>633.59</v>
      </c>
      <c r="J1775">
        <v>5</v>
      </c>
      <c r="K1775" s="6">
        <v>800.37</v>
      </c>
      <c r="L1775" s="7">
        <v>0.15</v>
      </c>
      <c r="M1775" t="s">
        <v>13</v>
      </c>
      <c r="N1775" t="s">
        <v>31</v>
      </c>
      <c r="O1775" t="str">
        <f>_xlfn.XLOOKUP(Orders_CLEAN[[#This Row],[Region]],Region_lookup[RegionCode],Region_lookup[RegionName])</f>
        <v>Gauteng</v>
      </c>
      <c r="P1775" t="s">
        <v>32</v>
      </c>
      <c r="Q1775" t="str">
        <f>_xlfn.XLOOKUP(Orders_CLEAN[[#This Row],[EmployeeID]],Employees[EmployeeID],Employees[EmployeeName])</f>
        <v>Nomvula Mokoena</v>
      </c>
      <c r="R1775" s="8">
        <f>Orders_CLEAN[[#This Row],[Quantity]]*Orders_CLEAN[[#This Row],[UnitPrice]]*(1-Orders_CLEAN[[#This Row],[Discount]])</f>
        <v>3401.5724999999998</v>
      </c>
      <c r="S1775" s="8">
        <f>Orders_CLEAN[[#This Row],[Cost]]*Orders_CLEAN[[#This Row],[Quantity]]</f>
        <v>3167.9500000000003</v>
      </c>
      <c r="T1775" s="8">
        <f>Orders_CLEAN[[#This Row],[LineTotal]]-Orders_CLEAN[[#This Row],[LineCost]]</f>
        <v>233.62249999999949</v>
      </c>
      <c r="U1775" s="8" t="str">
        <f>IFERROR(IF(Orders_CLEAN[[#This Row],[Profit]]/Orders_CLEAN[[#This Row],[LineTotal]]&gt;0.3, "High", IF(Orders_CLEAN[[#This Row],[Profit]]/Orders_CLEAN[[#This Row],[LineTotal]]&gt;=0.15, "Medium", "Low")), "Quantity Error!")</f>
        <v>Low</v>
      </c>
      <c r="V1775" s="8" t="str">
        <f>IF(COUNTIF(Returns[OrderID], Orders_CLEAN[[#This Row],[OrderID]])&gt;0, "Yes", "No")</f>
        <v>No</v>
      </c>
      <c r="W1775" s="19">
        <f>IF(Orders_CLEAN[[#This Row],[Returned]]="Yes",1,0)</f>
        <v>0</v>
      </c>
    </row>
    <row r="1776" spans="1:23" x14ac:dyDescent="0.2">
      <c r="A1776" t="s">
        <v>2558</v>
      </c>
      <c r="B1776" s="5">
        <v>45387</v>
      </c>
      <c r="C1776" s="5" t="str">
        <f>IF(Orders_CLEAN[[#This Row],[Quantity]]="", "Quantity Error!", "Q"&amp;ROUNDUP(MONTH(Orders_CLEAN[[#This Row],[OrderDate]])/3,0))</f>
        <v>Q2</v>
      </c>
      <c r="D1776" t="s">
        <v>138</v>
      </c>
      <c r="E1776" t="str">
        <f>_xlfn.XLOOKUP(Orders_CLEAN[[#This Row],[CustomerID]],Customers[CustomerID],Customers[CustomerName])</f>
        <v>Nomsa Coetzee</v>
      </c>
      <c r="F1776" t="s">
        <v>139</v>
      </c>
      <c r="G1776" t="str">
        <f>_xlfn.XLOOKUP(Orders_CLEAN[[#This Row],[ProductID]],Products[ProductID],Products[ProductName])</f>
        <v>Envelopes Model 3</v>
      </c>
      <c r="H1776" t="str">
        <f>_xlfn.XLOOKUP(Orders_CLEAN[[#This Row],[ProductName]],Products[ProductName],Products[Category])</f>
        <v>Office Supplies</v>
      </c>
      <c r="I1776" s="6">
        <f>_xlfn.XLOOKUP(Orders_CLEAN[[#This Row],[ProductID]],Products[ProductID],Products[Cost])</f>
        <v>110.07</v>
      </c>
      <c r="J1776">
        <v>4</v>
      </c>
      <c r="K1776" s="6">
        <v>193.99</v>
      </c>
      <c r="L1776" s="7">
        <v>0.05</v>
      </c>
      <c r="M1776" t="s">
        <v>27</v>
      </c>
      <c r="N1776" t="s">
        <v>21</v>
      </c>
      <c r="O1776" t="str">
        <f>_xlfn.XLOOKUP(Orders_CLEAN[[#This Row],[Region]],Region_lookup[RegionCode],Region_lookup[RegionName])</f>
        <v>KwaZulu-Natal</v>
      </c>
      <c r="P1776" t="s">
        <v>22</v>
      </c>
      <c r="Q1776" t="str">
        <f>_xlfn.XLOOKUP(Orders_CLEAN[[#This Row],[EmployeeID]],Employees[EmployeeID],Employees[EmployeeName])</f>
        <v>Thabo Le Roux</v>
      </c>
      <c r="R1776" s="8">
        <f>Orders_CLEAN[[#This Row],[Quantity]]*Orders_CLEAN[[#This Row],[UnitPrice]]*(1-Orders_CLEAN[[#This Row],[Discount]])</f>
        <v>737.16200000000003</v>
      </c>
      <c r="S1776" s="8">
        <f>Orders_CLEAN[[#This Row],[Cost]]*Orders_CLEAN[[#This Row],[Quantity]]</f>
        <v>440.28</v>
      </c>
      <c r="T1776" s="8">
        <f>Orders_CLEAN[[#This Row],[LineTotal]]-Orders_CLEAN[[#This Row],[LineCost]]</f>
        <v>296.88200000000006</v>
      </c>
      <c r="U1776" s="8" t="str">
        <f>IFERROR(IF(Orders_CLEAN[[#This Row],[Profit]]/Orders_CLEAN[[#This Row],[LineTotal]]&gt;0.3, "High", IF(Orders_CLEAN[[#This Row],[Profit]]/Orders_CLEAN[[#This Row],[LineTotal]]&gt;=0.15, "Medium", "Low")), "Quantity Error!")</f>
        <v>High</v>
      </c>
      <c r="V1776" s="8" t="str">
        <f>IF(COUNTIF(Returns[OrderID], Orders_CLEAN[[#This Row],[OrderID]])&gt;0, "Yes", "No")</f>
        <v>No</v>
      </c>
      <c r="W1776" s="19">
        <f>IF(Orders_CLEAN[[#This Row],[Returned]]="Yes",1,0)</f>
        <v>0</v>
      </c>
    </row>
    <row r="1777" spans="1:23" x14ac:dyDescent="0.2">
      <c r="A1777" t="s">
        <v>2559</v>
      </c>
      <c r="B1777" s="5">
        <v>45530</v>
      </c>
      <c r="C1777" s="5" t="str">
        <f>IF(Orders_CLEAN[[#This Row],[Quantity]]="", "Quantity Error!", "Q"&amp;ROUNDUP(MONTH(Orders_CLEAN[[#This Row],[OrderDate]])/3,0))</f>
        <v>Q3</v>
      </c>
      <c r="D1777" t="s">
        <v>281</v>
      </c>
      <c r="E1777" t="str">
        <f>_xlfn.XLOOKUP(Orders_CLEAN[[#This Row],[CustomerID]],Customers[CustomerID],Customers[CustomerName])</f>
        <v>Pieter Khumalo</v>
      </c>
      <c r="F1777" t="s">
        <v>297</v>
      </c>
      <c r="G1777" t="str">
        <f>_xlfn.XLOOKUP(Orders_CLEAN[[#This Row],[ProductID]],Products[ProductID],Products[ProductName])</f>
        <v>Laptops Model 2</v>
      </c>
      <c r="H1777" t="str">
        <f>_xlfn.XLOOKUP(Orders_CLEAN[[#This Row],[ProductName]],Products[ProductName],Products[Category])</f>
        <v>Technology</v>
      </c>
      <c r="I1777" s="6">
        <f>_xlfn.XLOOKUP(Orders_CLEAN[[#This Row],[ProductID]],Products[ProductID],Products[Cost])</f>
        <v>55.26</v>
      </c>
      <c r="J1777">
        <v>6</v>
      </c>
      <c r="K1777" s="6">
        <v>112.32</v>
      </c>
      <c r="L1777" s="7">
        <v>0.2</v>
      </c>
      <c r="M1777" t="s">
        <v>13</v>
      </c>
      <c r="N1777" t="s">
        <v>47</v>
      </c>
      <c r="O1777" t="str">
        <f>_xlfn.XLOOKUP(Orders_CLEAN[[#This Row],[Region]],Region_lookup[RegionCode],Region_lookup[RegionName])</f>
        <v>Eastern Cape</v>
      </c>
      <c r="P1777" t="s">
        <v>58</v>
      </c>
      <c r="Q1777" t="str">
        <f>_xlfn.XLOOKUP(Orders_CLEAN[[#This Row],[EmployeeID]],Employees[EmployeeID],Employees[EmployeeName])</f>
        <v>Palesa Steyn</v>
      </c>
      <c r="R1777" s="8">
        <f>Orders_CLEAN[[#This Row],[Quantity]]*Orders_CLEAN[[#This Row],[UnitPrice]]*(1-Orders_CLEAN[[#This Row],[Discount]])</f>
        <v>539.13599999999997</v>
      </c>
      <c r="S1777" s="8">
        <f>Orders_CLEAN[[#This Row],[Cost]]*Orders_CLEAN[[#This Row],[Quantity]]</f>
        <v>331.56</v>
      </c>
      <c r="T1777" s="8">
        <f>Orders_CLEAN[[#This Row],[LineTotal]]-Orders_CLEAN[[#This Row],[LineCost]]</f>
        <v>207.57599999999996</v>
      </c>
      <c r="U1777" s="8" t="str">
        <f>IFERROR(IF(Orders_CLEAN[[#This Row],[Profit]]/Orders_CLEAN[[#This Row],[LineTotal]]&gt;0.3, "High", IF(Orders_CLEAN[[#This Row],[Profit]]/Orders_CLEAN[[#This Row],[LineTotal]]&gt;=0.15, "Medium", "Low")), "Quantity Error!")</f>
        <v>High</v>
      </c>
      <c r="V1777" s="8" t="str">
        <f>IF(COUNTIF(Returns[OrderID], Orders_CLEAN[[#This Row],[OrderID]])&gt;0, "Yes", "No")</f>
        <v>No</v>
      </c>
      <c r="W1777" s="19">
        <f>IF(Orders_CLEAN[[#This Row],[Returned]]="Yes",1,0)</f>
        <v>0</v>
      </c>
    </row>
    <row r="1778" spans="1:23" x14ac:dyDescent="0.2">
      <c r="A1778" t="s">
        <v>2560</v>
      </c>
      <c r="B1778" s="5">
        <v>45520</v>
      </c>
      <c r="C1778" s="5" t="str">
        <f>IF(Orders_CLEAN[[#This Row],[Quantity]]="", "Quantity Error!", "Q"&amp;ROUNDUP(MONTH(Orders_CLEAN[[#This Row],[OrderDate]])/3,0))</f>
        <v>Q3</v>
      </c>
      <c r="D1778" t="s">
        <v>783</v>
      </c>
      <c r="E1778" t="str">
        <f>_xlfn.XLOOKUP(Orders_CLEAN[[#This Row],[CustomerID]],Customers[CustomerID],Customers[CustomerName])</f>
        <v>Francois Mokoena</v>
      </c>
      <c r="F1778" t="s">
        <v>12</v>
      </c>
      <c r="G1778" t="str">
        <f>_xlfn.XLOOKUP(Orders_CLEAN[[#This Row],[ProductID]],Products[ProductID],Products[ProductName])</f>
        <v>Printers Model 3</v>
      </c>
      <c r="H1778" t="str">
        <f>_xlfn.XLOOKUP(Orders_CLEAN[[#This Row],[ProductName]],Products[ProductName],Products[Category])</f>
        <v>Technology</v>
      </c>
      <c r="I1778" s="6">
        <f>_xlfn.XLOOKUP(Orders_CLEAN[[#This Row],[ProductID]],Products[ProductID],Products[Cost])</f>
        <v>127.85</v>
      </c>
      <c r="J1778">
        <v>10</v>
      </c>
      <c r="K1778" s="6">
        <v>210.2</v>
      </c>
      <c r="L1778" s="7">
        <v>0.2</v>
      </c>
      <c r="M1778" t="s">
        <v>27</v>
      </c>
      <c r="N1778" t="s">
        <v>21</v>
      </c>
      <c r="O1778" t="str">
        <f>_xlfn.XLOOKUP(Orders_CLEAN[[#This Row],[Region]],Region_lookup[RegionCode],Region_lookup[RegionName])</f>
        <v>KwaZulu-Natal</v>
      </c>
      <c r="P1778" t="s">
        <v>97</v>
      </c>
      <c r="Q1778" t="str">
        <f>_xlfn.XLOOKUP(Orders_CLEAN[[#This Row],[EmployeeID]],Employees[EmployeeID],Employees[EmployeeName])</f>
        <v>Bongani Sithole</v>
      </c>
      <c r="R1778" s="8">
        <f>Orders_CLEAN[[#This Row],[Quantity]]*Orders_CLEAN[[#This Row],[UnitPrice]]*(1-Orders_CLEAN[[#This Row],[Discount]])</f>
        <v>1681.6000000000001</v>
      </c>
      <c r="S1778" s="8">
        <f>Orders_CLEAN[[#This Row],[Cost]]*Orders_CLEAN[[#This Row],[Quantity]]</f>
        <v>1278.5</v>
      </c>
      <c r="T1778" s="8">
        <f>Orders_CLEAN[[#This Row],[LineTotal]]-Orders_CLEAN[[#This Row],[LineCost]]</f>
        <v>403.10000000000014</v>
      </c>
      <c r="U1778" s="8" t="str">
        <f>IFERROR(IF(Orders_CLEAN[[#This Row],[Profit]]/Orders_CLEAN[[#This Row],[LineTotal]]&gt;0.3, "High", IF(Orders_CLEAN[[#This Row],[Profit]]/Orders_CLEAN[[#This Row],[LineTotal]]&gt;=0.15, "Medium", "Low")), "Quantity Error!")</f>
        <v>Medium</v>
      </c>
      <c r="V1778" s="8" t="str">
        <f>IF(COUNTIF(Returns[OrderID], Orders_CLEAN[[#This Row],[OrderID]])&gt;0, "Yes", "No")</f>
        <v>No</v>
      </c>
      <c r="W1778" s="19">
        <f>IF(Orders_CLEAN[[#This Row],[Returned]]="Yes",1,0)</f>
        <v>0</v>
      </c>
    </row>
    <row r="1779" spans="1:23" x14ac:dyDescent="0.2">
      <c r="A1779" t="s">
        <v>2561</v>
      </c>
      <c r="B1779" s="5">
        <v>45705</v>
      </c>
      <c r="C1779" s="5" t="str">
        <f>IF(Orders_CLEAN[[#This Row],[Quantity]]="", "Quantity Error!", "Q"&amp;ROUNDUP(MONTH(Orders_CLEAN[[#This Row],[OrderDate]])/3,0))</f>
        <v>Q1</v>
      </c>
      <c r="D1779" t="s">
        <v>50</v>
      </c>
      <c r="E1779" t="str">
        <f>_xlfn.XLOOKUP(Orders_CLEAN[[#This Row],[CustomerID]],Customers[CustomerID],Customers[CustomerName])</f>
        <v>Precious Steyn</v>
      </c>
      <c r="F1779" t="s">
        <v>148</v>
      </c>
      <c r="G1779" t="str">
        <f>_xlfn.XLOOKUP(Orders_CLEAN[[#This Row],[ProductID]],Products[ProductID],Products[ProductName])</f>
        <v>Tables Model 3</v>
      </c>
      <c r="H1779" t="str">
        <f>_xlfn.XLOOKUP(Orders_CLEAN[[#This Row],[ProductName]],Products[ProductName],Products[Category])</f>
        <v>Furniture</v>
      </c>
      <c r="I1779" s="6">
        <f>_xlfn.XLOOKUP(Orders_CLEAN[[#This Row],[ProductID]],Products[ProductID],Products[Cost])</f>
        <v>190.89</v>
      </c>
      <c r="J1779">
        <v>2</v>
      </c>
      <c r="K1779" s="6">
        <v>243.15</v>
      </c>
      <c r="L1779" s="7">
        <v>0</v>
      </c>
      <c r="M1779" t="s">
        <v>62</v>
      </c>
      <c r="N1779" t="s">
        <v>31</v>
      </c>
      <c r="O1779" t="str">
        <f>_xlfn.XLOOKUP(Orders_CLEAN[[#This Row],[Region]],Region_lookup[RegionCode],Region_lookup[RegionName])</f>
        <v>Gauteng</v>
      </c>
      <c r="P1779" t="s">
        <v>52</v>
      </c>
      <c r="Q1779" t="str">
        <f>_xlfn.XLOOKUP(Orders_CLEAN[[#This Row],[EmployeeID]],Employees[EmployeeID],Employees[EmployeeName])</f>
        <v>Precious Mbatha</v>
      </c>
      <c r="R1779" s="8">
        <f>Orders_CLEAN[[#This Row],[Quantity]]*Orders_CLEAN[[#This Row],[UnitPrice]]*(1-Orders_CLEAN[[#This Row],[Discount]])</f>
        <v>486.3</v>
      </c>
      <c r="S1779" s="8">
        <f>Orders_CLEAN[[#This Row],[Cost]]*Orders_CLEAN[[#This Row],[Quantity]]</f>
        <v>381.78</v>
      </c>
      <c r="T1779" s="8">
        <f>Orders_CLEAN[[#This Row],[LineTotal]]-Orders_CLEAN[[#This Row],[LineCost]]</f>
        <v>104.52000000000004</v>
      </c>
      <c r="U1779" s="8" t="str">
        <f>IFERROR(IF(Orders_CLEAN[[#This Row],[Profit]]/Orders_CLEAN[[#This Row],[LineTotal]]&gt;0.3, "High", IF(Orders_CLEAN[[#This Row],[Profit]]/Orders_CLEAN[[#This Row],[LineTotal]]&gt;=0.15, "Medium", "Low")), "Quantity Error!")</f>
        <v>Medium</v>
      </c>
      <c r="V1779" s="8" t="str">
        <f>IF(COUNTIF(Returns[OrderID], Orders_CLEAN[[#This Row],[OrderID]])&gt;0, "Yes", "No")</f>
        <v>No</v>
      </c>
      <c r="W1779" s="19">
        <f>IF(Orders_CLEAN[[#This Row],[Returned]]="Yes",1,0)</f>
        <v>0</v>
      </c>
    </row>
    <row r="1780" spans="1:23" x14ac:dyDescent="0.2">
      <c r="A1780" t="s">
        <v>2562</v>
      </c>
      <c r="B1780" s="5">
        <v>45751</v>
      </c>
      <c r="C1780" s="5" t="str">
        <f>IF(Orders_CLEAN[[#This Row],[Quantity]]="", "Quantity Error!", "Q"&amp;ROUNDUP(MONTH(Orders_CLEAN[[#This Row],[OrderDate]])/3,0))</f>
        <v>Q2</v>
      </c>
      <c r="D1780" t="s">
        <v>589</v>
      </c>
      <c r="E1780" t="str">
        <f>_xlfn.XLOOKUP(Orders_CLEAN[[#This Row],[CustomerID]],Customers[CustomerID],Customers[CustomerName])</f>
        <v>Chantelle Mahlangu</v>
      </c>
      <c r="F1780" t="s">
        <v>51</v>
      </c>
      <c r="G1780" t="str">
        <f>_xlfn.XLOOKUP(Orders_CLEAN[[#This Row],[ProductID]],Products[ProductID],Products[ProductName])</f>
        <v>Bookcases Model 4</v>
      </c>
      <c r="H1780" t="str">
        <f>_xlfn.XLOOKUP(Orders_CLEAN[[#This Row],[ProductName]],Products[ProductName],Products[Category])</f>
        <v>Furniture</v>
      </c>
      <c r="I1780" s="6">
        <f>_xlfn.XLOOKUP(Orders_CLEAN[[#This Row],[ProductID]],Products[ProductID],Products[Cost])</f>
        <v>539.9</v>
      </c>
      <c r="J1780">
        <v>11</v>
      </c>
      <c r="K1780" s="6">
        <v>1019.72</v>
      </c>
      <c r="L1780" s="7">
        <v>0.1</v>
      </c>
      <c r="M1780" t="s">
        <v>27</v>
      </c>
      <c r="N1780" t="s">
        <v>21</v>
      </c>
      <c r="O1780" t="str">
        <f>_xlfn.XLOOKUP(Orders_CLEAN[[#This Row],[Region]],Region_lookup[RegionCode],Region_lookup[RegionName])</f>
        <v>KwaZulu-Natal</v>
      </c>
      <c r="P1780" t="s">
        <v>22</v>
      </c>
      <c r="Q1780" t="str">
        <f>_xlfn.XLOOKUP(Orders_CLEAN[[#This Row],[EmployeeID]],Employees[EmployeeID],Employees[EmployeeName])</f>
        <v>Thabo Le Roux</v>
      </c>
      <c r="R1780" s="8">
        <f>Orders_CLEAN[[#This Row],[Quantity]]*Orders_CLEAN[[#This Row],[UnitPrice]]*(1-Orders_CLEAN[[#This Row],[Discount]])</f>
        <v>10095.228000000001</v>
      </c>
      <c r="S1780" s="8">
        <f>Orders_CLEAN[[#This Row],[Cost]]*Orders_CLEAN[[#This Row],[Quantity]]</f>
        <v>5938.9</v>
      </c>
      <c r="T1780" s="8">
        <f>Orders_CLEAN[[#This Row],[LineTotal]]-Orders_CLEAN[[#This Row],[LineCost]]</f>
        <v>4156.3280000000013</v>
      </c>
      <c r="U1780" s="8" t="str">
        <f>IFERROR(IF(Orders_CLEAN[[#This Row],[Profit]]/Orders_CLEAN[[#This Row],[LineTotal]]&gt;0.3, "High", IF(Orders_CLEAN[[#This Row],[Profit]]/Orders_CLEAN[[#This Row],[LineTotal]]&gt;=0.15, "Medium", "Low")), "Quantity Error!")</f>
        <v>High</v>
      </c>
      <c r="V1780" s="8" t="str">
        <f>IF(COUNTIF(Returns[OrderID], Orders_CLEAN[[#This Row],[OrderID]])&gt;0, "Yes", "No")</f>
        <v>No</v>
      </c>
      <c r="W1780" s="19">
        <f>IF(Orders_CLEAN[[#This Row],[Returned]]="Yes",1,0)</f>
        <v>0</v>
      </c>
    </row>
    <row r="1781" spans="1:23" x14ac:dyDescent="0.2">
      <c r="A1781" t="s">
        <v>2563</v>
      </c>
      <c r="B1781" s="5">
        <v>45479</v>
      </c>
      <c r="C1781" s="5" t="str">
        <f>IF(Orders_CLEAN[[#This Row],[Quantity]]="", "Quantity Error!", "Q"&amp;ROUNDUP(MONTH(Orders_CLEAN[[#This Row],[OrderDate]])/3,0))</f>
        <v>Q3</v>
      </c>
      <c r="D1781" t="s">
        <v>355</v>
      </c>
      <c r="E1781" t="str">
        <f>_xlfn.XLOOKUP(Orders_CLEAN[[#This Row],[CustomerID]],Customers[CustomerID],Customers[CustomerName])</f>
        <v>Pieter Joubert</v>
      </c>
      <c r="F1781" t="s">
        <v>46</v>
      </c>
      <c r="G1781" t="str">
        <f>_xlfn.XLOOKUP(Orders_CLEAN[[#This Row],[ProductID]],Products[ProductID],Products[ProductName])</f>
        <v>Tables Model 4</v>
      </c>
      <c r="H1781" t="str">
        <f>_xlfn.XLOOKUP(Orders_CLEAN[[#This Row],[ProductName]],Products[ProductName],Products[Category])</f>
        <v>Furniture</v>
      </c>
      <c r="I1781" s="6">
        <f>_xlfn.XLOOKUP(Orders_CLEAN[[#This Row],[ProductID]],Products[ProductID],Products[Cost])</f>
        <v>707.97</v>
      </c>
      <c r="J1781">
        <v>12</v>
      </c>
      <c r="K1781" s="6">
        <v>1262.55</v>
      </c>
      <c r="L1781" s="7">
        <v>0</v>
      </c>
      <c r="M1781" t="s">
        <v>27</v>
      </c>
      <c r="N1781" t="s">
        <v>14</v>
      </c>
      <c r="O1781" t="str">
        <f>_xlfn.XLOOKUP(Orders_CLEAN[[#This Row],[Region]],Region_lookup[RegionCode],Region_lookup[RegionName])</f>
        <v>Western Cape</v>
      </c>
      <c r="P1781" t="s">
        <v>15</v>
      </c>
      <c r="Q1781" t="str">
        <f>_xlfn.XLOOKUP(Orders_CLEAN[[#This Row],[EmployeeID]],Employees[EmployeeID],Employees[EmployeeName])</f>
        <v>Anja Fourie</v>
      </c>
      <c r="R1781" s="8">
        <f>Orders_CLEAN[[#This Row],[Quantity]]*Orders_CLEAN[[#This Row],[UnitPrice]]*(1-Orders_CLEAN[[#This Row],[Discount]])</f>
        <v>15150.599999999999</v>
      </c>
      <c r="S1781" s="8">
        <f>Orders_CLEAN[[#This Row],[Cost]]*Orders_CLEAN[[#This Row],[Quantity]]</f>
        <v>8495.64</v>
      </c>
      <c r="T1781" s="8">
        <f>Orders_CLEAN[[#This Row],[LineTotal]]-Orders_CLEAN[[#This Row],[LineCost]]</f>
        <v>6654.9599999999991</v>
      </c>
      <c r="U1781" s="8" t="str">
        <f>IFERROR(IF(Orders_CLEAN[[#This Row],[Profit]]/Orders_CLEAN[[#This Row],[LineTotal]]&gt;0.3, "High", IF(Orders_CLEAN[[#This Row],[Profit]]/Orders_CLEAN[[#This Row],[LineTotal]]&gt;=0.15, "Medium", "Low")), "Quantity Error!")</f>
        <v>High</v>
      </c>
      <c r="V1781" s="8" t="str">
        <f>IF(COUNTIF(Returns[OrderID], Orders_CLEAN[[#This Row],[OrderID]])&gt;0, "Yes", "No")</f>
        <v>No</v>
      </c>
      <c r="W1781" s="19">
        <f>IF(Orders_CLEAN[[#This Row],[Returned]]="Yes",1,0)</f>
        <v>0</v>
      </c>
    </row>
    <row r="1782" spans="1:23" x14ac:dyDescent="0.2">
      <c r="A1782" t="s">
        <v>2564</v>
      </c>
      <c r="B1782" s="5">
        <v>45665</v>
      </c>
      <c r="C1782" s="5" t="str">
        <f>IF(Orders_CLEAN[[#This Row],[Quantity]]="", "Quantity Error!", "Q"&amp;ROUNDUP(MONTH(Orders_CLEAN[[#This Row],[OrderDate]])/3,0))</f>
        <v>Q1</v>
      </c>
      <c r="D1782" t="s">
        <v>321</v>
      </c>
      <c r="E1782" t="str">
        <f>_xlfn.XLOOKUP(Orders_CLEAN[[#This Row],[CustomerID]],Customers[CustomerID],Customers[CustomerName])</f>
        <v>Nomvula Le Roux</v>
      </c>
      <c r="F1782" t="s">
        <v>69</v>
      </c>
      <c r="G1782" t="str">
        <f>_xlfn.XLOOKUP(Orders_CLEAN[[#This Row],[ProductID]],Products[ProductID],Products[ProductName])</f>
        <v>Paper Model 2</v>
      </c>
      <c r="H1782" t="str">
        <f>_xlfn.XLOOKUP(Orders_CLEAN[[#This Row],[ProductName]],Products[ProductName],Products[Category])</f>
        <v>Office Supplies</v>
      </c>
      <c r="I1782" s="6">
        <f>_xlfn.XLOOKUP(Orders_CLEAN[[#This Row],[ProductID]],Products[ProductID],Products[Cost])</f>
        <v>461.98</v>
      </c>
      <c r="J1782">
        <v>3</v>
      </c>
      <c r="K1782" s="6">
        <v>1013.15</v>
      </c>
      <c r="L1782" s="7">
        <v>0</v>
      </c>
      <c r="M1782" t="s">
        <v>13</v>
      </c>
      <c r="N1782" t="s">
        <v>21</v>
      </c>
      <c r="O1782" t="str">
        <f>_xlfn.XLOOKUP(Orders_CLEAN[[#This Row],[Region]],Region_lookup[RegionCode],Region_lookup[RegionName])</f>
        <v>KwaZulu-Natal</v>
      </c>
      <c r="P1782" t="s">
        <v>170</v>
      </c>
      <c r="Q1782" t="str">
        <f>_xlfn.XLOOKUP(Orders_CLEAN[[#This Row],[EmployeeID]],Employees[EmployeeID],Employees[EmployeeName])</f>
        <v>Nomvula Le Roux</v>
      </c>
      <c r="R1782" s="8">
        <f>Orders_CLEAN[[#This Row],[Quantity]]*Orders_CLEAN[[#This Row],[UnitPrice]]*(1-Orders_CLEAN[[#This Row],[Discount]])</f>
        <v>3039.45</v>
      </c>
      <c r="S1782" s="8">
        <f>Orders_CLEAN[[#This Row],[Cost]]*Orders_CLEAN[[#This Row],[Quantity]]</f>
        <v>1385.94</v>
      </c>
      <c r="T1782" s="8">
        <f>Orders_CLEAN[[#This Row],[LineTotal]]-Orders_CLEAN[[#This Row],[LineCost]]</f>
        <v>1653.5099999999998</v>
      </c>
      <c r="U1782" s="8" t="str">
        <f>IFERROR(IF(Orders_CLEAN[[#This Row],[Profit]]/Orders_CLEAN[[#This Row],[LineTotal]]&gt;0.3, "High", IF(Orders_CLEAN[[#This Row],[Profit]]/Orders_CLEAN[[#This Row],[LineTotal]]&gt;=0.15, "Medium", "Low")), "Quantity Error!")</f>
        <v>High</v>
      </c>
      <c r="V1782" s="8" t="str">
        <f>IF(COUNTIF(Returns[OrderID], Orders_CLEAN[[#This Row],[OrderID]])&gt;0, "Yes", "No")</f>
        <v>No</v>
      </c>
      <c r="W1782" s="19">
        <f>IF(Orders_CLEAN[[#This Row],[Returned]]="Yes",1,0)</f>
        <v>0</v>
      </c>
    </row>
    <row r="1783" spans="1:23" x14ac:dyDescent="0.2">
      <c r="A1783" t="s">
        <v>2566</v>
      </c>
      <c r="B1783" s="5">
        <v>45496</v>
      </c>
      <c r="C1783" s="5" t="str">
        <f>IF(Orders_CLEAN[[#This Row],[Quantity]]="", "Quantity Error!", "Q"&amp;ROUNDUP(MONTH(Orders_CLEAN[[#This Row],[OrderDate]])/3,0))</f>
        <v>Q3</v>
      </c>
      <c r="D1783" t="s">
        <v>18</v>
      </c>
      <c r="E1783" t="str">
        <f>_xlfn.XLOOKUP(Orders_CLEAN[[#This Row],[CustomerID]],Customers[CustomerID],Customers[CustomerName])</f>
        <v>Precious Ndlovu</v>
      </c>
      <c r="F1783" t="s">
        <v>537</v>
      </c>
      <c r="G1783" t="str">
        <f>_xlfn.XLOOKUP(Orders_CLEAN[[#This Row],[ProductID]],Products[ProductID],Products[ProductName])</f>
        <v>Desks Model 4</v>
      </c>
      <c r="H1783" t="str">
        <f>_xlfn.XLOOKUP(Orders_CLEAN[[#This Row],[ProductName]],Products[ProductName],Products[Category])</f>
        <v>Furniture</v>
      </c>
      <c r="I1783" s="6">
        <f>_xlfn.XLOOKUP(Orders_CLEAN[[#This Row],[ProductID]],Products[ProductID],Products[Cost])</f>
        <v>598.51</v>
      </c>
      <c r="J1783">
        <v>2</v>
      </c>
      <c r="K1783" s="6">
        <v>940.73</v>
      </c>
      <c r="L1783" s="7">
        <v>0</v>
      </c>
      <c r="M1783" t="s">
        <v>13</v>
      </c>
      <c r="N1783" t="s">
        <v>21</v>
      </c>
      <c r="O1783" t="str">
        <f>_xlfn.XLOOKUP(Orders_CLEAN[[#This Row],[Region]],Region_lookup[RegionCode],Region_lookup[RegionName])</f>
        <v>KwaZulu-Natal</v>
      </c>
      <c r="P1783" t="s">
        <v>170</v>
      </c>
      <c r="Q1783" t="str">
        <f>_xlfn.XLOOKUP(Orders_CLEAN[[#This Row],[EmployeeID]],Employees[EmployeeID],Employees[EmployeeName])</f>
        <v>Nomvula Le Roux</v>
      </c>
      <c r="R1783" s="8">
        <f>Orders_CLEAN[[#This Row],[Quantity]]*Orders_CLEAN[[#This Row],[UnitPrice]]*(1-Orders_CLEAN[[#This Row],[Discount]])</f>
        <v>1881.46</v>
      </c>
      <c r="S1783" s="8">
        <f>Orders_CLEAN[[#This Row],[Cost]]*Orders_CLEAN[[#This Row],[Quantity]]</f>
        <v>1197.02</v>
      </c>
      <c r="T1783" s="8">
        <f>Orders_CLEAN[[#This Row],[LineTotal]]-Orders_CLEAN[[#This Row],[LineCost]]</f>
        <v>684.44</v>
      </c>
      <c r="U1783" s="8" t="str">
        <f>IFERROR(IF(Orders_CLEAN[[#This Row],[Profit]]/Orders_CLEAN[[#This Row],[LineTotal]]&gt;0.3, "High", IF(Orders_CLEAN[[#This Row],[Profit]]/Orders_CLEAN[[#This Row],[LineTotal]]&gt;=0.15, "Medium", "Low")), "Quantity Error!")</f>
        <v>High</v>
      </c>
      <c r="V1783" s="8" t="str">
        <f>IF(COUNTIF(Returns[OrderID], Orders_CLEAN[[#This Row],[OrderID]])&gt;0, "Yes", "No")</f>
        <v>No</v>
      </c>
      <c r="W1783" s="19">
        <f>IF(Orders_CLEAN[[#This Row],[Returned]]="Yes",1,0)</f>
        <v>0</v>
      </c>
    </row>
    <row r="1784" spans="1:23" x14ac:dyDescent="0.2">
      <c r="A1784" t="s">
        <v>2567</v>
      </c>
      <c r="B1784" s="5">
        <v>45508</v>
      </c>
      <c r="C1784" s="5" t="str">
        <f>IF(Orders_CLEAN[[#This Row],[Quantity]]="", "Quantity Error!", "Q"&amp;ROUNDUP(MONTH(Orders_CLEAN[[#This Row],[OrderDate]])/3,0))</f>
        <v>Q3</v>
      </c>
      <c r="D1784" t="s">
        <v>463</v>
      </c>
      <c r="E1784" t="str">
        <f>_xlfn.XLOOKUP(Orders_CLEAN[[#This Row],[CustomerID]],Customers[CustomerID],Customers[CustomerName])</f>
        <v>Anja Van Der Merwe</v>
      </c>
      <c r="F1784" t="s">
        <v>73</v>
      </c>
      <c r="G1784" t="str">
        <f>_xlfn.XLOOKUP(Orders_CLEAN[[#This Row],[ProductID]],Products[ProductID],Products[ProductName])</f>
        <v>Tables Model 1</v>
      </c>
      <c r="H1784" t="str">
        <f>_xlfn.XLOOKUP(Orders_CLEAN[[#This Row],[ProductName]],Products[ProductName],Products[Category])</f>
        <v>Furniture</v>
      </c>
      <c r="I1784" s="6">
        <f>_xlfn.XLOOKUP(Orders_CLEAN[[#This Row],[ProductID]],Products[ProductID],Products[Cost])</f>
        <v>469.73</v>
      </c>
      <c r="J1784">
        <v>9</v>
      </c>
      <c r="K1784" s="6">
        <v>954.16</v>
      </c>
      <c r="L1784" s="7">
        <v>0</v>
      </c>
      <c r="M1784" t="s">
        <v>62</v>
      </c>
      <c r="N1784" t="s">
        <v>21</v>
      </c>
      <c r="O1784" t="str">
        <f>_xlfn.XLOOKUP(Orders_CLEAN[[#This Row],[Region]],Region_lookup[RegionCode],Region_lookup[RegionName])</f>
        <v>KwaZulu-Natal</v>
      </c>
      <c r="P1784" t="s">
        <v>22</v>
      </c>
      <c r="Q1784" t="str">
        <f>_xlfn.XLOOKUP(Orders_CLEAN[[#This Row],[EmployeeID]],Employees[EmployeeID],Employees[EmployeeName])</f>
        <v>Thabo Le Roux</v>
      </c>
      <c r="R1784" s="8">
        <f>Orders_CLEAN[[#This Row],[Quantity]]*Orders_CLEAN[[#This Row],[UnitPrice]]*(1-Orders_CLEAN[[#This Row],[Discount]])</f>
        <v>8587.44</v>
      </c>
      <c r="S1784" s="8">
        <f>Orders_CLEAN[[#This Row],[Cost]]*Orders_CLEAN[[#This Row],[Quantity]]</f>
        <v>4227.57</v>
      </c>
      <c r="T1784" s="8">
        <f>Orders_CLEAN[[#This Row],[LineTotal]]-Orders_CLEAN[[#This Row],[LineCost]]</f>
        <v>4359.8700000000008</v>
      </c>
      <c r="U1784" s="8" t="str">
        <f>IFERROR(IF(Orders_CLEAN[[#This Row],[Profit]]/Orders_CLEAN[[#This Row],[LineTotal]]&gt;0.3, "High", IF(Orders_CLEAN[[#This Row],[Profit]]/Orders_CLEAN[[#This Row],[LineTotal]]&gt;=0.15, "Medium", "Low")), "Quantity Error!")</f>
        <v>High</v>
      </c>
      <c r="V1784" s="8" t="str">
        <f>IF(COUNTIF(Returns[OrderID], Orders_CLEAN[[#This Row],[OrderID]])&gt;0, "Yes", "No")</f>
        <v>No</v>
      </c>
      <c r="W1784" s="19">
        <f>IF(Orders_CLEAN[[#This Row],[Returned]]="Yes",1,0)</f>
        <v>0</v>
      </c>
    </row>
    <row r="1785" spans="1:23" x14ac:dyDescent="0.2">
      <c r="A1785" t="s">
        <v>2568</v>
      </c>
      <c r="B1785" s="5">
        <v>45345</v>
      </c>
      <c r="C1785" s="5" t="str">
        <f>IF(Orders_CLEAN[[#This Row],[Quantity]]="", "Quantity Error!", "Q"&amp;ROUNDUP(MONTH(Orders_CLEAN[[#This Row],[OrderDate]])/3,0))</f>
        <v>Q1</v>
      </c>
      <c r="D1785" t="s">
        <v>404</v>
      </c>
      <c r="E1785" t="str">
        <f>_xlfn.XLOOKUP(Orders_CLEAN[[#This Row],[CustomerID]],Customers[CustomerID],Customers[CustomerName])</f>
        <v>Riaan Botha</v>
      </c>
      <c r="F1785" t="s">
        <v>166</v>
      </c>
      <c r="G1785" t="str">
        <f>_xlfn.XLOOKUP(Orders_CLEAN[[#This Row],[ProductID]],Products[ProductID],Products[ProductName])</f>
        <v>Monitors Model 2</v>
      </c>
      <c r="H1785" t="str">
        <f>_xlfn.XLOOKUP(Orders_CLEAN[[#This Row],[ProductName]],Products[ProductName],Products[Category])</f>
        <v>Technology</v>
      </c>
      <c r="I1785" s="6">
        <f>_xlfn.XLOOKUP(Orders_CLEAN[[#This Row],[ProductID]],Products[ProductID],Products[Cost])</f>
        <v>396.64</v>
      </c>
      <c r="J1785">
        <v>7</v>
      </c>
      <c r="K1785" s="6">
        <v>532.41999999999996</v>
      </c>
      <c r="L1785" s="7">
        <v>0.15</v>
      </c>
      <c r="M1785" t="s">
        <v>27</v>
      </c>
      <c r="N1785" t="s">
        <v>21</v>
      </c>
      <c r="O1785" t="str">
        <f>_xlfn.XLOOKUP(Orders_CLEAN[[#This Row],[Region]],Region_lookup[RegionCode],Region_lookup[RegionName])</f>
        <v>KwaZulu-Natal</v>
      </c>
      <c r="P1785" t="s">
        <v>170</v>
      </c>
      <c r="Q1785" t="str">
        <f>_xlfn.XLOOKUP(Orders_CLEAN[[#This Row],[EmployeeID]],Employees[EmployeeID],Employees[EmployeeName])</f>
        <v>Nomvula Le Roux</v>
      </c>
      <c r="R1785" s="8">
        <f>Orders_CLEAN[[#This Row],[Quantity]]*Orders_CLEAN[[#This Row],[UnitPrice]]*(1-Orders_CLEAN[[#This Row],[Discount]])</f>
        <v>3167.8989999999994</v>
      </c>
      <c r="S1785" s="8">
        <f>Orders_CLEAN[[#This Row],[Cost]]*Orders_CLEAN[[#This Row],[Quantity]]</f>
        <v>2776.48</v>
      </c>
      <c r="T1785" s="8">
        <f>Orders_CLEAN[[#This Row],[LineTotal]]-Orders_CLEAN[[#This Row],[LineCost]]</f>
        <v>391.41899999999941</v>
      </c>
      <c r="U1785" s="8" t="str">
        <f>IFERROR(IF(Orders_CLEAN[[#This Row],[Profit]]/Orders_CLEAN[[#This Row],[LineTotal]]&gt;0.3, "High", IF(Orders_CLEAN[[#This Row],[Profit]]/Orders_CLEAN[[#This Row],[LineTotal]]&gt;=0.15, "Medium", "Low")), "Quantity Error!")</f>
        <v>Low</v>
      </c>
      <c r="V1785" s="8" t="str">
        <f>IF(COUNTIF(Returns[OrderID], Orders_CLEAN[[#This Row],[OrderID]])&gt;0, "Yes", "No")</f>
        <v>No</v>
      </c>
      <c r="W1785" s="19">
        <f>IF(Orders_CLEAN[[#This Row],[Returned]]="Yes",1,0)</f>
        <v>0</v>
      </c>
    </row>
    <row r="1786" spans="1:23" x14ac:dyDescent="0.2">
      <c r="A1786" t="s">
        <v>2569</v>
      </c>
      <c r="B1786" s="5">
        <v>45342</v>
      </c>
      <c r="C1786" s="5" t="str">
        <f>IF(Orders_CLEAN[[#This Row],[Quantity]]="", "Quantity Error!", "Q"&amp;ROUNDUP(MONTH(Orders_CLEAN[[#This Row],[OrderDate]])/3,0))</f>
        <v>Q1</v>
      </c>
      <c r="D1786" t="s">
        <v>126</v>
      </c>
      <c r="E1786" t="str">
        <f>_xlfn.XLOOKUP(Orders_CLEAN[[#This Row],[CustomerID]],Customers[CustomerID],Customers[CustomerName])</f>
        <v>Sipho Molefe</v>
      </c>
      <c r="F1786" t="s">
        <v>124</v>
      </c>
      <c r="G1786" t="str">
        <f>_xlfn.XLOOKUP(Orders_CLEAN[[#This Row],[ProductID]],Products[ProductID],Products[ProductName])</f>
        <v>Binders Model 2</v>
      </c>
      <c r="H1786" t="str">
        <f>_xlfn.XLOOKUP(Orders_CLEAN[[#This Row],[ProductName]],Products[ProductName],Products[Category])</f>
        <v>Office Supplies</v>
      </c>
      <c r="I1786" s="6">
        <f>_xlfn.XLOOKUP(Orders_CLEAN[[#This Row],[ProductID]],Products[ProductID],Products[Cost])</f>
        <v>597.01</v>
      </c>
      <c r="J1786">
        <v>9</v>
      </c>
      <c r="K1786" s="6">
        <v>774.08</v>
      </c>
      <c r="L1786" s="7">
        <v>0.05</v>
      </c>
      <c r="M1786" t="s">
        <v>27</v>
      </c>
      <c r="N1786" t="s">
        <v>31</v>
      </c>
      <c r="O1786" t="str">
        <f>_xlfn.XLOOKUP(Orders_CLEAN[[#This Row],[Region]],Region_lookup[RegionCode],Region_lookup[RegionName])</f>
        <v>Gauteng</v>
      </c>
      <c r="P1786" t="s">
        <v>43</v>
      </c>
      <c r="Q1786" t="str">
        <f>_xlfn.XLOOKUP(Orders_CLEAN[[#This Row],[EmployeeID]],Employees[EmployeeID],Employees[EmployeeName])</f>
        <v>Thabo Dlamini</v>
      </c>
      <c r="R1786" s="8">
        <f>Orders_CLEAN[[#This Row],[Quantity]]*Orders_CLEAN[[#This Row],[UnitPrice]]*(1-Orders_CLEAN[[#This Row],[Discount]])</f>
        <v>6618.384</v>
      </c>
      <c r="S1786" s="8">
        <f>Orders_CLEAN[[#This Row],[Cost]]*Orders_CLEAN[[#This Row],[Quantity]]</f>
        <v>5373.09</v>
      </c>
      <c r="T1786" s="8">
        <f>Orders_CLEAN[[#This Row],[LineTotal]]-Orders_CLEAN[[#This Row],[LineCost]]</f>
        <v>1245.2939999999999</v>
      </c>
      <c r="U1786" s="8" t="str">
        <f>IFERROR(IF(Orders_CLEAN[[#This Row],[Profit]]/Orders_CLEAN[[#This Row],[LineTotal]]&gt;0.3, "High", IF(Orders_CLEAN[[#This Row],[Profit]]/Orders_CLEAN[[#This Row],[LineTotal]]&gt;=0.15, "Medium", "Low")), "Quantity Error!")</f>
        <v>Medium</v>
      </c>
      <c r="V1786" s="8" t="str">
        <f>IF(COUNTIF(Returns[OrderID], Orders_CLEAN[[#This Row],[OrderID]])&gt;0, "Yes", "No")</f>
        <v>No</v>
      </c>
      <c r="W1786" s="19">
        <f>IF(Orders_CLEAN[[#This Row],[Returned]]="Yes",1,0)</f>
        <v>0</v>
      </c>
    </row>
    <row r="1787" spans="1:23" x14ac:dyDescent="0.2">
      <c r="A1787" t="s">
        <v>2570</v>
      </c>
      <c r="B1787" s="5">
        <v>45619</v>
      </c>
      <c r="C1787" s="5" t="str">
        <f>IF(Orders_CLEAN[[#This Row],[Quantity]]="", "Quantity Error!", "Q"&amp;ROUNDUP(MONTH(Orders_CLEAN[[#This Row],[OrderDate]])/3,0))</f>
        <v>Q4</v>
      </c>
      <c r="D1787" t="s">
        <v>381</v>
      </c>
      <c r="E1787" t="str">
        <f>_xlfn.XLOOKUP(Orders_CLEAN[[#This Row],[CustomerID]],Customers[CustomerID],Customers[CustomerName])</f>
        <v>Elmarie Fourie</v>
      </c>
      <c r="F1787" t="s">
        <v>213</v>
      </c>
      <c r="G1787" t="str">
        <f>_xlfn.XLOOKUP(Orders_CLEAN[[#This Row],[ProductID]],Products[ProductID],Products[ProductName])</f>
        <v>Pens Model 4</v>
      </c>
      <c r="H1787" t="str">
        <f>_xlfn.XLOOKUP(Orders_CLEAN[[#This Row],[ProductName]],Products[ProductName],Products[Category])</f>
        <v>Office Supplies</v>
      </c>
      <c r="I1787" s="6">
        <f>_xlfn.XLOOKUP(Orders_CLEAN[[#This Row],[ProductID]],Products[ProductID],Products[Cost])</f>
        <v>578.14</v>
      </c>
      <c r="J1787">
        <v>2</v>
      </c>
      <c r="K1787" s="6">
        <v>1084.72</v>
      </c>
      <c r="L1787" s="7">
        <v>0.15</v>
      </c>
      <c r="M1787" t="s">
        <v>27</v>
      </c>
      <c r="N1787" t="s">
        <v>31</v>
      </c>
      <c r="O1787" t="str">
        <f>_xlfn.XLOOKUP(Orders_CLEAN[[#This Row],[Region]],Region_lookup[RegionCode],Region_lookup[RegionName])</f>
        <v>Gauteng</v>
      </c>
      <c r="P1787" t="s">
        <v>32</v>
      </c>
      <c r="Q1787" t="str">
        <f>_xlfn.XLOOKUP(Orders_CLEAN[[#This Row],[EmployeeID]],Employees[EmployeeID],Employees[EmployeeName])</f>
        <v>Nomvula Mokoena</v>
      </c>
      <c r="R1787" s="8">
        <f>Orders_CLEAN[[#This Row],[Quantity]]*Orders_CLEAN[[#This Row],[UnitPrice]]*(1-Orders_CLEAN[[#This Row],[Discount]])</f>
        <v>1844.0239999999999</v>
      </c>
      <c r="S1787" s="8">
        <f>Orders_CLEAN[[#This Row],[Cost]]*Orders_CLEAN[[#This Row],[Quantity]]</f>
        <v>1156.28</v>
      </c>
      <c r="T1787" s="8">
        <f>Orders_CLEAN[[#This Row],[LineTotal]]-Orders_CLEAN[[#This Row],[LineCost]]</f>
        <v>687.74399999999991</v>
      </c>
      <c r="U1787" s="8" t="str">
        <f>IFERROR(IF(Orders_CLEAN[[#This Row],[Profit]]/Orders_CLEAN[[#This Row],[LineTotal]]&gt;0.3, "High", IF(Orders_CLEAN[[#This Row],[Profit]]/Orders_CLEAN[[#This Row],[LineTotal]]&gt;=0.15, "Medium", "Low")), "Quantity Error!")</f>
        <v>High</v>
      </c>
      <c r="V1787" s="8" t="str">
        <f>IF(COUNTIF(Returns[OrderID], Orders_CLEAN[[#This Row],[OrderID]])&gt;0, "Yes", "No")</f>
        <v>No</v>
      </c>
      <c r="W1787" s="19">
        <f>IF(Orders_CLEAN[[#This Row],[Returned]]="Yes",1,0)</f>
        <v>0</v>
      </c>
    </row>
    <row r="1788" spans="1:23" x14ac:dyDescent="0.2">
      <c r="A1788" t="s">
        <v>2571</v>
      </c>
      <c r="B1788" s="5">
        <v>45792</v>
      </c>
      <c r="C1788" s="5" t="str">
        <f>IF(Orders_CLEAN[[#This Row],[Quantity]]="", "Quantity Error!", "Q"&amp;ROUNDUP(MONTH(Orders_CLEAN[[#This Row],[OrderDate]])/3,0))</f>
        <v>Q2</v>
      </c>
      <c r="D1788" t="s">
        <v>1164</v>
      </c>
      <c r="E1788" t="str">
        <f>_xlfn.XLOOKUP(Orders_CLEAN[[#This Row],[CustomerID]],Customers[CustomerID],Customers[CustomerName])</f>
        <v>Nomvula Coetzee</v>
      </c>
      <c r="F1788" t="s">
        <v>108</v>
      </c>
      <c r="G1788" t="str">
        <f>_xlfn.XLOOKUP(Orders_CLEAN[[#This Row],[ProductID]],Products[ProductID],Products[ProductName])</f>
        <v>Staplers Model 2</v>
      </c>
      <c r="H1788" t="str">
        <f>_xlfn.XLOOKUP(Orders_CLEAN[[#This Row],[ProductName]],Products[ProductName],Products[Category])</f>
        <v>Office Supplies</v>
      </c>
      <c r="I1788" s="6">
        <f>_xlfn.XLOOKUP(Orders_CLEAN[[#This Row],[ProductID]],Products[ProductID],Products[Cost])</f>
        <v>723.21</v>
      </c>
      <c r="J1788">
        <v>4</v>
      </c>
      <c r="K1788" s="6">
        <v>1348.08</v>
      </c>
      <c r="L1788" s="7">
        <v>0.05</v>
      </c>
      <c r="M1788" t="s">
        <v>13</v>
      </c>
      <c r="N1788" t="s">
        <v>14</v>
      </c>
      <c r="O1788" t="str">
        <f>_xlfn.XLOOKUP(Orders_CLEAN[[#This Row],[Region]],Region_lookup[RegionCode],Region_lookup[RegionName])</f>
        <v>Western Cape</v>
      </c>
      <c r="P1788" t="s">
        <v>82</v>
      </c>
      <c r="Q1788" t="str">
        <f>_xlfn.XLOOKUP(Orders_CLEAN[[#This Row],[EmployeeID]],Employees[EmployeeID],Employees[EmployeeName])</f>
        <v>Thabo Pretorius</v>
      </c>
      <c r="R1788" s="8">
        <f>Orders_CLEAN[[#This Row],[Quantity]]*Orders_CLEAN[[#This Row],[UnitPrice]]*(1-Orders_CLEAN[[#This Row],[Discount]])</f>
        <v>5122.7039999999997</v>
      </c>
      <c r="S1788" s="8">
        <f>Orders_CLEAN[[#This Row],[Cost]]*Orders_CLEAN[[#This Row],[Quantity]]</f>
        <v>2892.84</v>
      </c>
      <c r="T1788" s="8">
        <f>Orders_CLEAN[[#This Row],[LineTotal]]-Orders_CLEAN[[#This Row],[LineCost]]</f>
        <v>2229.8639999999996</v>
      </c>
      <c r="U1788" s="8" t="str">
        <f>IFERROR(IF(Orders_CLEAN[[#This Row],[Profit]]/Orders_CLEAN[[#This Row],[LineTotal]]&gt;0.3, "High", IF(Orders_CLEAN[[#This Row],[Profit]]/Orders_CLEAN[[#This Row],[LineTotal]]&gt;=0.15, "Medium", "Low")), "Quantity Error!")</f>
        <v>High</v>
      </c>
      <c r="V1788" s="8" t="str">
        <f>IF(COUNTIF(Returns[OrderID], Orders_CLEAN[[#This Row],[OrderID]])&gt;0, "Yes", "No")</f>
        <v>No</v>
      </c>
      <c r="W1788" s="19">
        <f>IF(Orders_CLEAN[[#This Row],[Returned]]="Yes",1,0)</f>
        <v>0</v>
      </c>
    </row>
    <row r="1789" spans="1:23" x14ac:dyDescent="0.2">
      <c r="A1789" t="s">
        <v>2572</v>
      </c>
      <c r="B1789" s="5">
        <v>45573</v>
      </c>
      <c r="C1789" s="5" t="str">
        <f>IF(Orders_CLEAN[[#This Row],[Quantity]]="", "Quantity Error!", "Q"&amp;ROUNDUP(MONTH(Orders_CLEAN[[#This Row],[OrderDate]])/3,0))</f>
        <v>Q4</v>
      </c>
      <c r="D1789" t="s">
        <v>323</v>
      </c>
      <c r="E1789" t="str">
        <f>_xlfn.XLOOKUP(Orders_CLEAN[[#This Row],[CustomerID]],Customers[CustomerID],Customers[CustomerName])</f>
        <v>Nomsa Molefe</v>
      </c>
      <c r="F1789" t="s">
        <v>199</v>
      </c>
      <c r="G1789" t="str">
        <f>_xlfn.XLOOKUP(Orders_CLEAN[[#This Row],[ProductID]],Products[ProductID],Products[ProductName])</f>
        <v>Pens Model 2</v>
      </c>
      <c r="H1789" t="str">
        <f>_xlfn.XLOOKUP(Orders_CLEAN[[#This Row],[ProductName]],Products[ProductName],Products[Category])</f>
        <v>Office Supplies</v>
      </c>
      <c r="I1789" s="6">
        <f>_xlfn.XLOOKUP(Orders_CLEAN[[#This Row],[ProductID]],Products[ProductID],Products[Cost])</f>
        <v>285.10000000000002</v>
      </c>
      <c r="J1789">
        <v>4</v>
      </c>
      <c r="K1789" s="6">
        <v>528.79999999999995</v>
      </c>
      <c r="L1789" s="7">
        <v>0.05</v>
      </c>
      <c r="M1789" t="s">
        <v>36</v>
      </c>
      <c r="N1789" t="s">
        <v>14</v>
      </c>
      <c r="O1789" t="str">
        <f>_xlfn.XLOOKUP(Orders_CLEAN[[#This Row],[Region]],Region_lookup[RegionCode],Region_lookup[RegionName])</f>
        <v>Western Cape</v>
      </c>
      <c r="P1789" t="s">
        <v>82</v>
      </c>
      <c r="Q1789" t="str">
        <f>_xlfn.XLOOKUP(Orders_CLEAN[[#This Row],[EmployeeID]],Employees[EmployeeID],Employees[EmployeeName])</f>
        <v>Thabo Pretorius</v>
      </c>
      <c r="R1789" s="8">
        <f>Orders_CLEAN[[#This Row],[Quantity]]*Orders_CLEAN[[#This Row],[UnitPrice]]*(1-Orders_CLEAN[[#This Row],[Discount]])</f>
        <v>2009.4399999999998</v>
      </c>
      <c r="S1789" s="8">
        <f>Orders_CLEAN[[#This Row],[Cost]]*Orders_CLEAN[[#This Row],[Quantity]]</f>
        <v>1140.4000000000001</v>
      </c>
      <c r="T1789" s="8">
        <f>Orders_CLEAN[[#This Row],[LineTotal]]-Orders_CLEAN[[#This Row],[LineCost]]</f>
        <v>869.03999999999974</v>
      </c>
      <c r="U1789" s="8" t="str">
        <f>IFERROR(IF(Orders_CLEAN[[#This Row],[Profit]]/Orders_CLEAN[[#This Row],[LineTotal]]&gt;0.3, "High", IF(Orders_CLEAN[[#This Row],[Profit]]/Orders_CLEAN[[#This Row],[LineTotal]]&gt;=0.15, "Medium", "Low")), "Quantity Error!")</f>
        <v>High</v>
      </c>
      <c r="V1789" s="8" t="str">
        <f>IF(COUNTIF(Returns[OrderID], Orders_CLEAN[[#This Row],[OrderID]])&gt;0, "Yes", "No")</f>
        <v>No</v>
      </c>
      <c r="W1789" s="19">
        <f>IF(Orders_CLEAN[[#This Row],[Returned]]="Yes",1,0)</f>
        <v>0</v>
      </c>
    </row>
    <row r="1790" spans="1:23" x14ac:dyDescent="0.2">
      <c r="A1790" t="s">
        <v>2573</v>
      </c>
      <c r="B1790" s="5">
        <v>45730</v>
      </c>
      <c r="C1790" s="5" t="str">
        <f>IF(Orders_CLEAN[[#This Row],[Quantity]]="", "Quantity Error!", "Q"&amp;ROUNDUP(MONTH(Orders_CLEAN[[#This Row],[OrderDate]])/3,0))</f>
        <v>Q1</v>
      </c>
      <c r="D1790" t="s">
        <v>463</v>
      </c>
      <c r="E1790" t="str">
        <f>_xlfn.XLOOKUP(Orders_CLEAN[[#This Row],[CustomerID]],Customers[CustomerID],Customers[CustomerName])</f>
        <v>Anja Van Der Merwe</v>
      </c>
      <c r="F1790" t="s">
        <v>213</v>
      </c>
      <c r="G1790" t="str">
        <f>_xlfn.XLOOKUP(Orders_CLEAN[[#This Row],[ProductID]],Products[ProductID],Products[ProductName])</f>
        <v>Pens Model 4</v>
      </c>
      <c r="H1790" t="str">
        <f>_xlfn.XLOOKUP(Orders_CLEAN[[#This Row],[ProductName]],Products[ProductName],Products[Category])</f>
        <v>Office Supplies</v>
      </c>
      <c r="I1790" s="6">
        <f>_xlfn.XLOOKUP(Orders_CLEAN[[#This Row],[ProductID]],Products[ProductID],Products[Cost])</f>
        <v>578.14</v>
      </c>
      <c r="J1790">
        <v>6</v>
      </c>
      <c r="K1790" s="6">
        <v>1084.72</v>
      </c>
      <c r="L1790" s="7">
        <v>0</v>
      </c>
      <c r="M1790" t="s">
        <v>62</v>
      </c>
      <c r="N1790" t="s">
        <v>21</v>
      </c>
      <c r="O1790" t="str">
        <f>_xlfn.XLOOKUP(Orders_CLEAN[[#This Row],[Region]],Region_lookup[RegionCode],Region_lookup[RegionName])</f>
        <v>KwaZulu-Natal</v>
      </c>
      <c r="P1790" t="s">
        <v>22</v>
      </c>
      <c r="Q1790" t="str">
        <f>_xlfn.XLOOKUP(Orders_CLEAN[[#This Row],[EmployeeID]],Employees[EmployeeID],Employees[EmployeeName])</f>
        <v>Thabo Le Roux</v>
      </c>
      <c r="R1790" s="8">
        <f>Orders_CLEAN[[#This Row],[Quantity]]*Orders_CLEAN[[#This Row],[UnitPrice]]*(1-Orders_CLEAN[[#This Row],[Discount]])</f>
        <v>6508.32</v>
      </c>
      <c r="S1790" s="8">
        <f>Orders_CLEAN[[#This Row],[Cost]]*Orders_CLEAN[[#This Row],[Quantity]]</f>
        <v>3468.84</v>
      </c>
      <c r="T1790" s="8">
        <f>Orders_CLEAN[[#This Row],[LineTotal]]-Orders_CLEAN[[#This Row],[LineCost]]</f>
        <v>3039.4799999999996</v>
      </c>
      <c r="U1790" s="8" t="str">
        <f>IFERROR(IF(Orders_CLEAN[[#This Row],[Profit]]/Orders_CLEAN[[#This Row],[LineTotal]]&gt;0.3, "High", IF(Orders_CLEAN[[#This Row],[Profit]]/Orders_CLEAN[[#This Row],[LineTotal]]&gt;=0.15, "Medium", "Low")), "Quantity Error!")</f>
        <v>High</v>
      </c>
      <c r="V1790" s="8" t="str">
        <f>IF(COUNTIF(Returns[OrderID], Orders_CLEAN[[#This Row],[OrderID]])&gt;0, "Yes", "No")</f>
        <v>No</v>
      </c>
      <c r="W1790" s="19">
        <f>IF(Orders_CLEAN[[#This Row],[Returned]]="Yes",1,0)</f>
        <v>0</v>
      </c>
    </row>
    <row r="1791" spans="1:23" x14ac:dyDescent="0.2">
      <c r="A1791" t="s">
        <v>2574</v>
      </c>
      <c r="B1791" s="5">
        <v>45807</v>
      </c>
      <c r="C1791" s="5" t="str">
        <f>IF(Orders_CLEAN[[#This Row],[Quantity]]="", "Quantity Error!", "Q"&amp;ROUNDUP(MONTH(Orders_CLEAN[[#This Row],[OrderDate]])/3,0))</f>
        <v>Q2</v>
      </c>
      <c r="D1791" t="s">
        <v>227</v>
      </c>
      <c r="E1791" t="str">
        <f>_xlfn.XLOOKUP(Orders_CLEAN[[#This Row],[CustomerID]],Customers[CustomerID],Customers[CustomerName])</f>
        <v>Thabo Mbatha</v>
      </c>
      <c r="F1791" t="s">
        <v>51</v>
      </c>
      <c r="G1791" t="str">
        <f>_xlfn.XLOOKUP(Orders_CLEAN[[#This Row],[ProductID]],Products[ProductID],Products[ProductName])</f>
        <v>Bookcases Model 4</v>
      </c>
      <c r="H1791" t="str">
        <f>_xlfn.XLOOKUP(Orders_CLEAN[[#This Row],[ProductName]],Products[ProductName],Products[Category])</f>
        <v>Furniture</v>
      </c>
      <c r="I1791" s="6">
        <f>_xlfn.XLOOKUP(Orders_CLEAN[[#This Row],[ProductID]],Products[ProductID],Products[Cost])</f>
        <v>539.9</v>
      </c>
      <c r="J1791">
        <v>12</v>
      </c>
      <c r="K1791" s="6">
        <v>1019.72</v>
      </c>
      <c r="L1791" s="7">
        <v>0</v>
      </c>
      <c r="M1791" t="s">
        <v>13</v>
      </c>
      <c r="N1791" t="s">
        <v>31</v>
      </c>
      <c r="O1791" t="str">
        <f>_xlfn.XLOOKUP(Orders_CLEAN[[#This Row],[Region]],Region_lookup[RegionCode],Region_lookup[RegionName])</f>
        <v>Gauteng</v>
      </c>
      <c r="P1791" t="s">
        <v>52</v>
      </c>
      <c r="Q1791" t="str">
        <f>_xlfn.XLOOKUP(Orders_CLEAN[[#This Row],[EmployeeID]],Employees[EmployeeID],Employees[EmployeeName])</f>
        <v>Precious Mbatha</v>
      </c>
      <c r="R1791" s="8">
        <f>Orders_CLEAN[[#This Row],[Quantity]]*Orders_CLEAN[[#This Row],[UnitPrice]]*(1-Orders_CLEAN[[#This Row],[Discount]])</f>
        <v>12236.64</v>
      </c>
      <c r="S1791" s="8">
        <f>Orders_CLEAN[[#This Row],[Cost]]*Orders_CLEAN[[#This Row],[Quantity]]</f>
        <v>6478.7999999999993</v>
      </c>
      <c r="T1791" s="8">
        <f>Orders_CLEAN[[#This Row],[LineTotal]]-Orders_CLEAN[[#This Row],[LineCost]]</f>
        <v>5757.84</v>
      </c>
      <c r="U1791" s="8" t="str">
        <f>IFERROR(IF(Orders_CLEAN[[#This Row],[Profit]]/Orders_CLEAN[[#This Row],[LineTotal]]&gt;0.3, "High", IF(Orders_CLEAN[[#This Row],[Profit]]/Orders_CLEAN[[#This Row],[LineTotal]]&gt;=0.15, "Medium", "Low")), "Quantity Error!")</f>
        <v>High</v>
      </c>
      <c r="V1791" s="8" t="str">
        <f>IF(COUNTIF(Returns[OrderID], Orders_CLEAN[[#This Row],[OrderID]])&gt;0, "Yes", "No")</f>
        <v>No</v>
      </c>
      <c r="W1791" s="19">
        <f>IF(Orders_CLEAN[[#This Row],[Returned]]="Yes",1,0)</f>
        <v>0</v>
      </c>
    </row>
    <row r="1792" spans="1:23" x14ac:dyDescent="0.2">
      <c r="A1792" t="s">
        <v>2575</v>
      </c>
      <c r="B1792" s="5">
        <v>45735</v>
      </c>
      <c r="C1792" s="5" t="str">
        <f>IF(Orders_CLEAN[[#This Row],[Quantity]]="", "Quantity Error!", "Q"&amp;ROUNDUP(MONTH(Orders_CLEAN[[#This Row],[OrderDate]])/3,0))</f>
        <v>Q1</v>
      </c>
      <c r="D1792" t="s">
        <v>138</v>
      </c>
      <c r="E1792" t="str">
        <f>_xlfn.XLOOKUP(Orders_CLEAN[[#This Row],[CustomerID]],Customers[CustomerID],Customers[CustomerName])</f>
        <v>Nomsa Coetzee</v>
      </c>
      <c r="F1792" t="s">
        <v>127</v>
      </c>
      <c r="G1792" t="str">
        <f>_xlfn.XLOOKUP(Orders_CLEAN[[#This Row],[ProductID]],Products[ProductID],Products[ProductName])</f>
        <v>Staplers Model 3</v>
      </c>
      <c r="H1792" t="str">
        <f>_xlfn.XLOOKUP(Orders_CLEAN[[#This Row],[ProductName]],Products[ProductName],Products[Category])</f>
        <v>Office Supplies</v>
      </c>
      <c r="I1792" s="6">
        <f>_xlfn.XLOOKUP(Orders_CLEAN[[#This Row],[ProductID]],Products[ProductID],Products[Cost])</f>
        <v>250.6</v>
      </c>
      <c r="J1792">
        <v>6</v>
      </c>
      <c r="K1792" s="6">
        <v>418.2</v>
      </c>
      <c r="L1792" s="7">
        <v>0.15</v>
      </c>
      <c r="M1792" t="s">
        <v>13</v>
      </c>
      <c r="N1792" t="s">
        <v>21</v>
      </c>
      <c r="O1792" t="str">
        <f>_xlfn.XLOOKUP(Orders_CLEAN[[#This Row],[Region]],Region_lookup[RegionCode],Region_lookup[RegionName])</f>
        <v>KwaZulu-Natal</v>
      </c>
      <c r="P1792" t="s">
        <v>22</v>
      </c>
      <c r="Q1792" t="str">
        <f>_xlfn.XLOOKUP(Orders_CLEAN[[#This Row],[EmployeeID]],Employees[EmployeeID],Employees[EmployeeName])</f>
        <v>Thabo Le Roux</v>
      </c>
      <c r="R1792" s="8">
        <f>Orders_CLEAN[[#This Row],[Quantity]]*Orders_CLEAN[[#This Row],[UnitPrice]]*(1-Orders_CLEAN[[#This Row],[Discount]])</f>
        <v>2132.8199999999997</v>
      </c>
      <c r="S1792" s="8">
        <f>Orders_CLEAN[[#This Row],[Cost]]*Orders_CLEAN[[#This Row],[Quantity]]</f>
        <v>1503.6</v>
      </c>
      <c r="T1792" s="8">
        <f>Orders_CLEAN[[#This Row],[LineTotal]]-Orders_CLEAN[[#This Row],[LineCost]]</f>
        <v>629.2199999999998</v>
      </c>
      <c r="U1792" s="8" t="str">
        <f>IFERROR(IF(Orders_CLEAN[[#This Row],[Profit]]/Orders_CLEAN[[#This Row],[LineTotal]]&gt;0.3, "High", IF(Orders_CLEAN[[#This Row],[Profit]]/Orders_CLEAN[[#This Row],[LineTotal]]&gt;=0.15, "Medium", "Low")), "Quantity Error!")</f>
        <v>Medium</v>
      </c>
      <c r="V1792" s="8" t="str">
        <f>IF(COUNTIF(Returns[OrderID], Orders_CLEAN[[#This Row],[OrderID]])&gt;0, "Yes", "No")</f>
        <v>No</v>
      </c>
      <c r="W1792" s="19">
        <f>IF(Orders_CLEAN[[#This Row],[Returned]]="Yes",1,0)</f>
        <v>0</v>
      </c>
    </row>
    <row r="1793" spans="1:23" x14ac:dyDescent="0.2">
      <c r="A1793" t="s">
        <v>2576</v>
      </c>
      <c r="B1793" s="5">
        <v>45645</v>
      </c>
      <c r="C1793" s="5" t="str">
        <f>IF(Orders_CLEAN[[#This Row],[Quantity]]="", "Quantity Error!", "Q"&amp;ROUNDUP(MONTH(Orders_CLEAN[[#This Row],[OrderDate]])/3,0))</f>
        <v>Q4</v>
      </c>
      <c r="D1793" t="s">
        <v>589</v>
      </c>
      <c r="E1793" t="str">
        <f>_xlfn.XLOOKUP(Orders_CLEAN[[#This Row],[CustomerID]],Customers[CustomerID],Customers[CustomerName])</f>
        <v>Chantelle Mahlangu</v>
      </c>
      <c r="F1793" t="s">
        <v>51</v>
      </c>
      <c r="G1793" t="str">
        <f>_xlfn.XLOOKUP(Orders_CLEAN[[#This Row],[ProductID]],Products[ProductID],Products[ProductName])</f>
        <v>Bookcases Model 4</v>
      </c>
      <c r="H1793" t="str">
        <f>_xlfn.XLOOKUP(Orders_CLEAN[[#This Row],[ProductName]],Products[ProductName],Products[Category])</f>
        <v>Furniture</v>
      </c>
      <c r="I1793" s="6">
        <f>_xlfn.XLOOKUP(Orders_CLEAN[[#This Row],[ProductID]],Products[ProductID],Products[Cost])</f>
        <v>539.9</v>
      </c>
      <c r="J1793">
        <v>2</v>
      </c>
      <c r="K1793" s="6">
        <v>1019.72</v>
      </c>
      <c r="L1793" s="7">
        <v>0</v>
      </c>
      <c r="M1793" t="s">
        <v>13</v>
      </c>
      <c r="N1793" t="s">
        <v>21</v>
      </c>
      <c r="O1793" t="str">
        <f>_xlfn.XLOOKUP(Orders_CLEAN[[#This Row],[Region]],Region_lookup[RegionCode],Region_lookup[RegionName])</f>
        <v>KwaZulu-Natal</v>
      </c>
      <c r="P1793" t="s">
        <v>97</v>
      </c>
      <c r="Q1793" t="str">
        <f>_xlfn.XLOOKUP(Orders_CLEAN[[#This Row],[EmployeeID]],Employees[EmployeeID],Employees[EmployeeName])</f>
        <v>Bongani Sithole</v>
      </c>
      <c r="R1793" s="8">
        <f>Orders_CLEAN[[#This Row],[Quantity]]*Orders_CLEAN[[#This Row],[UnitPrice]]*(1-Orders_CLEAN[[#This Row],[Discount]])</f>
        <v>2039.44</v>
      </c>
      <c r="S1793" s="8">
        <f>Orders_CLEAN[[#This Row],[Cost]]*Orders_CLEAN[[#This Row],[Quantity]]</f>
        <v>1079.8</v>
      </c>
      <c r="T1793" s="8">
        <f>Orders_CLEAN[[#This Row],[LineTotal]]-Orders_CLEAN[[#This Row],[LineCost]]</f>
        <v>959.6400000000001</v>
      </c>
      <c r="U1793" s="8" t="str">
        <f>IFERROR(IF(Orders_CLEAN[[#This Row],[Profit]]/Orders_CLEAN[[#This Row],[LineTotal]]&gt;0.3, "High", IF(Orders_CLEAN[[#This Row],[Profit]]/Orders_CLEAN[[#This Row],[LineTotal]]&gt;=0.15, "Medium", "Low")), "Quantity Error!")</f>
        <v>High</v>
      </c>
      <c r="V1793" s="8" t="str">
        <f>IF(COUNTIF(Returns[OrderID], Orders_CLEAN[[#This Row],[OrderID]])&gt;0, "Yes", "No")</f>
        <v>No</v>
      </c>
      <c r="W1793" s="19">
        <f>IF(Orders_CLEAN[[#This Row],[Returned]]="Yes",1,0)</f>
        <v>0</v>
      </c>
    </row>
    <row r="1794" spans="1:23" x14ac:dyDescent="0.2">
      <c r="A1794" t="s">
        <v>2577</v>
      </c>
      <c r="B1794" s="5">
        <v>45394</v>
      </c>
      <c r="C1794" s="5" t="str">
        <f>IF(Orders_CLEAN[[#This Row],[Quantity]]="", "Quantity Error!", "Q"&amp;ROUNDUP(MONTH(Orders_CLEAN[[#This Row],[OrderDate]])/3,0))</f>
        <v>Q2</v>
      </c>
      <c r="D1794" t="s">
        <v>451</v>
      </c>
      <c r="E1794" t="str">
        <f>_xlfn.XLOOKUP(Orders_CLEAN[[#This Row],[CustomerID]],Customers[CustomerID],Customers[CustomerName])</f>
        <v>Anja Dlamini</v>
      </c>
      <c r="F1794" t="s">
        <v>231</v>
      </c>
      <c r="G1794" t="str">
        <f>_xlfn.XLOOKUP(Orders_CLEAN[[#This Row],[ProductID]],Products[ProductID],Products[ProductName])</f>
        <v>Accessories Model 2</v>
      </c>
      <c r="H1794" t="str">
        <f>_xlfn.XLOOKUP(Orders_CLEAN[[#This Row],[ProductName]],Products[ProductName],Products[Category])</f>
        <v>Technology</v>
      </c>
      <c r="I1794" s="6">
        <f>_xlfn.XLOOKUP(Orders_CLEAN[[#This Row],[ProductID]],Products[ProductID],Products[Cost])</f>
        <v>31.01</v>
      </c>
      <c r="J1794">
        <v>5</v>
      </c>
      <c r="K1794" s="6">
        <v>49.68</v>
      </c>
      <c r="L1794" s="7">
        <v>0.2</v>
      </c>
      <c r="M1794" t="s">
        <v>27</v>
      </c>
      <c r="N1794" t="s">
        <v>31</v>
      </c>
      <c r="O1794" t="str">
        <f>_xlfn.XLOOKUP(Orders_CLEAN[[#This Row],[Region]],Region_lookup[RegionCode],Region_lookup[RegionName])</f>
        <v>Gauteng</v>
      </c>
      <c r="P1794" t="s">
        <v>32</v>
      </c>
      <c r="Q1794" t="str">
        <f>_xlfn.XLOOKUP(Orders_CLEAN[[#This Row],[EmployeeID]],Employees[EmployeeID],Employees[EmployeeName])</f>
        <v>Nomvula Mokoena</v>
      </c>
      <c r="R1794" s="8">
        <f>Orders_CLEAN[[#This Row],[Quantity]]*Orders_CLEAN[[#This Row],[UnitPrice]]*(1-Orders_CLEAN[[#This Row],[Discount]])</f>
        <v>198.72000000000003</v>
      </c>
      <c r="S1794" s="8">
        <f>Orders_CLEAN[[#This Row],[Cost]]*Orders_CLEAN[[#This Row],[Quantity]]</f>
        <v>155.05000000000001</v>
      </c>
      <c r="T1794" s="8">
        <f>Orders_CLEAN[[#This Row],[LineTotal]]-Orders_CLEAN[[#This Row],[LineCost]]</f>
        <v>43.670000000000016</v>
      </c>
      <c r="U1794" s="8" t="str">
        <f>IFERROR(IF(Orders_CLEAN[[#This Row],[Profit]]/Orders_CLEAN[[#This Row],[LineTotal]]&gt;0.3, "High", IF(Orders_CLEAN[[#This Row],[Profit]]/Orders_CLEAN[[#This Row],[LineTotal]]&gt;=0.15, "Medium", "Low")), "Quantity Error!")</f>
        <v>Medium</v>
      </c>
      <c r="V1794" s="8" t="str">
        <f>IF(COUNTIF(Returns[OrderID], Orders_CLEAN[[#This Row],[OrderID]])&gt;0, "Yes", "No")</f>
        <v>No</v>
      </c>
      <c r="W1794" s="19">
        <f>IF(Orders_CLEAN[[#This Row],[Returned]]="Yes",1,0)</f>
        <v>0</v>
      </c>
    </row>
    <row r="1795" spans="1:23" x14ac:dyDescent="0.2">
      <c r="A1795" t="s">
        <v>2579</v>
      </c>
      <c r="B1795" s="5">
        <v>45728</v>
      </c>
      <c r="C1795" s="5" t="str">
        <f>IF(Orders_CLEAN[[#This Row],[Quantity]]="", "Quantity Error!", "Q"&amp;ROUNDUP(MONTH(Orders_CLEAN[[#This Row],[OrderDate]])/3,0))</f>
        <v>Q1</v>
      </c>
      <c r="D1795" t="s">
        <v>45</v>
      </c>
      <c r="E1795" t="str">
        <f>_xlfn.XLOOKUP(Orders_CLEAN[[#This Row],[CustomerID]],Customers[CustomerID],Customers[CustomerName])</f>
        <v>Francois Botha</v>
      </c>
      <c r="F1795" t="s">
        <v>46</v>
      </c>
      <c r="G1795" t="str">
        <f>_xlfn.XLOOKUP(Orders_CLEAN[[#This Row],[ProductID]],Products[ProductID],Products[ProductName])</f>
        <v>Tables Model 4</v>
      </c>
      <c r="H1795" t="str">
        <f>_xlfn.XLOOKUP(Orders_CLEAN[[#This Row],[ProductName]],Products[ProductName],Products[Category])</f>
        <v>Furniture</v>
      </c>
      <c r="I1795" s="6">
        <f>_xlfn.XLOOKUP(Orders_CLEAN[[#This Row],[ProductID]],Products[ProductID],Products[Cost])</f>
        <v>707.97</v>
      </c>
      <c r="J1795">
        <v>2</v>
      </c>
      <c r="K1795" s="6">
        <v>1262.55</v>
      </c>
      <c r="L1795" s="7">
        <v>0.15</v>
      </c>
      <c r="M1795" t="s">
        <v>13</v>
      </c>
      <c r="N1795" t="s">
        <v>47</v>
      </c>
      <c r="O1795" t="str">
        <f>_xlfn.XLOOKUP(Orders_CLEAN[[#This Row],[Region]],Region_lookup[RegionCode],Region_lookup[RegionName])</f>
        <v>Eastern Cape</v>
      </c>
      <c r="P1795" t="s">
        <v>75</v>
      </c>
      <c r="Q1795" t="str">
        <f>_xlfn.XLOOKUP(Orders_CLEAN[[#This Row],[EmployeeID]],Employees[EmployeeID],Employees[EmployeeName])</f>
        <v>Francois Steyn</v>
      </c>
      <c r="R1795" s="8">
        <f>Orders_CLEAN[[#This Row],[Quantity]]*Orders_CLEAN[[#This Row],[UnitPrice]]*(1-Orders_CLEAN[[#This Row],[Discount]])</f>
        <v>2146.335</v>
      </c>
      <c r="S1795" s="8">
        <f>Orders_CLEAN[[#This Row],[Cost]]*Orders_CLEAN[[#This Row],[Quantity]]</f>
        <v>1415.94</v>
      </c>
      <c r="T1795" s="8">
        <f>Orders_CLEAN[[#This Row],[LineTotal]]-Orders_CLEAN[[#This Row],[LineCost]]</f>
        <v>730.39499999999998</v>
      </c>
      <c r="U1795" s="8" t="str">
        <f>IFERROR(IF(Orders_CLEAN[[#This Row],[Profit]]/Orders_CLEAN[[#This Row],[LineTotal]]&gt;0.3, "High", IF(Orders_CLEAN[[#This Row],[Profit]]/Orders_CLEAN[[#This Row],[LineTotal]]&gt;=0.15, "Medium", "Low")), "Quantity Error!")</f>
        <v>High</v>
      </c>
      <c r="V1795" s="8" t="str">
        <f>IF(COUNTIF(Returns[OrderID], Orders_CLEAN[[#This Row],[OrderID]])&gt;0, "Yes", "No")</f>
        <v>No</v>
      </c>
      <c r="W1795" s="19">
        <f>IF(Orders_CLEAN[[#This Row],[Returned]]="Yes",1,0)</f>
        <v>0</v>
      </c>
    </row>
    <row r="1796" spans="1:23" x14ac:dyDescent="0.2">
      <c r="A1796" t="s">
        <v>2580</v>
      </c>
      <c r="B1796" s="5">
        <v>45362</v>
      </c>
      <c r="C1796" s="5" t="str">
        <f>IF(Orders_CLEAN[[#This Row],[Quantity]]="", "Quantity Error!", "Q"&amp;ROUNDUP(MONTH(Orders_CLEAN[[#This Row],[OrderDate]])/3,0))</f>
        <v>Q1</v>
      </c>
      <c r="D1796" t="s">
        <v>783</v>
      </c>
      <c r="E1796" t="str">
        <f>_xlfn.XLOOKUP(Orders_CLEAN[[#This Row],[CustomerID]],Customers[CustomerID],Customers[CustomerName])</f>
        <v>Francois Mokoena</v>
      </c>
      <c r="F1796" t="s">
        <v>231</v>
      </c>
      <c r="G1796" t="str">
        <f>_xlfn.XLOOKUP(Orders_CLEAN[[#This Row],[ProductID]],Products[ProductID],Products[ProductName])</f>
        <v>Accessories Model 2</v>
      </c>
      <c r="H1796" t="str">
        <f>_xlfn.XLOOKUP(Orders_CLEAN[[#This Row],[ProductName]],Products[ProductName],Products[Category])</f>
        <v>Technology</v>
      </c>
      <c r="I1796" s="6">
        <f>_xlfn.XLOOKUP(Orders_CLEAN[[#This Row],[ProductID]],Products[ProductID],Products[Cost])</f>
        <v>31.01</v>
      </c>
      <c r="J1796">
        <v>4</v>
      </c>
      <c r="K1796" s="6">
        <v>49.68</v>
      </c>
      <c r="L1796" s="7">
        <v>0</v>
      </c>
      <c r="M1796" t="s">
        <v>27</v>
      </c>
      <c r="N1796" t="s">
        <v>21</v>
      </c>
      <c r="O1796" t="str">
        <f>_xlfn.XLOOKUP(Orders_CLEAN[[#This Row],[Region]],Region_lookup[RegionCode],Region_lookup[RegionName])</f>
        <v>KwaZulu-Natal</v>
      </c>
      <c r="P1796" t="s">
        <v>22</v>
      </c>
      <c r="Q1796" t="str">
        <f>_xlfn.XLOOKUP(Orders_CLEAN[[#This Row],[EmployeeID]],Employees[EmployeeID],Employees[EmployeeName])</f>
        <v>Thabo Le Roux</v>
      </c>
      <c r="R1796" s="8">
        <f>Orders_CLEAN[[#This Row],[Quantity]]*Orders_CLEAN[[#This Row],[UnitPrice]]*(1-Orders_CLEAN[[#This Row],[Discount]])</f>
        <v>198.72</v>
      </c>
      <c r="S1796" s="8">
        <f>Orders_CLEAN[[#This Row],[Cost]]*Orders_CLEAN[[#This Row],[Quantity]]</f>
        <v>124.04</v>
      </c>
      <c r="T1796" s="8">
        <f>Orders_CLEAN[[#This Row],[LineTotal]]-Orders_CLEAN[[#This Row],[LineCost]]</f>
        <v>74.679999999999993</v>
      </c>
      <c r="U1796" s="8" t="str">
        <f>IFERROR(IF(Orders_CLEAN[[#This Row],[Profit]]/Orders_CLEAN[[#This Row],[LineTotal]]&gt;0.3, "High", IF(Orders_CLEAN[[#This Row],[Profit]]/Orders_CLEAN[[#This Row],[LineTotal]]&gt;=0.15, "Medium", "Low")), "Quantity Error!")</f>
        <v>High</v>
      </c>
      <c r="V1796" s="8" t="str">
        <f>IF(COUNTIF(Returns[OrderID], Orders_CLEAN[[#This Row],[OrderID]])&gt;0, "Yes", "No")</f>
        <v>Yes</v>
      </c>
      <c r="W1796" s="19">
        <f>IF(Orders_CLEAN[[#This Row],[Returned]]="Yes",1,0)</f>
        <v>1</v>
      </c>
    </row>
    <row r="1797" spans="1:23" x14ac:dyDescent="0.2">
      <c r="A1797" t="s">
        <v>2582</v>
      </c>
      <c r="B1797" s="5">
        <v>45669</v>
      </c>
      <c r="C1797" s="5" t="str">
        <f>IF(Orders_CLEAN[[#This Row],[Quantity]]="", "Quantity Error!", "Q"&amp;ROUNDUP(MONTH(Orders_CLEAN[[#This Row],[OrderDate]])/3,0))</f>
        <v>Q1</v>
      </c>
      <c r="D1797" t="s">
        <v>165</v>
      </c>
      <c r="E1797" t="str">
        <f>_xlfn.XLOOKUP(Orders_CLEAN[[#This Row],[CustomerID]],Customers[CustomerID],Customers[CustomerName])</f>
        <v>Nomsa Sithole</v>
      </c>
      <c r="F1797" t="s">
        <v>155</v>
      </c>
      <c r="G1797" t="str">
        <f>_xlfn.XLOOKUP(Orders_CLEAN[[#This Row],[ProductID]],Products[ProductID],Products[ProductName])</f>
        <v>Monitors Model 1</v>
      </c>
      <c r="H1797" t="str">
        <f>_xlfn.XLOOKUP(Orders_CLEAN[[#This Row],[ProductName]],Products[ProductName],Products[Category])</f>
        <v>Technology</v>
      </c>
      <c r="I1797" s="6">
        <f>_xlfn.XLOOKUP(Orders_CLEAN[[#This Row],[ProductID]],Products[ProductID],Products[Cost])</f>
        <v>757.28</v>
      </c>
      <c r="J1797">
        <v>5</v>
      </c>
      <c r="K1797" s="6">
        <v>1165.56</v>
      </c>
      <c r="L1797" s="7">
        <v>0.1</v>
      </c>
      <c r="M1797" t="s">
        <v>27</v>
      </c>
      <c r="N1797" t="s">
        <v>21</v>
      </c>
      <c r="O1797" t="str">
        <f>_xlfn.XLOOKUP(Orders_CLEAN[[#This Row],[Region]],Region_lookup[RegionCode],Region_lookup[RegionName])</f>
        <v>KwaZulu-Natal</v>
      </c>
      <c r="P1797" t="s">
        <v>170</v>
      </c>
      <c r="Q1797" t="str">
        <f>_xlfn.XLOOKUP(Orders_CLEAN[[#This Row],[EmployeeID]],Employees[EmployeeID],Employees[EmployeeName])</f>
        <v>Nomvula Le Roux</v>
      </c>
      <c r="R1797" s="8">
        <f>Orders_CLEAN[[#This Row],[Quantity]]*Orders_CLEAN[[#This Row],[UnitPrice]]*(1-Orders_CLEAN[[#This Row],[Discount]])</f>
        <v>5245.0199999999995</v>
      </c>
      <c r="S1797" s="8">
        <f>Orders_CLEAN[[#This Row],[Cost]]*Orders_CLEAN[[#This Row],[Quantity]]</f>
        <v>3786.3999999999996</v>
      </c>
      <c r="T1797" s="8">
        <f>Orders_CLEAN[[#This Row],[LineTotal]]-Orders_CLEAN[[#This Row],[LineCost]]</f>
        <v>1458.62</v>
      </c>
      <c r="U1797" s="8" t="str">
        <f>IFERROR(IF(Orders_CLEAN[[#This Row],[Profit]]/Orders_CLEAN[[#This Row],[LineTotal]]&gt;0.3, "High", IF(Orders_CLEAN[[#This Row],[Profit]]/Orders_CLEAN[[#This Row],[LineTotal]]&gt;=0.15, "Medium", "Low")), "Quantity Error!")</f>
        <v>Medium</v>
      </c>
      <c r="V1797" s="8" t="str">
        <f>IF(COUNTIF(Returns[OrderID], Orders_CLEAN[[#This Row],[OrderID]])&gt;0, "Yes", "No")</f>
        <v>No</v>
      </c>
      <c r="W1797" s="19">
        <f>IF(Orders_CLEAN[[#This Row],[Returned]]="Yes",1,0)</f>
        <v>0</v>
      </c>
    </row>
    <row r="1798" spans="1:23" x14ac:dyDescent="0.2">
      <c r="A1798" t="s">
        <v>2583</v>
      </c>
      <c r="B1798" s="5">
        <v>45475</v>
      </c>
      <c r="C1798" s="5" t="str">
        <f>IF(Orders_CLEAN[[#This Row],[Quantity]]="", "Quantity Error!", "Q"&amp;ROUNDUP(MONTH(Orders_CLEAN[[#This Row],[OrderDate]])/3,0))</f>
        <v>Q3</v>
      </c>
      <c r="D1798" t="s">
        <v>204</v>
      </c>
      <c r="E1798" t="str">
        <f>_xlfn.XLOOKUP(Orders_CLEAN[[#This Row],[CustomerID]],Customers[CustomerID],Customers[CustomerName])</f>
        <v>Elmarie Mbatha</v>
      </c>
      <c r="F1798" t="s">
        <v>30</v>
      </c>
      <c r="G1798" t="str">
        <f>_xlfn.XLOOKUP(Orders_CLEAN[[#This Row],[ProductID]],Products[ProductID],Products[ProductName])</f>
        <v>Paper Model 4</v>
      </c>
      <c r="H1798" t="str">
        <f>_xlfn.XLOOKUP(Orders_CLEAN[[#This Row],[ProductName]],Products[ProductName],Products[Category])</f>
        <v>Office Supplies</v>
      </c>
      <c r="I1798" s="6">
        <f>_xlfn.XLOOKUP(Orders_CLEAN[[#This Row],[ProductID]],Products[ProductID],Products[Cost])</f>
        <v>528.29</v>
      </c>
      <c r="J1798">
        <v>7</v>
      </c>
      <c r="K1798" s="6">
        <v>798.12</v>
      </c>
      <c r="L1798" s="7">
        <v>0.2</v>
      </c>
      <c r="M1798" t="s">
        <v>27</v>
      </c>
      <c r="N1798" t="s">
        <v>14</v>
      </c>
      <c r="O1798" t="str">
        <f>_xlfn.XLOOKUP(Orders_CLEAN[[#This Row],[Region]],Region_lookup[RegionCode],Region_lookup[RegionName])</f>
        <v>Western Cape</v>
      </c>
      <c r="P1798" t="s">
        <v>82</v>
      </c>
      <c r="Q1798" t="str">
        <f>_xlfn.XLOOKUP(Orders_CLEAN[[#This Row],[EmployeeID]],Employees[EmployeeID],Employees[EmployeeName])</f>
        <v>Thabo Pretorius</v>
      </c>
      <c r="R1798" s="8">
        <f>Orders_CLEAN[[#This Row],[Quantity]]*Orders_CLEAN[[#This Row],[UnitPrice]]*(1-Orders_CLEAN[[#This Row],[Discount]])</f>
        <v>4469.4720000000007</v>
      </c>
      <c r="S1798" s="8">
        <f>Orders_CLEAN[[#This Row],[Cost]]*Orders_CLEAN[[#This Row],[Quantity]]</f>
        <v>3698.0299999999997</v>
      </c>
      <c r="T1798" s="8">
        <f>Orders_CLEAN[[#This Row],[LineTotal]]-Orders_CLEAN[[#This Row],[LineCost]]</f>
        <v>771.44200000000092</v>
      </c>
      <c r="U1798" s="8" t="str">
        <f>IFERROR(IF(Orders_CLEAN[[#This Row],[Profit]]/Orders_CLEAN[[#This Row],[LineTotal]]&gt;0.3, "High", IF(Orders_CLEAN[[#This Row],[Profit]]/Orders_CLEAN[[#This Row],[LineTotal]]&gt;=0.15, "Medium", "Low")), "Quantity Error!")</f>
        <v>Medium</v>
      </c>
      <c r="V1798" s="8" t="str">
        <f>IF(COUNTIF(Returns[OrderID], Orders_CLEAN[[#This Row],[OrderID]])&gt;0, "Yes", "No")</f>
        <v>No</v>
      </c>
      <c r="W1798" s="19">
        <f>IF(Orders_CLEAN[[#This Row],[Returned]]="Yes",1,0)</f>
        <v>0</v>
      </c>
    </row>
    <row r="1799" spans="1:23" x14ac:dyDescent="0.2">
      <c r="A1799" t="s">
        <v>2584</v>
      </c>
      <c r="B1799" s="5">
        <v>45377</v>
      </c>
      <c r="C1799" s="5" t="str">
        <f>IF(Orders_CLEAN[[#This Row],[Quantity]]="", "Quantity Error!", "Q"&amp;ROUNDUP(MONTH(Orders_CLEAN[[#This Row],[OrderDate]])/3,0))</f>
        <v>Q1</v>
      </c>
      <c r="D1799" t="s">
        <v>371</v>
      </c>
      <c r="E1799" t="str">
        <f>_xlfn.XLOOKUP(Orders_CLEAN[[#This Row],[CustomerID]],Customers[CustomerID],Customers[CustomerName])</f>
        <v>Nomsa Dlamini</v>
      </c>
      <c r="F1799" t="s">
        <v>51</v>
      </c>
      <c r="G1799" t="str">
        <f>_xlfn.XLOOKUP(Orders_CLEAN[[#This Row],[ProductID]],Products[ProductID],Products[ProductName])</f>
        <v>Bookcases Model 4</v>
      </c>
      <c r="H1799" t="str">
        <f>_xlfn.XLOOKUP(Orders_CLEAN[[#This Row],[ProductName]],Products[ProductName],Products[Category])</f>
        <v>Furniture</v>
      </c>
      <c r="I1799" s="6">
        <f>_xlfn.XLOOKUP(Orders_CLEAN[[#This Row],[ProductID]],Products[ProductID],Products[Cost])</f>
        <v>539.9</v>
      </c>
      <c r="J1799">
        <v>5</v>
      </c>
      <c r="K1799" s="6">
        <v>1019.72</v>
      </c>
      <c r="L1799" s="7">
        <v>0.2</v>
      </c>
      <c r="M1799" t="s">
        <v>27</v>
      </c>
      <c r="N1799" t="s">
        <v>31</v>
      </c>
      <c r="O1799" t="str">
        <f>_xlfn.XLOOKUP(Orders_CLEAN[[#This Row],[Region]],Region_lookup[RegionCode],Region_lookup[RegionName])</f>
        <v>Gauteng</v>
      </c>
      <c r="P1799" t="s">
        <v>32</v>
      </c>
      <c r="Q1799" t="str">
        <f>_xlfn.XLOOKUP(Orders_CLEAN[[#This Row],[EmployeeID]],Employees[EmployeeID],Employees[EmployeeName])</f>
        <v>Nomvula Mokoena</v>
      </c>
      <c r="R1799" s="8">
        <f>Orders_CLEAN[[#This Row],[Quantity]]*Orders_CLEAN[[#This Row],[UnitPrice]]*(1-Orders_CLEAN[[#This Row],[Discount]])</f>
        <v>4078.8800000000006</v>
      </c>
      <c r="S1799" s="8">
        <f>Orders_CLEAN[[#This Row],[Cost]]*Orders_CLEAN[[#This Row],[Quantity]]</f>
        <v>2699.5</v>
      </c>
      <c r="T1799" s="8">
        <f>Orders_CLEAN[[#This Row],[LineTotal]]-Orders_CLEAN[[#This Row],[LineCost]]</f>
        <v>1379.3800000000006</v>
      </c>
      <c r="U1799" s="8" t="str">
        <f>IFERROR(IF(Orders_CLEAN[[#This Row],[Profit]]/Orders_CLEAN[[#This Row],[LineTotal]]&gt;0.3, "High", IF(Orders_CLEAN[[#This Row],[Profit]]/Orders_CLEAN[[#This Row],[LineTotal]]&gt;=0.15, "Medium", "Low")), "Quantity Error!")</f>
        <v>High</v>
      </c>
      <c r="V1799" s="8" t="str">
        <f>IF(COUNTIF(Returns[OrderID], Orders_CLEAN[[#This Row],[OrderID]])&gt;0, "Yes", "No")</f>
        <v>No</v>
      </c>
      <c r="W1799" s="19">
        <f>IF(Orders_CLEAN[[#This Row],[Returned]]="Yes",1,0)</f>
        <v>0</v>
      </c>
    </row>
    <row r="1800" spans="1:23" x14ac:dyDescent="0.2">
      <c r="A1800" t="s">
        <v>2585</v>
      </c>
      <c r="B1800" s="5">
        <v>45365</v>
      </c>
      <c r="C1800" s="5" t="str">
        <f>IF(Orders_CLEAN[[#This Row],[Quantity]]="", "Quantity Error!", "Q"&amp;ROUNDUP(MONTH(Orders_CLEAN[[#This Row],[OrderDate]])/3,0))</f>
        <v>Q1</v>
      </c>
      <c r="D1800" t="s">
        <v>359</v>
      </c>
      <c r="E1800" t="str">
        <f>_xlfn.XLOOKUP(Orders_CLEAN[[#This Row],[CustomerID]],Customers[CustomerID],Customers[CustomerName])</f>
        <v>Bongani Sithole</v>
      </c>
      <c r="F1800" t="s">
        <v>329</v>
      </c>
      <c r="G1800" t="str">
        <f>_xlfn.XLOOKUP(Orders_CLEAN[[#This Row],[ProductID]],Products[ProductID],Products[ProductName])</f>
        <v>Chairs Model 3</v>
      </c>
      <c r="H1800" t="str">
        <f>_xlfn.XLOOKUP(Orders_CLEAN[[#This Row],[ProductName]],Products[ProductName],Products[Category])</f>
        <v>Furniture</v>
      </c>
      <c r="I1800" s="6">
        <f>_xlfn.XLOOKUP(Orders_CLEAN[[#This Row],[ProductID]],Products[ProductID],Products[Cost])</f>
        <v>688.81</v>
      </c>
      <c r="J1800">
        <v>6</v>
      </c>
      <c r="K1800" s="6">
        <v>1334.92</v>
      </c>
      <c r="L1800" s="7">
        <v>0</v>
      </c>
      <c r="M1800" t="s">
        <v>27</v>
      </c>
      <c r="N1800" t="s">
        <v>31</v>
      </c>
      <c r="O1800" t="str">
        <f>_xlfn.XLOOKUP(Orders_CLEAN[[#This Row],[Region]],Region_lookup[RegionCode],Region_lookup[RegionName])</f>
        <v>Gauteng</v>
      </c>
      <c r="P1800" t="s">
        <v>52</v>
      </c>
      <c r="Q1800" t="str">
        <f>_xlfn.XLOOKUP(Orders_CLEAN[[#This Row],[EmployeeID]],Employees[EmployeeID],Employees[EmployeeName])</f>
        <v>Precious Mbatha</v>
      </c>
      <c r="R1800" s="8">
        <f>Orders_CLEAN[[#This Row],[Quantity]]*Orders_CLEAN[[#This Row],[UnitPrice]]*(1-Orders_CLEAN[[#This Row],[Discount]])</f>
        <v>8009.52</v>
      </c>
      <c r="S1800" s="8">
        <f>Orders_CLEAN[[#This Row],[Cost]]*Orders_CLEAN[[#This Row],[Quantity]]</f>
        <v>4132.8599999999997</v>
      </c>
      <c r="T1800" s="8">
        <f>Orders_CLEAN[[#This Row],[LineTotal]]-Orders_CLEAN[[#This Row],[LineCost]]</f>
        <v>3876.6600000000008</v>
      </c>
      <c r="U1800" s="8" t="str">
        <f>IFERROR(IF(Orders_CLEAN[[#This Row],[Profit]]/Orders_CLEAN[[#This Row],[LineTotal]]&gt;0.3, "High", IF(Orders_CLEAN[[#This Row],[Profit]]/Orders_CLEAN[[#This Row],[LineTotal]]&gt;=0.15, "Medium", "Low")), "Quantity Error!")</f>
        <v>High</v>
      </c>
      <c r="V1800" s="8" t="str">
        <f>IF(COUNTIF(Returns[OrderID], Orders_CLEAN[[#This Row],[OrderID]])&gt;0, "Yes", "No")</f>
        <v>No</v>
      </c>
      <c r="W1800" s="19">
        <f>IF(Orders_CLEAN[[#This Row],[Returned]]="Yes",1,0)</f>
        <v>0</v>
      </c>
    </row>
    <row r="1801" spans="1:23" x14ac:dyDescent="0.2">
      <c r="A1801" t="s">
        <v>2586</v>
      </c>
      <c r="B1801" s="5">
        <v>45452</v>
      </c>
      <c r="C1801" s="5" t="str">
        <f>IF(Orders_CLEAN[[#This Row],[Quantity]]="", "Quantity Error!", "Q"&amp;ROUNDUP(MONTH(Orders_CLEAN[[#This Row],[OrderDate]])/3,0))</f>
        <v>Q2</v>
      </c>
      <c r="D1801" t="s">
        <v>279</v>
      </c>
      <c r="E1801" t="str">
        <f>_xlfn.XLOOKUP(Orders_CLEAN[[#This Row],[CustomerID]],Customers[CustomerID],Customers[CustomerName])</f>
        <v>Bongani Khumalo</v>
      </c>
      <c r="F1801" t="s">
        <v>127</v>
      </c>
      <c r="G1801" t="str">
        <f>_xlfn.XLOOKUP(Orders_CLEAN[[#This Row],[ProductID]],Products[ProductID],Products[ProductName])</f>
        <v>Staplers Model 3</v>
      </c>
      <c r="H1801" t="str">
        <f>_xlfn.XLOOKUP(Orders_CLEAN[[#This Row],[ProductName]],Products[ProductName],Products[Category])</f>
        <v>Office Supplies</v>
      </c>
      <c r="I1801" s="6">
        <f>_xlfn.XLOOKUP(Orders_CLEAN[[#This Row],[ProductID]],Products[ProductID],Products[Cost])</f>
        <v>250.6</v>
      </c>
      <c r="J1801">
        <v>2</v>
      </c>
      <c r="K1801" s="6">
        <v>418.2</v>
      </c>
      <c r="L1801" s="7">
        <v>0.2</v>
      </c>
      <c r="M1801" t="s">
        <v>13</v>
      </c>
      <c r="N1801" t="s">
        <v>47</v>
      </c>
      <c r="O1801" t="str">
        <f>_xlfn.XLOOKUP(Orders_CLEAN[[#This Row],[Region]],Region_lookup[RegionCode],Region_lookup[RegionName])</f>
        <v>Eastern Cape</v>
      </c>
      <c r="P1801" t="s">
        <v>48</v>
      </c>
      <c r="Q1801" t="str">
        <f>_xlfn.XLOOKUP(Orders_CLEAN[[#This Row],[EmployeeID]],Employees[EmployeeID],Employees[EmployeeName])</f>
        <v>Sipho Ndlovu</v>
      </c>
      <c r="R1801" s="8">
        <f>Orders_CLEAN[[#This Row],[Quantity]]*Orders_CLEAN[[#This Row],[UnitPrice]]*(1-Orders_CLEAN[[#This Row],[Discount]])</f>
        <v>669.12</v>
      </c>
      <c r="S1801" s="8">
        <f>Orders_CLEAN[[#This Row],[Cost]]*Orders_CLEAN[[#This Row],[Quantity]]</f>
        <v>501.2</v>
      </c>
      <c r="T1801" s="8">
        <f>Orders_CLEAN[[#This Row],[LineTotal]]-Orders_CLEAN[[#This Row],[LineCost]]</f>
        <v>167.92000000000002</v>
      </c>
      <c r="U1801" s="8" t="str">
        <f>IFERROR(IF(Orders_CLEAN[[#This Row],[Profit]]/Orders_CLEAN[[#This Row],[LineTotal]]&gt;0.3, "High", IF(Orders_CLEAN[[#This Row],[Profit]]/Orders_CLEAN[[#This Row],[LineTotal]]&gt;=0.15, "Medium", "Low")), "Quantity Error!")</f>
        <v>Medium</v>
      </c>
      <c r="V1801" s="8" t="str">
        <f>IF(COUNTIF(Returns[OrderID], Orders_CLEAN[[#This Row],[OrderID]])&gt;0, "Yes", "No")</f>
        <v>Yes</v>
      </c>
      <c r="W1801" s="19">
        <f>IF(Orders_CLEAN[[#This Row],[Returned]]="Yes",1,0)</f>
        <v>1</v>
      </c>
    </row>
    <row r="1802" spans="1:23" x14ac:dyDescent="0.2">
      <c r="A1802" t="s">
        <v>2588</v>
      </c>
      <c r="B1802" s="5">
        <v>45495</v>
      </c>
      <c r="C1802" s="5" t="str">
        <f>IF(Orders_CLEAN[[#This Row],[Quantity]]="", "Quantity Error!", "Q"&amp;ROUNDUP(MONTH(Orders_CLEAN[[#This Row],[OrderDate]])/3,0))</f>
        <v>Q3</v>
      </c>
      <c r="D1802" t="s">
        <v>120</v>
      </c>
      <c r="E1802" t="str">
        <f>_xlfn.XLOOKUP(Orders_CLEAN[[#This Row],[CustomerID]],Customers[CustomerID],Customers[CustomerName])</f>
        <v>Francois Sithole</v>
      </c>
      <c r="F1802" t="s">
        <v>81</v>
      </c>
      <c r="G1802" t="str">
        <f>_xlfn.XLOOKUP(Orders_CLEAN[[#This Row],[ProductID]],Products[ProductID],Products[ProductName])</f>
        <v>Envelopes Model 2</v>
      </c>
      <c r="H1802" t="str">
        <f>_xlfn.XLOOKUP(Orders_CLEAN[[#This Row],[ProductName]],Products[ProductName],Products[Category])</f>
        <v>Office Supplies</v>
      </c>
      <c r="I1802" s="6">
        <f>_xlfn.XLOOKUP(Orders_CLEAN[[#This Row],[ProductID]],Products[ProductID],Products[Cost])</f>
        <v>599.25</v>
      </c>
      <c r="J1802">
        <v>5</v>
      </c>
      <c r="K1802" s="6">
        <v>849.05</v>
      </c>
      <c r="L1802" s="7">
        <v>0.2</v>
      </c>
      <c r="M1802" t="s">
        <v>62</v>
      </c>
      <c r="N1802" t="s">
        <v>31</v>
      </c>
      <c r="O1802" t="str">
        <f>_xlfn.XLOOKUP(Orders_CLEAN[[#This Row],[Region]],Region_lookup[RegionCode],Region_lookup[RegionName])</f>
        <v>Gauteng</v>
      </c>
      <c r="P1802" t="s">
        <v>32</v>
      </c>
      <c r="Q1802" t="str">
        <f>_xlfn.XLOOKUP(Orders_CLEAN[[#This Row],[EmployeeID]],Employees[EmployeeID],Employees[EmployeeName])</f>
        <v>Nomvula Mokoena</v>
      </c>
      <c r="R1802" s="8">
        <f>Orders_CLEAN[[#This Row],[Quantity]]*Orders_CLEAN[[#This Row],[UnitPrice]]*(1-Orders_CLEAN[[#This Row],[Discount]])</f>
        <v>3396.2000000000003</v>
      </c>
      <c r="S1802" s="8">
        <f>Orders_CLEAN[[#This Row],[Cost]]*Orders_CLEAN[[#This Row],[Quantity]]</f>
        <v>2996.25</v>
      </c>
      <c r="T1802" s="8">
        <f>Orders_CLEAN[[#This Row],[LineTotal]]-Orders_CLEAN[[#This Row],[LineCost]]</f>
        <v>399.95000000000027</v>
      </c>
      <c r="U1802" s="8" t="str">
        <f>IFERROR(IF(Orders_CLEAN[[#This Row],[Profit]]/Orders_CLEAN[[#This Row],[LineTotal]]&gt;0.3, "High", IF(Orders_CLEAN[[#This Row],[Profit]]/Orders_CLEAN[[#This Row],[LineTotal]]&gt;=0.15, "Medium", "Low")), "Quantity Error!")</f>
        <v>Low</v>
      </c>
      <c r="V1802" s="8" t="str">
        <f>IF(COUNTIF(Returns[OrderID], Orders_CLEAN[[#This Row],[OrderID]])&gt;0, "Yes", "No")</f>
        <v>No</v>
      </c>
      <c r="W1802" s="19">
        <f>IF(Orders_CLEAN[[#This Row],[Returned]]="Yes",1,0)</f>
        <v>0</v>
      </c>
    </row>
    <row r="1803" spans="1:23" x14ac:dyDescent="0.2">
      <c r="A1803" t="s">
        <v>2590</v>
      </c>
      <c r="B1803" s="5">
        <v>45366</v>
      </c>
      <c r="C1803" s="5" t="str">
        <f>IF(Orders_CLEAN[[#This Row],[Quantity]]="", "Quantity Error!", "Q"&amp;ROUNDUP(MONTH(Orders_CLEAN[[#This Row],[OrderDate]])/3,0))</f>
        <v>Q1</v>
      </c>
      <c r="D1803" t="s">
        <v>321</v>
      </c>
      <c r="E1803" t="str">
        <f>_xlfn.XLOOKUP(Orders_CLEAN[[#This Row],[CustomerID]],Customers[CustomerID],Customers[CustomerName])</f>
        <v>Nomvula Le Roux</v>
      </c>
      <c r="F1803" t="s">
        <v>78</v>
      </c>
      <c r="G1803" t="str">
        <f>_xlfn.XLOOKUP(Orders_CLEAN[[#This Row],[ProductID]],Products[ProductID],Products[ProductName])</f>
        <v>Desks Model 3</v>
      </c>
      <c r="H1803" t="str">
        <f>_xlfn.XLOOKUP(Orders_CLEAN[[#This Row],[ProductName]],Products[ProductName],Products[Category])</f>
        <v>Furniture</v>
      </c>
      <c r="I1803" s="6">
        <f>_xlfn.XLOOKUP(Orders_CLEAN[[#This Row],[ProductID]],Products[ProductID],Products[Cost])</f>
        <v>388.07</v>
      </c>
      <c r="J1803">
        <v>8</v>
      </c>
      <c r="K1803" s="6">
        <v>782.41</v>
      </c>
      <c r="L1803" s="7">
        <v>0</v>
      </c>
      <c r="M1803" t="s">
        <v>36</v>
      </c>
      <c r="N1803" t="s">
        <v>21</v>
      </c>
      <c r="O1803" t="str">
        <f>_xlfn.XLOOKUP(Orders_CLEAN[[#This Row],[Region]],Region_lookup[RegionCode],Region_lookup[RegionName])</f>
        <v>KwaZulu-Natal</v>
      </c>
      <c r="P1803" t="s">
        <v>170</v>
      </c>
      <c r="Q1803" t="str">
        <f>_xlfn.XLOOKUP(Orders_CLEAN[[#This Row],[EmployeeID]],Employees[EmployeeID],Employees[EmployeeName])</f>
        <v>Nomvula Le Roux</v>
      </c>
      <c r="R1803" s="8">
        <f>Orders_CLEAN[[#This Row],[Quantity]]*Orders_CLEAN[[#This Row],[UnitPrice]]*(1-Orders_CLEAN[[#This Row],[Discount]])</f>
        <v>6259.28</v>
      </c>
      <c r="S1803" s="8">
        <f>Orders_CLEAN[[#This Row],[Cost]]*Orders_CLEAN[[#This Row],[Quantity]]</f>
        <v>3104.56</v>
      </c>
      <c r="T1803" s="8">
        <f>Orders_CLEAN[[#This Row],[LineTotal]]-Orders_CLEAN[[#This Row],[LineCost]]</f>
        <v>3154.72</v>
      </c>
      <c r="U1803" s="8" t="str">
        <f>IFERROR(IF(Orders_CLEAN[[#This Row],[Profit]]/Orders_CLEAN[[#This Row],[LineTotal]]&gt;0.3, "High", IF(Orders_CLEAN[[#This Row],[Profit]]/Orders_CLEAN[[#This Row],[LineTotal]]&gt;=0.15, "Medium", "Low")), "Quantity Error!")</f>
        <v>High</v>
      </c>
      <c r="V1803" s="8" t="str">
        <f>IF(COUNTIF(Returns[OrderID], Orders_CLEAN[[#This Row],[OrderID]])&gt;0, "Yes", "No")</f>
        <v>No</v>
      </c>
      <c r="W1803" s="19">
        <f>IF(Orders_CLEAN[[#This Row],[Returned]]="Yes",1,0)</f>
        <v>0</v>
      </c>
    </row>
    <row r="1804" spans="1:23" x14ac:dyDescent="0.2">
      <c r="A1804" t="s">
        <v>2592</v>
      </c>
      <c r="B1804" s="5">
        <v>45793</v>
      </c>
      <c r="C1804" s="5" t="str">
        <f>IF(Orders_CLEAN[[#This Row],[Quantity]]="", "Quantity Error!", "Q"&amp;ROUNDUP(MONTH(Orders_CLEAN[[#This Row],[OrderDate]])/3,0))</f>
        <v>Q2</v>
      </c>
      <c r="D1804" t="s">
        <v>138</v>
      </c>
      <c r="E1804" t="str">
        <f>_xlfn.XLOOKUP(Orders_CLEAN[[#This Row],[CustomerID]],Customers[CustomerID],Customers[CustomerName])</f>
        <v>Nomsa Coetzee</v>
      </c>
      <c r="F1804" t="s">
        <v>417</v>
      </c>
      <c r="G1804" t="str">
        <f>_xlfn.XLOOKUP(Orders_CLEAN[[#This Row],[ProductID]],Products[ProductID],Products[ProductName])</f>
        <v>Staplers Model 1</v>
      </c>
      <c r="H1804" t="str">
        <f>_xlfn.XLOOKUP(Orders_CLEAN[[#This Row],[ProductName]],Products[ProductName],Products[Category])</f>
        <v>Office Supplies</v>
      </c>
      <c r="I1804" s="6">
        <f>_xlfn.XLOOKUP(Orders_CLEAN[[#This Row],[ProductID]],Products[ProductID],Products[Cost])</f>
        <v>671.48</v>
      </c>
      <c r="J1804">
        <v>7</v>
      </c>
      <c r="K1804" s="6">
        <v>1240.1099999999999</v>
      </c>
      <c r="L1804" s="7">
        <v>0.2</v>
      </c>
      <c r="M1804" t="s">
        <v>13</v>
      </c>
      <c r="N1804" t="s">
        <v>21</v>
      </c>
      <c r="O1804" t="str">
        <f>_xlfn.XLOOKUP(Orders_CLEAN[[#This Row],[Region]],Region_lookup[RegionCode],Region_lookup[RegionName])</f>
        <v>KwaZulu-Natal</v>
      </c>
      <c r="P1804" t="s">
        <v>170</v>
      </c>
      <c r="Q1804" t="str">
        <f>_xlfn.XLOOKUP(Orders_CLEAN[[#This Row],[EmployeeID]],Employees[EmployeeID],Employees[EmployeeName])</f>
        <v>Nomvula Le Roux</v>
      </c>
      <c r="R1804" s="8">
        <f>Orders_CLEAN[[#This Row],[Quantity]]*Orders_CLEAN[[#This Row],[UnitPrice]]*(1-Orders_CLEAN[[#This Row],[Discount]])</f>
        <v>6944.6159999999991</v>
      </c>
      <c r="S1804" s="8">
        <f>Orders_CLEAN[[#This Row],[Cost]]*Orders_CLEAN[[#This Row],[Quantity]]</f>
        <v>4700.3600000000006</v>
      </c>
      <c r="T1804" s="8">
        <f>Orders_CLEAN[[#This Row],[LineTotal]]-Orders_CLEAN[[#This Row],[LineCost]]</f>
        <v>2244.2559999999985</v>
      </c>
      <c r="U1804" s="8" t="str">
        <f>IFERROR(IF(Orders_CLEAN[[#This Row],[Profit]]/Orders_CLEAN[[#This Row],[LineTotal]]&gt;0.3, "High", IF(Orders_CLEAN[[#This Row],[Profit]]/Orders_CLEAN[[#This Row],[LineTotal]]&gt;=0.15, "Medium", "Low")), "Quantity Error!")</f>
        <v>High</v>
      </c>
      <c r="V1804" s="8" t="str">
        <f>IF(COUNTIF(Returns[OrderID], Orders_CLEAN[[#This Row],[OrderID]])&gt;0, "Yes", "No")</f>
        <v>No</v>
      </c>
      <c r="W1804" s="19">
        <f>IF(Orders_CLEAN[[#This Row],[Returned]]="Yes",1,0)</f>
        <v>0</v>
      </c>
    </row>
    <row r="1805" spans="1:23" x14ac:dyDescent="0.2">
      <c r="A1805" t="s">
        <v>2593</v>
      </c>
      <c r="B1805" s="5">
        <v>45797</v>
      </c>
      <c r="C1805" s="5" t="str">
        <f>IF(Orders_CLEAN[[#This Row],[Quantity]]="", "Quantity Error!", "Q"&amp;ROUNDUP(MONTH(Orders_CLEAN[[#This Row],[OrderDate]])/3,0))</f>
        <v>Q2</v>
      </c>
      <c r="D1805" t="s">
        <v>467</v>
      </c>
      <c r="E1805" t="str">
        <f>_xlfn.XLOOKUP(Orders_CLEAN[[#This Row],[CustomerID]],Customers[CustomerID],Customers[CustomerName])</f>
        <v>Thabo Molefe</v>
      </c>
      <c r="F1805" t="s">
        <v>195</v>
      </c>
      <c r="G1805" t="str">
        <f>_xlfn.XLOOKUP(Orders_CLEAN[[#This Row],[ProductID]],Products[ProductID],Products[ProductName])</f>
        <v>Printers Model 2</v>
      </c>
      <c r="H1805" t="str">
        <f>_xlfn.XLOOKUP(Orders_CLEAN[[#This Row],[ProductName]],Products[ProductName],Products[Category])</f>
        <v>Technology</v>
      </c>
      <c r="I1805" s="6">
        <f>_xlfn.XLOOKUP(Orders_CLEAN[[#This Row],[ProductID]],Products[ProductID],Products[Cost])</f>
        <v>338.21</v>
      </c>
      <c r="J1805">
        <v>10</v>
      </c>
      <c r="K1805" s="6">
        <v>661.25</v>
      </c>
      <c r="L1805" s="7">
        <v>0</v>
      </c>
      <c r="M1805" t="s">
        <v>27</v>
      </c>
      <c r="N1805" t="s">
        <v>47</v>
      </c>
      <c r="O1805" t="str">
        <f>_xlfn.XLOOKUP(Orders_CLEAN[[#This Row],[Region]],Region_lookup[RegionCode],Region_lookup[RegionName])</f>
        <v>Eastern Cape</v>
      </c>
      <c r="P1805" t="s">
        <v>75</v>
      </c>
      <c r="Q1805" t="str">
        <f>_xlfn.XLOOKUP(Orders_CLEAN[[#This Row],[EmployeeID]],Employees[EmployeeID],Employees[EmployeeName])</f>
        <v>Francois Steyn</v>
      </c>
      <c r="R1805" s="8">
        <f>Orders_CLEAN[[#This Row],[Quantity]]*Orders_CLEAN[[#This Row],[UnitPrice]]*(1-Orders_CLEAN[[#This Row],[Discount]])</f>
        <v>6612.5</v>
      </c>
      <c r="S1805" s="8">
        <f>Orders_CLEAN[[#This Row],[Cost]]*Orders_CLEAN[[#This Row],[Quantity]]</f>
        <v>3382.1</v>
      </c>
      <c r="T1805" s="8">
        <f>Orders_CLEAN[[#This Row],[LineTotal]]-Orders_CLEAN[[#This Row],[LineCost]]</f>
        <v>3230.4</v>
      </c>
      <c r="U1805" s="8" t="str">
        <f>IFERROR(IF(Orders_CLEAN[[#This Row],[Profit]]/Orders_CLEAN[[#This Row],[LineTotal]]&gt;0.3, "High", IF(Orders_CLEAN[[#This Row],[Profit]]/Orders_CLEAN[[#This Row],[LineTotal]]&gt;=0.15, "Medium", "Low")), "Quantity Error!")</f>
        <v>High</v>
      </c>
      <c r="V1805" s="8" t="str">
        <f>IF(COUNTIF(Returns[OrderID], Orders_CLEAN[[#This Row],[OrderID]])&gt;0, "Yes", "No")</f>
        <v>No</v>
      </c>
      <c r="W1805" s="19">
        <f>IF(Orders_CLEAN[[#This Row],[Returned]]="Yes",1,0)</f>
        <v>0</v>
      </c>
    </row>
    <row r="1806" spans="1:23" x14ac:dyDescent="0.2">
      <c r="A1806" t="s">
        <v>2594</v>
      </c>
      <c r="B1806" s="5">
        <v>45355</v>
      </c>
      <c r="C1806" s="5" t="str">
        <f>IF(Orders_CLEAN[[#This Row],[Quantity]]="", "Quantity Error!", "Q"&amp;ROUNDUP(MONTH(Orders_CLEAN[[#This Row],[OrderDate]])/3,0))</f>
        <v>Q1</v>
      </c>
      <c r="D1806" t="s">
        <v>279</v>
      </c>
      <c r="E1806" t="str">
        <f>_xlfn.XLOOKUP(Orders_CLEAN[[#This Row],[CustomerID]],Customers[CustomerID],Customers[CustomerName])</f>
        <v>Bongani Khumalo</v>
      </c>
      <c r="F1806" t="s">
        <v>216</v>
      </c>
      <c r="G1806" t="str">
        <f>_xlfn.XLOOKUP(Orders_CLEAN[[#This Row],[ProductID]],Products[ProductID],Products[ProductName])</f>
        <v>Pens Model 1</v>
      </c>
      <c r="H1806" t="str">
        <f>_xlfn.XLOOKUP(Orders_CLEAN[[#This Row],[ProductName]],Products[ProductName],Products[Category])</f>
        <v>Office Supplies</v>
      </c>
      <c r="I1806" s="6">
        <f>_xlfn.XLOOKUP(Orders_CLEAN[[#This Row],[ProductID]],Products[ProductID],Products[Cost])</f>
        <v>640.09</v>
      </c>
      <c r="J1806">
        <v>6</v>
      </c>
      <c r="K1806" s="6">
        <v>1169.26</v>
      </c>
      <c r="L1806" s="7">
        <v>0.1</v>
      </c>
      <c r="M1806" t="s">
        <v>62</v>
      </c>
      <c r="N1806" t="s">
        <v>47</v>
      </c>
      <c r="O1806" t="str">
        <f>_xlfn.XLOOKUP(Orders_CLEAN[[#This Row],[Region]],Region_lookup[RegionCode],Region_lookup[RegionName])</f>
        <v>Eastern Cape</v>
      </c>
      <c r="P1806" t="s">
        <v>75</v>
      </c>
      <c r="Q1806" t="str">
        <f>_xlfn.XLOOKUP(Orders_CLEAN[[#This Row],[EmployeeID]],Employees[EmployeeID],Employees[EmployeeName])</f>
        <v>Francois Steyn</v>
      </c>
      <c r="R1806" s="8">
        <f>Orders_CLEAN[[#This Row],[Quantity]]*Orders_CLEAN[[#This Row],[UnitPrice]]*(1-Orders_CLEAN[[#This Row],[Discount]])</f>
        <v>6314.0039999999999</v>
      </c>
      <c r="S1806" s="8">
        <f>Orders_CLEAN[[#This Row],[Cost]]*Orders_CLEAN[[#This Row],[Quantity]]</f>
        <v>3840.54</v>
      </c>
      <c r="T1806" s="8">
        <f>Orders_CLEAN[[#This Row],[LineTotal]]-Orders_CLEAN[[#This Row],[LineCost]]</f>
        <v>2473.4639999999999</v>
      </c>
      <c r="U1806" s="8" t="str">
        <f>IFERROR(IF(Orders_CLEAN[[#This Row],[Profit]]/Orders_CLEAN[[#This Row],[LineTotal]]&gt;0.3, "High", IF(Orders_CLEAN[[#This Row],[Profit]]/Orders_CLEAN[[#This Row],[LineTotal]]&gt;=0.15, "Medium", "Low")), "Quantity Error!")</f>
        <v>High</v>
      </c>
      <c r="V1806" s="8" t="str">
        <f>IF(COUNTIF(Returns[OrderID], Orders_CLEAN[[#This Row],[OrderID]])&gt;0, "Yes", "No")</f>
        <v>No</v>
      </c>
      <c r="W1806" s="19">
        <f>IF(Orders_CLEAN[[#This Row],[Returned]]="Yes",1,0)</f>
        <v>0</v>
      </c>
    </row>
    <row r="1807" spans="1:23" x14ac:dyDescent="0.2">
      <c r="A1807" t="s">
        <v>2596</v>
      </c>
      <c r="B1807" s="5">
        <v>45824</v>
      </c>
      <c r="C1807" s="5" t="str">
        <f>IF(Orders_CLEAN[[#This Row],[Quantity]]="", "Quantity Error!", "Q"&amp;ROUNDUP(MONTH(Orders_CLEAN[[#This Row],[OrderDate]])/3,0))</f>
        <v>Q2</v>
      </c>
      <c r="D1807" t="s">
        <v>204</v>
      </c>
      <c r="E1807" t="str">
        <f>_xlfn.XLOOKUP(Orders_CLEAN[[#This Row],[CustomerID]],Customers[CustomerID],Customers[CustomerName])</f>
        <v>Elmarie Mbatha</v>
      </c>
      <c r="F1807" t="s">
        <v>151</v>
      </c>
      <c r="G1807" t="str">
        <f>_xlfn.XLOOKUP(Orders_CLEAN[[#This Row],[ProductID]],Products[ProductID],Products[ProductName])</f>
        <v>Binders Model 3</v>
      </c>
      <c r="H1807" t="str">
        <f>_xlfn.XLOOKUP(Orders_CLEAN[[#This Row],[ProductName]],Products[ProductName],Products[Category])</f>
        <v>Office Supplies</v>
      </c>
      <c r="I1807" s="6">
        <f>_xlfn.XLOOKUP(Orders_CLEAN[[#This Row],[ProductID]],Products[ProductID],Products[Cost])</f>
        <v>487.09</v>
      </c>
      <c r="J1807">
        <v>8</v>
      </c>
      <c r="K1807" s="6">
        <v>838.72</v>
      </c>
      <c r="L1807" s="7">
        <v>0.2</v>
      </c>
      <c r="M1807" t="s">
        <v>27</v>
      </c>
      <c r="N1807" t="s">
        <v>14</v>
      </c>
      <c r="O1807" t="str">
        <f>_xlfn.XLOOKUP(Orders_CLEAN[[#This Row],[Region]],Region_lookup[RegionCode],Region_lookup[RegionName])</f>
        <v>Western Cape</v>
      </c>
      <c r="P1807" t="s">
        <v>15</v>
      </c>
      <c r="Q1807" t="str">
        <f>_xlfn.XLOOKUP(Orders_CLEAN[[#This Row],[EmployeeID]],Employees[EmployeeID],Employees[EmployeeName])</f>
        <v>Anja Fourie</v>
      </c>
      <c r="R1807" s="8">
        <f>Orders_CLEAN[[#This Row],[Quantity]]*Orders_CLEAN[[#This Row],[UnitPrice]]*(1-Orders_CLEAN[[#This Row],[Discount]])</f>
        <v>5367.8080000000009</v>
      </c>
      <c r="S1807" s="8">
        <f>Orders_CLEAN[[#This Row],[Cost]]*Orders_CLEAN[[#This Row],[Quantity]]</f>
        <v>3896.72</v>
      </c>
      <c r="T1807" s="8">
        <f>Orders_CLEAN[[#This Row],[LineTotal]]-Orders_CLEAN[[#This Row],[LineCost]]</f>
        <v>1471.0880000000011</v>
      </c>
      <c r="U1807" s="8" t="str">
        <f>IFERROR(IF(Orders_CLEAN[[#This Row],[Profit]]/Orders_CLEAN[[#This Row],[LineTotal]]&gt;0.3, "High", IF(Orders_CLEAN[[#This Row],[Profit]]/Orders_CLEAN[[#This Row],[LineTotal]]&gt;=0.15, "Medium", "Low")), "Quantity Error!")</f>
        <v>Medium</v>
      </c>
      <c r="V1807" s="8" t="str">
        <f>IF(COUNTIF(Returns[OrderID], Orders_CLEAN[[#This Row],[OrderID]])&gt;0, "Yes", "No")</f>
        <v>No</v>
      </c>
      <c r="W1807" s="19">
        <f>IF(Orders_CLEAN[[#This Row],[Returned]]="Yes",1,0)</f>
        <v>0</v>
      </c>
    </row>
    <row r="1808" spans="1:23" x14ac:dyDescent="0.2">
      <c r="A1808" t="s">
        <v>2597</v>
      </c>
      <c r="B1808" s="5">
        <v>45425</v>
      </c>
      <c r="C1808" s="5" t="str">
        <f>IF(Orders_CLEAN[[#This Row],[Quantity]]="", "Quantity Error!", "Q"&amp;ROUNDUP(MONTH(Orders_CLEAN[[#This Row],[OrderDate]])/3,0))</f>
        <v>Q2</v>
      </c>
      <c r="D1808" t="s">
        <v>18</v>
      </c>
      <c r="E1808" t="str">
        <f>_xlfn.XLOOKUP(Orders_CLEAN[[#This Row],[CustomerID]],Customers[CustomerID],Customers[CustomerName])</f>
        <v>Precious Ndlovu</v>
      </c>
      <c r="F1808" t="s">
        <v>329</v>
      </c>
      <c r="G1808" t="str">
        <f>_xlfn.XLOOKUP(Orders_CLEAN[[#This Row],[ProductID]],Products[ProductID],Products[ProductName])</f>
        <v>Chairs Model 3</v>
      </c>
      <c r="H1808" t="str">
        <f>_xlfn.XLOOKUP(Orders_CLEAN[[#This Row],[ProductName]],Products[ProductName],Products[Category])</f>
        <v>Furniture</v>
      </c>
      <c r="I1808" s="6">
        <f>_xlfn.XLOOKUP(Orders_CLEAN[[#This Row],[ProductID]],Products[ProductID],Products[Cost])</f>
        <v>688.81</v>
      </c>
      <c r="J1808">
        <v>6</v>
      </c>
      <c r="K1808" s="6">
        <v>1334.92</v>
      </c>
      <c r="L1808" s="7">
        <v>0.15</v>
      </c>
      <c r="M1808" t="s">
        <v>62</v>
      </c>
      <c r="N1808" t="s">
        <v>21</v>
      </c>
      <c r="O1808" t="str">
        <f>_xlfn.XLOOKUP(Orders_CLEAN[[#This Row],[Region]],Region_lookup[RegionCode],Region_lookup[RegionName])</f>
        <v>KwaZulu-Natal</v>
      </c>
      <c r="P1808" t="s">
        <v>97</v>
      </c>
      <c r="Q1808" t="str">
        <f>_xlfn.XLOOKUP(Orders_CLEAN[[#This Row],[EmployeeID]],Employees[EmployeeID],Employees[EmployeeName])</f>
        <v>Bongani Sithole</v>
      </c>
      <c r="R1808" s="8">
        <f>Orders_CLEAN[[#This Row],[Quantity]]*Orders_CLEAN[[#This Row],[UnitPrice]]*(1-Orders_CLEAN[[#This Row],[Discount]])</f>
        <v>6808.0920000000006</v>
      </c>
      <c r="S1808" s="8">
        <f>Orders_CLEAN[[#This Row],[Cost]]*Orders_CLEAN[[#This Row],[Quantity]]</f>
        <v>4132.8599999999997</v>
      </c>
      <c r="T1808" s="8">
        <f>Orders_CLEAN[[#This Row],[LineTotal]]-Orders_CLEAN[[#This Row],[LineCost]]</f>
        <v>2675.2320000000009</v>
      </c>
      <c r="U1808" s="8" t="str">
        <f>IFERROR(IF(Orders_CLEAN[[#This Row],[Profit]]/Orders_CLEAN[[#This Row],[LineTotal]]&gt;0.3, "High", IF(Orders_CLEAN[[#This Row],[Profit]]/Orders_CLEAN[[#This Row],[LineTotal]]&gt;=0.15, "Medium", "Low")), "Quantity Error!")</f>
        <v>High</v>
      </c>
      <c r="V1808" s="8" t="str">
        <f>IF(COUNTIF(Returns[OrderID], Orders_CLEAN[[#This Row],[OrderID]])&gt;0, "Yes", "No")</f>
        <v>No</v>
      </c>
      <c r="W1808" s="19">
        <f>IF(Orders_CLEAN[[#This Row],[Returned]]="Yes",1,0)</f>
        <v>0</v>
      </c>
    </row>
    <row r="1809" spans="1:23" x14ac:dyDescent="0.2">
      <c r="A1809" t="s">
        <v>2599</v>
      </c>
      <c r="B1809" s="5">
        <v>45312</v>
      </c>
      <c r="C1809" s="5" t="str">
        <f>IF(Orders_CLEAN[[#This Row],[Quantity]]="", "Quantity Error!", "Q"&amp;ROUNDUP(MONTH(Orders_CLEAN[[#This Row],[OrderDate]])/3,0))</f>
        <v>Q1</v>
      </c>
      <c r="D1809" t="s">
        <v>45</v>
      </c>
      <c r="E1809" t="str">
        <f>_xlfn.XLOOKUP(Orders_CLEAN[[#This Row],[CustomerID]],Customers[CustomerID],Customers[CustomerName])</f>
        <v>Francois Botha</v>
      </c>
      <c r="F1809" t="s">
        <v>127</v>
      </c>
      <c r="G1809" t="str">
        <f>_xlfn.XLOOKUP(Orders_CLEAN[[#This Row],[ProductID]],Products[ProductID],Products[ProductName])</f>
        <v>Staplers Model 3</v>
      </c>
      <c r="H1809" t="str">
        <f>_xlfn.XLOOKUP(Orders_CLEAN[[#This Row],[ProductName]],Products[ProductName],Products[Category])</f>
        <v>Office Supplies</v>
      </c>
      <c r="I1809" s="6">
        <f>_xlfn.XLOOKUP(Orders_CLEAN[[#This Row],[ProductID]],Products[ProductID],Products[Cost])</f>
        <v>250.6</v>
      </c>
      <c r="J1809">
        <v>5</v>
      </c>
      <c r="K1809" s="6">
        <v>418.2</v>
      </c>
      <c r="L1809" s="7">
        <v>0.15</v>
      </c>
      <c r="M1809" t="s">
        <v>27</v>
      </c>
      <c r="N1809" t="s">
        <v>47</v>
      </c>
      <c r="O1809" t="str">
        <f>_xlfn.XLOOKUP(Orders_CLEAN[[#This Row],[Region]],Region_lookup[RegionCode],Region_lookup[RegionName])</f>
        <v>Eastern Cape</v>
      </c>
      <c r="P1809" t="s">
        <v>48</v>
      </c>
      <c r="Q1809" t="str">
        <f>_xlfn.XLOOKUP(Orders_CLEAN[[#This Row],[EmployeeID]],Employees[EmployeeID],Employees[EmployeeName])</f>
        <v>Sipho Ndlovu</v>
      </c>
      <c r="R1809" s="8">
        <f>Orders_CLEAN[[#This Row],[Quantity]]*Orders_CLEAN[[#This Row],[UnitPrice]]*(1-Orders_CLEAN[[#This Row],[Discount]])</f>
        <v>1777.35</v>
      </c>
      <c r="S1809" s="8">
        <f>Orders_CLEAN[[#This Row],[Cost]]*Orders_CLEAN[[#This Row],[Quantity]]</f>
        <v>1253</v>
      </c>
      <c r="T1809" s="8">
        <f>Orders_CLEAN[[#This Row],[LineTotal]]-Orders_CLEAN[[#This Row],[LineCost]]</f>
        <v>524.34999999999991</v>
      </c>
      <c r="U1809" s="8" t="str">
        <f>IFERROR(IF(Orders_CLEAN[[#This Row],[Profit]]/Orders_CLEAN[[#This Row],[LineTotal]]&gt;0.3, "High", IF(Orders_CLEAN[[#This Row],[Profit]]/Orders_CLEAN[[#This Row],[LineTotal]]&gt;=0.15, "Medium", "Low")), "Quantity Error!")</f>
        <v>Medium</v>
      </c>
      <c r="V1809" s="8" t="str">
        <f>IF(COUNTIF(Returns[OrderID], Orders_CLEAN[[#This Row],[OrderID]])&gt;0, "Yes", "No")</f>
        <v>No</v>
      </c>
      <c r="W1809" s="19">
        <f>IF(Orders_CLEAN[[#This Row],[Returned]]="Yes",1,0)</f>
        <v>0</v>
      </c>
    </row>
    <row r="1810" spans="1:23" x14ac:dyDescent="0.2">
      <c r="A1810" t="s">
        <v>2600</v>
      </c>
      <c r="B1810" s="5">
        <v>45377</v>
      </c>
      <c r="C1810" s="5" t="str">
        <f>IF(Orders_CLEAN[[#This Row],[Quantity]]="", "Quantity Error!", "Q"&amp;ROUNDUP(MONTH(Orders_CLEAN[[#This Row],[OrderDate]])/3,0))</f>
        <v>Q1</v>
      </c>
      <c r="D1810" t="s">
        <v>288</v>
      </c>
      <c r="E1810" t="str">
        <f>_xlfn.XLOOKUP(Orders_CLEAN[[#This Row],[CustomerID]],Customers[CustomerID],Customers[CustomerName])</f>
        <v>Francois Pretorius</v>
      </c>
      <c r="F1810" t="s">
        <v>216</v>
      </c>
      <c r="G1810" t="str">
        <f>_xlfn.XLOOKUP(Orders_CLEAN[[#This Row],[ProductID]],Products[ProductID],Products[ProductName])</f>
        <v>Pens Model 1</v>
      </c>
      <c r="H1810" t="str">
        <f>_xlfn.XLOOKUP(Orders_CLEAN[[#This Row],[ProductName]],Products[ProductName],Products[Category])</f>
        <v>Office Supplies</v>
      </c>
      <c r="I1810" s="6">
        <f>_xlfn.XLOOKUP(Orders_CLEAN[[#This Row],[ProductID]],Products[ProductID],Products[Cost])</f>
        <v>640.09</v>
      </c>
      <c r="J1810">
        <v>11</v>
      </c>
      <c r="K1810" s="6">
        <v>1169.26</v>
      </c>
      <c r="L1810" s="7">
        <v>0.2</v>
      </c>
      <c r="M1810" t="s">
        <v>27</v>
      </c>
      <c r="N1810" t="s">
        <v>21</v>
      </c>
      <c r="O1810" t="str">
        <f>_xlfn.XLOOKUP(Orders_CLEAN[[#This Row],[Region]],Region_lookup[RegionCode],Region_lookup[RegionName])</f>
        <v>KwaZulu-Natal</v>
      </c>
      <c r="P1810" t="s">
        <v>170</v>
      </c>
      <c r="Q1810" t="str">
        <f>_xlfn.XLOOKUP(Orders_CLEAN[[#This Row],[EmployeeID]],Employees[EmployeeID],Employees[EmployeeName])</f>
        <v>Nomvula Le Roux</v>
      </c>
      <c r="R1810" s="8">
        <f>Orders_CLEAN[[#This Row],[Quantity]]*Orders_CLEAN[[#This Row],[UnitPrice]]*(1-Orders_CLEAN[[#This Row],[Discount]])</f>
        <v>10289.488000000001</v>
      </c>
      <c r="S1810" s="8">
        <f>Orders_CLEAN[[#This Row],[Cost]]*Orders_CLEAN[[#This Row],[Quantity]]</f>
        <v>7040.9900000000007</v>
      </c>
      <c r="T1810" s="8">
        <f>Orders_CLEAN[[#This Row],[LineTotal]]-Orders_CLEAN[[#This Row],[LineCost]]</f>
        <v>3248.4980000000005</v>
      </c>
      <c r="U1810" s="8" t="str">
        <f>IFERROR(IF(Orders_CLEAN[[#This Row],[Profit]]/Orders_CLEAN[[#This Row],[LineTotal]]&gt;0.3, "High", IF(Orders_CLEAN[[#This Row],[Profit]]/Orders_CLEAN[[#This Row],[LineTotal]]&gt;=0.15, "Medium", "Low")), "Quantity Error!")</f>
        <v>High</v>
      </c>
      <c r="V1810" s="8" t="str">
        <f>IF(COUNTIF(Returns[OrderID], Orders_CLEAN[[#This Row],[OrderID]])&gt;0, "Yes", "No")</f>
        <v>No</v>
      </c>
      <c r="W1810" s="19">
        <f>IF(Orders_CLEAN[[#This Row],[Returned]]="Yes",1,0)</f>
        <v>0</v>
      </c>
    </row>
    <row r="1811" spans="1:23" x14ac:dyDescent="0.2">
      <c r="A1811" t="s">
        <v>2601</v>
      </c>
      <c r="B1811" s="5">
        <v>45359</v>
      </c>
      <c r="C1811" s="5" t="str">
        <f>IF(Orders_CLEAN[[#This Row],[Quantity]]="", "Quantity Error!", "Q"&amp;ROUNDUP(MONTH(Orders_CLEAN[[#This Row],[OrderDate]])/3,0))</f>
        <v>Q1</v>
      </c>
      <c r="D1811" t="s">
        <v>328</v>
      </c>
      <c r="E1811" t="str">
        <f>_xlfn.XLOOKUP(Orders_CLEAN[[#This Row],[CustomerID]],Customers[CustomerID],Customers[CustomerName])</f>
        <v>Nomsa Ndlovu</v>
      </c>
      <c r="F1811" t="s">
        <v>139</v>
      </c>
      <c r="G1811" t="str">
        <f>_xlfn.XLOOKUP(Orders_CLEAN[[#This Row],[ProductID]],Products[ProductID],Products[ProductName])</f>
        <v>Envelopes Model 3</v>
      </c>
      <c r="H1811" t="str">
        <f>_xlfn.XLOOKUP(Orders_CLEAN[[#This Row],[ProductName]],Products[ProductName],Products[Category])</f>
        <v>Office Supplies</v>
      </c>
      <c r="I1811" s="6">
        <f>_xlfn.XLOOKUP(Orders_CLEAN[[#This Row],[ProductID]],Products[ProductID],Products[Cost])</f>
        <v>110.07</v>
      </c>
      <c r="J1811">
        <v>7</v>
      </c>
      <c r="K1811" s="6">
        <v>193.99</v>
      </c>
      <c r="L1811" s="7">
        <v>0.15</v>
      </c>
      <c r="M1811" t="s">
        <v>62</v>
      </c>
      <c r="N1811" t="s">
        <v>31</v>
      </c>
      <c r="O1811" t="str">
        <f>_xlfn.XLOOKUP(Orders_CLEAN[[#This Row],[Region]],Region_lookup[RegionCode],Region_lookup[RegionName])</f>
        <v>Gauteng</v>
      </c>
      <c r="P1811" t="s">
        <v>32</v>
      </c>
      <c r="Q1811" t="str">
        <f>_xlfn.XLOOKUP(Orders_CLEAN[[#This Row],[EmployeeID]],Employees[EmployeeID],Employees[EmployeeName])</f>
        <v>Nomvula Mokoena</v>
      </c>
      <c r="R1811" s="8">
        <f>Orders_CLEAN[[#This Row],[Quantity]]*Orders_CLEAN[[#This Row],[UnitPrice]]*(1-Orders_CLEAN[[#This Row],[Discount]])</f>
        <v>1154.2405000000001</v>
      </c>
      <c r="S1811" s="8">
        <f>Orders_CLEAN[[#This Row],[Cost]]*Orders_CLEAN[[#This Row],[Quantity]]</f>
        <v>770.49</v>
      </c>
      <c r="T1811" s="8">
        <f>Orders_CLEAN[[#This Row],[LineTotal]]-Orders_CLEAN[[#This Row],[LineCost]]</f>
        <v>383.7505000000001</v>
      </c>
      <c r="U1811" s="8" t="str">
        <f>IFERROR(IF(Orders_CLEAN[[#This Row],[Profit]]/Orders_CLEAN[[#This Row],[LineTotal]]&gt;0.3, "High", IF(Orders_CLEAN[[#This Row],[Profit]]/Orders_CLEAN[[#This Row],[LineTotal]]&gt;=0.15, "Medium", "Low")), "Quantity Error!")</f>
        <v>High</v>
      </c>
      <c r="V1811" s="8" t="str">
        <f>IF(COUNTIF(Returns[OrderID], Orders_CLEAN[[#This Row],[OrderID]])&gt;0, "Yes", "No")</f>
        <v>No</v>
      </c>
      <c r="W1811" s="19">
        <f>IF(Orders_CLEAN[[#This Row],[Returned]]="Yes",1,0)</f>
        <v>0</v>
      </c>
    </row>
    <row r="1812" spans="1:23" x14ac:dyDescent="0.2">
      <c r="A1812" t="s">
        <v>2602</v>
      </c>
      <c r="B1812" s="5">
        <v>45782</v>
      </c>
      <c r="C1812" s="5" t="str">
        <f>IF(Orders_CLEAN[[#This Row],[Quantity]]="", "Quantity Error!", "Q"&amp;ROUNDUP(MONTH(Orders_CLEAN[[#This Row],[OrderDate]])/3,0))</f>
        <v>Q2</v>
      </c>
      <c r="D1812" t="s">
        <v>91</v>
      </c>
      <c r="E1812" t="str">
        <f>_xlfn.XLOOKUP(Orders_CLEAN[[#This Row],[CustomerID]],Customers[CustomerID],Customers[CustomerName])</f>
        <v>Werner Joubert</v>
      </c>
      <c r="F1812" t="s">
        <v>96</v>
      </c>
      <c r="G1812" t="str">
        <f>_xlfn.XLOOKUP(Orders_CLEAN[[#This Row],[ProductID]],Products[ProductID],Products[ProductName])</f>
        <v>Desks Model 2</v>
      </c>
      <c r="H1812" t="str">
        <f>_xlfn.XLOOKUP(Orders_CLEAN[[#This Row],[ProductName]],Products[ProductName],Products[Category])</f>
        <v>Furniture</v>
      </c>
      <c r="I1812" s="6">
        <f>_xlfn.XLOOKUP(Orders_CLEAN[[#This Row],[ProductID]],Products[ProductID],Products[Cost])</f>
        <v>209.29</v>
      </c>
      <c r="J1812">
        <v>8</v>
      </c>
      <c r="K1812" s="6">
        <v>425.58</v>
      </c>
      <c r="L1812" s="7">
        <v>0.2</v>
      </c>
      <c r="M1812" t="s">
        <v>36</v>
      </c>
      <c r="N1812" t="s">
        <v>14</v>
      </c>
      <c r="O1812" t="str">
        <f>_xlfn.XLOOKUP(Orders_CLEAN[[#This Row],[Region]],Region_lookup[RegionCode],Region_lookup[RegionName])</f>
        <v>Western Cape</v>
      </c>
      <c r="P1812" t="s">
        <v>93</v>
      </c>
      <c r="Q1812" t="str">
        <f>_xlfn.XLOOKUP(Orders_CLEAN[[#This Row],[EmployeeID]],Employees[EmployeeID],Employees[EmployeeName])</f>
        <v>Anja Zulu</v>
      </c>
      <c r="R1812" s="8">
        <f>Orders_CLEAN[[#This Row],[Quantity]]*Orders_CLEAN[[#This Row],[UnitPrice]]*(1-Orders_CLEAN[[#This Row],[Discount]])</f>
        <v>2723.712</v>
      </c>
      <c r="S1812" s="8">
        <f>Orders_CLEAN[[#This Row],[Cost]]*Orders_CLEAN[[#This Row],[Quantity]]</f>
        <v>1674.32</v>
      </c>
      <c r="T1812" s="8">
        <f>Orders_CLEAN[[#This Row],[LineTotal]]-Orders_CLEAN[[#This Row],[LineCost]]</f>
        <v>1049.3920000000001</v>
      </c>
      <c r="U1812" s="8" t="str">
        <f>IFERROR(IF(Orders_CLEAN[[#This Row],[Profit]]/Orders_CLEAN[[#This Row],[LineTotal]]&gt;0.3, "High", IF(Orders_CLEAN[[#This Row],[Profit]]/Orders_CLEAN[[#This Row],[LineTotal]]&gt;=0.15, "Medium", "Low")), "Quantity Error!")</f>
        <v>High</v>
      </c>
      <c r="V1812" s="8" t="str">
        <f>IF(COUNTIF(Returns[OrderID], Orders_CLEAN[[#This Row],[OrderID]])&gt;0, "Yes", "No")</f>
        <v>No</v>
      </c>
      <c r="W1812" s="19">
        <f>IF(Orders_CLEAN[[#This Row],[Returned]]="Yes",1,0)</f>
        <v>0</v>
      </c>
    </row>
    <row r="1813" spans="1:23" x14ac:dyDescent="0.2">
      <c r="A1813" t="s">
        <v>2603</v>
      </c>
      <c r="B1813" s="5">
        <v>45658</v>
      </c>
      <c r="C1813" s="5" t="str">
        <f>IF(Orders_CLEAN[[#This Row],[Quantity]]="", "Quantity Error!", "Q"&amp;ROUNDUP(MONTH(Orders_CLEAN[[#This Row],[OrderDate]])/3,0))</f>
        <v>Q1</v>
      </c>
      <c r="D1813" t="s">
        <v>570</v>
      </c>
      <c r="E1813" t="str">
        <f>_xlfn.XLOOKUP(Orders_CLEAN[[#This Row],[CustomerID]],Customers[CustomerID],Customers[CustomerName])</f>
        <v>Werner Joubert</v>
      </c>
      <c r="F1813" t="s">
        <v>155</v>
      </c>
      <c r="G1813" t="str">
        <f>_xlfn.XLOOKUP(Orders_CLEAN[[#This Row],[ProductID]],Products[ProductID],Products[ProductName])</f>
        <v>Monitors Model 1</v>
      </c>
      <c r="H1813" t="str">
        <f>_xlfn.XLOOKUP(Orders_CLEAN[[#This Row],[ProductName]],Products[ProductName],Products[Category])</f>
        <v>Technology</v>
      </c>
      <c r="I1813" s="6">
        <f>_xlfn.XLOOKUP(Orders_CLEAN[[#This Row],[ProductID]],Products[ProductID],Products[Cost])</f>
        <v>757.28</v>
      </c>
      <c r="J1813">
        <v>11</v>
      </c>
      <c r="K1813" s="6">
        <v>1165.56</v>
      </c>
      <c r="L1813" s="7">
        <v>0.05</v>
      </c>
      <c r="M1813" t="s">
        <v>13</v>
      </c>
      <c r="N1813" t="s">
        <v>21</v>
      </c>
      <c r="O1813" t="str">
        <f>_xlfn.XLOOKUP(Orders_CLEAN[[#This Row],[Region]],Region_lookup[RegionCode],Region_lookup[RegionName])</f>
        <v>KwaZulu-Natal</v>
      </c>
      <c r="P1813" t="s">
        <v>97</v>
      </c>
      <c r="Q1813" t="str">
        <f>_xlfn.XLOOKUP(Orders_CLEAN[[#This Row],[EmployeeID]],Employees[EmployeeID],Employees[EmployeeName])</f>
        <v>Bongani Sithole</v>
      </c>
      <c r="R1813" s="8">
        <f>Orders_CLEAN[[#This Row],[Quantity]]*Orders_CLEAN[[#This Row],[UnitPrice]]*(1-Orders_CLEAN[[#This Row],[Discount]])</f>
        <v>12180.101999999999</v>
      </c>
      <c r="S1813" s="8">
        <f>Orders_CLEAN[[#This Row],[Cost]]*Orders_CLEAN[[#This Row],[Quantity]]</f>
        <v>8330.08</v>
      </c>
      <c r="T1813" s="8">
        <f>Orders_CLEAN[[#This Row],[LineTotal]]-Orders_CLEAN[[#This Row],[LineCost]]</f>
        <v>3850.021999999999</v>
      </c>
      <c r="U1813" s="8" t="str">
        <f>IFERROR(IF(Orders_CLEAN[[#This Row],[Profit]]/Orders_CLEAN[[#This Row],[LineTotal]]&gt;0.3, "High", IF(Orders_CLEAN[[#This Row],[Profit]]/Orders_CLEAN[[#This Row],[LineTotal]]&gt;=0.15, "Medium", "Low")), "Quantity Error!")</f>
        <v>High</v>
      </c>
      <c r="V1813" s="8" t="str">
        <f>IF(COUNTIF(Returns[OrderID], Orders_CLEAN[[#This Row],[OrderID]])&gt;0, "Yes", "No")</f>
        <v>No</v>
      </c>
      <c r="W1813" s="19">
        <f>IF(Orders_CLEAN[[#This Row],[Returned]]="Yes",1,0)</f>
        <v>0</v>
      </c>
    </row>
    <row r="1814" spans="1:23" x14ac:dyDescent="0.2">
      <c r="A1814" t="s">
        <v>2605</v>
      </c>
      <c r="B1814" s="5">
        <v>45472</v>
      </c>
      <c r="C1814" s="5" t="str">
        <f>IF(Orders_CLEAN[[#This Row],[Quantity]]="", "Quantity Error!", "Q"&amp;ROUNDUP(MONTH(Orders_CLEAN[[#This Row],[OrderDate]])/3,0))</f>
        <v>Q2</v>
      </c>
      <c r="D1814" t="s">
        <v>107</v>
      </c>
      <c r="E1814" t="str">
        <f>_xlfn.XLOOKUP(Orders_CLEAN[[#This Row],[CustomerID]],Customers[CustomerID],Customers[CustomerName])</f>
        <v>Nomvula Molefe</v>
      </c>
      <c r="F1814" t="s">
        <v>181</v>
      </c>
      <c r="G1814" t="str">
        <f>_xlfn.XLOOKUP(Orders_CLEAN[[#This Row],[ProductID]],Products[ProductID],Products[ProductName])</f>
        <v>Envelopes Model 1</v>
      </c>
      <c r="H1814" t="str">
        <f>_xlfn.XLOOKUP(Orders_CLEAN[[#This Row],[ProductName]],Products[ProductName],Products[Category])</f>
        <v>Office Supplies</v>
      </c>
      <c r="I1814" s="6">
        <f>_xlfn.XLOOKUP(Orders_CLEAN[[#This Row],[ProductID]],Products[ProductID],Products[Cost])</f>
        <v>76.66</v>
      </c>
      <c r="J1814">
        <v>11</v>
      </c>
      <c r="K1814" s="6">
        <v>117.32</v>
      </c>
      <c r="L1814" s="7">
        <v>0.2</v>
      </c>
      <c r="M1814" t="s">
        <v>27</v>
      </c>
      <c r="N1814" t="s">
        <v>14</v>
      </c>
      <c r="O1814" t="str">
        <f>_xlfn.XLOOKUP(Orders_CLEAN[[#This Row],[Region]],Region_lookup[RegionCode],Region_lookup[RegionName])</f>
        <v>Western Cape</v>
      </c>
      <c r="P1814" t="s">
        <v>93</v>
      </c>
      <c r="Q1814" t="str">
        <f>_xlfn.XLOOKUP(Orders_CLEAN[[#This Row],[EmployeeID]],Employees[EmployeeID],Employees[EmployeeName])</f>
        <v>Anja Zulu</v>
      </c>
      <c r="R1814" s="8">
        <f>Orders_CLEAN[[#This Row],[Quantity]]*Orders_CLEAN[[#This Row],[UnitPrice]]*(1-Orders_CLEAN[[#This Row],[Discount]])</f>
        <v>1032.4159999999999</v>
      </c>
      <c r="S1814" s="8">
        <f>Orders_CLEAN[[#This Row],[Cost]]*Orders_CLEAN[[#This Row],[Quantity]]</f>
        <v>843.26</v>
      </c>
      <c r="T1814" s="8">
        <f>Orders_CLEAN[[#This Row],[LineTotal]]-Orders_CLEAN[[#This Row],[LineCost]]</f>
        <v>189.15599999999995</v>
      </c>
      <c r="U1814" s="8" t="str">
        <f>IFERROR(IF(Orders_CLEAN[[#This Row],[Profit]]/Orders_CLEAN[[#This Row],[LineTotal]]&gt;0.3, "High", IF(Orders_CLEAN[[#This Row],[Profit]]/Orders_CLEAN[[#This Row],[LineTotal]]&gt;=0.15, "Medium", "Low")), "Quantity Error!")</f>
        <v>Medium</v>
      </c>
      <c r="V1814" s="8" t="str">
        <f>IF(COUNTIF(Returns[OrderID], Orders_CLEAN[[#This Row],[OrderID]])&gt;0, "Yes", "No")</f>
        <v>No</v>
      </c>
      <c r="W1814" s="19">
        <f>IF(Orders_CLEAN[[#This Row],[Returned]]="Yes",1,0)</f>
        <v>0</v>
      </c>
    </row>
    <row r="1815" spans="1:23" x14ac:dyDescent="0.2">
      <c r="A1815" t="s">
        <v>2606</v>
      </c>
      <c r="B1815" s="5">
        <v>45407</v>
      </c>
      <c r="C1815" s="5" t="str">
        <f>IF(Orders_CLEAN[[#This Row],[Quantity]]="", "Quantity Error!", "Q"&amp;ROUNDUP(MONTH(Orders_CLEAN[[#This Row],[OrderDate]])/3,0))</f>
        <v>Q2</v>
      </c>
      <c r="D1815" t="s">
        <v>419</v>
      </c>
      <c r="E1815" t="str">
        <f>_xlfn.XLOOKUP(Orders_CLEAN[[#This Row],[CustomerID]],Customers[CustomerID],Customers[CustomerName])</f>
        <v>Aisha Khumalo</v>
      </c>
      <c r="F1815" t="s">
        <v>151</v>
      </c>
      <c r="G1815" t="str">
        <f>_xlfn.XLOOKUP(Orders_CLEAN[[#This Row],[ProductID]],Products[ProductID],Products[ProductName])</f>
        <v>Binders Model 3</v>
      </c>
      <c r="H1815" t="str">
        <f>_xlfn.XLOOKUP(Orders_CLEAN[[#This Row],[ProductName]],Products[ProductName],Products[Category])</f>
        <v>Office Supplies</v>
      </c>
      <c r="I1815" s="6">
        <f>_xlfn.XLOOKUP(Orders_CLEAN[[#This Row],[ProductID]],Products[ProductID],Products[Cost])</f>
        <v>487.09</v>
      </c>
      <c r="J1815">
        <v>11</v>
      </c>
      <c r="K1815" s="6">
        <v>838.72</v>
      </c>
      <c r="L1815" s="7">
        <v>0.15</v>
      </c>
      <c r="M1815" t="s">
        <v>13</v>
      </c>
      <c r="N1815" t="s">
        <v>47</v>
      </c>
      <c r="O1815" t="str">
        <f>_xlfn.XLOOKUP(Orders_CLEAN[[#This Row],[Region]],Region_lookup[RegionCode],Region_lookup[RegionName])</f>
        <v>Eastern Cape</v>
      </c>
      <c r="P1815" t="s">
        <v>58</v>
      </c>
      <c r="Q1815" t="str">
        <f>_xlfn.XLOOKUP(Orders_CLEAN[[#This Row],[EmployeeID]],Employees[EmployeeID],Employees[EmployeeName])</f>
        <v>Palesa Steyn</v>
      </c>
      <c r="R1815" s="8">
        <f>Orders_CLEAN[[#This Row],[Quantity]]*Orders_CLEAN[[#This Row],[UnitPrice]]*(1-Orders_CLEAN[[#This Row],[Discount]])</f>
        <v>7842.0320000000002</v>
      </c>
      <c r="S1815" s="8">
        <f>Orders_CLEAN[[#This Row],[Cost]]*Orders_CLEAN[[#This Row],[Quantity]]</f>
        <v>5357.99</v>
      </c>
      <c r="T1815" s="8">
        <f>Orders_CLEAN[[#This Row],[LineTotal]]-Orders_CLEAN[[#This Row],[LineCost]]</f>
        <v>2484.0420000000004</v>
      </c>
      <c r="U1815" s="8" t="str">
        <f>IFERROR(IF(Orders_CLEAN[[#This Row],[Profit]]/Orders_CLEAN[[#This Row],[LineTotal]]&gt;0.3, "High", IF(Orders_CLEAN[[#This Row],[Profit]]/Orders_CLEAN[[#This Row],[LineTotal]]&gt;=0.15, "Medium", "Low")), "Quantity Error!")</f>
        <v>High</v>
      </c>
      <c r="V1815" s="8" t="str">
        <f>IF(COUNTIF(Returns[OrderID], Orders_CLEAN[[#This Row],[OrderID]])&gt;0, "Yes", "No")</f>
        <v>No</v>
      </c>
      <c r="W1815" s="19">
        <f>IF(Orders_CLEAN[[#This Row],[Returned]]="Yes",1,0)</f>
        <v>0</v>
      </c>
    </row>
    <row r="1816" spans="1:23" x14ac:dyDescent="0.2">
      <c r="A1816" t="s">
        <v>2607</v>
      </c>
      <c r="B1816" s="5">
        <v>45352</v>
      </c>
      <c r="C1816" s="5" t="str">
        <f>IF(Orders_CLEAN[[#This Row],[Quantity]]="", "Quantity Error!", "Q"&amp;ROUNDUP(MONTH(Orders_CLEAN[[#This Row],[OrderDate]])/3,0))</f>
        <v>Q1</v>
      </c>
      <c r="D1816" t="s">
        <v>371</v>
      </c>
      <c r="E1816" t="str">
        <f>_xlfn.XLOOKUP(Orders_CLEAN[[#This Row],[CustomerID]],Customers[CustomerID],Customers[CustomerName])</f>
        <v>Nomsa Dlamini</v>
      </c>
      <c r="F1816" t="s">
        <v>55</v>
      </c>
      <c r="G1816" t="str">
        <f>_xlfn.XLOOKUP(Orders_CLEAN[[#This Row],[ProductID]],Products[ProductID],Products[ProductName])</f>
        <v>Paper Model 3</v>
      </c>
      <c r="H1816" t="str">
        <f>_xlfn.XLOOKUP(Orders_CLEAN[[#This Row],[ProductName]],Products[ProductName],Products[Category])</f>
        <v>Office Supplies</v>
      </c>
      <c r="I1816" s="6">
        <f>_xlfn.XLOOKUP(Orders_CLEAN[[#This Row],[ProductID]],Products[ProductID],Products[Cost])</f>
        <v>239.71</v>
      </c>
      <c r="J1816">
        <v>5</v>
      </c>
      <c r="K1816" s="6">
        <v>522.34</v>
      </c>
      <c r="L1816" s="7">
        <v>0</v>
      </c>
      <c r="M1816" t="s">
        <v>27</v>
      </c>
      <c r="N1816" t="s">
        <v>31</v>
      </c>
      <c r="O1816" t="str">
        <f>_xlfn.XLOOKUP(Orders_CLEAN[[#This Row],[Region]],Region_lookup[RegionCode],Region_lookup[RegionName])</f>
        <v>Gauteng</v>
      </c>
      <c r="P1816" t="s">
        <v>32</v>
      </c>
      <c r="Q1816" t="str">
        <f>_xlfn.XLOOKUP(Orders_CLEAN[[#This Row],[EmployeeID]],Employees[EmployeeID],Employees[EmployeeName])</f>
        <v>Nomvula Mokoena</v>
      </c>
      <c r="R1816" s="8">
        <f>Orders_CLEAN[[#This Row],[Quantity]]*Orders_CLEAN[[#This Row],[UnitPrice]]*(1-Orders_CLEAN[[#This Row],[Discount]])</f>
        <v>2611.7000000000003</v>
      </c>
      <c r="S1816" s="8">
        <f>Orders_CLEAN[[#This Row],[Cost]]*Orders_CLEAN[[#This Row],[Quantity]]</f>
        <v>1198.55</v>
      </c>
      <c r="T1816" s="8">
        <f>Orders_CLEAN[[#This Row],[LineTotal]]-Orders_CLEAN[[#This Row],[LineCost]]</f>
        <v>1413.1500000000003</v>
      </c>
      <c r="U1816" s="8" t="str">
        <f>IFERROR(IF(Orders_CLEAN[[#This Row],[Profit]]/Orders_CLEAN[[#This Row],[LineTotal]]&gt;0.3, "High", IF(Orders_CLEAN[[#This Row],[Profit]]/Orders_CLEAN[[#This Row],[LineTotal]]&gt;=0.15, "Medium", "Low")), "Quantity Error!")</f>
        <v>High</v>
      </c>
      <c r="V1816" s="8" t="str">
        <f>IF(COUNTIF(Returns[OrderID], Orders_CLEAN[[#This Row],[OrderID]])&gt;0, "Yes", "No")</f>
        <v>No</v>
      </c>
      <c r="W1816" s="19">
        <f>IF(Orders_CLEAN[[#This Row],[Returned]]="Yes",1,0)</f>
        <v>0</v>
      </c>
    </row>
    <row r="1817" spans="1:23" x14ac:dyDescent="0.2">
      <c r="A1817" t="s">
        <v>2608</v>
      </c>
      <c r="B1817" s="5">
        <v>45319</v>
      </c>
      <c r="C1817" s="5" t="str">
        <f>IF(Orders_CLEAN[[#This Row],[Quantity]]="", "Quantity Error!", "Q"&amp;ROUNDUP(MONTH(Orders_CLEAN[[#This Row],[OrderDate]])/3,0))</f>
        <v>Q1</v>
      </c>
      <c r="D1817" t="s">
        <v>154</v>
      </c>
      <c r="E1817" t="str">
        <f>_xlfn.XLOOKUP(Orders_CLEAN[[#This Row],[CustomerID]],Customers[CustomerID],Customers[CustomerName])</f>
        <v>Nomvula Mahlangu</v>
      </c>
      <c r="F1817" t="s">
        <v>114</v>
      </c>
      <c r="G1817" t="str">
        <f>_xlfn.XLOOKUP(Orders_CLEAN[[#This Row],[ProductID]],Products[ProductID],Products[ProductName])</f>
        <v>Staplers Model 4</v>
      </c>
      <c r="H1817" t="str">
        <f>_xlfn.XLOOKUP(Orders_CLEAN[[#This Row],[ProductName]],Products[ProductName],Products[Category])</f>
        <v>Office Supplies</v>
      </c>
      <c r="I1817" s="6">
        <f>_xlfn.XLOOKUP(Orders_CLEAN[[#This Row],[ProductID]],Products[ProductID],Products[Cost])</f>
        <v>465.76</v>
      </c>
      <c r="J1817">
        <v>2</v>
      </c>
      <c r="K1817" s="6">
        <v>906.25</v>
      </c>
      <c r="L1817" s="7">
        <v>0</v>
      </c>
      <c r="M1817" t="s">
        <v>13</v>
      </c>
      <c r="N1817" t="s">
        <v>31</v>
      </c>
      <c r="O1817" t="str">
        <f>_xlfn.XLOOKUP(Orders_CLEAN[[#This Row],[Region]],Region_lookup[RegionCode],Region_lookup[RegionName])</f>
        <v>Gauteng</v>
      </c>
      <c r="P1817" t="s">
        <v>52</v>
      </c>
      <c r="Q1817" t="str">
        <f>_xlfn.XLOOKUP(Orders_CLEAN[[#This Row],[EmployeeID]],Employees[EmployeeID],Employees[EmployeeName])</f>
        <v>Precious Mbatha</v>
      </c>
      <c r="R1817" s="8">
        <f>Orders_CLEAN[[#This Row],[Quantity]]*Orders_CLEAN[[#This Row],[UnitPrice]]*(1-Orders_CLEAN[[#This Row],[Discount]])</f>
        <v>1812.5</v>
      </c>
      <c r="S1817" s="8">
        <f>Orders_CLEAN[[#This Row],[Cost]]*Orders_CLEAN[[#This Row],[Quantity]]</f>
        <v>931.52</v>
      </c>
      <c r="T1817" s="8">
        <f>Orders_CLEAN[[#This Row],[LineTotal]]-Orders_CLEAN[[#This Row],[LineCost]]</f>
        <v>880.98</v>
      </c>
      <c r="U1817" s="8" t="str">
        <f>IFERROR(IF(Orders_CLEAN[[#This Row],[Profit]]/Orders_CLEAN[[#This Row],[LineTotal]]&gt;0.3, "High", IF(Orders_CLEAN[[#This Row],[Profit]]/Orders_CLEAN[[#This Row],[LineTotal]]&gt;=0.15, "Medium", "Low")), "Quantity Error!")</f>
        <v>High</v>
      </c>
      <c r="V1817" s="8" t="str">
        <f>IF(COUNTIF(Returns[OrderID], Orders_CLEAN[[#This Row],[OrderID]])&gt;0, "Yes", "No")</f>
        <v>No</v>
      </c>
      <c r="W1817" s="19">
        <f>IF(Orders_CLEAN[[#This Row],[Returned]]="Yes",1,0)</f>
        <v>0</v>
      </c>
    </row>
    <row r="1818" spans="1:23" x14ac:dyDescent="0.2">
      <c r="A1818" t="s">
        <v>2610</v>
      </c>
      <c r="B1818" s="5">
        <v>45771</v>
      </c>
      <c r="C1818" s="5" t="str">
        <f>IF(Orders_CLEAN[[#This Row],[Quantity]]="", "Quantity Error!", "Q"&amp;ROUNDUP(MONTH(Orders_CLEAN[[#This Row],[OrderDate]])/3,0))</f>
        <v>Q2</v>
      </c>
      <c r="D1818" t="s">
        <v>147</v>
      </c>
      <c r="E1818" t="str">
        <f>_xlfn.XLOOKUP(Orders_CLEAN[[#This Row],[CustomerID]],Customers[CustomerID],Customers[CustomerName])</f>
        <v>Anja Botha</v>
      </c>
      <c r="F1818" t="s">
        <v>88</v>
      </c>
      <c r="G1818" t="str">
        <f>_xlfn.XLOOKUP(Orders_CLEAN[[#This Row],[ProductID]],Products[ProductID],Products[ProductName])</f>
        <v>Tables Model 2</v>
      </c>
      <c r="H1818" t="str">
        <f>_xlfn.XLOOKUP(Orders_CLEAN[[#This Row],[ProductName]],Products[ProductName],Products[Category])</f>
        <v>Furniture</v>
      </c>
      <c r="I1818" s="6">
        <f>_xlfn.XLOOKUP(Orders_CLEAN[[#This Row],[ProductID]],Products[ProductID],Products[Cost])</f>
        <v>752.53</v>
      </c>
      <c r="J1818">
        <v>9</v>
      </c>
      <c r="K1818" s="6">
        <v>1018.12</v>
      </c>
      <c r="L1818" s="7">
        <v>0.1</v>
      </c>
      <c r="M1818" t="s">
        <v>13</v>
      </c>
      <c r="N1818" t="s">
        <v>31</v>
      </c>
      <c r="O1818" t="str">
        <f>_xlfn.XLOOKUP(Orders_CLEAN[[#This Row],[Region]],Region_lookup[RegionCode],Region_lookup[RegionName])</f>
        <v>Gauteng</v>
      </c>
      <c r="P1818" t="s">
        <v>32</v>
      </c>
      <c r="Q1818" t="str">
        <f>_xlfn.XLOOKUP(Orders_CLEAN[[#This Row],[EmployeeID]],Employees[EmployeeID],Employees[EmployeeName])</f>
        <v>Nomvula Mokoena</v>
      </c>
      <c r="R1818" s="8">
        <f>Orders_CLEAN[[#This Row],[Quantity]]*Orders_CLEAN[[#This Row],[UnitPrice]]*(1-Orders_CLEAN[[#This Row],[Discount]])</f>
        <v>8246.7720000000008</v>
      </c>
      <c r="S1818" s="8">
        <f>Orders_CLEAN[[#This Row],[Cost]]*Orders_CLEAN[[#This Row],[Quantity]]</f>
        <v>6772.7699999999995</v>
      </c>
      <c r="T1818" s="8">
        <f>Orders_CLEAN[[#This Row],[LineTotal]]-Orders_CLEAN[[#This Row],[LineCost]]</f>
        <v>1474.0020000000013</v>
      </c>
      <c r="U1818" s="8" t="str">
        <f>IFERROR(IF(Orders_CLEAN[[#This Row],[Profit]]/Orders_CLEAN[[#This Row],[LineTotal]]&gt;0.3, "High", IF(Orders_CLEAN[[#This Row],[Profit]]/Orders_CLEAN[[#This Row],[LineTotal]]&gt;=0.15, "Medium", "Low")), "Quantity Error!")</f>
        <v>Medium</v>
      </c>
      <c r="V1818" s="8" t="str">
        <f>IF(COUNTIF(Returns[OrderID], Orders_CLEAN[[#This Row],[OrderID]])&gt;0, "Yes", "No")</f>
        <v>No</v>
      </c>
      <c r="W1818" s="19">
        <f>IF(Orders_CLEAN[[#This Row],[Returned]]="Yes",1,0)</f>
        <v>0</v>
      </c>
    </row>
    <row r="1819" spans="1:23" x14ac:dyDescent="0.2">
      <c r="A1819" t="s">
        <v>2611</v>
      </c>
      <c r="B1819" s="5">
        <v>45661</v>
      </c>
      <c r="C1819" s="5" t="str">
        <f>IF(Orders_CLEAN[[#This Row],[Quantity]]="", "Quantity Error!", "Q"&amp;ROUNDUP(MONTH(Orders_CLEAN[[#This Row],[OrderDate]])/3,0))</f>
        <v>Q1</v>
      </c>
      <c r="D1819" t="s">
        <v>279</v>
      </c>
      <c r="E1819" t="str">
        <f>_xlfn.XLOOKUP(Orders_CLEAN[[#This Row],[CustomerID]],Customers[CustomerID],Customers[CustomerName])</f>
        <v>Bongani Khumalo</v>
      </c>
      <c r="F1819" t="s">
        <v>413</v>
      </c>
      <c r="G1819" t="str">
        <f>_xlfn.XLOOKUP(Orders_CLEAN[[#This Row],[ProductID]],Products[ProductID],Products[ProductName])</f>
        <v>Monitors Model 4</v>
      </c>
      <c r="H1819" t="str">
        <f>_xlfn.XLOOKUP(Orders_CLEAN[[#This Row],[ProductName]],Products[ProductName],Products[Category])</f>
        <v>Technology</v>
      </c>
      <c r="I1819" s="6">
        <f>_xlfn.XLOOKUP(Orders_CLEAN[[#This Row],[ProductID]],Products[ProductID],Products[Cost])</f>
        <v>365.65</v>
      </c>
      <c r="J1819">
        <v>4</v>
      </c>
      <c r="K1819" s="6">
        <v>689.97</v>
      </c>
      <c r="L1819" s="7">
        <v>0.15</v>
      </c>
      <c r="M1819" t="s">
        <v>27</v>
      </c>
      <c r="N1819" t="s">
        <v>47</v>
      </c>
      <c r="O1819" t="str">
        <f>_xlfn.XLOOKUP(Orders_CLEAN[[#This Row],[Region]],Region_lookup[RegionCode],Region_lookup[RegionName])</f>
        <v>Eastern Cape</v>
      </c>
      <c r="P1819" t="s">
        <v>75</v>
      </c>
      <c r="Q1819" t="str">
        <f>_xlfn.XLOOKUP(Orders_CLEAN[[#This Row],[EmployeeID]],Employees[EmployeeID],Employees[EmployeeName])</f>
        <v>Francois Steyn</v>
      </c>
      <c r="R1819" s="8">
        <f>Orders_CLEAN[[#This Row],[Quantity]]*Orders_CLEAN[[#This Row],[UnitPrice]]*(1-Orders_CLEAN[[#This Row],[Discount]])</f>
        <v>2345.8980000000001</v>
      </c>
      <c r="S1819" s="8">
        <f>Orders_CLEAN[[#This Row],[Cost]]*Orders_CLEAN[[#This Row],[Quantity]]</f>
        <v>1462.6</v>
      </c>
      <c r="T1819" s="8">
        <f>Orders_CLEAN[[#This Row],[LineTotal]]-Orders_CLEAN[[#This Row],[LineCost]]</f>
        <v>883.29800000000023</v>
      </c>
      <c r="U1819" s="8" t="str">
        <f>IFERROR(IF(Orders_CLEAN[[#This Row],[Profit]]/Orders_CLEAN[[#This Row],[LineTotal]]&gt;0.3, "High", IF(Orders_CLEAN[[#This Row],[Profit]]/Orders_CLEAN[[#This Row],[LineTotal]]&gt;=0.15, "Medium", "Low")), "Quantity Error!")</f>
        <v>High</v>
      </c>
      <c r="V1819" s="8" t="str">
        <f>IF(COUNTIF(Returns[OrderID], Orders_CLEAN[[#This Row],[OrderID]])&gt;0, "Yes", "No")</f>
        <v>No</v>
      </c>
      <c r="W1819" s="19">
        <f>IF(Orders_CLEAN[[#This Row],[Returned]]="Yes",1,0)</f>
        <v>0</v>
      </c>
    </row>
    <row r="1820" spans="1:23" x14ac:dyDescent="0.2">
      <c r="A1820" t="s">
        <v>2612</v>
      </c>
      <c r="B1820" s="5">
        <v>45727</v>
      </c>
      <c r="C1820" s="5" t="str">
        <f>IF(Orders_CLEAN[[#This Row],[Quantity]]="", "Quantity Error!", "Q"&amp;ROUNDUP(MONTH(Orders_CLEAN[[#This Row],[OrderDate]])/3,0))</f>
        <v>Q1</v>
      </c>
      <c r="D1820" t="s">
        <v>313</v>
      </c>
      <c r="E1820" t="str">
        <f>_xlfn.XLOOKUP(Orders_CLEAN[[#This Row],[CustomerID]],Customers[CustomerID],Customers[CustomerName])</f>
        <v>Johan Pretorius</v>
      </c>
      <c r="F1820" t="s">
        <v>69</v>
      </c>
      <c r="G1820" t="str">
        <f>_xlfn.XLOOKUP(Orders_CLEAN[[#This Row],[ProductID]],Products[ProductID],Products[ProductName])</f>
        <v>Paper Model 2</v>
      </c>
      <c r="H1820" t="str">
        <f>_xlfn.XLOOKUP(Orders_CLEAN[[#This Row],[ProductName]],Products[ProductName],Products[Category])</f>
        <v>Office Supplies</v>
      </c>
      <c r="I1820" s="6">
        <f>_xlfn.XLOOKUP(Orders_CLEAN[[#This Row],[ProductID]],Products[ProductID],Products[Cost])</f>
        <v>461.98</v>
      </c>
      <c r="J1820">
        <v>2</v>
      </c>
      <c r="K1820" s="6">
        <v>1013.15</v>
      </c>
      <c r="L1820" s="7">
        <v>0.05</v>
      </c>
      <c r="M1820" t="s">
        <v>27</v>
      </c>
      <c r="N1820" t="s">
        <v>21</v>
      </c>
      <c r="O1820" t="str">
        <f>_xlfn.XLOOKUP(Orders_CLEAN[[#This Row],[Region]],Region_lookup[RegionCode],Region_lookup[RegionName])</f>
        <v>KwaZulu-Natal</v>
      </c>
      <c r="P1820" t="s">
        <v>97</v>
      </c>
      <c r="Q1820" t="str">
        <f>_xlfn.XLOOKUP(Orders_CLEAN[[#This Row],[EmployeeID]],Employees[EmployeeID],Employees[EmployeeName])</f>
        <v>Bongani Sithole</v>
      </c>
      <c r="R1820" s="8">
        <f>Orders_CLEAN[[#This Row],[Quantity]]*Orders_CLEAN[[#This Row],[UnitPrice]]*(1-Orders_CLEAN[[#This Row],[Discount]])</f>
        <v>1924.9849999999999</v>
      </c>
      <c r="S1820" s="8">
        <f>Orders_CLEAN[[#This Row],[Cost]]*Orders_CLEAN[[#This Row],[Quantity]]</f>
        <v>923.96</v>
      </c>
      <c r="T1820" s="8">
        <f>Orders_CLEAN[[#This Row],[LineTotal]]-Orders_CLEAN[[#This Row],[LineCost]]</f>
        <v>1001.0249999999999</v>
      </c>
      <c r="U1820" s="8" t="str">
        <f>IFERROR(IF(Orders_CLEAN[[#This Row],[Profit]]/Orders_CLEAN[[#This Row],[LineTotal]]&gt;0.3, "High", IF(Orders_CLEAN[[#This Row],[Profit]]/Orders_CLEAN[[#This Row],[LineTotal]]&gt;=0.15, "Medium", "Low")), "Quantity Error!")</f>
        <v>High</v>
      </c>
      <c r="V1820" s="8" t="str">
        <f>IF(COUNTIF(Returns[OrderID], Orders_CLEAN[[#This Row],[OrderID]])&gt;0, "Yes", "No")</f>
        <v>No</v>
      </c>
      <c r="W1820" s="19">
        <f>IF(Orders_CLEAN[[#This Row],[Returned]]="Yes",1,0)</f>
        <v>0</v>
      </c>
    </row>
    <row r="1821" spans="1:23" x14ac:dyDescent="0.2">
      <c r="A1821" t="s">
        <v>2614</v>
      </c>
      <c r="B1821" s="5">
        <v>45315</v>
      </c>
      <c r="C1821" s="5" t="str">
        <f>IF(Orders_CLEAN[[#This Row],[Quantity]]="", "Quantity Error!", "Q"&amp;ROUNDUP(MONTH(Orders_CLEAN[[#This Row],[OrderDate]])/3,0))</f>
        <v>Q1</v>
      </c>
      <c r="D1821" t="s">
        <v>546</v>
      </c>
      <c r="E1821" t="str">
        <f>_xlfn.XLOOKUP(Orders_CLEAN[[#This Row],[CustomerID]],Customers[CustomerID],Customers[CustomerName])</f>
        <v>Precious Fourie</v>
      </c>
      <c r="F1821" t="s">
        <v>108</v>
      </c>
      <c r="G1821" t="str">
        <f>_xlfn.XLOOKUP(Orders_CLEAN[[#This Row],[ProductID]],Products[ProductID],Products[ProductName])</f>
        <v>Staplers Model 2</v>
      </c>
      <c r="H1821" t="str">
        <f>_xlfn.XLOOKUP(Orders_CLEAN[[#This Row],[ProductName]],Products[ProductName],Products[Category])</f>
        <v>Office Supplies</v>
      </c>
      <c r="I1821" s="6">
        <f>_xlfn.XLOOKUP(Orders_CLEAN[[#This Row],[ProductID]],Products[ProductID],Products[Cost])</f>
        <v>723.21</v>
      </c>
      <c r="J1821">
        <v>6</v>
      </c>
      <c r="K1821" s="6">
        <v>1348.08</v>
      </c>
      <c r="L1821" s="7">
        <v>0.15</v>
      </c>
      <c r="M1821" t="s">
        <v>27</v>
      </c>
      <c r="N1821" t="s">
        <v>21</v>
      </c>
      <c r="O1821" t="str">
        <f>_xlfn.XLOOKUP(Orders_CLEAN[[#This Row],[Region]],Region_lookup[RegionCode],Region_lookup[RegionName])</f>
        <v>KwaZulu-Natal</v>
      </c>
      <c r="P1821" t="s">
        <v>22</v>
      </c>
      <c r="Q1821" t="str">
        <f>_xlfn.XLOOKUP(Orders_CLEAN[[#This Row],[EmployeeID]],Employees[EmployeeID],Employees[EmployeeName])</f>
        <v>Thabo Le Roux</v>
      </c>
      <c r="R1821" s="8">
        <f>Orders_CLEAN[[#This Row],[Quantity]]*Orders_CLEAN[[#This Row],[UnitPrice]]*(1-Orders_CLEAN[[#This Row],[Discount]])</f>
        <v>6875.2079999999996</v>
      </c>
      <c r="S1821" s="8">
        <f>Orders_CLEAN[[#This Row],[Cost]]*Orders_CLEAN[[#This Row],[Quantity]]</f>
        <v>4339.26</v>
      </c>
      <c r="T1821" s="8">
        <f>Orders_CLEAN[[#This Row],[LineTotal]]-Orders_CLEAN[[#This Row],[LineCost]]</f>
        <v>2535.9479999999994</v>
      </c>
      <c r="U1821" s="8" t="str">
        <f>IFERROR(IF(Orders_CLEAN[[#This Row],[Profit]]/Orders_CLEAN[[#This Row],[LineTotal]]&gt;0.3, "High", IF(Orders_CLEAN[[#This Row],[Profit]]/Orders_CLEAN[[#This Row],[LineTotal]]&gt;=0.15, "Medium", "Low")), "Quantity Error!")</f>
        <v>High</v>
      </c>
      <c r="V1821" s="8" t="str">
        <f>IF(COUNTIF(Returns[OrderID], Orders_CLEAN[[#This Row],[OrderID]])&gt;0, "Yes", "No")</f>
        <v>No</v>
      </c>
      <c r="W1821" s="19">
        <f>IF(Orders_CLEAN[[#This Row],[Returned]]="Yes",1,0)</f>
        <v>0</v>
      </c>
    </row>
    <row r="1822" spans="1:23" x14ac:dyDescent="0.2">
      <c r="A1822" t="s">
        <v>2616</v>
      </c>
      <c r="B1822" s="5">
        <v>45415</v>
      </c>
      <c r="C1822" s="5" t="str">
        <f>IF(Orders_CLEAN[[#This Row],[Quantity]]="", "Quantity Error!", "Q"&amp;ROUNDUP(MONTH(Orders_CLEAN[[#This Row],[OrderDate]])/3,0))</f>
        <v>Q2</v>
      </c>
      <c r="D1822" t="s">
        <v>904</v>
      </c>
      <c r="E1822" t="str">
        <f>_xlfn.XLOOKUP(Orders_CLEAN[[#This Row],[CustomerID]],Customers[CustomerID],Customers[CustomerName])</f>
        <v>Elmarie Pretorius</v>
      </c>
      <c r="F1822" t="s">
        <v>195</v>
      </c>
      <c r="G1822" t="str">
        <f>_xlfn.XLOOKUP(Orders_CLEAN[[#This Row],[ProductID]],Products[ProductID],Products[ProductName])</f>
        <v>Printers Model 2</v>
      </c>
      <c r="H1822" t="str">
        <f>_xlfn.XLOOKUP(Orders_CLEAN[[#This Row],[ProductName]],Products[ProductName],Products[Category])</f>
        <v>Technology</v>
      </c>
      <c r="I1822" s="6">
        <f>_xlfn.XLOOKUP(Orders_CLEAN[[#This Row],[ProductID]],Products[ProductID],Products[Cost])</f>
        <v>338.21</v>
      </c>
      <c r="J1822">
        <v>12</v>
      </c>
      <c r="K1822" s="6">
        <v>661.25</v>
      </c>
      <c r="L1822" s="7">
        <v>0.2</v>
      </c>
      <c r="M1822" t="s">
        <v>36</v>
      </c>
      <c r="N1822" t="s">
        <v>21</v>
      </c>
      <c r="O1822" t="str">
        <f>_xlfn.XLOOKUP(Orders_CLEAN[[#This Row],[Region]],Region_lookup[RegionCode],Region_lookup[RegionName])</f>
        <v>KwaZulu-Natal</v>
      </c>
      <c r="P1822" t="s">
        <v>97</v>
      </c>
      <c r="Q1822" t="str">
        <f>_xlfn.XLOOKUP(Orders_CLEAN[[#This Row],[EmployeeID]],Employees[EmployeeID],Employees[EmployeeName])</f>
        <v>Bongani Sithole</v>
      </c>
      <c r="R1822" s="8">
        <f>Orders_CLEAN[[#This Row],[Quantity]]*Orders_CLEAN[[#This Row],[UnitPrice]]*(1-Orders_CLEAN[[#This Row],[Discount]])</f>
        <v>6348</v>
      </c>
      <c r="S1822" s="8">
        <f>Orders_CLEAN[[#This Row],[Cost]]*Orders_CLEAN[[#This Row],[Quantity]]</f>
        <v>4058.5199999999995</v>
      </c>
      <c r="T1822" s="8">
        <f>Orders_CLEAN[[#This Row],[LineTotal]]-Orders_CLEAN[[#This Row],[LineCost]]</f>
        <v>2289.4800000000005</v>
      </c>
      <c r="U1822" s="8" t="str">
        <f>IFERROR(IF(Orders_CLEAN[[#This Row],[Profit]]/Orders_CLEAN[[#This Row],[LineTotal]]&gt;0.3, "High", IF(Orders_CLEAN[[#This Row],[Profit]]/Orders_CLEAN[[#This Row],[LineTotal]]&gt;=0.15, "Medium", "Low")), "Quantity Error!")</f>
        <v>High</v>
      </c>
      <c r="V1822" s="8" t="str">
        <f>IF(COUNTIF(Returns[OrderID], Orders_CLEAN[[#This Row],[OrderID]])&gt;0, "Yes", "No")</f>
        <v>No</v>
      </c>
      <c r="W1822" s="19">
        <f>IF(Orders_CLEAN[[#This Row],[Returned]]="Yes",1,0)</f>
        <v>0</v>
      </c>
    </row>
    <row r="1823" spans="1:23" x14ac:dyDescent="0.2">
      <c r="A1823" t="s">
        <v>2617</v>
      </c>
      <c r="B1823" s="5">
        <v>45450</v>
      </c>
      <c r="C1823" s="5" t="str">
        <f>IF(Orders_CLEAN[[#This Row],[Quantity]]="", "Quantity Error!", "Q"&amp;ROUNDUP(MONTH(Orders_CLEAN[[#This Row],[OrderDate]])/3,0))</f>
        <v>Q2</v>
      </c>
      <c r="D1823" t="s">
        <v>546</v>
      </c>
      <c r="E1823" t="str">
        <f>_xlfn.XLOOKUP(Orders_CLEAN[[#This Row],[CustomerID]],Customers[CustomerID],Customers[CustomerName])</f>
        <v>Precious Fourie</v>
      </c>
      <c r="F1823" t="s">
        <v>88</v>
      </c>
      <c r="G1823" t="str">
        <f>_xlfn.XLOOKUP(Orders_CLEAN[[#This Row],[ProductID]],Products[ProductID],Products[ProductName])</f>
        <v>Tables Model 2</v>
      </c>
      <c r="H1823" t="str">
        <f>_xlfn.XLOOKUP(Orders_CLEAN[[#This Row],[ProductName]],Products[ProductName],Products[Category])</f>
        <v>Furniture</v>
      </c>
      <c r="I1823" s="6">
        <f>_xlfn.XLOOKUP(Orders_CLEAN[[#This Row],[ProductID]],Products[ProductID],Products[Cost])</f>
        <v>752.53</v>
      </c>
      <c r="J1823">
        <v>12</v>
      </c>
      <c r="K1823" s="6">
        <v>1018.12</v>
      </c>
      <c r="L1823" s="7">
        <v>0.1</v>
      </c>
      <c r="M1823" t="s">
        <v>27</v>
      </c>
      <c r="N1823" t="s">
        <v>21</v>
      </c>
      <c r="O1823" t="str">
        <f>_xlfn.XLOOKUP(Orders_CLEAN[[#This Row],[Region]],Region_lookup[RegionCode],Region_lookup[RegionName])</f>
        <v>KwaZulu-Natal</v>
      </c>
      <c r="P1823" t="s">
        <v>97</v>
      </c>
      <c r="Q1823" t="str">
        <f>_xlfn.XLOOKUP(Orders_CLEAN[[#This Row],[EmployeeID]],Employees[EmployeeID],Employees[EmployeeName])</f>
        <v>Bongani Sithole</v>
      </c>
      <c r="R1823" s="8">
        <f>Orders_CLEAN[[#This Row],[Quantity]]*Orders_CLEAN[[#This Row],[UnitPrice]]*(1-Orders_CLEAN[[#This Row],[Discount]])</f>
        <v>10995.696</v>
      </c>
      <c r="S1823" s="8">
        <f>Orders_CLEAN[[#This Row],[Cost]]*Orders_CLEAN[[#This Row],[Quantity]]</f>
        <v>9030.36</v>
      </c>
      <c r="T1823" s="8">
        <f>Orders_CLEAN[[#This Row],[LineTotal]]-Orders_CLEAN[[#This Row],[LineCost]]</f>
        <v>1965.3359999999993</v>
      </c>
      <c r="U1823" s="8" t="str">
        <f>IFERROR(IF(Orders_CLEAN[[#This Row],[Profit]]/Orders_CLEAN[[#This Row],[LineTotal]]&gt;0.3, "High", IF(Orders_CLEAN[[#This Row],[Profit]]/Orders_CLEAN[[#This Row],[LineTotal]]&gt;=0.15, "Medium", "Low")), "Quantity Error!")</f>
        <v>Medium</v>
      </c>
      <c r="V1823" s="8" t="str">
        <f>IF(COUNTIF(Returns[OrderID], Orders_CLEAN[[#This Row],[OrderID]])&gt;0, "Yes", "No")</f>
        <v>No</v>
      </c>
      <c r="W1823" s="19">
        <f>IF(Orders_CLEAN[[#This Row],[Returned]]="Yes",1,0)</f>
        <v>0</v>
      </c>
    </row>
    <row r="1824" spans="1:23" x14ac:dyDescent="0.2">
      <c r="A1824" t="s">
        <v>2618</v>
      </c>
      <c r="B1824" s="5">
        <v>45426</v>
      </c>
      <c r="C1824" s="5" t="str">
        <f>IF(Orders_CLEAN[[#This Row],[Quantity]]="", "Quantity Error!", "Q"&amp;ROUNDUP(MONTH(Orders_CLEAN[[#This Row],[OrderDate]])/3,0))</f>
        <v>Q2</v>
      </c>
      <c r="D1824" t="s">
        <v>54</v>
      </c>
      <c r="E1824" t="str">
        <f>_xlfn.XLOOKUP(Orders_CLEAN[[#This Row],[CustomerID]],Customers[CustomerID],Customers[CustomerName])</f>
        <v>Precious Venter</v>
      </c>
      <c r="F1824" t="s">
        <v>155</v>
      </c>
      <c r="G1824" t="str">
        <f>_xlfn.XLOOKUP(Orders_CLEAN[[#This Row],[ProductID]],Products[ProductID],Products[ProductName])</f>
        <v>Monitors Model 1</v>
      </c>
      <c r="H1824" t="str">
        <f>_xlfn.XLOOKUP(Orders_CLEAN[[#This Row],[ProductName]],Products[ProductName],Products[Category])</f>
        <v>Technology</v>
      </c>
      <c r="I1824" s="6">
        <f>_xlfn.XLOOKUP(Orders_CLEAN[[#This Row],[ProductID]],Products[ProductID],Products[Cost])</f>
        <v>757.28</v>
      </c>
      <c r="J1824">
        <v>9</v>
      </c>
      <c r="K1824" s="6">
        <v>1165.56</v>
      </c>
      <c r="L1824" s="7">
        <v>0.2</v>
      </c>
      <c r="M1824" t="s">
        <v>62</v>
      </c>
      <c r="N1824" t="s">
        <v>21</v>
      </c>
      <c r="O1824" t="str">
        <f>_xlfn.XLOOKUP(Orders_CLEAN[[#This Row],[Region]],Region_lookup[RegionCode],Region_lookup[RegionName])</f>
        <v>KwaZulu-Natal</v>
      </c>
      <c r="P1824" t="s">
        <v>170</v>
      </c>
      <c r="Q1824" t="str">
        <f>_xlfn.XLOOKUP(Orders_CLEAN[[#This Row],[EmployeeID]],Employees[EmployeeID],Employees[EmployeeName])</f>
        <v>Nomvula Le Roux</v>
      </c>
      <c r="R1824" s="8">
        <f>Orders_CLEAN[[#This Row],[Quantity]]*Orders_CLEAN[[#This Row],[UnitPrice]]*(1-Orders_CLEAN[[#This Row],[Discount]])</f>
        <v>8392.0319999999992</v>
      </c>
      <c r="S1824" s="8">
        <f>Orders_CLEAN[[#This Row],[Cost]]*Orders_CLEAN[[#This Row],[Quantity]]</f>
        <v>6815.5199999999995</v>
      </c>
      <c r="T1824" s="8">
        <f>Orders_CLEAN[[#This Row],[LineTotal]]-Orders_CLEAN[[#This Row],[LineCost]]</f>
        <v>1576.5119999999997</v>
      </c>
      <c r="U1824" s="8" t="str">
        <f>IFERROR(IF(Orders_CLEAN[[#This Row],[Profit]]/Orders_CLEAN[[#This Row],[LineTotal]]&gt;0.3, "High", IF(Orders_CLEAN[[#This Row],[Profit]]/Orders_CLEAN[[#This Row],[LineTotal]]&gt;=0.15, "Medium", "Low")), "Quantity Error!")</f>
        <v>Medium</v>
      </c>
      <c r="V1824" s="8" t="str">
        <f>IF(COUNTIF(Returns[OrderID], Orders_CLEAN[[#This Row],[OrderID]])&gt;0, "Yes", "No")</f>
        <v>No</v>
      </c>
      <c r="W1824" s="19">
        <f>IF(Orders_CLEAN[[#This Row],[Returned]]="Yes",1,0)</f>
        <v>0</v>
      </c>
    </row>
    <row r="1825" spans="1:23" x14ac:dyDescent="0.2">
      <c r="A1825" t="s">
        <v>2619</v>
      </c>
      <c r="B1825" s="5">
        <v>45554</v>
      </c>
      <c r="C1825" s="5" t="str">
        <f>IF(Orders_CLEAN[[#This Row],[Quantity]]="", "Quantity Error!", "Q"&amp;ROUNDUP(MONTH(Orders_CLEAN[[#This Row],[OrderDate]])/3,0))</f>
        <v>Q3</v>
      </c>
      <c r="D1825" t="s">
        <v>107</v>
      </c>
      <c r="E1825" t="str">
        <f>_xlfn.XLOOKUP(Orders_CLEAN[[#This Row],[CustomerID]],Customers[CustomerID],Customers[CustomerName])</f>
        <v>Nomvula Molefe</v>
      </c>
      <c r="F1825" t="s">
        <v>51</v>
      </c>
      <c r="G1825" t="str">
        <f>_xlfn.XLOOKUP(Orders_CLEAN[[#This Row],[ProductID]],Products[ProductID],Products[ProductName])</f>
        <v>Bookcases Model 4</v>
      </c>
      <c r="H1825" t="str">
        <f>_xlfn.XLOOKUP(Orders_CLEAN[[#This Row],[ProductName]],Products[ProductName],Products[Category])</f>
        <v>Furniture</v>
      </c>
      <c r="I1825" s="6">
        <f>_xlfn.XLOOKUP(Orders_CLEAN[[#This Row],[ProductID]],Products[ProductID],Products[Cost])</f>
        <v>539.9</v>
      </c>
      <c r="J1825">
        <v>9</v>
      </c>
      <c r="K1825" s="6">
        <v>1019.72</v>
      </c>
      <c r="L1825" s="7">
        <v>0.05</v>
      </c>
      <c r="M1825" t="s">
        <v>36</v>
      </c>
      <c r="N1825" t="s">
        <v>14</v>
      </c>
      <c r="O1825" t="str">
        <f>_xlfn.XLOOKUP(Orders_CLEAN[[#This Row],[Region]],Region_lookup[RegionCode],Region_lookup[RegionName])</f>
        <v>Western Cape</v>
      </c>
      <c r="P1825" t="s">
        <v>15</v>
      </c>
      <c r="Q1825" t="str">
        <f>_xlfn.XLOOKUP(Orders_CLEAN[[#This Row],[EmployeeID]],Employees[EmployeeID],Employees[EmployeeName])</f>
        <v>Anja Fourie</v>
      </c>
      <c r="R1825" s="8">
        <f>Orders_CLEAN[[#This Row],[Quantity]]*Orders_CLEAN[[#This Row],[UnitPrice]]*(1-Orders_CLEAN[[#This Row],[Discount]])</f>
        <v>8718.6059999999998</v>
      </c>
      <c r="S1825" s="8">
        <f>Orders_CLEAN[[#This Row],[Cost]]*Orders_CLEAN[[#This Row],[Quantity]]</f>
        <v>4859.0999999999995</v>
      </c>
      <c r="T1825" s="8">
        <f>Orders_CLEAN[[#This Row],[LineTotal]]-Orders_CLEAN[[#This Row],[LineCost]]</f>
        <v>3859.5060000000003</v>
      </c>
      <c r="U1825" s="8" t="str">
        <f>IFERROR(IF(Orders_CLEAN[[#This Row],[Profit]]/Orders_CLEAN[[#This Row],[LineTotal]]&gt;0.3, "High", IF(Orders_CLEAN[[#This Row],[Profit]]/Orders_CLEAN[[#This Row],[LineTotal]]&gt;=0.15, "Medium", "Low")), "Quantity Error!")</f>
        <v>High</v>
      </c>
      <c r="V1825" s="8" t="str">
        <f>IF(COUNTIF(Returns[OrderID], Orders_CLEAN[[#This Row],[OrderID]])&gt;0, "Yes", "No")</f>
        <v>No</v>
      </c>
      <c r="W1825" s="19">
        <f>IF(Orders_CLEAN[[#This Row],[Returned]]="Yes",1,0)</f>
        <v>0</v>
      </c>
    </row>
    <row r="1826" spans="1:23" x14ac:dyDescent="0.2">
      <c r="A1826" t="s">
        <v>2621</v>
      </c>
      <c r="B1826" s="5">
        <v>45480</v>
      </c>
      <c r="C1826" s="5" t="str">
        <f>IF(Orders_CLEAN[[#This Row],[Quantity]]="", "Quantity Error!", "Q"&amp;ROUNDUP(MONTH(Orders_CLEAN[[#This Row],[OrderDate]])/3,0))</f>
        <v>Q3</v>
      </c>
      <c r="D1826" t="s">
        <v>570</v>
      </c>
      <c r="E1826" t="str">
        <f>_xlfn.XLOOKUP(Orders_CLEAN[[#This Row],[CustomerID]],Customers[CustomerID],Customers[CustomerName])</f>
        <v>Werner Joubert</v>
      </c>
      <c r="F1826" t="s">
        <v>144</v>
      </c>
      <c r="G1826" t="str">
        <f>_xlfn.XLOOKUP(Orders_CLEAN[[#This Row],[ProductID]],Products[ProductID],Products[ProductName])</f>
        <v>Bookcases Model 1</v>
      </c>
      <c r="H1826" t="str">
        <f>_xlfn.XLOOKUP(Orders_CLEAN[[#This Row],[ProductName]],Products[ProductName],Products[Category])</f>
        <v>Furniture</v>
      </c>
      <c r="I1826" s="6">
        <f>_xlfn.XLOOKUP(Orders_CLEAN[[#This Row],[ProductID]],Products[ProductID],Products[Cost])</f>
        <v>644.65</v>
      </c>
      <c r="J1826">
        <v>6</v>
      </c>
      <c r="K1826" s="6">
        <v>1029.82</v>
      </c>
      <c r="L1826" s="7">
        <v>0.15</v>
      </c>
      <c r="M1826" t="s">
        <v>13</v>
      </c>
      <c r="N1826" t="s">
        <v>21</v>
      </c>
      <c r="O1826" t="str">
        <f>_xlfn.XLOOKUP(Orders_CLEAN[[#This Row],[Region]],Region_lookup[RegionCode],Region_lookup[RegionName])</f>
        <v>KwaZulu-Natal</v>
      </c>
      <c r="P1826" t="s">
        <v>22</v>
      </c>
      <c r="Q1826" t="str">
        <f>_xlfn.XLOOKUP(Orders_CLEAN[[#This Row],[EmployeeID]],Employees[EmployeeID],Employees[EmployeeName])</f>
        <v>Thabo Le Roux</v>
      </c>
      <c r="R1826" s="8">
        <f>Orders_CLEAN[[#This Row],[Quantity]]*Orders_CLEAN[[#This Row],[UnitPrice]]*(1-Orders_CLEAN[[#This Row],[Discount]])</f>
        <v>5252.0820000000003</v>
      </c>
      <c r="S1826" s="8">
        <f>Orders_CLEAN[[#This Row],[Cost]]*Orders_CLEAN[[#This Row],[Quantity]]</f>
        <v>3867.8999999999996</v>
      </c>
      <c r="T1826" s="8">
        <f>Orders_CLEAN[[#This Row],[LineTotal]]-Orders_CLEAN[[#This Row],[LineCost]]</f>
        <v>1384.1820000000007</v>
      </c>
      <c r="U1826" s="8" t="str">
        <f>IFERROR(IF(Orders_CLEAN[[#This Row],[Profit]]/Orders_CLEAN[[#This Row],[LineTotal]]&gt;0.3, "High", IF(Orders_CLEAN[[#This Row],[Profit]]/Orders_CLEAN[[#This Row],[LineTotal]]&gt;=0.15, "Medium", "Low")), "Quantity Error!")</f>
        <v>Medium</v>
      </c>
      <c r="V1826" s="8" t="str">
        <f>IF(COUNTIF(Returns[OrderID], Orders_CLEAN[[#This Row],[OrderID]])&gt;0, "Yes", "No")</f>
        <v>No</v>
      </c>
      <c r="W1826" s="19">
        <f>IF(Orders_CLEAN[[#This Row],[Returned]]="Yes",1,0)</f>
        <v>0</v>
      </c>
    </row>
    <row r="1827" spans="1:23" x14ac:dyDescent="0.2">
      <c r="A1827" t="s">
        <v>2622</v>
      </c>
      <c r="B1827" s="5">
        <v>45523</v>
      </c>
      <c r="C1827" s="5" t="str">
        <f>IF(Orders_CLEAN[[#This Row],[Quantity]]="", "Quantity Error!", "Q"&amp;ROUNDUP(MONTH(Orders_CLEAN[[#This Row],[OrderDate]])/3,0))</f>
        <v>Q3</v>
      </c>
      <c r="D1827" t="s">
        <v>351</v>
      </c>
      <c r="E1827" t="str">
        <f>_xlfn.XLOOKUP(Orders_CLEAN[[#This Row],[CustomerID]],Customers[CustomerID],Customers[CustomerName])</f>
        <v>Riaan Joubert</v>
      </c>
      <c r="F1827" t="s">
        <v>104</v>
      </c>
      <c r="G1827" t="str">
        <f>_xlfn.XLOOKUP(Orders_CLEAN[[#This Row],[ProductID]],Products[ProductID],Products[ProductName])</f>
        <v>Envelopes Model 4</v>
      </c>
      <c r="H1827" t="str">
        <f>_xlfn.XLOOKUP(Orders_CLEAN[[#This Row],[ProductName]],Products[ProductName],Products[Category])</f>
        <v>Office Supplies</v>
      </c>
      <c r="I1827" s="6">
        <f>_xlfn.XLOOKUP(Orders_CLEAN[[#This Row],[ProductID]],Products[ProductID],Products[Cost])</f>
        <v>777.33</v>
      </c>
      <c r="J1827">
        <v>1</v>
      </c>
      <c r="K1827" s="6">
        <v>1363.68</v>
      </c>
      <c r="L1827" s="7">
        <v>0.05</v>
      </c>
      <c r="M1827" t="s">
        <v>27</v>
      </c>
      <c r="N1827" t="s">
        <v>14</v>
      </c>
      <c r="O1827" t="str">
        <f>_xlfn.XLOOKUP(Orders_CLEAN[[#This Row],[Region]],Region_lookup[RegionCode],Region_lookup[RegionName])</f>
        <v>Western Cape</v>
      </c>
      <c r="P1827" t="s">
        <v>82</v>
      </c>
      <c r="Q1827" t="str">
        <f>_xlfn.XLOOKUP(Orders_CLEAN[[#This Row],[EmployeeID]],Employees[EmployeeID],Employees[EmployeeName])</f>
        <v>Thabo Pretorius</v>
      </c>
      <c r="R1827" s="8">
        <f>Orders_CLEAN[[#This Row],[Quantity]]*Orders_CLEAN[[#This Row],[UnitPrice]]*(1-Orders_CLEAN[[#This Row],[Discount]])</f>
        <v>1295.4960000000001</v>
      </c>
      <c r="S1827" s="8">
        <f>Orders_CLEAN[[#This Row],[Cost]]*Orders_CLEAN[[#This Row],[Quantity]]</f>
        <v>777.33</v>
      </c>
      <c r="T1827" s="8">
        <f>Orders_CLEAN[[#This Row],[LineTotal]]-Orders_CLEAN[[#This Row],[LineCost]]</f>
        <v>518.16600000000005</v>
      </c>
      <c r="U1827" s="8" t="str">
        <f>IFERROR(IF(Orders_CLEAN[[#This Row],[Profit]]/Orders_CLEAN[[#This Row],[LineTotal]]&gt;0.3, "High", IF(Orders_CLEAN[[#This Row],[Profit]]/Orders_CLEAN[[#This Row],[LineTotal]]&gt;=0.15, "Medium", "Low")), "Quantity Error!")</f>
        <v>High</v>
      </c>
      <c r="V1827" s="8" t="str">
        <f>IF(COUNTIF(Returns[OrderID], Orders_CLEAN[[#This Row],[OrderID]])&gt;0, "Yes", "No")</f>
        <v>No</v>
      </c>
      <c r="W1827" s="19">
        <f>IF(Orders_CLEAN[[#This Row],[Returned]]="Yes",1,0)</f>
        <v>0</v>
      </c>
    </row>
    <row r="1828" spans="1:23" x14ac:dyDescent="0.2">
      <c r="A1828" t="s">
        <v>2624</v>
      </c>
      <c r="B1828" s="5">
        <v>45787</v>
      </c>
      <c r="C1828" s="5" t="str">
        <f>IF(Orders_CLEAN[[#This Row],[Quantity]]="", "Quantity Error!", "Q"&amp;ROUNDUP(MONTH(Orders_CLEAN[[#This Row],[OrderDate]])/3,0))</f>
        <v>Q2</v>
      </c>
      <c r="D1828" t="s">
        <v>428</v>
      </c>
      <c r="E1828" t="str">
        <f>_xlfn.XLOOKUP(Orders_CLEAN[[#This Row],[CustomerID]],Customers[CustomerID],Customers[CustomerName])</f>
        <v>Chantelle Steyn</v>
      </c>
      <c r="F1828" t="s">
        <v>114</v>
      </c>
      <c r="G1828" t="str">
        <f>_xlfn.XLOOKUP(Orders_CLEAN[[#This Row],[ProductID]],Products[ProductID],Products[ProductName])</f>
        <v>Staplers Model 4</v>
      </c>
      <c r="H1828" t="str">
        <f>_xlfn.XLOOKUP(Orders_CLEAN[[#This Row],[ProductName]],Products[ProductName],Products[Category])</f>
        <v>Office Supplies</v>
      </c>
      <c r="I1828" s="6">
        <f>_xlfn.XLOOKUP(Orders_CLEAN[[#This Row],[ProductID]],Products[ProductID],Products[Cost])</f>
        <v>465.76</v>
      </c>
      <c r="J1828">
        <v>12</v>
      </c>
      <c r="K1828" s="6">
        <v>906.25</v>
      </c>
      <c r="L1828" s="7">
        <v>0</v>
      </c>
      <c r="M1828" t="s">
        <v>62</v>
      </c>
      <c r="N1828" t="s">
        <v>14</v>
      </c>
      <c r="O1828" t="str">
        <f>_xlfn.XLOOKUP(Orders_CLEAN[[#This Row],[Region]],Region_lookup[RegionCode],Region_lookup[RegionName])</f>
        <v>Western Cape</v>
      </c>
      <c r="P1828" t="s">
        <v>93</v>
      </c>
      <c r="Q1828" t="str">
        <f>_xlfn.XLOOKUP(Orders_CLEAN[[#This Row],[EmployeeID]],Employees[EmployeeID],Employees[EmployeeName])</f>
        <v>Anja Zulu</v>
      </c>
      <c r="R1828" s="8">
        <f>Orders_CLEAN[[#This Row],[Quantity]]*Orders_CLEAN[[#This Row],[UnitPrice]]*(1-Orders_CLEAN[[#This Row],[Discount]])</f>
        <v>10875</v>
      </c>
      <c r="S1828" s="8">
        <f>Orders_CLEAN[[#This Row],[Cost]]*Orders_CLEAN[[#This Row],[Quantity]]</f>
        <v>5589.12</v>
      </c>
      <c r="T1828" s="8">
        <f>Orders_CLEAN[[#This Row],[LineTotal]]-Orders_CLEAN[[#This Row],[LineCost]]</f>
        <v>5285.88</v>
      </c>
      <c r="U1828" s="8" t="str">
        <f>IFERROR(IF(Orders_CLEAN[[#This Row],[Profit]]/Orders_CLEAN[[#This Row],[LineTotal]]&gt;0.3, "High", IF(Orders_CLEAN[[#This Row],[Profit]]/Orders_CLEAN[[#This Row],[LineTotal]]&gt;=0.15, "Medium", "Low")), "Quantity Error!")</f>
        <v>High</v>
      </c>
      <c r="V1828" s="8" t="str">
        <f>IF(COUNTIF(Returns[OrderID], Orders_CLEAN[[#This Row],[OrderID]])&gt;0, "Yes", "No")</f>
        <v>No</v>
      </c>
      <c r="W1828" s="19">
        <f>IF(Orders_CLEAN[[#This Row],[Returned]]="Yes",1,0)</f>
        <v>0</v>
      </c>
    </row>
    <row r="1829" spans="1:23" x14ac:dyDescent="0.2">
      <c r="A1829" t="s">
        <v>2626</v>
      </c>
      <c r="B1829" s="5">
        <v>45712</v>
      </c>
      <c r="C1829" s="5" t="str">
        <f>IF(Orders_CLEAN[[#This Row],[Quantity]]="", "Quantity Error!", "Q"&amp;ROUNDUP(MONTH(Orders_CLEAN[[#This Row],[OrderDate]])/3,0))</f>
        <v>Q1</v>
      </c>
      <c r="D1829" t="s">
        <v>490</v>
      </c>
      <c r="E1829" t="str">
        <f>_xlfn.XLOOKUP(Orders_CLEAN[[#This Row],[CustomerID]],Customers[CustomerID],Customers[CustomerName])</f>
        <v>Pieter Dlamini</v>
      </c>
      <c r="F1829" t="s">
        <v>537</v>
      </c>
      <c r="G1829" t="str">
        <f>_xlfn.XLOOKUP(Orders_CLEAN[[#This Row],[ProductID]],Products[ProductID],Products[ProductName])</f>
        <v>Desks Model 4</v>
      </c>
      <c r="H1829" t="str">
        <f>_xlfn.XLOOKUP(Orders_CLEAN[[#This Row],[ProductName]],Products[ProductName],Products[Category])</f>
        <v>Furniture</v>
      </c>
      <c r="I1829" s="6">
        <f>_xlfn.XLOOKUP(Orders_CLEAN[[#This Row],[ProductID]],Products[ProductID],Products[Cost])</f>
        <v>598.51</v>
      </c>
      <c r="J1829">
        <v>7</v>
      </c>
      <c r="K1829" s="6">
        <v>940.73</v>
      </c>
      <c r="L1829" s="7">
        <v>0.15</v>
      </c>
      <c r="M1829" t="s">
        <v>13</v>
      </c>
      <c r="N1829" t="s">
        <v>47</v>
      </c>
      <c r="O1829" t="str">
        <f>_xlfn.XLOOKUP(Orders_CLEAN[[#This Row],[Region]],Region_lookup[RegionCode],Region_lookup[RegionName])</f>
        <v>Eastern Cape</v>
      </c>
      <c r="P1829" t="s">
        <v>75</v>
      </c>
      <c r="Q1829" t="str">
        <f>_xlfn.XLOOKUP(Orders_CLEAN[[#This Row],[EmployeeID]],Employees[EmployeeID],Employees[EmployeeName])</f>
        <v>Francois Steyn</v>
      </c>
      <c r="R1829" s="8">
        <f>Orders_CLEAN[[#This Row],[Quantity]]*Orders_CLEAN[[#This Row],[UnitPrice]]*(1-Orders_CLEAN[[#This Row],[Discount]])</f>
        <v>5597.3434999999999</v>
      </c>
      <c r="S1829" s="8">
        <f>Orders_CLEAN[[#This Row],[Cost]]*Orders_CLEAN[[#This Row],[Quantity]]</f>
        <v>4189.57</v>
      </c>
      <c r="T1829" s="8">
        <f>Orders_CLEAN[[#This Row],[LineTotal]]-Orders_CLEAN[[#This Row],[LineCost]]</f>
        <v>1407.7735000000002</v>
      </c>
      <c r="U1829" s="8" t="str">
        <f>IFERROR(IF(Orders_CLEAN[[#This Row],[Profit]]/Orders_CLEAN[[#This Row],[LineTotal]]&gt;0.3, "High", IF(Orders_CLEAN[[#This Row],[Profit]]/Orders_CLEAN[[#This Row],[LineTotal]]&gt;=0.15, "Medium", "Low")), "Quantity Error!")</f>
        <v>Medium</v>
      </c>
      <c r="V1829" s="8" t="str">
        <f>IF(COUNTIF(Returns[OrderID], Orders_CLEAN[[#This Row],[OrderID]])&gt;0, "Yes", "No")</f>
        <v>No</v>
      </c>
      <c r="W1829" s="19">
        <f>IF(Orders_CLEAN[[#This Row],[Returned]]="Yes",1,0)</f>
        <v>0</v>
      </c>
    </row>
    <row r="1830" spans="1:23" x14ac:dyDescent="0.2">
      <c r="A1830" t="s">
        <v>2627</v>
      </c>
      <c r="B1830" s="5">
        <v>45475</v>
      </c>
      <c r="C1830" s="5" t="str">
        <f>IF(Orders_CLEAN[[#This Row],[Quantity]]="", "Quantity Error!", "Q"&amp;ROUNDUP(MONTH(Orders_CLEAN[[#This Row],[OrderDate]])/3,0))</f>
        <v>Q3</v>
      </c>
      <c r="D1830" t="s">
        <v>713</v>
      </c>
      <c r="E1830" t="str">
        <f>_xlfn.XLOOKUP(Orders_CLEAN[[#This Row],[CustomerID]],Customers[CustomerID],Customers[CustomerName])</f>
        <v>Bongani Le Roux</v>
      </c>
      <c r="F1830" t="s">
        <v>124</v>
      </c>
      <c r="G1830" t="str">
        <f>_xlfn.XLOOKUP(Orders_CLEAN[[#This Row],[ProductID]],Products[ProductID],Products[ProductName])</f>
        <v>Binders Model 2</v>
      </c>
      <c r="H1830" t="str">
        <f>_xlfn.XLOOKUP(Orders_CLEAN[[#This Row],[ProductName]],Products[ProductName],Products[Category])</f>
        <v>Office Supplies</v>
      </c>
      <c r="I1830" s="6">
        <f>_xlfn.XLOOKUP(Orders_CLEAN[[#This Row],[ProductID]],Products[ProductID],Products[Cost])</f>
        <v>597.01</v>
      </c>
      <c r="J1830">
        <v>11</v>
      </c>
      <c r="K1830" s="6">
        <v>774.08</v>
      </c>
      <c r="L1830" s="7">
        <v>0.05</v>
      </c>
      <c r="M1830" t="s">
        <v>27</v>
      </c>
      <c r="N1830" t="s">
        <v>31</v>
      </c>
      <c r="O1830" t="str">
        <f>_xlfn.XLOOKUP(Orders_CLEAN[[#This Row],[Region]],Region_lookup[RegionCode],Region_lookup[RegionName])</f>
        <v>Gauteng</v>
      </c>
      <c r="P1830" t="s">
        <v>32</v>
      </c>
      <c r="Q1830" t="str">
        <f>_xlfn.XLOOKUP(Orders_CLEAN[[#This Row],[EmployeeID]],Employees[EmployeeID],Employees[EmployeeName])</f>
        <v>Nomvula Mokoena</v>
      </c>
      <c r="R1830" s="8">
        <f>Orders_CLEAN[[#This Row],[Quantity]]*Orders_CLEAN[[#This Row],[UnitPrice]]*(1-Orders_CLEAN[[#This Row],[Discount]])</f>
        <v>8089.1360000000004</v>
      </c>
      <c r="S1830" s="8">
        <f>Orders_CLEAN[[#This Row],[Cost]]*Orders_CLEAN[[#This Row],[Quantity]]</f>
        <v>6567.11</v>
      </c>
      <c r="T1830" s="8">
        <f>Orders_CLEAN[[#This Row],[LineTotal]]-Orders_CLEAN[[#This Row],[LineCost]]</f>
        <v>1522.0260000000007</v>
      </c>
      <c r="U1830" s="8" t="str">
        <f>IFERROR(IF(Orders_CLEAN[[#This Row],[Profit]]/Orders_CLEAN[[#This Row],[LineTotal]]&gt;0.3, "High", IF(Orders_CLEAN[[#This Row],[Profit]]/Orders_CLEAN[[#This Row],[LineTotal]]&gt;=0.15, "Medium", "Low")), "Quantity Error!")</f>
        <v>Medium</v>
      </c>
      <c r="V1830" s="8" t="str">
        <f>IF(COUNTIF(Returns[OrderID], Orders_CLEAN[[#This Row],[OrderID]])&gt;0, "Yes", "No")</f>
        <v>No</v>
      </c>
      <c r="W1830" s="19">
        <f>IF(Orders_CLEAN[[#This Row],[Returned]]="Yes",1,0)</f>
        <v>0</v>
      </c>
    </row>
    <row r="1831" spans="1:23" x14ac:dyDescent="0.2">
      <c r="A1831" t="s">
        <v>2628</v>
      </c>
      <c r="B1831" s="5">
        <v>45664</v>
      </c>
      <c r="C1831" s="5" t="str">
        <f>IF(Orders_CLEAN[[#This Row],[Quantity]]="", "Quantity Error!", "Q"&amp;ROUNDUP(MONTH(Orders_CLEAN[[#This Row],[OrderDate]])/3,0))</f>
        <v>Q1</v>
      </c>
      <c r="D1831" t="s">
        <v>283</v>
      </c>
      <c r="E1831" t="str">
        <f>_xlfn.XLOOKUP(Orders_CLEAN[[#This Row],[CustomerID]],Customers[CustomerID],Customers[CustomerName])</f>
        <v>Precious Botha</v>
      </c>
      <c r="F1831" t="s">
        <v>297</v>
      </c>
      <c r="G1831" t="str">
        <f>_xlfn.XLOOKUP(Orders_CLEAN[[#This Row],[ProductID]],Products[ProductID],Products[ProductName])</f>
        <v>Laptops Model 2</v>
      </c>
      <c r="H1831" t="str">
        <f>_xlfn.XLOOKUP(Orders_CLEAN[[#This Row],[ProductName]],Products[ProductName],Products[Category])</f>
        <v>Technology</v>
      </c>
      <c r="I1831" s="6">
        <f>_xlfn.XLOOKUP(Orders_CLEAN[[#This Row],[ProductID]],Products[ProductID],Products[Cost])</f>
        <v>55.26</v>
      </c>
      <c r="J1831">
        <v>6</v>
      </c>
      <c r="K1831" s="6">
        <v>112.32</v>
      </c>
      <c r="L1831" s="7">
        <v>0.2</v>
      </c>
      <c r="M1831" t="s">
        <v>13</v>
      </c>
      <c r="N1831" t="s">
        <v>21</v>
      </c>
      <c r="O1831" t="str">
        <f>_xlfn.XLOOKUP(Orders_CLEAN[[#This Row],[Region]],Region_lookup[RegionCode],Region_lookup[RegionName])</f>
        <v>KwaZulu-Natal</v>
      </c>
      <c r="P1831" t="s">
        <v>22</v>
      </c>
      <c r="Q1831" t="str">
        <f>_xlfn.XLOOKUP(Orders_CLEAN[[#This Row],[EmployeeID]],Employees[EmployeeID],Employees[EmployeeName])</f>
        <v>Thabo Le Roux</v>
      </c>
      <c r="R1831" s="8">
        <f>Orders_CLEAN[[#This Row],[Quantity]]*Orders_CLEAN[[#This Row],[UnitPrice]]*(1-Orders_CLEAN[[#This Row],[Discount]])</f>
        <v>539.13599999999997</v>
      </c>
      <c r="S1831" s="8">
        <f>Orders_CLEAN[[#This Row],[Cost]]*Orders_CLEAN[[#This Row],[Quantity]]</f>
        <v>331.56</v>
      </c>
      <c r="T1831" s="8">
        <f>Orders_CLEAN[[#This Row],[LineTotal]]-Orders_CLEAN[[#This Row],[LineCost]]</f>
        <v>207.57599999999996</v>
      </c>
      <c r="U1831" s="8" t="str">
        <f>IFERROR(IF(Orders_CLEAN[[#This Row],[Profit]]/Orders_CLEAN[[#This Row],[LineTotal]]&gt;0.3, "High", IF(Orders_CLEAN[[#This Row],[Profit]]/Orders_CLEAN[[#This Row],[LineTotal]]&gt;=0.15, "Medium", "Low")), "Quantity Error!")</f>
        <v>High</v>
      </c>
      <c r="V1831" s="8" t="str">
        <f>IF(COUNTIF(Returns[OrderID], Orders_CLEAN[[#This Row],[OrderID]])&gt;0, "Yes", "No")</f>
        <v>No</v>
      </c>
      <c r="W1831" s="19">
        <f>IF(Orders_CLEAN[[#This Row],[Returned]]="Yes",1,0)</f>
        <v>0</v>
      </c>
    </row>
    <row r="1832" spans="1:23" x14ac:dyDescent="0.2">
      <c r="A1832" t="s">
        <v>2630</v>
      </c>
      <c r="B1832" s="5">
        <v>45747</v>
      </c>
      <c r="C1832" s="5" t="str">
        <f>IF(Orders_CLEAN[[#This Row],[Quantity]]="", "Quantity Error!", "Q"&amp;ROUNDUP(MONTH(Orders_CLEAN[[#This Row],[OrderDate]])/3,0))</f>
        <v>Q1</v>
      </c>
      <c r="D1832" t="s">
        <v>261</v>
      </c>
      <c r="E1832" t="str">
        <f>_xlfn.XLOOKUP(Orders_CLEAN[[#This Row],[CustomerID]],Customers[CustomerID],Customers[CustomerName])</f>
        <v>Palesa Molefe</v>
      </c>
      <c r="F1832" t="s">
        <v>199</v>
      </c>
      <c r="G1832" t="str">
        <f>_xlfn.XLOOKUP(Orders_CLEAN[[#This Row],[ProductID]],Products[ProductID],Products[ProductName])</f>
        <v>Pens Model 2</v>
      </c>
      <c r="H1832" t="str">
        <f>_xlfn.XLOOKUP(Orders_CLEAN[[#This Row],[ProductName]],Products[ProductName],Products[Category])</f>
        <v>Office Supplies</v>
      </c>
      <c r="I1832" s="6">
        <f>_xlfn.XLOOKUP(Orders_CLEAN[[#This Row],[ProductID]],Products[ProductID],Products[Cost])</f>
        <v>285.10000000000002</v>
      </c>
      <c r="J1832">
        <v>10</v>
      </c>
      <c r="K1832" s="6">
        <v>528.79999999999995</v>
      </c>
      <c r="L1832" s="7">
        <v>0.1</v>
      </c>
      <c r="M1832" t="s">
        <v>27</v>
      </c>
      <c r="N1832" t="s">
        <v>31</v>
      </c>
      <c r="O1832" t="str">
        <f>_xlfn.XLOOKUP(Orders_CLEAN[[#This Row],[Region]],Region_lookup[RegionCode],Region_lookup[RegionName])</f>
        <v>Gauteng</v>
      </c>
      <c r="P1832" t="s">
        <v>52</v>
      </c>
      <c r="Q1832" t="str">
        <f>_xlfn.XLOOKUP(Orders_CLEAN[[#This Row],[EmployeeID]],Employees[EmployeeID],Employees[EmployeeName])</f>
        <v>Precious Mbatha</v>
      </c>
      <c r="R1832" s="8">
        <f>Orders_CLEAN[[#This Row],[Quantity]]*Orders_CLEAN[[#This Row],[UnitPrice]]*(1-Orders_CLEAN[[#This Row],[Discount]])</f>
        <v>4759.2</v>
      </c>
      <c r="S1832" s="8">
        <f>Orders_CLEAN[[#This Row],[Cost]]*Orders_CLEAN[[#This Row],[Quantity]]</f>
        <v>2851</v>
      </c>
      <c r="T1832" s="8">
        <f>Orders_CLEAN[[#This Row],[LineTotal]]-Orders_CLEAN[[#This Row],[LineCost]]</f>
        <v>1908.1999999999998</v>
      </c>
      <c r="U1832" s="8" t="str">
        <f>IFERROR(IF(Orders_CLEAN[[#This Row],[Profit]]/Orders_CLEAN[[#This Row],[LineTotal]]&gt;0.3, "High", IF(Orders_CLEAN[[#This Row],[Profit]]/Orders_CLEAN[[#This Row],[LineTotal]]&gt;=0.15, "Medium", "Low")), "Quantity Error!")</f>
        <v>High</v>
      </c>
      <c r="V1832" s="8" t="str">
        <f>IF(COUNTIF(Returns[OrderID], Orders_CLEAN[[#This Row],[OrderID]])&gt;0, "Yes", "No")</f>
        <v>No</v>
      </c>
      <c r="W1832" s="19">
        <f>IF(Orders_CLEAN[[#This Row],[Returned]]="Yes",1,0)</f>
        <v>0</v>
      </c>
    </row>
    <row r="1833" spans="1:23" x14ac:dyDescent="0.2">
      <c r="A1833" t="s">
        <v>2631</v>
      </c>
      <c r="B1833" s="5">
        <v>45636</v>
      </c>
      <c r="C1833" s="5" t="str">
        <f>IF(Orders_CLEAN[[#This Row],[Quantity]]="", "Quantity Error!", "Q"&amp;ROUNDUP(MONTH(Orders_CLEAN[[#This Row],[OrderDate]])/3,0))</f>
        <v>Q4</v>
      </c>
      <c r="D1833" t="s">
        <v>254</v>
      </c>
      <c r="E1833" t="str">
        <f>_xlfn.XLOOKUP(Orders_CLEAN[[#This Row],[CustomerID]],Customers[CustomerID],Customers[CustomerName])</f>
        <v>Werner Sithole</v>
      </c>
      <c r="F1833" t="s">
        <v>231</v>
      </c>
      <c r="G1833" t="str">
        <f>_xlfn.XLOOKUP(Orders_CLEAN[[#This Row],[ProductID]],Products[ProductID],Products[ProductName])</f>
        <v>Accessories Model 2</v>
      </c>
      <c r="H1833" t="str">
        <f>_xlfn.XLOOKUP(Orders_CLEAN[[#This Row],[ProductName]],Products[ProductName],Products[Category])</f>
        <v>Technology</v>
      </c>
      <c r="I1833" s="6">
        <f>_xlfn.XLOOKUP(Orders_CLEAN[[#This Row],[ProductID]],Products[ProductID],Products[Cost])</f>
        <v>31.01</v>
      </c>
      <c r="J1833">
        <v>11</v>
      </c>
      <c r="K1833" s="6">
        <v>49.68</v>
      </c>
      <c r="L1833" s="7">
        <v>0.1</v>
      </c>
      <c r="M1833" t="s">
        <v>36</v>
      </c>
      <c r="N1833" t="s">
        <v>21</v>
      </c>
      <c r="O1833" t="str">
        <f>_xlfn.XLOOKUP(Orders_CLEAN[[#This Row],[Region]],Region_lookup[RegionCode],Region_lookup[RegionName])</f>
        <v>KwaZulu-Natal</v>
      </c>
      <c r="P1833" t="s">
        <v>97</v>
      </c>
      <c r="Q1833" t="str">
        <f>_xlfn.XLOOKUP(Orders_CLEAN[[#This Row],[EmployeeID]],Employees[EmployeeID],Employees[EmployeeName])</f>
        <v>Bongani Sithole</v>
      </c>
      <c r="R1833" s="8">
        <f>Orders_CLEAN[[#This Row],[Quantity]]*Orders_CLEAN[[#This Row],[UnitPrice]]*(1-Orders_CLEAN[[#This Row],[Discount]])</f>
        <v>491.83200000000005</v>
      </c>
      <c r="S1833" s="8">
        <f>Orders_CLEAN[[#This Row],[Cost]]*Orders_CLEAN[[#This Row],[Quantity]]</f>
        <v>341.11</v>
      </c>
      <c r="T1833" s="8">
        <f>Orders_CLEAN[[#This Row],[LineTotal]]-Orders_CLEAN[[#This Row],[LineCost]]</f>
        <v>150.72200000000004</v>
      </c>
      <c r="U1833" s="8" t="str">
        <f>IFERROR(IF(Orders_CLEAN[[#This Row],[Profit]]/Orders_CLEAN[[#This Row],[LineTotal]]&gt;0.3, "High", IF(Orders_CLEAN[[#This Row],[Profit]]/Orders_CLEAN[[#This Row],[LineTotal]]&gt;=0.15, "Medium", "Low")), "Quantity Error!")</f>
        <v>High</v>
      </c>
      <c r="V1833" s="8" t="str">
        <f>IF(COUNTIF(Returns[OrderID], Orders_CLEAN[[#This Row],[OrderID]])&gt;0, "Yes", "No")</f>
        <v>No</v>
      </c>
      <c r="W1833" s="19">
        <f>IF(Orders_CLEAN[[#This Row],[Returned]]="Yes",1,0)</f>
        <v>0</v>
      </c>
    </row>
    <row r="1834" spans="1:23" x14ac:dyDescent="0.2">
      <c r="A1834" t="s">
        <v>2632</v>
      </c>
      <c r="B1834" s="5">
        <v>45828</v>
      </c>
      <c r="C1834" s="5" t="str">
        <f>IF(Orders_CLEAN[[#This Row],[Quantity]]="", "Quantity Error!", "Q"&amp;ROUNDUP(MONTH(Orders_CLEAN[[#This Row],[OrderDate]])/3,0))</f>
        <v>Q2</v>
      </c>
      <c r="D1834" t="s">
        <v>246</v>
      </c>
      <c r="E1834" t="str">
        <f>_xlfn.XLOOKUP(Orders_CLEAN[[#This Row],[CustomerID]],Customers[CustomerID],Customers[CustomerName])</f>
        <v>Precious Steyn</v>
      </c>
      <c r="F1834" t="s">
        <v>26</v>
      </c>
      <c r="G1834" t="str">
        <f>_xlfn.XLOOKUP(Orders_CLEAN[[#This Row],[ProductID]],Products[ProductID],Products[ProductName])</f>
        <v>Bookcases Model 3</v>
      </c>
      <c r="H1834" t="str">
        <f>_xlfn.XLOOKUP(Orders_CLEAN[[#This Row],[ProductName]],Products[ProductName],Products[Category])</f>
        <v>Furniture</v>
      </c>
      <c r="I1834" s="6">
        <f>_xlfn.XLOOKUP(Orders_CLEAN[[#This Row],[ProductID]],Products[ProductID],Products[Cost])</f>
        <v>431.57</v>
      </c>
      <c r="J1834">
        <v>11</v>
      </c>
      <c r="K1834" s="6">
        <v>725.92</v>
      </c>
      <c r="L1834" s="7">
        <v>0.15</v>
      </c>
      <c r="M1834" t="s">
        <v>27</v>
      </c>
      <c r="N1834" t="s">
        <v>47</v>
      </c>
      <c r="O1834" t="str">
        <f>_xlfn.XLOOKUP(Orders_CLEAN[[#This Row],[Region]],Region_lookup[RegionCode],Region_lookup[RegionName])</f>
        <v>Eastern Cape</v>
      </c>
      <c r="P1834" t="s">
        <v>58</v>
      </c>
      <c r="Q1834" t="str">
        <f>_xlfn.XLOOKUP(Orders_CLEAN[[#This Row],[EmployeeID]],Employees[EmployeeID],Employees[EmployeeName])</f>
        <v>Palesa Steyn</v>
      </c>
      <c r="R1834" s="8">
        <f>Orders_CLEAN[[#This Row],[Quantity]]*Orders_CLEAN[[#This Row],[UnitPrice]]*(1-Orders_CLEAN[[#This Row],[Discount]])</f>
        <v>6787.3519999999999</v>
      </c>
      <c r="S1834" s="8">
        <f>Orders_CLEAN[[#This Row],[Cost]]*Orders_CLEAN[[#This Row],[Quantity]]</f>
        <v>4747.2699999999995</v>
      </c>
      <c r="T1834" s="8">
        <f>Orders_CLEAN[[#This Row],[LineTotal]]-Orders_CLEAN[[#This Row],[LineCost]]</f>
        <v>2040.0820000000003</v>
      </c>
      <c r="U1834" s="8" t="str">
        <f>IFERROR(IF(Orders_CLEAN[[#This Row],[Profit]]/Orders_CLEAN[[#This Row],[LineTotal]]&gt;0.3, "High", IF(Orders_CLEAN[[#This Row],[Profit]]/Orders_CLEAN[[#This Row],[LineTotal]]&gt;=0.15, "Medium", "Low")), "Quantity Error!")</f>
        <v>High</v>
      </c>
      <c r="V1834" s="8" t="str">
        <f>IF(COUNTIF(Returns[OrderID], Orders_CLEAN[[#This Row],[OrderID]])&gt;0, "Yes", "No")</f>
        <v>No</v>
      </c>
      <c r="W1834" s="19">
        <f>IF(Orders_CLEAN[[#This Row],[Returned]]="Yes",1,0)</f>
        <v>0</v>
      </c>
    </row>
    <row r="1835" spans="1:23" x14ac:dyDescent="0.2">
      <c r="A1835" t="s">
        <v>2633</v>
      </c>
      <c r="B1835" s="5">
        <v>45459</v>
      </c>
      <c r="C1835" s="5" t="str">
        <f>IF(Orders_CLEAN[[#This Row],[Quantity]]="", "Quantity Error!", "Q"&amp;ROUNDUP(MONTH(Orders_CLEAN[[#This Row],[OrderDate]])/3,0))</f>
        <v>Q2</v>
      </c>
      <c r="D1835" t="s">
        <v>40</v>
      </c>
      <c r="E1835" t="str">
        <f>_xlfn.XLOOKUP(Orders_CLEAN[[#This Row],[CustomerID]],Customers[CustomerID],Customers[CustomerName])</f>
        <v>Francois Coetzee</v>
      </c>
      <c r="F1835" t="s">
        <v>144</v>
      </c>
      <c r="G1835" t="str">
        <f>_xlfn.XLOOKUP(Orders_CLEAN[[#This Row],[ProductID]],Products[ProductID],Products[ProductName])</f>
        <v>Bookcases Model 1</v>
      </c>
      <c r="H1835" t="str">
        <f>_xlfn.XLOOKUP(Orders_CLEAN[[#This Row],[ProductName]],Products[ProductName],Products[Category])</f>
        <v>Furniture</v>
      </c>
      <c r="I1835" s="6">
        <f>_xlfn.XLOOKUP(Orders_CLEAN[[#This Row],[ProductID]],Products[ProductID],Products[Cost])</f>
        <v>644.65</v>
      </c>
      <c r="J1835">
        <v>3</v>
      </c>
      <c r="K1835" s="6">
        <v>1029.82</v>
      </c>
      <c r="L1835" s="7">
        <v>0.1</v>
      </c>
      <c r="M1835" t="s">
        <v>13</v>
      </c>
      <c r="N1835" t="s">
        <v>31</v>
      </c>
      <c r="O1835" t="str">
        <f>_xlfn.XLOOKUP(Orders_CLEAN[[#This Row],[Region]],Region_lookup[RegionCode],Region_lookup[RegionName])</f>
        <v>Gauteng</v>
      </c>
      <c r="P1835" t="s">
        <v>43</v>
      </c>
      <c r="Q1835" t="str">
        <f>_xlfn.XLOOKUP(Orders_CLEAN[[#This Row],[EmployeeID]],Employees[EmployeeID],Employees[EmployeeName])</f>
        <v>Thabo Dlamini</v>
      </c>
      <c r="R1835" s="8">
        <f>Orders_CLEAN[[#This Row],[Quantity]]*Orders_CLEAN[[#This Row],[UnitPrice]]*(1-Orders_CLEAN[[#This Row],[Discount]])</f>
        <v>2780.5140000000001</v>
      </c>
      <c r="S1835" s="8">
        <f>Orders_CLEAN[[#This Row],[Cost]]*Orders_CLEAN[[#This Row],[Quantity]]</f>
        <v>1933.9499999999998</v>
      </c>
      <c r="T1835" s="8">
        <f>Orders_CLEAN[[#This Row],[LineTotal]]-Orders_CLEAN[[#This Row],[LineCost]]</f>
        <v>846.56400000000031</v>
      </c>
      <c r="U1835" s="8" t="str">
        <f>IFERROR(IF(Orders_CLEAN[[#This Row],[Profit]]/Orders_CLEAN[[#This Row],[LineTotal]]&gt;0.3, "High", IF(Orders_CLEAN[[#This Row],[Profit]]/Orders_CLEAN[[#This Row],[LineTotal]]&gt;=0.15, "Medium", "Low")), "Quantity Error!")</f>
        <v>High</v>
      </c>
      <c r="V1835" s="8" t="str">
        <f>IF(COUNTIF(Returns[OrderID], Orders_CLEAN[[#This Row],[OrderID]])&gt;0, "Yes", "No")</f>
        <v>No</v>
      </c>
      <c r="W1835" s="19">
        <f>IF(Orders_CLEAN[[#This Row],[Returned]]="Yes",1,0)</f>
        <v>0</v>
      </c>
    </row>
    <row r="1836" spans="1:23" x14ac:dyDescent="0.2">
      <c r="A1836" t="s">
        <v>2634</v>
      </c>
      <c r="B1836" s="5">
        <v>45431</v>
      </c>
      <c r="C1836" s="5" t="str">
        <f>IF(Orders_CLEAN[[#This Row],[Quantity]]="", "Quantity Error!", "Q"&amp;ROUNDUP(MONTH(Orders_CLEAN[[#This Row],[OrderDate]])/3,0))</f>
        <v>Q2</v>
      </c>
      <c r="D1836" t="s">
        <v>404</v>
      </c>
      <c r="E1836" t="str">
        <f>_xlfn.XLOOKUP(Orders_CLEAN[[#This Row],[CustomerID]],Customers[CustomerID],Customers[CustomerName])</f>
        <v>Riaan Botha</v>
      </c>
      <c r="F1836" t="s">
        <v>231</v>
      </c>
      <c r="G1836" t="str">
        <f>_xlfn.XLOOKUP(Orders_CLEAN[[#This Row],[ProductID]],Products[ProductID],Products[ProductName])</f>
        <v>Accessories Model 2</v>
      </c>
      <c r="H1836" t="str">
        <f>_xlfn.XLOOKUP(Orders_CLEAN[[#This Row],[ProductName]],Products[ProductName],Products[Category])</f>
        <v>Technology</v>
      </c>
      <c r="I1836" s="6">
        <f>_xlfn.XLOOKUP(Orders_CLEAN[[#This Row],[ProductID]],Products[ProductID],Products[Cost])</f>
        <v>31.01</v>
      </c>
      <c r="J1836">
        <v>5</v>
      </c>
      <c r="K1836" s="6">
        <v>49.68</v>
      </c>
      <c r="L1836" s="7">
        <v>0.05</v>
      </c>
      <c r="M1836" t="s">
        <v>13</v>
      </c>
      <c r="N1836" t="s">
        <v>21</v>
      </c>
      <c r="O1836" t="str">
        <f>_xlfn.XLOOKUP(Orders_CLEAN[[#This Row],[Region]],Region_lookup[RegionCode],Region_lookup[RegionName])</f>
        <v>KwaZulu-Natal</v>
      </c>
      <c r="P1836" t="s">
        <v>97</v>
      </c>
      <c r="Q1836" t="str">
        <f>_xlfn.XLOOKUP(Orders_CLEAN[[#This Row],[EmployeeID]],Employees[EmployeeID],Employees[EmployeeName])</f>
        <v>Bongani Sithole</v>
      </c>
      <c r="R1836" s="8">
        <f>Orders_CLEAN[[#This Row],[Quantity]]*Orders_CLEAN[[#This Row],[UnitPrice]]*(1-Orders_CLEAN[[#This Row],[Discount]])</f>
        <v>235.98</v>
      </c>
      <c r="S1836" s="8">
        <f>Orders_CLEAN[[#This Row],[Cost]]*Orders_CLEAN[[#This Row],[Quantity]]</f>
        <v>155.05000000000001</v>
      </c>
      <c r="T1836" s="8">
        <f>Orders_CLEAN[[#This Row],[LineTotal]]-Orders_CLEAN[[#This Row],[LineCost]]</f>
        <v>80.929999999999978</v>
      </c>
      <c r="U1836" s="8" t="str">
        <f>IFERROR(IF(Orders_CLEAN[[#This Row],[Profit]]/Orders_CLEAN[[#This Row],[LineTotal]]&gt;0.3, "High", IF(Orders_CLEAN[[#This Row],[Profit]]/Orders_CLEAN[[#This Row],[LineTotal]]&gt;=0.15, "Medium", "Low")), "Quantity Error!")</f>
        <v>High</v>
      </c>
      <c r="V1836" s="8" t="str">
        <f>IF(COUNTIF(Returns[OrderID], Orders_CLEAN[[#This Row],[OrderID]])&gt;0, "Yes", "No")</f>
        <v>No</v>
      </c>
      <c r="W1836" s="19">
        <f>IF(Orders_CLEAN[[#This Row],[Returned]]="Yes",1,0)</f>
        <v>0</v>
      </c>
    </row>
    <row r="1837" spans="1:23" x14ac:dyDescent="0.2">
      <c r="A1837" t="s">
        <v>2635</v>
      </c>
      <c r="B1837" s="5">
        <v>45591</v>
      </c>
      <c r="C1837" s="5" t="str">
        <f>IF(Orders_CLEAN[[#This Row],[Quantity]]="", "Quantity Error!", "Q"&amp;ROUNDUP(MONTH(Orders_CLEAN[[#This Row],[OrderDate]])/3,0))</f>
        <v>Q4</v>
      </c>
      <c r="D1837" t="s">
        <v>261</v>
      </c>
      <c r="E1837" t="str">
        <f>_xlfn.XLOOKUP(Orders_CLEAN[[#This Row],[CustomerID]],Customers[CustomerID],Customers[CustomerName])</f>
        <v>Palesa Molefe</v>
      </c>
      <c r="F1837" t="s">
        <v>51</v>
      </c>
      <c r="G1837" t="str">
        <f>_xlfn.XLOOKUP(Orders_CLEAN[[#This Row],[ProductID]],Products[ProductID],Products[ProductName])</f>
        <v>Bookcases Model 4</v>
      </c>
      <c r="H1837" t="str">
        <f>_xlfn.XLOOKUP(Orders_CLEAN[[#This Row],[ProductName]],Products[ProductName],Products[Category])</f>
        <v>Furniture</v>
      </c>
      <c r="I1837" s="6">
        <f>_xlfn.XLOOKUP(Orders_CLEAN[[#This Row],[ProductID]],Products[ProductID],Products[Cost])</f>
        <v>539.9</v>
      </c>
      <c r="J1837">
        <v>7</v>
      </c>
      <c r="K1837" s="6">
        <v>1019.72</v>
      </c>
      <c r="L1837" s="7">
        <v>0.2</v>
      </c>
      <c r="M1837" t="s">
        <v>27</v>
      </c>
      <c r="N1837" t="s">
        <v>31</v>
      </c>
      <c r="O1837" t="str">
        <f>_xlfn.XLOOKUP(Orders_CLEAN[[#This Row],[Region]],Region_lookup[RegionCode],Region_lookup[RegionName])</f>
        <v>Gauteng</v>
      </c>
      <c r="P1837" t="s">
        <v>32</v>
      </c>
      <c r="Q1837" t="str">
        <f>_xlfn.XLOOKUP(Orders_CLEAN[[#This Row],[EmployeeID]],Employees[EmployeeID],Employees[EmployeeName])</f>
        <v>Nomvula Mokoena</v>
      </c>
      <c r="R1837" s="8">
        <f>Orders_CLEAN[[#This Row],[Quantity]]*Orders_CLEAN[[#This Row],[UnitPrice]]*(1-Orders_CLEAN[[#This Row],[Discount]])</f>
        <v>5710.4320000000007</v>
      </c>
      <c r="S1837" s="8">
        <f>Orders_CLEAN[[#This Row],[Cost]]*Orders_CLEAN[[#This Row],[Quantity]]</f>
        <v>3779.2999999999997</v>
      </c>
      <c r="T1837" s="8">
        <f>Orders_CLEAN[[#This Row],[LineTotal]]-Orders_CLEAN[[#This Row],[LineCost]]</f>
        <v>1931.132000000001</v>
      </c>
      <c r="U1837" s="8" t="str">
        <f>IFERROR(IF(Orders_CLEAN[[#This Row],[Profit]]/Orders_CLEAN[[#This Row],[LineTotal]]&gt;0.3, "High", IF(Orders_CLEAN[[#This Row],[Profit]]/Orders_CLEAN[[#This Row],[LineTotal]]&gt;=0.15, "Medium", "Low")), "Quantity Error!")</f>
        <v>High</v>
      </c>
      <c r="V1837" s="8" t="str">
        <f>IF(COUNTIF(Returns[OrderID], Orders_CLEAN[[#This Row],[OrderID]])&gt;0, "Yes", "No")</f>
        <v>No</v>
      </c>
      <c r="W1837" s="19">
        <f>IF(Orders_CLEAN[[#This Row],[Returned]]="Yes",1,0)</f>
        <v>0</v>
      </c>
    </row>
    <row r="1838" spans="1:23" x14ac:dyDescent="0.2">
      <c r="A1838" t="s">
        <v>2637</v>
      </c>
      <c r="B1838" s="5">
        <v>45336</v>
      </c>
      <c r="C1838" s="5" t="str">
        <f>IF(Orders_CLEAN[[#This Row],[Quantity]]="", "Quantity Error!", "Q"&amp;ROUNDUP(MONTH(Orders_CLEAN[[#This Row],[OrderDate]])/3,0))</f>
        <v>Q1</v>
      </c>
      <c r="D1838" t="s">
        <v>84</v>
      </c>
      <c r="E1838" t="str">
        <f>_xlfn.XLOOKUP(Orders_CLEAN[[#This Row],[CustomerID]],Customers[CustomerID],Customers[CustomerName])</f>
        <v>Francois Khumalo</v>
      </c>
      <c r="F1838" t="s">
        <v>12</v>
      </c>
      <c r="G1838" t="str">
        <f>_xlfn.XLOOKUP(Orders_CLEAN[[#This Row],[ProductID]],Products[ProductID],Products[ProductName])</f>
        <v>Printers Model 3</v>
      </c>
      <c r="H1838" t="str">
        <f>_xlfn.XLOOKUP(Orders_CLEAN[[#This Row],[ProductName]],Products[ProductName],Products[Category])</f>
        <v>Technology</v>
      </c>
      <c r="I1838" s="6">
        <f>_xlfn.XLOOKUP(Orders_CLEAN[[#This Row],[ProductID]],Products[ProductID],Products[Cost])</f>
        <v>127.85</v>
      </c>
      <c r="J1838">
        <v>7</v>
      </c>
      <c r="K1838" s="6">
        <v>210.2</v>
      </c>
      <c r="L1838" s="7">
        <v>0</v>
      </c>
      <c r="M1838" t="s">
        <v>13</v>
      </c>
      <c r="N1838" t="s">
        <v>31</v>
      </c>
      <c r="O1838" t="str">
        <f>_xlfn.XLOOKUP(Orders_CLEAN[[#This Row],[Region]],Region_lookup[RegionCode],Region_lookup[RegionName])</f>
        <v>Gauteng</v>
      </c>
      <c r="P1838" t="s">
        <v>43</v>
      </c>
      <c r="Q1838" t="str">
        <f>_xlfn.XLOOKUP(Orders_CLEAN[[#This Row],[EmployeeID]],Employees[EmployeeID],Employees[EmployeeName])</f>
        <v>Thabo Dlamini</v>
      </c>
      <c r="R1838" s="8">
        <f>Orders_CLEAN[[#This Row],[Quantity]]*Orders_CLEAN[[#This Row],[UnitPrice]]*(1-Orders_CLEAN[[#This Row],[Discount]])</f>
        <v>1471.3999999999999</v>
      </c>
      <c r="S1838" s="8">
        <f>Orders_CLEAN[[#This Row],[Cost]]*Orders_CLEAN[[#This Row],[Quantity]]</f>
        <v>894.94999999999993</v>
      </c>
      <c r="T1838" s="8">
        <f>Orders_CLEAN[[#This Row],[LineTotal]]-Orders_CLEAN[[#This Row],[LineCost]]</f>
        <v>576.44999999999993</v>
      </c>
      <c r="U1838" s="8" t="str">
        <f>IFERROR(IF(Orders_CLEAN[[#This Row],[Profit]]/Orders_CLEAN[[#This Row],[LineTotal]]&gt;0.3, "High", IF(Orders_CLEAN[[#This Row],[Profit]]/Orders_CLEAN[[#This Row],[LineTotal]]&gt;=0.15, "Medium", "Low")), "Quantity Error!")</f>
        <v>High</v>
      </c>
      <c r="V1838" s="8" t="str">
        <f>IF(COUNTIF(Returns[OrderID], Orders_CLEAN[[#This Row],[OrderID]])&gt;0, "Yes", "No")</f>
        <v>No</v>
      </c>
      <c r="W1838" s="19">
        <f>IF(Orders_CLEAN[[#This Row],[Returned]]="Yes",1,0)</f>
        <v>0</v>
      </c>
    </row>
    <row r="1839" spans="1:23" x14ac:dyDescent="0.2">
      <c r="A1839" t="s">
        <v>2638</v>
      </c>
      <c r="B1839" s="5">
        <v>45468</v>
      </c>
      <c r="C1839" s="5" t="str">
        <f>IF(Orders_CLEAN[[#This Row],[Quantity]]="", "Quantity Error!", "Q"&amp;ROUNDUP(MONTH(Orders_CLEAN[[#This Row],[OrderDate]])/3,0))</f>
        <v>Q2</v>
      </c>
      <c r="D1839" t="s">
        <v>29</v>
      </c>
      <c r="E1839" t="str">
        <f>_xlfn.XLOOKUP(Orders_CLEAN[[#This Row],[CustomerID]],Customers[CustomerID],Customers[CustomerName])</f>
        <v>Lerato Molefe</v>
      </c>
      <c r="F1839" t="s">
        <v>118</v>
      </c>
      <c r="G1839" t="str">
        <f>_xlfn.XLOOKUP(Orders_CLEAN[[#This Row],[ProductID]],Products[ProductID],Products[ProductName])</f>
        <v>Paper Model 1</v>
      </c>
      <c r="H1839" t="str">
        <f>_xlfn.XLOOKUP(Orders_CLEAN[[#This Row],[ProductName]],Products[ProductName],Products[Category])</f>
        <v>Office Supplies</v>
      </c>
      <c r="I1839" s="6">
        <f>_xlfn.XLOOKUP(Orders_CLEAN[[#This Row],[ProductID]],Products[ProductID],Products[Cost])</f>
        <v>193.58</v>
      </c>
      <c r="J1839">
        <v>10</v>
      </c>
      <c r="K1839" s="6">
        <v>347.15</v>
      </c>
      <c r="L1839" s="7">
        <v>0.05</v>
      </c>
      <c r="M1839" t="s">
        <v>62</v>
      </c>
      <c r="N1839" t="s">
        <v>31</v>
      </c>
      <c r="O1839" t="str">
        <f>_xlfn.XLOOKUP(Orders_CLEAN[[#This Row],[Region]],Region_lookup[RegionCode],Region_lookup[RegionName])</f>
        <v>Gauteng</v>
      </c>
      <c r="P1839" t="s">
        <v>52</v>
      </c>
      <c r="Q1839" t="str">
        <f>_xlfn.XLOOKUP(Orders_CLEAN[[#This Row],[EmployeeID]],Employees[EmployeeID],Employees[EmployeeName])</f>
        <v>Precious Mbatha</v>
      </c>
      <c r="R1839" s="8">
        <f>Orders_CLEAN[[#This Row],[Quantity]]*Orders_CLEAN[[#This Row],[UnitPrice]]*(1-Orders_CLEAN[[#This Row],[Discount]])</f>
        <v>3297.9249999999997</v>
      </c>
      <c r="S1839" s="8">
        <f>Orders_CLEAN[[#This Row],[Cost]]*Orders_CLEAN[[#This Row],[Quantity]]</f>
        <v>1935.8000000000002</v>
      </c>
      <c r="T1839" s="8">
        <f>Orders_CLEAN[[#This Row],[LineTotal]]-Orders_CLEAN[[#This Row],[LineCost]]</f>
        <v>1362.1249999999995</v>
      </c>
      <c r="U1839" s="8" t="str">
        <f>IFERROR(IF(Orders_CLEAN[[#This Row],[Profit]]/Orders_CLEAN[[#This Row],[LineTotal]]&gt;0.3, "High", IF(Orders_CLEAN[[#This Row],[Profit]]/Orders_CLEAN[[#This Row],[LineTotal]]&gt;=0.15, "Medium", "Low")), "Quantity Error!")</f>
        <v>High</v>
      </c>
      <c r="V1839" s="8" t="str">
        <f>IF(COUNTIF(Returns[OrderID], Orders_CLEAN[[#This Row],[OrderID]])&gt;0, "Yes", "No")</f>
        <v>No</v>
      </c>
      <c r="W1839" s="19">
        <f>IF(Orders_CLEAN[[#This Row],[Returned]]="Yes",1,0)</f>
        <v>0</v>
      </c>
    </row>
    <row r="1840" spans="1:23" x14ac:dyDescent="0.2">
      <c r="A1840" t="s">
        <v>2639</v>
      </c>
      <c r="B1840" s="5">
        <v>45737</v>
      </c>
      <c r="C1840" s="5" t="str">
        <f>IF(Orders_CLEAN[[#This Row],[Quantity]]="", "Quantity Error!", "Q"&amp;ROUNDUP(MONTH(Orders_CLEAN[[#This Row],[OrderDate]])/3,0))</f>
        <v>Q1</v>
      </c>
      <c r="D1840" t="s">
        <v>296</v>
      </c>
      <c r="E1840" t="str">
        <f>_xlfn.XLOOKUP(Orders_CLEAN[[#This Row],[CustomerID]],Customers[CustomerID],Customers[CustomerName])</f>
        <v>Francois Le Roux</v>
      </c>
      <c r="F1840" t="s">
        <v>55</v>
      </c>
      <c r="G1840" t="str">
        <f>_xlfn.XLOOKUP(Orders_CLEAN[[#This Row],[ProductID]],Products[ProductID],Products[ProductName])</f>
        <v>Paper Model 3</v>
      </c>
      <c r="H1840" t="str">
        <f>_xlfn.XLOOKUP(Orders_CLEAN[[#This Row],[ProductName]],Products[ProductName],Products[Category])</f>
        <v>Office Supplies</v>
      </c>
      <c r="I1840" s="6">
        <f>_xlfn.XLOOKUP(Orders_CLEAN[[#This Row],[ProductID]],Products[ProductID],Products[Cost])</f>
        <v>239.71</v>
      </c>
      <c r="J1840">
        <v>9</v>
      </c>
      <c r="K1840" s="6">
        <v>522.34</v>
      </c>
      <c r="L1840" s="7">
        <v>0</v>
      </c>
      <c r="M1840" t="s">
        <v>13</v>
      </c>
      <c r="N1840" t="s">
        <v>47</v>
      </c>
      <c r="O1840" t="str">
        <f>_xlfn.XLOOKUP(Orders_CLEAN[[#This Row],[Region]],Region_lookup[RegionCode],Region_lookup[RegionName])</f>
        <v>Eastern Cape</v>
      </c>
      <c r="P1840" t="s">
        <v>75</v>
      </c>
      <c r="Q1840" t="str">
        <f>_xlfn.XLOOKUP(Orders_CLEAN[[#This Row],[EmployeeID]],Employees[EmployeeID],Employees[EmployeeName])</f>
        <v>Francois Steyn</v>
      </c>
      <c r="R1840" s="8">
        <f>Orders_CLEAN[[#This Row],[Quantity]]*Orders_CLEAN[[#This Row],[UnitPrice]]*(1-Orders_CLEAN[[#This Row],[Discount]])</f>
        <v>4701.0600000000004</v>
      </c>
      <c r="S1840" s="8">
        <f>Orders_CLEAN[[#This Row],[Cost]]*Orders_CLEAN[[#This Row],[Quantity]]</f>
        <v>2157.39</v>
      </c>
      <c r="T1840" s="8">
        <f>Orders_CLEAN[[#This Row],[LineTotal]]-Orders_CLEAN[[#This Row],[LineCost]]</f>
        <v>2543.6700000000005</v>
      </c>
      <c r="U1840" s="8" t="str">
        <f>IFERROR(IF(Orders_CLEAN[[#This Row],[Profit]]/Orders_CLEAN[[#This Row],[LineTotal]]&gt;0.3, "High", IF(Orders_CLEAN[[#This Row],[Profit]]/Orders_CLEAN[[#This Row],[LineTotal]]&gt;=0.15, "Medium", "Low")), "Quantity Error!")</f>
        <v>High</v>
      </c>
      <c r="V1840" s="8" t="str">
        <f>IF(COUNTIF(Returns[OrderID], Orders_CLEAN[[#This Row],[OrderID]])&gt;0, "Yes", "No")</f>
        <v>No</v>
      </c>
      <c r="W1840" s="19">
        <f>IF(Orders_CLEAN[[#This Row],[Returned]]="Yes",1,0)</f>
        <v>0</v>
      </c>
    </row>
    <row r="1841" spans="1:23" x14ac:dyDescent="0.2">
      <c r="A1841" t="s">
        <v>2640</v>
      </c>
      <c r="B1841" s="5">
        <v>45390</v>
      </c>
      <c r="C1841" s="5" t="str">
        <f>IF(Orders_CLEAN[[#This Row],[Quantity]]="", "Quantity Error!", "Q"&amp;ROUNDUP(MONTH(Orders_CLEAN[[#This Row],[OrderDate]])/3,0))</f>
        <v>Q2</v>
      </c>
      <c r="D1841" t="s">
        <v>218</v>
      </c>
      <c r="E1841" t="str">
        <f>_xlfn.XLOOKUP(Orders_CLEAN[[#This Row],[CustomerID]],Customers[CustomerID],Customers[CustomerName])</f>
        <v>Anja Mbatha</v>
      </c>
      <c r="F1841" t="s">
        <v>55</v>
      </c>
      <c r="G1841" t="str">
        <f>_xlfn.XLOOKUP(Orders_CLEAN[[#This Row],[ProductID]],Products[ProductID],Products[ProductName])</f>
        <v>Paper Model 3</v>
      </c>
      <c r="H1841" t="str">
        <f>_xlfn.XLOOKUP(Orders_CLEAN[[#This Row],[ProductName]],Products[ProductName],Products[Category])</f>
        <v>Office Supplies</v>
      </c>
      <c r="I1841" s="6">
        <f>_xlfn.XLOOKUP(Orders_CLEAN[[#This Row],[ProductID]],Products[ProductID],Products[Cost])</f>
        <v>239.71</v>
      </c>
      <c r="J1841">
        <v>2</v>
      </c>
      <c r="K1841" s="6">
        <v>522.34</v>
      </c>
      <c r="L1841" s="7">
        <v>0.15</v>
      </c>
      <c r="M1841" t="s">
        <v>27</v>
      </c>
      <c r="N1841" t="s">
        <v>31</v>
      </c>
      <c r="O1841" t="str">
        <f>_xlfn.XLOOKUP(Orders_CLEAN[[#This Row],[Region]],Region_lookup[RegionCode],Region_lookup[RegionName])</f>
        <v>Gauteng</v>
      </c>
      <c r="P1841" t="s">
        <v>52</v>
      </c>
      <c r="Q1841" t="str">
        <f>_xlfn.XLOOKUP(Orders_CLEAN[[#This Row],[EmployeeID]],Employees[EmployeeID],Employees[EmployeeName])</f>
        <v>Precious Mbatha</v>
      </c>
      <c r="R1841" s="8">
        <f>Orders_CLEAN[[#This Row],[Quantity]]*Orders_CLEAN[[#This Row],[UnitPrice]]*(1-Orders_CLEAN[[#This Row],[Discount]])</f>
        <v>887.97800000000007</v>
      </c>
      <c r="S1841" s="8">
        <f>Orders_CLEAN[[#This Row],[Cost]]*Orders_CLEAN[[#This Row],[Quantity]]</f>
        <v>479.42</v>
      </c>
      <c r="T1841" s="8">
        <f>Orders_CLEAN[[#This Row],[LineTotal]]-Orders_CLEAN[[#This Row],[LineCost]]</f>
        <v>408.55800000000005</v>
      </c>
      <c r="U1841" s="8" t="str">
        <f>IFERROR(IF(Orders_CLEAN[[#This Row],[Profit]]/Orders_CLEAN[[#This Row],[LineTotal]]&gt;0.3, "High", IF(Orders_CLEAN[[#This Row],[Profit]]/Orders_CLEAN[[#This Row],[LineTotal]]&gt;=0.15, "Medium", "Low")), "Quantity Error!")</f>
        <v>High</v>
      </c>
      <c r="V1841" s="8" t="str">
        <f>IF(COUNTIF(Returns[OrderID], Orders_CLEAN[[#This Row],[OrderID]])&gt;0, "Yes", "No")</f>
        <v>No</v>
      </c>
      <c r="W1841" s="19">
        <f>IF(Orders_CLEAN[[#This Row],[Returned]]="Yes",1,0)</f>
        <v>0</v>
      </c>
    </row>
    <row r="1842" spans="1:23" x14ac:dyDescent="0.2">
      <c r="A1842" t="s">
        <v>2641</v>
      </c>
      <c r="B1842" s="5">
        <v>45493</v>
      </c>
      <c r="C1842" s="5" t="str">
        <f>IF(Orders_CLEAN[[#This Row],[Quantity]]="", "Quantity Error!", "Q"&amp;ROUNDUP(MONTH(Orders_CLEAN[[#This Row],[OrderDate]])/3,0))</f>
        <v>Q3</v>
      </c>
      <c r="D1842" t="s">
        <v>975</v>
      </c>
      <c r="E1842" t="str">
        <f>_xlfn.XLOOKUP(Orders_CLEAN[[#This Row],[CustomerID]],Customers[CustomerID],Customers[CustomerName])</f>
        <v>Chantelle Kruger</v>
      </c>
      <c r="F1842" t="s">
        <v>139</v>
      </c>
      <c r="G1842" t="str">
        <f>_xlfn.XLOOKUP(Orders_CLEAN[[#This Row],[ProductID]],Products[ProductID],Products[ProductName])</f>
        <v>Envelopes Model 3</v>
      </c>
      <c r="H1842" t="str">
        <f>_xlfn.XLOOKUP(Orders_CLEAN[[#This Row],[ProductName]],Products[ProductName],Products[Category])</f>
        <v>Office Supplies</v>
      </c>
      <c r="I1842" s="6">
        <f>_xlfn.XLOOKUP(Orders_CLEAN[[#This Row],[ProductID]],Products[ProductID],Products[Cost])</f>
        <v>110.07</v>
      </c>
      <c r="J1842">
        <v>8</v>
      </c>
      <c r="K1842" s="6">
        <v>193.99</v>
      </c>
      <c r="L1842" s="7">
        <v>0</v>
      </c>
      <c r="M1842" t="s">
        <v>62</v>
      </c>
      <c r="N1842" t="s">
        <v>21</v>
      </c>
      <c r="O1842" t="str">
        <f>_xlfn.XLOOKUP(Orders_CLEAN[[#This Row],[Region]],Region_lookup[RegionCode],Region_lookup[RegionName])</f>
        <v>KwaZulu-Natal</v>
      </c>
      <c r="P1842" t="s">
        <v>170</v>
      </c>
      <c r="Q1842" t="str">
        <f>_xlfn.XLOOKUP(Orders_CLEAN[[#This Row],[EmployeeID]],Employees[EmployeeID],Employees[EmployeeName])</f>
        <v>Nomvula Le Roux</v>
      </c>
      <c r="R1842" s="8">
        <f>Orders_CLEAN[[#This Row],[Quantity]]*Orders_CLEAN[[#This Row],[UnitPrice]]*(1-Orders_CLEAN[[#This Row],[Discount]])</f>
        <v>1551.92</v>
      </c>
      <c r="S1842" s="8">
        <f>Orders_CLEAN[[#This Row],[Cost]]*Orders_CLEAN[[#This Row],[Quantity]]</f>
        <v>880.56</v>
      </c>
      <c r="T1842" s="8">
        <f>Orders_CLEAN[[#This Row],[LineTotal]]-Orders_CLEAN[[#This Row],[LineCost]]</f>
        <v>671.36000000000013</v>
      </c>
      <c r="U1842" s="8" t="str">
        <f>IFERROR(IF(Orders_CLEAN[[#This Row],[Profit]]/Orders_CLEAN[[#This Row],[LineTotal]]&gt;0.3, "High", IF(Orders_CLEAN[[#This Row],[Profit]]/Orders_CLEAN[[#This Row],[LineTotal]]&gt;=0.15, "Medium", "Low")), "Quantity Error!")</f>
        <v>High</v>
      </c>
      <c r="V1842" s="8" t="str">
        <f>IF(COUNTIF(Returns[OrderID], Orders_CLEAN[[#This Row],[OrderID]])&gt;0, "Yes", "No")</f>
        <v>No</v>
      </c>
      <c r="W1842" s="19">
        <f>IF(Orders_CLEAN[[#This Row],[Returned]]="Yes",1,0)</f>
        <v>0</v>
      </c>
    </row>
    <row r="1843" spans="1:23" x14ac:dyDescent="0.2">
      <c r="A1843" t="s">
        <v>2642</v>
      </c>
      <c r="B1843" s="5">
        <v>45609</v>
      </c>
      <c r="C1843" s="5" t="str">
        <f>IF(Orders_CLEAN[[#This Row],[Quantity]]="", "Quantity Error!", "Q"&amp;ROUNDUP(MONTH(Orders_CLEAN[[#This Row],[OrderDate]])/3,0))</f>
        <v>Q4</v>
      </c>
      <c r="D1843" t="s">
        <v>519</v>
      </c>
      <c r="E1843" t="str">
        <f>_xlfn.XLOOKUP(Orders_CLEAN[[#This Row],[CustomerID]],Customers[CustomerID],Customers[CustomerName])</f>
        <v>Francois Van Der Merwe</v>
      </c>
      <c r="F1843" t="s">
        <v>100</v>
      </c>
      <c r="G1843" t="str">
        <f>_xlfn.XLOOKUP(Orders_CLEAN[[#This Row],[ProductID]],Products[ProductID],Products[ProductName])</f>
        <v>Printers Model 1</v>
      </c>
      <c r="H1843" t="str">
        <f>_xlfn.XLOOKUP(Orders_CLEAN[[#This Row],[ProductName]],Products[ProductName],Products[Category])</f>
        <v>Technology</v>
      </c>
      <c r="I1843" s="6">
        <f>_xlfn.XLOOKUP(Orders_CLEAN[[#This Row],[ProductID]],Products[ProductID],Products[Cost])</f>
        <v>595.79999999999995</v>
      </c>
      <c r="J1843">
        <v>3</v>
      </c>
      <c r="K1843" s="6">
        <v>1280.18</v>
      </c>
      <c r="L1843" s="7">
        <v>0</v>
      </c>
      <c r="M1843" t="s">
        <v>36</v>
      </c>
      <c r="N1843" t="s">
        <v>14</v>
      </c>
      <c r="O1843" t="str">
        <f>_xlfn.XLOOKUP(Orders_CLEAN[[#This Row],[Region]],Region_lookup[RegionCode],Region_lookup[RegionName])</f>
        <v>Western Cape</v>
      </c>
      <c r="P1843" t="s">
        <v>15</v>
      </c>
      <c r="Q1843" t="str">
        <f>_xlfn.XLOOKUP(Orders_CLEAN[[#This Row],[EmployeeID]],Employees[EmployeeID],Employees[EmployeeName])</f>
        <v>Anja Fourie</v>
      </c>
      <c r="R1843" s="8">
        <f>Orders_CLEAN[[#This Row],[Quantity]]*Orders_CLEAN[[#This Row],[UnitPrice]]*(1-Orders_CLEAN[[#This Row],[Discount]])</f>
        <v>3840.54</v>
      </c>
      <c r="S1843" s="8">
        <f>Orders_CLEAN[[#This Row],[Cost]]*Orders_CLEAN[[#This Row],[Quantity]]</f>
        <v>1787.3999999999999</v>
      </c>
      <c r="T1843" s="8">
        <f>Orders_CLEAN[[#This Row],[LineTotal]]-Orders_CLEAN[[#This Row],[LineCost]]</f>
        <v>2053.1400000000003</v>
      </c>
      <c r="U1843" s="8" t="str">
        <f>IFERROR(IF(Orders_CLEAN[[#This Row],[Profit]]/Orders_CLEAN[[#This Row],[LineTotal]]&gt;0.3, "High", IF(Orders_CLEAN[[#This Row],[Profit]]/Orders_CLEAN[[#This Row],[LineTotal]]&gt;=0.15, "Medium", "Low")), "Quantity Error!")</f>
        <v>High</v>
      </c>
      <c r="V1843" s="8" t="str">
        <f>IF(COUNTIF(Returns[OrderID], Orders_CLEAN[[#This Row],[OrderID]])&gt;0, "Yes", "No")</f>
        <v>No</v>
      </c>
      <c r="W1843" s="19">
        <f>IF(Orders_CLEAN[[#This Row],[Returned]]="Yes",1,0)</f>
        <v>0</v>
      </c>
    </row>
    <row r="1844" spans="1:23" x14ac:dyDescent="0.2">
      <c r="A1844" t="s">
        <v>2643</v>
      </c>
      <c r="B1844" s="5">
        <v>45494</v>
      </c>
      <c r="C1844" s="5" t="str">
        <f>IF(Orders_CLEAN[[#This Row],[Quantity]]="", "Quantity Error!", "Q"&amp;ROUNDUP(MONTH(Orders_CLEAN[[#This Row],[OrderDate]])/3,0))</f>
        <v>Q3</v>
      </c>
      <c r="D1844" t="s">
        <v>434</v>
      </c>
      <c r="E1844" t="str">
        <f>_xlfn.XLOOKUP(Orders_CLEAN[[#This Row],[CustomerID]],Customers[CustomerID],Customers[CustomerName])</f>
        <v>Chantelle Khumalo</v>
      </c>
      <c r="F1844" t="s">
        <v>41</v>
      </c>
      <c r="G1844" t="str">
        <f>_xlfn.XLOOKUP(Orders_CLEAN[[#This Row],[ProductID]],Products[ProductID],Products[ProductName])</f>
        <v>Pens Model 3</v>
      </c>
      <c r="H1844" t="str">
        <f>_xlfn.XLOOKUP(Orders_CLEAN[[#This Row],[ProductName]],Products[ProductName],Products[Category])</f>
        <v>Office Supplies</v>
      </c>
      <c r="I1844" s="6">
        <f>_xlfn.XLOOKUP(Orders_CLEAN[[#This Row],[ProductID]],Products[ProductID],Products[Cost])</f>
        <v>498.61</v>
      </c>
      <c r="J1844">
        <v>4</v>
      </c>
      <c r="K1844" s="6">
        <v>944.31</v>
      </c>
      <c r="L1844" s="7">
        <v>0.05</v>
      </c>
      <c r="M1844" t="s">
        <v>36</v>
      </c>
      <c r="N1844" t="s">
        <v>31</v>
      </c>
      <c r="O1844" t="str">
        <f>_xlfn.XLOOKUP(Orders_CLEAN[[#This Row],[Region]],Region_lookup[RegionCode],Region_lookup[RegionName])</f>
        <v>Gauteng</v>
      </c>
      <c r="P1844" t="s">
        <v>52</v>
      </c>
      <c r="Q1844" t="str">
        <f>_xlfn.XLOOKUP(Orders_CLEAN[[#This Row],[EmployeeID]],Employees[EmployeeID],Employees[EmployeeName])</f>
        <v>Precious Mbatha</v>
      </c>
      <c r="R1844" s="8">
        <f>Orders_CLEAN[[#This Row],[Quantity]]*Orders_CLEAN[[#This Row],[UnitPrice]]*(1-Orders_CLEAN[[#This Row],[Discount]])</f>
        <v>3588.3779999999997</v>
      </c>
      <c r="S1844" s="8">
        <f>Orders_CLEAN[[#This Row],[Cost]]*Orders_CLEAN[[#This Row],[Quantity]]</f>
        <v>1994.44</v>
      </c>
      <c r="T1844" s="8">
        <f>Orders_CLEAN[[#This Row],[LineTotal]]-Orders_CLEAN[[#This Row],[LineCost]]</f>
        <v>1593.9379999999996</v>
      </c>
      <c r="U1844" s="8" t="str">
        <f>IFERROR(IF(Orders_CLEAN[[#This Row],[Profit]]/Orders_CLEAN[[#This Row],[LineTotal]]&gt;0.3, "High", IF(Orders_CLEAN[[#This Row],[Profit]]/Orders_CLEAN[[#This Row],[LineTotal]]&gt;=0.15, "Medium", "Low")), "Quantity Error!")</f>
        <v>High</v>
      </c>
      <c r="V1844" s="8" t="str">
        <f>IF(COUNTIF(Returns[OrderID], Orders_CLEAN[[#This Row],[OrderID]])&gt;0, "Yes", "No")</f>
        <v>No</v>
      </c>
      <c r="W1844" s="19">
        <f>IF(Orders_CLEAN[[#This Row],[Returned]]="Yes",1,0)</f>
        <v>0</v>
      </c>
    </row>
    <row r="1845" spans="1:23" x14ac:dyDescent="0.2">
      <c r="A1845" t="s">
        <v>2644</v>
      </c>
      <c r="B1845" s="5">
        <v>45725</v>
      </c>
      <c r="C1845" s="5" t="str">
        <f>IF(Orders_CLEAN[[#This Row],[Quantity]]="", "Quantity Error!", "Q"&amp;ROUNDUP(MONTH(Orders_CLEAN[[#This Row],[OrderDate]])/3,0))</f>
        <v>Q1</v>
      </c>
      <c r="D1845" t="s">
        <v>323</v>
      </c>
      <c r="E1845" t="str">
        <f>_xlfn.XLOOKUP(Orders_CLEAN[[#This Row],[CustomerID]],Customers[CustomerID],Customers[CustomerName])</f>
        <v>Nomsa Molefe</v>
      </c>
      <c r="F1845" t="s">
        <v>88</v>
      </c>
      <c r="G1845" t="str">
        <f>_xlfn.XLOOKUP(Orders_CLEAN[[#This Row],[ProductID]],Products[ProductID],Products[ProductName])</f>
        <v>Tables Model 2</v>
      </c>
      <c r="H1845" t="str">
        <f>_xlfn.XLOOKUP(Orders_CLEAN[[#This Row],[ProductName]],Products[ProductName],Products[Category])</f>
        <v>Furniture</v>
      </c>
      <c r="I1845" s="6">
        <f>_xlfn.XLOOKUP(Orders_CLEAN[[#This Row],[ProductID]],Products[ProductID],Products[Cost])</f>
        <v>752.53</v>
      </c>
      <c r="J1845">
        <v>9</v>
      </c>
      <c r="K1845" s="6">
        <v>1018.12</v>
      </c>
      <c r="L1845" s="7">
        <v>0</v>
      </c>
      <c r="M1845" t="s">
        <v>62</v>
      </c>
      <c r="N1845" t="s">
        <v>14</v>
      </c>
      <c r="O1845" t="str">
        <f>_xlfn.XLOOKUP(Orders_CLEAN[[#This Row],[Region]],Region_lookup[RegionCode],Region_lookup[RegionName])</f>
        <v>Western Cape</v>
      </c>
      <c r="P1845" t="s">
        <v>15</v>
      </c>
      <c r="Q1845" t="str">
        <f>_xlfn.XLOOKUP(Orders_CLEAN[[#This Row],[EmployeeID]],Employees[EmployeeID],Employees[EmployeeName])</f>
        <v>Anja Fourie</v>
      </c>
      <c r="R1845" s="8">
        <f>Orders_CLEAN[[#This Row],[Quantity]]*Orders_CLEAN[[#This Row],[UnitPrice]]*(1-Orders_CLEAN[[#This Row],[Discount]])</f>
        <v>9163.08</v>
      </c>
      <c r="S1845" s="8">
        <f>Orders_CLEAN[[#This Row],[Cost]]*Orders_CLEAN[[#This Row],[Quantity]]</f>
        <v>6772.7699999999995</v>
      </c>
      <c r="T1845" s="8">
        <f>Orders_CLEAN[[#This Row],[LineTotal]]-Orders_CLEAN[[#This Row],[LineCost]]</f>
        <v>2390.3100000000004</v>
      </c>
      <c r="U1845" s="8" t="str">
        <f>IFERROR(IF(Orders_CLEAN[[#This Row],[Profit]]/Orders_CLEAN[[#This Row],[LineTotal]]&gt;0.3, "High", IF(Orders_CLEAN[[#This Row],[Profit]]/Orders_CLEAN[[#This Row],[LineTotal]]&gt;=0.15, "Medium", "Low")), "Quantity Error!")</f>
        <v>Medium</v>
      </c>
      <c r="V1845" s="8" t="str">
        <f>IF(COUNTIF(Returns[OrderID], Orders_CLEAN[[#This Row],[OrderID]])&gt;0, "Yes", "No")</f>
        <v>No</v>
      </c>
      <c r="W1845" s="19">
        <f>IF(Orders_CLEAN[[#This Row],[Returned]]="Yes",1,0)</f>
        <v>0</v>
      </c>
    </row>
    <row r="1846" spans="1:23" x14ac:dyDescent="0.2">
      <c r="A1846" t="s">
        <v>2645</v>
      </c>
      <c r="B1846" s="5">
        <v>45711</v>
      </c>
      <c r="C1846" s="5" t="str">
        <f>IF(Orders_CLEAN[[#This Row],[Quantity]]="", "Quantity Error!", "Q"&amp;ROUNDUP(MONTH(Orders_CLEAN[[#This Row],[OrderDate]])/3,0))</f>
        <v>Quantity Error!</v>
      </c>
      <c r="D1846" t="s">
        <v>467</v>
      </c>
      <c r="E1846" t="str">
        <f>_xlfn.XLOOKUP(Orders_CLEAN[[#This Row],[CustomerID]],Customers[CustomerID],Customers[CustomerName])</f>
        <v>Thabo Molefe</v>
      </c>
      <c r="F1846" t="s">
        <v>78</v>
      </c>
      <c r="G1846" t="str">
        <f>_xlfn.XLOOKUP(Orders_CLEAN[[#This Row],[ProductID]],Products[ProductID],Products[ProductName])</f>
        <v>Desks Model 3</v>
      </c>
      <c r="H1846" t="str">
        <f>_xlfn.XLOOKUP(Orders_CLEAN[[#This Row],[ProductName]],Products[ProductName],Products[Category])</f>
        <v>Furniture</v>
      </c>
      <c r="I1846" s="6">
        <f>_xlfn.XLOOKUP(Orders_CLEAN[[#This Row],[ProductID]],Products[ProductID],Products[Cost])</f>
        <v>388.07</v>
      </c>
      <c r="J1846"/>
      <c r="K1846" s="6">
        <v>782.41</v>
      </c>
      <c r="L1846" s="7">
        <v>0</v>
      </c>
      <c r="M1846" t="s">
        <v>36</v>
      </c>
      <c r="N1846" t="s">
        <v>47</v>
      </c>
      <c r="O1846" t="str">
        <f>_xlfn.XLOOKUP(Orders_CLEAN[[#This Row],[Region]],Region_lookup[RegionCode],Region_lookup[RegionName])</f>
        <v>Eastern Cape</v>
      </c>
      <c r="P1846" t="s">
        <v>48</v>
      </c>
      <c r="Q1846" t="str">
        <f>_xlfn.XLOOKUP(Orders_CLEAN[[#This Row],[EmployeeID]],Employees[EmployeeID],Employees[EmployeeName])</f>
        <v>Sipho Ndlovu</v>
      </c>
      <c r="R1846" s="8">
        <f>Orders_CLEAN[[#This Row],[Quantity]]*Orders_CLEAN[[#This Row],[UnitPrice]]*(1-Orders_CLEAN[[#This Row],[Discount]])</f>
        <v>0</v>
      </c>
      <c r="S1846" s="8">
        <f>Orders_CLEAN[[#This Row],[Cost]]*Orders_CLEAN[[#This Row],[Quantity]]</f>
        <v>0</v>
      </c>
      <c r="T1846" s="8">
        <f>Orders_CLEAN[[#This Row],[LineTotal]]-Orders_CLEAN[[#This Row],[LineCost]]</f>
        <v>0</v>
      </c>
      <c r="U1846" s="8" t="str">
        <f>IFERROR(IF(Orders_CLEAN[[#This Row],[Profit]]/Orders_CLEAN[[#This Row],[LineTotal]]&gt;0.3, "High", IF(Orders_CLEAN[[#This Row],[Profit]]/Orders_CLEAN[[#This Row],[LineTotal]]&gt;=0.15, "Medium", "Low")), "Quantity Error!")</f>
        <v>Quantity Error!</v>
      </c>
      <c r="V1846" s="8" t="str">
        <f>IF(COUNTIF(Returns[OrderID], Orders_CLEAN[[#This Row],[OrderID]])&gt;0, "Yes", "No")</f>
        <v>No</v>
      </c>
      <c r="W1846" s="19">
        <f>IF(Orders_CLEAN[[#This Row],[Returned]]="Yes",1,0)</f>
        <v>0</v>
      </c>
    </row>
    <row r="1847" spans="1:23" x14ac:dyDescent="0.2">
      <c r="A1847" t="s">
        <v>2646</v>
      </c>
      <c r="B1847" s="5">
        <v>45804</v>
      </c>
      <c r="C1847" s="5" t="str">
        <f>IF(Orders_CLEAN[[#This Row],[Quantity]]="", "Quantity Error!", "Q"&amp;ROUNDUP(MONTH(Orders_CLEAN[[#This Row],[OrderDate]])/3,0))</f>
        <v>Q2</v>
      </c>
      <c r="D1847" t="s">
        <v>342</v>
      </c>
      <c r="E1847" t="str">
        <f>_xlfn.XLOOKUP(Orders_CLEAN[[#This Row],[CustomerID]],Customers[CustomerID],Customers[CustomerName])</f>
        <v>Nomsa Sithole</v>
      </c>
      <c r="F1847" t="s">
        <v>73</v>
      </c>
      <c r="G1847" t="str">
        <f>_xlfn.XLOOKUP(Orders_CLEAN[[#This Row],[ProductID]],Products[ProductID],Products[ProductName])</f>
        <v>Tables Model 1</v>
      </c>
      <c r="H1847" t="str">
        <f>_xlfn.XLOOKUP(Orders_CLEAN[[#This Row],[ProductName]],Products[ProductName],Products[Category])</f>
        <v>Furniture</v>
      </c>
      <c r="I1847" s="6">
        <f>_xlfn.XLOOKUP(Orders_CLEAN[[#This Row],[ProductID]],Products[ProductID],Products[Cost])</f>
        <v>469.73</v>
      </c>
      <c r="J1847">
        <v>9</v>
      </c>
      <c r="K1847" s="6">
        <v>954.16</v>
      </c>
      <c r="L1847" s="7">
        <v>0</v>
      </c>
      <c r="M1847" t="s">
        <v>36</v>
      </c>
      <c r="N1847" t="s">
        <v>21</v>
      </c>
      <c r="O1847" t="str">
        <f>_xlfn.XLOOKUP(Orders_CLEAN[[#This Row],[Region]],Region_lookup[RegionCode],Region_lookup[RegionName])</f>
        <v>KwaZulu-Natal</v>
      </c>
      <c r="P1847" t="s">
        <v>97</v>
      </c>
      <c r="Q1847" t="str">
        <f>_xlfn.XLOOKUP(Orders_CLEAN[[#This Row],[EmployeeID]],Employees[EmployeeID],Employees[EmployeeName])</f>
        <v>Bongani Sithole</v>
      </c>
      <c r="R1847" s="8">
        <f>Orders_CLEAN[[#This Row],[Quantity]]*Orders_CLEAN[[#This Row],[UnitPrice]]*(1-Orders_CLEAN[[#This Row],[Discount]])</f>
        <v>8587.44</v>
      </c>
      <c r="S1847" s="8">
        <f>Orders_CLEAN[[#This Row],[Cost]]*Orders_CLEAN[[#This Row],[Quantity]]</f>
        <v>4227.57</v>
      </c>
      <c r="T1847" s="8">
        <f>Orders_CLEAN[[#This Row],[LineTotal]]-Orders_CLEAN[[#This Row],[LineCost]]</f>
        <v>4359.8700000000008</v>
      </c>
      <c r="U1847" s="8" t="str">
        <f>IFERROR(IF(Orders_CLEAN[[#This Row],[Profit]]/Orders_CLEAN[[#This Row],[LineTotal]]&gt;0.3, "High", IF(Orders_CLEAN[[#This Row],[Profit]]/Orders_CLEAN[[#This Row],[LineTotal]]&gt;=0.15, "Medium", "Low")), "Quantity Error!")</f>
        <v>High</v>
      </c>
      <c r="V1847" s="8" t="str">
        <f>IF(COUNTIF(Returns[OrderID], Orders_CLEAN[[#This Row],[OrderID]])&gt;0, "Yes", "No")</f>
        <v>Yes</v>
      </c>
      <c r="W1847" s="19">
        <f>IF(Orders_CLEAN[[#This Row],[Returned]]="Yes",1,0)</f>
        <v>1</v>
      </c>
    </row>
    <row r="1848" spans="1:23" x14ac:dyDescent="0.2">
      <c r="A1848" t="s">
        <v>2647</v>
      </c>
      <c r="B1848" s="5">
        <v>45473</v>
      </c>
      <c r="C1848" s="5" t="str">
        <f>IF(Orders_CLEAN[[#This Row],[Quantity]]="", "Quantity Error!", "Q"&amp;ROUNDUP(MONTH(Orders_CLEAN[[#This Row],[OrderDate]])/3,0))</f>
        <v>Q2</v>
      </c>
      <c r="D1848" t="s">
        <v>91</v>
      </c>
      <c r="E1848" t="str">
        <f>_xlfn.XLOOKUP(Orders_CLEAN[[#This Row],[CustomerID]],Customers[CustomerID],Customers[CustomerName])</f>
        <v>Werner Joubert</v>
      </c>
      <c r="F1848" t="s">
        <v>81</v>
      </c>
      <c r="G1848" t="str">
        <f>_xlfn.XLOOKUP(Orders_CLEAN[[#This Row],[ProductID]],Products[ProductID],Products[ProductName])</f>
        <v>Envelopes Model 2</v>
      </c>
      <c r="H1848" t="str">
        <f>_xlfn.XLOOKUP(Orders_CLEAN[[#This Row],[ProductName]],Products[ProductName],Products[Category])</f>
        <v>Office Supplies</v>
      </c>
      <c r="I1848" s="6">
        <f>_xlfn.XLOOKUP(Orders_CLEAN[[#This Row],[ProductID]],Products[ProductID],Products[Cost])</f>
        <v>599.25</v>
      </c>
      <c r="J1848">
        <v>5</v>
      </c>
      <c r="K1848" s="6">
        <v>849.05</v>
      </c>
      <c r="L1848" s="7">
        <v>0</v>
      </c>
      <c r="M1848" t="s">
        <v>27</v>
      </c>
      <c r="N1848" t="s">
        <v>14</v>
      </c>
      <c r="O1848" t="str">
        <f>_xlfn.XLOOKUP(Orders_CLEAN[[#This Row],[Region]],Region_lookup[RegionCode],Region_lookup[RegionName])</f>
        <v>Western Cape</v>
      </c>
      <c r="P1848" t="s">
        <v>15</v>
      </c>
      <c r="Q1848" t="str">
        <f>_xlfn.XLOOKUP(Orders_CLEAN[[#This Row],[EmployeeID]],Employees[EmployeeID],Employees[EmployeeName])</f>
        <v>Anja Fourie</v>
      </c>
      <c r="R1848" s="8">
        <f>Orders_CLEAN[[#This Row],[Quantity]]*Orders_CLEAN[[#This Row],[UnitPrice]]*(1-Orders_CLEAN[[#This Row],[Discount]])</f>
        <v>4245.25</v>
      </c>
      <c r="S1848" s="8">
        <f>Orders_CLEAN[[#This Row],[Cost]]*Orders_CLEAN[[#This Row],[Quantity]]</f>
        <v>2996.25</v>
      </c>
      <c r="T1848" s="8">
        <f>Orders_CLEAN[[#This Row],[LineTotal]]-Orders_CLEAN[[#This Row],[LineCost]]</f>
        <v>1249</v>
      </c>
      <c r="U1848" s="8" t="str">
        <f>IFERROR(IF(Orders_CLEAN[[#This Row],[Profit]]/Orders_CLEAN[[#This Row],[LineTotal]]&gt;0.3, "High", IF(Orders_CLEAN[[#This Row],[Profit]]/Orders_CLEAN[[#This Row],[LineTotal]]&gt;=0.15, "Medium", "Low")), "Quantity Error!")</f>
        <v>Medium</v>
      </c>
      <c r="V1848" s="8" t="str">
        <f>IF(COUNTIF(Returns[OrderID], Orders_CLEAN[[#This Row],[OrderID]])&gt;0, "Yes", "No")</f>
        <v>No</v>
      </c>
      <c r="W1848" s="19">
        <f>IF(Orders_CLEAN[[#This Row],[Returned]]="Yes",1,0)</f>
        <v>0</v>
      </c>
    </row>
    <row r="1849" spans="1:23" x14ac:dyDescent="0.2">
      <c r="A1849" t="s">
        <v>2648</v>
      </c>
      <c r="B1849" s="5">
        <v>45333</v>
      </c>
      <c r="C1849" s="5" t="str">
        <f>IF(Orders_CLEAN[[#This Row],[Quantity]]="", "Quantity Error!", "Q"&amp;ROUNDUP(MONTH(Orders_CLEAN[[#This Row],[OrderDate]])/3,0))</f>
        <v>Q1</v>
      </c>
      <c r="D1849" t="s">
        <v>404</v>
      </c>
      <c r="E1849" t="str">
        <f>_xlfn.XLOOKUP(Orders_CLEAN[[#This Row],[CustomerID]],Customers[CustomerID],Customers[CustomerName])</f>
        <v>Riaan Botha</v>
      </c>
      <c r="F1849" t="s">
        <v>537</v>
      </c>
      <c r="G1849" t="str">
        <f>_xlfn.XLOOKUP(Orders_CLEAN[[#This Row],[ProductID]],Products[ProductID],Products[ProductName])</f>
        <v>Desks Model 4</v>
      </c>
      <c r="H1849" t="str">
        <f>_xlfn.XLOOKUP(Orders_CLEAN[[#This Row],[ProductName]],Products[ProductName],Products[Category])</f>
        <v>Furniture</v>
      </c>
      <c r="I1849" s="6">
        <f>_xlfn.XLOOKUP(Orders_CLEAN[[#This Row],[ProductID]],Products[ProductID],Products[Cost])</f>
        <v>598.51</v>
      </c>
      <c r="J1849">
        <v>10</v>
      </c>
      <c r="K1849" s="6">
        <v>940.73</v>
      </c>
      <c r="L1849" s="7">
        <v>0.2</v>
      </c>
      <c r="M1849" t="s">
        <v>27</v>
      </c>
      <c r="N1849" t="s">
        <v>21</v>
      </c>
      <c r="O1849" t="str">
        <f>_xlfn.XLOOKUP(Orders_CLEAN[[#This Row],[Region]],Region_lookup[RegionCode],Region_lookup[RegionName])</f>
        <v>KwaZulu-Natal</v>
      </c>
      <c r="P1849" t="s">
        <v>22</v>
      </c>
      <c r="Q1849" t="str">
        <f>_xlfn.XLOOKUP(Orders_CLEAN[[#This Row],[EmployeeID]],Employees[EmployeeID],Employees[EmployeeName])</f>
        <v>Thabo Le Roux</v>
      </c>
      <c r="R1849" s="8">
        <f>Orders_CLEAN[[#This Row],[Quantity]]*Orders_CLEAN[[#This Row],[UnitPrice]]*(1-Orders_CLEAN[[#This Row],[Discount]])</f>
        <v>7525.84</v>
      </c>
      <c r="S1849" s="8">
        <f>Orders_CLEAN[[#This Row],[Cost]]*Orders_CLEAN[[#This Row],[Quantity]]</f>
        <v>5985.1</v>
      </c>
      <c r="T1849" s="8">
        <f>Orders_CLEAN[[#This Row],[LineTotal]]-Orders_CLEAN[[#This Row],[LineCost]]</f>
        <v>1540.7399999999998</v>
      </c>
      <c r="U1849" s="8" t="str">
        <f>IFERROR(IF(Orders_CLEAN[[#This Row],[Profit]]/Orders_CLEAN[[#This Row],[LineTotal]]&gt;0.3, "High", IF(Orders_CLEAN[[#This Row],[Profit]]/Orders_CLEAN[[#This Row],[LineTotal]]&gt;=0.15, "Medium", "Low")), "Quantity Error!")</f>
        <v>Medium</v>
      </c>
      <c r="V1849" s="8" t="str">
        <f>IF(COUNTIF(Returns[OrderID], Orders_CLEAN[[#This Row],[OrderID]])&gt;0, "Yes", "No")</f>
        <v>No</v>
      </c>
      <c r="W1849" s="19">
        <f>IF(Orders_CLEAN[[#This Row],[Returned]]="Yes",1,0)</f>
        <v>0</v>
      </c>
    </row>
    <row r="1850" spans="1:23" x14ac:dyDescent="0.2">
      <c r="A1850" t="s">
        <v>2650</v>
      </c>
      <c r="B1850" s="5">
        <v>45668</v>
      </c>
      <c r="C1850" s="5" t="str">
        <f>IF(Orders_CLEAN[[#This Row],[Quantity]]="", "Quantity Error!", "Q"&amp;ROUNDUP(MONTH(Orders_CLEAN[[#This Row],[OrderDate]])/3,0))</f>
        <v>Q1</v>
      </c>
      <c r="D1850" t="s">
        <v>783</v>
      </c>
      <c r="E1850" t="str">
        <f>_xlfn.XLOOKUP(Orders_CLEAN[[#This Row],[CustomerID]],Customers[CustomerID],Customers[CustomerName])</f>
        <v>Francois Mokoena</v>
      </c>
      <c r="F1850" t="s">
        <v>127</v>
      </c>
      <c r="G1850" t="str">
        <f>_xlfn.XLOOKUP(Orders_CLEAN[[#This Row],[ProductID]],Products[ProductID],Products[ProductName])</f>
        <v>Staplers Model 3</v>
      </c>
      <c r="H1850" t="str">
        <f>_xlfn.XLOOKUP(Orders_CLEAN[[#This Row],[ProductName]],Products[ProductName],Products[Category])</f>
        <v>Office Supplies</v>
      </c>
      <c r="I1850" s="6">
        <f>_xlfn.XLOOKUP(Orders_CLEAN[[#This Row],[ProductID]],Products[ProductID],Products[Cost])</f>
        <v>250.6</v>
      </c>
      <c r="J1850">
        <v>9</v>
      </c>
      <c r="K1850" s="6">
        <v>418.2</v>
      </c>
      <c r="L1850" s="7">
        <v>0</v>
      </c>
      <c r="M1850" t="s">
        <v>13</v>
      </c>
      <c r="N1850" t="s">
        <v>21</v>
      </c>
      <c r="O1850" t="str">
        <f>_xlfn.XLOOKUP(Orders_CLEAN[[#This Row],[Region]],Region_lookup[RegionCode],Region_lookup[RegionName])</f>
        <v>KwaZulu-Natal</v>
      </c>
      <c r="P1850" t="s">
        <v>170</v>
      </c>
      <c r="Q1850" t="str">
        <f>_xlfn.XLOOKUP(Orders_CLEAN[[#This Row],[EmployeeID]],Employees[EmployeeID],Employees[EmployeeName])</f>
        <v>Nomvula Le Roux</v>
      </c>
      <c r="R1850" s="8">
        <f>Orders_CLEAN[[#This Row],[Quantity]]*Orders_CLEAN[[#This Row],[UnitPrice]]*(1-Orders_CLEAN[[#This Row],[Discount]])</f>
        <v>3763.7999999999997</v>
      </c>
      <c r="S1850" s="8">
        <f>Orders_CLEAN[[#This Row],[Cost]]*Orders_CLEAN[[#This Row],[Quantity]]</f>
        <v>2255.4</v>
      </c>
      <c r="T1850" s="8">
        <f>Orders_CLEAN[[#This Row],[LineTotal]]-Orders_CLEAN[[#This Row],[LineCost]]</f>
        <v>1508.3999999999996</v>
      </c>
      <c r="U1850" s="8" t="str">
        <f>IFERROR(IF(Orders_CLEAN[[#This Row],[Profit]]/Orders_CLEAN[[#This Row],[LineTotal]]&gt;0.3, "High", IF(Orders_CLEAN[[#This Row],[Profit]]/Orders_CLEAN[[#This Row],[LineTotal]]&gt;=0.15, "Medium", "Low")), "Quantity Error!")</f>
        <v>High</v>
      </c>
      <c r="V1850" s="8" t="str">
        <f>IF(COUNTIF(Returns[OrderID], Orders_CLEAN[[#This Row],[OrderID]])&gt;0, "Yes", "No")</f>
        <v>No</v>
      </c>
      <c r="W1850" s="19">
        <f>IF(Orders_CLEAN[[#This Row],[Returned]]="Yes",1,0)</f>
        <v>0</v>
      </c>
    </row>
    <row r="1851" spans="1:23" x14ac:dyDescent="0.2">
      <c r="A1851" t="s">
        <v>2652</v>
      </c>
      <c r="B1851" s="5">
        <v>45651</v>
      </c>
      <c r="C1851" s="5" t="str">
        <f>IF(Orders_CLEAN[[#This Row],[Quantity]]="", "Quantity Error!", "Q"&amp;ROUNDUP(MONTH(Orders_CLEAN[[#This Row],[OrderDate]])/3,0))</f>
        <v>Q4</v>
      </c>
      <c r="D1851" t="s">
        <v>77</v>
      </c>
      <c r="E1851" t="str">
        <f>_xlfn.XLOOKUP(Orders_CLEAN[[#This Row],[CustomerID]],Customers[CustomerID],Customers[CustomerName])</f>
        <v>Zanele Dlamini</v>
      </c>
      <c r="F1851" t="s">
        <v>100</v>
      </c>
      <c r="G1851" t="str">
        <f>_xlfn.XLOOKUP(Orders_CLEAN[[#This Row],[ProductID]],Products[ProductID],Products[ProductName])</f>
        <v>Printers Model 1</v>
      </c>
      <c r="H1851" t="str">
        <f>_xlfn.XLOOKUP(Orders_CLEAN[[#This Row],[ProductName]],Products[ProductName],Products[Category])</f>
        <v>Technology</v>
      </c>
      <c r="I1851" s="6">
        <f>_xlfn.XLOOKUP(Orders_CLEAN[[#This Row],[ProductID]],Products[ProductID],Products[Cost])</f>
        <v>595.79999999999995</v>
      </c>
      <c r="J1851">
        <v>9</v>
      </c>
      <c r="K1851" s="6">
        <v>1280.18</v>
      </c>
      <c r="L1851" s="7">
        <v>0.2</v>
      </c>
      <c r="M1851" t="s">
        <v>27</v>
      </c>
      <c r="N1851" t="s">
        <v>47</v>
      </c>
      <c r="O1851" t="str">
        <f>_xlfn.XLOOKUP(Orders_CLEAN[[#This Row],[Region]],Region_lookup[RegionCode],Region_lookup[RegionName])</f>
        <v>Eastern Cape</v>
      </c>
      <c r="P1851" t="s">
        <v>75</v>
      </c>
      <c r="Q1851" t="str">
        <f>_xlfn.XLOOKUP(Orders_CLEAN[[#This Row],[EmployeeID]],Employees[EmployeeID],Employees[EmployeeName])</f>
        <v>Francois Steyn</v>
      </c>
      <c r="R1851" s="8">
        <f>Orders_CLEAN[[#This Row],[Quantity]]*Orders_CLEAN[[#This Row],[UnitPrice]]*(1-Orders_CLEAN[[#This Row],[Discount]])</f>
        <v>9217.2960000000003</v>
      </c>
      <c r="S1851" s="8">
        <f>Orders_CLEAN[[#This Row],[Cost]]*Orders_CLEAN[[#This Row],[Quantity]]</f>
        <v>5362.2</v>
      </c>
      <c r="T1851" s="8">
        <f>Orders_CLEAN[[#This Row],[LineTotal]]-Orders_CLEAN[[#This Row],[LineCost]]</f>
        <v>3855.0960000000005</v>
      </c>
      <c r="U1851" s="8" t="str">
        <f>IFERROR(IF(Orders_CLEAN[[#This Row],[Profit]]/Orders_CLEAN[[#This Row],[LineTotal]]&gt;0.3, "High", IF(Orders_CLEAN[[#This Row],[Profit]]/Orders_CLEAN[[#This Row],[LineTotal]]&gt;=0.15, "Medium", "Low")), "Quantity Error!")</f>
        <v>High</v>
      </c>
      <c r="V1851" s="8" t="str">
        <f>IF(COUNTIF(Returns[OrderID], Orders_CLEAN[[#This Row],[OrderID]])&gt;0, "Yes", "No")</f>
        <v>Yes</v>
      </c>
      <c r="W1851" s="19">
        <f>IF(Orders_CLEAN[[#This Row],[Returned]]="Yes",1,0)</f>
        <v>1</v>
      </c>
    </row>
    <row r="1852" spans="1:23" x14ac:dyDescent="0.2">
      <c r="A1852" t="s">
        <v>2653</v>
      </c>
      <c r="B1852" s="5">
        <v>45492</v>
      </c>
      <c r="C1852" s="5" t="str">
        <f>IF(Orders_CLEAN[[#This Row],[Quantity]]="", "Quantity Error!", "Q"&amp;ROUNDUP(MONTH(Orders_CLEAN[[#This Row],[OrderDate]])/3,0))</f>
        <v>Q3</v>
      </c>
      <c r="D1852" t="s">
        <v>353</v>
      </c>
      <c r="E1852" t="str">
        <f>_xlfn.XLOOKUP(Orders_CLEAN[[#This Row],[CustomerID]],Customers[CustomerID],Customers[CustomerName])</f>
        <v>Sipho Joubert</v>
      </c>
      <c r="F1852" t="s">
        <v>118</v>
      </c>
      <c r="G1852" t="str">
        <f>_xlfn.XLOOKUP(Orders_CLEAN[[#This Row],[ProductID]],Products[ProductID],Products[ProductName])</f>
        <v>Paper Model 1</v>
      </c>
      <c r="H1852" t="str">
        <f>_xlfn.XLOOKUP(Orders_CLEAN[[#This Row],[ProductName]],Products[ProductName],Products[Category])</f>
        <v>Office Supplies</v>
      </c>
      <c r="I1852" s="6">
        <f>_xlfn.XLOOKUP(Orders_CLEAN[[#This Row],[ProductID]],Products[ProductID],Products[Cost])</f>
        <v>193.58</v>
      </c>
      <c r="J1852">
        <v>5</v>
      </c>
      <c r="K1852" s="6">
        <v>347.15</v>
      </c>
      <c r="L1852" s="7">
        <v>0.05</v>
      </c>
      <c r="M1852" t="s">
        <v>27</v>
      </c>
      <c r="N1852" t="s">
        <v>21</v>
      </c>
      <c r="O1852" t="str">
        <f>_xlfn.XLOOKUP(Orders_CLEAN[[#This Row],[Region]],Region_lookup[RegionCode],Region_lookup[RegionName])</f>
        <v>KwaZulu-Natal</v>
      </c>
      <c r="P1852" t="s">
        <v>97</v>
      </c>
      <c r="Q1852" t="str">
        <f>_xlfn.XLOOKUP(Orders_CLEAN[[#This Row],[EmployeeID]],Employees[EmployeeID],Employees[EmployeeName])</f>
        <v>Bongani Sithole</v>
      </c>
      <c r="R1852" s="8">
        <f>Orders_CLEAN[[#This Row],[Quantity]]*Orders_CLEAN[[#This Row],[UnitPrice]]*(1-Orders_CLEAN[[#This Row],[Discount]])</f>
        <v>1648.9624999999999</v>
      </c>
      <c r="S1852" s="8">
        <f>Orders_CLEAN[[#This Row],[Cost]]*Orders_CLEAN[[#This Row],[Quantity]]</f>
        <v>967.90000000000009</v>
      </c>
      <c r="T1852" s="8">
        <f>Orders_CLEAN[[#This Row],[LineTotal]]-Orders_CLEAN[[#This Row],[LineCost]]</f>
        <v>681.06249999999977</v>
      </c>
      <c r="U1852" s="8" t="str">
        <f>IFERROR(IF(Orders_CLEAN[[#This Row],[Profit]]/Orders_CLEAN[[#This Row],[LineTotal]]&gt;0.3, "High", IF(Orders_CLEAN[[#This Row],[Profit]]/Orders_CLEAN[[#This Row],[LineTotal]]&gt;=0.15, "Medium", "Low")), "Quantity Error!")</f>
        <v>High</v>
      </c>
      <c r="V1852" s="8" t="str">
        <f>IF(COUNTIF(Returns[OrderID], Orders_CLEAN[[#This Row],[OrderID]])&gt;0, "Yes", "No")</f>
        <v>No</v>
      </c>
      <c r="W1852" s="19">
        <f>IF(Orders_CLEAN[[#This Row],[Returned]]="Yes",1,0)</f>
        <v>0</v>
      </c>
    </row>
    <row r="1853" spans="1:23" x14ac:dyDescent="0.2">
      <c r="A1853" t="s">
        <v>2654</v>
      </c>
      <c r="B1853" s="5">
        <v>45781</v>
      </c>
      <c r="C1853" s="5" t="str">
        <f>IF(Orders_CLEAN[[#This Row],[Quantity]]="", "Quantity Error!", "Q"&amp;ROUNDUP(MONTH(Orders_CLEAN[[#This Row],[OrderDate]])/3,0))</f>
        <v>Q2</v>
      </c>
      <c r="D1853" t="s">
        <v>123</v>
      </c>
      <c r="E1853" t="str">
        <f>_xlfn.XLOOKUP(Orders_CLEAN[[#This Row],[CustomerID]],Customers[CustomerID],Customers[CustomerName])</f>
        <v>Nomvula Steyn</v>
      </c>
      <c r="F1853" t="s">
        <v>100</v>
      </c>
      <c r="G1853" t="str">
        <f>_xlfn.XLOOKUP(Orders_CLEAN[[#This Row],[ProductID]],Products[ProductID],Products[ProductName])</f>
        <v>Printers Model 1</v>
      </c>
      <c r="H1853" t="str">
        <f>_xlfn.XLOOKUP(Orders_CLEAN[[#This Row],[ProductName]],Products[ProductName],Products[Category])</f>
        <v>Technology</v>
      </c>
      <c r="I1853" s="6">
        <f>_xlfn.XLOOKUP(Orders_CLEAN[[#This Row],[ProductID]],Products[ProductID],Products[Cost])</f>
        <v>595.79999999999995</v>
      </c>
      <c r="J1853">
        <v>2</v>
      </c>
      <c r="K1853" s="6">
        <v>1280.18</v>
      </c>
      <c r="L1853" s="7">
        <v>0</v>
      </c>
      <c r="M1853" t="s">
        <v>62</v>
      </c>
      <c r="N1853" t="s">
        <v>31</v>
      </c>
      <c r="O1853" t="str">
        <f>_xlfn.XLOOKUP(Orders_CLEAN[[#This Row],[Region]],Region_lookup[RegionCode],Region_lookup[RegionName])</f>
        <v>Gauteng</v>
      </c>
      <c r="P1853" t="s">
        <v>32</v>
      </c>
      <c r="Q1853" t="str">
        <f>_xlfn.XLOOKUP(Orders_CLEAN[[#This Row],[EmployeeID]],Employees[EmployeeID],Employees[EmployeeName])</f>
        <v>Nomvula Mokoena</v>
      </c>
      <c r="R1853" s="8">
        <f>Orders_CLEAN[[#This Row],[Quantity]]*Orders_CLEAN[[#This Row],[UnitPrice]]*(1-Orders_CLEAN[[#This Row],[Discount]])</f>
        <v>2560.36</v>
      </c>
      <c r="S1853" s="8">
        <f>Orders_CLEAN[[#This Row],[Cost]]*Orders_CLEAN[[#This Row],[Quantity]]</f>
        <v>1191.5999999999999</v>
      </c>
      <c r="T1853" s="8">
        <f>Orders_CLEAN[[#This Row],[LineTotal]]-Orders_CLEAN[[#This Row],[LineCost]]</f>
        <v>1368.7600000000002</v>
      </c>
      <c r="U1853" s="8" t="str">
        <f>IFERROR(IF(Orders_CLEAN[[#This Row],[Profit]]/Orders_CLEAN[[#This Row],[LineTotal]]&gt;0.3, "High", IF(Orders_CLEAN[[#This Row],[Profit]]/Orders_CLEAN[[#This Row],[LineTotal]]&gt;=0.15, "Medium", "Low")), "Quantity Error!")</f>
        <v>High</v>
      </c>
      <c r="V1853" s="8" t="str">
        <f>IF(COUNTIF(Returns[OrderID], Orders_CLEAN[[#This Row],[OrderID]])&gt;0, "Yes", "No")</f>
        <v>No</v>
      </c>
      <c r="W1853" s="19">
        <f>IF(Orders_CLEAN[[#This Row],[Returned]]="Yes",1,0)</f>
        <v>0</v>
      </c>
    </row>
    <row r="1854" spans="1:23" x14ac:dyDescent="0.2">
      <c r="A1854" t="s">
        <v>2655</v>
      </c>
      <c r="B1854" s="5">
        <v>45743</v>
      </c>
      <c r="C1854" s="5" t="str">
        <f>IF(Orders_CLEAN[[#This Row],[Quantity]]="", "Quantity Error!", "Q"&amp;ROUNDUP(MONTH(Orders_CLEAN[[#This Row],[OrderDate]])/3,0))</f>
        <v>Q1</v>
      </c>
      <c r="D1854" t="s">
        <v>64</v>
      </c>
      <c r="E1854" t="str">
        <f>_xlfn.XLOOKUP(Orders_CLEAN[[#This Row],[CustomerID]],Customers[CustomerID],Customers[CustomerName])</f>
        <v>Bongani Van Der Merwe</v>
      </c>
      <c r="F1854" t="s">
        <v>100</v>
      </c>
      <c r="G1854" t="str">
        <f>_xlfn.XLOOKUP(Orders_CLEAN[[#This Row],[ProductID]],Products[ProductID],Products[ProductName])</f>
        <v>Printers Model 1</v>
      </c>
      <c r="H1854" t="str">
        <f>_xlfn.XLOOKUP(Orders_CLEAN[[#This Row],[ProductName]],Products[ProductName],Products[Category])</f>
        <v>Technology</v>
      </c>
      <c r="I1854" s="6">
        <f>_xlfn.XLOOKUP(Orders_CLEAN[[#This Row],[ProductID]],Products[ProductID],Products[Cost])</f>
        <v>595.79999999999995</v>
      </c>
      <c r="J1854">
        <v>9</v>
      </c>
      <c r="K1854" s="6">
        <v>1280.18</v>
      </c>
      <c r="L1854" s="7">
        <v>0</v>
      </c>
      <c r="M1854" t="s">
        <v>62</v>
      </c>
      <c r="N1854" t="s">
        <v>31</v>
      </c>
      <c r="O1854" t="str">
        <f>_xlfn.XLOOKUP(Orders_CLEAN[[#This Row],[Region]],Region_lookup[RegionCode],Region_lookup[RegionName])</f>
        <v>Gauteng</v>
      </c>
      <c r="P1854" t="s">
        <v>32</v>
      </c>
      <c r="Q1854" t="str">
        <f>_xlfn.XLOOKUP(Orders_CLEAN[[#This Row],[EmployeeID]],Employees[EmployeeID],Employees[EmployeeName])</f>
        <v>Nomvula Mokoena</v>
      </c>
      <c r="R1854" s="8">
        <f>Orders_CLEAN[[#This Row],[Quantity]]*Orders_CLEAN[[#This Row],[UnitPrice]]*(1-Orders_CLEAN[[#This Row],[Discount]])</f>
        <v>11521.62</v>
      </c>
      <c r="S1854" s="8">
        <f>Orders_CLEAN[[#This Row],[Cost]]*Orders_CLEAN[[#This Row],[Quantity]]</f>
        <v>5362.2</v>
      </c>
      <c r="T1854" s="8">
        <f>Orders_CLEAN[[#This Row],[LineTotal]]-Orders_CLEAN[[#This Row],[LineCost]]</f>
        <v>6159.420000000001</v>
      </c>
      <c r="U1854" s="8" t="str">
        <f>IFERROR(IF(Orders_CLEAN[[#This Row],[Profit]]/Orders_CLEAN[[#This Row],[LineTotal]]&gt;0.3, "High", IF(Orders_CLEAN[[#This Row],[Profit]]/Orders_CLEAN[[#This Row],[LineTotal]]&gt;=0.15, "Medium", "Low")), "Quantity Error!")</f>
        <v>High</v>
      </c>
      <c r="V1854" s="8" t="str">
        <f>IF(COUNTIF(Returns[OrderID], Orders_CLEAN[[#This Row],[OrderID]])&gt;0, "Yes", "No")</f>
        <v>No</v>
      </c>
      <c r="W1854" s="19">
        <f>IF(Orders_CLEAN[[#This Row],[Returned]]="Yes",1,0)</f>
        <v>0</v>
      </c>
    </row>
    <row r="1855" spans="1:23" x14ac:dyDescent="0.2">
      <c r="A1855" t="s">
        <v>2657</v>
      </c>
      <c r="B1855" s="5">
        <v>45693</v>
      </c>
      <c r="C1855" s="5" t="str">
        <f>IF(Orders_CLEAN[[#This Row],[Quantity]]="", "Quantity Error!", "Q"&amp;ROUNDUP(MONTH(Orders_CLEAN[[#This Row],[OrderDate]])/3,0))</f>
        <v>Q1</v>
      </c>
      <c r="D1855" t="s">
        <v>306</v>
      </c>
      <c r="E1855" t="str">
        <f>_xlfn.XLOOKUP(Orders_CLEAN[[#This Row],[CustomerID]],Customers[CustomerID],Customers[CustomerName])</f>
        <v>Francois Mahlangu</v>
      </c>
      <c r="F1855" t="s">
        <v>51</v>
      </c>
      <c r="G1855" t="str">
        <f>_xlfn.XLOOKUP(Orders_CLEAN[[#This Row],[ProductID]],Products[ProductID],Products[ProductName])</f>
        <v>Bookcases Model 4</v>
      </c>
      <c r="H1855" t="str">
        <f>_xlfn.XLOOKUP(Orders_CLEAN[[#This Row],[ProductName]],Products[ProductName],Products[Category])</f>
        <v>Furniture</v>
      </c>
      <c r="I1855" s="6">
        <f>_xlfn.XLOOKUP(Orders_CLEAN[[#This Row],[ProductID]],Products[ProductID],Products[Cost])</f>
        <v>539.9</v>
      </c>
      <c r="J1855">
        <v>5</v>
      </c>
      <c r="K1855" s="6">
        <v>1019.72</v>
      </c>
      <c r="L1855" s="7">
        <v>0.2</v>
      </c>
      <c r="M1855" t="s">
        <v>27</v>
      </c>
      <c r="N1855" t="s">
        <v>14</v>
      </c>
      <c r="O1855" t="str">
        <f>_xlfn.XLOOKUP(Orders_CLEAN[[#This Row],[Region]],Region_lookup[RegionCode],Region_lookup[RegionName])</f>
        <v>Western Cape</v>
      </c>
      <c r="P1855" t="s">
        <v>82</v>
      </c>
      <c r="Q1855" t="str">
        <f>_xlfn.XLOOKUP(Orders_CLEAN[[#This Row],[EmployeeID]],Employees[EmployeeID],Employees[EmployeeName])</f>
        <v>Thabo Pretorius</v>
      </c>
      <c r="R1855" s="8">
        <f>Orders_CLEAN[[#This Row],[Quantity]]*Orders_CLEAN[[#This Row],[UnitPrice]]*(1-Orders_CLEAN[[#This Row],[Discount]])</f>
        <v>4078.8800000000006</v>
      </c>
      <c r="S1855" s="8">
        <f>Orders_CLEAN[[#This Row],[Cost]]*Orders_CLEAN[[#This Row],[Quantity]]</f>
        <v>2699.5</v>
      </c>
      <c r="T1855" s="8">
        <f>Orders_CLEAN[[#This Row],[LineTotal]]-Orders_CLEAN[[#This Row],[LineCost]]</f>
        <v>1379.3800000000006</v>
      </c>
      <c r="U1855" s="8" t="str">
        <f>IFERROR(IF(Orders_CLEAN[[#This Row],[Profit]]/Orders_CLEAN[[#This Row],[LineTotal]]&gt;0.3, "High", IF(Orders_CLEAN[[#This Row],[Profit]]/Orders_CLEAN[[#This Row],[LineTotal]]&gt;=0.15, "Medium", "Low")), "Quantity Error!")</f>
        <v>High</v>
      </c>
      <c r="V1855" s="8" t="str">
        <f>IF(COUNTIF(Returns[OrderID], Orders_CLEAN[[#This Row],[OrderID]])&gt;0, "Yes", "No")</f>
        <v>No</v>
      </c>
      <c r="W1855" s="19">
        <f>IF(Orders_CLEAN[[#This Row],[Returned]]="Yes",1,0)</f>
        <v>0</v>
      </c>
    </row>
    <row r="1856" spans="1:23" x14ac:dyDescent="0.2">
      <c r="A1856" t="s">
        <v>2658</v>
      </c>
      <c r="B1856" s="5">
        <v>45493</v>
      </c>
      <c r="C1856" s="5" t="str">
        <f>IF(Orders_CLEAN[[#This Row],[Quantity]]="", "Quantity Error!", "Q"&amp;ROUNDUP(MONTH(Orders_CLEAN[[#This Row],[OrderDate]])/3,0))</f>
        <v>Q3</v>
      </c>
      <c r="D1856" t="s">
        <v>546</v>
      </c>
      <c r="E1856" t="str">
        <f>_xlfn.XLOOKUP(Orders_CLEAN[[#This Row],[CustomerID]],Customers[CustomerID],Customers[CustomerName])</f>
        <v>Precious Fourie</v>
      </c>
      <c r="F1856" t="s">
        <v>61</v>
      </c>
      <c r="G1856" t="str">
        <f>_xlfn.XLOOKUP(Orders_CLEAN[[#This Row],[ProductID]],Products[ProductID],Products[ProductName])</f>
        <v>Laptops Model 4</v>
      </c>
      <c r="H1856" t="str">
        <f>_xlfn.XLOOKUP(Orders_CLEAN[[#This Row],[ProductName]],Products[ProductName],Products[Category])</f>
        <v>Technology</v>
      </c>
      <c r="I1856" s="6">
        <f>_xlfn.XLOOKUP(Orders_CLEAN[[#This Row],[ProductID]],Products[ProductID],Products[Cost])</f>
        <v>329.6</v>
      </c>
      <c r="J1856">
        <v>7</v>
      </c>
      <c r="K1856" s="6">
        <v>455.77</v>
      </c>
      <c r="L1856" s="7">
        <v>0.2</v>
      </c>
      <c r="M1856" t="s">
        <v>27</v>
      </c>
      <c r="N1856" t="s">
        <v>21</v>
      </c>
      <c r="O1856" t="str">
        <f>_xlfn.XLOOKUP(Orders_CLEAN[[#This Row],[Region]],Region_lookup[RegionCode],Region_lookup[RegionName])</f>
        <v>KwaZulu-Natal</v>
      </c>
      <c r="P1856" t="s">
        <v>97</v>
      </c>
      <c r="Q1856" t="str">
        <f>_xlfn.XLOOKUP(Orders_CLEAN[[#This Row],[EmployeeID]],Employees[EmployeeID],Employees[EmployeeName])</f>
        <v>Bongani Sithole</v>
      </c>
      <c r="R1856" s="8">
        <f>Orders_CLEAN[[#This Row],[Quantity]]*Orders_CLEAN[[#This Row],[UnitPrice]]*(1-Orders_CLEAN[[#This Row],[Discount]])</f>
        <v>2552.3119999999999</v>
      </c>
      <c r="S1856" s="8">
        <f>Orders_CLEAN[[#This Row],[Cost]]*Orders_CLEAN[[#This Row],[Quantity]]</f>
        <v>2307.2000000000003</v>
      </c>
      <c r="T1856" s="8">
        <f>Orders_CLEAN[[#This Row],[LineTotal]]-Orders_CLEAN[[#This Row],[LineCost]]</f>
        <v>245.11199999999963</v>
      </c>
      <c r="U1856" s="8" t="str">
        <f>IFERROR(IF(Orders_CLEAN[[#This Row],[Profit]]/Orders_CLEAN[[#This Row],[LineTotal]]&gt;0.3, "High", IF(Orders_CLEAN[[#This Row],[Profit]]/Orders_CLEAN[[#This Row],[LineTotal]]&gt;=0.15, "Medium", "Low")), "Quantity Error!")</f>
        <v>Low</v>
      </c>
      <c r="V1856" s="8" t="str">
        <f>IF(COUNTIF(Returns[OrderID], Orders_CLEAN[[#This Row],[OrderID]])&gt;0, "Yes", "No")</f>
        <v>No</v>
      </c>
      <c r="W1856" s="19">
        <f>IF(Orders_CLEAN[[#This Row],[Returned]]="Yes",1,0)</f>
        <v>0</v>
      </c>
    </row>
    <row r="1857" spans="1:23" x14ac:dyDescent="0.2">
      <c r="A1857" t="s">
        <v>2660</v>
      </c>
      <c r="B1857" s="5">
        <v>45406</v>
      </c>
      <c r="C1857" s="5" t="str">
        <f>IF(Orders_CLEAN[[#This Row],[Quantity]]="", "Quantity Error!", "Q"&amp;ROUNDUP(MONTH(Orders_CLEAN[[#This Row],[OrderDate]])/3,0))</f>
        <v>Q2</v>
      </c>
      <c r="D1857" t="s">
        <v>1164</v>
      </c>
      <c r="E1857" t="str">
        <f>_xlfn.XLOOKUP(Orders_CLEAN[[#This Row],[CustomerID]],Customers[CustomerID],Customers[CustomerName])</f>
        <v>Nomvula Coetzee</v>
      </c>
      <c r="F1857" t="s">
        <v>69</v>
      </c>
      <c r="G1857" t="str">
        <f>_xlfn.XLOOKUP(Orders_CLEAN[[#This Row],[ProductID]],Products[ProductID],Products[ProductName])</f>
        <v>Paper Model 2</v>
      </c>
      <c r="H1857" t="str">
        <f>_xlfn.XLOOKUP(Orders_CLEAN[[#This Row],[ProductName]],Products[ProductName],Products[Category])</f>
        <v>Office Supplies</v>
      </c>
      <c r="I1857" s="6">
        <f>_xlfn.XLOOKUP(Orders_CLEAN[[#This Row],[ProductID]],Products[ProductID],Products[Cost])</f>
        <v>461.98</v>
      </c>
      <c r="J1857">
        <v>7</v>
      </c>
      <c r="K1857" s="6">
        <v>1013.15</v>
      </c>
      <c r="L1857" s="7">
        <v>0.15</v>
      </c>
      <c r="M1857" t="s">
        <v>13</v>
      </c>
      <c r="N1857" t="s">
        <v>14</v>
      </c>
      <c r="O1857" t="str">
        <f>_xlfn.XLOOKUP(Orders_CLEAN[[#This Row],[Region]],Region_lookup[RegionCode],Region_lookup[RegionName])</f>
        <v>Western Cape</v>
      </c>
      <c r="P1857" t="s">
        <v>82</v>
      </c>
      <c r="Q1857" t="str">
        <f>_xlfn.XLOOKUP(Orders_CLEAN[[#This Row],[EmployeeID]],Employees[EmployeeID],Employees[EmployeeName])</f>
        <v>Thabo Pretorius</v>
      </c>
      <c r="R1857" s="8">
        <f>Orders_CLEAN[[#This Row],[Quantity]]*Orders_CLEAN[[#This Row],[UnitPrice]]*(1-Orders_CLEAN[[#This Row],[Discount]])</f>
        <v>6028.2425000000003</v>
      </c>
      <c r="S1857" s="8">
        <f>Orders_CLEAN[[#This Row],[Cost]]*Orders_CLEAN[[#This Row],[Quantity]]</f>
        <v>3233.86</v>
      </c>
      <c r="T1857" s="8">
        <f>Orders_CLEAN[[#This Row],[LineTotal]]-Orders_CLEAN[[#This Row],[LineCost]]</f>
        <v>2794.3825000000002</v>
      </c>
      <c r="U1857" s="8" t="str">
        <f>IFERROR(IF(Orders_CLEAN[[#This Row],[Profit]]/Orders_CLEAN[[#This Row],[LineTotal]]&gt;0.3, "High", IF(Orders_CLEAN[[#This Row],[Profit]]/Orders_CLEAN[[#This Row],[LineTotal]]&gt;=0.15, "Medium", "Low")), "Quantity Error!")</f>
        <v>High</v>
      </c>
      <c r="V1857" s="8" t="str">
        <f>IF(COUNTIF(Returns[OrderID], Orders_CLEAN[[#This Row],[OrderID]])&gt;0, "Yes", "No")</f>
        <v>No</v>
      </c>
      <c r="W1857" s="19">
        <f>IF(Orders_CLEAN[[#This Row],[Returned]]="Yes",1,0)</f>
        <v>0</v>
      </c>
    </row>
    <row r="1858" spans="1:23" x14ac:dyDescent="0.2">
      <c r="A1858" t="s">
        <v>2661</v>
      </c>
      <c r="B1858" s="5">
        <v>45643</v>
      </c>
      <c r="C1858" s="5" t="str">
        <f>IF(Orders_CLEAN[[#This Row],[Quantity]]="", "Quantity Error!", "Q"&amp;ROUNDUP(MONTH(Orders_CLEAN[[#This Row],[OrderDate]])/3,0))</f>
        <v>Q4</v>
      </c>
      <c r="D1858" t="s">
        <v>57</v>
      </c>
      <c r="E1858" t="str">
        <f>_xlfn.XLOOKUP(Orders_CLEAN[[#This Row],[CustomerID]],Customers[CustomerID],Customers[CustomerName])</f>
        <v>Johan Van Der Merwe</v>
      </c>
      <c r="F1858" t="s">
        <v>148</v>
      </c>
      <c r="G1858" t="str">
        <f>_xlfn.XLOOKUP(Orders_CLEAN[[#This Row],[ProductID]],Products[ProductID],Products[ProductName])</f>
        <v>Tables Model 3</v>
      </c>
      <c r="H1858" t="str">
        <f>_xlfn.XLOOKUP(Orders_CLEAN[[#This Row],[ProductName]],Products[ProductName],Products[Category])</f>
        <v>Furniture</v>
      </c>
      <c r="I1858" s="6">
        <f>_xlfn.XLOOKUP(Orders_CLEAN[[#This Row],[ProductID]],Products[ProductID],Products[Cost])</f>
        <v>190.89</v>
      </c>
      <c r="J1858">
        <v>5</v>
      </c>
      <c r="K1858" s="6">
        <v>243.15</v>
      </c>
      <c r="L1858" s="7">
        <v>0.15</v>
      </c>
      <c r="M1858" t="s">
        <v>13</v>
      </c>
      <c r="N1858" t="s">
        <v>47</v>
      </c>
      <c r="O1858" t="str">
        <f>_xlfn.XLOOKUP(Orders_CLEAN[[#This Row],[Region]],Region_lookup[RegionCode],Region_lookup[RegionName])</f>
        <v>Eastern Cape</v>
      </c>
      <c r="P1858" t="s">
        <v>48</v>
      </c>
      <c r="Q1858" t="str">
        <f>_xlfn.XLOOKUP(Orders_CLEAN[[#This Row],[EmployeeID]],Employees[EmployeeID],Employees[EmployeeName])</f>
        <v>Sipho Ndlovu</v>
      </c>
      <c r="R1858" s="8">
        <f>Orders_CLEAN[[#This Row],[Quantity]]*Orders_CLEAN[[#This Row],[UnitPrice]]*(1-Orders_CLEAN[[#This Row],[Discount]])</f>
        <v>1033.3875</v>
      </c>
      <c r="S1858" s="8">
        <f>Orders_CLEAN[[#This Row],[Cost]]*Orders_CLEAN[[#This Row],[Quantity]]</f>
        <v>954.44999999999993</v>
      </c>
      <c r="T1858" s="8">
        <f>Orders_CLEAN[[#This Row],[LineTotal]]-Orders_CLEAN[[#This Row],[LineCost]]</f>
        <v>78.937500000000114</v>
      </c>
      <c r="U1858" s="8" t="str">
        <f>IFERROR(IF(Orders_CLEAN[[#This Row],[Profit]]/Orders_CLEAN[[#This Row],[LineTotal]]&gt;0.3, "High", IF(Orders_CLEAN[[#This Row],[Profit]]/Orders_CLEAN[[#This Row],[LineTotal]]&gt;=0.15, "Medium", "Low")), "Quantity Error!")</f>
        <v>Low</v>
      </c>
      <c r="V1858" s="8" t="str">
        <f>IF(COUNTIF(Returns[OrderID], Orders_CLEAN[[#This Row],[OrderID]])&gt;0, "Yes", "No")</f>
        <v>No</v>
      </c>
      <c r="W1858" s="19">
        <f>IF(Orders_CLEAN[[#This Row],[Returned]]="Yes",1,0)</f>
        <v>0</v>
      </c>
    </row>
    <row r="1859" spans="1:23" x14ac:dyDescent="0.2">
      <c r="A1859" t="s">
        <v>2662</v>
      </c>
      <c r="B1859" s="5">
        <v>45601</v>
      </c>
      <c r="C1859" s="5" t="str">
        <f>IF(Orders_CLEAN[[#This Row],[Quantity]]="", "Quantity Error!", "Q"&amp;ROUNDUP(MONTH(Orders_CLEAN[[#This Row],[OrderDate]])/3,0))</f>
        <v>Q4</v>
      </c>
      <c r="D1859" t="s">
        <v>154</v>
      </c>
      <c r="E1859" t="str">
        <f>_xlfn.XLOOKUP(Orders_CLEAN[[#This Row],[CustomerID]],Customers[CustomerID],Customers[CustomerName])</f>
        <v>Nomvula Mahlangu</v>
      </c>
      <c r="F1859" t="s">
        <v>174</v>
      </c>
      <c r="G1859" t="str">
        <f>_xlfn.XLOOKUP(Orders_CLEAN[[#This Row],[ProductID]],Products[ProductID],Products[ProductName])</f>
        <v>Printers Model 4</v>
      </c>
      <c r="H1859" t="str">
        <f>_xlfn.XLOOKUP(Orders_CLEAN[[#This Row],[ProductName]],Products[ProductName],Products[Category])</f>
        <v>Technology</v>
      </c>
      <c r="I1859" s="6">
        <f>_xlfn.XLOOKUP(Orders_CLEAN[[#This Row],[ProductID]],Products[ProductID],Products[Cost])</f>
        <v>83.72</v>
      </c>
      <c r="J1859">
        <v>9</v>
      </c>
      <c r="K1859" s="6">
        <v>143.57</v>
      </c>
      <c r="L1859" s="7">
        <v>0</v>
      </c>
      <c r="M1859" t="s">
        <v>13</v>
      </c>
      <c r="N1859" t="s">
        <v>31</v>
      </c>
      <c r="O1859" t="str">
        <f>_xlfn.XLOOKUP(Orders_CLEAN[[#This Row],[Region]],Region_lookup[RegionCode],Region_lookup[RegionName])</f>
        <v>Gauteng</v>
      </c>
      <c r="P1859" t="s">
        <v>43</v>
      </c>
      <c r="Q1859" t="str">
        <f>_xlfn.XLOOKUP(Orders_CLEAN[[#This Row],[EmployeeID]],Employees[EmployeeID],Employees[EmployeeName])</f>
        <v>Thabo Dlamini</v>
      </c>
      <c r="R1859" s="8">
        <f>Orders_CLEAN[[#This Row],[Quantity]]*Orders_CLEAN[[#This Row],[UnitPrice]]*(1-Orders_CLEAN[[#This Row],[Discount]])</f>
        <v>1292.1299999999999</v>
      </c>
      <c r="S1859" s="8">
        <f>Orders_CLEAN[[#This Row],[Cost]]*Orders_CLEAN[[#This Row],[Quantity]]</f>
        <v>753.48</v>
      </c>
      <c r="T1859" s="8">
        <f>Orders_CLEAN[[#This Row],[LineTotal]]-Orders_CLEAN[[#This Row],[LineCost]]</f>
        <v>538.64999999999986</v>
      </c>
      <c r="U1859" s="8" t="str">
        <f>IFERROR(IF(Orders_CLEAN[[#This Row],[Profit]]/Orders_CLEAN[[#This Row],[LineTotal]]&gt;0.3, "High", IF(Orders_CLEAN[[#This Row],[Profit]]/Orders_CLEAN[[#This Row],[LineTotal]]&gt;=0.15, "Medium", "Low")), "Quantity Error!")</f>
        <v>High</v>
      </c>
      <c r="V1859" s="8" t="str">
        <f>IF(COUNTIF(Returns[OrderID], Orders_CLEAN[[#This Row],[OrderID]])&gt;0, "Yes", "No")</f>
        <v>No</v>
      </c>
      <c r="W1859" s="19">
        <f>IF(Orders_CLEAN[[#This Row],[Returned]]="Yes",1,0)</f>
        <v>0</v>
      </c>
    </row>
    <row r="1860" spans="1:23" x14ac:dyDescent="0.2">
      <c r="A1860" t="s">
        <v>2663</v>
      </c>
      <c r="B1860" s="5">
        <v>45482</v>
      </c>
      <c r="C1860" s="5" t="str">
        <f>IF(Orders_CLEAN[[#This Row],[Quantity]]="", "Quantity Error!", "Q"&amp;ROUNDUP(MONTH(Orders_CLEAN[[#This Row],[OrderDate]])/3,0))</f>
        <v>Q3</v>
      </c>
      <c r="D1860" t="s">
        <v>154</v>
      </c>
      <c r="E1860" t="str">
        <f>_xlfn.XLOOKUP(Orders_CLEAN[[#This Row],[CustomerID]],Customers[CustomerID],Customers[CustomerName])</f>
        <v>Nomvula Mahlangu</v>
      </c>
      <c r="F1860" t="s">
        <v>41</v>
      </c>
      <c r="G1860" t="str">
        <f>_xlfn.XLOOKUP(Orders_CLEAN[[#This Row],[ProductID]],Products[ProductID],Products[ProductName])</f>
        <v>Pens Model 3</v>
      </c>
      <c r="H1860" t="str">
        <f>_xlfn.XLOOKUP(Orders_CLEAN[[#This Row],[ProductName]],Products[ProductName],Products[Category])</f>
        <v>Office Supplies</v>
      </c>
      <c r="I1860" s="6">
        <f>_xlfn.XLOOKUP(Orders_CLEAN[[#This Row],[ProductID]],Products[ProductID],Products[Cost])</f>
        <v>498.61</v>
      </c>
      <c r="J1860">
        <v>3</v>
      </c>
      <c r="K1860" s="6">
        <v>944.31</v>
      </c>
      <c r="L1860" s="7">
        <v>0.1</v>
      </c>
      <c r="M1860" t="s">
        <v>13</v>
      </c>
      <c r="N1860" t="s">
        <v>31</v>
      </c>
      <c r="O1860" t="str">
        <f>_xlfn.XLOOKUP(Orders_CLEAN[[#This Row],[Region]],Region_lookup[RegionCode],Region_lookup[RegionName])</f>
        <v>Gauteng</v>
      </c>
      <c r="P1860" t="s">
        <v>43</v>
      </c>
      <c r="Q1860" t="str">
        <f>_xlfn.XLOOKUP(Orders_CLEAN[[#This Row],[EmployeeID]],Employees[EmployeeID],Employees[EmployeeName])</f>
        <v>Thabo Dlamini</v>
      </c>
      <c r="R1860" s="8">
        <f>Orders_CLEAN[[#This Row],[Quantity]]*Orders_CLEAN[[#This Row],[UnitPrice]]*(1-Orders_CLEAN[[#This Row],[Discount]])</f>
        <v>2549.6369999999997</v>
      </c>
      <c r="S1860" s="8">
        <f>Orders_CLEAN[[#This Row],[Cost]]*Orders_CLEAN[[#This Row],[Quantity]]</f>
        <v>1495.83</v>
      </c>
      <c r="T1860" s="8">
        <f>Orders_CLEAN[[#This Row],[LineTotal]]-Orders_CLEAN[[#This Row],[LineCost]]</f>
        <v>1053.8069999999998</v>
      </c>
      <c r="U1860" s="8" t="str">
        <f>IFERROR(IF(Orders_CLEAN[[#This Row],[Profit]]/Orders_CLEAN[[#This Row],[LineTotal]]&gt;0.3, "High", IF(Orders_CLEAN[[#This Row],[Profit]]/Orders_CLEAN[[#This Row],[LineTotal]]&gt;=0.15, "Medium", "Low")), "Quantity Error!")</f>
        <v>High</v>
      </c>
      <c r="V1860" s="8" t="str">
        <f>IF(COUNTIF(Returns[OrderID], Orders_CLEAN[[#This Row],[OrderID]])&gt;0, "Yes", "No")</f>
        <v>No</v>
      </c>
      <c r="W1860" s="19">
        <f>IF(Orders_CLEAN[[#This Row],[Returned]]="Yes",1,0)</f>
        <v>0</v>
      </c>
    </row>
    <row r="1861" spans="1:23" x14ac:dyDescent="0.2">
      <c r="A1861" t="s">
        <v>2665</v>
      </c>
      <c r="B1861" s="5">
        <v>45572</v>
      </c>
      <c r="C1861" s="5" t="str">
        <f>IF(Orders_CLEAN[[#This Row],[Quantity]]="", "Quantity Error!", "Q"&amp;ROUNDUP(MONTH(Orders_CLEAN[[#This Row],[OrderDate]])/3,0))</f>
        <v>Q4</v>
      </c>
      <c r="D1861" t="s">
        <v>99</v>
      </c>
      <c r="E1861" t="str">
        <f>_xlfn.XLOOKUP(Orders_CLEAN[[#This Row],[CustomerID]],Customers[CustomerID],Customers[CustomerName])</f>
        <v>Kagiso Mahlangu</v>
      </c>
      <c r="F1861" t="s">
        <v>92</v>
      </c>
      <c r="G1861" t="str">
        <f>_xlfn.XLOOKUP(Orders_CLEAN[[#This Row],[ProductID]],Products[ProductID],Products[ProductName])</f>
        <v>Accessories Model 3</v>
      </c>
      <c r="H1861" t="str">
        <f>_xlfn.XLOOKUP(Orders_CLEAN[[#This Row],[ProductName]],Products[ProductName],Products[Category])</f>
        <v>Technology</v>
      </c>
      <c r="I1861" s="6">
        <f>_xlfn.XLOOKUP(Orders_CLEAN[[#This Row],[ProductID]],Products[ProductID],Products[Cost])</f>
        <v>357.49</v>
      </c>
      <c r="J1861">
        <v>5</v>
      </c>
      <c r="K1861" s="6">
        <v>769.69</v>
      </c>
      <c r="L1861" s="7">
        <v>0</v>
      </c>
      <c r="M1861" t="s">
        <v>36</v>
      </c>
      <c r="N1861" t="s">
        <v>47</v>
      </c>
      <c r="O1861" t="str">
        <f>_xlfn.XLOOKUP(Orders_CLEAN[[#This Row],[Region]],Region_lookup[RegionCode],Region_lookup[RegionName])</f>
        <v>Eastern Cape</v>
      </c>
      <c r="P1861" t="s">
        <v>48</v>
      </c>
      <c r="Q1861" t="str">
        <f>_xlfn.XLOOKUP(Orders_CLEAN[[#This Row],[EmployeeID]],Employees[EmployeeID],Employees[EmployeeName])</f>
        <v>Sipho Ndlovu</v>
      </c>
      <c r="R1861" s="8">
        <f>Orders_CLEAN[[#This Row],[Quantity]]*Orders_CLEAN[[#This Row],[UnitPrice]]*(1-Orders_CLEAN[[#This Row],[Discount]])</f>
        <v>3848.4500000000003</v>
      </c>
      <c r="S1861" s="8">
        <f>Orders_CLEAN[[#This Row],[Cost]]*Orders_CLEAN[[#This Row],[Quantity]]</f>
        <v>1787.45</v>
      </c>
      <c r="T1861" s="8">
        <f>Orders_CLEAN[[#This Row],[LineTotal]]-Orders_CLEAN[[#This Row],[LineCost]]</f>
        <v>2061</v>
      </c>
      <c r="U1861" s="8" t="str">
        <f>IFERROR(IF(Orders_CLEAN[[#This Row],[Profit]]/Orders_CLEAN[[#This Row],[LineTotal]]&gt;0.3, "High", IF(Orders_CLEAN[[#This Row],[Profit]]/Orders_CLEAN[[#This Row],[LineTotal]]&gt;=0.15, "Medium", "Low")), "Quantity Error!")</f>
        <v>High</v>
      </c>
      <c r="V1861" s="8" t="str">
        <f>IF(COUNTIF(Returns[OrderID], Orders_CLEAN[[#This Row],[OrderID]])&gt;0, "Yes", "No")</f>
        <v>No</v>
      </c>
      <c r="W1861" s="19">
        <f>IF(Orders_CLEAN[[#This Row],[Returned]]="Yes",1,0)</f>
        <v>0</v>
      </c>
    </row>
    <row r="1862" spans="1:23" x14ac:dyDescent="0.2">
      <c r="A1862" t="s">
        <v>2666</v>
      </c>
      <c r="B1862" s="5">
        <v>45616</v>
      </c>
      <c r="C1862" s="5" t="str">
        <f>IF(Orders_CLEAN[[#This Row],[Quantity]]="", "Quantity Error!", "Q"&amp;ROUNDUP(MONTH(Orders_CLEAN[[#This Row],[OrderDate]])/3,0))</f>
        <v>Q4</v>
      </c>
      <c r="D1862" t="s">
        <v>34</v>
      </c>
      <c r="E1862" t="str">
        <f>_xlfn.XLOOKUP(Orders_CLEAN[[#This Row],[CustomerID]],Customers[CustomerID],Customers[CustomerName])</f>
        <v>Anja Mahlangu</v>
      </c>
      <c r="F1862" t="s">
        <v>144</v>
      </c>
      <c r="G1862" t="str">
        <f>_xlfn.XLOOKUP(Orders_CLEAN[[#This Row],[ProductID]],Products[ProductID],Products[ProductName])</f>
        <v>Bookcases Model 1</v>
      </c>
      <c r="H1862" t="str">
        <f>_xlfn.XLOOKUP(Orders_CLEAN[[#This Row],[ProductName]],Products[ProductName],Products[Category])</f>
        <v>Furniture</v>
      </c>
      <c r="I1862" s="6">
        <f>_xlfn.XLOOKUP(Orders_CLEAN[[#This Row],[ProductID]],Products[ProductID],Products[Cost])</f>
        <v>644.65</v>
      </c>
      <c r="J1862">
        <v>11</v>
      </c>
      <c r="K1862" s="6">
        <v>1029.82</v>
      </c>
      <c r="L1862" s="7">
        <v>0.05</v>
      </c>
      <c r="M1862" t="s">
        <v>13</v>
      </c>
      <c r="N1862" t="s">
        <v>14</v>
      </c>
      <c r="O1862" t="str">
        <f>_xlfn.XLOOKUP(Orders_CLEAN[[#This Row],[Region]],Region_lookup[RegionCode],Region_lookup[RegionName])</f>
        <v>Western Cape</v>
      </c>
      <c r="P1862" t="s">
        <v>82</v>
      </c>
      <c r="Q1862" t="str">
        <f>_xlfn.XLOOKUP(Orders_CLEAN[[#This Row],[EmployeeID]],Employees[EmployeeID],Employees[EmployeeName])</f>
        <v>Thabo Pretorius</v>
      </c>
      <c r="R1862" s="8">
        <f>Orders_CLEAN[[#This Row],[Quantity]]*Orders_CLEAN[[#This Row],[UnitPrice]]*(1-Orders_CLEAN[[#This Row],[Discount]])</f>
        <v>10761.618999999999</v>
      </c>
      <c r="S1862" s="8">
        <f>Orders_CLEAN[[#This Row],[Cost]]*Orders_CLEAN[[#This Row],[Quantity]]</f>
        <v>7091.15</v>
      </c>
      <c r="T1862" s="8">
        <f>Orders_CLEAN[[#This Row],[LineTotal]]-Orders_CLEAN[[#This Row],[LineCost]]</f>
        <v>3670.4689999999991</v>
      </c>
      <c r="U1862" s="8" t="str">
        <f>IFERROR(IF(Orders_CLEAN[[#This Row],[Profit]]/Orders_CLEAN[[#This Row],[LineTotal]]&gt;0.3, "High", IF(Orders_CLEAN[[#This Row],[Profit]]/Orders_CLEAN[[#This Row],[LineTotal]]&gt;=0.15, "Medium", "Low")), "Quantity Error!")</f>
        <v>High</v>
      </c>
      <c r="V1862" s="8" t="str">
        <f>IF(COUNTIF(Returns[OrderID], Orders_CLEAN[[#This Row],[OrderID]])&gt;0, "Yes", "No")</f>
        <v>No</v>
      </c>
      <c r="W1862" s="19">
        <f>IF(Orders_CLEAN[[#This Row],[Returned]]="Yes",1,0)</f>
        <v>0</v>
      </c>
    </row>
    <row r="1863" spans="1:23" x14ac:dyDescent="0.2">
      <c r="A1863" t="s">
        <v>2668</v>
      </c>
      <c r="B1863" s="5">
        <v>45510</v>
      </c>
      <c r="C1863" s="5" t="str">
        <f>IF(Orders_CLEAN[[#This Row],[Quantity]]="", "Quantity Error!", "Q"&amp;ROUNDUP(MONTH(Orders_CLEAN[[#This Row],[OrderDate]])/3,0))</f>
        <v>Q3</v>
      </c>
      <c r="D1863" t="s">
        <v>412</v>
      </c>
      <c r="E1863" t="str">
        <f>_xlfn.XLOOKUP(Orders_CLEAN[[#This Row],[CustomerID]],Customers[CustomerID],Customers[CustomerName])</f>
        <v>Bongani Molefe</v>
      </c>
      <c r="F1863" t="s">
        <v>51</v>
      </c>
      <c r="G1863" t="str">
        <f>_xlfn.XLOOKUP(Orders_CLEAN[[#This Row],[ProductID]],Products[ProductID],Products[ProductName])</f>
        <v>Bookcases Model 4</v>
      </c>
      <c r="H1863" t="str">
        <f>_xlfn.XLOOKUP(Orders_CLEAN[[#This Row],[ProductName]],Products[ProductName],Products[Category])</f>
        <v>Furniture</v>
      </c>
      <c r="I1863" s="6">
        <f>_xlfn.XLOOKUP(Orders_CLEAN[[#This Row],[ProductID]],Products[ProductID],Products[Cost])</f>
        <v>539.9</v>
      </c>
      <c r="J1863">
        <v>9</v>
      </c>
      <c r="K1863" s="6">
        <v>1019.72</v>
      </c>
      <c r="L1863" s="7">
        <v>0.15</v>
      </c>
      <c r="M1863" t="s">
        <v>36</v>
      </c>
      <c r="N1863" t="s">
        <v>31</v>
      </c>
      <c r="O1863" t="str">
        <f>_xlfn.XLOOKUP(Orders_CLEAN[[#This Row],[Region]],Region_lookup[RegionCode],Region_lookup[RegionName])</f>
        <v>Gauteng</v>
      </c>
      <c r="P1863" t="s">
        <v>52</v>
      </c>
      <c r="Q1863" t="str">
        <f>_xlfn.XLOOKUP(Orders_CLEAN[[#This Row],[EmployeeID]],Employees[EmployeeID],Employees[EmployeeName])</f>
        <v>Precious Mbatha</v>
      </c>
      <c r="R1863" s="8">
        <f>Orders_CLEAN[[#This Row],[Quantity]]*Orders_CLEAN[[#This Row],[UnitPrice]]*(1-Orders_CLEAN[[#This Row],[Discount]])</f>
        <v>7800.8579999999993</v>
      </c>
      <c r="S1863" s="8">
        <f>Orders_CLEAN[[#This Row],[Cost]]*Orders_CLEAN[[#This Row],[Quantity]]</f>
        <v>4859.0999999999995</v>
      </c>
      <c r="T1863" s="8">
        <f>Orders_CLEAN[[#This Row],[LineTotal]]-Orders_CLEAN[[#This Row],[LineCost]]</f>
        <v>2941.7579999999998</v>
      </c>
      <c r="U1863" s="8" t="str">
        <f>IFERROR(IF(Orders_CLEAN[[#This Row],[Profit]]/Orders_CLEAN[[#This Row],[LineTotal]]&gt;0.3, "High", IF(Orders_CLEAN[[#This Row],[Profit]]/Orders_CLEAN[[#This Row],[LineTotal]]&gt;=0.15, "Medium", "Low")), "Quantity Error!")</f>
        <v>High</v>
      </c>
      <c r="V1863" s="8" t="str">
        <f>IF(COUNTIF(Returns[OrderID], Orders_CLEAN[[#This Row],[OrderID]])&gt;0, "Yes", "No")</f>
        <v>No</v>
      </c>
      <c r="W1863" s="19">
        <f>IF(Orders_CLEAN[[#This Row],[Returned]]="Yes",1,0)</f>
        <v>0</v>
      </c>
    </row>
    <row r="1864" spans="1:23" x14ac:dyDescent="0.2">
      <c r="A1864" t="s">
        <v>2669</v>
      </c>
      <c r="B1864" s="5">
        <v>45393</v>
      </c>
      <c r="C1864" s="5" t="str">
        <f>IF(Orders_CLEAN[[#This Row],[Quantity]]="", "Quantity Error!", "Q"&amp;ROUNDUP(MONTH(Orders_CLEAN[[#This Row],[OrderDate]])/3,0))</f>
        <v>Q2</v>
      </c>
      <c r="D1864" t="s">
        <v>303</v>
      </c>
      <c r="E1864" t="str">
        <f>_xlfn.XLOOKUP(Orders_CLEAN[[#This Row],[CustomerID]],Customers[CustomerID],Customers[CustomerName])</f>
        <v>Chantelle Pretorius</v>
      </c>
      <c r="F1864" t="s">
        <v>329</v>
      </c>
      <c r="G1864" t="str">
        <f>_xlfn.XLOOKUP(Orders_CLEAN[[#This Row],[ProductID]],Products[ProductID],Products[ProductName])</f>
        <v>Chairs Model 3</v>
      </c>
      <c r="H1864" t="str">
        <f>_xlfn.XLOOKUP(Orders_CLEAN[[#This Row],[ProductName]],Products[ProductName],Products[Category])</f>
        <v>Furniture</v>
      </c>
      <c r="I1864" s="6">
        <f>_xlfn.XLOOKUP(Orders_CLEAN[[#This Row],[ProductID]],Products[ProductID],Products[Cost])</f>
        <v>688.81</v>
      </c>
      <c r="J1864">
        <v>3</v>
      </c>
      <c r="K1864" s="6">
        <v>1334.92</v>
      </c>
      <c r="L1864" s="7">
        <v>0</v>
      </c>
      <c r="M1864" t="s">
        <v>27</v>
      </c>
      <c r="N1864" t="s">
        <v>14</v>
      </c>
      <c r="O1864" t="str">
        <f>_xlfn.XLOOKUP(Orders_CLEAN[[#This Row],[Region]],Region_lookup[RegionCode],Region_lookup[RegionName])</f>
        <v>Western Cape</v>
      </c>
      <c r="P1864" t="s">
        <v>93</v>
      </c>
      <c r="Q1864" t="str">
        <f>_xlfn.XLOOKUP(Orders_CLEAN[[#This Row],[EmployeeID]],Employees[EmployeeID],Employees[EmployeeName])</f>
        <v>Anja Zulu</v>
      </c>
      <c r="R1864" s="8">
        <f>Orders_CLEAN[[#This Row],[Quantity]]*Orders_CLEAN[[#This Row],[UnitPrice]]*(1-Orders_CLEAN[[#This Row],[Discount]])</f>
        <v>4004.76</v>
      </c>
      <c r="S1864" s="8">
        <f>Orders_CLEAN[[#This Row],[Cost]]*Orders_CLEAN[[#This Row],[Quantity]]</f>
        <v>2066.4299999999998</v>
      </c>
      <c r="T1864" s="8">
        <f>Orders_CLEAN[[#This Row],[LineTotal]]-Orders_CLEAN[[#This Row],[LineCost]]</f>
        <v>1938.3300000000004</v>
      </c>
      <c r="U1864" s="8" t="str">
        <f>IFERROR(IF(Orders_CLEAN[[#This Row],[Profit]]/Orders_CLEAN[[#This Row],[LineTotal]]&gt;0.3, "High", IF(Orders_CLEAN[[#This Row],[Profit]]/Orders_CLEAN[[#This Row],[LineTotal]]&gt;=0.15, "Medium", "Low")), "Quantity Error!")</f>
        <v>High</v>
      </c>
      <c r="V1864" s="8" t="str">
        <f>IF(COUNTIF(Returns[OrderID], Orders_CLEAN[[#This Row],[OrderID]])&gt;0, "Yes", "No")</f>
        <v>No</v>
      </c>
      <c r="W1864" s="19">
        <f>IF(Orders_CLEAN[[#This Row],[Returned]]="Yes",1,0)</f>
        <v>0</v>
      </c>
    </row>
    <row r="1865" spans="1:23" x14ac:dyDescent="0.2">
      <c r="A1865" t="s">
        <v>2670</v>
      </c>
      <c r="B1865" s="5">
        <v>45646</v>
      </c>
      <c r="C1865" s="5" t="str">
        <f>IF(Orders_CLEAN[[#This Row],[Quantity]]="", "Quantity Error!", "Q"&amp;ROUNDUP(MONTH(Orders_CLEAN[[#This Row],[OrderDate]])/3,0))</f>
        <v>Q4</v>
      </c>
      <c r="D1865" t="s">
        <v>510</v>
      </c>
      <c r="E1865" t="str">
        <f>_xlfn.XLOOKUP(Orders_CLEAN[[#This Row],[CustomerID]],Customers[CustomerID],Customers[CustomerName])</f>
        <v>Anja Sithole</v>
      </c>
      <c r="F1865" t="s">
        <v>195</v>
      </c>
      <c r="G1865" t="str">
        <f>_xlfn.XLOOKUP(Orders_CLEAN[[#This Row],[ProductID]],Products[ProductID],Products[ProductName])</f>
        <v>Printers Model 2</v>
      </c>
      <c r="H1865" t="str">
        <f>_xlfn.XLOOKUP(Orders_CLEAN[[#This Row],[ProductName]],Products[ProductName],Products[Category])</f>
        <v>Technology</v>
      </c>
      <c r="I1865" s="6">
        <f>_xlfn.XLOOKUP(Orders_CLEAN[[#This Row],[ProductID]],Products[ProductID],Products[Cost])</f>
        <v>338.21</v>
      </c>
      <c r="J1865">
        <v>9</v>
      </c>
      <c r="K1865" s="6">
        <v>661.25</v>
      </c>
      <c r="L1865" s="7">
        <v>0</v>
      </c>
      <c r="M1865" t="s">
        <v>27</v>
      </c>
      <c r="N1865" t="s">
        <v>47</v>
      </c>
      <c r="O1865" t="str">
        <f>_xlfn.XLOOKUP(Orders_CLEAN[[#This Row],[Region]],Region_lookup[RegionCode],Region_lookup[RegionName])</f>
        <v>Eastern Cape</v>
      </c>
      <c r="P1865" t="s">
        <v>58</v>
      </c>
      <c r="Q1865" t="str">
        <f>_xlfn.XLOOKUP(Orders_CLEAN[[#This Row],[EmployeeID]],Employees[EmployeeID],Employees[EmployeeName])</f>
        <v>Palesa Steyn</v>
      </c>
      <c r="R1865" s="8">
        <f>Orders_CLEAN[[#This Row],[Quantity]]*Orders_CLEAN[[#This Row],[UnitPrice]]*(1-Orders_CLEAN[[#This Row],[Discount]])</f>
        <v>5951.25</v>
      </c>
      <c r="S1865" s="8">
        <f>Orders_CLEAN[[#This Row],[Cost]]*Orders_CLEAN[[#This Row],[Quantity]]</f>
        <v>3043.89</v>
      </c>
      <c r="T1865" s="8">
        <f>Orders_CLEAN[[#This Row],[LineTotal]]-Orders_CLEAN[[#This Row],[LineCost]]</f>
        <v>2907.36</v>
      </c>
      <c r="U1865" s="8" t="str">
        <f>IFERROR(IF(Orders_CLEAN[[#This Row],[Profit]]/Orders_CLEAN[[#This Row],[LineTotal]]&gt;0.3, "High", IF(Orders_CLEAN[[#This Row],[Profit]]/Orders_CLEAN[[#This Row],[LineTotal]]&gt;=0.15, "Medium", "Low")), "Quantity Error!")</f>
        <v>High</v>
      </c>
      <c r="V1865" s="8" t="str">
        <f>IF(COUNTIF(Returns[OrderID], Orders_CLEAN[[#This Row],[OrderID]])&gt;0, "Yes", "No")</f>
        <v>No</v>
      </c>
      <c r="W1865" s="19">
        <f>IF(Orders_CLEAN[[#This Row],[Returned]]="Yes",1,0)</f>
        <v>0</v>
      </c>
    </row>
    <row r="1866" spans="1:23" x14ac:dyDescent="0.2">
      <c r="A1866" t="s">
        <v>2672</v>
      </c>
      <c r="B1866" s="5">
        <v>45755</v>
      </c>
      <c r="C1866" s="5" t="str">
        <f>IF(Orders_CLEAN[[#This Row],[Quantity]]="", "Quantity Error!", "Q"&amp;ROUNDUP(MONTH(Orders_CLEAN[[#This Row],[OrderDate]])/3,0))</f>
        <v>Q2</v>
      </c>
      <c r="D1866" t="s">
        <v>191</v>
      </c>
      <c r="E1866" t="str">
        <f>_xlfn.XLOOKUP(Orders_CLEAN[[#This Row],[CustomerID]],Customers[CustomerID],Customers[CustomerName])</f>
        <v>Pieter Steyn</v>
      </c>
      <c r="F1866" t="s">
        <v>213</v>
      </c>
      <c r="G1866" t="str">
        <f>_xlfn.XLOOKUP(Orders_CLEAN[[#This Row],[ProductID]],Products[ProductID],Products[ProductName])</f>
        <v>Pens Model 4</v>
      </c>
      <c r="H1866" t="str">
        <f>_xlfn.XLOOKUP(Orders_CLEAN[[#This Row],[ProductName]],Products[ProductName],Products[Category])</f>
        <v>Office Supplies</v>
      </c>
      <c r="I1866" s="6">
        <f>_xlfn.XLOOKUP(Orders_CLEAN[[#This Row],[ProductID]],Products[ProductID],Products[Cost])</f>
        <v>578.14</v>
      </c>
      <c r="J1866">
        <v>5</v>
      </c>
      <c r="K1866" s="6">
        <v>1084.72</v>
      </c>
      <c r="L1866" s="7">
        <v>0.1</v>
      </c>
      <c r="M1866" t="s">
        <v>27</v>
      </c>
      <c r="N1866" t="s">
        <v>47</v>
      </c>
      <c r="O1866" t="str">
        <f>_xlfn.XLOOKUP(Orders_CLEAN[[#This Row],[Region]],Region_lookup[RegionCode],Region_lookup[RegionName])</f>
        <v>Eastern Cape</v>
      </c>
      <c r="P1866" t="s">
        <v>58</v>
      </c>
      <c r="Q1866" t="str">
        <f>_xlfn.XLOOKUP(Orders_CLEAN[[#This Row],[EmployeeID]],Employees[EmployeeID],Employees[EmployeeName])</f>
        <v>Palesa Steyn</v>
      </c>
      <c r="R1866" s="8">
        <f>Orders_CLEAN[[#This Row],[Quantity]]*Orders_CLEAN[[#This Row],[UnitPrice]]*(1-Orders_CLEAN[[#This Row],[Discount]])</f>
        <v>4881.2400000000007</v>
      </c>
      <c r="S1866" s="8">
        <f>Orders_CLEAN[[#This Row],[Cost]]*Orders_CLEAN[[#This Row],[Quantity]]</f>
        <v>2890.7</v>
      </c>
      <c r="T1866" s="8">
        <f>Orders_CLEAN[[#This Row],[LineTotal]]-Orders_CLEAN[[#This Row],[LineCost]]</f>
        <v>1990.5400000000009</v>
      </c>
      <c r="U1866" s="8" t="str">
        <f>IFERROR(IF(Orders_CLEAN[[#This Row],[Profit]]/Orders_CLEAN[[#This Row],[LineTotal]]&gt;0.3, "High", IF(Orders_CLEAN[[#This Row],[Profit]]/Orders_CLEAN[[#This Row],[LineTotal]]&gt;=0.15, "Medium", "Low")), "Quantity Error!")</f>
        <v>High</v>
      </c>
      <c r="V1866" s="8" t="str">
        <f>IF(COUNTIF(Returns[OrderID], Orders_CLEAN[[#This Row],[OrderID]])&gt;0, "Yes", "No")</f>
        <v>No</v>
      </c>
      <c r="W1866" s="19">
        <f>IF(Orders_CLEAN[[#This Row],[Returned]]="Yes",1,0)</f>
        <v>0</v>
      </c>
    </row>
    <row r="1867" spans="1:23" x14ac:dyDescent="0.2">
      <c r="A1867" t="s">
        <v>2673</v>
      </c>
      <c r="B1867" s="5">
        <v>45687</v>
      </c>
      <c r="C1867" s="5" t="str">
        <f>IF(Orders_CLEAN[[#This Row],[Quantity]]="", "Quantity Error!", "Q"&amp;ROUNDUP(MONTH(Orders_CLEAN[[#This Row],[OrderDate]])/3,0))</f>
        <v>Q1</v>
      </c>
      <c r="D1867" t="s">
        <v>323</v>
      </c>
      <c r="E1867" t="str">
        <f>_xlfn.XLOOKUP(Orders_CLEAN[[#This Row],[CustomerID]],Customers[CustomerID],Customers[CustomerName])</f>
        <v>Nomsa Molefe</v>
      </c>
      <c r="F1867" t="s">
        <v>144</v>
      </c>
      <c r="G1867" t="str">
        <f>_xlfn.XLOOKUP(Orders_CLEAN[[#This Row],[ProductID]],Products[ProductID],Products[ProductName])</f>
        <v>Bookcases Model 1</v>
      </c>
      <c r="H1867" t="str">
        <f>_xlfn.XLOOKUP(Orders_CLEAN[[#This Row],[ProductName]],Products[ProductName],Products[Category])</f>
        <v>Furniture</v>
      </c>
      <c r="I1867" s="6">
        <f>_xlfn.XLOOKUP(Orders_CLEAN[[#This Row],[ProductID]],Products[ProductID],Products[Cost])</f>
        <v>644.65</v>
      </c>
      <c r="J1867">
        <v>11</v>
      </c>
      <c r="K1867" s="6">
        <v>1029.82</v>
      </c>
      <c r="L1867" s="7">
        <v>0.2</v>
      </c>
      <c r="M1867" t="s">
        <v>13</v>
      </c>
      <c r="N1867" t="s">
        <v>14</v>
      </c>
      <c r="O1867" t="str">
        <f>_xlfn.XLOOKUP(Orders_CLEAN[[#This Row],[Region]],Region_lookup[RegionCode],Region_lookup[RegionName])</f>
        <v>Western Cape</v>
      </c>
      <c r="P1867" t="s">
        <v>15</v>
      </c>
      <c r="Q1867" t="str">
        <f>_xlfn.XLOOKUP(Orders_CLEAN[[#This Row],[EmployeeID]],Employees[EmployeeID],Employees[EmployeeName])</f>
        <v>Anja Fourie</v>
      </c>
      <c r="R1867" s="8">
        <f>Orders_CLEAN[[#This Row],[Quantity]]*Orders_CLEAN[[#This Row],[UnitPrice]]*(1-Orders_CLEAN[[#This Row],[Discount]])</f>
        <v>9062.4159999999993</v>
      </c>
      <c r="S1867" s="8">
        <f>Orders_CLEAN[[#This Row],[Cost]]*Orders_CLEAN[[#This Row],[Quantity]]</f>
        <v>7091.15</v>
      </c>
      <c r="T1867" s="8">
        <f>Orders_CLEAN[[#This Row],[LineTotal]]-Orders_CLEAN[[#This Row],[LineCost]]</f>
        <v>1971.2659999999996</v>
      </c>
      <c r="U1867" s="8" t="str">
        <f>IFERROR(IF(Orders_CLEAN[[#This Row],[Profit]]/Orders_CLEAN[[#This Row],[LineTotal]]&gt;0.3, "High", IF(Orders_CLEAN[[#This Row],[Profit]]/Orders_CLEAN[[#This Row],[LineTotal]]&gt;=0.15, "Medium", "Low")), "Quantity Error!")</f>
        <v>Medium</v>
      </c>
      <c r="V1867" s="8" t="str">
        <f>IF(COUNTIF(Returns[OrderID], Orders_CLEAN[[#This Row],[OrderID]])&gt;0, "Yes", "No")</f>
        <v>No</v>
      </c>
      <c r="W1867" s="19">
        <f>IF(Orders_CLEAN[[#This Row],[Returned]]="Yes",1,0)</f>
        <v>0</v>
      </c>
    </row>
    <row r="1868" spans="1:23" x14ac:dyDescent="0.2">
      <c r="A1868" t="s">
        <v>2674</v>
      </c>
      <c r="B1868" s="5">
        <v>45487</v>
      </c>
      <c r="C1868" s="5" t="str">
        <f>IF(Orders_CLEAN[[#This Row],[Quantity]]="", "Quantity Error!", "Q"&amp;ROUNDUP(MONTH(Orders_CLEAN[[#This Row],[OrderDate]])/3,0))</f>
        <v>Q3</v>
      </c>
      <c r="D1868" t="s">
        <v>210</v>
      </c>
      <c r="E1868" t="str">
        <f>_xlfn.XLOOKUP(Orders_CLEAN[[#This Row],[CustomerID]],Customers[CustomerID],Customers[CustomerName])</f>
        <v>Riaan Kruger</v>
      </c>
      <c r="F1868" t="s">
        <v>144</v>
      </c>
      <c r="G1868" t="str">
        <f>_xlfn.XLOOKUP(Orders_CLEAN[[#This Row],[ProductID]],Products[ProductID],Products[ProductName])</f>
        <v>Bookcases Model 1</v>
      </c>
      <c r="H1868" t="str">
        <f>_xlfn.XLOOKUP(Orders_CLEAN[[#This Row],[ProductName]],Products[ProductName],Products[Category])</f>
        <v>Furniture</v>
      </c>
      <c r="I1868" s="6">
        <f>_xlfn.XLOOKUP(Orders_CLEAN[[#This Row],[ProductID]],Products[ProductID],Products[Cost])</f>
        <v>644.65</v>
      </c>
      <c r="J1868">
        <v>3</v>
      </c>
      <c r="K1868" s="6">
        <v>1029.82</v>
      </c>
      <c r="L1868" s="7">
        <v>0.05</v>
      </c>
      <c r="M1868" t="s">
        <v>27</v>
      </c>
      <c r="N1868" t="s">
        <v>31</v>
      </c>
      <c r="O1868" t="str">
        <f>_xlfn.XLOOKUP(Orders_CLEAN[[#This Row],[Region]],Region_lookup[RegionCode],Region_lookup[RegionName])</f>
        <v>Gauteng</v>
      </c>
      <c r="P1868" t="s">
        <v>52</v>
      </c>
      <c r="Q1868" t="str">
        <f>_xlfn.XLOOKUP(Orders_CLEAN[[#This Row],[EmployeeID]],Employees[EmployeeID],Employees[EmployeeName])</f>
        <v>Precious Mbatha</v>
      </c>
      <c r="R1868" s="8">
        <f>Orders_CLEAN[[#This Row],[Quantity]]*Orders_CLEAN[[#This Row],[UnitPrice]]*(1-Orders_CLEAN[[#This Row],[Discount]])</f>
        <v>2934.9870000000001</v>
      </c>
      <c r="S1868" s="8">
        <f>Orders_CLEAN[[#This Row],[Cost]]*Orders_CLEAN[[#This Row],[Quantity]]</f>
        <v>1933.9499999999998</v>
      </c>
      <c r="T1868" s="8">
        <f>Orders_CLEAN[[#This Row],[LineTotal]]-Orders_CLEAN[[#This Row],[LineCost]]</f>
        <v>1001.0370000000003</v>
      </c>
      <c r="U1868" s="8" t="str">
        <f>IFERROR(IF(Orders_CLEAN[[#This Row],[Profit]]/Orders_CLEAN[[#This Row],[LineTotal]]&gt;0.3, "High", IF(Orders_CLEAN[[#This Row],[Profit]]/Orders_CLEAN[[#This Row],[LineTotal]]&gt;=0.15, "Medium", "Low")), "Quantity Error!")</f>
        <v>High</v>
      </c>
      <c r="V1868" s="8" t="str">
        <f>IF(COUNTIF(Returns[OrderID], Orders_CLEAN[[#This Row],[OrderID]])&gt;0, "Yes", "No")</f>
        <v>No</v>
      </c>
      <c r="W1868" s="19">
        <f>IF(Orders_CLEAN[[#This Row],[Returned]]="Yes",1,0)</f>
        <v>0</v>
      </c>
    </row>
    <row r="1869" spans="1:23" x14ac:dyDescent="0.2">
      <c r="A1869" t="s">
        <v>2675</v>
      </c>
      <c r="B1869" s="5">
        <v>45764</v>
      </c>
      <c r="C1869" s="5" t="str">
        <f>IF(Orders_CLEAN[[#This Row],[Quantity]]="", "Quantity Error!", "Q"&amp;ROUNDUP(MONTH(Orders_CLEAN[[#This Row],[OrderDate]])/3,0))</f>
        <v>Q2</v>
      </c>
      <c r="D1869" t="s">
        <v>154</v>
      </c>
      <c r="E1869" t="str">
        <f>_xlfn.XLOOKUP(Orders_CLEAN[[#This Row],[CustomerID]],Customers[CustomerID],Customers[CustomerName])</f>
        <v>Nomvula Mahlangu</v>
      </c>
      <c r="F1869" t="s">
        <v>151</v>
      </c>
      <c r="G1869" t="str">
        <f>_xlfn.XLOOKUP(Orders_CLEAN[[#This Row],[ProductID]],Products[ProductID],Products[ProductName])</f>
        <v>Binders Model 3</v>
      </c>
      <c r="H1869" t="str">
        <f>_xlfn.XLOOKUP(Orders_CLEAN[[#This Row],[ProductName]],Products[ProductName],Products[Category])</f>
        <v>Office Supplies</v>
      </c>
      <c r="I1869" s="6">
        <f>_xlfn.XLOOKUP(Orders_CLEAN[[#This Row],[ProductID]],Products[ProductID],Products[Cost])</f>
        <v>487.09</v>
      </c>
      <c r="J1869">
        <v>6</v>
      </c>
      <c r="K1869" s="6">
        <v>838.72</v>
      </c>
      <c r="L1869" s="7">
        <v>0.15</v>
      </c>
      <c r="M1869" t="s">
        <v>27</v>
      </c>
      <c r="N1869" t="s">
        <v>31</v>
      </c>
      <c r="O1869" t="str">
        <f>_xlfn.XLOOKUP(Orders_CLEAN[[#This Row],[Region]],Region_lookup[RegionCode],Region_lookup[RegionName])</f>
        <v>Gauteng</v>
      </c>
      <c r="P1869" t="s">
        <v>52</v>
      </c>
      <c r="Q1869" t="str">
        <f>_xlfn.XLOOKUP(Orders_CLEAN[[#This Row],[EmployeeID]],Employees[EmployeeID],Employees[EmployeeName])</f>
        <v>Precious Mbatha</v>
      </c>
      <c r="R1869" s="8">
        <f>Orders_CLEAN[[#This Row],[Quantity]]*Orders_CLEAN[[#This Row],[UnitPrice]]*(1-Orders_CLEAN[[#This Row],[Discount]])</f>
        <v>4277.4719999999998</v>
      </c>
      <c r="S1869" s="8">
        <f>Orders_CLEAN[[#This Row],[Cost]]*Orders_CLEAN[[#This Row],[Quantity]]</f>
        <v>2922.54</v>
      </c>
      <c r="T1869" s="8">
        <f>Orders_CLEAN[[#This Row],[LineTotal]]-Orders_CLEAN[[#This Row],[LineCost]]</f>
        <v>1354.9319999999998</v>
      </c>
      <c r="U1869" s="8" t="str">
        <f>IFERROR(IF(Orders_CLEAN[[#This Row],[Profit]]/Orders_CLEAN[[#This Row],[LineTotal]]&gt;0.3, "High", IF(Orders_CLEAN[[#This Row],[Profit]]/Orders_CLEAN[[#This Row],[LineTotal]]&gt;=0.15, "Medium", "Low")), "Quantity Error!")</f>
        <v>High</v>
      </c>
      <c r="V1869" s="8" t="str">
        <f>IF(COUNTIF(Returns[OrderID], Orders_CLEAN[[#This Row],[OrderID]])&gt;0, "Yes", "No")</f>
        <v>Yes</v>
      </c>
      <c r="W1869" s="19">
        <f>IF(Orders_CLEAN[[#This Row],[Returned]]="Yes",1,0)</f>
        <v>1</v>
      </c>
    </row>
    <row r="1870" spans="1:23" x14ac:dyDescent="0.2">
      <c r="A1870" t="s">
        <v>2677</v>
      </c>
      <c r="B1870" s="5">
        <v>45512</v>
      </c>
      <c r="C1870" s="5" t="str">
        <f>IF(Orders_CLEAN[[#This Row],[Quantity]]="", "Quantity Error!", "Q"&amp;ROUNDUP(MONTH(Orders_CLEAN[[#This Row],[OrderDate]])/3,0))</f>
        <v>Q3</v>
      </c>
      <c r="D1870" t="s">
        <v>120</v>
      </c>
      <c r="E1870" t="str">
        <f>_xlfn.XLOOKUP(Orders_CLEAN[[#This Row],[CustomerID]],Customers[CustomerID],Customers[CustomerName])</f>
        <v>Francois Sithole</v>
      </c>
      <c r="F1870" t="s">
        <v>195</v>
      </c>
      <c r="G1870" t="str">
        <f>_xlfn.XLOOKUP(Orders_CLEAN[[#This Row],[ProductID]],Products[ProductID],Products[ProductName])</f>
        <v>Printers Model 2</v>
      </c>
      <c r="H1870" t="str">
        <f>_xlfn.XLOOKUP(Orders_CLEAN[[#This Row],[ProductName]],Products[ProductName],Products[Category])</f>
        <v>Technology</v>
      </c>
      <c r="I1870" s="6">
        <f>_xlfn.XLOOKUP(Orders_CLEAN[[#This Row],[ProductID]],Products[ProductID],Products[Cost])</f>
        <v>338.21</v>
      </c>
      <c r="J1870">
        <v>11</v>
      </c>
      <c r="K1870" s="6">
        <v>661.25</v>
      </c>
      <c r="L1870" s="7">
        <v>0.15</v>
      </c>
      <c r="M1870" t="s">
        <v>27</v>
      </c>
      <c r="N1870" t="s">
        <v>31</v>
      </c>
      <c r="O1870" t="str">
        <f>_xlfn.XLOOKUP(Orders_CLEAN[[#This Row],[Region]],Region_lookup[RegionCode],Region_lookup[RegionName])</f>
        <v>Gauteng</v>
      </c>
      <c r="P1870" t="s">
        <v>32</v>
      </c>
      <c r="Q1870" t="str">
        <f>_xlfn.XLOOKUP(Orders_CLEAN[[#This Row],[EmployeeID]],Employees[EmployeeID],Employees[EmployeeName])</f>
        <v>Nomvula Mokoena</v>
      </c>
      <c r="R1870" s="8">
        <f>Orders_CLEAN[[#This Row],[Quantity]]*Orders_CLEAN[[#This Row],[UnitPrice]]*(1-Orders_CLEAN[[#This Row],[Discount]])</f>
        <v>6182.6875</v>
      </c>
      <c r="S1870" s="8">
        <f>Orders_CLEAN[[#This Row],[Cost]]*Orders_CLEAN[[#This Row],[Quantity]]</f>
        <v>3720.31</v>
      </c>
      <c r="T1870" s="8">
        <f>Orders_CLEAN[[#This Row],[LineTotal]]-Orders_CLEAN[[#This Row],[LineCost]]</f>
        <v>2462.3775000000001</v>
      </c>
      <c r="U1870" s="8" t="str">
        <f>IFERROR(IF(Orders_CLEAN[[#This Row],[Profit]]/Orders_CLEAN[[#This Row],[LineTotal]]&gt;0.3, "High", IF(Orders_CLEAN[[#This Row],[Profit]]/Orders_CLEAN[[#This Row],[LineTotal]]&gt;=0.15, "Medium", "Low")), "Quantity Error!")</f>
        <v>High</v>
      </c>
      <c r="V1870" s="8" t="str">
        <f>IF(COUNTIF(Returns[OrderID], Orders_CLEAN[[#This Row],[OrderID]])&gt;0, "Yes", "No")</f>
        <v>No</v>
      </c>
      <c r="W1870" s="19">
        <f>IF(Orders_CLEAN[[#This Row],[Returned]]="Yes",1,0)</f>
        <v>0</v>
      </c>
    </row>
    <row r="1871" spans="1:23" x14ac:dyDescent="0.2">
      <c r="A1871" t="s">
        <v>2678</v>
      </c>
      <c r="B1871" s="5">
        <v>45563</v>
      </c>
      <c r="C1871" s="5" t="str">
        <f>IF(Orders_CLEAN[[#This Row],[Quantity]]="", "Quantity Error!", "Q"&amp;ROUNDUP(MONTH(Orders_CLEAN[[#This Row],[OrderDate]])/3,0))</f>
        <v>Q3</v>
      </c>
      <c r="D1871" t="s">
        <v>328</v>
      </c>
      <c r="E1871" t="str">
        <f>_xlfn.XLOOKUP(Orders_CLEAN[[#This Row],[CustomerID]],Customers[CustomerID],Customers[CustomerName])</f>
        <v>Nomsa Ndlovu</v>
      </c>
      <c r="F1871" t="s">
        <v>148</v>
      </c>
      <c r="G1871" t="str">
        <f>_xlfn.XLOOKUP(Orders_CLEAN[[#This Row],[ProductID]],Products[ProductID],Products[ProductName])</f>
        <v>Tables Model 3</v>
      </c>
      <c r="H1871" t="str">
        <f>_xlfn.XLOOKUP(Orders_CLEAN[[#This Row],[ProductName]],Products[ProductName],Products[Category])</f>
        <v>Furniture</v>
      </c>
      <c r="I1871" s="6">
        <f>_xlfn.XLOOKUP(Orders_CLEAN[[#This Row],[ProductID]],Products[ProductID],Products[Cost])</f>
        <v>190.89</v>
      </c>
      <c r="J1871">
        <v>2</v>
      </c>
      <c r="K1871" s="6">
        <v>243.15</v>
      </c>
      <c r="L1871" s="7">
        <v>0.15</v>
      </c>
      <c r="M1871" t="s">
        <v>27</v>
      </c>
      <c r="N1871" t="s">
        <v>31</v>
      </c>
      <c r="O1871" t="str">
        <f>_xlfn.XLOOKUP(Orders_CLEAN[[#This Row],[Region]],Region_lookup[RegionCode],Region_lookup[RegionName])</f>
        <v>Gauteng</v>
      </c>
      <c r="P1871" t="s">
        <v>52</v>
      </c>
      <c r="Q1871" t="str">
        <f>_xlfn.XLOOKUP(Orders_CLEAN[[#This Row],[EmployeeID]],Employees[EmployeeID],Employees[EmployeeName])</f>
        <v>Precious Mbatha</v>
      </c>
      <c r="R1871" s="8">
        <f>Orders_CLEAN[[#This Row],[Quantity]]*Orders_CLEAN[[#This Row],[UnitPrice]]*(1-Orders_CLEAN[[#This Row],[Discount]])</f>
        <v>413.35500000000002</v>
      </c>
      <c r="S1871" s="8">
        <f>Orders_CLEAN[[#This Row],[Cost]]*Orders_CLEAN[[#This Row],[Quantity]]</f>
        <v>381.78</v>
      </c>
      <c r="T1871" s="8">
        <f>Orders_CLEAN[[#This Row],[LineTotal]]-Orders_CLEAN[[#This Row],[LineCost]]</f>
        <v>31.575000000000045</v>
      </c>
      <c r="U1871" s="8" t="str">
        <f>IFERROR(IF(Orders_CLEAN[[#This Row],[Profit]]/Orders_CLEAN[[#This Row],[LineTotal]]&gt;0.3, "High", IF(Orders_CLEAN[[#This Row],[Profit]]/Orders_CLEAN[[#This Row],[LineTotal]]&gt;=0.15, "Medium", "Low")), "Quantity Error!")</f>
        <v>Low</v>
      </c>
      <c r="V1871" s="8" t="str">
        <f>IF(COUNTIF(Returns[OrderID], Orders_CLEAN[[#This Row],[OrderID]])&gt;0, "Yes", "No")</f>
        <v>No</v>
      </c>
      <c r="W1871" s="19">
        <f>IF(Orders_CLEAN[[#This Row],[Returned]]="Yes",1,0)</f>
        <v>0</v>
      </c>
    </row>
    <row r="1872" spans="1:23" x14ac:dyDescent="0.2">
      <c r="A1872" t="s">
        <v>2679</v>
      </c>
      <c r="B1872" s="5">
        <v>45782</v>
      </c>
      <c r="C1872" s="5" t="str">
        <f>IF(Orders_CLEAN[[#This Row],[Quantity]]="", "Quantity Error!", "Q"&amp;ROUNDUP(MONTH(Orders_CLEAN[[#This Row],[OrderDate]])/3,0))</f>
        <v>Q2</v>
      </c>
      <c r="D1872" t="s">
        <v>557</v>
      </c>
      <c r="E1872" t="str">
        <f>_xlfn.XLOOKUP(Orders_CLEAN[[#This Row],[CustomerID]],Customers[CustomerID],Customers[CustomerName])</f>
        <v>Deon Venter</v>
      </c>
      <c r="F1872" t="s">
        <v>162</v>
      </c>
      <c r="G1872" t="str">
        <f>_xlfn.XLOOKUP(Orders_CLEAN[[#This Row],[ProductID]],Products[ProductID],Products[ProductName])</f>
        <v>Chairs Model 1</v>
      </c>
      <c r="H1872" t="str">
        <f>_xlfn.XLOOKUP(Orders_CLEAN[[#This Row],[ProductName]],Products[ProductName],Products[Category])</f>
        <v>Furniture</v>
      </c>
      <c r="I1872" s="6">
        <f>_xlfn.XLOOKUP(Orders_CLEAN[[#This Row],[ProductID]],Products[ProductID],Products[Cost])</f>
        <v>96.56</v>
      </c>
      <c r="J1872">
        <v>10</v>
      </c>
      <c r="K1872" s="6">
        <v>209.03</v>
      </c>
      <c r="L1872" s="7">
        <v>0.15</v>
      </c>
      <c r="M1872" t="s">
        <v>13</v>
      </c>
      <c r="N1872" t="s">
        <v>14</v>
      </c>
      <c r="O1872" t="str">
        <f>_xlfn.XLOOKUP(Orders_CLEAN[[#This Row],[Region]],Region_lookup[RegionCode],Region_lookup[RegionName])</f>
        <v>Western Cape</v>
      </c>
      <c r="P1872" t="s">
        <v>15</v>
      </c>
      <c r="Q1872" t="str">
        <f>_xlfn.XLOOKUP(Orders_CLEAN[[#This Row],[EmployeeID]],Employees[EmployeeID],Employees[EmployeeName])</f>
        <v>Anja Fourie</v>
      </c>
      <c r="R1872" s="8">
        <f>Orders_CLEAN[[#This Row],[Quantity]]*Orders_CLEAN[[#This Row],[UnitPrice]]*(1-Orders_CLEAN[[#This Row],[Discount]])</f>
        <v>1776.7550000000001</v>
      </c>
      <c r="S1872" s="8">
        <f>Orders_CLEAN[[#This Row],[Cost]]*Orders_CLEAN[[#This Row],[Quantity]]</f>
        <v>965.6</v>
      </c>
      <c r="T1872" s="8">
        <f>Orders_CLEAN[[#This Row],[LineTotal]]-Orders_CLEAN[[#This Row],[LineCost]]</f>
        <v>811.15500000000009</v>
      </c>
      <c r="U1872" s="8" t="str">
        <f>IFERROR(IF(Orders_CLEAN[[#This Row],[Profit]]/Orders_CLEAN[[#This Row],[LineTotal]]&gt;0.3, "High", IF(Orders_CLEAN[[#This Row],[Profit]]/Orders_CLEAN[[#This Row],[LineTotal]]&gt;=0.15, "Medium", "Low")), "Quantity Error!")</f>
        <v>High</v>
      </c>
      <c r="V1872" s="8" t="str">
        <f>IF(COUNTIF(Returns[OrderID], Orders_CLEAN[[#This Row],[OrderID]])&gt;0, "Yes", "No")</f>
        <v>No</v>
      </c>
      <c r="W1872" s="19">
        <f>IF(Orders_CLEAN[[#This Row],[Returned]]="Yes",1,0)</f>
        <v>0</v>
      </c>
    </row>
    <row r="1873" spans="1:23" x14ac:dyDescent="0.2">
      <c r="A1873" t="s">
        <v>2680</v>
      </c>
      <c r="B1873" s="5">
        <v>45340</v>
      </c>
      <c r="C1873" s="5" t="str">
        <f>IF(Orders_CLEAN[[#This Row],[Quantity]]="", "Quantity Error!", "Q"&amp;ROUNDUP(MONTH(Orders_CLEAN[[#This Row],[OrderDate]])/3,0))</f>
        <v>Q1</v>
      </c>
      <c r="D1873" t="s">
        <v>50</v>
      </c>
      <c r="E1873" t="str">
        <f>_xlfn.XLOOKUP(Orders_CLEAN[[#This Row],[CustomerID]],Customers[CustomerID],Customers[CustomerName])</f>
        <v>Precious Steyn</v>
      </c>
      <c r="F1873" t="s">
        <v>114</v>
      </c>
      <c r="G1873" t="str">
        <f>_xlfn.XLOOKUP(Orders_CLEAN[[#This Row],[ProductID]],Products[ProductID],Products[ProductName])</f>
        <v>Staplers Model 4</v>
      </c>
      <c r="H1873" t="str">
        <f>_xlfn.XLOOKUP(Orders_CLEAN[[#This Row],[ProductName]],Products[ProductName],Products[Category])</f>
        <v>Office Supplies</v>
      </c>
      <c r="I1873" s="6">
        <f>_xlfn.XLOOKUP(Orders_CLEAN[[#This Row],[ProductID]],Products[ProductID],Products[Cost])</f>
        <v>465.76</v>
      </c>
      <c r="J1873">
        <v>3</v>
      </c>
      <c r="K1873" s="6">
        <v>906.25</v>
      </c>
      <c r="L1873" s="7">
        <v>0</v>
      </c>
      <c r="M1873" t="s">
        <v>62</v>
      </c>
      <c r="N1873" t="s">
        <v>31</v>
      </c>
      <c r="O1873" t="str">
        <f>_xlfn.XLOOKUP(Orders_CLEAN[[#This Row],[Region]],Region_lookup[RegionCode],Region_lookup[RegionName])</f>
        <v>Gauteng</v>
      </c>
      <c r="P1873" t="s">
        <v>43</v>
      </c>
      <c r="Q1873" t="str">
        <f>_xlfn.XLOOKUP(Orders_CLEAN[[#This Row],[EmployeeID]],Employees[EmployeeID],Employees[EmployeeName])</f>
        <v>Thabo Dlamini</v>
      </c>
      <c r="R1873" s="8">
        <f>Orders_CLEAN[[#This Row],[Quantity]]*Orders_CLEAN[[#This Row],[UnitPrice]]*(1-Orders_CLEAN[[#This Row],[Discount]])</f>
        <v>2718.75</v>
      </c>
      <c r="S1873" s="8">
        <f>Orders_CLEAN[[#This Row],[Cost]]*Orders_CLEAN[[#This Row],[Quantity]]</f>
        <v>1397.28</v>
      </c>
      <c r="T1873" s="8">
        <f>Orders_CLEAN[[#This Row],[LineTotal]]-Orders_CLEAN[[#This Row],[LineCost]]</f>
        <v>1321.47</v>
      </c>
      <c r="U1873" s="8" t="str">
        <f>IFERROR(IF(Orders_CLEAN[[#This Row],[Profit]]/Orders_CLEAN[[#This Row],[LineTotal]]&gt;0.3, "High", IF(Orders_CLEAN[[#This Row],[Profit]]/Orders_CLEAN[[#This Row],[LineTotal]]&gt;=0.15, "Medium", "Low")), "Quantity Error!")</f>
        <v>High</v>
      </c>
      <c r="V1873" s="8" t="str">
        <f>IF(COUNTIF(Returns[OrderID], Orders_CLEAN[[#This Row],[OrderID]])&gt;0, "Yes", "No")</f>
        <v>No</v>
      </c>
      <c r="W1873" s="19">
        <f>IF(Orders_CLEAN[[#This Row],[Returned]]="Yes",1,0)</f>
        <v>0</v>
      </c>
    </row>
    <row r="1874" spans="1:23" x14ac:dyDescent="0.2">
      <c r="A1874" t="s">
        <v>2681</v>
      </c>
      <c r="B1874" s="5">
        <v>45654</v>
      </c>
      <c r="C1874" s="5" t="str">
        <f>IF(Orders_CLEAN[[#This Row],[Quantity]]="", "Quantity Error!", "Q"&amp;ROUNDUP(MONTH(Orders_CLEAN[[#This Row],[OrderDate]])/3,0))</f>
        <v>Q4</v>
      </c>
      <c r="D1874" t="s">
        <v>34</v>
      </c>
      <c r="E1874" t="str">
        <f>_xlfn.XLOOKUP(Orders_CLEAN[[#This Row],[CustomerID]],Customers[CustomerID],Customers[CustomerName])</f>
        <v>Anja Mahlangu</v>
      </c>
      <c r="F1874" t="s">
        <v>162</v>
      </c>
      <c r="G1874" t="str">
        <f>_xlfn.XLOOKUP(Orders_CLEAN[[#This Row],[ProductID]],Products[ProductID],Products[ProductName])</f>
        <v>Chairs Model 1</v>
      </c>
      <c r="H1874" t="str">
        <f>_xlfn.XLOOKUP(Orders_CLEAN[[#This Row],[ProductName]],Products[ProductName],Products[Category])</f>
        <v>Furniture</v>
      </c>
      <c r="I1874" s="6">
        <f>_xlfn.XLOOKUP(Orders_CLEAN[[#This Row],[ProductID]],Products[ProductID],Products[Cost])</f>
        <v>96.56</v>
      </c>
      <c r="J1874">
        <v>3</v>
      </c>
      <c r="K1874" s="6">
        <v>209.03</v>
      </c>
      <c r="L1874" s="7">
        <v>0.05</v>
      </c>
      <c r="M1874" t="s">
        <v>62</v>
      </c>
      <c r="N1874" t="s">
        <v>14</v>
      </c>
      <c r="O1874" t="str">
        <f>_xlfn.XLOOKUP(Orders_CLEAN[[#This Row],[Region]],Region_lookup[RegionCode],Region_lookup[RegionName])</f>
        <v>Western Cape</v>
      </c>
      <c r="P1874" t="s">
        <v>93</v>
      </c>
      <c r="Q1874" t="str">
        <f>_xlfn.XLOOKUP(Orders_CLEAN[[#This Row],[EmployeeID]],Employees[EmployeeID],Employees[EmployeeName])</f>
        <v>Anja Zulu</v>
      </c>
      <c r="R1874" s="8">
        <f>Orders_CLEAN[[#This Row],[Quantity]]*Orders_CLEAN[[#This Row],[UnitPrice]]*(1-Orders_CLEAN[[#This Row],[Discount]])</f>
        <v>595.7355</v>
      </c>
      <c r="S1874" s="8">
        <f>Orders_CLEAN[[#This Row],[Cost]]*Orders_CLEAN[[#This Row],[Quantity]]</f>
        <v>289.68</v>
      </c>
      <c r="T1874" s="8">
        <f>Orders_CLEAN[[#This Row],[LineTotal]]-Orders_CLEAN[[#This Row],[LineCost]]</f>
        <v>306.05549999999999</v>
      </c>
      <c r="U1874" s="8" t="str">
        <f>IFERROR(IF(Orders_CLEAN[[#This Row],[Profit]]/Orders_CLEAN[[#This Row],[LineTotal]]&gt;0.3, "High", IF(Orders_CLEAN[[#This Row],[Profit]]/Orders_CLEAN[[#This Row],[LineTotal]]&gt;=0.15, "Medium", "Low")), "Quantity Error!")</f>
        <v>High</v>
      </c>
      <c r="V1874" s="8" t="str">
        <f>IF(COUNTIF(Returns[OrderID], Orders_CLEAN[[#This Row],[OrderID]])&gt;0, "Yes", "No")</f>
        <v>No</v>
      </c>
      <c r="W1874" s="19">
        <f>IF(Orders_CLEAN[[#This Row],[Returned]]="Yes",1,0)</f>
        <v>0</v>
      </c>
    </row>
    <row r="1875" spans="1:23" x14ac:dyDescent="0.2">
      <c r="A1875" t="s">
        <v>2683</v>
      </c>
      <c r="B1875" s="5">
        <v>45503</v>
      </c>
      <c r="C1875" s="5" t="str">
        <f>IF(Orders_CLEAN[[#This Row],[Quantity]]="", "Quantity Error!", "Q"&amp;ROUNDUP(MONTH(Orders_CLEAN[[#This Row],[OrderDate]])/3,0))</f>
        <v>Q3</v>
      </c>
      <c r="D1875" t="s">
        <v>519</v>
      </c>
      <c r="E1875" t="str">
        <f>_xlfn.XLOOKUP(Orders_CLEAN[[#This Row],[CustomerID]],Customers[CustomerID],Customers[CustomerName])</f>
        <v>Francois Van Der Merwe</v>
      </c>
      <c r="F1875" t="s">
        <v>73</v>
      </c>
      <c r="G1875" t="str">
        <f>_xlfn.XLOOKUP(Orders_CLEAN[[#This Row],[ProductID]],Products[ProductID],Products[ProductName])</f>
        <v>Tables Model 1</v>
      </c>
      <c r="H1875" t="str">
        <f>_xlfn.XLOOKUP(Orders_CLEAN[[#This Row],[ProductName]],Products[ProductName],Products[Category])</f>
        <v>Furniture</v>
      </c>
      <c r="I1875" s="6">
        <f>_xlfn.XLOOKUP(Orders_CLEAN[[#This Row],[ProductID]],Products[ProductID],Products[Cost])</f>
        <v>469.73</v>
      </c>
      <c r="J1875">
        <v>11</v>
      </c>
      <c r="K1875" s="6">
        <v>954.16</v>
      </c>
      <c r="L1875" s="7">
        <v>0.15</v>
      </c>
      <c r="M1875" t="s">
        <v>13</v>
      </c>
      <c r="N1875" t="s">
        <v>14</v>
      </c>
      <c r="O1875" t="str">
        <f>_xlfn.XLOOKUP(Orders_CLEAN[[#This Row],[Region]],Region_lookup[RegionCode],Region_lookup[RegionName])</f>
        <v>Western Cape</v>
      </c>
      <c r="P1875" t="s">
        <v>82</v>
      </c>
      <c r="Q1875" t="str">
        <f>_xlfn.XLOOKUP(Orders_CLEAN[[#This Row],[EmployeeID]],Employees[EmployeeID],Employees[EmployeeName])</f>
        <v>Thabo Pretorius</v>
      </c>
      <c r="R1875" s="8">
        <f>Orders_CLEAN[[#This Row],[Quantity]]*Orders_CLEAN[[#This Row],[UnitPrice]]*(1-Orders_CLEAN[[#This Row],[Discount]])</f>
        <v>8921.3960000000006</v>
      </c>
      <c r="S1875" s="8">
        <f>Orders_CLEAN[[#This Row],[Cost]]*Orders_CLEAN[[#This Row],[Quantity]]</f>
        <v>5167.0300000000007</v>
      </c>
      <c r="T1875" s="8">
        <f>Orders_CLEAN[[#This Row],[LineTotal]]-Orders_CLEAN[[#This Row],[LineCost]]</f>
        <v>3754.366</v>
      </c>
      <c r="U1875" s="8" t="str">
        <f>IFERROR(IF(Orders_CLEAN[[#This Row],[Profit]]/Orders_CLEAN[[#This Row],[LineTotal]]&gt;0.3, "High", IF(Orders_CLEAN[[#This Row],[Profit]]/Orders_CLEAN[[#This Row],[LineTotal]]&gt;=0.15, "Medium", "Low")), "Quantity Error!")</f>
        <v>High</v>
      </c>
      <c r="V1875" s="8" t="str">
        <f>IF(COUNTIF(Returns[OrderID], Orders_CLEAN[[#This Row],[OrderID]])&gt;0, "Yes", "No")</f>
        <v>No</v>
      </c>
      <c r="W1875" s="19">
        <f>IF(Orders_CLEAN[[#This Row],[Returned]]="Yes",1,0)</f>
        <v>0</v>
      </c>
    </row>
    <row r="1876" spans="1:23" x14ac:dyDescent="0.2">
      <c r="A1876" t="s">
        <v>2684</v>
      </c>
      <c r="B1876" s="5">
        <v>45577</v>
      </c>
      <c r="C1876" s="5" t="str">
        <f>IF(Orders_CLEAN[[#This Row],[Quantity]]="", "Quantity Error!", "Q"&amp;ROUNDUP(MONTH(Orders_CLEAN[[#This Row],[OrderDate]])/3,0))</f>
        <v>Q4</v>
      </c>
      <c r="D1876" t="s">
        <v>246</v>
      </c>
      <c r="E1876" t="str">
        <f>_xlfn.XLOOKUP(Orders_CLEAN[[#This Row],[CustomerID]],Customers[CustomerID],Customers[CustomerName])</f>
        <v>Precious Steyn</v>
      </c>
      <c r="F1876" t="s">
        <v>297</v>
      </c>
      <c r="G1876" t="str">
        <f>_xlfn.XLOOKUP(Orders_CLEAN[[#This Row],[ProductID]],Products[ProductID],Products[ProductName])</f>
        <v>Laptops Model 2</v>
      </c>
      <c r="H1876" t="str">
        <f>_xlfn.XLOOKUP(Orders_CLEAN[[#This Row],[ProductName]],Products[ProductName],Products[Category])</f>
        <v>Technology</v>
      </c>
      <c r="I1876" s="6">
        <f>_xlfn.XLOOKUP(Orders_CLEAN[[#This Row],[ProductID]],Products[ProductID],Products[Cost])</f>
        <v>55.26</v>
      </c>
      <c r="J1876">
        <v>3</v>
      </c>
      <c r="K1876" s="6">
        <v>112.32</v>
      </c>
      <c r="L1876" s="7">
        <v>0.05</v>
      </c>
      <c r="M1876" t="s">
        <v>27</v>
      </c>
      <c r="N1876" t="s">
        <v>47</v>
      </c>
      <c r="O1876" t="str">
        <f>_xlfn.XLOOKUP(Orders_CLEAN[[#This Row],[Region]],Region_lookup[RegionCode],Region_lookup[RegionName])</f>
        <v>Eastern Cape</v>
      </c>
      <c r="P1876" t="s">
        <v>48</v>
      </c>
      <c r="Q1876" t="str">
        <f>_xlfn.XLOOKUP(Orders_CLEAN[[#This Row],[EmployeeID]],Employees[EmployeeID],Employees[EmployeeName])</f>
        <v>Sipho Ndlovu</v>
      </c>
      <c r="R1876" s="8">
        <f>Orders_CLEAN[[#This Row],[Quantity]]*Orders_CLEAN[[#This Row],[UnitPrice]]*(1-Orders_CLEAN[[#This Row],[Discount]])</f>
        <v>320.11199999999997</v>
      </c>
      <c r="S1876" s="8">
        <f>Orders_CLEAN[[#This Row],[Cost]]*Orders_CLEAN[[#This Row],[Quantity]]</f>
        <v>165.78</v>
      </c>
      <c r="T1876" s="8">
        <f>Orders_CLEAN[[#This Row],[LineTotal]]-Orders_CLEAN[[#This Row],[LineCost]]</f>
        <v>154.33199999999997</v>
      </c>
      <c r="U1876" s="8" t="str">
        <f>IFERROR(IF(Orders_CLEAN[[#This Row],[Profit]]/Orders_CLEAN[[#This Row],[LineTotal]]&gt;0.3, "High", IF(Orders_CLEAN[[#This Row],[Profit]]/Orders_CLEAN[[#This Row],[LineTotal]]&gt;=0.15, "Medium", "Low")), "Quantity Error!")</f>
        <v>High</v>
      </c>
      <c r="V1876" s="8" t="str">
        <f>IF(COUNTIF(Returns[OrderID], Orders_CLEAN[[#This Row],[OrderID]])&gt;0, "Yes", "No")</f>
        <v>No</v>
      </c>
      <c r="W1876" s="19">
        <f>IF(Orders_CLEAN[[#This Row],[Returned]]="Yes",1,0)</f>
        <v>0</v>
      </c>
    </row>
    <row r="1877" spans="1:23" x14ac:dyDescent="0.2">
      <c r="A1877" t="s">
        <v>2685</v>
      </c>
      <c r="B1877" s="5">
        <v>45756</v>
      </c>
      <c r="C1877" s="5" t="str">
        <f>IF(Orders_CLEAN[[#This Row],[Quantity]]="", "Quantity Error!", "Q"&amp;ROUNDUP(MONTH(Orders_CLEAN[[#This Row],[OrderDate]])/3,0))</f>
        <v>Q2</v>
      </c>
      <c r="D1877" t="s">
        <v>147</v>
      </c>
      <c r="E1877" t="str">
        <f>_xlfn.XLOOKUP(Orders_CLEAN[[#This Row],[CustomerID]],Customers[CustomerID],Customers[CustomerName])</f>
        <v>Anja Botha</v>
      </c>
      <c r="F1877" t="s">
        <v>35</v>
      </c>
      <c r="G1877" t="str">
        <f>_xlfn.XLOOKUP(Orders_CLEAN[[#This Row],[ProductID]],Products[ProductID],Products[ProductName])</f>
        <v>Accessories Model 1</v>
      </c>
      <c r="H1877" t="str">
        <f>_xlfn.XLOOKUP(Orders_CLEAN[[#This Row],[ProductName]],Products[ProductName],Products[Category])</f>
        <v>Technology</v>
      </c>
      <c r="I1877" s="6">
        <f>_xlfn.XLOOKUP(Orders_CLEAN[[#This Row],[ProductID]],Products[ProductID],Products[Cost])</f>
        <v>329.45</v>
      </c>
      <c r="J1877">
        <v>2</v>
      </c>
      <c r="K1877" s="6">
        <v>709.62</v>
      </c>
      <c r="L1877" s="7">
        <v>0.05</v>
      </c>
      <c r="M1877" t="s">
        <v>27</v>
      </c>
      <c r="N1877" t="s">
        <v>31</v>
      </c>
      <c r="O1877" t="str">
        <f>_xlfn.XLOOKUP(Orders_CLEAN[[#This Row],[Region]],Region_lookup[RegionCode],Region_lookup[RegionName])</f>
        <v>Gauteng</v>
      </c>
      <c r="P1877" t="s">
        <v>52</v>
      </c>
      <c r="Q1877" t="str">
        <f>_xlfn.XLOOKUP(Orders_CLEAN[[#This Row],[EmployeeID]],Employees[EmployeeID],Employees[EmployeeName])</f>
        <v>Precious Mbatha</v>
      </c>
      <c r="R1877" s="8">
        <f>Orders_CLEAN[[#This Row],[Quantity]]*Orders_CLEAN[[#This Row],[UnitPrice]]*(1-Orders_CLEAN[[#This Row],[Discount]])</f>
        <v>1348.278</v>
      </c>
      <c r="S1877" s="8">
        <f>Orders_CLEAN[[#This Row],[Cost]]*Orders_CLEAN[[#This Row],[Quantity]]</f>
        <v>658.9</v>
      </c>
      <c r="T1877" s="8">
        <f>Orders_CLEAN[[#This Row],[LineTotal]]-Orders_CLEAN[[#This Row],[LineCost]]</f>
        <v>689.37800000000004</v>
      </c>
      <c r="U1877" s="8" t="str">
        <f>IFERROR(IF(Orders_CLEAN[[#This Row],[Profit]]/Orders_CLEAN[[#This Row],[LineTotal]]&gt;0.3, "High", IF(Orders_CLEAN[[#This Row],[Profit]]/Orders_CLEAN[[#This Row],[LineTotal]]&gt;=0.15, "Medium", "Low")), "Quantity Error!")</f>
        <v>High</v>
      </c>
      <c r="V1877" s="8" t="str">
        <f>IF(COUNTIF(Returns[OrderID], Orders_CLEAN[[#This Row],[OrderID]])&gt;0, "Yes", "No")</f>
        <v>No</v>
      </c>
      <c r="W1877" s="19">
        <f>IF(Orders_CLEAN[[#This Row],[Returned]]="Yes",1,0)</f>
        <v>0</v>
      </c>
    </row>
    <row r="1878" spans="1:23" x14ac:dyDescent="0.2">
      <c r="A1878" t="s">
        <v>2686</v>
      </c>
      <c r="B1878" s="5">
        <v>45302</v>
      </c>
      <c r="C1878" s="5" t="str">
        <f>IF(Orders_CLEAN[[#This Row],[Quantity]]="", "Quantity Error!", "Q"&amp;ROUNDUP(MONTH(Orders_CLEAN[[#This Row],[OrderDate]])/3,0))</f>
        <v>Q1</v>
      </c>
      <c r="D1878" t="s">
        <v>194</v>
      </c>
      <c r="E1878" t="str">
        <f>_xlfn.XLOOKUP(Orders_CLEAN[[#This Row],[CustomerID]],Customers[CustomerID],Customers[CustomerName])</f>
        <v>Elmarie Molefe</v>
      </c>
      <c r="F1878" t="s">
        <v>55</v>
      </c>
      <c r="G1878" t="str">
        <f>_xlfn.XLOOKUP(Orders_CLEAN[[#This Row],[ProductID]],Products[ProductID],Products[ProductName])</f>
        <v>Paper Model 3</v>
      </c>
      <c r="H1878" t="str">
        <f>_xlfn.XLOOKUP(Orders_CLEAN[[#This Row],[ProductName]],Products[ProductName],Products[Category])</f>
        <v>Office Supplies</v>
      </c>
      <c r="I1878" s="6">
        <f>_xlfn.XLOOKUP(Orders_CLEAN[[#This Row],[ProductID]],Products[ProductID],Products[Cost])</f>
        <v>239.71</v>
      </c>
      <c r="J1878">
        <v>1</v>
      </c>
      <c r="K1878" s="6">
        <v>522.34</v>
      </c>
      <c r="L1878" s="7">
        <v>0</v>
      </c>
      <c r="M1878" t="s">
        <v>27</v>
      </c>
      <c r="N1878" t="s">
        <v>14</v>
      </c>
      <c r="O1878" t="str">
        <f>_xlfn.XLOOKUP(Orders_CLEAN[[#This Row],[Region]],Region_lookup[RegionCode],Region_lookup[RegionName])</f>
        <v>Western Cape</v>
      </c>
      <c r="P1878" t="s">
        <v>15</v>
      </c>
      <c r="Q1878" t="str">
        <f>_xlfn.XLOOKUP(Orders_CLEAN[[#This Row],[EmployeeID]],Employees[EmployeeID],Employees[EmployeeName])</f>
        <v>Anja Fourie</v>
      </c>
      <c r="R1878" s="8">
        <f>Orders_CLEAN[[#This Row],[Quantity]]*Orders_CLEAN[[#This Row],[UnitPrice]]*(1-Orders_CLEAN[[#This Row],[Discount]])</f>
        <v>522.34</v>
      </c>
      <c r="S1878" s="8">
        <f>Orders_CLEAN[[#This Row],[Cost]]*Orders_CLEAN[[#This Row],[Quantity]]</f>
        <v>239.71</v>
      </c>
      <c r="T1878" s="8">
        <f>Orders_CLEAN[[#This Row],[LineTotal]]-Orders_CLEAN[[#This Row],[LineCost]]</f>
        <v>282.63</v>
      </c>
      <c r="U1878" s="8" t="str">
        <f>IFERROR(IF(Orders_CLEAN[[#This Row],[Profit]]/Orders_CLEAN[[#This Row],[LineTotal]]&gt;0.3, "High", IF(Orders_CLEAN[[#This Row],[Profit]]/Orders_CLEAN[[#This Row],[LineTotal]]&gt;=0.15, "Medium", "Low")), "Quantity Error!")</f>
        <v>High</v>
      </c>
      <c r="V1878" s="8" t="str">
        <f>IF(COUNTIF(Returns[OrderID], Orders_CLEAN[[#This Row],[OrderID]])&gt;0, "Yes", "No")</f>
        <v>No</v>
      </c>
      <c r="W1878" s="19">
        <f>IF(Orders_CLEAN[[#This Row],[Returned]]="Yes",1,0)</f>
        <v>0</v>
      </c>
    </row>
    <row r="1879" spans="1:23" x14ac:dyDescent="0.2">
      <c r="A1879" t="s">
        <v>2687</v>
      </c>
      <c r="B1879" s="5">
        <v>45699</v>
      </c>
      <c r="C1879" s="5" t="str">
        <f>IF(Orders_CLEAN[[#This Row],[Quantity]]="", "Quantity Error!", "Q"&amp;ROUNDUP(MONTH(Orders_CLEAN[[#This Row],[OrderDate]])/3,0))</f>
        <v>Q1</v>
      </c>
      <c r="D1879" t="s">
        <v>317</v>
      </c>
      <c r="E1879" t="str">
        <f>_xlfn.XLOOKUP(Orders_CLEAN[[#This Row],[CustomerID]],Customers[CustomerID],Customers[CustomerName])</f>
        <v>Deon Dlamini</v>
      </c>
      <c r="F1879" t="s">
        <v>81</v>
      </c>
      <c r="G1879" t="str">
        <f>_xlfn.XLOOKUP(Orders_CLEAN[[#This Row],[ProductID]],Products[ProductID],Products[ProductName])</f>
        <v>Envelopes Model 2</v>
      </c>
      <c r="H1879" t="str">
        <f>_xlfn.XLOOKUP(Orders_CLEAN[[#This Row],[ProductName]],Products[ProductName],Products[Category])</f>
        <v>Office Supplies</v>
      </c>
      <c r="I1879" s="6">
        <f>_xlfn.XLOOKUP(Orders_CLEAN[[#This Row],[ProductID]],Products[ProductID],Products[Cost])</f>
        <v>599.25</v>
      </c>
      <c r="J1879">
        <v>5</v>
      </c>
      <c r="K1879" s="6">
        <v>849.05</v>
      </c>
      <c r="L1879" s="7">
        <v>0.05</v>
      </c>
      <c r="M1879" t="s">
        <v>13</v>
      </c>
      <c r="N1879" t="s">
        <v>31</v>
      </c>
      <c r="O1879" t="str">
        <f>_xlfn.XLOOKUP(Orders_CLEAN[[#This Row],[Region]],Region_lookup[RegionCode],Region_lookup[RegionName])</f>
        <v>Gauteng</v>
      </c>
      <c r="P1879" t="s">
        <v>32</v>
      </c>
      <c r="Q1879" t="str">
        <f>_xlfn.XLOOKUP(Orders_CLEAN[[#This Row],[EmployeeID]],Employees[EmployeeID],Employees[EmployeeName])</f>
        <v>Nomvula Mokoena</v>
      </c>
      <c r="R1879" s="8">
        <f>Orders_CLEAN[[#This Row],[Quantity]]*Orders_CLEAN[[#This Row],[UnitPrice]]*(1-Orders_CLEAN[[#This Row],[Discount]])</f>
        <v>4032.9874999999997</v>
      </c>
      <c r="S1879" s="8">
        <f>Orders_CLEAN[[#This Row],[Cost]]*Orders_CLEAN[[#This Row],[Quantity]]</f>
        <v>2996.25</v>
      </c>
      <c r="T1879" s="8">
        <f>Orders_CLEAN[[#This Row],[LineTotal]]-Orders_CLEAN[[#This Row],[LineCost]]</f>
        <v>1036.7374999999997</v>
      </c>
      <c r="U1879" s="8" t="str">
        <f>IFERROR(IF(Orders_CLEAN[[#This Row],[Profit]]/Orders_CLEAN[[#This Row],[LineTotal]]&gt;0.3, "High", IF(Orders_CLEAN[[#This Row],[Profit]]/Orders_CLEAN[[#This Row],[LineTotal]]&gt;=0.15, "Medium", "Low")), "Quantity Error!")</f>
        <v>Medium</v>
      </c>
      <c r="V1879" s="8" t="str">
        <f>IF(COUNTIF(Returns[OrderID], Orders_CLEAN[[#This Row],[OrderID]])&gt;0, "Yes", "No")</f>
        <v>No</v>
      </c>
      <c r="W1879" s="19">
        <f>IF(Orders_CLEAN[[#This Row],[Returned]]="Yes",1,0)</f>
        <v>0</v>
      </c>
    </row>
    <row r="1880" spans="1:23" x14ac:dyDescent="0.2">
      <c r="A1880" t="s">
        <v>2688</v>
      </c>
      <c r="B1880" s="5">
        <v>45415</v>
      </c>
      <c r="C1880" s="5" t="str">
        <f>IF(Orders_CLEAN[[#This Row],[Quantity]]="", "Quantity Error!", "Q"&amp;ROUNDUP(MONTH(Orders_CLEAN[[#This Row],[OrderDate]])/3,0))</f>
        <v>Q2</v>
      </c>
      <c r="D1880" t="s">
        <v>261</v>
      </c>
      <c r="E1880" t="str">
        <f>_xlfn.XLOOKUP(Orders_CLEAN[[#This Row],[CustomerID]],Customers[CustomerID],Customers[CustomerName])</f>
        <v>Palesa Molefe</v>
      </c>
      <c r="F1880" t="s">
        <v>100</v>
      </c>
      <c r="G1880" t="str">
        <f>_xlfn.XLOOKUP(Orders_CLEAN[[#This Row],[ProductID]],Products[ProductID],Products[ProductName])</f>
        <v>Printers Model 1</v>
      </c>
      <c r="H1880" t="str">
        <f>_xlfn.XLOOKUP(Orders_CLEAN[[#This Row],[ProductName]],Products[ProductName],Products[Category])</f>
        <v>Technology</v>
      </c>
      <c r="I1880" s="6">
        <f>_xlfn.XLOOKUP(Orders_CLEAN[[#This Row],[ProductID]],Products[ProductID],Products[Cost])</f>
        <v>595.79999999999995</v>
      </c>
      <c r="J1880">
        <v>8</v>
      </c>
      <c r="K1880" s="6">
        <v>1280.18</v>
      </c>
      <c r="L1880" s="7">
        <v>0.15</v>
      </c>
      <c r="M1880" t="s">
        <v>13</v>
      </c>
      <c r="N1880" t="s">
        <v>31</v>
      </c>
      <c r="O1880" t="str">
        <f>_xlfn.XLOOKUP(Orders_CLEAN[[#This Row],[Region]],Region_lookup[RegionCode],Region_lookup[RegionName])</f>
        <v>Gauteng</v>
      </c>
      <c r="P1880" t="s">
        <v>32</v>
      </c>
      <c r="Q1880" t="str">
        <f>_xlfn.XLOOKUP(Orders_CLEAN[[#This Row],[EmployeeID]],Employees[EmployeeID],Employees[EmployeeName])</f>
        <v>Nomvula Mokoena</v>
      </c>
      <c r="R1880" s="8">
        <f>Orders_CLEAN[[#This Row],[Quantity]]*Orders_CLEAN[[#This Row],[UnitPrice]]*(1-Orders_CLEAN[[#This Row],[Discount]])</f>
        <v>8705.2240000000002</v>
      </c>
      <c r="S1880" s="8">
        <f>Orders_CLEAN[[#This Row],[Cost]]*Orders_CLEAN[[#This Row],[Quantity]]</f>
        <v>4766.3999999999996</v>
      </c>
      <c r="T1880" s="8">
        <f>Orders_CLEAN[[#This Row],[LineTotal]]-Orders_CLEAN[[#This Row],[LineCost]]</f>
        <v>3938.8240000000005</v>
      </c>
      <c r="U1880" s="8" t="str">
        <f>IFERROR(IF(Orders_CLEAN[[#This Row],[Profit]]/Orders_CLEAN[[#This Row],[LineTotal]]&gt;0.3, "High", IF(Orders_CLEAN[[#This Row],[Profit]]/Orders_CLEAN[[#This Row],[LineTotal]]&gt;=0.15, "Medium", "Low")), "Quantity Error!")</f>
        <v>High</v>
      </c>
      <c r="V1880" s="8" t="str">
        <f>IF(COUNTIF(Returns[OrderID], Orders_CLEAN[[#This Row],[OrderID]])&gt;0, "Yes", "No")</f>
        <v>No</v>
      </c>
      <c r="W1880" s="19">
        <f>IF(Orders_CLEAN[[#This Row],[Returned]]="Yes",1,0)</f>
        <v>0</v>
      </c>
    </row>
    <row r="1881" spans="1:23" x14ac:dyDescent="0.2">
      <c r="A1881" t="s">
        <v>2689</v>
      </c>
      <c r="B1881" s="5">
        <v>45560</v>
      </c>
      <c r="C1881" s="5" t="str">
        <f>IF(Orders_CLEAN[[#This Row],[Quantity]]="", "Quantity Error!", "Q"&amp;ROUNDUP(MONTH(Orders_CLEAN[[#This Row],[OrderDate]])/3,0))</f>
        <v>Q3</v>
      </c>
      <c r="D1881" t="s">
        <v>336</v>
      </c>
      <c r="E1881" t="str">
        <f>_xlfn.XLOOKUP(Orders_CLEAN[[#This Row],[CustomerID]],Customers[CustomerID],Customers[CustomerName])</f>
        <v>Sipho Steyn</v>
      </c>
      <c r="F1881" t="s">
        <v>104</v>
      </c>
      <c r="G1881" t="str">
        <f>_xlfn.XLOOKUP(Orders_CLEAN[[#This Row],[ProductID]],Products[ProductID],Products[ProductName])</f>
        <v>Envelopes Model 4</v>
      </c>
      <c r="H1881" t="str">
        <f>_xlfn.XLOOKUP(Orders_CLEAN[[#This Row],[ProductName]],Products[ProductName],Products[Category])</f>
        <v>Office Supplies</v>
      </c>
      <c r="I1881" s="6">
        <f>_xlfn.XLOOKUP(Orders_CLEAN[[#This Row],[ProductID]],Products[ProductID],Products[Cost])</f>
        <v>777.33</v>
      </c>
      <c r="J1881">
        <v>10</v>
      </c>
      <c r="K1881" s="6">
        <v>1363.68</v>
      </c>
      <c r="L1881" s="7">
        <v>0.05</v>
      </c>
      <c r="M1881" t="s">
        <v>13</v>
      </c>
      <c r="N1881" t="s">
        <v>21</v>
      </c>
      <c r="O1881" t="str">
        <f>_xlfn.XLOOKUP(Orders_CLEAN[[#This Row],[Region]],Region_lookup[RegionCode],Region_lookup[RegionName])</f>
        <v>KwaZulu-Natal</v>
      </c>
      <c r="P1881" t="s">
        <v>97</v>
      </c>
      <c r="Q1881" t="str">
        <f>_xlfn.XLOOKUP(Orders_CLEAN[[#This Row],[EmployeeID]],Employees[EmployeeID],Employees[EmployeeName])</f>
        <v>Bongani Sithole</v>
      </c>
      <c r="R1881" s="8">
        <f>Orders_CLEAN[[#This Row],[Quantity]]*Orders_CLEAN[[#This Row],[UnitPrice]]*(1-Orders_CLEAN[[#This Row],[Discount]])</f>
        <v>12954.960000000001</v>
      </c>
      <c r="S1881" s="8">
        <f>Orders_CLEAN[[#This Row],[Cost]]*Orders_CLEAN[[#This Row],[Quantity]]</f>
        <v>7773.3</v>
      </c>
      <c r="T1881" s="8">
        <f>Orders_CLEAN[[#This Row],[LineTotal]]-Orders_CLEAN[[#This Row],[LineCost]]</f>
        <v>5181.6600000000008</v>
      </c>
      <c r="U1881" s="8" t="str">
        <f>IFERROR(IF(Orders_CLEAN[[#This Row],[Profit]]/Orders_CLEAN[[#This Row],[LineTotal]]&gt;0.3, "High", IF(Orders_CLEAN[[#This Row],[Profit]]/Orders_CLEAN[[#This Row],[LineTotal]]&gt;=0.15, "Medium", "Low")), "Quantity Error!")</f>
        <v>High</v>
      </c>
      <c r="V1881" s="8" t="str">
        <f>IF(COUNTIF(Returns[OrderID], Orders_CLEAN[[#This Row],[OrderID]])&gt;0, "Yes", "No")</f>
        <v>No</v>
      </c>
      <c r="W1881" s="19">
        <f>IF(Orders_CLEAN[[#This Row],[Returned]]="Yes",1,0)</f>
        <v>0</v>
      </c>
    </row>
    <row r="1882" spans="1:23" x14ac:dyDescent="0.2">
      <c r="A1882" t="s">
        <v>2690</v>
      </c>
      <c r="B1882" s="5">
        <v>45415</v>
      </c>
      <c r="C1882" s="5" t="str">
        <f>IF(Orders_CLEAN[[#This Row],[Quantity]]="", "Quantity Error!", "Q"&amp;ROUNDUP(MONTH(Orders_CLEAN[[#This Row],[OrderDate]])/3,0))</f>
        <v>Q2</v>
      </c>
      <c r="D1882" t="s">
        <v>204</v>
      </c>
      <c r="E1882" t="str">
        <f>_xlfn.XLOOKUP(Orders_CLEAN[[#This Row],[CustomerID]],Customers[CustomerID],Customers[CustomerName])</f>
        <v>Elmarie Mbatha</v>
      </c>
      <c r="F1882" t="s">
        <v>148</v>
      </c>
      <c r="G1882" t="str">
        <f>_xlfn.XLOOKUP(Orders_CLEAN[[#This Row],[ProductID]],Products[ProductID],Products[ProductName])</f>
        <v>Tables Model 3</v>
      </c>
      <c r="H1882" t="str">
        <f>_xlfn.XLOOKUP(Orders_CLEAN[[#This Row],[ProductName]],Products[ProductName],Products[Category])</f>
        <v>Furniture</v>
      </c>
      <c r="I1882" s="6">
        <f>_xlfn.XLOOKUP(Orders_CLEAN[[#This Row],[ProductID]],Products[ProductID],Products[Cost])</f>
        <v>190.89</v>
      </c>
      <c r="J1882">
        <v>1</v>
      </c>
      <c r="K1882" s="6">
        <v>243.15</v>
      </c>
      <c r="L1882" s="7">
        <v>0.2</v>
      </c>
      <c r="M1882" t="s">
        <v>13</v>
      </c>
      <c r="N1882" t="s">
        <v>14</v>
      </c>
      <c r="O1882" t="str">
        <f>_xlfn.XLOOKUP(Orders_CLEAN[[#This Row],[Region]],Region_lookup[RegionCode],Region_lookup[RegionName])</f>
        <v>Western Cape</v>
      </c>
      <c r="P1882" t="s">
        <v>82</v>
      </c>
      <c r="Q1882" t="str">
        <f>_xlfn.XLOOKUP(Orders_CLEAN[[#This Row],[EmployeeID]],Employees[EmployeeID],Employees[EmployeeName])</f>
        <v>Thabo Pretorius</v>
      </c>
      <c r="R1882" s="8">
        <f>Orders_CLEAN[[#This Row],[Quantity]]*Orders_CLEAN[[#This Row],[UnitPrice]]*(1-Orders_CLEAN[[#This Row],[Discount]])</f>
        <v>194.52</v>
      </c>
      <c r="S1882" s="8">
        <f>Orders_CLEAN[[#This Row],[Cost]]*Orders_CLEAN[[#This Row],[Quantity]]</f>
        <v>190.89</v>
      </c>
      <c r="T1882" s="8">
        <f>Orders_CLEAN[[#This Row],[LineTotal]]-Orders_CLEAN[[#This Row],[LineCost]]</f>
        <v>3.6300000000000239</v>
      </c>
      <c r="U1882" s="8" t="str">
        <f>IFERROR(IF(Orders_CLEAN[[#This Row],[Profit]]/Orders_CLEAN[[#This Row],[LineTotal]]&gt;0.3, "High", IF(Orders_CLEAN[[#This Row],[Profit]]/Orders_CLEAN[[#This Row],[LineTotal]]&gt;=0.15, "Medium", "Low")), "Quantity Error!")</f>
        <v>Low</v>
      </c>
      <c r="V1882" s="8" t="str">
        <f>IF(COUNTIF(Returns[OrderID], Orders_CLEAN[[#This Row],[OrderID]])&gt;0, "Yes", "No")</f>
        <v>No</v>
      </c>
      <c r="W1882" s="19">
        <f>IF(Orders_CLEAN[[#This Row],[Returned]]="Yes",1,0)</f>
        <v>0</v>
      </c>
    </row>
    <row r="1883" spans="1:23" x14ac:dyDescent="0.2">
      <c r="A1883" t="s">
        <v>2691</v>
      </c>
      <c r="B1883" s="5">
        <v>45448</v>
      </c>
      <c r="C1883" s="5" t="str">
        <f>IF(Orders_CLEAN[[#This Row],[Quantity]]="", "Quantity Error!", "Q"&amp;ROUNDUP(MONTH(Orders_CLEAN[[#This Row],[OrderDate]])/3,0))</f>
        <v>Q2</v>
      </c>
      <c r="D1883" t="s">
        <v>994</v>
      </c>
      <c r="E1883" t="str">
        <f>_xlfn.XLOOKUP(Orders_CLEAN[[#This Row],[CustomerID]],Customers[CustomerID],Customers[CustomerName])</f>
        <v>Kagiso Van Der Merwe</v>
      </c>
      <c r="F1883" t="s">
        <v>100</v>
      </c>
      <c r="G1883" t="str">
        <f>_xlfn.XLOOKUP(Orders_CLEAN[[#This Row],[ProductID]],Products[ProductID],Products[ProductName])</f>
        <v>Printers Model 1</v>
      </c>
      <c r="H1883" t="str">
        <f>_xlfn.XLOOKUP(Orders_CLEAN[[#This Row],[ProductName]],Products[ProductName],Products[Category])</f>
        <v>Technology</v>
      </c>
      <c r="I1883" s="6">
        <f>_xlfn.XLOOKUP(Orders_CLEAN[[#This Row],[ProductID]],Products[ProductID],Products[Cost])</f>
        <v>595.79999999999995</v>
      </c>
      <c r="J1883">
        <v>4</v>
      </c>
      <c r="K1883" s="6">
        <v>1280.18</v>
      </c>
      <c r="L1883" s="7">
        <v>0.15</v>
      </c>
      <c r="M1883" t="s">
        <v>27</v>
      </c>
      <c r="N1883" t="s">
        <v>14</v>
      </c>
      <c r="O1883" t="str">
        <f>_xlfn.XLOOKUP(Orders_CLEAN[[#This Row],[Region]],Region_lookup[RegionCode],Region_lookup[RegionName])</f>
        <v>Western Cape</v>
      </c>
      <c r="P1883" t="s">
        <v>15</v>
      </c>
      <c r="Q1883" t="str">
        <f>_xlfn.XLOOKUP(Orders_CLEAN[[#This Row],[EmployeeID]],Employees[EmployeeID],Employees[EmployeeName])</f>
        <v>Anja Fourie</v>
      </c>
      <c r="R1883" s="8">
        <f>Orders_CLEAN[[#This Row],[Quantity]]*Orders_CLEAN[[#This Row],[UnitPrice]]*(1-Orders_CLEAN[[#This Row],[Discount]])</f>
        <v>4352.6120000000001</v>
      </c>
      <c r="S1883" s="8">
        <f>Orders_CLEAN[[#This Row],[Cost]]*Orders_CLEAN[[#This Row],[Quantity]]</f>
        <v>2383.1999999999998</v>
      </c>
      <c r="T1883" s="8">
        <f>Orders_CLEAN[[#This Row],[LineTotal]]-Orders_CLEAN[[#This Row],[LineCost]]</f>
        <v>1969.4120000000003</v>
      </c>
      <c r="U1883" s="8" t="str">
        <f>IFERROR(IF(Orders_CLEAN[[#This Row],[Profit]]/Orders_CLEAN[[#This Row],[LineTotal]]&gt;0.3, "High", IF(Orders_CLEAN[[#This Row],[Profit]]/Orders_CLEAN[[#This Row],[LineTotal]]&gt;=0.15, "Medium", "Low")), "Quantity Error!")</f>
        <v>High</v>
      </c>
      <c r="V1883" s="8" t="str">
        <f>IF(COUNTIF(Returns[OrderID], Orders_CLEAN[[#This Row],[OrderID]])&gt;0, "Yes", "No")</f>
        <v>No</v>
      </c>
      <c r="W1883" s="19">
        <f>IF(Orders_CLEAN[[#This Row],[Returned]]="Yes",1,0)</f>
        <v>0</v>
      </c>
    </row>
    <row r="1884" spans="1:23" x14ac:dyDescent="0.2">
      <c r="A1884" t="s">
        <v>2692</v>
      </c>
      <c r="B1884" s="5">
        <v>45819</v>
      </c>
      <c r="C1884" s="5" t="str">
        <f>IF(Orders_CLEAN[[#This Row],[Quantity]]="", "Quantity Error!", "Q"&amp;ROUNDUP(MONTH(Orders_CLEAN[[#This Row],[OrderDate]])/3,0))</f>
        <v>Q2</v>
      </c>
      <c r="D1884" t="s">
        <v>416</v>
      </c>
      <c r="E1884" t="str">
        <f>_xlfn.XLOOKUP(Orders_CLEAN[[#This Row],[CustomerID]],Customers[CustomerID],Customers[CustomerName])</f>
        <v>Kagiso Le Roux</v>
      </c>
      <c r="F1884" t="s">
        <v>158</v>
      </c>
      <c r="G1884" t="str">
        <f>_xlfn.XLOOKUP(Orders_CLEAN[[#This Row],[ProductID]],Products[ProductID],Products[ProductName])</f>
        <v>Desks Model 1</v>
      </c>
      <c r="H1884" t="str">
        <f>_xlfn.XLOOKUP(Orders_CLEAN[[#This Row],[ProductName]],Products[ProductName],Products[Category])</f>
        <v>Furniture</v>
      </c>
      <c r="I1884" s="6">
        <f>_xlfn.XLOOKUP(Orders_CLEAN[[#This Row],[ProductID]],Products[ProductID],Products[Cost])</f>
        <v>731.22</v>
      </c>
      <c r="J1884">
        <v>7</v>
      </c>
      <c r="K1884" s="6">
        <v>1490.92</v>
      </c>
      <c r="L1884" s="7">
        <v>0.2</v>
      </c>
      <c r="M1884" t="s">
        <v>13</v>
      </c>
      <c r="N1884" t="s">
        <v>47</v>
      </c>
      <c r="O1884" t="str">
        <f>_xlfn.XLOOKUP(Orders_CLEAN[[#This Row],[Region]],Region_lookup[RegionCode],Region_lookup[RegionName])</f>
        <v>Eastern Cape</v>
      </c>
      <c r="P1884" t="s">
        <v>75</v>
      </c>
      <c r="Q1884" t="str">
        <f>_xlfn.XLOOKUP(Orders_CLEAN[[#This Row],[EmployeeID]],Employees[EmployeeID],Employees[EmployeeName])</f>
        <v>Francois Steyn</v>
      </c>
      <c r="R1884" s="8">
        <f>Orders_CLEAN[[#This Row],[Quantity]]*Orders_CLEAN[[#This Row],[UnitPrice]]*(1-Orders_CLEAN[[#This Row],[Discount]])</f>
        <v>8349.152</v>
      </c>
      <c r="S1884" s="8">
        <f>Orders_CLEAN[[#This Row],[Cost]]*Orders_CLEAN[[#This Row],[Quantity]]</f>
        <v>5118.54</v>
      </c>
      <c r="T1884" s="8">
        <f>Orders_CLEAN[[#This Row],[LineTotal]]-Orders_CLEAN[[#This Row],[LineCost]]</f>
        <v>3230.6120000000001</v>
      </c>
      <c r="U1884" s="8" t="str">
        <f>IFERROR(IF(Orders_CLEAN[[#This Row],[Profit]]/Orders_CLEAN[[#This Row],[LineTotal]]&gt;0.3, "High", IF(Orders_CLEAN[[#This Row],[Profit]]/Orders_CLEAN[[#This Row],[LineTotal]]&gt;=0.15, "Medium", "Low")), "Quantity Error!")</f>
        <v>High</v>
      </c>
      <c r="V1884" s="8" t="str">
        <f>IF(COUNTIF(Returns[OrderID], Orders_CLEAN[[#This Row],[OrderID]])&gt;0, "Yes", "No")</f>
        <v>No</v>
      </c>
      <c r="W1884" s="19">
        <f>IF(Orders_CLEAN[[#This Row],[Returned]]="Yes",1,0)</f>
        <v>0</v>
      </c>
    </row>
    <row r="1885" spans="1:23" x14ac:dyDescent="0.2">
      <c r="A1885" t="s">
        <v>2693</v>
      </c>
      <c r="B1885" s="5">
        <v>45710</v>
      </c>
      <c r="C1885" s="5" t="str">
        <f>IF(Orders_CLEAN[[#This Row],[Quantity]]="", "Quantity Error!", "Q"&amp;ROUNDUP(MONTH(Orders_CLEAN[[#This Row],[OrderDate]])/3,0))</f>
        <v>Q1</v>
      </c>
      <c r="D1885" t="s">
        <v>230</v>
      </c>
      <c r="E1885" t="str">
        <f>_xlfn.XLOOKUP(Orders_CLEAN[[#This Row],[CustomerID]],Customers[CustomerID],Customers[CustomerName])</f>
        <v>Kagiso Fourie</v>
      </c>
      <c r="F1885" t="s">
        <v>61</v>
      </c>
      <c r="G1885" t="str">
        <f>_xlfn.XLOOKUP(Orders_CLEAN[[#This Row],[ProductID]],Products[ProductID],Products[ProductName])</f>
        <v>Laptops Model 4</v>
      </c>
      <c r="H1885" t="str">
        <f>_xlfn.XLOOKUP(Orders_CLEAN[[#This Row],[ProductName]],Products[ProductName],Products[Category])</f>
        <v>Technology</v>
      </c>
      <c r="I1885" s="6">
        <f>_xlfn.XLOOKUP(Orders_CLEAN[[#This Row],[ProductID]],Products[ProductID],Products[Cost])</f>
        <v>329.6</v>
      </c>
      <c r="J1885">
        <v>2</v>
      </c>
      <c r="K1885" s="6">
        <v>455.77</v>
      </c>
      <c r="L1885" s="7">
        <v>0.1</v>
      </c>
      <c r="M1885" t="s">
        <v>13</v>
      </c>
      <c r="N1885" t="s">
        <v>47</v>
      </c>
      <c r="O1885" t="str">
        <f>_xlfn.XLOOKUP(Orders_CLEAN[[#This Row],[Region]],Region_lookup[RegionCode],Region_lookup[RegionName])</f>
        <v>Eastern Cape</v>
      </c>
      <c r="P1885" t="s">
        <v>75</v>
      </c>
      <c r="Q1885" t="str">
        <f>_xlfn.XLOOKUP(Orders_CLEAN[[#This Row],[EmployeeID]],Employees[EmployeeID],Employees[EmployeeName])</f>
        <v>Francois Steyn</v>
      </c>
      <c r="R1885" s="8">
        <f>Orders_CLEAN[[#This Row],[Quantity]]*Orders_CLEAN[[#This Row],[UnitPrice]]*(1-Orders_CLEAN[[#This Row],[Discount]])</f>
        <v>820.38599999999997</v>
      </c>
      <c r="S1885" s="8">
        <f>Orders_CLEAN[[#This Row],[Cost]]*Orders_CLEAN[[#This Row],[Quantity]]</f>
        <v>659.2</v>
      </c>
      <c r="T1885" s="8">
        <f>Orders_CLEAN[[#This Row],[LineTotal]]-Orders_CLEAN[[#This Row],[LineCost]]</f>
        <v>161.18599999999992</v>
      </c>
      <c r="U1885" s="8" t="str">
        <f>IFERROR(IF(Orders_CLEAN[[#This Row],[Profit]]/Orders_CLEAN[[#This Row],[LineTotal]]&gt;0.3, "High", IF(Orders_CLEAN[[#This Row],[Profit]]/Orders_CLEAN[[#This Row],[LineTotal]]&gt;=0.15, "Medium", "Low")), "Quantity Error!")</f>
        <v>Medium</v>
      </c>
      <c r="V1885" s="8" t="str">
        <f>IF(COUNTIF(Returns[OrderID], Orders_CLEAN[[#This Row],[OrderID]])&gt;0, "Yes", "No")</f>
        <v>No</v>
      </c>
      <c r="W1885" s="19">
        <f>IF(Orders_CLEAN[[#This Row],[Returned]]="Yes",1,0)</f>
        <v>0</v>
      </c>
    </row>
    <row r="1886" spans="1:23" x14ac:dyDescent="0.2">
      <c r="A1886" t="s">
        <v>2694</v>
      </c>
      <c r="B1886" s="5">
        <v>45626</v>
      </c>
      <c r="C1886" s="5" t="str">
        <f>IF(Orders_CLEAN[[#This Row],[Quantity]]="", "Quantity Error!", "Q"&amp;ROUNDUP(MONTH(Orders_CLEAN[[#This Row],[OrderDate]])/3,0))</f>
        <v>Q4</v>
      </c>
      <c r="D1886" t="s">
        <v>296</v>
      </c>
      <c r="E1886" t="str">
        <f>_xlfn.XLOOKUP(Orders_CLEAN[[#This Row],[CustomerID]],Customers[CustomerID],Customers[CustomerName])</f>
        <v>Francois Le Roux</v>
      </c>
      <c r="F1886" t="s">
        <v>151</v>
      </c>
      <c r="G1886" t="str">
        <f>_xlfn.XLOOKUP(Orders_CLEAN[[#This Row],[ProductID]],Products[ProductID],Products[ProductName])</f>
        <v>Binders Model 3</v>
      </c>
      <c r="H1886" t="str">
        <f>_xlfn.XLOOKUP(Orders_CLEAN[[#This Row],[ProductName]],Products[ProductName],Products[Category])</f>
        <v>Office Supplies</v>
      </c>
      <c r="I1886" s="6">
        <f>_xlfn.XLOOKUP(Orders_CLEAN[[#This Row],[ProductID]],Products[ProductID],Products[Cost])</f>
        <v>487.09</v>
      </c>
      <c r="J1886">
        <v>5</v>
      </c>
      <c r="K1886" s="6">
        <v>838.72</v>
      </c>
      <c r="L1886" s="7">
        <v>0</v>
      </c>
      <c r="M1886" t="s">
        <v>13</v>
      </c>
      <c r="N1886" t="s">
        <v>47</v>
      </c>
      <c r="O1886" t="str">
        <f>_xlfn.XLOOKUP(Orders_CLEAN[[#This Row],[Region]],Region_lookup[RegionCode],Region_lookup[RegionName])</f>
        <v>Eastern Cape</v>
      </c>
      <c r="P1886" t="s">
        <v>75</v>
      </c>
      <c r="Q1886" t="str">
        <f>_xlfn.XLOOKUP(Orders_CLEAN[[#This Row],[EmployeeID]],Employees[EmployeeID],Employees[EmployeeName])</f>
        <v>Francois Steyn</v>
      </c>
      <c r="R1886" s="8">
        <f>Orders_CLEAN[[#This Row],[Quantity]]*Orders_CLEAN[[#This Row],[UnitPrice]]*(1-Orders_CLEAN[[#This Row],[Discount]])</f>
        <v>4193.6000000000004</v>
      </c>
      <c r="S1886" s="8">
        <f>Orders_CLEAN[[#This Row],[Cost]]*Orders_CLEAN[[#This Row],[Quantity]]</f>
        <v>2435.4499999999998</v>
      </c>
      <c r="T1886" s="8">
        <f>Orders_CLEAN[[#This Row],[LineTotal]]-Orders_CLEAN[[#This Row],[LineCost]]</f>
        <v>1758.1500000000005</v>
      </c>
      <c r="U1886" s="8" t="str">
        <f>IFERROR(IF(Orders_CLEAN[[#This Row],[Profit]]/Orders_CLEAN[[#This Row],[LineTotal]]&gt;0.3, "High", IF(Orders_CLEAN[[#This Row],[Profit]]/Orders_CLEAN[[#This Row],[LineTotal]]&gt;=0.15, "Medium", "Low")), "Quantity Error!")</f>
        <v>High</v>
      </c>
      <c r="V1886" s="8" t="str">
        <f>IF(COUNTIF(Returns[OrderID], Orders_CLEAN[[#This Row],[OrderID]])&gt;0, "Yes", "No")</f>
        <v>No</v>
      </c>
      <c r="W1886" s="19">
        <f>IF(Orders_CLEAN[[#This Row],[Returned]]="Yes",1,0)</f>
        <v>0</v>
      </c>
    </row>
    <row r="1887" spans="1:23" x14ac:dyDescent="0.2">
      <c r="A1887" t="s">
        <v>2695</v>
      </c>
      <c r="B1887" s="5">
        <v>45641</v>
      </c>
      <c r="C1887" s="5" t="str">
        <f>IF(Orders_CLEAN[[#This Row],[Quantity]]="", "Quantity Error!", "Q"&amp;ROUNDUP(MONTH(Orders_CLEAN[[#This Row],[OrderDate]])/3,0))</f>
        <v>Q4</v>
      </c>
      <c r="D1887" t="s">
        <v>723</v>
      </c>
      <c r="E1887" t="str">
        <f>_xlfn.XLOOKUP(Orders_CLEAN[[#This Row],[CustomerID]],Customers[CustomerID],Customers[CustomerName])</f>
        <v>Palesa Molefe</v>
      </c>
      <c r="F1887" t="s">
        <v>329</v>
      </c>
      <c r="G1887" t="str">
        <f>_xlfn.XLOOKUP(Orders_CLEAN[[#This Row],[ProductID]],Products[ProductID],Products[ProductName])</f>
        <v>Chairs Model 3</v>
      </c>
      <c r="H1887" t="str">
        <f>_xlfn.XLOOKUP(Orders_CLEAN[[#This Row],[ProductName]],Products[ProductName],Products[Category])</f>
        <v>Furniture</v>
      </c>
      <c r="I1887" s="6">
        <f>_xlfn.XLOOKUP(Orders_CLEAN[[#This Row],[ProductID]],Products[ProductID],Products[Cost])</f>
        <v>688.81</v>
      </c>
      <c r="J1887">
        <v>1</v>
      </c>
      <c r="K1887" s="6">
        <v>1334.92</v>
      </c>
      <c r="L1887" s="7">
        <v>0.05</v>
      </c>
      <c r="M1887" t="s">
        <v>13</v>
      </c>
      <c r="N1887" t="s">
        <v>21</v>
      </c>
      <c r="O1887" t="str">
        <f>_xlfn.XLOOKUP(Orders_CLEAN[[#This Row],[Region]],Region_lookup[RegionCode],Region_lookup[RegionName])</f>
        <v>KwaZulu-Natal</v>
      </c>
      <c r="P1887" t="s">
        <v>97</v>
      </c>
      <c r="Q1887" t="str">
        <f>_xlfn.XLOOKUP(Orders_CLEAN[[#This Row],[EmployeeID]],Employees[EmployeeID],Employees[EmployeeName])</f>
        <v>Bongani Sithole</v>
      </c>
      <c r="R1887" s="8">
        <f>Orders_CLEAN[[#This Row],[Quantity]]*Orders_CLEAN[[#This Row],[UnitPrice]]*(1-Orders_CLEAN[[#This Row],[Discount]])</f>
        <v>1268.174</v>
      </c>
      <c r="S1887" s="8">
        <f>Orders_CLEAN[[#This Row],[Cost]]*Orders_CLEAN[[#This Row],[Quantity]]</f>
        <v>688.81</v>
      </c>
      <c r="T1887" s="8">
        <f>Orders_CLEAN[[#This Row],[LineTotal]]-Orders_CLEAN[[#This Row],[LineCost]]</f>
        <v>579.36400000000003</v>
      </c>
      <c r="U1887" s="8" t="str">
        <f>IFERROR(IF(Orders_CLEAN[[#This Row],[Profit]]/Orders_CLEAN[[#This Row],[LineTotal]]&gt;0.3, "High", IF(Orders_CLEAN[[#This Row],[Profit]]/Orders_CLEAN[[#This Row],[LineTotal]]&gt;=0.15, "Medium", "Low")), "Quantity Error!")</f>
        <v>High</v>
      </c>
      <c r="V1887" s="8" t="str">
        <f>IF(COUNTIF(Returns[OrderID], Orders_CLEAN[[#This Row],[OrderID]])&gt;0, "Yes", "No")</f>
        <v>No</v>
      </c>
      <c r="W1887" s="19">
        <f>IF(Orders_CLEAN[[#This Row],[Returned]]="Yes",1,0)</f>
        <v>0</v>
      </c>
    </row>
    <row r="1888" spans="1:23" x14ac:dyDescent="0.2">
      <c r="A1888" t="s">
        <v>2696</v>
      </c>
      <c r="B1888" s="5">
        <v>45738</v>
      </c>
      <c r="C1888" s="5" t="str">
        <f>IF(Orders_CLEAN[[#This Row],[Quantity]]="", "Quantity Error!", "Q"&amp;ROUNDUP(MONTH(Orders_CLEAN[[#This Row],[OrderDate]])/3,0))</f>
        <v>Q1</v>
      </c>
      <c r="D1888" t="s">
        <v>392</v>
      </c>
      <c r="E1888" t="str">
        <f>_xlfn.XLOOKUP(Orders_CLEAN[[#This Row],[CustomerID]],Customers[CustomerID],Customers[CustomerName])</f>
        <v>Johan Fourie</v>
      </c>
      <c r="F1888" t="s">
        <v>174</v>
      </c>
      <c r="G1888" t="str">
        <f>_xlfn.XLOOKUP(Orders_CLEAN[[#This Row],[ProductID]],Products[ProductID],Products[ProductName])</f>
        <v>Printers Model 4</v>
      </c>
      <c r="H1888" t="str">
        <f>_xlfn.XLOOKUP(Orders_CLEAN[[#This Row],[ProductName]],Products[ProductName],Products[Category])</f>
        <v>Technology</v>
      </c>
      <c r="I1888" s="6">
        <f>_xlfn.XLOOKUP(Orders_CLEAN[[#This Row],[ProductID]],Products[ProductID],Products[Cost])</f>
        <v>83.72</v>
      </c>
      <c r="J1888">
        <v>5</v>
      </c>
      <c r="K1888" s="6">
        <v>143.57</v>
      </c>
      <c r="L1888" s="7">
        <v>0.2</v>
      </c>
      <c r="M1888" t="s">
        <v>36</v>
      </c>
      <c r="N1888" t="s">
        <v>47</v>
      </c>
      <c r="O1888" t="str">
        <f>_xlfn.XLOOKUP(Orders_CLEAN[[#This Row],[Region]],Region_lookup[RegionCode],Region_lookup[RegionName])</f>
        <v>Eastern Cape</v>
      </c>
      <c r="P1888" t="s">
        <v>48</v>
      </c>
      <c r="Q1888" t="str">
        <f>_xlfn.XLOOKUP(Orders_CLEAN[[#This Row],[EmployeeID]],Employees[EmployeeID],Employees[EmployeeName])</f>
        <v>Sipho Ndlovu</v>
      </c>
      <c r="R1888" s="8">
        <f>Orders_CLEAN[[#This Row],[Quantity]]*Orders_CLEAN[[#This Row],[UnitPrice]]*(1-Orders_CLEAN[[#This Row],[Discount]])</f>
        <v>574.28</v>
      </c>
      <c r="S1888" s="8">
        <f>Orders_CLEAN[[#This Row],[Cost]]*Orders_CLEAN[[#This Row],[Quantity]]</f>
        <v>418.6</v>
      </c>
      <c r="T1888" s="8">
        <f>Orders_CLEAN[[#This Row],[LineTotal]]-Orders_CLEAN[[#This Row],[LineCost]]</f>
        <v>155.67999999999995</v>
      </c>
      <c r="U1888" s="8" t="str">
        <f>IFERROR(IF(Orders_CLEAN[[#This Row],[Profit]]/Orders_CLEAN[[#This Row],[LineTotal]]&gt;0.3, "High", IF(Orders_CLEAN[[#This Row],[Profit]]/Orders_CLEAN[[#This Row],[LineTotal]]&gt;=0.15, "Medium", "Low")), "Quantity Error!")</f>
        <v>Medium</v>
      </c>
      <c r="V1888" s="8" t="str">
        <f>IF(COUNTIF(Returns[OrderID], Orders_CLEAN[[#This Row],[OrderID]])&gt;0, "Yes", "No")</f>
        <v>No</v>
      </c>
      <c r="W1888" s="19">
        <f>IF(Orders_CLEAN[[#This Row],[Returned]]="Yes",1,0)</f>
        <v>0</v>
      </c>
    </row>
    <row r="1889" spans="1:23" x14ac:dyDescent="0.2">
      <c r="A1889" t="s">
        <v>2697</v>
      </c>
      <c r="B1889" s="5">
        <v>45604</v>
      </c>
      <c r="C1889" s="5" t="str">
        <f>IF(Orders_CLEAN[[#This Row],[Quantity]]="", "Quantity Error!", "Q"&amp;ROUNDUP(MONTH(Orders_CLEAN[[#This Row],[OrderDate]])/3,0))</f>
        <v>Q4</v>
      </c>
      <c r="D1889" t="s">
        <v>404</v>
      </c>
      <c r="E1889" t="str">
        <f>_xlfn.XLOOKUP(Orders_CLEAN[[#This Row],[CustomerID]],Customers[CustomerID],Customers[CustomerName])</f>
        <v>Riaan Botha</v>
      </c>
      <c r="F1889" t="s">
        <v>158</v>
      </c>
      <c r="G1889" t="str">
        <f>_xlfn.XLOOKUP(Orders_CLEAN[[#This Row],[ProductID]],Products[ProductID],Products[ProductName])</f>
        <v>Desks Model 1</v>
      </c>
      <c r="H1889" t="str">
        <f>_xlfn.XLOOKUP(Orders_CLEAN[[#This Row],[ProductName]],Products[ProductName],Products[Category])</f>
        <v>Furniture</v>
      </c>
      <c r="I1889" s="6">
        <f>_xlfn.XLOOKUP(Orders_CLEAN[[#This Row],[ProductID]],Products[ProductID],Products[Cost])</f>
        <v>731.22</v>
      </c>
      <c r="J1889">
        <v>2</v>
      </c>
      <c r="K1889" s="6">
        <v>1490.92</v>
      </c>
      <c r="L1889" s="7">
        <v>0.15</v>
      </c>
      <c r="M1889" t="s">
        <v>27</v>
      </c>
      <c r="N1889" t="s">
        <v>21</v>
      </c>
      <c r="O1889" t="str">
        <f>_xlfn.XLOOKUP(Orders_CLEAN[[#This Row],[Region]],Region_lookup[RegionCode],Region_lookup[RegionName])</f>
        <v>KwaZulu-Natal</v>
      </c>
      <c r="P1889" t="s">
        <v>170</v>
      </c>
      <c r="Q1889" t="str">
        <f>_xlfn.XLOOKUP(Orders_CLEAN[[#This Row],[EmployeeID]],Employees[EmployeeID],Employees[EmployeeName])</f>
        <v>Nomvula Le Roux</v>
      </c>
      <c r="R1889" s="8">
        <f>Orders_CLEAN[[#This Row],[Quantity]]*Orders_CLEAN[[#This Row],[UnitPrice]]*(1-Orders_CLEAN[[#This Row],[Discount]])</f>
        <v>2534.5639999999999</v>
      </c>
      <c r="S1889" s="8">
        <f>Orders_CLEAN[[#This Row],[Cost]]*Orders_CLEAN[[#This Row],[Quantity]]</f>
        <v>1462.44</v>
      </c>
      <c r="T1889" s="8">
        <f>Orders_CLEAN[[#This Row],[LineTotal]]-Orders_CLEAN[[#This Row],[LineCost]]</f>
        <v>1072.1239999999998</v>
      </c>
      <c r="U1889" s="8" t="str">
        <f>IFERROR(IF(Orders_CLEAN[[#This Row],[Profit]]/Orders_CLEAN[[#This Row],[LineTotal]]&gt;0.3, "High", IF(Orders_CLEAN[[#This Row],[Profit]]/Orders_CLEAN[[#This Row],[LineTotal]]&gt;=0.15, "Medium", "Low")), "Quantity Error!")</f>
        <v>High</v>
      </c>
      <c r="V1889" s="8" t="str">
        <f>IF(COUNTIF(Returns[OrderID], Orders_CLEAN[[#This Row],[OrderID]])&gt;0, "Yes", "No")</f>
        <v>No</v>
      </c>
      <c r="W1889" s="19">
        <f>IF(Orders_CLEAN[[#This Row],[Returned]]="Yes",1,0)</f>
        <v>0</v>
      </c>
    </row>
    <row r="1890" spans="1:23" x14ac:dyDescent="0.2">
      <c r="A1890" t="s">
        <v>2698</v>
      </c>
      <c r="B1890" s="5">
        <v>45540</v>
      </c>
      <c r="C1890" s="5" t="str">
        <f>IF(Orders_CLEAN[[#This Row],[Quantity]]="", "Quantity Error!", "Q"&amp;ROUNDUP(MONTH(Orders_CLEAN[[#This Row],[OrderDate]])/3,0))</f>
        <v>Q3</v>
      </c>
      <c r="D1890" t="s">
        <v>11</v>
      </c>
      <c r="E1890" t="str">
        <f>_xlfn.XLOOKUP(Orders_CLEAN[[#This Row],[CustomerID]],Customers[CustomerID],Customers[CustomerName])</f>
        <v>Werner Molefe</v>
      </c>
      <c r="F1890" t="s">
        <v>108</v>
      </c>
      <c r="G1890" t="str">
        <f>_xlfn.XLOOKUP(Orders_CLEAN[[#This Row],[ProductID]],Products[ProductID],Products[ProductName])</f>
        <v>Staplers Model 2</v>
      </c>
      <c r="H1890" t="str">
        <f>_xlfn.XLOOKUP(Orders_CLEAN[[#This Row],[ProductName]],Products[ProductName],Products[Category])</f>
        <v>Office Supplies</v>
      </c>
      <c r="I1890" s="6">
        <f>_xlfn.XLOOKUP(Orders_CLEAN[[#This Row],[ProductID]],Products[ProductID],Products[Cost])</f>
        <v>723.21</v>
      </c>
      <c r="J1890">
        <v>1</v>
      </c>
      <c r="K1890" s="6">
        <v>1348.08</v>
      </c>
      <c r="L1890" s="7">
        <v>0.2</v>
      </c>
      <c r="M1890" t="s">
        <v>27</v>
      </c>
      <c r="N1890" t="s">
        <v>14</v>
      </c>
      <c r="O1890" t="str">
        <f>_xlfn.XLOOKUP(Orders_CLEAN[[#This Row],[Region]],Region_lookup[RegionCode],Region_lookup[RegionName])</f>
        <v>Western Cape</v>
      </c>
      <c r="P1890" t="s">
        <v>15</v>
      </c>
      <c r="Q1890" t="str">
        <f>_xlfn.XLOOKUP(Orders_CLEAN[[#This Row],[EmployeeID]],Employees[EmployeeID],Employees[EmployeeName])</f>
        <v>Anja Fourie</v>
      </c>
      <c r="R1890" s="8">
        <f>Orders_CLEAN[[#This Row],[Quantity]]*Orders_CLEAN[[#This Row],[UnitPrice]]*(1-Orders_CLEAN[[#This Row],[Discount]])</f>
        <v>1078.4639999999999</v>
      </c>
      <c r="S1890" s="8">
        <f>Orders_CLEAN[[#This Row],[Cost]]*Orders_CLEAN[[#This Row],[Quantity]]</f>
        <v>723.21</v>
      </c>
      <c r="T1890" s="8">
        <f>Orders_CLEAN[[#This Row],[LineTotal]]-Orders_CLEAN[[#This Row],[LineCost]]</f>
        <v>355.25399999999991</v>
      </c>
      <c r="U1890" s="8" t="str">
        <f>IFERROR(IF(Orders_CLEAN[[#This Row],[Profit]]/Orders_CLEAN[[#This Row],[LineTotal]]&gt;0.3, "High", IF(Orders_CLEAN[[#This Row],[Profit]]/Orders_CLEAN[[#This Row],[LineTotal]]&gt;=0.15, "Medium", "Low")), "Quantity Error!")</f>
        <v>High</v>
      </c>
      <c r="V1890" s="8" t="str">
        <f>IF(COUNTIF(Returns[OrderID], Orders_CLEAN[[#This Row],[OrderID]])&gt;0, "Yes", "No")</f>
        <v>No</v>
      </c>
      <c r="W1890" s="19">
        <f>IF(Orders_CLEAN[[#This Row],[Returned]]="Yes",1,0)</f>
        <v>0</v>
      </c>
    </row>
    <row r="1891" spans="1:23" x14ac:dyDescent="0.2">
      <c r="A1891" t="s">
        <v>2699</v>
      </c>
      <c r="B1891" s="5">
        <v>45400</v>
      </c>
      <c r="C1891" s="5" t="str">
        <f>IF(Orders_CLEAN[[#This Row],[Quantity]]="", "Quantity Error!", "Q"&amp;ROUNDUP(MONTH(Orders_CLEAN[[#This Row],[OrderDate]])/3,0))</f>
        <v>Q2</v>
      </c>
      <c r="D1891" t="s">
        <v>570</v>
      </c>
      <c r="E1891" t="str">
        <f>_xlfn.XLOOKUP(Orders_CLEAN[[#This Row],[CustomerID]],Customers[CustomerID],Customers[CustomerName])</f>
        <v>Werner Joubert</v>
      </c>
      <c r="F1891" t="s">
        <v>136</v>
      </c>
      <c r="G1891" t="str">
        <f>_xlfn.XLOOKUP(Orders_CLEAN[[#This Row],[ProductID]],Products[ProductID],Products[ProductName])</f>
        <v>Chairs Model 4</v>
      </c>
      <c r="H1891" t="str">
        <f>_xlfn.XLOOKUP(Orders_CLEAN[[#This Row],[ProductName]],Products[ProductName],Products[Category])</f>
        <v>Furniture</v>
      </c>
      <c r="I1891" s="6">
        <f>_xlfn.XLOOKUP(Orders_CLEAN[[#This Row],[ProductID]],Products[ProductID],Products[Cost])</f>
        <v>784.05</v>
      </c>
      <c r="J1891">
        <v>8</v>
      </c>
      <c r="K1891" s="6">
        <v>1700.53</v>
      </c>
      <c r="L1891" s="7">
        <v>0.15</v>
      </c>
      <c r="M1891" t="s">
        <v>27</v>
      </c>
      <c r="N1891" t="s">
        <v>21</v>
      </c>
      <c r="O1891" t="str">
        <f>_xlfn.XLOOKUP(Orders_CLEAN[[#This Row],[Region]],Region_lookup[RegionCode],Region_lookup[RegionName])</f>
        <v>KwaZulu-Natal</v>
      </c>
      <c r="P1891" t="s">
        <v>170</v>
      </c>
      <c r="Q1891" t="str">
        <f>_xlfn.XLOOKUP(Orders_CLEAN[[#This Row],[EmployeeID]],Employees[EmployeeID],Employees[EmployeeName])</f>
        <v>Nomvula Le Roux</v>
      </c>
      <c r="R1891" s="8">
        <f>Orders_CLEAN[[#This Row],[Quantity]]*Orders_CLEAN[[#This Row],[UnitPrice]]*(1-Orders_CLEAN[[#This Row],[Discount]])</f>
        <v>11563.603999999999</v>
      </c>
      <c r="S1891" s="8">
        <f>Orders_CLEAN[[#This Row],[Cost]]*Orders_CLEAN[[#This Row],[Quantity]]</f>
        <v>6272.4</v>
      </c>
      <c r="T1891" s="8">
        <f>Orders_CLEAN[[#This Row],[LineTotal]]-Orders_CLEAN[[#This Row],[LineCost]]</f>
        <v>5291.2039999999997</v>
      </c>
      <c r="U1891" s="8" t="str">
        <f>IFERROR(IF(Orders_CLEAN[[#This Row],[Profit]]/Orders_CLEAN[[#This Row],[LineTotal]]&gt;0.3, "High", IF(Orders_CLEAN[[#This Row],[Profit]]/Orders_CLEAN[[#This Row],[LineTotal]]&gt;=0.15, "Medium", "Low")), "Quantity Error!")</f>
        <v>High</v>
      </c>
      <c r="V1891" s="8" t="str">
        <f>IF(COUNTIF(Returns[OrderID], Orders_CLEAN[[#This Row],[OrderID]])&gt;0, "Yes", "No")</f>
        <v>Yes</v>
      </c>
      <c r="W1891" s="19">
        <f>IF(Orders_CLEAN[[#This Row],[Returned]]="Yes",1,0)</f>
        <v>1</v>
      </c>
    </row>
    <row r="1892" spans="1:23" x14ac:dyDescent="0.2">
      <c r="A1892" t="s">
        <v>2700</v>
      </c>
      <c r="B1892" s="5">
        <v>45335</v>
      </c>
      <c r="C1892" s="5" t="str">
        <f>IF(Orders_CLEAN[[#This Row],[Quantity]]="", "Quantity Error!", "Q"&amp;ROUNDUP(MONTH(Orders_CLEAN[[#This Row],[OrderDate]])/3,0))</f>
        <v>Q1</v>
      </c>
      <c r="D1892" t="s">
        <v>210</v>
      </c>
      <c r="E1892" t="str">
        <f>_xlfn.XLOOKUP(Orders_CLEAN[[#This Row],[CustomerID]],Customers[CustomerID],Customers[CustomerName])</f>
        <v>Riaan Kruger</v>
      </c>
      <c r="F1892" t="s">
        <v>100</v>
      </c>
      <c r="G1892" t="str">
        <f>_xlfn.XLOOKUP(Orders_CLEAN[[#This Row],[ProductID]],Products[ProductID],Products[ProductName])</f>
        <v>Printers Model 1</v>
      </c>
      <c r="H1892" t="str">
        <f>_xlfn.XLOOKUP(Orders_CLEAN[[#This Row],[ProductName]],Products[ProductName],Products[Category])</f>
        <v>Technology</v>
      </c>
      <c r="I1892" s="6">
        <f>_xlfn.XLOOKUP(Orders_CLEAN[[#This Row],[ProductID]],Products[ProductID],Products[Cost])</f>
        <v>595.79999999999995</v>
      </c>
      <c r="J1892">
        <v>6</v>
      </c>
      <c r="K1892" s="6">
        <v>1280.18</v>
      </c>
      <c r="L1892" s="7">
        <v>0</v>
      </c>
      <c r="M1892" t="s">
        <v>13</v>
      </c>
      <c r="N1892" t="s">
        <v>31</v>
      </c>
      <c r="O1892" t="str">
        <f>_xlfn.XLOOKUP(Orders_CLEAN[[#This Row],[Region]],Region_lookup[RegionCode],Region_lookup[RegionName])</f>
        <v>Gauteng</v>
      </c>
      <c r="P1892" t="s">
        <v>43</v>
      </c>
      <c r="Q1892" t="str">
        <f>_xlfn.XLOOKUP(Orders_CLEAN[[#This Row],[EmployeeID]],Employees[EmployeeID],Employees[EmployeeName])</f>
        <v>Thabo Dlamini</v>
      </c>
      <c r="R1892" s="8">
        <f>Orders_CLEAN[[#This Row],[Quantity]]*Orders_CLEAN[[#This Row],[UnitPrice]]*(1-Orders_CLEAN[[#This Row],[Discount]])</f>
        <v>7681.08</v>
      </c>
      <c r="S1892" s="8">
        <f>Orders_CLEAN[[#This Row],[Cost]]*Orders_CLEAN[[#This Row],[Quantity]]</f>
        <v>3574.7999999999997</v>
      </c>
      <c r="T1892" s="8">
        <f>Orders_CLEAN[[#This Row],[LineTotal]]-Orders_CLEAN[[#This Row],[LineCost]]</f>
        <v>4106.2800000000007</v>
      </c>
      <c r="U1892" s="8" t="str">
        <f>IFERROR(IF(Orders_CLEAN[[#This Row],[Profit]]/Orders_CLEAN[[#This Row],[LineTotal]]&gt;0.3, "High", IF(Orders_CLEAN[[#This Row],[Profit]]/Orders_CLEAN[[#This Row],[LineTotal]]&gt;=0.15, "Medium", "Low")), "Quantity Error!")</f>
        <v>High</v>
      </c>
      <c r="V1892" s="8" t="str">
        <f>IF(COUNTIF(Returns[OrderID], Orders_CLEAN[[#This Row],[OrderID]])&gt;0, "Yes", "No")</f>
        <v>No</v>
      </c>
      <c r="W1892" s="19">
        <f>IF(Orders_CLEAN[[#This Row],[Returned]]="Yes",1,0)</f>
        <v>0</v>
      </c>
    </row>
    <row r="1893" spans="1:23" x14ac:dyDescent="0.2">
      <c r="A1893" t="s">
        <v>2701</v>
      </c>
      <c r="B1893" s="5">
        <v>45318</v>
      </c>
      <c r="C1893" s="5" t="str">
        <f>IF(Orders_CLEAN[[#This Row],[Quantity]]="", "Quantity Error!", "Q"&amp;ROUNDUP(MONTH(Orders_CLEAN[[#This Row],[OrderDate]])/3,0))</f>
        <v>Q1</v>
      </c>
      <c r="D1893" t="s">
        <v>570</v>
      </c>
      <c r="E1893" t="str">
        <f>_xlfn.XLOOKUP(Orders_CLEAN[[#This Row],[CustomerID]],Customers[CustomerID],Customers[CustomerName])</f>
        <v>Werner Joubert</v>
      </c>
      <c r="F1893" t="s">
        <v>85</v>
      </c>
      <c r="G1893" t="str">
        <f>_xlfn.XLOOKUP(Orders_CLEAN[[#This Row],[ProductID]],Products[ProductID],Products[ProductName])</f>
        <v>Monitors Model 3</v>
      </c>
      <c r="H1893" t="str">
        <f>_xlfn.XLOOKUP(Orders_CLEAN[[#This Row],[ProductName]],Products[ProductName],Products[Category])</f>
        <v>Technology</v>
      </c>
      <c r="I1893" s="6">
        <f>_xlfn.XLOOKUP(Orders_CLEAN[[#This Row],[ProductID]],Products[ProductID],Products[Cost])</f>
        <v>710.37</v>
      </c>
      <c r="J1893">
        <v>10</v>
      </c>
      <c r="K1893" s="6">
        <v>979.52</v>
      </c>
      <c r="L1893" s="7">
        <v>0.05</v>
      </c>
      <c r="M1893" t="s">
        <v>27</v>
      </c>
      <c r="N1893" t="s">
        <v>21</v>
      </c>
      <c r="O1893" t="str">
        <f>_xlfn.XLOOKUP(Orders_CLEAN[[#This Row],[Region]],Region_lookup[RegionCode],Region_lookup[RegionName])</f>
        <v>KwaZulu-Natal</v>
      </c>
      <c r="P1893" t="s">
        <v>170</v>
      </c>
      <c r="Q1893" t="str">
        <f>_xlfn.XLOOKUP(Orders_CLEAN[[#This Row],[EmployeeID]],Employees[EmployeeID],Employees[EmployeeName])</f>
        <v>Nomvula Le Roux</v>
      </c>
      <c r="R1893" s="8">
        <f>Orders_CLEAN[[#This Row],[Quantity]]*Orders_CLEAN[[#This Row],[UnitPrice]]*(1-Orders_CLEAN[[#This Row],[Discount]])</f>
        <v>9305.44</v>
      </c>
      <c r="S1893" s="8">
        <f>Orders_CLEAN[[#This Row],[Cost]]*Orders_CLEAN[[#This Row],[Quantity]]</f>
        <v>7103.7</v>
      </c>
      <c r="T1893" s="8">
        <f>Orders_CLEAN[[#This Row],[LineTotal]]-Orders_CLEAN[[#This Row],[LineCost]]</f>
        <v>2201.7400000000007</v>
      </c>
      <c r="U1893" s="8" t="str">
        <f>IFERROR(IF(Orders_CLEAN[[#This Row],[Profit]]/Orders_CLEAN[[#This Row],[LineTotal]]&gt;0.3, "High", IF(Orders_CLEAN[[#This Row],[Profit]]/Orders_CLEAN[[#This Row],[LineTotal]]&gt;=0.15, "Medium", "Low")), "Quantity Error!")</f>
        <v>Medium</v>
      </c>
      <c r="V1893" s="8" t="str">
        <f>IF(COUNTIF(Returns[OrderID], Orders_CLEAN[[#This Row],[OrderID]])&gt;0, "Yes", "No")</f>
        <v>Yes</v>
      </c>
      <c r="W1893" s="19">
        <f>IF(Orders_CLEAN[[#This Row],[Returned]]="Yes",1,0)</f>
        <v>1</v>
      </c>
    </row>
    <row r="1894" spans="1:23" x14ac:dyDescent="0.2">
      <c r="A1894" t="s">
        <v>2702</v>
      </c>
      <c r="B1894" s="5">
        <v>45704</v>
      </c>
      <c r="C1894" s="5" t="str">
        <f>IF(Orders_CLEAN[[#This Row],[Quantity]]="", "Quantity Error!", "Q"&amp;ROUNDUP(MONTH(Orders_CLEAN[[#This Row],[OrderDate]])/3,0))</f>
        <v>Q1</v>
      </c>
      <c r="D1894" t="s">
        <v>126</v>
      </c>
      <c r="E1894" t="str">
        <f>_xlfn.XLOOKUP(Orders_CLEAN[[#This Row],[CustomerID]],Customers[CustomerID],Customers[CustomerName])</f>
        <v>Sipho Molefe</v>
      </c>
      <c r="F1894" t="s">
        <v>269</v>
      </c>
      <c r="G1894" t="str">
        <f>_xlfn.XLOOKUP(Orders_CLEAN[[#This Row],[ProductID]],Products[ProductID],Products[ProductName])</f>
        <v>Binders Model 1</v>
      </c>
      <c r="H1894" t="str">
        <f>_xlfn.XLOOKUP(Orders_CLEAN[[#This Row],[ProductName]],Products[ProductName],Products[Category])</f>
        <v>Office Supplies</v>
      </c>
      <c r="I1894" s="6">
        <f>_xlfn.XLOOKUP(Orders_CLEAN[[#This Row],[ProductID]],Products[ProductID],Products[Cost])</f>
        <v>454.91</v>
      </c>
      <c r="J1894">
        <v>7</v>
      </c>
      <c r="K1894" s="6">
        <v>865.02</v>
      </c>
      <c r="L1894" s="7">
        <v>0</v>
      </c>
      <c r="M1894" t="s">
        <v>13</v>
      </c>
      <c r="N1894" t="s">
        <v>31</v>
      </c>
      <c r="O1894" t="str">
        <f>_xlfn.XLOOKUP(Orders_CLEAN[[#This Row],[Region]],Region_lookup[RegionCode],Region_lookup[RegionName])</f>
        <v>Gauteng</v>
      </c>
      <c r="P1894" t="s">
        <v>43</v>
      </c>
      <c r="Q1894" t="str">
        <f>_xlfn.XLOOKUP(Orders_CLEAN[[#This Row],[EmployeeID]],Employees[EmployeeID],Employees[EmployeeName])</f>
        <v>Thabo Dlamini</v>
      </c>
      <c r="R1894" s="8">
        <f>Orders_CLEAN[[#This Row],[Quantity]]*Orders_CLEAN[[#This Row],[UnitPrice]]*(1-Orders_CLEAN[[#This Row],[Discount]])</f>
        <v>6055.1399999999994</v>
      </c>
      <c r="S1894" s="8">
        <f>Orders_CLEAN[[#This Row],[Cost]]*Orders_CLEAN[[#This Row],[Quantity]]</f>
        <v>3184.3700000000003</v>
      </c>
      <c r="T1894" s="8">
        <f>Orders_CLEAN[[#This Row],[LineTotal]]-Orders_CLEAN[[#This Row],[LineCost]]</f>
        <v>2870.7699999999991</v>
      </c>
      <c r="U1894" s="8" t="str">
        <f>IFERROR(IF(Orders_CLEAN[[#This Row],[Profit]]/Orders_CLEAN[[#This Row],[LineTotal]]&gt;0.3, "High", IF(Orders_CLEAN[[#This Row],[Profit]]/Orders_CLEAN[[#This Row],[LineTotal]]&gt;=0.15, "Medium", "Low")), "Quantity Error!")</f>
        <v>High</v>
      </c>
      <c r="V1894" s="8" t="str">
        <f>IF(COUNTIF(Returns[OrderID], Orders_CLEAN[[#This Row],[OrderID]])&gt;0, "Yes", "No")</f>
        <v>No</v>
      </c>
      <c r="W1894" s="19">
        <f>IF(Orders_CLEAN[[#This Row],[Returned]]="Yes",1,0)</f>
        <v>0</v>
      </c>
    </row>
    <row r="1895" spans="1:23" x14ac:dyDescent="0.2">
      <c r="A1895" t="s">
        <v>2703</v>
      </c>
      <c r="B1895" s="5">
        <v>45347</v>
      </c>
      <c r="C1895" s="5" t="str">
        <f>IF(Orders_CLEAN[[#This Row],[Quantity]]="", "Quantity Error!", "Q"&amp;ROUNDUP(MONTH(Orders_CLEAN[[#This Row],[OrderDate]])/3,0))</f>
        <v>Q1</v>
      </c>
      <c r="D1895" t="s">
        <v>72</v>
      </c>
      <c r="E1895" t="str">
        <f>_xlfn.XLOOKUP(Orders_CLEAN[[#This Row],[CustomerID]],Customers[CustomerID],Customers[CustomerName])</f>
        <v>Francois Botha</v>
      </c>
      <c r="F1895" t="s">
        <v>85</v>
      </c>
      <c r="G1895" t="str">
        <f>_xlfn.XLOOKUP(Orders_CLEAN[[#This Row],[ProductID]],Products[ProductID],Products[ProductName])</f>
        <v>Monitors Model 3</v>
      </c>
      <c r="H1895" t="str">
        <f>_xlfn.XLOOKUP(Orders_CLEAN[[#This Row],[ProductName]],Products[ProductName],Products[Category])</f>
        <v>Technology</v>
      </c>
      <c r="I1895" s="6">
        <f>_xlfn.XLOOKUP(Orders_CLEAN[[#This Row],[ProductID]],Products[ProductID],Products[Cost])</f>
        <v>710.37</v>
      </c>
      <c r="J1895">
        <v>9</v>
      </c>
      <c r="K1895" s="6">
        <v>979.52</v>
      </c>
      <c r="L1895" s="7">
        <v>0.05</v>
      </c>
      <c r="M1895" t="s">
        <v>62</v>
      </c>
      <c r="N1895" t="s">
        <v>47</v>
      </c>
      <c r="O1895" t="str">
        <f>_xlfn.XLOOKUP(Orders_CLEAN[[#This Row],[Region]],Region_lookup[RegionCode],Region_lookup[RegionName])</f>
        <v>Eastern Cape</v>
      </c>
      <c r="P1895" t="s">
        <v>48</v>
      </c>
      <c r="Q1895" t="str">
        <f>_xlfn.XLOOKUP(Orders_CLEAN[[#This Row],[EmployeeID]],Employees[EmployeeID],Employees[EmployeeName])</f>
        <v>Sipho Ndlovu</v>
      </c>
      <c r="R1895" s="8">
        <f>Orders_CLEAN[[#This Row],[Quantity]]*Orders_CLEAN[[#This Row],[UnitPrice]]*(1-Orders_CLEAN[[#This Row],[Discount]])</f>
        <v>8374.8960000000006</v>
      </c>
      <c r="S1895" s="8">
        <f>Orders_CLEAN[[#This Row],[Cost]]*Orders_CLEAN[[#This Row],[Quantity]]</f>
        <v>6393.33</v>
      </c>
      <c r="T1895" s="8">
        <f>Orders_CLEAN[[#This Row],[LineTotal]]-Orders_CLEAN[[#This Row],[LineCost]]</f>
        <v>1981.5660000000007</v>
      </c>
      <c r="U1895" s="8" t="str">
        <f>IFERROR(IF(Orders_CLEAN[[#This Row],[Profit]]/Orders_CLEAN[[#This Row],[LineTotal]]&gt;0.3, "High", IF(Orders_CLEAN[[#This Row],[Profit]]/Orders_CLEAN[[#This Row],[LineTotal]]&gt;=0.15, "Medium", "Low")), "Quantity Error!")</f>
        <v>Medium</v>
      </c>
      <c r="V1895" s="8" t="str">
        <f>IF(COUNTIF(Returns[OrderID], Orders_CLEAN[[#This Row],[OrderID]])&gt;0, "Yes", "No")</f>
        <v>No</v>
      </c>
      <c r="W1895" s="19">
        <f>IF(Orders_CLEAN[[#This Row],[Returned]]="Yes",1,0)</f>
        <v>0</v>
      </c>
    </row>
    <row r="1896" spans="1:23" x14ac:dyDescent="0.2">
      <c r="A1896" t="s">
        <v>2705</v>
      </c>
      <c r="B1896" s="5">
        <v>45476</v>
      </c>
      <c r="C1896" s="5" t="str">
        <f>IF(Orders_CLEAN[[#This Row],[Quantity]]="", "Quantity Error!", "Q"&amp;ROUNDUP(MONTH(Orders_CLEAN[[#This Row],[OrderDate]])/3,0))</f>
        <v>Q3</v>
      </c>
      <c r="D1896" t="s">
        <v>440</v>
      </c>
      <c r="E1896" t="str">
        <f>_xlfn.XLOOKUP(Orders_CLEAN[[#This Row],[CustomerID]],Customers[CustomerID],Customers[CustomerName])</f>
        <v>Nomvula Mokoena</v>
      </c>
      <c r="F1896" t="s">
        <v>297</v>
      </c>
      <c r="G1896" t="str">
        <f>_xlfn.XLOOKUP(Orders_CLEAN[[#This Row],[ProductID]],Products[ProductID],Products[ProductName])</f>
        <v>Laptops Model 2</v>
      </c>
      <c r="H1896" t="str">
        <f>_xlfn.XLOOKUP(Orders_CLEAN[[#This Row],[ProductName]],Products[ProductName],Products[Category])</f>
        <v>Technology</v>
      </c>
      <c r="I1896" s="6">
        <f>_xlfn.XLOOKUP(Orders_CLEAN[[#This Row],[ProductID]],Products[ProductID],Products[Cost])</f>
        <v>55.26</v>
      </c>
      <c r="J1896">
        <v>6</v>
      </c>
      <c r="K1896" s="6">
        <v>112.32</v>
      </c>
      <c r="L1896" s="7">
        <v>0.05</v>
      </c>
      <c r="M1896" t="s">
        <v>27</v>
      </c>
      <c r="N1896" t="s">
        <v>47</v>
      </c>
      <c r="O1896" t="str">
        <f>_xlfn.XLOOKUP(Orders_CLEAN[[#This Row],[Region]],Region_lookup[RegionCode],Region_lookup[RegionName])</f>
        <v>Eastern Cape</v>
      </c>
      <c r="P1896" t="s">
        <v>75</v>
      </c>
      <c r="Q1896" t="str">
        <f>_xlfn.XLOOKUP(Orders_CLEAN[[#This Row],[EmployeeID]],Employees[EmployeeID],Employees[EmployeeName])</f>
        <v>Francois Steyn</v>
      </c>
      <c r="R1896" s="8">
        <f>Orders_CLEAN[[#This Row],[Quantity]]*Orders_CLEAN[[#This Row],[UnitPrice]]*(1-Orders_CLEAN[[#This Row],[Discount]])</f>
        <v>640.22399999999993</v>
      </c>
      <c r="S1896" s="8">
        <f>Orders_CLEAN[[#This Row],[Cost]]*Orders_CLEAN[[#This Row],[Quantity]]</f>
        <v>331.56</v>
      </c>
      <c r="T1896" s="8">
        <f>Orders_CLEAN[[#This Row],[LineTotal]]-Orders_CLEAN[[#This Row],[LineCost]]</f>
        <v>308.66399999999993</v>
      </c>
      <c r="U1896" s="8" t="str">
        <f>IFERROR(IF(Orders_CLEAN[[#This Row],[Profit]]/Orders_CLEAN[[#This Row],[LineTotal]]&gt;0.3, "High", IF(Orders_CLEAN[[#This Row],[Profit]]/Orders_CLEAN[[#This Row],[LineTotal]]&gt;=0.15, "Medium", "Low")), "Quantity Error!")</f>
        <v>High</v>
      </c>
      <c r="V1896" s="8" t="str">
        <f>IF(COUNTIF(Returns[OrderID], Orders_CLEAN[[#This Row],[OrderID]])&gt;0, "Yes", "No")</f>
        <v>No</v>
      </c>
      <c r="W1896" s="19">
        <f>IF(Orders_CLEAN[[#This Row],[Returned]]="Yes",1,0)</f>
        <v>0</v>
      </c>
    </row>
    <row r="1897" spans="1:23" x14ac:dyDescent="0.2">
      <c r="A1897" t="s">
        <v>2706</v>
      </c>
      <c r="B1897" s="5">
        <v>45800</v>
      </c>
      <c r="C1897" s="5" t="str">
        <f>IF(Orders_CLEAN[[#This Row],[Quantity]]="", "Quantity Error!", "Q"&amp;ROUNDUP(MONTH(Orders_CLEAN[[#This Row],[OrderDate]])/3,0))</f>
        <v>Q2</v>
      </c>
      <c r="D1897" t="s">
        <v>321</v>
      </c>
      <c r="E1897" t="str">
        <f>_xlfn.XLOOKUP(Orders_CLEAN[[#This Row],[CustomerID]],Customers[CustomerID],Customers[CustomerName])</f>
        <v>Nomvula Le Roux</v>
      </c>
      <c r="F1897" t="s">
        <v>124</v>
      </c>
      <c r="G1897" t="str">
        <f>_xlfn.XLOOKUP(Orders_CLEAN[[#This Row],[ProductID]],Products[ProductID],Products[ProductName])</f>
        <v>Binders Model 2</v>
      </c>
      <c r="H1897" t="str">
        <f>_xlfn.XLOOKUP(Orders_CLEAN[[#This Row],[ProductName]],Products[ProductName],Products[Category])</f>
        <v>Office Supplies</v>
      </c>
      <c r="I1897" s="6">
        <f>_xlfn.XLOOKUP(Orders_CLEAN[[#This Row],[ProductID]],Products[ProductID],Products[Cost])</f>
        <v>597.01</v>
      </c>
      <c r="J1897">
        <v>2</v>
      </c>
      <c r="K1897" s="6">
        <v>774.08</v>
      </c>
      <c r="L1897" s="7">
        <v>0</v>
      </c>
      <c r="M1897" t="s">
        <v>27</v>
      </c>
      <c r="N1897" t="s">
        <v>21</v>
      </c>
      <c r="O1897" t="str">
        <f>_xlfn.XLOOKUP(Orders_CLEAN[[#This Row],[Region]],Region_lookup[RegionCode],Region_lookup[RegionName])</f>
        <v>KwaZulu-Natal</v>
      </c>
      <c r="P1897" t="s">
        <v>22</v>
      </c>
      <c r="Q1897" t="str">
        <f>_xlfn.XLOOKUP(Orders_CLEAN[[#This Row],[EmployeeID]],Employees[EmployeeID],Employees[EmployeeName])</f>
        <v>Thabo Le Roux</v>
      </c>
      <c r="R1897" s="8">
        <f>Orders_CLEAN[[#This Row],[Quantity]]*Orders_CLEAN[[#This Row],[UnitPrice]]*(1-Orders_CLEAN[[#This Row],[Discount]])</f>
        <v>1548.16</v>
      </c>
      <c r="S1897" s="8">
        <f>Orders_CLEAN[[#This Row],[Cost]]*Orders_CLEAN[[#This Row],[Quantity]]</f>
        <v>1194.02</v>
      </c>
      <c r="T1897" s="8">
        <f>Orders_CLEAN[[#This Row],[LineTotal]]-Orders_CLEAN[[#This Row],[LineCost]]</f>
        <v>354.1400000000001</v>
      </c>
      <c r="U1897" s="8" t="str">
        <f>IFERROR(IF(Orders_CLEAN[[#This Row],[Profit]]/Orders_CLEAN[[#This Row],[LineTotal]]&gt;0.3, "High", IF(Orders_CLEAN[[#This Row],[Profit]]/Orders_CLEAN[[#This Row],[LineTotal]]&gt;=0.15, "Medium", "Low")), "Quantity Error!")</f>
        <v>Medium</v>
      </c>
      <c r="V1897" s="8" t="str">
        <f>IF(COUNTIF(Returns[OrderID], Orders_CLEAN[[#This Row],[OrderID]])&gt;0, "Yes", "No")</f>
        <v>No</v>
      </c>
      <c r="W1897" s="19">
        <f>IF(Orders_CLEAN[[#This Row],[Returned]]="Yes",1,0)</f>
        <v>0</v>
      </c>
    </row>
    <row r="1898" spans="1:23" x14ac:dyDescent="0.2">
      <c r="A1898" t="s">
        <v>2707</v>
      </c>
      <c r="B1898" s="5">
        <v>45564</v>
      </c>
      <c r="C1898" s="5" t="str">
        <f>IF(Orders_CLEAN[[#This Row],[Quantity]]="", "Quantity Error!", "Q"&amp;ROUNDUP(MONTH(Orders_CLEAN[[#This Row],[OrderDate]])/3,0))</f>
        <v>Q3</v>
      </c>
      <c r="D1898" t="s">
        <v>123</v>
      </c>
      <c r="E1898" t="str">
        <f>_xlfn.XLOOKUP(Orders_CLEAN[[#This Row],[CustomerID]],Customers[CustomerID],Customers[CustomerName])</f>
        <v>Nomvula Steyn</v>
      </c>
      <c r="F1898" t="s">
        <v>65</v>
      </c>
      <c r="G1898" t="str">
        <f>_xlfn.XLOOKUP(Orders_CLEAN[[#This Row],[ProductID]],Products[ProductID],Products[ProductName])</f>
        <v>Bookcases Model 2</v>
      </c>
      <c r="H1898" t="str">
        <f>_xlfn.XLOOKUP(Orders_CLEAN[[#This Row],[ProductName]],Products[ProductName],Products[Category])</f>
        <v>Furniture</v>
      </c>
      <c r="I1898" s="6">
        <f>_xlfn.XLOOKUP(Orders_CLEAN[[#This Row],[ProductID]],Products[ProductID],Products[Cost])</f>
        <v>633.59</v>
      </c>
      <c r="J1898">
        <v>12</v>
      </c>
      <c r="K1898" s="6">
        <v>800.37</v>
      </c>
      <c r="L1898" s="7">
        <v>0.1</v>
      </c>
      <c r="M1898" t="s">
        <v>27</v>
      </c>
      <c r="N1898" t="s">
        <v>31</v>
      </c>
      <c r="O1898" t="str">
        <f>_xlfn.XLOOKUP(Orders_CLEAN[[#This Row],[Region]],Region_lookup[RegionCode],Region_lookup[RegionName])</f>
        <v>Gauteng</v>
      </c>
      <c r="P1898" t="s">
        <v>52</v>
      </c>
      <c r="Q1898" t="str">
        <f>_xlfn.XLOOKUP(Orders_CLEAN[[#This Row],[EmployeeID]],Employees[EmployeeID],Employees[EmployeeName])</f>
        <v>Precious Mbatha</v>
      </c>
      <c r="R1898" s="8">
        <f>Orders_CLEAN[[#This Row],[Quantity]]*Orders_CLEAN[[#This Row],[UnitPrice]]*(1-Orders_CLEAN[[#This Row],[Discount]])</f>
        <v>8643.996000000001</v>
      </c>
      <c r="S1898" s="8">
        <f>Orders_CLEAN[[#This Row],[Cost]]*Orders_CLEAN[[#This Row],[Quantity]]</f>
        <v>7603.08</v>
      </c>
      <c r="T1898" s="8">
        <f>Orders_CLEAN[[#This Row],[LineTotal]]-Orders_CLEAN[[#This Row],[LineCost]]</f>
        <v>1040.9160000000011</v>
      </c>
      <c r="U1898" s="8" t="str">
        <f>IFERROR(IF(Orders_CLEAN[[#This Row],[Profit]]/Orders_CLEAN[[#This Row],[LineTotal]]&gt;0.3, "High", IF(Orders_CLEAN[[#This Row],[Profit]]/Orders_CLEAN[[#This Row],[LineTotal]]&gt;=0.15, "Medium", "Low")), "Quantity Error!")</f>
        <v>Low</v>
      </c>
      <c r="V1898" s="8" t="str">
        <f>IF(COUNTIF(Returns[OrderID], Orders_CLEAN[[#This Row],[OrderID]])&gt;0, "Yes", "No")</f>
        <v>No</v>
      </c>
      <c r="W1898" s="19">
        <f>IF(Orders_CLEAN[[#This Row],[Returned]]="Yes",1,0)</f>
        <v>0</v>
      </c>
    </row>
    <row r="1899" spans="1:23" x14ac:dyDescent="0.2">
      <c r="A1899" t="s">
        <v>2708</v>
      </c>
      <c r="B1899" s="5">
        <v>45548</v>
      </c>
      <c r="C1899" s="5" t="str">
        <f>IF(Orders_CLEAN[[#This Row],[Quantity]]="", "Quantity Error!", "Q"&amp;ROUNDUP(MONTH(Orders_CLEAN[[#This Row],[OrderDate]])/3,0))</f>
        <v>Q3</v>
      </c>
      <c r="D1899" t="s">
        <v>440</v>
      </c>
      <c r="E1899" t="str">
        <f>_xlfn.XLOOKUP(Orders_CLEAN[[#This Row],[CustomerID]],Customers[CustomerID],Customers[CustomerName])</f>
        <v>Nomvula Mokoena</v>
      </c>
      <c r="F1899" t="s">
        <v>100</v>
      </c>
      <c r="G1899" t="str">
        <f>_xlfn.XLOOKUP(Orders_CLEAN[[#This Row],[ProductID]],Products[ProductID],Products[ProductName])</f>
        <v>Printers Model 1</v>
      </c>
      <c r="H1899" t="str">
        <f>_xlfn.XLOOKUP(Orders_CLEAN[[#This Row],[ProductName]],Products[ProductName],Products[Category])</f>
        <v>Technology</v>
      </c>
      <c r="I1899" s="6">
        <f>_xlfn.XLOOKUP(Orders_CLEAN[[#This Row],[ProductID]],Products[ProductID],Products[Cost])</f>
        <v>595.79999999999995</v>
      </c>
      <c r="J1899">
        <v>7</v>
      </c>
      <c r="K1899" s="6">
        <v>1280.18</v>
      </c>
      <c r="L1899" s="7">
        <v>0.15</v>
      </c>
      <c r="M1899" t="s">
        <v>27</v>
      </c>
      <c r="N1899" t="s">
        <v>47</v>
      </c>
      <c r="O1899" t="str">
        <f>_xlfn.XLOOKUP(Orders_CLEAN[[#This Row],[Region]],Region_lookup[RegionCode],Region_lookup[RegionName])</f>
        <v>Eastern Cape</v>
      </c>
      <c r="P1899" t="s">
        <v>58</v>
      </c>
      <c r="Q1899" t="str">
        <f>_xlfn.XLOOKUP(Orders_CLEAN[[#This Row],[EmployeeID]],Employees[EmployeeID],Employees[EmployeeName])</f>
        <v>Palesa Steyn</v>
      </c>
      <c r="R1899" s="8">
        <f>Orders_CLEAN[[#This Row],[Quantity]]*Orders_CLEAN[[#This Row],[UnitPrice]]*(1-Orders_CLEAN[[#This Row],[Discount]])</f>
        <v>7617.0709999999999</v>
      </c>
      <c r="S1899" s="8">
        <f>Orders_CLEAN[[#This Row],[Cost]]*Orders_CLEAN[[#This Row],[Quantity]]</f>
        <v>4170.5999999999995</v>
      </c>
      <c r="T1899" s="8">
        <f>Orders_CLEAN[[#This Row],[LineTotal]]-Orders_CLEAN[[#This Row],[LineCost]]</f>
        <v>3446.4710000000005</v>
      </c>
      <c r="U1899" s="8" t="str">
        <f>IFERROR(IF(Orders_CLEAN[[#This Row],[Profit]]/Orders_CLEAN[[#This Row],[LineTotal]]&gt;0.3, "High", IF(Orders_CLEAN[[#This Row],[Profit]]/Orders_CLEAN[[#This Row],[LineTotal]]&gt;=0.15, "Medium", "Low")), "Quantity Error!")</f>
        <v>High</v>
      </c>
      <c r="V1899" s="8" t="str">
        <f>IF(COUNTIF(Returns[OrderID], Orders_CLEAN[[#This Row],[OrderID]])&gt;0, "Yes", "No")</f>
        <v>No</v>
      </c>
      <c r="W1899" s="19">
        <f>IF(Orders_CLEAN[[#This Row],[Returned]]="Yes",1,0)</f>
        <v>0</v>
      </c>
    </row>
    <row r="1900" spans="1:23" x14ac:dyDescent="0.2">
      <c r="A1900" t="s">
        <v>2709</v>
      </c>
      <c r="B1900" s="5">
        <v>45549</v>
      </c>
      <c r="C1900" s="5" t="str">
        <f>IF(Orders_CLEAN[[#This Row],[Quantity]]="", "Quantity Error!", "Q"&amp;ROUNDUP(MONTH(Orders_CLEAN[[#This Row],[OrderDate]])/3,0))</f>
        <v>Q3</v>
      </c>
      <c r="D1900" t="s">
        <v>263</v>
      </c>
      <c r="E1900" t="str">
        <f>_xlfn.XLOOKUP(Orders_CLEAN[[#This Row],[CustomerID]],Customers[CustomerID],Customers[CustomerName])</f>
        <v>Kagiso Coetzee</v>
      </c>
      <c r="F1900" t="s">
        <v>88</v>
      </c>
      <c r="G1900" t="str">
        <f>_xlfn.XLOOKUP(Orders_CLEAN[[#This Row],[ProductID]],Products[ProductID],Products[ProductName])</f>
        <v>Tables Model 2</v>
      </c>
      <c r="H1900" t="str">
        <f>_xlfn.XLOOKUP(Orders_CLEAN[[#This Row],[ProductName]],Products[ProductName],Products[Category])</f>
        <v>Furniture</v>
      </c>
      <c r="I1900" s="6">
        <f>_xlfn.XLOOKUP(Orders_CLEAN[[#This Row],[ProductID]],Products[ProductID],Products[Cost])</f>
        <v>752.53</v>
      </c>
      <c r="J1900">
        <v>9</v>
      </c>
      <c r="K1900" s="6">
        <v>1018.12</v>
      </c>
      <c r="L1900" s="7">
        <v>0</v>
      </c>
      <c r="M1900" t="s">
        <v>36</v>
      </c>
      <c r="N1900" t="s">
        <v>14</v>
      </c>
      <c r="O1900" t="str">
        <f>_xlfn.XLOOKUP(Orders_CLEAN[[#This Row],[Region]],Region_lookup[RegionCode],Region_lookup[RegionName])</f>
        <v>Western Cape</v>
      </c>
      <c r="P1900" t="s">
        <v>82</v>
      </c>
      <c r="Q1900" t="str">
        <f>_xlfn.XLOOKUP(Orders_CLEAN[[#This Row],[EmployeeID]],Employees[EmployeeID],Employees[EmployeeName])</f>
        <v>Thabo Pretorius</v>
      </c>
      <c r="R1900" s="8">
        <f>Orders_CLEAN[[#This Row],[Quantity]]*Orders_CLEAN[[#This Row],[UnitPrice]]*(1-Orders_CLEAN[[#This Row],[Discount]])</f>
        <v>9163.08</v>
      </c>
      <c r="S1900" s="8">
        <f>Orders_CLEAN[[#This Row],[Cost]]*Orders_CLEAN[[#This Row],[Quantity]]</f>
        <v>6772.7699999999995</v>
      </c>
      <c r="T1900" s="8">
        <f>Orders_CLEAN[[#This Row],[LineTotal]]-Orders_CLEAN[[#This Row],[LineCost]]</f>
        <v>2390.3100000000004</v>
      </c>
      <c r="U1900" s="8" t="str">
        <f>IFERROR(IF(Orders_CLEAN[[#This Row],[Profit]]/Orders_CLEAN[[#This Row],[LineTotal]]&gt;0.3, "High", IF(Orders_CLEAN[[#This Row],[Profit]]/Orders_CLEAN[[#This Row],[LineTotal]]&gt;=0.15, "Medium", "Low")), "Quantity Error!")</f>
        <v>Medium</v>
      </c>
      <c r="V1900" s="8" t="str">
        <f>IF(COUNTIF(Returns[OrderID], Orders_CLEAN[[#This Row],[OrderID]])&gt;0, "Yes", "No")</f>
        <v>Yes</v>
      </c>
      <c r="W1900" s="19">
        <f>IF(Orders_CLEAN[[#This Row],[Returned]]="Yes",1,0)</f>
        <v>1</v>
      </c>
    </row>
    <row r="1901" spans="1:23" x14ac:dyDescent="0.2">
      <c r="A1901" t="s">
        <v>2710</v>
      </c>
      <c r="B1901" s="5">
        <v>45474</v>
      </c>
      <c r="C1901" s="5" t="str">
        <f>IF(Orders_CLEAN[[#This Row],[Quantity]]="", "Quantity Error!", "Q"&amp;ROUNDUP(MONTH(Orders_CLEAN[[#This Row],[OrderDate]])/3,0))</f>
        <v>Q3</v>
      </c>
      <c r="D1901" t="s">
        <v>120</v>
      </c>
      <c r="E1901" t="str">
        <f>_xlfn.XLOOKUP(Orders_CLEAN[[#This Row],[CustomerID]],Customers[CustomerID],Customers[CustomerName])</f>
        <v>Francois Sithole</v>
      </c>
      <c r="F1901" t="s">
        <v>178</v>
      </c>
      <c r="G1901" t="str">
        <f>_xlfn.XLOOKUP(Orders_CLEAN[[#This Row],[ProductID]],Products[ProductID],Products[ProductName])</f>
        <v>Chairs Model 2</v>
      </c>
      <c r="H1901" t="str">
        <f>_xlfn.XLOOKUP(Orders_CLEAN[[#This Row],[ProductName]],Products[ProductName],Products[Category])</f>
        <v>Furniture</v>
      </c>
      <c r="I1901" s="6">
        <f>_xlfn.XLOOKUP(Orders_CLEAN[[#This Row],[ProductID]],Products[ProductID],Products[Cost])</f>
        <v>116.9</v>
      </c>
      <c r="J1901">
        <v>4</v>
      </c>
      <c r="K1901" s="6">
        <v>253.46</v>
      </c>
      <c r="L1901" s="7">
        <v>0.2</v>
      </c>
      <c r="M1901" t="s">
        <v>13</v>
      </c>
      <c r="N1901" t="s">
        <v>31</v>
      </c>
      <c r="O1901" t="str">
        <f>_xlfn.XLOOKUP(Orders_CLEAN[[#This Row],[Region]],Region_lookup[RegionCode],Region_lookup[RegionName])</f>
        <v>Gauteng</v>
      </c>
      <c r="P1901" t="s">
        <v>43</v>
      </c>
      <c r="Q1901" t="str">
        <f>_xlfn.XLOOKUP(Orders_CLEAN[[#This Row],[EmployeeID]],Employees[EmployeeID],Employees[EmployeeName])</f>
        <v>Thabo Dlamini</v>
      </c>
      <c r="R1901" s="8">
        <f>Orders_CLEAN[[#This Row],[Quantity]]*Orders_CLEAN[[#This Row],[UnitPrice]]*(1-Orders_CLEAN[[#This Row],[Discount]])</f>
        <v>811.07200000000012</v>
      </c>
      <c r="S1901" s="8">
        <f>Orders_CLEAN[[#This Row],[Cost]]*Orders_CLEAN[[#This Row],[Quantity]]</f>
        <v>467.6</v>
      </c>
      <c r="T1901" s="8">
        <f>Orders_CLEAN[[#This Row],[LineTotal]]-Orders_CLEAN[[#This Row],[LineCost]]</f>
        <v>343.47200000000009</v>
      </c>
      <c r="U1901" s="8" t="str">
        <f>IFERROR(IF(Orders_CLEAN[[#This Row],[Profit]]/Orders_CLEAN[[#This Row],[LineTotal]]&gt;0.3, "High", IF(Orders_CLEAN[[#This Row],[Profit]]/Orders_CLEAN[[#This Row],[LineTotal]]&gt;=0.15, "Medium", "Low")), "Quantity Error!")</f>
        <v>High</v>
      </c>
      <c r="V1901" s="8" t="str">
        <f>IF(COUNTIF(Returns[OrderID], Orders_CLEAN[[#This Row],[OrderID]])&gt;0, "Yes", "No")</f>
        <v>No</v>
      </c>
      <c r="W1901" s="19">
        <f>IF(Orders_CLEAN[[#This Row],[Returned]]="Yes",1,0)</f>
        <v>0</v>
      </c>
    </row>
    <row r="1902" spans="1:23" x14ac:dyDescent="0.2">
      <c r="A1902" t="s">
        <v>2712</v>
      </c>
      <c r="B1902" s="5">
        <v>45797</v>
      </c>
      <c r="C1902" s="5" t="str">
        <f>IF(Orders_CLEAN[[#This Row],[Quantity]]="", "Quantity Error!", "Q"&amp;ROUNDUP(MONTH(Orders_CLEAN[[#This Row],[OrderDate]])/3,0))</f>
        <v>Q2</v>
      </c>
      <c r="D1902" t="s">
        <v>317</v>
      </c>
      <c r="E1902" t="str">
        <f>_xlfn.XLOOKUP(Orders_CLEAN[[#This Row],[CustomerID]],Customers[CustomerID],Customers[CustomerName])</f>
        <v>Deon Dlamini</v>
      </c>
      <c r="F1902" t="s">
        <v>35</v>
      </c>
      <c r="G1902" t="str">
        <f>_xlfn.XLOOKUP(Orders_CLEAN[[#This Row],[ProductID]],Products[ProductID],Products[ProductName])</f>
        <v>Accessories Model 1</v>
      </c>
      <c r="H1902" t="str">
        <f>_xlfn.XLOOKUP(Orders_CLEAN[[#This Row],[ProductName]],Products[ProductName],Products[Category])</f>
        <v>Technology</v>
      </c>
      <c r="I1902" s="6">
        <f>_xlfn.XLOOKUP(Orders_CLEAN[[#This Row],[ProductID]],Products[ProductID],Products[Cost])</f>
        <v>329.45</v>
      </c>
      <c r="J1902">
        <v>2</v>
      </c>
      <c r="K1902" s="6">
        <v>709.62</v>
      </c>
      <c r="L1902" s="7">
        <v>0</v>
      </c>
      <c r="M1902" t="s">
        <v>27</v>
      </c>
      <c r="N1902" t="s">
        <v>31</v>
      </c>
      <c r="O1902" t="str">
        <f>_xlfn.XLOOKUP(Orders_CLEAN[[#This Row],[Region]],Region_lookup[RegionCode],Region_lookup[RegionName])</f>
        <v>Gauteng</v>
      </c>
      <c r="P1902" t="s">
        <v>32</v>
      </c>
      <c r="Q1902" t="str">
        <f>_xlfn.XLOOKUP(Orders_CLEAN[[#This Row],[EmployeeID]],Employees[EmployeeID],Employees[EmployeeName])</f>
        <v>Nomvula Mokoena</v>
      </c>
      <c r="R1902" s="8">
        <f>Orders_CLEAN[[#This Row],[Quantity]]*Orders_CLEAN[[#This Row],[UnitPrice]]*(1-Orders_CLEAN[[#This Row],[Discount]])</f>
        <v>1419.24</v>
      </c>
      <c r="S1902" s="8">
        <f>Orders_CLEAN[[#This Row],[Cost]]*Orders_CLEAN[[#This Row],[Quantity]]</f>
        <v>658.9</v>
      </c>
      <c r="T1902" s="8">
        <f>Orders_CLEAN[[#This Row],[LineTotal]]-Orders_CLEAN[[#This Row],[LineCost]]</f>
        <v>760.34</v>
      </c>
      <c r="U1902" s="8" t="str">
        <f>IFERROR(IF(Orders_CLEAN[[#This Row],[Profit]]/Orders_CLEAN[[#This Row],[LineTotal]]&gt;0.3, "High", IF(Orders_CLEAN[[#This Row],[Profit]]/Orders_CLEAN[[#This Row],[LineTotal]]&gt;=0.15, "Medium", "Low")), "Quantity Error!")</f>
        <v>High</v>
      </c>
      <c r="V1902" s="8" t="str">
        <f>IF(COUNTIF(Returns[OrderID], Orders_CLEAN[[#This Row],[OrderID]])&gt;0, "Yes", "No")</f>
        <v>No</v>
      </c>
      <c r="W1902" s="19">
        <f>IF(Orders_CLEAN[[#This Row],[Returned]]="Yes",1,0)</f>
        <v>0</v>
      </c>
    </row>
    <row r="1903" spans="1:23" x14ac:dyDescent="0.2">
      <c r="A1903" t="s">
        <v>2713</v>
      </c>
      <c r="B1903" s="5">
        <v>45833</v>
      </c>
      <c r="C1903" s="5" t="str">
        <f>IF(Orders_CLEAN[[#This Row],[Quantity]]="", "Quantity Error!", "Q"&amp;ROUNDUP(MONTH(Orders_CLEAN[[#This Row],[OrderDate]])/3,0))</f>
        <v>Q2</v>
      </c>
      <c r="D1903" t="s">
        <v>103</v>
      </c>
      <c r="E1903" t="str">
        <f>_xlfn.XLOOKUP(Orders_CLEAN[[#This Row],[CustomerID]],Customers[CustomerID],Customers[CustomerName])</f>
        <v>Kagiso Khumalo</v>
      </c>
      <c r="F1903" t="s">
        <v>26</v>
      </c>
      <c r="G1903" t="str">
        <f>_xlfn.XLOOKUP(Orders_CLEAN[[#This Row],[ProductID]],Products[ProductID],Products[ProductName])</f>
        <v>Bookcases Model 3</v>
      </c>
      <c r="H1903" t="str">
        <f>_xlfn.XLOOKUP(Orders_CLEAN[[#This Row],[ProductName]],Products[ProductName],Products[Category])</f>
        <v>Furniture</v>
      </c>
      <c r="I1903" s="6">
        <f>_xlfn.XLOOKUP(Orders_CLEAN[[#This Row],[ProductID]],Products[ProductID],Products[Cost])</f>
        <v>431.57</v>
      </c>
      <c r="J1903">
        <v>3</v>
      </c>
      <c r="K1903" s="6">
        <v>725.92</v>
      </c>
      <c r="L1903" s="7">
        <v>0.05</v>
      </c>
      <c r="M1903" t="s">
        <v>27</v>
      </c>
      <c r="N1903" t="s">
        <v>21</v>
      </c>
      <c r="O1903" t="str">
        <f>_xlfn.XLOOKUP(Orders_CLEAN[[#This Row],[Region]],Region_lookup[RegionCode],Region_lookup[RegionName])</f>
        <v>KwaZulu-Natal</v>
      </c>
      <c r="P1903" t="s">
        <v>97</v>
      </c>
      <c r="Q1903" t="str">
        <f>_xlfn.XLOOKUP(Orders_CLEAN[[#This Row],[EmployeeID]],Employees[EmployeeID],Employees[EmployeeName])</f>
        <v>Bongani Sithole</v>
      </c>
      <c r="R1903" s="8">
        <f>Orders_CLEAN[[#This Row],[Quantity]]*Orders_CLEAN[[#This Row],[UnitPrice]]*(1-Orders_CLEAN[[#This Row],[Discount]])</f>
        <v>2068.8719999999998</v>
      </c>
      <c r="S1903" s="8">
        <f>Orders_CLEAN[[#This Row],[Cost]]*Orders_CLEAN[[#This Row],[Quantity]]</f>
        <v>1294.71</v>
      </c>
      <c r="T1903" s="8">
        <f>Orders_CLEAN[[#This Row],[LineTotal]]-Orders_CLEAN[[#This Row],[LineCost]]</f>
        <v>774.16199999999981</v>
      </c>
      <c r="U1903" s="8" t="str">
        <f>IFERROR(IF(Orders_CLEAN[[#This Row],[Profit]]/Orders_CLEAN[[#This Row],[LineTotal]]&gt;0.3, "High", IF(Orders_CLEAN[[#This Row],[Profit]]/Orders_CLEAN[[#This Row],[LineTotal]]&gt;=0.15, "Medium", "Low")), "Quantity Error!")</f>
        <v>High</v>
      </c>
      <c r="V1903" s="8" t="str">
        <f>IF(COUNTIF(Returns[OrderID], Orders_CLEAN[[#This Row],[OrderID]])&gt;0, "Yes", "No")</f>
        <v>No</v>
      </c>
      <c r="W1903" s="19">
        <f>IF(Orders_CLEAN[[#This Row],[Returned]]="Yes",1,0)</f>
        <v>0</v>
      </c>
    </row>
    <row r="1904" spans="1:23" x14ac:dyDescent="0.2">
      <c r="A1904" t="s">
        <v>2714</v>
      </c>
      <c r="B1904" s="5">
        <v>45799</v>
      </c>
      <c r="C1904" s="5" t="str">
        <f>IF(Orders_CLEAN[[#This Row],[Quantity]]="", "Quantity Error!", "Q"&amp;ROUNDUP(MONTH(Orders_CLEAN[[#This Row],[OrderDate]])/3,0))</f>
        <v>Quantity Error!</v>
      </c>
      <c r="D1904" t="s">
        <v>463</v>
      </c>
      <c r="E1904" t="str">
        <f>_xlfn.XLOOKUP(Orders_CLEAN[[#This Row],[CustomerID]],Customers[CustomerID],Customers[CustomerName])</f>
        <v>Anja Van Der Merwe</v>
      </c>
      <c r="F1904" t="s">
        <v>55</v>
      </c>
      <c r="G1904" t="str">
        <f>_xlfn.XLOOKUP(Orders_CLEAN[[#This Row],[ProductID]],Products[ProductID],Products[ProductName])</f>
        <v>Paper Model 3</v>
      </c>
      <c r="H1904" t="str">
        <f>_xlfn.XLOOKUP(Orders_CLEAN[[#This Row],[ProductName]],Products[ProductName],Products[Category])</f>
        <v>Office Supplies</v>
      </c>
      <c r="I1904" s="6">
        <f>_xlfn.XLOOKUP(Orders_CLEAN[[#This Row],[ProductID]],Products[ProductID],Products[Cost])</f>
        <v>239.71</v>
      </c>
      <c r="J1904"/>
      <c r="K1904" s="6">
        <v>522.34</v>
      </c>
      <c r="L1904" s="7">
        <v>0.15</v>
      </c>
      <c r="M1904" t="s">
        <v>27</v>
      </c>
      <c r="N1904" t="s">
        <v>21</v>
      </c>
      <c r="O1904" t="str">
        <f>_xlfn.XLOOKUP(Orders_CLEAN[[#This Row],[Region]],Region_lookup[RegionCode],Region_lookup[RegionName])</f>
        <v>KwaZulu-Natal</v>
      </c>
      <c r="P1904" t="s">
        <v>22</v>
      </c>
      <c r="Q1904" t="str">
        <f>_xlfn.XLOOKUP(Orders_CLEAN[[#This Row],[EmployeeID]],Employees[EmployeeID],Employees[EmployeeName])</f>
        <v>Thabo Le Roux</v>
      </c>
      <c r="R1904" s="8">
        <f>Orders_CLEAN[[#This Row],[Quantity]]*Orders_CLEAN[[#This Row],[UnitPrice]]*(1-Orders_CLEAN[[#This Row],[Discount]])</f>
        <v>0</v>
      </c>
      <c r="S1904" s="8">
        <f>Orders_CLEAN[[#This Row],[Cost]]*Orders_CLEAN[[#This Row],[Quantity]]</f>
        <v>0</v>
      </c>
      <c r="T1904" s="8">
        <f>Orders_CLEAN[[#This Row],[LineTotal]]-Orders_CLEAN[[#This Row],[LineCost]]</f>
        <v>0</v>
      </c>
      <c r="U1904" s="8" t="str">
        <f>IFERROR(IF(Orders_CLEAN[[#This Row],[Profit]]/Orders_CLEAN[[#This Row],[LineTotal]]&gt;0.3, "High", IF(Orders_CLEAN[[#This Row],[Profit]]/Orders_CLEAN[[#This Row],[LineTotal]]&gt;=0.15, "Medium", "Low")), "Quantity Error!")</f>
        <v>Quantity Error!</v>
      </c>
      <c r="V1904" s="8" t="str">
        <f>IF(COUNTIF(Returns[OrderID], Orders_CLEAN[[#This Row],[OrderID]])&gt;0, "Yes", "No")</f>
        <v>No</v>
      </c>
      <c r="W1904" s="19">
        <f>IF(Orders_CLEAN[[#This Row],[Returned]]="Yes",1,0)</f>
        <v>0</v>
      </c>
    </row>
    <row r="1905" spans="1:23" x14ac:dyDescent="0.2">
      <c r="A1905" t="s">
        <v>2715</v>
      </c>
      <c r="B1905" s="5">
        <v>45408</v>
      </c>
      <c r="C1905" s="5" t="str">
        <f>IF(Orders_CLEAN[[#This Row],[Quantity]]="", "Quantity Error!", "Q"&amp;ROUNDUP(MONTH(Orders_CLEAN[[#This Row],[OrderDate]])/3,0))</f>
        <v>Q2</v>
      </c>
      <c r="D1905" t="s">
        <v>34</v>
      </c>
      <c r="E1905" t="str">
        <f>_xlfn.XLOOKUP(Orders_CLEAN[[#This Row],[CustomerID]],Customers[CustomerID],Customers[CustomerName])</f>
        <v>Anja Mahlangu</v>
      </c>
      <c r="F1905" t="s">
        <v>537</v>
      </c>
      <c r="G1905" t="str">
        <f>_xlfn.XLOOKUP(Orders_CLEAN[[#This Row],[ProductID]],Products[ProductID],Products[ProductName])</f>
        <v>Desks Model 4</v>
      </c>
      <c r="H1905" t="str">
        <f>_xlfn.XLOOKUP(Orders_CLEAN[[#This Row],[ProductName]],Products[ProductName],Products[Category])</f>
        <v>Furniture</v>
      </c>
      <c r="I1905" s="6">
        <f>_xlfn.XLOOKUP(Orders_CLEAN[[#This Row],[ProductID]],Products[ProductID],Products[Cost])</f>
        <v>598.51</v>
      </c>
      <c r="J1905">
        <v>2</v>
      </c>
      <c r="K1905" s="6">
        <v>940.73</v>
      </c>
      <c r="L1905" s="7">
        <v>0</v>
      </c>
      <c r="M1905" t="s">
        <v>13</v>
      </c>
      <c r="N1905" t="s">
        <v>14</v>
      </c>
      <c r="O1905" t="str">
        <f>_xlfn.XLOOKUP(Orders_CLEAN[[#This Row],[Region]],Region_lookup[RegionCode],Region_lookup[RegionName])</f>
        <v>Western Cape</v>
      </c>
      <c r="P1905" t="s">
        <v>15</v>
      </c>
      <c r="Q1905" t="str">
        <f>_xlfn.XLOOKUP(Orders_CLEAN[[#This Row],[EmployeeID]],Employees[EmployeeID],Employees[EmployeeName])</f>
        <v>Anja Fourie</v>
      </c>
      <c r="R1905" s="8">
        <f>Orders_CLEAN[[#This Row],[Quantity]]*Orders_CLEAN[[#This Row],[UnitPrice]]*(1-Orders_CLEAN[[#This Row],[Discount]])</f>
        <v>1881.46</v>
      </c>
      <c r="S1905" s="8">
        <f>Orders_CLEAN[[#This Row],[Cost]]*Orders_CLEAN[[#This Row],[Quantity]]</f>
        <v>1197.02</v>
      </c>
      <c r="T1905" s="8">
        <f>Orders_CLEAN[[#This Row],[LineTotal]]-Orders_CLEAN[[#This Row],[LineCost]]</f>
        <v>684.44</v>
      </c>
      <c r="U1905" s="8" t="str">
        <f>IFERROR(IF(Orders_CLEAN[[#This Row],[Profit]]/Orders_CLEAN[[#This Row],[LineTotal]]&gt;0.3, "High", IF(Orders_CLEAN[[#This Row],[Profit]]/Orders_CLEAN[[#This Row],[LineTotal]]&gt;=0.15, "Medium", "Low")), "Quantity Error!")</f>
        <v>High</v>
      </c>
      <c r="V1905" s="8" t="str">
        <f>IF(COUNTIF(Returns[OrderID], Orders_CLEAN[[#This Row],[OrderID]])&gt;0, "Yes", "No")</f>
        <v>No</v>
      </c>
      <c r="W1905" s="19">
        <f>IF(Orders_CLEAN[[#This Row],[Returned]]="Yes",1,0)</f>
        <v>0</v>
      </c>
    </row>
    <row r="1906" spans="1:23" x14ac:dyDescent="0.2">
      <c r="A1906" t="s">
        <v>2716</v>
      </c>
      <c r="B1906" s="5">
        <v>45735</v>
      </c>
      <c r="C1906" s="5" t="str">
        <f>IF(Orders_CLEAN[[#This Row],[Quantity]]="", "Quantity Error!", "Q"&amp;ROUNDUP(MONTH(Orders_CLEAN[[#This Row],[OrderDate]])/3,0))</f>
        <v>Q1</v>
      </c>
      <c r="D1906" t="s">
        <v>120</v>
      </c>
      <c r="E1906" t="str">
        <f>_xlfn.XLOOKUP(Orders_CLEAN[[#This Row],[CustomerID]],Customers[CustomerID],Customers[CustomerName])</f>
        <v>Francois Sithole</v>
      </c>
      <c r="F1906" t="s">
        <v>96</v>
      </c>
      <c r="G1906" t="str">
        <f>_xlfn.XLOOKUP(Orders_CLEAN[[#This Row],[ProductID]],Products[ProductID],Products[ProductName])</f>
        <v>Desks Model 2</v>
      </c>
      <c r="H1906" t="str">
        <f>_xlfn.XLOOKUP(Orders_CLEAN[[#This Row],[ProductName]],Products[ProductName],Products[Category])</f>
        <v>Furniture</v>
      </c>
      <c r="I1906" s="6">
        <f>_xlfn.XLOOKUP(Orders_CLEAN[[#This Row],[ProductID]],Products[ProductID],Products[Cost])</f>
        <v>209.29</v>
      </c>
      <c r="J1906">
        <v>5</v>
      </c>
      <c r="K1906" s="6">
        <v>425.58</v>
      </c>
      <c r="L1906" s="7">
        <v>0.1</v>
      </c>
      <c r="M1906" t="s">
        <v>27</v>
      </c>
      <c r="N1906" t="s">
        <v>31</v>
      </c>
      <c r="O1906" t="str">
        <f>_xlfn.XLOOKUP(Orders_CLEAN[[#This Row],[Region]],Region_lookup[RegionCode],Region_lookup[RegionName])</f>
        <v>Gauteng</v>
      </c>
      <c r="P1906" t="s">
        <v>52</v>
      </c>
      <c r="Q1906" t="str">
        <f>_xlfn.XLOOKUP(Orders_CLEAN[[#This Row],[EmployeeID]],Employees[EmployeeID],Employees[EmployeeName])</f>
        <v>Precious Mbatha</v>
      </c>
      <c r="R1906" s="8">
        <f>Orders_CLEAN[[#This Row],[Quantity]]*Orders_CLEAN[[#This Row],[UnitPrice]]*(1-Orders_CLEAN[[#This Row],[Discount]])</f>
        <v>1915.1100000000001</v>
      </c>
      <c r="S1906" s="8">
        <f>Orders_CLEAN[[#This Row],[Cost]]*Orders_CLEAN[[#This Row],[Quantity]]</f>
        <v>1046.45</v>
      </c>
      <c r="T1906" s="8">
        <f>Orders_CLEAN[[#This Row],[LineTotal]]-Orders_CLEAN[[#This Row],[LineCost]]</f>
        <v>868.66000000000008</v>
      </c>
      <c r="U1906" s="8" t="str">
        <f>IFERROR(IF(Orders_CLEAN[[#This Row],[Profit]]/Orders_CLEAN[[#This Row],[LineTotal]]&gt;0.3, "High", IF(Orders_CLEAN[[#This Row],[Profit]]/Orders_CLEAN[[#This Row],[LineTotal]]&gt;=0.15, "Medium", "Low")), "Quantity Error!")</f>
        <v>High</v>
      </c>
      <c r="V1906" s="8" t="str">
        <f>IF(COUNTIF(Returns[OrderID], Orders_CLEAN[[#This Row],[OrderID]])&gt;0, "Yes", "No")</f>
        <v>No</v>
      </c>
      <c r="W1906" s="19">
        <f>IF(Orders_CLEAN[[#This Row],[Returned]]="Yes",1,0)</f>
        <v>0</v>
      </c>
    </row>
    <row r="1907" spans="1:23" x14ac:dyDescent="0.2">
      <c r="A1907" t="s">
        <v>2717</v>
      </c>
      <c r="B1907" s="5">
        <v>45524</v>
      </c>
      <c r="C1907" s="5" t="str">
        <f>IF(Orders_CLEAN[[#This Row],[Quantity]]="", "Quantity Error!", "Q"&amp;ROUNDUP(MONTH(Orders_CLEAN[[#This Row],[OrderDate]])/3,0))</f>
        <v>Q3</v>
      </c>
      <c r="D1907" t="s">
        <v>490</v>
      </c>
      <c r="E1907" t="str">
        <f>_xlfn.XLOOKUP(Orders_CLEAN[[#This Row],[CustomerID]],Customers[CustomerID],Customers[CustomerName])</f>
        <v>Pieter Dlamini</v>
      </c>
      <c r="F1907" t="s">
        <v>155</v>
      </c>
      <c r="G1907" t="str">
        <f>_xlfn.XLOOKUP(Orders_CLEAN[[#This Row],[ProductID]],Products[ProductID],Products[ProductName])</f>
        <v>Monitors Model 1</v>
      </c>
      <c r="H1907" t="str">
        <f>_xlfn.XLOOKUP(Orders_CLEAN[[#This Row],[ProductName]],Products[ProductName],Products[Category])</f>
        <v>Technology</v>
      </c>
      <c r="I1907" s="6">
        <f>_xlfn.XLOOKUP(Orders_CLEAN[[#This Row],[ProductID]],Products[ProductID],Products[Cost])</f>
        <v>757.28</v>
      </c>
      <c r="J1907">
        <v>7</v>
      </c>
      <c r="K1907" s="6">
        <v>1165.56</v>
      </c>
      <c r="L1907" s="7">
        <v>0</v>
      </c>
      <c r="M1907" t="s">
        <v>27</v>
      </c>
      <c r="N1907" t="s">
        <v>47</v>
      </c>
      <c r="O1907" t="str">
        <f>_xlfn.XLOOKUP(Orders_CLEAN[[#This Row],[Region]],Region_lookup[RegionCode],Region_lookup[RegionName])</f>
        <v>Eastern Cape</v>
      </c>
      <c r="P1907" t="s">
        <v>48</v>
      </c>
      <c r="Q1907" t="str">
        <f>_xlfn.XLOOKUP(Orders_CLEAN[[#This Row],[EmployeeID]],Employees[EmployeeID],Employees[EmployeeName])</f>
        <v>Sipho Ndlovu</v>
      </c>
      <c r="R1907" s="8">
        <f>Orders_CLEAN[[#This Row],[Quantity]]*Orders_CLEAN[[#This Row],[UnitPrice]]*(1-Orders_CLEAN[[#This Row],[Discount]])</f>
        <v>8158.92</v>
      </c>
      <c r="S1907" s="8">
        <f>Orders_CLEAN[[#This Row],[Cost]]*Orders_CLEAN[[#This Row],[Quantity]]</f>
        <v>5300.96</v>
      </c>
      <c r="T1907" s="8">
        <f>Orders_CLEAN[[#This Row],[LineTotal]]-Orders_CLEAN[[#This Row],[LineCost]]</f>
        <v>2857.96</v>
      </c>
      <c r="U1907" s="8" t="str">
        <f>IFERROR(IF(Orders_CLEAN[[#This Row],[Profit]]/Orders_CLEAN[[#This Row],[LineTotal]]&gt;0.3, "High", IF(Orders_CLEAN[[#This Row],[Profit]]/Orders_CLEAN[[#This Row],[LineTotal]]&gt;=0.15, "Medium", "Low")), "Quantity Error!")</f>
        <v>High</v>
      </c>
      <c r="V1907" s="8" t="str">
        <f>IF(COUNTIF(Returns[OrderID], Orders_CLEAN[[#This Row],[OrderID]])&gt;0, "Yes", "No")</f>
        <v>No</v>
      </c>
      <c r="W1907" s="19">
        <f>IF(Orders_CLEAN[[#This Row],[Returned]]="Yes",1,0)</f>
        <v>0</v>
      </c>
    </row>
    <row r="1908" spans="1:23" x14ac:dyDescent="0.2">
      <c r="A1908" t="s">
        <v>2718</v>
      </c>
      <c r="B1908" s="5">
        <v>45442</v>
      </c>
      <c r="C1908" s="5" t="str">
        <f>IF(Orders_CLEAN[[#This Row],[Quantity]]="", "Quantity Error!", "Q"&amp;ROUNDUP(MONTH(Orders_CLEAN[[#This Row],[OrderDate]])/3,0))</f>
        <v>Q2</v>
      </c>
      <c r="D1908" t="s">
        <v>103</v>
      </c>
      <c r="E1908" t="str">
        <f>_xlfn.XLOOKUP(Orders_CLEAN[[#This Row],[CustomerID]],Customers[CustomerID],Customers[CustomerName])</f>
        <v>Kagiso Khumalo</v>
      </c>
      <c r="F1908" t="s">
        <v>178</v>
      </c>
      <c r="G1908" t="str">
        <f>_xlfn.XLOOKUP(Orders_CLEAN[[#This Row],[ProductID]],Products[ProductID],Products[ProductName])</f>
        <v>Chairs Model 2</v>
      </c>
      <c r="H1908" t="str">
        <f>_xlfn.XLOOKUP(Orders_CLEAN[[#This Row],[ProductName]],Products[ProductName],Products[Category])</f>
        <v>Furniture</v>
      </c>
      <c r="I1908" s="6">
        <f>_xlfn.XLOOKUP(Orders_CLEAN[[#This Row],[ProductID]],Products[ProductID],Products[Cost])</f>
        <v>116.9</v>
      </c>
      <c r="J1908">
        <v>1</v>
      </c>
      <c r="K1908" s="6">
        <v>253.46</v>
      </c>
      <c r="L1908" s="7">
        <v>0</v>
      </c>
      <c r="M1908" t="s">
        <v>27</v>
      </c>
      <c r="N1908" t="s">
        <v>21</v>
      </c>
      <c r="O1908" t="str">
        <f>_xlfn.XLOOKUP(Orders_CLEAN[[#This Row],[Region]],Region_lookup[RegionCode],Region_lookup[RegionName])</f>
        <v>KwaZulu-Natal</v>
      </c>
      <c r="P1908" t="s">
        <v>97</v>
      </c>
      <c r="Q1908" t="str">
        <f>_xlfn.XLOOKUP(Orders_CLEAN[[#This Row],[EmployeeID]],Employees[EmployeeID],Employees[EmployeeName])</f>
        <v>Bongani Sithole</v>
      </c>
      <c r="R1908" s="8">
        <f>Orders_CLEAN[[#This Row],[Quantity]]*Orders_CLEAN[[#This Row],[UnitPrice]]*(1-Orders_CLEAN[[#This Row],[Discount]])</f>
        <v>253.46</v>
      </c>
      <c r="S1908" s="8">
        <f>Orders_CLEAN[[#This Row],[Cost]]*Orders_CLEAN[[#This Row],[Quantity]]</f>
        <v>116.9</v>
      </c>
      <c r="T1908" s="8">
        <f>Orders_CLEAN[[#This Row],[LineTotal]]-Orders_CLEAN[[#This Row],[LineCost]]</f>
        <v>136.56</v>
      </c>
      <c r="U1908" s="8" t="str">
        <f>IFERROR(IF(Orders_CLEAN[[#This Row],[Profit]]/Orders_CLEAN[[#This Row],[LineTotal]]&gt;0.3, "High", IF(Orders_CLEAN[[#This Row],[Profit]]/Orders_CLEAN[[#This Row],[LineTotal]]&gt;=0.15, "Medium", "Low")), "Quantity Error!")</f>
        <v>High</v>
      </c>
      <c r="V1908" s="8" t="str">
        <f>IF(COUNTIF(Returns[OrderID], Orders_CLEAN[[#This Row],[OrderID]])&gt;0, "Yes", "No")</f>
        <v>No</v>
      </c>
      <c r="W1908" s="19">
        <f>IF(Orders_CLEAN[[#This Row],[Returned]]="Yes",1,0)</f>
        <v>0</v>
      </c>
    </row>
    <row r="1909" spans="1:23" x14ac:dyDescent="0.2">
      <c r="A1909" t="s">
        <v>2720</v>
      </c>
      <c r="B1909" s="5">
        <v>45553</v>
      </c>
      <c r="C1909" s="5" t="str">
        <f>IF(Orders_CLEAN[[#This Row],[Quantity]]="", "Quantity Error!", "Q"&amp;ROUNDUP(MONTH(Orders_CLEAN[[#This Row],[OrderDate]])/3,0))</f>
        <v>Q3</v>
      </c>
      <c r="D1909" t="s">
        <v>328</v>
      </c>
      <c r="E1909" t="str">
        <f>_xlfn.XLOOKUP(Orders_CLEAN[[#This Row],[CustomerID]],Customers[CustomerID],Customers[CustomerName])</f>
        <v>Nomsa Ndlovu</v>
      </c>
      <c r="F1909" t="s">
        <v>537</v>
      </c>
      <c r="G1909" t="str">
        <f>_xlfn.XLOOKUP(Orders_CLEAN[[#This Row],[ProductID]],Products[ProductID],Products[ProductName])</f>
        <v>Desks Model 4</v>
      </c>
      <c r="H1909" t="str">
        <f>_xlfn.XLOOKUP(Orders_CLEAN[[#This Row],[ProductName]],Products[ProductName],Products[Category])</f>
        <v>Furniture</v>
      </c>
      <c r="I1909" s="6">
        <f>_xlfn.XLOOKUP(Orders_CLEAN[[#This Row],[ProductID]],Products[ProductID],Products[Cost])</f>
        <v>598.51</v>
      </c>
      <c r="J1909">
        <v>6</v>
      </c>
      <c r="K1909" s="6">
        <v>940.73</v>
      </c>
      <c r="L1909" s="7">
        <v>0</v>
      </c>
      <c r="M1909" t="s">
        <v>27</v>
      </c>
      <c r="N1909" t="s">
        <v>31</v>
      </c>
      <c r="O1909" t="str">
        <f>_xlfn.XLOOKUP(Orders_CLEAN[[#This Row],[Region]],Region_lookup[RegionCode],Region_lookup[RegionName])</f>
        <v>Gauteng</v>
      </c>
      <c r="P1909" t="s">
        <v>32</v>
      </c>
      <c r="Q1909" t="str">
        <f>_xlfn.XLOOKUP(Orders_CLEAN[[#This Row],[EmployeeID]],Employees[EmployeeID],Employees[EmployeeName])</f>
        <v>Nomvula Mokoena</v>
      </c>
      <c r="R1909" s="8">
        <f>Orders_CLEAN[[#This Row],[Quantity]]*Orders_CLEAN[[#This Row],[UnitPrice]]*(1-Orders_CLEAN[[#This Row],[Discount]])</f>
        <v>5644.38</v>
      </c>
      <c r="S1909" s="8">
        <f>Orders_CLEAN[[#This Row],[Cost]]*Orders_CLEAN[[#This Row],[Quantity]]</f>
        <v>3591.06</v>
      </c>
      <c r="T1909" s="8">
        <f>Orders_CLEAN[[#This Row],[LineTotal]]-Orders_CLEAN[[#This Row],[LineCost]]</f>
        <v>2053.3200000000002</v>
      </c>
      <c r="U1909" s="8" t="str">
        <f>IFERROR(IF(Orders_CLEAN[[#This Row],[Profit]]/Orders_CLEAN[[#This Row],[LineTotal]]&gt;0.3, "High", IF(Orders_CLEAN[[#This Row],[Profit]]/Orders_CLEAN[[#This Row],[LineTotal]]&gt;=0.15, "Medium", "Low")), "Quantity Error!")</f>
        <v>High</v>
      </c>
      <c r="V1909" s="8" t="str">
        <f>IF(COUNTIF(Returns[OrderID], Orders_CLEAN[[#This Row],[OrderID]])&gt;0, "Yes", "No")</f>
        <v>No</v>
      </c>
      <c r="W1909" s="19">
        <f>IF(Orders_CLEAN[[#This Row],[Returned]]="Yes",1,0)</f>
        <v>0</v>
      </c>
    </row>
    <row r="1910" spans="1:23" x14ac:dyDescent="0.2">
      <c r="A1910" t="s">
        <v>2721</v>
      </c>
      <c r="B1910" s="5">
        <v>45795</v>
      </c>
      <c r="C1910" s="5" t="str">
        <f>IF(Orders_CLEAN[[#This Row],[Quantity]]="", "Quantity Error!", "Q"&amp;ROUNDUP(MONTH(Orders_CLEAN[[#This Row],[OrderDate]])/3,0))</f>
        <v>Q2</v>
      </c>
      <c r="D1910" t="s">
        <v>40</v>
      </c>
      <c r="E1910" t="str">
        <f>_xlfn.XLOOKUP(Orders_CLEAN[[#This Row],[CustomerID]],Customers[CustomerID],Customers[CustomerName])</f>
        <v>Francois Coetzee</v>
      </c>
      <c r="F1910" t="s">
        <v>100</v>
      </c>
      <c r="G1910" t="str">
        <f>_xlfn.XLOOKUP(Orders_CLEAN[[#This Row],[ProductID]],Products[ProductID],Products[ProductName])</f>
        <v>Printers Model 1</v>
      </c>
      <c r="H1910" t="str">
        <f>_xlfn.XLOOKUP(Orders_CLEAN[[#This Row],[ProductName]],Products[ProductName],Products[Category])</f>
        <v>Technology</v>
      </c>
      <c r="I1910" s="6">
        <f>_xlfn.XLOOKUP(Orders_CLEAN[[#This Row],[ProductID]],Products[ProductID],Products[Cost])</f>
        <v>595.79999999999995</v>
      </c>
      <c r="J1910">
        <v>4</v>
      </c>
      <c r="K1910" s="6">
        <v>1280.18</v>
      </c>
      <c r="L1910" s="7">
        <v>0</v>
      </c>
      <c r="M1910" t="s">
        <v>13</v>
      </c>
      <c r="N1910" t="s">
        <v>31</v>
      </c>
      <c r="O1910" t="str">
        <f>_xlfn.XLOOKUP(Orders_CLEAN[[#This Row],[Region]],Region_lookup[RegionCode],Region_lookup[RegionName])</f>
        <v>Gauteng</v>
      </c>
      <c r="P1910" t="s">
        <v>52</v>
      </c>
      <c r="Q1910" t="str">
        <f>_xlfn.XLOOKUP(Orders_CLEAN[[#This Row],[EmployeeID]],Employees[EmployeeID],Employees[EmployeeName])</f>
        <v>Precious Mbatha</v>
      </c>
      <c r="R1910" s="8">
        <f>Orders_CLEAN[[#This Row],[Quantity]]*Orders_CLEAN[[#This Row],[UnitPrice]]*(1-Orders_CLEAN[[#This Row],[Discount]])</f>
        <v>5120.72</v>
      </c>
      <c r="S1910" s="8">
        <f>Orders_CLEAN[[#This Row],[Cost]]*Orders_CLEAN[[#This Row],[Quantity]]</f>
        <v>2383.1999999999998</v>
      </c>
      <c r="T1910" s="8">
        <f>Orders_CLEAN[[#This Row],[LineTotal]]-Orders_CLEAN[[#This Row],[LineCost]]</f>
        <v>2737.5200000000004</v>
      </c>
      <c r="U1910" s="8" t="str">
        <f>IFERROR(IF(Orders_CLEAN[[#This Row],[Profit]]/Orders_CLEAN[[#This Row],[LineTotal]]&gt;0.3, "High", IF(Orders_CLEAN[[#This Row],[Profit]]/Orders_CLEAN[[#This Row],[LineTotal]]&gt;=0.15, "Medium", "Low")), "Quantity Error!")</f>
        <v>High</v>
      </c>
      <c r="V1910" s="8" t="str">
        <f>IF(COUNTIF(Returns[OrderID], Orders_CLEAN[[#This Row],[OrderID]])&gt;0, "Yes", "No")</f>
        <v>No</v>
      </c>
      <c r="W1910" s="19">
        <f>IF(Orders_CLEAN[[#This Row],[Returned]]="Yes",1,0)</f>
        <v>0</v>
      </c>
    </row>
    <row r="1911" spans="1:23" x14ac:dyDescent="0.2">
      <c r="A1911" t="s">
        <v>2722</v>
      </c>
      <c r="B1911" s="5">
        <v>45477</v>
      </c>
      <c r="C1911" s="5" t="str">
        <f>IF(Orders_CLEAN[[#This Row],[Quantity]]="", "Quantity Error!", "Q"&amp;ROUNDUP(MONTH(Orders_CLEAN[[#This Row],[OrderDate]])/3,0))</f>
        <v>Q3</v>
      </c>
      <c r="D1911" t="s">
        <v>60</v>
      </c>
      <c r="E1911" t="str">
        <f>_xlfn.XLOOKUP(Orders_CLEAN[[#This Row],[CustomerID]],Customers[CustomerID],Customers[CustomerName])</f>
        <v>Lerato Mbatha</v>
      </c>
      <c r="F1911" t="s">
        <v>104</v>
      </c>
      <c r="G1911" t="str">
        <f>_xlfn.XLOOKUP(Orders_CLEAN[[#This Row],[ProductID]],Products[ProductID],Products[ProductName])</f>
        <v>Envelopes Model 4</v>
      </c>
      <c r="H1911" t="str">
        <f>_xlfn.XLOOKUP(Orders_CLEAN[[#This Row],[ProductName]],Products[ProductName],Products[Category])</f>
        <v>Office Supplies</v>
      </c>
      <c r="I1911" s="6">
        <f>_xlfn.XLOOKUP(Orders_CLEAN[[#This Row],[ProductID]],Products[ProductID],Products[Cost])</f>
        <v>777.33</v>
      </c>
      <c r="J1911">
        <v>5</v>
      </c>
      <c r="K1911" s="6">
        <v>1363.68</v>
      </c>
      <c r="L1911" s="7">
        <v>0</v>
      </c>
      <c r="M1911" t="s">
        <v>27</v>
      </c>
      <c r="N1911" t="s">
        <v>31</v>
      </c>
      <c r="O1911" t="str">
        <f>_xlfn.XLOOKUP(Orders_CLEAN[[#This Row],[Region]],Region_lookup[RegionCode],Region_lookup[RegionName])</f>
        <v>Gauteng</v>
      </c>
      <c r="P1911" t="s">
        <v>32</v>
      </c>
      <c r="Q1911" t="str">
        <f>_xlfn.XLOOKUP(Orders_CLEAN[[#This Row],[EmployeeID]],Employees[EmployeeID],Employees[EmployeeName])</f>
        <v>Nomvula Mokoena</v>
      </c>
      <c r="R1911" s="8">
        <f>Orders_CLEAN[[#This Row],[Quantity]]*Orders_CLEAN[[#This Row],[UnitPrice]]*(1-Orders_CLEAN[[#This Row],[Discount]])</f>
        <v>6818.4000000000005</v>
      </c>
      <c r="S1911" s="8">
        <f>Orders_CLEAN[[#This Row],[Cost]]*Orders_CLEAN[[#This Row],[Quantity]]</f>
        <v>3886.65</v>
      </c>
      <c r="T1911" s="8">
        <f>Orders_CLEAN[[#This Row],[LineTotal]]-Orders_CLEAN[[#This Row],[LineCost]]</f>
        <v>2931.7500000000005</v>
      </c>
      <c r="U1911" s="8" t="str">
        <f>IFERROR(IF(Orders_CLEAN[[#This Row],[Profit]]/Orders_CLEAN[[#This Row],[LineTotal]]&gt;0.3, "High", IF(Orders_CLEAN[[#This Row],[Profit]]/Orders_CLEAN[[#This Row],[LineTotal]]&gt;=0.15, "Medium", "Low")), "Quantity Error!")</f>
        <v>High</v>
      </c>
      <c r="V1911" s="8" t="str">
        <f>IF(COUNTIF(Returns[OrderID], Orders_CLEAN[[#This Row],[OrderID]])&gt;0, "Yes", "No")</f>
        <v>No</v>
      </c>
      <c r="W1911" s="19">
        <f>IF(Orders_CLEAN[[#This Row],[Returned]]="Yes",1,0)</f>
        <v>0</v>
      </c>
    </row>
    <row r="1912" spans="1:23" x14ac:dyDescent="0.2">
      <c r="A1912" t="s">
        <v>2723</v>
      </c>
      <c r="B1912" s="5">
        <v>45515</v>
      </c>
      <c r="C1912" s="5" t="str">
        <f>IF(Orders_CLEAN[[#This Row],[Quantity]]="", "Quantity Error!", "Q"&amp;ROUNDUP(MONTH(Orders_CLEAN[[#This Row],[OrderDate]])/3,0))</f>
        <v>Q3</v>
      </c>
      <c r="D1912" t="s">
        <v>388</v>
      </c>
      <c r="E1912" t="str">
        <f>_xlfn.XLOOKUP(Orders_CLEAN[[#This Row],[CustomerID]],Customers[CustomerID],Customers[CustomerName])</f>
        <v>Francois Mahlangu</v>
      </c>
      <c r="F1912" t="s">
        <v>178</v>
      </c>
      <c r="G1912" t="str">
        <f>_xlfn.XLOOKUP(Orders_CLEAN[[#This Row],[ProductID]],Products[ProductID],Products[ProductName])</f>
        <v>Chairs Model 2</v>
      </c>
      <c r="H1912" t="str">
        <f>_xlfn.XLOOKUP(Orders_CLEAN[[#This Row],[ProductName]],Products[ProductName],Products[Category])</f>
        <v>Furniture</v>
      </c>
      <c r="I1912" s="6">
        <f>_xlfn.XLOOKUP(Orders_CLEAN[[#This Row],[ProductID]],Products[ProductID],Products[Cost])</f>
        <v>116.9</v>
      </c>
      <c r="J1912">
        <v>6</v>
      </c>
      <c r="K1912" s="6">
        <v>253.46</v>
      </c>
      <c r="L1912" s="7">
        <v>0</v>
      </c>
      <c r="M1912" t="s">
        <v>13</v>
      </c>
      <c r="N1912" t="s">
        <v>31</v>
      </c>
      <c r="O1912" t="str">
        <f>_xlfn.XLOOKUP(Orders_CLEAN[[#This Row],[Region]],Region_lookup[RegionCode],Region_lookup[RegionName])</f>
        <v>Gauteng</v>
      </c>
      <c r="P1912" t="s">
        <v>32</v>
      </c>
      <c r="Q1912" t="str">
        <f>_xlfn.XLOOKUP(Orders_CLEAN[[#This Row],[EmployeeID]],Employees[EmployeeID],Employees[EmployeeName])</f>
        <v>Nomvula Mokoena</v>
      </c>
      <c r="R1912" s="8">
        <f>Orders_CLEAN[[#This Row],[Quantity]]*Orders_CLEAN[[#This Row],[UnitPrice]]*(1-Orders_CLEAN[[#This Row],[Discount]])</f>
        <v>1520.76</v>
      </c>
      <c r="S1912" s="8">
        <f>Orders_CLEAN[[#This Row],[Cost]]*Orders_CLEAN[[#This Row],[Quantity]]</f>
        <v>701.40000000000009</v>
      </c>
      <c r="T1912" s="8">
        <f>Orders_CLEAN[[#This Row],[LineTotal]]-Orders_CLEAN[[#This Row],[LineCost]]</f>
        <v>819.3599999999999</v>
      </c>
      <c r="U1912" s="8" t="str">
        <f>IFERROR(IF(Orders_CLEAN[[#This Row],[Profit]]/Orders_CLEAN[[#This Row],[LineTotal]]&gt;0.3, "High", IF(Orders_CLEAN[[#This Row],[Profit]]/Orders_CLEAN[[#This Row],[LineTotal]]&gt;=0.15, "Medium", "Low")), "Quantity Error!")</f>
        <v>High</v>
      </c>
      <c r="V1912" s="8" t="str">
        <f>IF(COUNTIF(Returns[OrderID], Orders_CLEAN[[#This Row],[OrderID]])&gt;0, "Yes", "No")</f>
        <v>No</v>
      </c>
      <c r="W1912" s="19">
        <f>IF(Orders_CLEAN[[#This Row],[Returned]]="Yes",1,0)</f>
        <v>0</v>
      </c>
    </row>
    <row r="1913" spans="1:23" x14ac:dyDescent="0.2">
      <c r="A1913" t="s">
        <v>2724</v>
      </c>
      <c r="B1913" s="5">
        <v>45643</v>
      </c>
      <c r="C1913" s="5" t="str">
        <f>IF(Orders_CLEAN[[#This Row],[Quantity]]="", "Quantity Error!", "Q"&amp;ROUNDUP(MONTH(Orders_CLEAN[[#This Row],[OrderDate]])/3,0))</f>
        <v>Q4</v>
      </c>
      <c r="D1913" t="s">
        <v>846</v>
      </c>
      <c r="E1913" t="str">
        <f>_xlfn.XLOOKUP(Orders_CLEAN[[#This Row],[CustomerID]],Customers[CustomerID],Customers[CustomerName])</f>
        <v>Kagiso Nkosi</v>
      </c>
      <c r="F1913" t="s">
        <v>26</v>
      </c>
      <c r="G1913" t="str">
        <f>_xlfn.XLOOKUP(Orders_CLEAN[[#This Row],[ProductID]],Products[ProductID],Products[ProductName])</f>
        <v>Bookcases Model 3</v>
      </c>
      <c r="H1913" t="str">
        <f>_xlfn.XLOOKUP(Orders_CLEAN[[#This Row],[ProductName]],Products[ProductName],Products[Category])</f>
        <v>Furniture</v>
      </c>
      <c r="I1913" s="6">
        <f>_xlfn.XLOOKUP(Orders_CLEAN[[#This Row],[ProductID]],Products[ProductID],Products[Cost])</f>
        <v>431.57</v>
      </c>
      <c r="J1913">
        <v>7</v>
      </c>
      <c r="K1913" s="6">
        <v>725.92</v>
      </c>
      <c r="L1913" s="7">
        <v>0</v>
      </c>
      <c r="M1913" t="s">
        <v>13</v>
      </c>
      <c r="N1913" t="s">
        <v>14</v>
      </c>
      <c r="O1913" t="str">
        <f>_xlfn.XLOOKUP(Orders_CLEAN[[#This Row],[Region]],Region_lookup[RegionCode],Region_lookup[RegionName])</f>
        <v>Western Cape</v>
      </c>
      <c r="P1913" t="s">
        <v>15</v>
      </c>
      <c r="Q1913" t="str">
        <f>_xlfn.XLOOKUP(Orders_CLEAN[[#This Row],[EmployeeID]],Employees[EmployeeID],Employees[EmployeeName])</f>
        <v>Anja Fourie</v>
      </c>
      <c r="R1913" s="8">
        <f>Orders_CLEAN[[#This Row],[Quantity]]*Orders_CLEAN[[#This Row],[UnitPrice]]*(1-Orders_CLEAN[[#This Row],[Discount]])</f>
        <v>5081.4399999999996</v>
      </c>
      <c r="S1913" s="8">
        <f>Orders_CLEAN[[#This Row],[Cost]]*Orders_CLEAN[[#This Row],[Quantity]]</f>
        <v>3020.99</v>
      </c>
      <c r="T1913" s="8">
        <f>Orders_CLEAN[[#This Row],[LineTotal]]-Orders_CLEAN[[#This Row],[LineCost]]</f>
        <v>2060.4499999999998</v>
      </c>
      <c r="U1913" s="8" t="str">
        <f>IFERROR(IF(Orders_CLEAN[[#This Row],[Profit]]/Orders_CLEAN[[#This Row],[LineTotal]]&gt;0.3, "High", IF(Orders_CLEAN[[#This Row],[Profit]]/Orders_CLEAN[[#This Row],[LineTotal]]&gt;=0.15, "Medium", "Low")), "Quantity Error!")</f>
        <v>High</v>
      </c>
      <c r="V1913" s="8" t="str">
        <f>IF(COUNTIF(Returns[OrderID], Orders_CLEAN[[#This Row],[OrderID]])&gt;0, "Yes", "No")</f>
        <v>No</v>
      </c>
      <c r="W1913" s="19">
        <f>IF(Orders_CLEAN[[#This Row],[Returned]]="Yes",1,0)</f>
        <v>0</v>
      </c>
    </row>
    <row r="1914" spans="1:23" x14ac:dyDescent="0.2">
      <c r="A1914" t="s">
        <v>2725</v>
      </c>
      <c r="B1914" s="5">
        <v>45380</v>
      </c>
      <c r="C1914" s="5" t="str">
        <f>IF(Orders_CLEAN[[#This Row],[Quantity]]="", "Quantity Error!", "Q"&amp;ROUNDUP(MONTH(Orders_CLEAN[[#This Row],[OrderDate]])/3,0))</f>
        <v>Quantity Error!</v>
      </c>
      <c r="D1914" t="s">
        <v>147</v>
      </c>
      <c r="E1914" t="str">
        <f>_xlfn.XLOOKUP(Orders_CLEAN[[#This Row],[CustomerID]],Customers[CustomerID],Customers[CustomerName])</f>
        <v>Anja Botha</v>
      </c>
      <c r="F1914" t="s">
        <v>92</v>
      </c>
      <c r="G1914" t="str">
        <f>_xlfn.XLOOKUP(Orders_CLEAN[[#This Row],[ProductID]],Products[ProductID],Products[ProductName])</f>
        <v>Accessories Model 3</v>
      </c>
      <c r="H1914" t="str">
        <f>_xlfn.XLOOKUP(Orders_CLEAN[[#This Row],[ProductName]],Products[ProductName],Products[Category])</f>
        <v>Technology</v>
      </c>
      <c r="I1914" s="6">
        <f>_xlfn.XLOOKUP(Orders_CLEAN[[#This Row],[ProductID]],Products[ProductID],Products[Cost])</f>
        <v>357.49</v>
      </c>
      <c r="J1914"/>
      <c r="K1914" s="6">
        <v>769.69</v>
      </c>
      <c r="L1914" s="7">
        <v>0</v>
      </c>
      <c r="M1914" t="s">
        <v>13</v>
      </c>
      <c r="N1914" t="s">
        <v>31</v>
      </c>
      <c r="O1914" t="str">
        <f>_xlfn.XLOOKUP(Orders_CLEAN[[#This Row],[Region]],Region_lookup[RegionCode],Region_lookup[RegionName])</f>
        <v>Gauteng</v>
      </c>
      <c r="P1914" t="s">
        <v>32</v>
      </c>
      <c r="Q1914" t="str">
        <f>_xlfn.XLOOKUP(Orders_CLEAN[[#This Row],[EmployeeID]],Employees[EmployeeID],Employees[EmployeeName])</f>
        <v>Nomvula Mokoena</v>
      </c>
      <c r="R1914" s="8">
        <f>Orders_CLEAN[[#This Row],[Quantity]]*Orders_CLEAN[[#This Row],[UnitPrice]]*(1-Orders_CLEAN[[#This Row],[Discount]])</f>
        <v>0</v>
      </c>
      <c r="S1914" s="8">
        <f>Orders_CLEAN[[#This Row],[Cost]]*Orders_CLEAN[[#This Row],[Quantity]]</f>
        <v>0</v>
      </c>
      <c r="T1914" s="8">
        <f>Orders_CLEAN[[#This Row],[LineTotal]]-Orders_CLEAN[[#This Row],[LineCost]]</f>
        <v>0</v>
      </c>
      <c r="U1914" s="8" t="str">
        <f>IFERROR(IF(Orders_CLEAN[[#This Row],[Profit]]/Orders_CLEAN[[#This Row],[LineTotal]]&gt;0.3, "High", IF(Orders_CLEAN[[#This Row],[Profit]]/Orders_CLEAN[[#This Row],[LineTotal]]&gt;=0.15, "Medium", "Low")), "Quantity Error!")</f>
        <v>Quantity Error!</v>
      </c>
      <c r="V1914" s="8" t="str">
        <f>IF(COUNTIF(Returns[OrderID], Orders_CLEAN[[#This Row],[OrderID]])&gt;0, "Yes", "No")</f>
        <v>No</v>
      </c>
      <c r="W1914" s="19">
        <f>IF(Orders_CLEAN[[#This Row],[Returned]]="Yes",1,0)</f>
        <v>0</v>
      </c>
    </row>
    <row r="1915" spans="1:23" x14ac:dyDescent="0.2">
      <c r="A1915" t="s">
        <v>2727</v>
      </c>
      <c r="B1915" s="5">
        <v>45764</v>
      </c>
      <c r="C1915" s="5" t="str">
        <f>IF(Orders_CLEAN[[#This Row],[Quantity]]="", "Quantity Error!", "Q"&amp;ROUNDUP(MONTH(Orders_CLEAN[[#This Row],[OrderDate]])/3,0))</f>
        <v>Q2</v>
      </c>
      <c r="D1915" t="s">
        <v>254</v>
      </c>
      <c r="E1915" t="str">
        <f>_xlfn.XLOOKUP(Orders_CLEAN[[#This Row],[CustomerID]],Customers[CustomerID],Customers[CustomerName])</f>
        <v>Werner Sithole</v>
      </c>
      <c r="F1915" t="s">
        <v>144</v>
      </c>
      <c r="G1915" t="str">
        <f>_xlfn.XLOOKUP(Orders_CLEAN[[#This Row],[ProductID]],Products[ProductID],Products[ProductName])</f>
        <v>Bookcases Model 1</v>
      </c>
      <c r="H1915" t="str">
        <f>_xlfn.XLOOKUP(Orders_CLEAN[[#This Row],[ProductName]],Products[ProductName],Products[Category])</f>
        <v>Furniture</v>
      </c>
      <c r="I1915" s="6">
        <f>_xlfn.XLOOKUP(Orders_CLEAN[[#This Row],[ProductID]],Products[ProductID],Products[Cost])</f>
        <v>644.65</v>
      </c>
      <c r="J1915">
        <v>11</v>
      </c>
      <c r="K1915" s="6">
        <v>1029.82</v>
      </c>
      <c r="L1915" s="7">
        <v>0</v>
      </c>
      <c r="M1915" t="s">
        <v>27</v>
      </c>
      <c r="N1915" t="s">
        <v>21</v>
      </c>
      <c r="O1915" t="str">
        <f>_xlfn.XLOOKUP(Orders_CLEAN[[#This Row],[Region]],Region_lookup[RegionCode],Region_lookup[RegionName])</f>
        <v>KwaZulu-Natal</v>
      </c>
      <c r="P1915" t="s">
        <v>22</v>
      </c>
      <c r="Q1915" t="str">
        <f>_xlfn.XLOOKUP(Orders_CLEAN[[#This Row],[EmployeeID]],Employees[EmployeeID],Employees[EmployeeName])</f>
        <v>Thabo Le Roux</v>
      </c>
      <c r="R1915" s="8">
        <f>Orders_CLEAN[[#This Row],[Quantity]]*Orders_CLEAN[[#This Row],[UnitPrice]]*(1-Orders_CLEAN[[#This Row],[Discount]])</f>
        <v>11328.019999999999</v>
      </c>
      <c r="S1915" s="8">
        <f>Orders_CLEAN[[#This Row],[Cost]]*Orders_CLEAN[[#This Row],[Quantity]]</f>
        <v>7091.15</v>
      </c>
      <c r="T1915" s="8">
        <f>Orders_CLEAN[[#This Row],[LineTotal]]-Orders_CLEAN[[#This Row],[LineCost]]</f>
        <v>4236.869999999999</v>
      </c>
      <c r="U1915" s="8" t="str">
        <f>IFERROR(IF(Orders_CLEAN[[#This Row],[Profit]]/Orders_CLEAN[[#This Row],[LineTotal]]&gt;0.3, "High", IF(Orders_CLEAN[[#This Row],[Profit]]/Orders_CLEAN[[#This Row],[LineTotal]]&gt;=0.15, "Medium", "Low")), "Quantity Error!")</f>
        <v>High</v>
      </c>
      <c r="V1915" s="8" t="str">
        <f>IF(COUNTIF(Returns[OrderID], Orders_CLEAN[[#This Row],[OrderID]])&gt;0, "Yes", "No")</f>
        <v>No</v>
      </c>
      <c r="W1915" s="19">
        <f>IF(Orders_CLEAN[[#This Row],[Returned]]="Yes",1,0)</f>
        <v>0</v>
      </c>
    </row>
    <row r="1916" spans="1:23" x14ac:dyDescent="0.2">
      <c r="A1916" t="s">
        <v>2728</v>
      </c>
      <c r="B1916" s="5">
        <v>45729</v>
      </c>
      <c r="C1916" s="5" t="str">
        <f>IF(Orders_CLEAN[[#This Row],[Quantity]]="", "Quantity Error!", "Q"&amp;ROUNDUP(MONTH(Orders_CLEAN[[#This Row],[OrderDate]])/3,0))</f>
        <v>Q1</v>
      </c>
      <c r="D1916" t="s">
        <v>328</v>
      </c>
      <c r="E1916" t="str">
        <f>_xlfn.XLOOKUP(Orders_CLEAN[[#This Row],[CustomerID]],Customers[CustomerID],Customers[CustomerName])</f>
        <v>Nomsa Ndlovu</v>
      </c>
      <c r="F1916" t="s">
        <v>174</v>
      </c>
      <c r="G1916" t="str">
        <f>_xlfn.XLOOKUP(Orders_CLEAN[[#This Row],[ProductID]],Products[ProductID],Products[ProductName])</f>
        <v>Printers Model 4</v>
      </c>
      <c r="H1916" t="str">
        <f>_xlfn.XLOOKUP(Orders_CLEAN[[#This Row],[ProductName]],Products[ProductName],Products[Category])</f>
        <v>Technology</v>
      </c>
      <c r="I1916" s="6">
        <f>_xlfn.XLOOKUP(Orders_CLEAN[[#This Row],[ProductID]],Products[ProductID],Products[Cost])</f>
        <v>83.72</v>
      </c>
      <c r="J1916">
        <v>2</v>
      </c>
      <c r="K1916" s="6">
        <v>143.57</v>
      </c>
      <c r="L1916" s="7">
        <v>0</v>
      </c>
      <c r="M1916" t="s">
        <v>27</v>
      </c>
      <c r="N1916" t="s">
        <v>31</v>
      </c>
      <c r="O1916" t="str">
        <f>_xlfn.XLOOKUP(Orders_CLEAN[[#This Row],[Region]],Region_lookup[RegionCode],Region_lookup[RegionName])</f>
        <v>Gauteng</v>
      </c>
      <c r="P1916" t="s">
        <v>52</v>
      </c>
      <c r="Q1916" t="str">
        <f>_xlfn.XLOOKUP(Orders_CLEAN[[#This Row],[EmployeeID]],Employees[EmployeeID],Employees[EmployeeName])</f>
        <v>Precious Mbatha</v>
      </c>
      <c r="R1916" s="8">
        <f>Orders_CLEAN[[#This Row],[Quantity]]*Orders_CLEAN[[#This Row],[UnitPrice]]*(1-Orders_CLEAN[[#This Row],[Discount]])</f>
        <v>287.14</v>
      </c>
      <c r="S1916" s="8">
        <f>Orders_CLEAN[[#This Row],[Cost]]*Orders_CLEAN[[#This Row],[Quantity]]</f>
        <v>167.44</v>
      </c>
      <c r="T1916" s="8">
        <f>Orders_CLEAN[[#This Row],[LineTotal]]-Orders_CLEAN[[#This Row],[LineCost]]</f>
        <v>119.69999999999999</v>
      </c>
      <c r="U1916" s="8" t="str">
        <f>IFERROR(IF(Orders_CLEAN[[#This Row],[Profit]]/Orders_CLEAN[[#This Row],[LineTotal]]&gt;0.3, "High", IF(Orders_CLEAN[[#This Row],[Profit]]/Orders_CLEAN[[#This Row],[LineTotal]]&gt;=0.15, "Medium", "Low")), "Quantity Error!")</f>
        <v>High</v>
      </c>
      <c r="V1916" s="8" t="str">
        <f>IF(COUNTIF(Returns[OrderID], Orders_CLEAN[[#This Row],[OrderID]])&gt;0, "Yes", "No")</f>
        <v>No</v>
      </c>
      <c r="W1916" s="19">
        <f>IF(Orders_CLEAN[[#This Row],[Returned]]="Yes",1,0)</f>
        <v>0</v>
      </c>
    </row>
    <row r="1917" spans="1:23" x14ac:dyDescent="0.2">
      <c r="A1917" t="s">
        <v>2729</v>
      </c>
      <c r="B1917" s="5">
        <v>45459</v>
      </c>
      <c r="C1917" s="5" t="str">
        <f>IF(Orders_CLEAN[[#This Row],[Quantity]]="", "Quantity Error!", "Q"&amp;ROUNDUP(MONTH(Orders_CLEAN[[#This Row],[OrderDate]])/3,0))</f>
        <v>Q2</v>
      </c>
      <c r="D1917" t="s">
        <v>230</v>
      </c>
      <c r="E1917" t="str">
        <f>_xlfn.XLOOKUP(Orders_CLEAN[[#This Row],[CustomerID]],Customers[CustomerID],Customers[CustomerName])</f>
        <v>Kagiso Fourie</v>
      </c>
      <c r="F1917" t="s">
        <v>69</v>
      </c>
      <c r="G1917" t="str">
        <f>_xlfn.XLOOKUP(Orders_CLEAN[[#This Row],[ProductID]],Products[ProductID],Products[ProductName])</f>
        <v>Paper Model 2</v>
      </c>
      <c r="H1917" t="str">
        <f>_xlfn.XLOOKUP(Orders_CLEAN[[#This Row],[ProductName]],Products[ProductName],Products[Category])</f>
        <v>Office Supplies</v>
      </c>
      <c r="I1917" s="6">
        <f>_xlfn.XLOOKUP(Orders_CLEAN[[#This Row],[ProductID]],Products[ProductID],Products[Cost])</f>
        <v>461.98</v>
      </c>
      <c r="J1917">
        <v>5</v>
      </c>
      <c r="K1917" s="6">
        <v>1013.15</v>
      </c>
      <c r="L1917" s="7">
        <v>0</v>
      </c>
      <c r="M1917" t="s">
        <v>62</v>
      </c>
      <c r="N1917" t="s">
        <v>47</v>
      </c>
      <c r="O1917" t="str">
        <f>_xlfn.XLOOKUP(Orders_CLEAN[[#This Row],[Region]],Region_lookup[RegionCode],Region_lookup[RegionName])</f>
        <v>Eastern Cape</v>
      </c>
      <c r="P1917" t="s">
        <v>75</v>
      </c>
      <c r="Q1917" t="str">
        <f>_xlfn.XLOOKUP(Orders_CLEAN[[#This Row],[EmployeeID]],Employees[EmployeeID],Employees[EmployeeName])</f>
        <v>Francois Steyn</v>
      </c>
      <c r="R1917" s="8">
        <f>Orders_CLEAN[[#This Row],[Quantity]]*Orders_CLEAN[[#This Row],[UnitPrice]]*(1-Orders_CLEAN[[#This Row],[Discount]])</f>
        <v>5065.75</v>
      </c>
      <c r="S1917" s="8">
        <f>Orders_CLEAN[[#This Row],[Cost]]*Orders_CLEAN[[#This Row],[Quantity]]</f>
        <v>2309.9</v>
      </c>
      <c r="T1917" s="8">
        <f>Orders_CLEAN[[#This Row],[LineTotal]]-Orders_CLEAN[[#This Row],[LineCost]]</f>
        <v>2755.85</v>
      </c>
      <c r="U1917" s="8" t="str">
        <f>IFERROR(IF(Orders_CLEAN[[#This Row],[Profit]]/Orders_CLEAN[[#This Row],[LineTotal]]&gt;0.3, "High", IF(Orders_CLEAN[[#This Row],[Profit]]/Orders_CLEAN[[#This Row],[LineTotal]]&gt;=0.15, "Medium", "Low")), "Quantity Error!")</f>
        <v>High</v>
      </c>
      <c r="V1917" s="8" t="str">
        <f>IF(COUNTIF(Returns[OrderID], Orders_CLEAN[[#This Row],[OrderID]])&gt;0, "Yes", "No")</f>
        <v>No</v>
      </c>
      <c r="W1917" s="19">
        <f>IF(Orders_CLEAN[[#This Row],[Returned]]="Yes",1,0)</f>
        <v>0</v>
      </c>
    </row>
    <row r="1918" spans="1:23" x14ac:dyDescent="0.2">
      <c r="A1918" t="s">
        <v>2730</v>
      </c>
      <c r="B1918" s="5">
        <v>45726</v>
      </c>
      <c r="C1918" s="5" t="str">
        <f>IF(Orders_CLEAN[[#This Row],[Quantity]]="", "Quantity Error!", "Q"&amp;ROUNDUP(MONTH(Orders_CLEAN[[#This Row],[OrderDate]])/3,0))</f>
        <v>Q1</v>
      </c>
      <c r="D1918" t="s">
        <v>570</v>
      </c>
      <c r="E1918" t="str">
        <f>_xlfn.XLOOKUP(Orders_CLEAN[[#This Row],[CustomerID]],Customers[CustomerID],Customers[CustomerName])</f>
        <v>Werner Joubert</v>
      </c>
      <c r="F1918" t="s">
        <v>92</v>
      </c>
      <c r="G1918" t="str">
        <f>_xlfn.XLOOKUP(Orders_CLEAN[[#This Row],[ProductID]],Products[ProductID],Products[ProductName])</f>
        <v>Accessories Model 3</v>
      </c>
      <c r="H1918" t="str">
        <f>_xlfn.XLOOKUP(Orders_CLEAN[[#This Row],[ProductName]],Products[ProductName],Products[Category])</f>
        <v>Technology</v>
      </c>
      <c r="I1918" s="6">
        <f>_xlfn.XLOOKUP(Orders_CLEAN[[#This Row],[ProductID]],Products[ProductID],Products[Cost])</f>
        <v>357.49</v>
      </c>
      <c r="J1918">
        <v>8</v>
      </c>
      <c r="K1918" s="6">
        <v>769.69</v>
      </c>
      <c r="L1918" s="7">
        <v>0.05</v>
      </c>
      <c r="M1918" t="s">
        <v>36</v>
      </c>
      <c r="N1918" t="s">
        <v>21</v>
      </c>
      <c r="O1918" t="str">
        <f>_xlfn.XLOOKUP(Orders_CLEAN[[#This Row],[Region]],Region_lookup[RegionCode],Region_lookup[RegionName])</f>
        <v>KwaZulu-Natal</v>
      </c>
      <c r="P1918" t="s">
        <v>97</v>
      </c>
      <c r="Q1918" t="str">
        <f>_xlfn.XLOOKUP(Orders_CLEAN[[#This Row],[EmployeeID]],Employees[EmployeeID],Employees[EmployeeName])</f>
        <v>Bongani Sithole</v>
      </c>
      <c r="R1918" s="8">
        <f>Orders_CLEAN[[#This Row],[Quantity]]*Orders_CLEAN[[#This Row],[UnitPrice]]*(1-Orders_CLEAN[[#This Row],[Discount]])</f>
        <v>5849.6440000000002</v>
      </c>
      <c r="S1918" s="8">
        <f>Orders_CLEAN[[#This Row],[Cost]]*Orders_CLEAN[[#This Row],[Quantity]]</f>
        <v>2859.92</v>
      </c>
      <c r="T1918" s="8">
        <f>Orders_CLEAN[[#This Row],[LineTotal]]-Orders_CLEAN[[#This Row],[LineCost]]</f>
        <v>2989.7240000000002</v>
      </c>
      <c r="U1918" s="8" t="str">
        <f>IFERROR(IF(Orders_CLEAN[[#This Row],[Profit]]/Orders_CLEAN[[#This Row],[LineTotal]]&gt;0.3, "High", IF(Orders_CLEAN[[#This Row],[Profit]]/Orders_CLEAN[[#This Row],[LineTotal]]&gt;=0.15, "Medium", "Low")), "Quantity Error!")</f>
        <v>High</v>
      </c>
      <c r="V1918" s="8" t="str">
        <f>IF(COUNTIF(Returns[OrderID], Orders_CLEAN[[#This Row],[OrderID]])&gt;0, "Yes", "No")</f>
        <v>No</v>
      </c>
      <c r="W1918" s="19">
        <f>IF(Orders_CLEAN[[#This Row],[Returned]]="Yes",1,0)</f>
        <v>0</v>
      </c>
    </row>
    <row r="1919" spans="1:23" x14ac:dyDescent="0.2">
      <c r="A1919" t="s">
        <v>2732</v>
      </c>
      <c r="B1919" s="5">
        <v>45614</v>
      </c>
      <c r="C1919" s="5" t="str">
        <f>IF(Orders_CLEAN[[#This Row],[Quantity]]="", "Quantity Error!", "Q"&amp;ROUNDUP(MONTH(Orders_CLEAN[[#This Row],[OrderDate]])/3,0))</f>
        <v>Q4</v>
      </c>
      <c r="D1919" t="s">
        <v>50</v>
      </c>
      <c r="E1919" t="str">
        <f>_xlfn.XLOOKUP(Orders_CLEAN[[#This Row],[CustomerID]],Customers[CustomerID],Customers[CustomerName])</f>
        <v>Precious Steyn</v>
      </c>
      <c r="F1919" t="s">
        <v>216</v>
      </c>
      <c r="G1919" t="str">
        <f>_xlfn.XLOOKUP(Orders_CLEAN[[#This Row],[ProductID]],Products[ProductID],Products[ProductName])</f>
        <v>Pens Model 1</v>
      </c>
      <c r="H1919" t="str">
        <f>_xlfn.XLOOKUP(Orders_CLEAN[[#This Row],[ProductName]],Products[ProductName],Products[Category])</f>
        <v>Office Supplies</v>
      </c>
      <c r="I1919" s="6">
        <f>_xlfn.XLOOKUP(Orders_CLEAN[[#This Row],[ProductID]],Products[ProductID],Products[Cost])</f>
        <v>640.09</v>
      </c>
      <c r="J1919">
        <v>2</v>
      </c>
      <c r="K1919" s="6">
        <v>1169.26</v>
      </c>
      <c r="L1919" s="7">
        <v>0</v>
      </c>
      <c r="M1919" t="s">
        <v>13</v>
      </c>
      <c r="N1919" t="s">
        <v>31</v>
      </c>
      <c r="O1919" t="str">
        <f>_xlfn.XLOOKUP(Orders_CLEAN[[#This Row],[Region]],Region_lookup[RegionCode],Region_lookup[RegionName])</f>
        <v>Gauteng</v>
      </c>
      <c r="P1919" t="s">
        <v>32</v>
      </c>
      <c r="Q1919" t="str">
        <f>_xlfn.XLOOKUP(Orders_CLEAN[[#This Row],[EmployeeID]],Employees[EmployeeID],Employees[EmployeeName])</f>
        <v>Nomvula Mokoena</v>
      </c>
      <c r="R1919" s="8">
        <f>Orders_CLEAN[[#This Row],[Quantity]]*Orders_CLEAN[[#This Row],[UnitPrice]]*(1-Orders_CLEAN[[#This Row],[Discount]])</f>
        <v>2338.52</v>
      </c>
      <c r="S1919" s="8">
        <f>Orders_CLEAN[[#This Row],[Cost]]*Orders_CLEAN[[#This Row],[Quantity]]</f>
        <v>1280.18</v>
      </c>
      <c r="T1919" s="8">
        <f>Orders_CLEAN[[#This Row],[LineTotal]]-Orders_CLEAN[[#This Row],[LineCost]]</f>
        <v>1058.3399999999999</v>
      </c>
      <c r="U1919" s="8" t="str">
        <f>IFERROR(IF(Orders_CLEAN[[#This Row],[Profit]]/Orders_CLEAN[[#This Row],[LineTotal]]&gt;0.3, "High", IF(Orders_CLEAN[[#This Row],[Profit]]/Orders_CLEAN[[#This Row],[LineTotal]]&gt;=0.15, "Medium", "Low")), "Quantity Error!")</f>
        <v>High</v>
      </c>
      <c r="V1919" s="8" t="str">
        <f>IF(COUNTIF(Returns[OrderID], Orders_CLEAN[[#This Row],[OrderID]])&gt;0, "Yes", "No")</f>
        <v>No</v>
      </c>
      <c r="W1919" s="19">
        <f>IF(Orders_CLEAN[[#This Row],[Returned]]="Yes",1,0)</f>
        <v>0</v>
      </c>
    </row>
    <row r="1920" spans="1:23" x14ac:dyDescent="0.2">
      <c r="A1920" t="s">
        <v>2734</v>
      </c>
      <c r="B1920" s="5">
        <v>45647</v>
      </c>
      <c r="C1920" s="5" t="str">
        <f>IF(Orders_CLEAN[[#This Row],[Quantity]]="", "Quantity Error!", "Q"&amp;ROUNDUP(MONTH(Orders_CLEAN[[#This Row],[OrderDate]])/3,0))</f>
        <v>Q4</v>
      </c>
      <c r="D1920" t="s">
        <v>342</v>
      </c>
      <c r="E1920" t="str">
        <f>_xlfn.XLOOKUP(Orders_CLEAN[[#This Row],[CustomerID]],Customers[CustomerID],Customers[CustomerName])</f>
        <v>Nomsa Sithole</v>
      </c>
      <c r="F1920" t="s">
        <v>174</v>
      </c>
      <c r="G1920" t="str">
        <f>_xlfn.XLOOKUP(Orders_CLEAN[[#This Row],[ProductID]],Products[ProductID],Products[ProductName])</f>
        <v>Printers Model 4</v>
      </c>
      <c r="H1920" t="str">
        <f>_xlfn.XLOOKUP(Orders_CLEAN[[#This Row],[ProductName]],Products[ProductName],Products[Category])</f>
        <v>Technology</v>
      </c>
      <c r="I1920" s="6">
        <f>_xlfn.XLOOKUP(Orders_CLEAN[[#This Row],[ProductID]],Products[ProductID],Products[Cost])</f>
        <v>83.72</v>
      </c>
      <c r="J1920">
        <v>7</v>
      </c>
      <c r="K1920" s="6">
        <v>143.57</v>
      </c>
      <c r="L1920" s="7">
        <v>0.2</v>
      </c>
      <c r="M1920" t="s">
        <v>13</v>
      </c>
      <c r="N1920" t="s">
        <v>21</v>
      </c>
      <c r="O1920" t="str">
        <f>_xlfn.XLOOKUP(Orders_CLEAN[[#This Row],[Region]],Region_lookup[RegionCode],Region_lookup[RegionName])</f>
        <v>KwaZulu-Natal</v>
      </c>
      <c r="P1920" t="s">
        <v>170</v>
      </c>
      <c r="Q1920" t="str">
        <f>_xlfn.XLOOKUP(Orders_CLEAN[[#This Row],[EmployeeID]],Employees[EmployeeID],Employees[EmployeeName])</f>
        <v>Nomvula Le Roux</v>
      </c>
      <c r="R1920" s="8">
        <f>Orders_CLEAN[[#This Row],[Quantity]]*Orders_CLEAN[[#This Row],[UnitPrice]]*(1-Orders_CLEAN[[#This Row],[Discount]])</f>
        <v>803.99200000000008</v>
      </c>
      <c r="S1920" s="8">
        <f>Orders_CLEAN[[#This Row],[Cost]]*Orders_CLEAN[[#This Row],[Quantity]]</f>
        <v>586.04</v>
      </c>
      <c r="T1920" s="8">
        <f>Orders_CLEAN[[#This Row],[LineTotal]]-Orders_CLEAN[[#This Row],[LineCost]]</f>
        <v>217.95200000000011</v>
      </c>
      <c r="U1920" s="8" t="str">
        <f>IFERROR(IF(Orders_CLEAN[[#This Row],[Profit]]/Orders_CLEAN[[#This Row],[LineTotal]]&gt;0.3, "High", IF(Orders_CLEAN[[#This Row],[Profit]]/Orders_CLEAN[[#This Row],[LineTotal]]&gt;=0.15, "Medium", "Low")), "Quantity Error!")</f>
        <v>Medium</v>
      </c>
      <c r="V1920" s="8" t="str">
        <f>IF(COUNTIF(Returns[OrderID], Orders_CLEAN[[#This Row],[OrderID]])&gt;0, "Yes", "No")</f>
        <v>No</v>
      </c>
      <c r="W1920" s="19">
        <f>IF(Orders_CLEAN[[#This Row],[Returned]]="Yes",1,0)</f>
        <v>0</v>
      </c>
    </row>
    <row r="1921" spans="1:23" x14ac:dyDescent="0.2">
      <c r="A1921" t="s">
        <v>2735</v>
      </c>
      <c r="B1921" s="5">
        <v>45544</v>
      </c>
      <c r="C1921" s="5" t="str">
        <f>IF(Orders_CLEAN[[#This Row],[Quantity]]="", "Quantity Error!", "Q"&amp;ROUNDUP(MONTH(Orders_CLEAN[[#This Row],[OrderDate]])/3,0))</f>
        <v>Q3</v>
      </c>
      <c r="D1921" t="s">
        <v>644</v>
      </c>
      <c r="E1921" t="str">
        <f>_xlfn.XLOOKUP(Orders_CLEAN[[#This Row],[CustomerID]],Customers[CustomerID],Customers[CustomerName])</f>
        <v>Nomvula Botha</v>
      </c>
      <c r="F1921" t="s">
        <v>30</v>
      </c>
      <c r="G1921" t="str">
        <f>_xlfn.XLOOKUP(Orders_CLEAN[[#This Row],[ProductID]],Products[ProductID],Products[ProductName])</f>
        <v>Paper Model 4</v>
      </c>
      <c r="H1921" t="str">
        <f>_xlfn.XLOOKUP(Orders_CLEAN[[#This Row],[ProductName]],Products[ProductName],Products[Category])</f>
        <v>Office Supplies</v>
      </c>
      <c r="I1921" s="6">
        <f>_xlfn.XLOOKUP(Orders_CLEAN[[#This Row],[ProductID]],Products[ProductID],Products[Cost])</f>
        <v>528.29</v>
      </c>
      <c r="J1921">
        <v>11</v>
      </c>
      <c r="K1921" s="6">
        <v>798.12</v>
      </c>
      <c r="L1921" s="7">
        <v>0.1</v>
      </c>
      <c r="M1921" t="s">
        <v>27</v>
      </c>
      <c r="N1921" t="s">
        <v>14</v>
      </c>
      <c r="O1921" t="str">
        <f>_xlfn.XLOOKUP(Orders_CLEAN[[#This Row],[Region]],Region_lookup[RegionCode],Region_lookup[RegionName])</f>
        <v>Western Cape</v>
      </c>
      <c r="P1921" t="s">
        <v>93</v>
      </c>
      <c r="Q1921" t="str">
        <f>_xlfn.XLOOKUP(Orders_CLEAN[[#This Row],[EmployeeID]],Employees[EmployeeID],Employees[EmployeeName])</f>
        <v>Anja Zulu</v>
      </c>
      <c r="R1921" s="8">
        <f>Orders_CLEAN[[#This Row],[Quantity]]*Orders_CLEAN[[#This Row],[UnitPrice]]*(1-Orders_CLEAN[[#This Row],[Discount]])</f>
        <v>7901.3879999999999</v>
      </c>
      <c r="S1921" s="8">
        <f>Orders_CLEAN[[#This Row],[Cost]]*Orders_CLEAN[[#This Row],[Quantity]]</f>
        <v>5811.19</v>
      </c>
      <c r="T1921" s="8">
        <f>Orders_CLEAN[[#This Row],[LineTotal]]-Orders_CLEAN[[#This Row],[LineCost]]</f>
        <v>2090.1980000000003</v>
      </c>
      <c r="U1921" s="8" t="str">
        <f>IFERROR(IF(Orders_CLEAN[[#This Row],[Profit]]/Orders_CLEAN[[#This Row],[LineTotal]]&gt;0.3, "High", IF(Orders_CLEAN[[#This Row],[Profit]]/Orders_CLEAN[[#This Row],[LineTotal]]&gt;=0.15, "Medium", "Low")), "Quantity Error!")</f>
        <v>Medium</v>
      </c>
      <c r="V1921" s="8" t="str">
        <f>IF(COUNTIF(Returns[OrderID], Orders_CLEAN[[#This Row],[OrderID]])&gt;0, "Yes", "No")</f>
        <v>No</v>
      </c>
      <c r="W1921" s="19">
        <f>IF(Orders_CLEAN[[#This Row],[Returned]]="Yes",1,0)</f>
        <v>0</v>
      </c>
    </row>
    <row r="1922" spans="1:23" x14ac:dyDescent="0.2">
      <c r="A1922" t="s">
        <v>2736</v>
      </c>
      <c r="B1922" s="5">
        <v>45594</v>
      </c>
      <c r="C1922" s="5" t="str">
        <f>IF(Orders_CLEAN[[#This Row],[Quantity]]="", "Quantity Error!", "Q"&amp;ROUNDUP(MONTH(Orders_CLEAN[[#This Row],[OrderDate]])/3,0))</f>
        <v>Q4</v>
      </c>
      <c r="D1922" t="s">
        <v>451</v>
      </c>
      <c r="E1922" t="str">
        <f>_xlfn.XLOOKUP(Orders_CLEAN[[#This Row],[CustomerID]],Customers[CustomerID],Customers[CustomerName])</f>
        <v>Anja Dlamini</v>
      </c>
      <c r="F1922" t="s">
        <v>100</v>
      </c>
      <c r="G1922" t="str">
        <f>_xlfn.XLOOKUP(Orders_CLEAN[[#This Row],[ProductID]],Products[ProductID],Products[ProductName])</f>
        <v>Printers Model 1</v>
      </c>
      <c r="H1922" t="str">
        <f>_xlfn.XLOOKUP(Orders_CLEAN[[#This Row],[ProductName]],Products[ProductName],Products[Category])</f>
        <v>Technology</v>
      </c>
      <c r="I1922" s="6">
        <f>_xlfn.XLOOKUP(Orders_CLEAN[[#This Row],[ProductID]],Products[ProductID],Products[Cost])</f>
        <v>595.79999999999995</v>
      </c>
      <c r="J1922">
        <v>12</v>
      </c>
      <c r="K1922" s="6">
        <v>1280.18</v>
      </c>
      <c r="L1922" s="7">
        <v>0</v>
      </c>
      <c r="M1922" t="s">
        <v>62</v>
      </c>
      <c r="N1922" t="s">
        <v>31</v>
      </c>
      <c r="O1922" t="str">
        <f>_xlfn.XLOOKUP(Orders_CLEAN[[#This Row],[Region]],Region_lookup[RegionCode],Region_lookup[RegionName])</f>
        <v>Gauteng</v>
      </c>
      <c r="P1922" t="s">
        <v>43</v>
      </c>
      <c r="Q1922" t="str">
        <f>_xlfn.XLOOKUP(Orders_CLEAN[[#This Row],[EmployeeID]],Employees[EmployeeID],Employees[EmployeeName])</f>
        <v>Thabo Dlamini</v>
      </c>
      <c r="R1922" s="8">
        <f>Orders_CLEAN[[#This Row],[Quantity]]*Orders_CLEAN[[#This Row],[UnitPrice]]*(1-Orders_CLEAN[[#This Row],[Discount]])</f>
        <v>15362.16</v>
      </c>
      <c r="S1922" s="8">
        <f>Orders_CLEAN[[#This Row],[Cost]]*Orders_CLEAN[[#This Row],[Quantity]]</f>
        <v>7149.5999999999995</v>
      </c>
      <c r="T1922" s="8">
        <f>Orders_CLEAN[[#This Row],[LineTotal]]-Orders_CLEAN[[#This Row],[LineCost]]</f>
        <v>8212.5600000000013</v>
      </c>
      <c r="U1922" s="8" t="str">
        <f>IFERROR(IF(Orders_CLEAN[[#This Row],[Profit]]/Orders_CLEAN[[#This Row],[LineTotal]]&gt;0.3, "High", IF(Orders_CLEAN[[#This Row],[Profit]]/Orders_CLEAN[[#This Row],[LineTotal]]&gt;=0.15, "Medium", "Low")), "Quantity Error!")</f>
        <v>High</v>
      </c>
      <c r="V1922" s="8" t="str">
        <f>IF(COUNTIF(Returns[OrderID], Orders_CLEAN[[#This Row],[OrderID]])&gt;0, "Yes", "No")</f>
        <v>No</v>
      </c>
      <c r="W1922" s="19">
        <f>IF(Orders_CLEAN[[#This Row],[Returned]]="Yes",1,0)</f>
        <v>0</v>
      </c>
    </row>
    <row r="1923" spans="1:23" x14ac:dyDescent="0.2">
      <c r="A1923" t="s">
        <v>2737</v>
      </c>
      <c r="B1923" s="5">
        <v>45731</v>
      </c>
      <c r="C1923" s="5" t="str">
        <f>IF(Orders_CLEAN[[#This Row],[Quantity]]="", "Quantity Error!", "Q"&amp;ROUNDUP(MONTH(Orders_CLEAN[[#This Row],[OrderDate]])/3,0))</f>
        <v>Q1</v>
      </c>
      <c r="D1923" t="s">
        <v>440</v>
      </c>
      <c r="E1923" t="str">
        <f>_xlfn.XLOOKUP(Orders_CLEAN[[#This Row],[CustomerID]],Customers[CustomerID],Customers[CustomerName])</f>
        <v>Nomvula Mokoena</v>
      </c>
      <c r="F1923" t="s">
        <v>174</v>
      </c>
      <c r="G1923" t="str">
        <f>_xlfn.XLOOKUP(Orders_CLEAN[[#This Row],[ProductID]],Products[ProductID],Products[ProductName])</f>
        <v>Printers Model 4</v>
      </c>
      <c r="H1923" t="str">
        <f>_xlfn.XLOOKUP(Orders_CLEAN[[#This Row],[ProductName]],Products[ProductName],Products[Category])</f>
        <v>Technology</v>
      </c>
      <c r="I1923" s="6">
        <f>_xlfn.XLOOKUP(Orders_CLEAN[[#This Row],[ProductID]],Products[ProductID],Products[Cost])</f>
        <v>83.72</v>
      </c>
      <c r="J1923">
        <v>12</v>
      </c>
      <c r="K1923" s="6">
        <v>143.57</v>
      </c>
      <c r="L1923" s="7">
        <v>0.15</v>
      </c>
      <c r="M1923" t="s">
        <v>27</v>
      </c>
      <c r="N1923" t="s">
        <v>47</v>
      </c>
      <c r="O1923" t="str">
        <f>_xlfn.XLOOKUP(Orders_CLEAN[[#This Row],[Region]],Region_lookup[RegionCode],Region_lookup[RegionName])</f>
        <v>Eastern Cape</v>
      </c>
      <c r="P1923" t="s">
        <v>48</v>
      </c>
      <c r="Q1923" t="str">
        <f>_xlfn.XLOOKUP(Orders_CLEAN[[#This Row],[EmployeeID]],Employees[EmployeeID],Employees[EmployeeName])</f>
        <v>Sipho Ndlovu</v>
      </c>
      <c r="R1923" s="8">
        <f>Orders_CLEAN[[#This Row],[Quantity]]*Orders_CLEAN[[#This Row],[UnitPrice]]*(1-Orders_CLEAN[[#This Row],[Discount]])</f>
        <v>1464.414</v>
      </c>
      <c r="S1923" s="8">
        <f>Orders_CLEAN[[#This Row],[Cost]]*Orders_CLEAN[[#This Row],[Quantity]]</f>
        <v>1004.64</v>
      </c>
      <c r="T1923" s="8">
        <f>Orders_CLEAN[[#This Row],[LineTotal]]-Orders_CLEAN[[#This Row],[LineCost]]</f>
        <v>459.774</v>
      </c>
      <c r="U1923" s="8" t="str">
        <f>IFERROR(IF(Orders_CLEAN[[#This Row],[Profit]]/Orders_CLEAN[[#This Row],[LineTotal]]&gt;0.3, "High", IF(Orders_CLEAN[[#This Row],[Profit]]/Orders_CLEAN[[#This Row],[LineTotal]]&gt;=0.15, "Medium", "Low")), "Quantity Error!")</f>
        <v>High</v>
      </c>
      <c r="V1923" s="8" t="str">
        <f>IF(COUNTIF(Returns[OrderID], Orders_CLEAN[[#This Row],[OrderID]])&gt;0, "Yes", "No")</f>
        <v>No</v>
      </c>
      <c r="W1923" s="19">
        <f>IF(Orders_CLEAN[[#This Row],[Returned]]="Yes",1,0)</f>
        <v>0</v>
      </c>
    </row>
    <row r="1924" spans="1:23" x14ac:dyDescent="0.2">
      <c r="A1924" t="s">
        <v>2738</v>
      </c>
      <c r="B1924" s="5">
        <v>45802</v>
      </c>
      <c r="C1924" s="5" t="str">
        <f>IF(Orders_CLEAN[[#This Row],[Quantity]]="", "Quantity Error!", "Q"&amp;ROUNDUP(MONTH(Orders_CLEAN[[#This Row],[OrderDate]])/3,0))</f>
        <v>Q2</v>
      </c>
      <c r="D1924" t="s">
        <v>336</v>
      </c>
      <c r="E1924" t="str">
        <f>_xlfn.XLOOKUP(Orders_CLEAN[[#This Row],[CustomerID]],Customers[CustomerID],Customers[CustomerName])</f>
        <v>Sipho Steyn</v>
      </c>
      <c r="F1924" t="s">
        <v>181</v>
      </c>
      <c r="G1924" t="str">
        <f>_xlfn.XLOOKUP(Orders_CLEAN[[#This Row],[ProductID]],Products[ProductID],Products[ProductName])</f>
        <v>Envelopes Model 1</v>
      </c>
      <c r="H1924" t="str">
        <f>_xlfn.XLOOKUP(Orders_CLEAN[[#This Row],[ProductName]],Products[ProductName],Products[Category])</f>
        <v>Office Supplies</v>
      </c>
      <c r="I1924" s="6">
        <f>_xlfn.XLOOKUP(Orders_CLEAN[[#This Row],[ProductID]],Products[ProductID],Products[Cost])</f>
        <v>76.66</v>
      </c>
      <c r="J1924">
        <v>11</v>
      </c>
      <c r="K1924" s="6">
        <v>117.32</v>
      </c>
      <c r="L1924" s="7">
        <v>0.05</v>
      </c>
      <c r="M1924" t="s">
        <v>27</v>
      </c>
      <c r="N1924" t="s">
        <v>21</v>
      </c>
      <c r="O1924" t="str">
        <f>_xlfn.XLOOKUP(Orders_CLEAN[[#This Row],[Region]],Region_lookup[RegionCode],Region_lookup[RegionName])</f>
        <v>KwaZulu-Natal</v>
      </c>
      <c r="P1924" t="s">
        <v>97</v>
      </c>
      <c r="Q1924" t="str">
        <f>_xlfn.XLOOKUP(Orders_CLEAN[[#This Row],[EmployeeID]],Employees[EmployeeID],Employees[EmployeeName])</f>
        <v>Bongani Sithole</v>
      </c>
      <c r="R1924" s="8">
        <f>Orders_CLEAN[[#This Row],[Quantity]]*Orders_CLEAN[[#This Row],[UnitPrice]]*(1-Orders_CLEAN[[#This Row],[Discount]])</f>
        <v>1225.9939999999999</v>
      </c>
      <c r="S1924" s="8">
        <f>Orders_CLEAN[[#This Row],[Cost]]*Orders_CLEAN[[#This Row],[Quantity]]</f>
        <v>843.26</v>
      </c>
      <c r="T1924" s="8">
        <f>Orders_CLEAN[[#This Row],[LineTotal]]-Orders_CLEAN[[#This Row],[LineCost]]</f>
        <v>382.73399999999992</v>
      </c>
      <c r="U1924" s="8" t="str">
        <f>IFERROR(IF(Orders_CLEAN[[#This Row],[Profit]]/Orders_CLEAN[[#This Row],[LineTotal]]&gt;0.3, "High", IF(Orders_CLEAN[[#This Row],[Profit]]/Orders_CLEAN[[#This Row],[LineTotal]]&gt;=0.15, "Medium", "Low")), "Quantity Error!")</f>
        <v>High</v>
      </c>
      <c r="V1924" s="8" t="str">
        <f>IF(COUNTIF(Returns[OrderID], Orders_CLEAN[[#This Row],[OrderID]])&gt;0, "Yes", "No")</f>
        <v>Yes</v>
      </c>
      <c r="W1924" s="19">
        <f>IF(Orders_CLEAN[[#This Row],[Returned]]="Yes",1,0)</f>
        <v>1</v>
      </c>
    </row>
    <row r="1925" spans="1:23" x14ac:dyDescent="0.2">
      <c r="A1925" t="s">
        <v>2740</v>
      </c>
      <c r="B1925" s="5">
        <v>45806</v>
      </c>
      <c r="C1925" s="5" t="str">
        <f>IF(Orders_CLEAN[[#This Row],[Quantity]]="", "Quantity Error!", "Q"&amp;ROUNDUP(MONTH(Orders_CLEAN[[#This Row],[OrderDate]])/3,0))</f>
        <v>Q2</v>
      </c>
      <c r="D1925" t="s">
        <v>310</v>
      </c>
      <c r="E1925" t="str">
        <f>_xlfn.XLOOKUP(Orders_CLEAN[[#This Row],[CustomerID]],Customers[CustomerID],Customers[CustomerName])</f>
        <v>Riaan Khumalo</v>
      </c>
      <c r="F1925" t="s">
        <v>73</v>
      </c>
      <c r="G1925" t="str">
        <f>_xlfn.XLOOKUP(Orders_CLEAN[[#This Row],[ProductID]],Products[ProductID],Products[ProductName])</f>
        <v>Tables Model 1</v>
      </c>
      <c r="H1925" t="str">
        <f>_xlfn.XLOOKUP(Orders_CLEAN[[#This Row],[ProductName]],Products[ProductName],Products[Category])</f>
        <v>Furniture</v>
      </c>
      <c r="I1925" s="6">
        <f>_xlfn.XLOOKUP(Orders_CLEAN[[#This Row],[ProductID]],Products[ProductID],Products[Cost])</f>
        <v>469.73</v>
      </c>
      <c r="J1925">
        <v>2</v>
      </c>
      <c r="K1925" s="6">
        <v>954.16</v>
      </c>
      <c r="L1925" s="7">
        <v>0.05</v>
      </c>
      <c r="M1925" t="s">
        <v>62</v>
      </c>
      <c r="N1925" t="s">
        <v>14</v>
      </c>
      <c r="O1925" t="str">
        <f>_xlfn.XLOOKUP(Orders_CLEAN[[#This Row],[Region]],Region_lookup[RegionCode],Region_lookup[RegionName])</f>
        <v>Western Cape</v>
      </c>
      <c r="P1925" t="s">
        <v>15</v>
      </c>
      <c r="Q1925" t="str">
        <f>_xlfn.XLOOKUP(Orders_CLEAN[[#This Row],[EmployeeID]],Employees[EmployeeID],Employees[EmployeeName])</f>
        <v>Anja Fourie</v>
      </c>
      <c r="R1925" s="8">
        <f>Orders_CLEAN[[#This Row],[Quantity]]*Orders_CLEAN[[#This Row],[UnitPrice]]*(1-Orders_CLEAN[[#This Row],[Discount]])</f>
        <v>1812.9039999999998</v>
      </c>
      <c r="S1925" s="8">
        <f>Orders_CLEAN[[#This Row],[Cost]]*Orders_CLEAN[[#This Row],[Quantity]]</f>
        <v>939.46</v>
      </c>
      <c r="T1925" s="8">
        <f>Orders_CLEAN[[#This Row],[LineTotal]]-Orders_CLEAN[[#This Row],[LineCost]]</f>
        <v>873.44399999999973</v>
      </c>
      <c r="U1925" s="8" t="str">
        <f>IFERROR(IF(Orders_CLEAN[[#This Row],[Profit]]/Orders_CLEAN[[#This Row],[LineTotal]]&gt;0.3, "High", IF(Orders_CLEAN[[#This Row],[Profit]]/Orders_CLEAN[[#This Row],[LineTotal]]&gt;=0.15, "Medium", "Low")), "Quantity Error!")</f>
        <v>High</v>
      </c>
      <c r="V1925" s="8" t="str">
        <f>IF(COUNTIF(Returns[OrderID], Orders_CLEAN[[#This Row],[OrderID]])&gt;0, "Yes", "No")</f>
        <v>No</v>
      </c>
      <c r="W1925" s="19">
        <f>IF(Orders_CLEAN[[#This Row],[Returned]]="Yes",1,0)</f>
        <v>0</v>
      </c>
    </row>
    <row r="1926" spans="1:23" x14ac:dyDescent="0.2">
      <c r="A1926" t="s">
        <v>2743</v>
      </c>
      <c r="B1926" s="5">
        <v>45562</v>
      </c>
      <c r="C1926" s="5" t="str">
        <f>IF(Orders_CLEAN[[#This Row],[Quantity]]="", "Quantity Error!", "Q"&amp;ROUNDUP(MONTH(Orders_CLEAN[[#This Row],[OrderDate]])/3,0))</f>
        <v>Q3</v>
      </c>
      <c r="D1926" t="s">
        <v>434</v>
      </c>
      <c r="E1926" t="str">
        <f>_xlfn.XLOOKUP(Orders_CLEAN[[#This Row],[CustomerID]],Customers[CustomerID],Customers[CustomerName])</f>
        <v>Chantelle Khumalo</v>
      </c>
      <c r="F1926" t="s">
        <v>55</v>
      </c>
      <c r="G1926" t="str">
        <f>_xlfn.XLOOKUP(Orders_CLEAN[[#This Row],[ProductID]],Products[ProductID],Products[ProductName])</f>
        <v>Paper Model 3</v>
      </c>
      <c r="H1926" t="str">
        <f>_xlfn.XLOOKUP(Orders_CLEAN[[#This Row],[ProductName]],Products[ProductName],Products[Category])</f>
        <v>Office Supplies</v>
      </c>
      <c r="I1926" s="6">
        <f>_xlfn.XLOOKUP(Orders_CLEAN[[#This Row],[ProductID]],Products[ProductID],Products[Cost])</f>
        <v>239.71</v>
      </c>
      <c r="J1926">
        <v>3</v>
      </c>
      <c r="K1926" s="6">
        <v>522.34</v>
      </c>
      <c r="L1926" s="7">
        <v>0.2</v>
      </c>
      <c r="M1926" t="s">
        <v>27</v>
      </c>
      <c r="N1926" t="s">
        <v>31</v>
      </c>
      <c r="O1926" t="str">
        <f>_xlfn.XLOOKUP(Orders_CLEAN[[#This Row],[Region]],Region_lookup[RegionCode],Region_lookup[RegionName])</f>
        <v>Gauteng</v>
      </c>
      <c r="P1926" t="s">
        <v>32</v>
      </c>
      <c r="Q1926" t="str">
        <f>_xlfn.XLOOKUP(Orders_CLEAN[[#This Row],[EmployeeID]],Employees[EmployeeID],Employees[EmployeeName])</f>
        <v>Nomvula Mokoena</v>
      </c>
      <c r="R1926" s="8">
        <f>Orders_CLEAN[[#This Row],[Quantity]]*Orders_CLEAN[[#This Row],[UnitPrice]]*(1-Orders_CLEAN[[#This Row],[Discount]])</f>
        <v>1253.616</v>
      </c>
      <c r="S1926" s="8">
        <f>Orders_CLEAN[[#This Row],[Cost]]*Orders_CLEAN[[#This Row],[Quantity]]</f>
        <v>719.13</v>
      </c>
      <c r="T1926" s="8">
        <f>Orders_CLEAN[[#This Row],[LineTotal]]-Orders_CLEAN[[#This Row],[LineCost]]</f>
        <v>534.48599999999999</v>
      </c>
      <c r="U1926" s="8" t="str">
        <f>IFERROR(IF(Orders_CLEAN[[#This Row],[Profit]]/Orders_CLEAN[[#This Row],[LineTotal]]&gt;0.3, "High", IF(Orders_CLEAN[[#This Row],[Profit]]/Orders_CLEAN[[#This Row],[LineTotal]]&gt;=0.15, "Medium", "Low")), "Quantity Error!")</f>
        <v>High</v>
      </c>
      <c r="V1926" s="8" t="str">
        <f>IF(COUNTIF(Returns[OrderID], Orders_CLEAN[[#This Row],[OrderID]])&gt;0, "Yes", "No")</f>
        <v>No</v>
      </c>
      <c r="W1926" s="19">
        <f>IF(Orders_CLEAN[[#This Row],[Returned]]="Yes",1,0)</f>
        <v>0</v>
      </c>
    </row>
    <row r="1927" spans="1:23" x14ac:dyDescent="0.2">
      <c r="A1927" t="s">
        <v>2744</v>
      </c>
      <c r="B1927" s="5">
        <v>45655</v>
      </c>
      <c r="C1927" s="5" t="str">
        <f>IF(Orders_CLEAN[[#This Row],[Quantity]]="", "Quantity Error!", "Q"&amp;ROUNDUP(MONTH(Orders_CLEAN[[#This Row],[OrderDate]])/3,0))</f>
        <v>Q4</v>
      </c>
      <c r="D1927" t="s">
        <v>117</v>
      </c>
      <c r="E1927" t="str">
        <f>_xlfn.XLOOKUP(Orders_CLEAN[[#This Row],[CustomerID]],Customers[CustomerID],Customers[CustomerName])</f>
        <v>Precious Dlamini</v>
      </c>
      <c r="F1927" t="s">
        <v>118</v>
      </c>
      <c r="G1927" t="str">
        <f>_xlfn.XLOOKUP(Orders_CLEAN[[#This Row],[ProductID]],Products[ProductID],Products[ProductName])</f>
        <v>Paper Model 1</v>
      </c>
      <c r="H1927" t="str">
        <f>_xlfn.XLOOKUP(Orders_CLEAN[[#This Row],[ProductName]],Products[ProductName],Products[Category])</f>
        <v>Office Supplies</v>
      </c>
      <c r="I1927" s="6">
        <f>_xlfn.XLOOKUP(Orders_CLEAN[[#This Row],[ProductID]],Products[ProductID],Products[Cost])</f>
        <v>193.58</v>
      </c>
      <c r="J1927">
        <v>6</v>
      </c>
      <c r="K1927" s="6">
        <v>347.15</v>
      </c>
      <c r="L1927" s="7">
        <v>0</v>
      </c>
      <c r="M1927" t="s">
        <v>13</v>
      </c>
      <c r="N1927" t="s">
        <v>47</v>
      </c>
      <c r="O1927" t="str">
        <f>_xlfn.XLOOKUP(Orders_CLEAN[[#This Row],[Region]],Region_lookup[RegionCode],Region_lookup[RegionName])</f>
        <v>Eastern Cape</v>
      </c>
      <c r="P1927" t="s">
        <v>75</v>
      </c>
      <c r="Q1927" t="str">
        <f>_xlfn.XLOOKUP(Orders_CLEAN[[#This Row],[EmployeeID]],Employees[EmployeeID],Employees[EmployeeName])</f>
        <v>Francois Steyn</v>
      </c>
      <c r="R1927" s="8">
        <f>Orders_CLEAN[[#This Row],[Quantity]]*Orders_CLEAN[[#This Row],[UnitPrice]]*(1-Orders_CLEAN[[#This Row],[Discount]])</f>
        <v>2082.8999999999996</v>
      </c>
      <c r="S1927" s="8">
        <f>Orders_CLEAN[[#This Row],[Cost]]*Orders_CLEAN[[#This Row],[Quantity]]</f>
        <v>1161.48</v>
      </c>
      <c r="T1927" s="8">
        <f>Orders_CLEAN[[#This Row],[LineTotal]]-Orders_CLEAN[[#This Row],[LineCost]]</f>
        <v>921.41999999999962</v>
      </c>
      <c r="U1927" s="8" t="str">
        <f>IFERROR(IF(Orders_CLEAN[[#This Row],[Profit]]/Orders_CLEAN[[#This Row],[LineTotal]]&gt;0.3, "High", IF(Orders_CLEAN[[#This Row],[Profit]]/Orders_CLEAN[[#This Row],[LineTotal]]&gt;=0.15, "Medium", "Low")), "Quantity Error!")</f>
        <v>High</v>
      </c>
      <c r="V1927" s="8" t="str">
        <f>IF(COUNTIF(Returns[OrderID], Orders_CLEAN[[#This Row],[OrderID]])&gt;0, "Yes", "No")</f>
        <v>No</v>
      </c>
      <c r="W1927" s="19">
        <f>IF(Orders_CLEAN[[#This Row],[Returned]]="Yes",1,0)</f>
        <v>0</v>
      </c>
    </row>
    <row r="1928" spans="1:23" x14ac:dyDescent="0.2">
      <c r="A1928" t="s">
        <v>2745</v>
      </c>
      <c r="B1928" s="5">
        <v>45475</v>
      </c>
      <c r="C1928" s="5" t="str">
        <f>IF(Orders_CLEAN[[#This Row],[Quantity]]="", "Quantity Error!", "Q"&amp;ROUNDUP(MONTH(Orders_CLEAN[[#This Row],[OrderDate]])/3,0))</f>
        <v>Q3</v>
      </c>
      <c r="D1928" t="s">
        <v>448</v>
      </c>
      <c r="E1928" t="str">
        <f>_xlfn.XLOOKUP(Orders_CLEAN[[#This Row],[CustomerID]],Customers[CustomerID],Customers[CustomerName])</f>
        <v>Werner Van Der Merwe</v>
      </c>
      <c r="F1928" t="s">
        <v>413</v>
      </c>
      <c r="G1928" t="str">
        <f>_xlfn.XLOOKUP(Orders_CLEAN[[#This Row],[ProductID]],Products[ProductID],Products[ProductName])</f>
        <v>Monitors Model 4</v>
      </c>
      <c r="H1928" t="str">
        <f>_xlfn.XLOOKUP(Orders_CLEAN[[#This Row],[ProductName]],Products[ProductName],Products[Category])</f>
        <v>Technology</v>
      </c>
      <c r="I1928" s="6">
        <f>_xlfn.XLOOKUP(Orders_CLEAN[[#This Row],[ProductID]],Products[ProductID],Products[Cost])</f>
        <v>365.65</v>
      </c>
      <c r="J1928">
        <v>1</v>
      </c>
      <c r="K1928" s="6">
        <v>689.97</v>
      </c>
      <c r="L1928" s="7">
        <v>0.15</v>
      </c>
      <c r="M1928" t="s">
        <v>27</v>
      </c>
      <c r="N1928" t="s">
        <v>47</v>
      </c>
      <c r="O1928" t="str">
        <f>_xlfn.XLOOKUP(Orders_CLEAN[[#This Row],[Region]],Region_lookup[RegionCode],Region_lookup[RegionName])</f>
        <v>Eastern Cape</v>
      </c>
      <c r="P1928" t="s">
        <v>75</v>
      </c>
      <c r="Q1928" t="str">
        <f>_xlfn.XLOOKUP(Orders_CLEAN[[#This Row],[EmployeeID]],Employees[EmployeeID],Employees[EmployeeName])</f>
        <v>Francois Steyn</v>
      </c>
      <c r="R1928" s="8">
        <f>Orders_CLEAN[[#This Row],[Quantity]]*Orders_CLEAN[[#This Row],[UnitPrice]]*(1-Orders_CLEAN[[#This Row],[Discount]])</f>
        <v>586.47450000000003</v>
      </c>
      <c r="S1928" s="8">
        <f>Orders_CLEAN[[#This Row],[Cost]]*Orders_CLEAN[[#This Row],[Quantity]]</f>
        <v>365.65</v>
      </c>
      <c r="T1928" s="8">
        <f>Orders_CLEAN[[#This Row],[LineTotal]]-Orders_CLEAN[[#This Row],[LineCost]]</f>
        <v>220.82450000000006</v>
      </c>
      <c r="U1928" s="8" t="str">
        <f>IFERROR(IF(Orders_CLEAN[[#This Row],[Profit]]/Orders_CLEAN[[#This Row],[LineTotal]]&gt;0.3, "High", IF(Orders_CLEAN[[#This Row],[Profit]]/Orders_CLEAN[[#This Row],[LineTotal]]&gt;=0.15, "Medium", "Low")), "Quantity Error!")</f>
        <v>High</v>
      </c>
      <c r="V1928" s="8" t="str">
        <f>IF(COUNTIF(Returns[OrderID], Orders_CLEAN[[#This Row],[OrderID]])&gt;0, "Yes", "No")</f>
        <v>No</v>
      </c>
      <c r="W1928" s="19">
        <f>IF(Orders_CLEAN[[#This Row],[Returned]]="Yes",1,0)</f>
        <v>0</v>
      </c>
    </row>
    <row r="1929" spans="1:23" x14ac:dyDescent="0.2">
      <c r="A1929" t="s">
        <v>2746</v>
      </c>
      <c r="B1929" s="5">
        <v>45455</v>
      </c>
      <c r="C1929" s="5" t="str">
        <f>IF(Orders_CLEAN[[#This Row],[Quantity]]="", "Quantity Error!", "Q"&amp;ROUNDUP(MONTH(Orders_CLEAN[[#This Row],[OrderDate]])/3,0))</f>
        <v>Q2</v>
      </c>
      <c r="D1929" t="s">
        <v>589</v>
      </c>
      <c r="E1929" t="str">
        <f>_xlfn.XLOOKUP(Orders_CLEAN[[#This Row],[CustomerID]],Customers[CustomerID],Customers[CustomerName])</f>
        <v>Chantelle Mahlangu</v>
      </c>
      <c r="F1929" t="s">
        <v>78</v>
      </c>
      <c r="G1929" t="str">
        <f>_xlfn.XLOOKUP(Orders_CLEAN[[#This Row],[ProductID]],Products[ProductID],Products[ProductName])</f>
        <v>Desks Model 3</v>
      </c>
      <c r="H1929" t="str">
        <f>_xlfn.XLOOKUP(Orders_CLEAN[[#This Row],[ProductName]],Products[ProductName],Products[Category])</f>
        <v>Furniture</v>
      </c>
      <c r="I1929" s="6">
        <f>_xlfn.XLOOKUP(Orders_CLEAN[[#This Row],[ProductID]],Products[ProductID],Products[Cost])</f>
        <v>388.07</v>
      </c>
      <c r="J1929">
        <v>2</v>
      </c>
      <c r="K1929" s="6">
        <v>782.41</v>
      </c>
      <c r="L1929" s="7">
        <v>0.05</v>
      </c>
      <c r="M1929" t="s">
        <v>62</v>
      </c>
      <c r="N1929" t="s">
        <v>21</v>
      </c>
      <c r="O1929" t="str">
        <f>_xlfn.XLOOKUP(Orders_CLEAN[[#This Row],[Region]],Region_lookup[RegionCode],Region_lookup[RegionName])</f>
        <v>KwaZulu-Natal</v>
      </c>
      <c r="P1929" t="s">
        <v>22</v>
      </c>
      <c r="Q1929" t="str">
        <f>_xlfn.XLOOKUP(Orders_CLEAN[[#This Row],[EmployeeID]],Employees[EmployeeID],Employees[EmployeeName])</f>
        <v>Thabo Le Roux</v>
      </c>
      <c r="R1929" s="8">
        <f>Orders_CLEAN[[#This Row],[Quantity]]*Orders_CLEAN[[#This Row],[UnitPrice]]*(1-Orders_CLEAN[[#This Row],[Discount]])</f>
        <v>1486.579</v>
      </c>
      <c r="S1929" s="8">
        <f>Orders_CLEAN[[#This Row],[Cost]]*Orders_CLEAN[[#This Row],[Quantity]]</f>
        <v>776.14</v>
      </c>
      <c r="T1929" s="8">
        <f>Orders_CLEAN[[#This Row],[LineTotal]]-Orders_CLEAN[[#This Row],[LineCost]]</f>
        <v>710.43899999999996</v>
      </c>
      <c r="U1929" s="8" t="str">
        <f>IFERROR(IF(Orders_CLEAN[[#This Row],[Profit]]/Orders_CLEAN[[#This Row],[LineTotal]]&gt;0.3, "High", IF(Orders_CLEAN[[#This Row],[Profit]]/Orders_CLEAN[[#This Row],[LineTotal]]&gt;=0.15, "Medium", "Low")), "Quantity Error!")</f>
        <v>High</v>
      </c>
      <c r="V1929" s="8" t="str">
        <f>IF(COUNTIF(Returns[OrderID], Orders_CLEAN[[#This Row],[OrderID]])&gt;0, "Yes", "No")</f>
        <v>No</v>
      </c>
      <c r="W1929" s="19">
        <f>IF(Orders_CLEAN[[#This Row],[Returned]]="Yes",1,0)</f>
        <v>0</v>
      </c>
    </row>
    <row r="1930" spans="1:23" x14ac:dyDescent="0.2">
      <c r="A1930" t="s">
        <v>2747</v>
      </c>
      <c r="B1930" s="5">
        <v>45572</v>
      </c>
      <c r="C1930" s="5" t="str">
        <f>IF(Orders_CLEAN[[#This Row],[Quantity]]="", "Quantity Error!", "Q"&amp;ROUNDUP(MONTH(Orders_CLEAN[[#This Row],[OrderDate]])/3,0))</f>
        <v>Q4</v>
      </c>
      <c r="D1930" t="s">
        <v>29</v>
      </c>
      <c r="E1930" t="str">
        <f>_xlfn.XLOOKUP(Orders_CLEAN[[#This Row],[CustomerID]],Customers[CustomerID],Customers[CustomerName])</f>
        <v>Lerato Molefe</v>
      </c>
      <c r="F1930" t="s">
        <v>199</v>
      </c>
      <c r="G1930" t="str">
        <f>_xlfn.XLOOKUP(Orders_CLEAN[[#This Row],[ProductID]],Products[ProductID],Products[ProductName])</f>
        <v>Pens Model 2</v>
      </c>
      <c r="H1930" t="str">
        <f>_xlfn.XLOOKUP(Orders_CLEAN[[#This Row],[ProductName]],Products[ProductName],Products[Category])</f>
        <v>Office Supplies</v>
      </c>
      <c r="I1930" s="6">
        <f>_xlfn.XLOOKUP(Orders_CLEAN[[#This Row],[ProductID]],Products[ProductID],Products[Cost])</f>
        <v>285.10000000000002</v>
      </c>
      <c r="J1930">
        <v>7</v>
      </c>
      <c r="K1930" s="6">
        <v>528.79999999999995</v>
      </c>
      <c r="L1930" s="7">
        <v>0</v>
      </c>
      <c r="M1930" t="s">
        <v>27</v>
      </c>
      <c r="N1930" t="s">
        <v>31</v>
      </c>
      <c r="O1930" t="str">
        <f>_xlfn.XLOOKUP(Orders_CLEAN[[#This Row],[Region]],Region_lookup[RegionCode],Region_lookup[RegionName])</f>
        <v>Gauteng</v>
      </c>
      <c r="P1930" t="s">
        <v>32</v>
      </c>
      <c r="Q1930" t="str">
        <f>_xlfn.XLOOKUP(Orders_CLEAN[[#This Row],[EmployeeID]],Employees[EmployeeID],Employees[EmployeeName])</f>
        <v>Nomvula Mokoena</v>
      </c>
      <c r="R1930" s="8">
        <f>Orders_CLEAN[[#This Row],[Quantity]]*Orders_CLEAN[[#This Row],[UnitPrice]]*(1-Orders_CLEAN[[#This Row],[Discount]])</f>
        <v>3701.5999999999995</v>
      </c>
      <c r="S1930" s="8">
        <f>Orders_CLEAN[[#This Row],[Cost]]*Orders_CLEAN[[#This Row],[Quantity]]</f>
        <v>1995.7000000000003</v>
      </c>
      <c r="T1930" s="8">
        <f>Orders_CLEAN[[#This Row],[LineTotal]]-Orders_CLEAN[[#This Row],[LineCost]]</f>
        <v>1705.8999999999992</v>
      </c>
      <c r="U1930" s="8" t="str">
        <f>IFERROR(IF(Orders_CLEAN[[#This Row],[Profit]]/Orders_CLEAN[[#This Row],[LineTotal]]&gt;0.3, "High", IF(Orders_CLEAN[[#This Row],[Profit]]/Orders_CLEAN[[#This Row],[LineTotal]]&gt;=0.15, "Medium", "Low")), "Quantity Error!")</f>
        <v>High</v>
      </c>
      <c r="V1930" s="8" t="str">
        <f>IF(COUNTIF(Returns[OrderID], Orders_CLEAN[[#This Row],[OrderID]])&gt;0, "Yes", "No")</f>
        <v>No</v>
      </c>
      <c r="W1930" s="19">
        <f>IF(Orders_CLEAN[[#This Row],[Returned]]="Yes",1,0)</f>
        <v>0</v>
      </c>
    </row>
    <row r="1931" spans="1:23" x14ac:dyDescent="0.2">
      <c r="A1931" t="s">
        <v>2748</v>
      </c>
      <c r="B1931" s="5">
        <v>45603</v>
      </c>
      <c r="C1931" s="5" t="str">
        <f>IF(Orders_CLEAN[[#This Row],[Quantity]]="", "Quantity Error!", "Q"&amp;ROUNDUP(MONTH(Orders_CLEAN[[#This Row],[OrderDate]])/3,0))</f>
        <v>Q4</v>
      </c>
      <c r="D1931" t="s">
        <v>230</v>
      </c>
      <c r="E1931" t="str">
        <f>_xlfn.XLOOKUP(Orders_CLEAN[[#This Row],[CustomerID]],Customers[CustomerID],Customers[CustomerName])</f>
        <v>Kagiso Fourie</v>
      </c>
      <c r="F1931" t="s">
        <v>104</v>
      </c>
      <c r="G1931" t="str">
        <f>_xlfn.XLOOKUP(Orders_CLEAN[[#This Row],[ProductID]],Products[ProductID],Products[ProductName])</f>
        <v>Envelopes Model 4</v>
      </c>
      <c r="H1931" t="str">
        <f>_xlfn.XLOOKUP(Orders_CLEAN[[#This Row],[ProductName]],Products[ProductName],Products[Category])</f>
        <v>Office Supplies</v>
      </c>
      <c r="I1931" s="6">
        <f>_xlfn.XLOOKUP(Orders_CLEAN[[#This Row],[ProductID]],Products[ProductID],Products[Cost])</f>
        <v>777.33</v>
      </c>
      <c r="J1931">
        <v>6</v>
      </c>
      <c r="K1931" s="6">
        <v>1363.68</v>
      </c>
      <c r="L1931" s="7">
        <v>0</v>
      </c>
      <c r="M1931" t="s">
        <v>13</v>
      </c>
      <c r="N1931" t="s">
        <v>47</v>
      </c>
      <c r="O1931" t="str">
        <f>_xlfn.XLOOKUP(Orders_CLEAN[[#This Row],[Region]],Region_lookup[RegionCode],Region_lookup[RegionName])</f>
        <v>Eastern Cape</v>
      </c>
      <c r="P1931" t="s">
        <v>48</v>
      </c>
      <c r="Q1931" t="str">
        <f>_xlfn.XLOOKUP(Orders_CLEAN[[#This Row],[EmployeeID]],Employees[EmployeeID],Employees[EmployeeName])</f>
        <v>Sipho Ndlovu</v>
      </c>
      <c r="R1931" s="8">
        <f>Orders_CLEAN[[#This Row],[Quantity]]*Orders_CLEAN[[#This Row],[UnitPrice]]*(1-Orders_CLEAN[[#This Row],[Discount]])</f>
        <v>8182.08</v>
      </c>
      <c r="S1931" s="8">
        <f>Orders_CLEAN[[#This Row],[Cost]]*Orders_CLEAN[[#This Row],[Quantity]]</f>
        <v>4663.9800000000005</v>
      </c>
      <c r="T1931" s="8">
        <f>Orders_CLEAN[[#This Row],[LineTotal]]-Orders_CLEAN[[#This Row],[LineCost]]</f>
        <v>3518.0999999999995</v>
      </c>
      <c r="U1931" s="8" t="str">
        <f>IFERROR(IF(Orders_CLEAN[[#This Row],[Profit]]/Orders_CLEAN[[#This Row],[LineTotal]]&gt;0.3, "High", IF(Orders_CLEAN[[#This Row],[Profit]]/Orders_CLEAN[[#This Row],[LineTotal]]&gt;=0.15, "Medium", "Low")), "Quantity Error!")</f>
        <v>High</v>
      </c>
      <c r="V1931" s="8" t="str">
        <f>IF(COUNTIF(Returns[OrderID], Orders_CLEAN[[#This Row],[OrderID]])&gt;0, "Yes", "No")</f>
        <v>No</v>
      </c>
      <c r="W1931" s="19">
        <f>IF(Orders_CLEAN[[#This Row],[Returned]]="Yes",1,0)</f>
        <v>0</v>
      </c>
    </row>
    <row r="1932" spans="1:23" x14ac:dyDescent="0.2">
      <c r="A1932" t="s">
        <v>2749</v>
      </c>
      <c r="B1932" s="5">
        <v>45346</v>
      </c>
      <c r="C1932" s="5" t="str">
        <f>IF(Orders_CLEAN[[#This Row],[Quantity]]="", "Quantity Error!", "Q"&amp;ROUNDUP(MONTH(Orders_CLEAN[[#This Row],[OrderDate]])/3,0))</f>
        <v>Q1</v>
      </c>
      <c r="D1932" t="s">
        <v>567</v>
      </c>
      <c r="E1932" t="str">
        <f>_xlfn.XLOOKUP(Orders_CLEAN[[#This Row],[CustomerID]],Customers[CustomerID],Customers[CustomerName])</f>
        <v>Johan Ndlovu</v>
      </c>
      <c r="F1932" t="s">
        <v>69</v>
      </c>
      <c r="G1932" t="str">
        <f>_xlfn.XLOOKUP(Orders_CLEAN[[#This Row],[ProductID]],Products[ProductID],Products[ProductName])</f>
        <v>Paper Model 2</v>
      </c>
      <c r="H1932" t="str">
        <f>_xlfn.XLOOKUP(Orders_CLEAN[[#This Row],[ProductName]],Products[ProductName],Products[Category])</f>
        <v>Office Supplies</v>
      </c>
      <c r="I1932" s="6">
        <f>_xlfn.XLOOKUP(Orders_CLEAN[[#This Row],[ProductID]],Products[ProductID],Products[Cost])</f>
        <v>461.98</v>
      </c>
      <c r="J1932">
        <v>2</v>
      </c>
      <c r="K1932" s="6">
        <v>1013.15</v>
      </c>
      <c r="L1932" s="7">
        <v>0.05</v>
      </c>
      <c r="M1932" t="s">
        <v>27</v>
      </c>
      <c r="N1932" t="s">
        <v>14</v>
      </c>
      <c r="O1932" t="str">
        <f>_xlfn.XLOOKUP(Orders_CLEAN[[#This Row],[Region]],Region_lookup[RegionCode],Region_lookup[RegionName])</f>
        <v>Western Cape</v>
      </c>
      <c r="P1932" t="s">
        <v>15</v>
      </c>
      <c r="Q1932" t="str">
        <f>_xlfn.XLOOKUP(Orders_CLEAN[[#This Row],[EmployeeID]],Employees[EmployeeID],Employees[EmployeeName])</f>
        <v>Anja Fourie</v>
      </c>
      <c r="R1932" s="8">
        <f>Orders_CLEAN[[#This Row],[Quantity]]*Orders_CLEAN[[#This Row],[UnitPrice]]*(1-Orders_CLEAN[[#This Row],[Discount]])</f>
        <v>1924.9849999999999</v>
      </c>
      <c r="S1932" s="8">
        <f>Orders_CLEAN[[#This Row],[Cost]]*Orders_CLEAN[[#This Row],[Quantity]]</f>
        <v>923.96</v>
      </c>
      <c r="T1932" s="8">
        <f>Orders_CLEAN[[#This Row],[LineTotal]]-Orders_CLEAN[[#This Row],[LineCost]]</f>
        <v>1001.0249999999999</v>
      </c>
      <c r="U1932" s="8" t="str">
        <f>IFERROR(IF(Orders_CLEAN[[#This Row],[Profit]]/Orders_CLEAN[[#This Row],[LineTotal]]&gt;0.3, "High", IF(Orders_CLEAN[[#This Row],[Profit]]/Orders_CLEAN[[#This Row],[LineTotal]]&gt;=0.15, "Medium", "Low")), "Quantity Error!")</f>
        <v>High</v>
      </c>
      <c r="V1932" s="8" t="str">
        <f>IF(COUNTIF(Returns[OrderID], Orders_CLEAN[[#This Row],[OrderID]])&gt;0, "Yes", "No")</f>
        <v>No</v>
      </c>
      <c r="W1932" s="19">
        <f>IF(Orders_CLEAN[[#This Row],[Returned]]="Yes",1,0)</f>
        <v>0</v>
      </c>
    </row>
    <row r="1933" spans="1:23" x14ac:dyDescent="0.2">
      <c r="A1933" t="s">
        <v>2750</v>
      </c>
      <c r="B1933" s="5">
        <v>45678</v>
      </c>
      <c r="C1933" s="5" t="str">
        <f>IF(Orders_CLEAN[[#This Row],[Quantity]]="", "Quantity Error!", "Q"&amp;ROUNDUP(MONTH(Orders_CLEAN[[#This Row],[OrderDate]])/3,0))</f>
        <v>Q1</v>
      </c>
      <c r="D1933" t="s">
        <v>177</v>
      </c>
      <c r="E1933" t="str">
        <f>_xlfn.XLOOKUP(Orders_CLEAN[[#This Row],[CustomerID]],Customers[CustomerID],Customers[CustomerName])</f>
        <v>Zanele Pretorius</v>
      </c>
      <c r="F1933" t="s">
        <v>181</v>
      </c>
      <c r="G1933" t="str">
        <f>_xlfn.XLOOKUP(Orders_CLEAN[[#This Row],[ProductID]],Products[ProductID],Products[ProductName])</f>
        <v>Envelopes Model 1</v>
      </c>
      <c r="H1933" t="str">
        <f>_xlfn.XLOOKUP(Orders_CLEAN[[#This Row],[ProductName]],Products[ProductName],Products[Category])</f>
        <v>Office Supplies</v>
      </c>
      <c r="I1933" s="6">
        <f>_xlfn.XLOOKUP(Orders_CLEAN[[#This Row],[ProductID]],Products[ProductID],Products[Cost])</f>
        <v>76.66</v>
      </c>
      <c r="J1933">
        <v>12</v>
      </c>
      <c r="K1933" s="6">
        <v>117.32</v>
      </c>
      <c r="L1933" s="7">
        <v>0.15</v>
      </c>
      <c r="M1933" t="s">
        <v>13</v>
      </c>
      <c r="N1933" t="s">
        <v>14</v>
      </c>
      <c r="O1933" t="str">
        <f>_xlfn.XLOOKUP(Orders_CLEAN[[#This Row],[Region]],Region_lookup[RegionCode],Region_lookup[RegionName])</f>
        <v>Western Cape</v>
      </c>
      <c r="P1933" t="s">
        <v>15</v>
      </c>
      <c r="Q1933" t="str">
        <f>_xlfn.XLOOKUP(Orders_CLEAN[[#This Row],[EmployeeID]],Employees[EmployeeID],Employees[EmployeeName])</f>
        <v>Anja Fourie</v>
      </c>
      <c r="R1933" s="8">
        <f>Orders_CLEAN[[#This Row],[Quantity]]*Orders_CLEAN[[#This Row],[UnitPrice]]*(1-Orders_CLEAN[[#This Row],[Discount]])</f>
        <v>1196.664</v>
      </c>
      <c r="S1933" s="8">
        <f>Orders_CLEAN[[#This Row],[Cost]]*Orders_CLEAN[[#This Row],[Quantity]]</f>
        <v>919.92</v>
      </c>
      <c r="T1933" s="8">
        <f>Orders_CLEAN[[#This Row],[LineTotal]]-Orders_CLEAN[[#This Row],[LineCost]]</f>
        <v>276.74400000000003</v>
      </c>
      <c r="U1933" s="8" t="str">
        <f>IFERROR(IF(Orders_CLEAN[[#This Row],[Profit]]/Orders_CLEAN[[#This Row],[LineTotal]]&gt;0.3, "High", IF(Orders_CLEAN[[#This Row],[Profit]]/Orders_CLEAN[[#This Row],[LineTotal]]&gt;=0.15, "Medium", "Low")), "Quantity Error!")</f>
        <v>Medium</v>
      </c>
      <c r="V1933" s="8" t="str">
        <f>IF(COUNTIF(Returns[OrderID], Orders_CLEAN[[#This Row],[OrderID]])&gt;0, "Yes", "No")</f>
        <v>No</v>
      </c>
      <c r="W1933" s="19">
        <f>IF(Orders_CLEAN[[#This Row],[Returned]]="Yes",1,0)</f>
        <v>0</v>
      </c>
    </row>
    <row r="1934" spans="1:23" x14ac:dyDescent="0.2">
      <c r="A1934" t="s">
        <v>2751</v>
      </c>
      <c r="B1934" s="5">
        <v>45747</v>
      </c>
      <c r="C1934" s="5" t="str">
        <f>IF(Orders_CLEAN[[#This Row],[Quantity]]="", "Quantity Error!", "Q"&amp;ROUNDUP(MONTH(Orders_CLEAN[[#This Row],[OrderDate]])/3,0))</f>
        <v>Q1</v>
      </c>
      <c r="D1934" t="s">
        <v>463</v>
      </c>
      <c r="E1934" t="str">
        <f>_xlfn.XLOOKUP(Orders_CLEAN[[#This Row],[CustomerID]],Customers[CustomerID],Customers[CustomerName])</f>
        <v>Anja Van Der Merwe</v>
      </c>
      <c r="F1934" t="s">
        <v>85</v>
      </c>
      <c r="G1934" t="str">
        <f>_xlfn.XLOOKUP(Orders_CLEAN[[#This Row],[ProductID]],Products[ProductID],Products[ProductName])</f>
        <v>Monitors Model 3</v>
      </c>
      <c r="H1934" t="str">
        <f>_xlfn.XLOOKUP(Orders_CLEAN[[#This Row],[ProductName]],Products[ProductName],Products[Category])</f>
        <v>Technology</v>
      </c>
      <c r="I1934" s="6">
        <f>_xlfn.XLOOKUP(Orders_CLEAN[[#This Row],[ProductID]],Products[ProductID],Products[Cost])</f>
        <v>710.37</v>
      </c>
      <c r="J1934">
        <v>2</v>
      </c>
      <c r="K1934" s="6">
        <v>979.52</v>
      </c>
      <c r="L1934" s="7">
        <v>0.2</v>
      </c>
      <c r="M1934" t="s">
        <v>36</v>
      </c>
      <c r="N1934" t="s">
        <v>21</v>
      </c>
      <c r="O1934" t="str">
        <f>_xlfn.XLOOKUP(Orders_CLEAN[[#This Row],[Region]],Region_lookup[RegionCode],Region_lookup[RegionName])</f>
        <v>KwaZulu-Natal</v>
      </c>
      <c r="P1934" t="s">
        <v>170</v>
      </c>
      <c r="Q1934" t="str">
        <f>_xlfn.XLOOKUP(Orders_CLEAN[[#This Row],[EmployeeID]],Employees[EmployeeID],Employees[EmployeeName])</f>
        <v>Nomvula Le Roux</v>
      </c>
      <c r="R1934" s="8">
        <f>Orders_CLEAN[[#This Row],[Quantity]]*Orders_CLEAN[[#This Row],[UnitPrice]]*(1-Orders_CLEAN[[#This Row],[Discount]])</f>
        <v>1567.232</v>
      </c>
      <c r="S1934" s="8">
        <f>Orders_CLEAN[[#This Row],[Cost]]*Orders_CLEAN[[#This Row],[Quantity]]</f>
        <v>1420.74</v>
      </c>
      <c r="T1934" s="8">
        <f>Orders_CLEAN[[#This Row],[LineTotal]]-Orders_CLEAN[[#This Row],[LineCost]]</f>
        <v>146.49199999999996</v>
      </c>
      <c r="U1934" s="8" t="str">
        <f>IFERROR(IF(Orders_CLEAN[[#This Row],[Profit]]/Orders_CLEAN[[#This Row],[LineTotal]]&gt;0.3, "High", IF(Orders_CLEAN[[#This Row],[Profit]]/Orders_CLEAN[[#This Row],[LineTotal]]&gt;=0.15, "Medium", "Low")), "Quantity Error!")</f>
        <v>Low</v>
      </c>
      <c r="V1934" s="8" t="str">
        <f>IF(COUNTIF(Returns[OrderID], Orders_CLEAN[[#This Row],[OrderID]])&gt;0, "Yes", "No")</f>
        <v>No</v>
      </c>
      <c r="W1934" s="19">
        <f>IF(Orders_CLEAN[[#This Row],[Returned]]="Yes",1,0)</f>
        <v>0</v>
      </c>
    </row>
    <row r="1935" spans="1:23" x14ac:dyDescent="0.2">
      <c r="A1935" t="s">
        <v>2752</v>
      </c>
      <c r="B1935" s="5">
        <v>45675</v>
      </c>
      <c r="C1935" s="5" t="str">
        <f>IF(Orders_CLEAN[[#This Row],[Quantity]]="", "Quantity Error!", "Q"&amp;ROUNDUP(MONTH(Orders_CLEAN[[#This Row],[OrderDate]])/3,0))</f>
        <v>Q1</v>
      </c>
      <c r="D1935" t="s">
        <v>1164</v>
      </c>
      <c r="E1935" t="str">
        <f>_xlfn.XLOOKUP(Orders_CLEAN[[#This Row],[CustomerID]],Customers[CustomerID],Customers[CustomerName])</f>
        <v>Nomvula Coetzee</v>
      </c>
      <c r="F1935" t="s">
        <v>417</v>
      </c>
      <c r="G1935" t="str">
        <f>_xlfn.XLOOKUP(Orders_CLEAN[[#This Row],[ProductID]],Products[ProductID],Products[ProductName])</f>
        <v>Staplers Model 1</v>
      </c>
      <c r="H1935" t="str">
        <f>_xlfn.XLOOKUP(Orders_CLEAN[[#This Row],[ProductName]],Products[ProductName],Products[Category])</f>
        <v>Office Supplies</v>
      </c>
      <c r="I1935" s="6">
        <f>_xlfn.XLOOKUP(Orders_CLEAN[[#This Row],[ProductID]],Products[ProductID],Products[Cost])</f>
        <v>671.48</v>
      </c>
      <c r="J1935">
        <v>3</v>
      </c>
      <c r="K1935" s="6">
        <v>1240.1099999999999</v>
      </c>
      <c r="L1935" s="7">
        <v>0.15</v>
      </c>
      <c r="M1935" t="s">
        <v>13</v>
      </c>
      <c r="N1935" t="s">
        <v>14</v>
      </c>
      <c r="O1935" t="str">
        <f>_xlfn.XLOOKUP(Orders_CLEAN[[#This Row],[Region]],Region_lookup[RegionCode],Region_lookup[RegionName])</f>
        <v>Western Cape</v>
      </c>
      <c r="P1935" t="s">
        <v>93</v>
      </c>
      <c r="Q1935" t="str">
        <f>_xlfn.XLOOKUP(Orders_CLEAN[[#This Row],[EmployeeID]],Employees[EmployeeID],Employees[EmployeeName])</f>
        <v>Anja Zulu</v>
      </c>
      <c r="R1935" s="8">
        <f>Orders_CLEAN[[#This Row],[Quantity]]*Orders_CLEAN[[#This Row],[UnitPrice]]*(1-Orders_CLEAN[[#This Row],[Discount]])</f>
        <v>3162.2804999999998</v>
      </c>
      <c r="S1935" s="8">
        <f>Orders_CLEAN[[#This Row],[Cost]]*Orders_CLEAN[[#This Row],[Quantity]]</f>
        <v>2014.44</v>
      </c>
      <c r="T1935" s="8">
        <f>Orders_CLEAN[[#This Row],[LineTotal]]-Orders_CLEAN[[#This Row],[LineCost]]</f>
        <v>1147.8404999999998</v>
      </c>
      <c r="U1935" s="8" t="str">
        <f>IFERROR(IF(Orders_CLEAN[[#This Row],[Profit]]/Orders_CLEAN[[#This Row],[LineTotal]]&gt;0.3, "High", IF(Orders_CLEAN[[#This Row],[Profit]]/Orders_CLEAN[[#This Row],[LineTotal]]&gt;=0.15, "Medium", "Low")), "Quantity Error!")</f>
        <v>High</v>
      </c>
      <c r="V1935" s="8" t="str">
        <f>IF(COUNTIF(Returns[OrderID], Orders_CLEAN[[#This Row],[OrderID]])&gt;0, "Yes", "No")</f>
        <v>No</v>
      </c>
      <c r="W1935" s="19">
        <f>IF(Orders_CLEAN[[#This Row],[Returned]]="Yes",1,0)</f>
        <v>0</v>
      </c>
    </row>
    <row r="1936" spans="1:23" x14ac:dyDescent="0.2">
      <c r="A1936" t="s">
        <v>2755</v>
      </c>
      <c r="B1936" s="5">
        <v>45365</v>
      </c>
      <c r="C1936" s="5" t="str">
        <f>IF(Orders_CLEAN[[#This Row],[Quantity]]="", "Quantity Error!", "Q"&amp;ROUNDUP(MONTH(Orders_CLEAN[[#This Row],[OrderDate]])/3,0))</f>
        <v>Q1</v>
      </c>
      <c r="D1936" t="s">
        <v>123</v>
      </c>
      <c r="E1936" t="str">
        <f>_xlfn.XLOOKUP(Orders_CLEAN[[#This Row],[CustomerID]],Customers[CustomerID],Customers[CustomerName])</f>
        <v>Nomvula Steyn</v>
      </c>
      <c r="F1936" t="s">
        <v>12</v>
      </c>
      <c r="G1936" t="str">
        <f>_xlfn.XLOOKUP(Orders_CLEAN[[#This Row],[ProductID]],Products[ProductID],Products[ProductName])</f>
        <v>Printers Model 3</v>
      </c>
      <c r="H1936" t="str">
        <f>_xlfn.XLOOKUP(Orders_CLEAN[[#This Row],[ProductName]],Products[ProductName],Products[Category])</f>
        <v>Technology</v>
      </c>
      <c r="I1936" s="6">
        <f>_xlfn.XLOOKUP(Orders_CLEAN[[#This Row],[ProductID]],Products[ProductID],Products[Cost])</f>
        <v>127.85</v>
      </c>
      <c r="J1936">
        <v>2</v>
      </c>
      <c r="K1936" s="6">
        <v>210.2</v>
      </c>
      <c r="L1936" s="7">
        <v>0.1</v>
      </c>
      <c r="M1936" t="s">
        <v>62</v>
      </c>
      <c r="N1936" t="s">
        <v>31</v>
      </c>
      <c r="O1936" t="str">
        <f>_xlfn.XLOOKUP(Orders_CLEAN[[#This Row],[Region]],Region_lookup[RegionCode],Region_lookup[RegionName])</f>
        <v>Gauteng</v>
      </c>
      <c r="P1936" t="s">
        <v>43</v>
      </c>
      <c r="Q1936" t="str">
        <f>_xlfn.XLOOKUP(Orders_CLEAN[[#This Row],[EmployeeID]],Employees[EmployeeID],Employees[EmployeeName])</f>
        <v>Thabo Dlamini</v>
      </c>
      <c r="R1936" s="8">
        <f>Orders_CLEAN[[#This Row],[Quantity]]*Orders_CLEAN[[#This Row],[UnitPrice]]*(1-Orders_CLEAN[[#This Row],[Discount]])</f>
        <v>378.36</v>
      </c>
      <c r="S1936" s="8">
        <f>Orders_CLEAN[[#This Row],[Cost]]*Orders_CLEAN[[#This Row],[Quantity]]</f>
        <v>255.7</v>
      </c>
      <c r="T1936" s="8">
        <f>Orders_CLEAN[[#This Row],[LineTotal]]-Orders_CLEAN[[#This Row],[LineCost]]</f>
        <v>122.66000000000003</v>
      </c>
      <c r="U1936" s="8" t="str">
        <f>IFERROR(IF(Orders_CLEAN[[#This Row],[Profit]]/Orders_CLEAN[[#This Row],[LineTotal]]&gt;0.3, "High", IF(Orders_CLEAN[[#This Row],[Profit]]/Orders_CLEAN[[#This Row],[LineTotal]]&gt;=0.15, "Medium", "Low")), "Quantity Error!")</f>
        <v>High</v>
      </c>
      <c r="V1936" s="8" t="str">
        <f>IF(COUNTIF(Returns[OrderID], Orders_CLEAN[[#This Row],[OrderID]])&gt;0, "Yes", "No")</f>
        <v>No</v>
      </c>
      <c r="W1936" s="19">
        <f>IF(Orders_CLEAN[[#This Row],[Returned]]="Yes",1,0)</f>
        <v>0</v>
      </c>
    </row>
    <row r="1937" spans="1:23" x14ac:dyDescent="0.2">
      <c r="A1937" t="s">
        <v>2756</v>
      </c>
      <c r="B1937" s="5">
        <v>45727</v>
      </c>
      <c r="C1937" s="5" t="str">
        <f>IF(Orders_CLEAN[[#This Row],[Quantity]]="", "Quantity Error!", "Q"&amp;ROUNDUP(MONTH(Orders_CLEAN[[#This Row],[OrderDate]])/3,0))</f>
        <v>Q1</v>
      </c>
      <c r="D1937" t="s">
        <v>904</v>
      </c>
      <c r="E1937" t="str">
        <f>_xlfn.XLOOKUP(Orders_CLEAN[[#This Row],[CustomerID]],Customers[CustomerID],Customers[CustomerName])</f>
        <v>Elmarie Pretorius</v>
      </c>
      <c r="F1937" t="s">
        <v>41</v>
      </c>
      <c r="G1937" t="str">
        <f>_xlfn.XLOOKUP(Orders_CLEAN[[#This Row],[ProductID]],Products[ProductID],Products[ProductName])</f>
        <v>Pens Model 3</v>
      </c>
      <c r="H1937" t="str">
        <f>_xlfn.XLOOKUP(Orders_CLEAN[[#This Row],[ProductName]],Products[ProductName],Products[Category])</f>
        <v>Office Supplies</v>
      </c>
      <c r="I1937" s="6">
        <f>_xlfn.XLOOKUP(Orders_CLEAN[[#This Row],[ProductID]],Products[ProductID],Products[Cost])</f>
        <v>498.61</v>
      </c>
      <c r="J1937">
        <v>2</v>
      </c>
      <c r="K1937" s="6">
        <v>944.31</v>
      </c>
      <c r="L1937" s="7">
        <v>0</v>
      </c>
      <c r="M1937" t="s">
        <v>27</v>
      </c>
      <c r="N1937" t="s">
        <v>21</v>
      </c>
      <c r="O1937" t="str">
        <f>_xlfn.XLOOKUP(Orders_CLEAN[[#This Row],[Region]],Region_lookup[RegionCode],Region_lookup[RegionName])</f>
        <v>KwaZulu-Natal</v>
      </c>
      <c r="P1937" t="s">
        <v>97</v>
      </c>
      <c r="Q1937" t="str">
        <f>_xlfn.XLOOKUP(Orders_CLEAN[[#This Row],[EmployeeID]],Employees[EmployeeID],Employees[EmployeeName])</f>
        <v>Bongani Sithole</v>
      </c>
      <c r="R1937" s="8">
        <f>Orders_CLEAN[[#This Row],[Quantity]]*Orders_CLEAN[[#This Row],[UnitPrice]]*(1-Orders_CLEAN[[#This Row],[Discount]])</f>
        <v>1888.62</v>
      </c>
      <c r="S1937" s="8">
        <f>Orders_CLEAN[[#This Row],[Cost]]*Orders_CLEAN[[#This Row],[Quantity]]</f>
        <v>997.22</v>
      </c>
      <c r="T1937" s="8">
        <f>Orders_CLEAN[[#This Row],[LineTotal]]-Orders_CLEAN[[#This Row],[LineCost]]</f>
        <v>891.39999999999986</v>
      </c>
      <c r="U1937" s="8" t="str">
        <f>IFERROR(IF(Orders_CLEAN[[#This Row],[Profit]]/Orders_CLEAN[[#This Row],[LineTotal]]&gt;0.3, "High", IF(Orders_CLEAN[[#This Row],[Profit]]/Orders_CLEAN[[#This Row],[LineTotal]]&gt;=0.15, "Medium", "Low")), "Quantity Error!")</f>
        <v>High</v>
      </c>
      <c r="V1937" s="8" t="str">
        <f>IF(COUNTIF(Returns[OrderID], Orders_CLEAN[[#This Row],[OrderID]])&gt;0, "Yes", "No")</f>
        <v>No</v>
      </c>
      <c r="W1937" s="19">
        <f>IF(Orders_CLEAN[[#This Row],[Returned]]="Yes",1,0)</f>
        <v>0</v>
      </c>
    </row>
    <row r="1938" spans="1:23" x14ac:dyDescent="0.2">
      <c r="A1938" t="s">
        <v>2757</v>
      </c>
      <c r="B1938" s="5">
        <v>45387</v>
      </c>
      <c r="C1938" s="5" t="str">
        <f>IF(Orders_CLEAN[[#This Row],[Quantity]]="", "Quantity Error!", "Q"&amp;ROUNDUP(MONTH(Orders_CLEAN[[#This Row],[OrderDate]])/3,0))</f>
        <v>Q2</v>
      </c>
      <c r="D1938" t="s">
        <v>451</v>
      </c>
      <c r="E1938" t="str">
        <f>_xlfn.XLOOKUP(Orders_CLEAN[[#This Row],[CustomerID]],Customers[CustomerID],Customers[CustomerName])</f>
        <v>Anja Dlamini</v>
      </c>
      <c r="F1938" t="s">
        <v>195</v>
      </c>
      <c r="G1938" t="str">
        <f>_xlfn.XLOOKUP(Orders_CLEAN[[#This Row],[ProductID]],Products[ProductID],Products[ProductName])</f>
        <v>Printers Model 2</v>
      </c>
      <c r="H1938" t="str">
        <f>_xlfn.XLOOKUP(Orders_CLEAN[[#This Row],[ProductName]],Products[ProductName],Products[Category])</f>
        <v>Technology</v>
      </c>
      <c r="I1938" s="6">
        <f>_xlfn.XLOOKUP(Orders_CLEAN[[#This Row],[ProductID]],Products[ProductID],Products[Cost])</f>
        <v>338.21</v>
      </c>
      <c r="J1938">
        <v>1</v>
      </c>
      <c r="K1938" s="6">
        <v>661.25</v>
      </c>
      <c r="L1938" s="7">
        <v>0</v>
      </c>
      <c r="M1938" t="s">
        <v>62</v>
      </c>
      <c r="N1938" t="s">
        <v>31</v>
      </c>
      <c r="O1938" t="str">
        <f>_xlfn.XLOOKUP(Orders_CLEAN[[#This Row],[Region]],Region_lookup[RegionCode],Region_lookup[RegionName])</f>
        <v>Gauteng</v>
      </c>
      <c r="P1938" t="s">
        <v>43</v>
      </c>
      <c r="Q1938" t="str">
        <f>_xlfn.XLOOKUP(Orders_CLEAN[[#This Row],[EmployeeID]],Employees[EmployeeID],Employees[EmployeeName])</f>
        <v>Thabo Dlamini</v>
      </c>
      <c r="R1938" s="8">
        <f>Orders_CLEAN[[#This Row],[Quantity]]*Orders_CLEAN[[#This Row],[UnitPrice]]*(1-Orders_CLEAN[[#This Row],[Discount]])</f>
        <v>661.25</v>
      </c>
      <c r="S1938" s="8">
        <f>Orders_CLEAN[[#This Row],[Cost]]*Orders_CLEAN[[#This Row],[Quantity]]</f>
        <v>338.21</v>
      </c>
      <c r="T1938" s="8">
        <f>Orders_CLEAN[[#This Row],[LineTotal]]-Orders_CLEAN[[#This Row],[LineCost]]</f>
        <v>323.04000000000002</v>
      </c>
      <c r="U1938" s="8" t="str">
        <f>IFERROR(IF(Orders_CLEAN[[#This Row],[Profit]]/Orders_CLEAN[[#This Row],[LineTotal]]&gt;0.3, "High", IF(Orders_CLEAN[[#This Row],[Profit]]/Orders_CLEAN[[#This Row],[LineTotal]]&gt;=0.15, "Medium", "Low")), "Quantity Error!")</f>
        <v>High</v>
      </c>
      <c r="V1938" s="8" t="str">
        <f>IF(COUNTIF(Returns[OrderID], Orders_CLEAN[[#This Row],[OrderID]])&gt;0, "Yes", "No")</f>
        <v>No</v>
      </c>
      <c r="W1938" s="19">
        <f>IF(Orders_CLEAN[[#This Row],[Returned]]="Yes",1,0)</f>
        <v>0</v>
      </c>
    </row>
    <row r="1939" spans="1:23" x14ac:dyDescent="0.2">
      <c r="A1939" t="s">
        <v>2759</v>
      </c>
      <c r="B1939" s="5">
        <v>45545</v>
      </c>
      <c r="C1939" s="5" t="str">
        <f>IF(Orders_CLEAN[[#This Row],[Quantity]]="", "Quantity Error!", "Q"&amp;ROUNDUP(MONTH(Orders_CLEAN[[#This Row],[OrderDate]])/3,0))</f>
        <v>Q3</v>
      </c>
      <c r="D1939" t="s">
        <v>147</v>
      </c>
      <c r="E1939" t="str">
        <f>_xlfn.XLOOKUP(Orders_CLEAN[[#This Row],[CustomerID]],Customers[CustomerID],Customers[CustomerName])</f>
        <v>Anja Botha</v>
      </c>
      <c r="F1939" t="s">
        <v>297</v>
      </c>
      <c r="G1939" t="str">
        <f>_xlfn.XLOOKUP(Orders_CLEAN[[#This Row],[ProductID]],Products[ProductID],Products[ProductName])</f>
        <v>Laptops Model 2</v>
      </c>
      <c r="H1939" t="str">
        <f>_xlfn.XLOOKUP(Orders_CLEAN[[#This Row],[ProductName]],Products[ProductName],Products[Category])</f>
        <v>Technology</v>
      </c>
      <c r="I1939" s="6">
        <f>_xlfn.XLOOKUP(Orders_CLEAN[[#This Row],[ProductID]],Products[ProductID],Products[Cost])</f>
        <v>55.26</v>
      </c>
      <c r="J1939">
        <v>7</v>
      </c>
      <c r="K1939" s="6">
        <v>112.32</v>
      </c>
      <c r="L1939" s="7">
        <v>0.2</v>
      </c>
      <c r="M1939" t="s">
        <v>13</v>
      </c>
      <c r="N1939" t="s">
        <v>31</v>
      </c>
      <c r="O1939" t="str">
        <f>_xlfn.XLOOKUP(Orders_CLEAN[[#This Row],[Region]],Region_lookup[RegionCode],Region_lookup[RegionName])</f>
        <v>Gauteng</v>
      </c>
      <c r="P1939" t="s">
        <v>43</v>
      </c>
      <c r="Q1939" t="str">
        <f>_xlfn.XLOOKUP(Orders_CLEAN[[#This Row],[EmployeeID]],Employees[EmployeeID],Employees[EmployeeName])</f>
        <v>Thabo Dlamini</v>
      </c>
      <c r="R1939" s="8">
        <f>Orders_CLEAN[[#This Row],[Quantity]]*Orders_CLEAN[[#This Row],[UnitPrice]]*(1-Orders_CLEAN[[#This Row],[Discount]])</f>
        <v>628.99200000000008</v>
      </c>
      <c r="S1939" s="8">
        <f>Orders_CLEAN[[#This Row],[Cost]]*Orders_CLEAN[[#This Row],[Quantity]]</f>
        <v>386.82</v>
      </c>
      <c r="T1939" s="8">
        <f>Orders_CLEAN[[#This Row],[LineTotal]]-Orders_CLEAN[[#This Row],[LineCost]]</f>
        <v>242.17200000000008</v>
      </c>
      <c r="U1939" s="8" t="str">
        <f>IFERROR(IF(Orders_CLEAN[[#This Row],[Profit]]/Orders_CLEAN[[#This Row],[LineTotal]]&gt;0.3, "High", IF(Orders_CLEAN[[#This Row],[Profit]]/Orders_CLEAN[[#This Row],[LineTotal]]&gt;=0.15, "Medium", "Low")), "Quantity Error!")</f>
        <v>High</v>
      </c>
      <c r="V1939" s="8" t="str">
        <f>IF(COUNTIF(Returns[OrderID], Orders_CLEAN[[#This Row],[OrderID]])&gt;0, "Yes", "No")</f>
        <v>No</v>
      </c>
      <c r="W1939" s="19">
        <f>IF(Orders_CLEAN[[#This Row],[Returned]]="Yes",1,0)</f>
        <v>0</v>
      </c>
    </row>
    <row r="1940" spans="1:23" x14ac:dyDescent="0.2">
      <c r="A1940" t="s">
        <v>2760</v>
      </c>
      <c r="B1940" s="5">
        <v>45835</v>
      </c>
      <c r="C1940" s="5" t="str">
        <f>IF(Orders_CLEAN[[#This Row],[Quantity]]="", "Quantity Error!", "Q"&amp;ROUNDUP(MONTH(Orders_CLEAN[[#This Row],[OrderDate]])/3,0))</f>
        <v>Q2</v>
      </c>
      <c r="D1940" t="s">
        <v>154</v>
      </c>
      <c r="E1940" t="str">
        <f>_xlfn.XLOOKUP(Orders_CLEAN[[#This Row],[CustomerID]],Customers[CustomerID],Customers[CustomerName])</f>
        <v>Nomvula Mahlangu</v>
      </c>
      <c r="F1940" t="s">
        <v>100</v>
      </c>
      <c r="G1940" t="str">
        <f>_xlfn.XLOOKUP(Orders_CLEAN[[#This Row],[ProductID]],Products[ProductID],Products[ProductName])</f>
        <v>Printers Model 1</v>
      </c>
      <c r="H1940" t="str">
        <f>_xlfn.XLOOKUP(Orders_CLEAN[[#This Row],[ProductName]],Products[ProductName],Products[Category])</f>
        <v>Technology</v>
      </c>
      <c r="I1940" s="6">
        <f>_xlfn.XLOOKUP(Orders_CLEAN[[#This Row],[ProductID]],Products[ProductID],Products[Cost])</f>
        <v>595.79999999999995</v>
      </c>
      <c r="J1940">
        <v>1</v>
      </c>
      <c r="K1940" s="6">
        <v>1280.18</v>
      </c>
      <c r="L1940" s="7">
        <v>0</v>
      </c>
      <c r="M1940" t="s">
        <v>27</v>
      </c>
      <c r="N1940" t="s">
        <v>31</v>
      </c>
      <c r="O1940" t="str">
        <f>_xlfn.XLOOKUP(Orders_CLEAN[[#This Row],[Region]],Region_lookup[RegionCode],Region_lookup[RegionName])</f>
        <v>Gauteng</v>
      </c>
      <c r="P1940" t="s">
        <v>43</v>
      </c>
      <c r="Q1940" t="str">
        <f>_xlfn.XLOOKUP(Orders_CLEAN[[#This Row],[EmployeeID]],Employees[EmployeeID],Employees[EmployeeName])</f>
        <v>Thabo Dlamini</v>
      </c>
      <c r="R1940" s="8">
        <f>Orders_CLEAN[[#This Row],[Quantity]]*Orders_CLEAN[[#This Row],[UnitPrice]]*(1-Orders_CLEAN[[#This Row],[Discount]])</f>
        <v>1280.18</v>
      </c>
      <c r="S1940" s="8">
        <f>Orders_CLEAN[[#This Row],[Cost]]*Orders_CLEAN[[#This Row],[Quantity]]</f>
        <v>595.79999999999995</v>
      </c>
      <c r="T1940" s="8">
        <f>Orders_CLEAN[[#This Row],[LineTotal]]-Orders_CLEAN[[#This Row],[LineCost]]</f>
        <v>684.38000000000011</v>
      </c>
      <c r="U1940" s="8" t="str">
        <f>IFERROR(IF(Orders_CLEAN[[#This Row],[Profit]]/Orders_CLEAN[[#This Row],[LineTotal]]&gt;0.3, "High", IF(Orders_CLEAN[[#This Row],[Profit]]/Orders_CLEAN[[#This Row],[LineTotal]]&gt;=0.15, "Medium", "Low")), "Quantity Error!")</f>
        <v>High</v>
      </c>
      <c r="V1940" s="8" t="str">
        <f>IF(COUNTIF(Returns[OrderID], Orders_CLEAN[[#This Row],[OrderID]])&gt;0, "Yes", "No")</f>
        <v>No</v>
      </c>
      <c r="W1940" s="19">
        <f>IF(Orders_CLEAN[[#This Row],[Returned]]="Yes",1,0)</f>
        <v>0</v>
      </c>
    </row>
    <row r="1941" spans="1:23" x14ac:dyDescent="0.2">
      <c r="A1941" t="s">
        <v>2761</v>
      </c>
      <c r="B1941" s="5">
        <v>45608</v>
      </c>
      <c r="C1941" s="5" t="str">
        <f>IF(Orders_CLEAN[[#This Row],[Quantity]]="", "Quantity Error!", "Q"&amp;ROUNDUP(MONTH(Orders_CLEAN[[#This Row],[OrderDate]])/3,0))</f>
        <v>Q4</v>
      </c>
      <c r="D1941" t="s">
        <v>353</v>
      </c>
      <c r="E1941" t="str">
        <f>_xlfn.XLOOKUP(Orders_CLEAN[[#This Row],[CustomerID]],Customers[CustomerID],Customers[CustomerName])</f>
        <v>Sipho Joubert</v>
      </c>
      <c r="F1941" t="s">
        <v>61</v>
      </c>
      <c r="G1941" t="str">
        <f>_xlfn.XLOOKUP(Orders_CLEAN[[#This Row],[ProductID]],Products[ProductID],Products[ProductName])</f>
        <v>Laptops Model 4</v>
      </c>
      <c r="H1941" t="str">
        <f>_xlfn.XLOOKUP(Orders_CLEAN[[#This Row],[ProductName]],Products[ProductName],Products[Category])</f>
        <v>Technology</v>
      </c>
      <c r="I1941" s="6">
        <f>_xlfn.XLOOKUP(Orders_CLEAN[[#This Row],[ProductID]],Products[ProductID],Products[Cost])</f>
        <v>329.6</v>
      </c>
      <c r="J1941">
        <v>2</v>
      </c>
      <c r="K1941" s="6">
        <v>455.77</v>
      </c>
      <c r="L1941" s="7">
        <v>0.15</v>
      </c>
      <c r="M1941" t="s">
        <v>36</v>
      </c>
      <c r="N1941" t="s">
        <v>21</v>
      </c>
      <c r="O1941" t="str">
        <f>_xlfn.XLOOKUP(Orders_CLEAN[[#This Row],[Region]],Region_lookup[RegionCode],Region_lookup[RegionName])</f>
        <v>KwaZulu-Natal</v>
      </c>
      <c r="P1941" t="s">
        <v>22</v>
      </c>
      <c r="Q1941" t="str">
        <f>_xlfn.XLOOKUP(Orders_CLEAN[[#This Row],[EmployeeID]],Employees[EmployeeID],Employees[EmployeeName])</f>
        <v>Thabo Le Roux</v>
      </c>
      <c r="R1941" s="8">
        <f>Orders_CLEAN[[#This Row],[Quantity]]*Orders_CLEAN[[#This Row],[UnitPrice]]*(1-Orders_CLEAN[[#This Row],[Discount]])</f>
        <v>774.80899999999997</v>
      </c>
      <c r="S1941" s="8">
        <f>Orders_CLEAN[[#This Row],[Cost]]*Orders_CLEAN[[#This Row],[Quantity]]</f>
        <v>659.2</v>
      </c>
      <c r="T1941" s="8">
        <f>Orders_CLEAN[[#This Row],[LineTotal]]-Orders_CLEAN[[#This Row],[LineCost]]</f>
        <v>115.60899999999992</v>
      </c>
      <c r="U1941" s="8" t="str">
        <f>IFERROR(IF(Orders_CLEAN[[#This Row],[Profit]]/Orders_CLEAN[[#This Row],[LineTotal]]&gt;0.3, "High", IF(Orders_CLEAN[[#This Row],[Profit]]/Orders_CLEAN[[#This Row],[LineTotal]]&gt;=0.15, "Medium", "Low")), "Quantity Error!")</f>
        <v>Low</v>
      </c>
      <c r="V1941" s="8" t="str">
        <f>IF(COUNTIF(Returns[OrderID], Orders_CLEAN[[#This Row],[OrderID]])&gt;0, "Yes", "No")</f>
        <v>No</v>
      </c>
      <c r="W1941" s="19">
        <f>IF(Orders_CLEAN[[#This Row],[Returned]]="Yes",1,0)</f>
        <v>0</v>
      </c>
    </row>
    <row r="1942" spans="1:23" x14ac:dyDescent="0.2">
      <c r="A1942" t="s">
        <v>2763</v>
      </c>
      <c r="B1942" s="5">
        <v>45513</v>
      </c>
      <c r="C1942" s="5" t="str">
        <f>IF(Orders_CLEAN[[#This Row],[Quantity]]="", "Quantity Error!", "Q"&amp;ROUNDUP(MONTH(Orders_CLEAN[[#This Row],[OrderDate]])/3,0))</f>
        <v>Q3</v>
      </c>
      <c r="D1942" t="s">
        <v>317</v>
      </c>
      <c r="E1942" t="str">
        <f>_xlfn.XLOOKUP(Orders_CLEAN[[#This Row],[CustomerID]],Customers[CustomerID],Customers[CustomerName])</f>
        <v>Deon Dlamini</v>
      </c>
      <c r="F1942" t="s">
        <v>35</v>
      </c>
      <c r="G1942" t="str">
        <f>_xlfn.XLOOKUP(Orders_CLEAN[[#This Row],[ProductID]],Products[ProductID],Products[ProductName])</f>
        <v>Accessories Model 1</v>
      </c>
      <c r="H1942" t="str">
        <f>_xlfn.XLOOKUP(Orders_CLEAN[[#This Row],[ProductName]],Products[ProductName],Products[Category])</f>
        <v>Technology</v>
      </c>
      <c r="I1942" s="6">
        <f>_xlfn.XLOOKUP(Orders_CLEAN[[#This Row],[ProductID]],Products[ProductID],Products[Cost])</f>
        <v>329.45</v>
      </c>
      <c r="J1942">
        <v>2</v>
      </c>
      <c r="K1942" s="6">
        <v>709.62</v>
      </c>
      <c r="L1942" s="7">
        <v>0.05</v>
      </c>
      <c r="M1942" t="s">
        <v>62</v>
      </c>
      <c r="N1942" t="s">
        <v>31</v>
      </c>
      <c r="O1942" t="str">
        <f>_xlfn.XLOOKUP(Orders_CLEAN[[#This Row],[Region]],Region_lookup[RegionCode],Region_lookup[RegionName])</f>
        <v>Gauteng</v>
      </c>
      <c r="P1942" t="s">
        <v>32</v>
      </c>
      <c r="Q1942" t="str">
        <f>_xlfn.XLOOKUP(Orders_CLEAN[[#This Row],[EmployeeID]],Employees[EmployeeID],Employees[EmployeeName])</f>
        <v>Nomvula Mokoena</v>
      </c>
      <c r="R1942" s="8">
        <f>Orders_CLEAN[[#This Row],[Quantity]]*Orders_CLEAN[[#This Row],[UnitPrice]]*(1-Orders_CLEAN[[#This Row],[Discount]])</f>
        <v>1348.278</v>
      </c>
      <c r="S1942" s="8">
        <f>Orders_CLEAN[[#This Row],[Cost]]*Orders_CLEAN[[#This Row],[Quantity]]</f>
        <v>658.9</v>
      </c>
      <c r="T1942" s="8">
        <f>Orders_CLEAN[[#This Row],[LineTotal]]-Orders_CLEAN[[#This Row],[LineCost]]</f>
        <v>689.37800000000004</v>
      </c>
      <c r="U1942" s="8" t="str">
        <f>IFERROR(IF(Orders_CLEAN[[#This Row],[Profit]]/Orders_CLEAN[[#This Row],[LineTotal]]&gt;0.3, "High", IF(Orders_CLEAN[[#This Row],[Profit]]/Orders_CLEAN[[#This Row],[LineTotal]]&gt;=0.15, "Medium", "Low")), "Quantity Error!")</f>
        <v>High</v>
      </c>
      <c r="V1942" s="8" t="str">
        <f>IF(COUNTIF(Returns[OrderID], Orders_CLEAN[[#This Row],[OrderID]])&gt;0, "Yes", "No")</f>
        <v>No</v>
      </c>
      <c r="W1942" s="19">
        <f>IF(Orders_CLEAN[[#This Row],[Returned]]="Yes",1,0)</f>
        <v>0</v>
      </c>
    </row>
    <row r="1943" spans="1:23" x14ac:dyDescent="0.2">
      <c r="A1943" t="s">
        <v>2764</v>
      </c>
      <c r="B1943" s="5">
        <v>45500</v>
      </c>
      <c r="C1943" s="5" t="str">
        <f>IF(Orders_CLEAN[[#This Row],[Quantity]]="", "Quantity Error!", "Q"&amp;ROUNDUP(MONTH(Orders_CLEAN[[#This Row],[OrderDate]])/3,0))</f>
        <v>Q3</v>
      </c>
      <c r="D1943" t="s">
        <v>263</v>
      </c>
      <c r="E1943" t="str">
        <f>_xlfn.XLOOKUP(Orders_CLEAN[[#This Row],[CustomerID]],Customers[CustomerID],Customers[CustomerName])</f>
        <v>Kagiso Coetzee</v>
      </c>
      <c r="F1943" t="s">
        <v>413</v>
      </c>
      <c r="G1943" t="str">
        <f>_xlfn.XLOOKUP(Orders_CLEAN[[#This Row],[ProductID]],Products[ProductID],Products[ProductName])</f>
        <v>Monitors Model 4</v>
      </c>
      <c r="H1943" t="str">
        <f>_xlfn.XLOOKUP(Orders_CLEAN[[#This Row],[ProductName]],Products[ProductName],Products[Category])</f>
        <v>Technology</v>
      </c>
      <c r="I1943" s="6">
        <f>_xlfn.XLOOKUP(Orders_CLEAN[[#This Row],[ProductID]],Products[ProductID],Products[Cost])</f>
        <v>365.65</v>
      </c>
      <c r="J1943">
        <v>7</v>
      </c>
      <c r="K1943" s="6">
        <v>689.97</v>
      </c>
      <c r="L1943" s="7">
        <v>0.1</v>
      </c>
      <c r="M1943" t="s">
        <v>27</v>
      </c>
      <c r="N1943" t="s">
        <v>14</v>
      </c>
      <c r="O1943" t="str">
        <f>_xlfn.XLOOKUP(Orders_CLEAN[[#This Row],[Region]],Region_lookup[RegionCode],Region_lookup[RegionName])</f>
        <v>Western Cape</v>
      </c>
      <c r="P1943" t="s">
        <v>93</v>
      </c>
      <c r="Q1943" t="str">
        <f>_xlfn.XLOOKUP(Orders_CLEAN[[#This Row],[EmployeeID]],Employees[EmployeeID],Employees[EmployeeName])</f>
        <v>Anja Zulu</v>
      </c>
      <c r="R1943" s="8">
        <f>Orders_CLEAN[[#This Row],[Quantity]]*Orders_CLEAN[[#This Row],[UnitPrice]]*(1-Orders_CLEAN[[#This Row],[Discount]])</f>
        <v>4346.8109999999997</v>
      </c>
      <c r="S1943" s="8">
        <f>Orders_CLEAN[[#This Row],[Cost]]*Orders_CLEAN[[#This Row],[Quantity]]</f>
        <v>2559.5499999999997</v>
      </c>
      <c r="T1943" s="8">
        <f>Orders_CLEAN[[#This Row],[LineTotal]]-Orders_CLEAN[[#This Row],[LineCost]]</f>
        <v>1787.261</v>
      </c>
      <c r="U1943" s="8" t="str">
        <f>IFERROR(IF(Orders_CLEAN[[#This Row],[Profit]]/Orders_CLEAN[[#This Row],[LineTotal]]&gt;0.3, "High", IF(Orders_CLEAN[[#This Row],[Profit]]/Orders_CLEAN[[#This Row],[LineTotal]]&gt;=0.15, "Medium", "Low")), "Quantity Error!")</f>
        <v>High</v>
      </c>
      <c r="V1943" s="8" t="str">
        <f>IF(COUNTIF(Returns[OrderID], Orders_CLEAN[[#This Row],[OrderID]])&gt;0, "Yes", "No")</f>
        <v>No</v>
      </c>
      <c r="W1943" s="19">
        <f>IF(Orders_CLEAN[[#This Row],[Returned]]="Yes",1,0)</f>
        <v>0</v>
      </c>
    </row>
    <row r="1944" spans="1:23" x14ac:dyDescent="0.2">
      <c r="A1944" t="s">
        <v>2766</v>
      </c>
      <c r="B1944" s="5">
        <v>45395</v>
      </c>
      <c r="C1944" s="5" t="str">
        <f>IF(Orders_CLEAN[[#This Row],[Quantity]]="", "Quantity Error!", "Q"&amp;ROUNDUP(MONTH(Orders_CLEAN[[#This Row],[OrderDate]])/3,0))</f>
        <v>Q2</v>
      </c>
      <c r="D1944" t="s">
        <v>261</v>
      </c>
      <c r="E1944" t="str">
        <f>_xlfn.XLOOKUP(Orders_CLEAN[[#This Row],[CustomerID]],Customers[CustomerID],Customers[CustomerName])</f>
        <v>Palesa Molefe</v>
      </c>
      <c r="F1944" t="s">
        <v>51</v>
      </c>
      <c r="G1944" t="str">
        <f>_xlfn.XLOOKUP(Orders_CLEAN[[#This Row],[ProductID]],Products[ProductID],Products[ProductName])</f>
        <v>Bookcases Model 4</v>
      </c>
      <c r="H1944" t="str">
        <f>_xlfn.XLOOKUP(Orders_CLEAN[[#This Row],[ProductName]],Products[ProductName],Products[Category])</f>
        <v>Furniture</v>
      </c>
      <c r="I1944" s="6">
        <f>_xlfn.XLOOKUP(Orders_CLEAN[[#This Row],[ProductID]],Products[ProductID],Products[Cost])</f>
        <v>539.9</v>
      </c>
      <c r="J1944">
        <v>1</v>
      </c>
      <c r="K1944" s="6">
        <v>1019.72</v>
      </c>
      <c r="L1944" s="7">
        <v>0</v>
      </c>
      <c r="M1944" t="s">
        <v>13</v>
      </c>
      <c r="N1944" t="s">
        <v>31</v>
      </c>
      <c r="O1944" t="str">
        <f>_xlfn.XLOOKUP(Orders_CLEAN[[#This Row],[Region]],Region_lookup[RegionCode],Region_lookup[RegionName])</f>
        <v>Gauteng</v>
      </c>
      <c r="P1944" t="s">
        <v>52</v>
      </c>
      <c r="Q1944" t="str">
        <f>_xlfn.XLOOKUP(Orders_CLEAN[[#This Row],[EmployeeID]],Employees[EmployeeID],Employees[EmployeeName])</f>
        <v>Precious Mbatha</v>
      </c>
      <c r="R1944" s="8">
        <f>Orders_CLEAN[[#This Row],[Quantity]]*Orders_CLEAN[[#This Row],[UnitPrice]]*(1-Orders_CLEAN[[#This Row],[Discount]])</f>
        <v>1019.72</v>
      </c>
      <c r="S1944" s="8">
        <f>Orders_CLEAN[[#This Row],[Cost]]*Orders_CLEAN[[#This Row],[Quantity]]</f>
        <v>539.9</v>
      </c>
      <c r="T1944" s="8">
        <f>Orders_CLEAN[[#This Row],[LineTotal]]-Orders_CLEAN[[#This Row],[LineCost]]</f>
        <v>479.82000000000005</v>
      </c>
      <c r="U1944" s="8" t="str">
        <f>IFERROR(IF(Orders_CLEAN[[#This Row],[Profit]]/Orders_CLEAN[[#This Row],[LineTotal]]&gt;0.3, "High", IF(Orders_CLEAN[[#This Row],[Profit]]/Orders_CLEAN[[#This Row],[LineTotal]]&gt;=0.15, "Medium", "Low")), "Quantity Error!")</f>
        <v>High</v>
      </c>
      <c r="V1944" s="8" t="str">
        <f>IF(COUNTIF(Returns[OrderID], Orders_CLEAN[[#This Row],[OrderID]])&gt;0, "Yes", "No")</f>
        <v>Yes</v>
      </c>
      <c r="W1944" s="19">
        <f>IF(Orders_CLEAN[[#This Row],[Returned]]="Yes",1,0)</f>
        <v>1</v>
      </c>
    </row>
    <row r="1945" spans="1:23" x14ac:dyDescent="0.2">
      <c r="A1945" t="s">
        <v>2767</v>
      </c>
      <c r="B1945" s="5">
        <v>45293</v>
      </c>
      <c r="C1945" s="5" t="str">
        <f>IF(Orders_CLEAN[[#This Row],[Quantity]]="", "Quantity Error!", "Q"&amp;ROUNDUP(MONTH(Orders_CLEAN[[#This Row],[OrderDate]])/3,0))</f>
        <v>Q1</v>
      </c>
      <c r="D1945" t="s">
        <v>428</v>
      </c>
      <c r="E1945" t="str">
        <f>_xlfn.XLOOKUP(Orders_CLEAN[[#This Row],[CustomerID]],Customers[CustomerID],Customers[CustomerName])</f>
        <v>Chantelle Steyn</v>
      </c>
      <c r="F1945" t="s">
        <v>151</v>
      </c>
      <c r="G1945" t="str">
        <f>_xlfn.XLOOKUP(Orders_CLEAN[[#This Row],[ProductID]],Products[ProductID],Products[ProductName])</f>
        <v>Binders Model 3</v>
      </c>
      <c r="H1945" t="str">
        <f>_xlfn.XLOOKUP(Orders_CLEAN[[#This Row],[ProductName]],Products[ProductName],Products[Category])</f>
        <v>Office Supplies</v>
      </c>
      <c r="I1945" s="6">
        <f>_xlfn.XLOOKUP(Orders_CLEAN[[#This Row],[ProductID]],Products[ProductID],Products[Cost])</f>
        <v>487.09</v>
      </c>
      <c r="J1945">
        <v>9</v>
      </c>
      <c r="K1945" s="6">
        <v>838.72</v>
      </c>
      <c r="L1945" s="7">
        <v>0</v>
      </c>
      <c r="M1945" t="s">
        <v>27</v>
      </c>
      <c r="N1945" t="s">
        <v>14</v>
      </c>
      <c r="O1945" t="str">
        <f>_xlfn.XLOOKUP(Orders_CLEAN[[#This Row],[Region]],Region_lookup[RegionCode],Region_lookup[RegionName])</f>
        <v>Western Cape</v>
      </c>
      <c r="P1945" t="s">
        <v>15</v>
      </c>
      <c r="Q1945" t="str">
        <f>_xlfn.XLOOKUP(Orders_CLEAN[[#This Row],[EmployeeID]],Employees[EmployeeID],Employees[EmployeeName])</f>
        <v>Anja Fourie</v>
      </c>
      <c r="R1945" s="8">
        <f>Orders_CLEAN[[#This Row],[Quantity]]*Orders_CLEAN[[#This Row],[UnitPrice]]*(1-Orders_CLEAN[[#This Row],[Discount]])</f>
        <v>7548.4800000000005</v>
      </c>
      <c r="S1945" s="8">
        <f>Orders_CLEAN[[#This Row],[Cost]]*Orders_CLEAN[[#This Row],[Quantity]]</f>
        <v>4383.8099999999995</v>
      </c>
      <c r="T1945" s="8">
        <f>Orders_CLEAN[[#This Row],[LineTotal]]-Orders_CLEAN[[#This Row],[LineCost]]</f>
        <v>3164.670000000001</v>
      </c>
      <c r="U1945" s="8" t="str">
        <f>IFERROR(IF(Orders_CLEAN[[#This Row],[Profit]]/Orders_CLEAN[[#This Row],[LineTotal]]&gt;0.3, "High", IF(Orders_CLEAN[[#This Row],[Profit]]/Orders_CLEAN[[#This Row],[LineTotal]]&gt;=0.15, "Medium", "Low")), "Quantity Error!")</f>
        <v>High</v>
      </c>
      <c r="V1945" s="8" t="str">
        <f>IF(COUNTIF(Returns[OrderID], Orders_CLEAN[[#This Row],[OrderID]])&gt;0, "Yes", "No")</f>
        <v>No</v>
      </c>
      <c r="W1945" s="19">
        <f>IF(Orders_CLEAN[[#This Row],[Returned]]="Yes",1,0)</f>
        <v>0</v>
      </c>
    </row>
    <row r="1946" spans="1:23" x14ac:dyDescent="0.2">
      <c r="A1946" t="s">
        <v>2768</v>
      </c>
      <c r="B1946" s="5">
        <v>45424</v>
      </c>
      <c r="C1946" s="5" t="str">
        <f>IF(Orders_CLEAN[[#This Row],[Quantity]]="", "Quantity Error!", "Q"&amp;ROUNDUP(MONTH(Orders_CLEAN[[#This Row],[OrderDate]])/3,0))</f>
        <v>Q2</v>
      </c>
      <c r="D1946" t="s">
        <v>110</v>
      </c>
      <c r="E1946" t="str">
        <f>_xlfn.XLOOKUP(Orders_CLEAN[[#This Row],[CustomerID]],Customers[CustomerID],Customers[CustomerName])</f>
        <v>Nomvula Khumalo</v>
      </c>
      <c r="F1946" t="s">
        <v>55</v>
      </c>
      <c r="G1946" t="str">
        <f>_xlfn.XLOOKUP(Orders_CLEAN[[#This Row],[ProductID]],Products[ProductID],Products[ProductName])</f>
        <v>Paper Model 3</v>
      </c>
      <c r="H1946" t="str">
        <f>_xlfn.XLOOKUP(Orders_CLEAN[[#This Row],[ProductName]],Products[ProductName],Products[Category])</f>
        <v>Office Supplies</v>
      </c>
      <c r="I1946" s="6">
        <f>_xlfn.XLOOKUP(Orders_CLEAN[[#This Row],[ProductID]],Products[ProductID],Products[Cost])</f>
        <v>239.71</v>
      </c>
      <c r="J1946">
        <v>5</v>
      </c>
      <c r="K1946" s="6">
        <v>522.34</v>
      </c>
      <c r="L1946" s="7">
        <v>0</v>
      </c>
      <c r="M1946" t="s">
        <v>27</v>
      </c>
      <c r="N1946" t="s">
        <v>21</v>
      </c>
      <c r="O1946" t="str">
        <f>_xlfn.XLOOKUP(Orders_CLEAN[[#This Row],[Region]],Region_lookup[RegionCode],Region_lookup[RegionName])</f>
        <v>KwaZulu-Natal</v>
      </c>
      <c r="P1946" t="s">
        <v>97</v>
      </c>
      <c r="Q1946" t="str">
        <f>_xlfn.XLOOKUP(Orders_CLEAN[[#This Row],[EmployeeID]],Employees[EmployeeID],Employees[EmployeeName])</f>
        <v>Bongani Sithole</v>
      </c>
      <c r="R1946" s="8">
        <f>Orders_CLEAN[[#This Row],[Quantity]]*Orders_CLEAN[[#This Row],[UnitPrice]]*(1-Orders_CLEAN[[#This Row],[Discount]])</f>
        <v>2611.7000000000003</v>
      </c>
      <c r="S1946" s="8">
        <f>Orders_CLEAN[[#This Row],[Cost]]*Orders_CLEAN[[#This Row],[Quantity]]</f>
        <v>1198.55</v>
      </c>
      <c r="T1946" s="8">
        <f>Orders_CLEAN[[#This Row],[LineTotal]]-Orders_CLEAN[[#This Row],[LineCost]]</f>
        <v>1413.1500000000003</v>
      </c>
      <c r="U1946" s="8" t="str">
        <f>IFERROR(IF(Orders_CLEAN[[#This Row],[Profit]]/Orders_CLEAN[[#This Row],[LineTotal]]&gt;0.3, "High", IF(Orders_CLEAN[[#This Row],[Profit]]/Orders_CLEAN[[#This Row],[LineTotal]]&gt;=0.15, "Medium", "Low")), "Quantity Error!")</f>
        <v>High</v>
      </c>
      <c r="V1946" s="8" t="str">
        <f>IF(COUNTIF(Returns[OrderID], Orders_CLEAN[[#This Row],[OrderID]])&gt;0, "Yes", "No")</f>
        <v>No</v>
      </c>
      <c r="W1946" s="19">
        <f>IF(Orders_CLEAN[[#This Row],[Returned]]="Yes",1,0)</f>
        <v>0</v>
      </c>
    </row>
    <row r="1947" spans="1:23" x14ac:dyDescent="0.2">
      <c r="A1947" t="s">
        <v>2769</v>
      </c>
      <c r="B1947" s="5">
        <v>45328</v>
      </c>
      <c r="C1947" s="5" t="str">
        <f>IF(Orders_CLEAN[[#This Row],[Quantity]]="", "Quantity Error!", "Q"&amp;ROUNDUP(MONTH(Orders_CLEAN[[#This Row],[OrderDate]])/3,0))</f>
        <v>Q1</v>
      </c>
      <c r="D1947" t="s">
        <v>103</v>
      </c>
      <c r="E1947" t="str">
        <f>_xlfn.XLOOKUP(Orders_CLEAN[[#This Row],[CustomerID]],Customers[CustomerID],Customers[CustomerName])</f>
        <v>Kagiso Khumalo</v>
      </c>
      <c r="F1947" t="s">
        <v>51</v>
      </c>
      <c r="G1947" t="str">
        <f>_xlfn.XLOOKUP(Orders_CLEAN[[#This Row],[ProductID]],Products[ProductID],Products[ProductName])</f>
        <v>Bookcases Model 4</v>
      </c>
      <c r="H1947" t="str">
        <f>_xlfn.XLOOKUP(Orders_CLEAN[[#This Row],[ProductName]],Products[ProductName],Products[Category])</f>
        <v>Furniture</v>
      </c>
      <c r="I1947" s="6">
        <f>_xlfn.XLOOKUP(Orders_CLEAN[[#This Row],[ProductID]],Products[ProductID],Products[Cost])</f>
        <v>539.9</v>
      </c>
      <c r="J1947">
        <v>6</v>
      </c>
      <c r="K1947" s="6">
        <v>1019.72</v>
      </c>
      <c r="L1947" s="7">
        <v>0</v>
      </c>
      <c r="M1947" t="s">
        <v>27</v>
      </c>
      <c r="N1947" t="s">
        <v>21</v>
      </c>
      <c r="O1947" t="str">
        <f>_xlfn.XLOOKUP(Orders_CLEAN[[#This Row],[Region]],Region_lookup[RegionCode],Region_lookup[RegionName])</f>
        <v>KwaZulu-Natal</v>
      </c>
      <c r="P1947" t="s">
        <v>170</v>
      </c>
      <c r="Q1947" t="str">
        <f>_xlfn.XLOOKUP(Orders_CLEAN[[#This Row],[EmployeeID]],Employees[EmployeeID],Employees[EmployeeName])</f>
        <v>Nomvula Le Roux</v>
      </c>
      <c r="R1947" s="8">
        <f>Orders_CLEAN[[#This Row],[Quantity]]*Orders_CLEAN[[#This Row],[UnitPrice]]*(1-Orders_CLEAN[[#This Row],[Discount]])</f>
        <v>6118.32</v>
      </c>
      <c r="S1947" s="8">
        <f>Orders_CLEAN[[#This Row],[Cost]]*Orders_CLEAN[[#This Row],[Quantity]]</f>
        <v>3239.3999999999996</v>
      </c>
      <c r="T1947" s="8">
        <f>Orders_CLEAN[[#This Row],[LineTotal]]-Orders_CLEAN[[#This Row],[LineCost]]</f>
        <v>2878.92</v>
      </c>
      <c r="U1947" s="8" t="str">
        <f>IFERROR(IF(Orders_CLEAN[[#This Row],[Profit]]/Orders_CLEAN[[#This Row],[LineTotal]]&gt;0.3, "High", IF(Orders_CLEAN[[#This Row],[Profit]]/Orders_CLEAN[[#This Row],[LineTotal]]&gt;=0.15, "Medium", "Low")), "Quantity Error!")</f>
        <v>High</v>
      </c>
      <c r="V1947" s="8" t="str">
        <f>IF(COUNTIF(Returns[OrderID], Orders_CLEAN[[#This Row],[OrderID]])&gt;0, "Yes", "No")</f>
        <v>No</v>
      </c>
      <c r="W1947" s="19">
        <f>IF(Orders_CLEAN[[#This Row],[Returned]]="Yes",1,0)</f>
        <v>0</v>
      </c>
    </row>
    <row r="1948" spans="1:23" x14ac:dyDescent="0.2">
      <c r="A1948" t="s">
        <v>2771</v>
      </c>
      <c r="B1948" s="5">
        <v>45297</v>
      </c>
      <c r="C1948" s="5" t="str">
        <f>IF(Orders_CLEAN[[#This Row],[Quantity]]="", "Quantity Error!", "Q"&amp;ROUNDUP(MONTH(Orders_CLEAN[[#This Row],[OrderDate]])/3,0))</f>
        <v>Q1</v>
      </c>
      <c r="D1948" t="s">
        <v>616</v>
      </c>
      <c r="E1948" t="str">
        <f>_xlfn.XLOOKUP(Orders_CLEAN[[#This Row],[CustomerID]],Customers[CustomerID],Customers[CustomerName])</f>
        <v>Elmarie Fourie</v>
      </c>
      <c r="F1948" t="s">
        <v>181</v>
      </c>
      <c r="G1948" t="str">
        <f>_xlfn.XLOOKUP(Orders_CLEAN[[#This Row],[ProductID]],Products[ProductID],Products[ProductName])</f>
        <v>Envelopes Model 1</v>
      </c>
      <c r="H1948" t="str">
        <f>_xlfn.XLOOKUP(Orders_CLEAN[[#This Row],[ProductName]],Products[ProductName],Products[Category])</f>
        <v>Office Supplies</v>
      </c>
      <c r="I1948" s="6">
        <f>_xlfn.XLOOKUP(Orders_CLEAN[[#This Row],[ProductID]],Products[ProductID],Products[Cost])</f>
        <v>76.66</v>
      </c>
      <c r="J1948">
        <v>12</v>
      </c>
      <c r="K1948" s="6">
        <v>117.32</v>
      </c>
      <c r="L1948" s="7">
        <v>0.15</v>
      </c>
      <c r="M1948" t="s">
        <v>27</v>
      </c>
      <c r="N1948" t="s">
        <v>14</v>
      </c>
      <c r="O1948" t="str">
        <f>_xlfn.XLOOKUP(Orders_CLEAN[[#This Row],[Region]],Region_lookup[RegionCode],Region_lookup[RegionName])</f>
        <v>Western Cape</v>
      </c>
      <c r="P1948" t="s">
        <v>15</v>
      </c>
      <c r="Q1948" t="str">
        <f>_xlfn.XLOOKUP(Orders_CLEAN[[#This Row],[EmployeeID]],Employees[EmployeeID],Employees[EmployeeName])</f>
        <v>Anja Fourie</v>
      </c>
      <c r="R1948" s="8">
        <f>Orders_CLEAN[[#This Row],[Quantity]]*Orders_CLEAN[[#This Row],[UnitPrice]]*(1-Orders_CLEAN[[#This Row],[Discount]])</f>
        <v>1196.664</v>
      </c>
      <c r="S1948" s="8">
        <f>Orders_CLEAN[[#This Row],[Cost]]*Orders_CLEAN[[#This Row],[Quantity]]</f>
        <v>919.92</v>
      </c>
      <c r="T1948" s="8">
        <f>Orders_CLEAN[[#This Row],[LineTotal]]-Orders_CLEAN[[#This Row],[LineCost]]</f>
        <v>276.74400000000003</v>
      </c>
      <c r="U1948" s="8" t="str">
        <f>IFERROR(IF(Orders_CLEAN[[#This Row],[Profit]]/Orders_CLEAN[[#This Row],[LineTotal]]&gt;0.3, "High", IF(Orders_CLEAN[[#This Row],[Profit]]/Orders_CLEAN[[#This Row],[LineTotal]]&gt;=0.15, "Medium", "Low")), "Quantity Error!")</f>
        <v>Medium</v>
      </c>
      <c r="V1948" s="8" t="str">
        <f>IF(COUNTIF(Returns[OrderID], Orders_CLEAN[[#This Row],[OrderID]])&gt;0, "Yes", "No")</f>
        <v>No</v>
      </c>
      <c r="W1948" s="19">
        <f>IF(Orders_CLEAN[[#This Row],[Returned]]="Yes",1,0)</f>
        <v>0</v>
      </c>
    </row>
    <row r="1949" spans="1:23" x14ac:dyDescent="0.2">
      <c r="A1949" t="s">
        <v>2772</v>
      </c>
      <c r="B1949" s="5">
        <v>45636</v>
      </c>
      <c r="C1949" s="5" t="str">
        <f>IF(Orders_CLEAN[[#This Row],[Quantity]]="", "Quantity Error!", "Q"&amp;ROUNDUP(MONTH(Orders_CLEAN[[#This Row],[OrderDate]])/3,0))</f>
        <v>Q4</v>
      </c>
      <c r="D1949" t="s">
        <v>416</v>
      </c>
      <c r="E1949" t="str">
        <f>_xlfn.XLOOKUP(Orders_CLEAN[[#This Row],[CustomerID]],Customers[CustomerID],Customers[CustomerName])</f>
        <v>Kagiso Le Roux</v>
      </c>
      <c r="F1949" t="s">
        <v>162</v>
      </c>
      <c r="G1949" t="str">
        <f>_xlfn.XLOOKUP(Orders_CLEAN[[#This Row],[ProductID]],Products[ProductID],Products[ProductName])</f>
        <v>Chairs Model 1</v>
      </c>
      <c r="H1949" t="str">
        <f>_xlfn.XLOOKUP(Orders_CLEAN[[#This Row],[ProductName]],Products[ProductName],Products[Category])</f>
        <v>Furniture</v>
      </c>
      <c r="I1949" s="6">
        <f>_xlfn.XLOOKUP(Orders_CLEAN[[#This Row],[ProductID]],Products[ProductID],Products[Cost])</f>
        <v>96.56</v>
      </c>
      <c r="J1949">
        <v>5</v>
      </c>
      <c r="K1949" s="6">
        <v>209.03</v>
      </c>
      <c r="L1949" s="7">
        <v>0.1</v>
      </c>
      <c r="M1949" t="s">
        <v>13</v>
      </c>
      <c r="N1949" t="s">
        <v>47</v>
      </c>
      <c r="O1949" t="str">
        <f>_xlfn.XLOOKUP(Orders_CLEAN[[#This Row],[Region]],Region_lookup[RegionCode],Region_lookup[RegionName])</f>
        <v>Eastern Cape</v>
      </c>
      <c r="P1949" t="s">
        <v>58</v>
      </c>
      <c r="Q1949" t="str">
        <f>_xlfn.XLOOKUP(Orders_CLEAN[[#This Row],[EmployeeID]],Employees[EmployeeID],Employees[EmployeeName])</f>
        <v>Palesa Steyn</v>
      </c>
      <c r="R1949" s="8">
        <f>Orders_CLEAN[[#This Row],[Quantity]]*Orders_CLEAN[[#This Row],[UnitPrice]]*(1-Orders_CLEAN[[#This Row],[Discount]])</f>
        <v>940.6350000000001</v>
      </c>
      <c r="S1949" s="8">
        <f>Orders_CLEAN[[#This Row],[Cost]]*Orders_CLEAN[[#This Row],[Quantity]]</f>
        <v>482.8</v>
      </c>
      <c r="T1949" s="8">
        <f>Orders_CLEAN[[#This Row],[LineTotal]]-Orders_CLEAN[[#This Row],[LineCost]]</f>
        <v>457.83500000000009</v>
      </c>
      <c r="U1949" s="8" t="str">
        <f>IFERROR(IF(Orders_CLEAN[[#This Row],[Profit]]/Orders_CLEAN[[#This Row],[LineTotal]]&gt;0.3, "High", IF(Orders_CLEAN[[#This Row],[Profit]]/Orders_CLEAN[[#This Row],[LineTotal]]&gt;=0.15, "Medium", "Low")), "Quantity Error!")</f>
        <v>High</v>
      </c>
      <c r="V1949" s="8" t="str">
        <f>IF(COUNTIF(Returns[OrderID], Orders_CLEAN[[#This Row],[OrderID]])&gt;0, "Yes", "No")</f>
        <v>No</v>
      </c>
      <c r="W1949" s="19">
        <f>IF(Orders_CLEAN[[#This Row],[Returned]]="Yes",1,0)</f>
        <v>0</v>
      </c>
    </row>
    <row r="1950" spans="1:23" x14ac:dyDescent="0.2">
      <c r="A1950" t="s">
        <v>2774</v>
      </c>
      <c r="B1950" s="5">
        <v>45803</v>
      </c>
      <c r="C1950" s="5" t="str">
        <f>IF(Orders_CLEAN[[#This Row],[Quantity]]="", "Quantity Error!", "Q"&amp;ROUNDUP(MONTH(Orders_CLEAN[[#This Row],[OrderDate]])/3,0))</f>
        <v>Q2</v>
      </c>
      <c r="D1950" t="s">
        <v>191</v>
      </c>
      <c r="E1950" t="str">
        <f>_xlfn.XLOOKUP(Orders_CLEAN[[#This Row],[CustomerID]],Customers[CustomerID],Customers[CustomerName])</f>
        <v>Pieter Steyn</v>
      </c>
      <c r="F1950" t="s">
        <v>136</v>
      </c>
      <c r="G1950" t="str">
        <f>_xlfn.XLOOKUP(Orders_CLEAN[[#This Row],[ProductID]],Products[ProductID],Products[ProductName])</f>
        <v>Chairs Model 4</v>
      </c>
      <c r="H1950" t="str">
        <f>_xlfn.XLOOKUP(Orders_CLEAN[[#This Row],[ProductName]],Products[ProductName],Products[Category])</f>
        <v>Furniture</v>
      </c>
      <c r="I1950" s="6">
        <f>_xlfn.XLOOKUP(Orders_CLEAN[[#This Row],[ProductID]],Products[ProductID],Products[Cost])</f>
        <v>784.05</v>
      </c>
      <c r="J1950">
        <v>10</v>
      </c>
      <c r="K1950" s="6">
        <v>1700.53</v>
      </c>
      <c r="L1950" s="7">
        <v>0</v>
      </c>
      <c r="M1950" t="s">
        <v>13</v>
      </c>
      <c r="N1950" t="s">
        <v>47</v>
      </c>
      <c r="O1950" t="str">
        <f>_xlfn.XLOOKUP(Orders_CLEAN[[#This Row],[Region]],Region_lookup[RegionCode],Region_lookup[RegionName])</f>
        <v>Eastern Cape</v>
      </c>
      <c r="P1950" t="s">
        <v>58</v>
      </c>
      <c r="Q1950" t="str">
        <f>_xlfn.XLOOKUP(Orders_CLEAN[[#This Row],[EmployeeID]],Employees[EmployeeID],Employees[EmployeeName])</f>
        <v>Palesa Steyn</v>
      </c>
      <c r="R1950" s="8">
        <f>Orders_CLEAN[[#This Row],[Quantity]]*Orders_CLEAN[[#This Row],[UnitPrice]]*(1-Orders_CLEAN[[#This Row],[Discount]])</f>
        <v>17005.3</v>
      </c>
      <c r="S1950" s="8">
        <f>Orders_CLEAN[[#This Row],[Cost]]*Orders_CLEAN[[#This Row],[Quantity]]</f>
        <v>7840.5</v>
      </c>
      <c r="T1950" s="8">
        <f>Orders_CLEAN[[#This Row],[LineTotal]]-Orders_CLEAN[[#This Row],[LineCost]]</f>
        <v>9164.7999999999993</v>
      </c>
      <c r="U1950" s="8" t="str">
        <f>IFERROR(IF(Orders_CLEAN[[#This Row],[Profit]]/Orders_CLEAN[[#This Row],[LineTotal]]&gt;0.3, "High", IF(Orders_CLEAN[[#This Row],[Profit]]/Orders_CLEAN[[#This Row],[LineTotal]]&gt;=0.15, "Medium", "Low")), "Quantity Error!")</f>
        <v>High</v>
      </c>
      <c r="V1950" s="8" t="str">
        <f>IF(COUNTIF(Returns[OrderID], Orders_CLEAN[[#This Row],[OrderID]])&gt;0, "Yes", "No")</f>
        <v>No</v>
      </c>
      <c r="W1950" s="19">
        <f>IF(Orders_CLEAN[[#This Row],[Returned]]="Yes",1,0)</f>
        <v>0</v>
      </c>
    </row>
    <row r="1951" spans="1:23" x14ac:dyDescent="0.2">
      <c r="A1951" t="s">
        <v>2775</v>
      </c>
      <c r="B1951" s="5">
        <v>45814</v>
      </c>
      <c r="C1951" s="5" t="str">
        <f>IF(Orders_CLEAN[[#This Row],[Quantity]]="", "Quantity Error!", "Q"&amp;ROUNDUP(MONTH(Orders_CLEAN[[#This Row],[OrderDate]])/3,0))</f>
        <v>Q2</v>
      </c>
      <c r="D1951" t="s">
        <v>616</v>
      </c>
      <c r="E1951" t="str">
        <f>_xlfn.XLOOKUP(Orders_CLEAN[[#This Row],[CustomerID]],Customers[CustomerID],Customers[CustomerName])</f>
        <v>Elmarie Fourie</v>
      </c>
      <c r="F1951" t="s">
        <v>148</v>
      </c>
      <c r="G1951" t="str">
        <f>_xlfn.XLOOKUP(Orders_CLEAN[[#This Row],[ProductID]],Products[ProductID],Products[ProductName])</f>
        <v>Tables Model 3</v>
      </c>
      <c r="H1951" t="str">
        <f>_xlfn.XLOOKUP(Orders_CLEAN[[#This Row],[ProductName]],Products[ProductName],Products[Category])</f>
        <v>Furniture</v>
      </c>
      <c r="I1951" s="6">
        <f>_xlfn.XLOOKUP(Orders_CLEAN[[#This Row],[ProductID]],Products[ProductID],Products[Cost])</f>
        <v>190.89</v>
      </c>
      <c r="J1951">
        <v>5</v>
      </c>
      <c r="K1951" s="6">
        <v>243.15</v>
      </c>
      <c r="L1951" s="7">
        <v>0.2</v>
      </c>
      <c r="M1951" t="s">
        <v>27</v>
      </c>
      <c r="N1951" t="s">
        <v>14</v>
      </c>
      <c r="O1951" t="str">
        <f>_xlfn.XLOOKUP(Orders_CLEAN[[#This Row],[Region]],Region_lookup[RegionCode],Region_lookup[RegionName])</f>
        <v>Western Cape</v>
      </c>
      <c r="P1951" t="s">
        <v>93</v>
      </c>
      <c r="Q1951" t="str">
        <f>_xlfn.XLOOKUP(Orders_CLEAN[[#This Row],[EmployeeID]],Employees[EmployeeID],Employees[EmployeeName])</f>
        <v>Anja Zulu</v>
      </c>
      <c r="R1951" s="8">
        <f>Orders_CLEAN[[#This Row],[Quantity]]*Orders_CLEAN[[#This Row],[UnitPrice]]*(1-Orders_CLEAN[[#This Row],[Discount]])</f>
        <v>972.6</v>
      </c>
      <c r="S1951" s="8">
        <f>Orders_CLEAN[[#This Row],[Cost]]*Orders_CLEAN[[#This Row],[Quantity]]</f>
        <v>954.44999999999993</v>
      </c>
      <c r="T1951" s="8">
        <f>Orders_CLEAN[[#This Row],[LineTotal]]-Orders_CLEAN[[#This Row],[LineCost]]</f>
        <v>18.150000000000091</v>
      </c>
      <c r="U1951" s="8" t="str">
        <f>IFERROR(IF(Orders_CLEAN[[#This Row],[Profit]]/Orders_CLEAN[[#This Row],[LineTotal]]&gt;0.3, "High", IF(Orders_CLEAN[[#This Row],[Profit]]/Orders_CLEAN[[#This Row],[LineTotal]]&gt;=0.15, "Medium", "Low")), "Quantity Error!")</f>
        <v>Low</v>
      </c>
      <c r="V1951" s="8" t="str">
        <f>IF(COUNTIF(Returns[OrderID], Orders_CLEAN[[#This Row],[OrderID]])&gt;0, "Yes", "No")</f>
        <v>No</v>
      </c>
      <c r="W1951" s="19">
        <f>IF(Orders_CLEAN[[#This Row],[Returned]]="Yes",1,0)</f>
        <v>0</v>
      </c>
    </row>
    <row r="1952" spans="1:23" x14ac:dyDescent="0.2">
      <c r="A1952" t="s">
        <v>2776</v>
      </c>
      <c r="B1952" s="5">
        <v>45406</v>
      </c>
      <c r="C1952" s="5" t="str">
        <f>IF(Orders_CLEAN[[#This Row],[Quantity]]="", "Quantity Error!", "Q"&amp;ROUNDUP(MONTH(Orders_CLEAN[[#This Row],[OrderDate]])/3,0))</f>
        <v>Q2</v>
      </c>
      <c r="D1952" t="s">
        <v>194</v>
      </c>
      <c r="E1952" t="str">
        <f>_xlfn.XLOOKUP(Orders_CLEAN[[#This Row],[CustomerID]],Customers[CustomerID],Customers[CustomerName])</f>
        <v>Elmarie Molefe</v>
      </c>
      <c r="F1952" t="s">
        <v>124</v>
      </c>
      <c r="G1952" t="str">
        <f>_xlfn.XLOOKUP(Orders_CLEAN[[#This Row],[ProductID]],Products[ProductID],Products[ProductName])</f>
        <v>Binders Model 2</v>
      </c>
      <c r="H1952" t="str">
        <f>_xlfn.XLOOKUP(Orders_CLEAN[[#This Row],[ProductName]],Products[ProductName],Products[Category])</f>
        <v>Office Supplies</v>
      </c>
      <c r="I1952" s="6">
        <f>_xlfn.XLOOKUP(Orders_CLEAN[[#This Row],[ProductID]],Products[ProductID],Products[Cost])</f>
        <v>597.01</v>
      </c>
      <c r="J1952">
        <v>2</v>
      </c>
      <c r="K1952" s="6">
        <v>774.08</v>
      </c>
      <c r="L1952" s="7">
        <v>0</v>
      </c>
      <c r="M1952" t="s">
        <v>27</v>
      </c>
      <c r="N1952" t="s">
        <v>14</v>
      </c>
      <c r="O1952" t="str">
        <f>_xlfn.XLOOKUP(Orders_CLEAN[[#This Row],[Region]],Region_lookup[RegionCode],Region_lookup[RegionName])</f>
        <v>Western Cape</v>
      </c>
      <c r="P1952" t="s">
        <v>93</v>
      </c>
      <c r="Q1952" t="str">
        <f>_xlfn.XLOOKUP(Orders_CLEAN[[#This Row],[EmployeeID]],Employees[EmployeeID],Employees[EmployeeName])</f>
        <v>Anja Zulu</v>
      </c>
      <c r="R1952" s="8">
        <f>Orders_CLEAN[[#This Row],[Quantity]]*Orders_CLEAN[[#This Row],[UnitPrice]]*(1-Orders_CLEAN[[#This Row],[Discount]])</f>
        <v>1548.16</v>
      </c>
      <c r="S1952" s="8">
        <f>Orders_CLEAN[[#This Row],[Cost]]*Orders_CLEAN[[#This Row],[Quantity]]</f>
        <v>1194.02</v>
      </c>
      <c r="T1952" s="8">
        <f>Orders_CLEAN[[#This Row],[LineTotal]]-Orders_CLEAN[[#This Row],[LineCost]]</f>
        <v>354.1400000000001</v>
      </c>
      <c r="U1952" s="8" t="str">
        <f>IFERROR(IF(Orders_CLEAN[[#This Row],[Profit]]/Orders_CLEAN[[#This Row],[LineTotal]]&gt;0.3, "High", IF(Orders_CLEAN[[#This Row],[Profit]]/Orders_CLEAN[[#This Row],[LineTotal]]&gt;=0.15, "Medium", "Low")), "Quantity Error!")</f>
        <v>Medium</v>
      </c>
      <c r="V1952" s="8" t="str">
        <f>IF(COUNTIF(Returns[OrderID], Orders_CLEAN[[#This Row],[OrderID]])&gt;0, "Yes", "No")</f>
        <v>Yes</v>
      </c>
      <c r="W1952" s="19">
        <f>IF(Orders_CLEAN[[#This Row],[Returned]]="Yes",1,0)</f>
        <v>1</v>
      </c>
    </row>
    <row r="1953" spans="1:23" x14ac:dyDescent="0.2">
      <c r="A1953" t="s">
        <v>2778</v>
      </c>
      <c r="B1953" s="5">
        <v>45770</v>
      </c>
      <c r="C1953" s="5" t="str">
        <f>IF(Orders_CLEAN[[#This Row],[Quantity]]="", "Quantity Error!", "Q"&amp;ROUNDUP(MONTH(Orders_CLEAN[[#This Row],[OrderDate]])/3,0))</f>
        <v>Q2</v>
      </c>
      <c r="D1953" t="s">
        <v>194</v>
      </c>
      <c r="E1953" t="str">
        <f>_xlfn.XLOOKUP(Orders_CLEAN[[#This Row],[CustomerID]],Customers[CustomerID],Customers[CustomerName])</f>
        <v>Elmarie Molefe</v>
      </c>
      <c r="F1953" t="s">
        <v>51</v>
      </c>
      <c r="G1953" t="str">
        <f>_xlfn.XLOOKUP(Orders_CLEAN[[#This Row],[ProductID]],Products[ProductID],Products[ProductName])</f>
        <v>Bookcases Model 4</v>
      </c>
      <c r="H1953" t="str">
        <f>_xlfn.XLOOKUP(Orders_CLEAN[[#This Row],[ProductName]],Products[ProductName],Products[Category])</f>
        <v>Furniture</v>
      </c>
      <c r="I1953" s="6">
        <f>_xlfn.XLOOKUP(Orders_CLEAN[[#This Row],[ProductID]],Products[ProductID],Products[Cost])</f>
        <v>539.9</v>
      </c>
      <c r="J1953">
        <v>8</v>
      </c>
      <c r="K1953" s="6">
        <v>1019.72</v>
      </c>
      <c r="L1953" s="7">
        <v>0</v>
      </c>
      <c r="M1953" t="s">
        <v>27</v>
      </c>
      <c r="N1953" t="s">
        <v>14</v>
      </c>
      <c r="O1953" t="str">
        <f>_xlfn.XLOOKUP(Orders_CLEAN[[#This Row],[Region]],Region_lookup[RegionCode],Region_lookup[RegionName])</f>
        <v>Western Cape</v>
      </c>
      <c r="P1953" t="s">
        <v>93</v>
      </c>
      <c r="Q1953" t="str">
        <f>_xlfn.XLOOKUP(Orders_CLEAN[[#This Row],[EmployeeID]],Employees[EmployeeID],Employees[EmployeeName])</f>
        <v>Anja Zulu</v>
      </c>
      <c r="R1953" s="8">
        <f>Orders_CLEAN[[#This Row],[Quantity]]*Orders_CLEAN[[#This Row],[UnitPrice]]*(1-Orders_CLEAN[[#This Row],[Discount]])</f>
        <v>8157.76</v>
      </c>
      <c r="S1953" s="8">
        <f>Orders_CLEAN[[#This Row],[Cost]]*Orders_CLEAN[[#This Row],[Quantity]]</f>
        <v>4319.2</v>
      </c>
      <c r="T1953" s="8">
        <f>Orders_CLEAN[[#This Row],[LineTotal]]-Orders_CLEAN[[#This Row],[LineCost]]</f>
        <v>3838.5600000000004</v>
      </c>
      <c r="U1953" s="8" t="str">
        <f>IFERROR(IF(Orders_CLEAN[[#This Row],[Profit]]/Orders_CLEAN[[#This Row],[LineTotal]]&gt;0.3, "High", IF(Orders_CLEAN[[#This Row],[Profit]]/Orders_CLEAN[[#This Row],[LineTotal]]&gt;=0.15, "Medium", "Low")), "Quantity Error!")</f>
        <v>High</v>
      </c>
      <c r="V1953" s="8" t="str">
        <f>IF(COUNTIF(Returns[OrderID], Orders_CLEAN[[#This Row],[OrderID]])&gt;0, "Yes", "No")</f>
        <v>No</v>
      </c>
      <c r="W1953" s="19">
        <f>IF(Orders_CLEAN[[#This Row],[Returned]]="Yes",1,0)</f>
        <v>0</v>
      </c>
    </row>
    <row r="1954" spans="1:23" x14ac:dyDescent="0.2">
      <c r="A1954" t="s">
        <v>2779</v>
      </c>
      <c r="B1954" s="5">
        <v>45300</v>
      </c>
      <c r="C1954" s="5" t="str">
        <f>IF(Orders_CLEAN[[#This Row],[Quantity]]="", "Quantity Error!", "Q"&amp;ROUNDUP(MONTH(Orders_CLEAN[[#This Row],[OrderDate]])/3,0))</f>
        <v>Q1</v>
      </c>
      <c r="D1954" t="s">
        <v>64</v>
      </c>
      <c r="E1954" t="str">
        <f>_xlfn.XLOOKUP(Orders_CLEAN[[#This Row],[CustomerID]],Customers[CustomerID],Customers[CustomerName])</f>
        <v>Bongani Van Der Merwe</v>
      </c>
      <c r="F1954" t="s">
        <v>269</v>
      </c>
      <c r="G1954" t="str">
        <f>_xlfn.XLOOKUP(Orders_CLEAN[[#This Row],[ProductID]],Products[ProductID],Products[ProductName])</f>
        <v>Binders Model 1</v>
      </c>
      <c r="H1954" t="str">
        <f>_xlfn.XLOOKUP(Orders_CLEAN[[#This Row],[ProductName]],Products[ProductName],Products[Category])</f>
        <v>Office Supplies</v>
      </c>
      <c r="I1954" s="6">
        <f>_xlfn.XLOOKUP(Orders_CLEAN[[#This Row],[ProductID]],Products[ProductID],Products[Cost])</f>
        <v>454.91</v>
      </c>
      <c r="J1954">
        <v>5</v>
      </c>
      <c r="K1954" s="6">
        <v>865.02</v>
      </c>
      <c r="L1954" s="7">
        <v>0</v>
      </c>
      <c r="M1954" t="s">
        <v>27</v>
      </c>
      <c r="N1954" t="s">
        <v>31</v>
      </c>
      <c r="O1954" t="str">
        <f>_xlfn.XLOOKUP(Orders_CLEAN[[#This Row],[Region]],Region_lookup[RegionCode],Region_lookup[RegionName])</f>
        <v>Gauteng</v>
      </c>
      <c r="P1954" t="s">
        <v>32</v>
      </c>
      <c r="Q1954" t="str">
        <f>_xlfn.XLOOKUP(Orders_CLEAN[[#This Row],[EmployeeID]],Employees[EmployeeID],Employees[EmployeeName])</f>
        <v>Nomvula Mokoena</v>
      </c>
      <c r="R1954" s="8">
        <f>Orders_CLEAN[[#This Row],[Quantity]]*Orders_CLEAN[[#This Row],[UnitPrice]]*(1-Orders_CLEAN[[#This Row],[Discount]])</f>
        <v>4325.1000000000004</v>
      </c>
      <c r="S1954" s="8">
        <f>Orders_CLEAN[[#This Row],[Cost]]*Orders_CLEAN[[#This Row],[Quantity]]</f>
        <v>2274.5500000000002</v>
      </c>
      <c r="T1954" s="8">
        <f>Orders_CLEAN[[#This Row],[LineTotal]]-Orders_CLEAN[[#This Row],[LineCost]]</f>
        <v>2050.5500000000002</v>
      </c>
      <c r="U1954" s="8" t="str">
        <f>IFERROR(IF(Orders_CLEAN[[#This Row],[Profit]]/Orders_CLEAN[[#This Row],[LineTotal]]&gt;0.3, "High", IF(Orders_CLEAN[[#This Row],[Profit]]/Orders_CLEAN[[#This Row],[LineTotal]]&gt;=0.15, "Medium", "Low")), "Quantity Error!")</f>
        <v>High</v>
      </c>
      <c r="V1954" s="8" t="str">
        <f>IF(COUNTIF(Returns[OrderID], Orders_CLEAN[[#This Row],[OrderID]])&gt;0, "Yes", "No")</f>
        <v>No</v>
      </c>
      <c r="W1954" s="19">
        <f>IF(Orders_CLEAN[[#This Row],[Returned]]="Yes",1,0)</f>
        <v>0</v>
      </c>
    </row>
    <row r="1955" spans="1:23" x14ac:dyDescent="0.2">
      <c r="A1955" t="s">
        <v>2780</v>
      </c>
      <c r="B1955" s="5">
        <v>45828</v>
      </c>
      <c r="C1955" s="5" t="str">
        <f>IF(Orders_CLEAN[[#This Row],[Quantity]]="", "Quantity Error!", "Q"&amp;ROUNDUP(MONTH(Orders_CLEAN[[#This Row],[OrderDate]])/3,0))</f>
        <v>Q2</v>
      </c>
      <c r="D1955" t="s">
        <v>519</v>
      </c>
      <c r="E1955" t="str">
        <f>_xlfn.XLOOKUP(Orders_CLEAN[[#This Row],[CustomerID]],Customers[CustomerID],Customers[CustomerName])</f>
        <v>Francois Van Der Merwe</v>
      </c>
      <c r="F1955" t="s">
        <v>142</v>
      </c>
      <c r="G1955" t="str">
        <f>_xlfn.XLOOKUP(Orders_CLEAN[[#This Row],[ProductID]],Products[ProductID],Products[ProductName])</f>
        <v>Laptops Model 3</v>
      </c>
      <c r="H1955" t="str">
        <f>_xlfn.XLOOKUP(Orders_CLEAN[[#This Row],[ProductName]],Products[ProductName],Products[Category])</f>
        <v>Technology</v>
      </c>
      <c r="I1955" s="6">
        <f>_xlfn.XLOOKUP(Orders_CLEAN[[#This Row],[ProductID]],Products[ProductID],Products[Cost])</f>
        <v>727.96</v>
      </c>
      <c r="J1955">
        <v>4</v>
      </c>
      <c r="K1955" s="6">
        <v>1118.93</v>
      </c>
      <c r="L1955" s="7">
        <v>0.1</v>
      </c>
      <c r="M1955" t="s">
        <v>27</v>
      </c>
      <c r="N1955" t="s">
        <v>14</v>
      </c>
      <c r="O1955" t="str">
        <f>_xlfn.XLOOKUP(Orders_CLEAN[[#This Row],[Region]],Region_lookup[RegionCode],Region_lookup[RegionName])</f>
        <v>Western Cape</v>
      </c>
      <c r="P1955" t="s">
        <v>82</v>
      </c>
      <c r="Q1955" t="str">
        <f>_xlfn.XLOOKUP(Orders_CLEAN[[#This Row],[EmployeeID]],Employees[EmployeeID],Employees[EmployeeName])</f>
        <v>Thabo Pretorius</v>
      </c>
      <c r="R1955" s="8">
        <f>Orders_CLEAN[[#This Row],[Quantity]]*Orders_CLEAN[[#This Row],[UnitPrice]]*(1-Orders_CLEAN[[#This Row],[Discount]])</f>
        <v>4028.1480000000001</v>
      </c>
      <c r="S1955" s="8">
        <f>Orders_CLEAN[[#This Row],[Cost]]*Orders_CLEAN[[#This Row],[Quantity]]</f>
        <v>2911.84</v>
      </c>
      <c r="T1955" s="8">
        <f>Orders_CLEAN[[#This Row],[LineTotal]]-Orders_CLEAN[[#This Row],[LineCost]]</f>
        <v>1116.308</v>
      </c>
      <c r="U1955" s="8" t="str">
        <f>IFERROR(IF(Orders_CLEAN[[#This Row],[Profit]]/Orders_CLEAN[[#This Row],[LineTotal]]&gt;0.3, "High", IF(Orders_CLEAN[[#This Row],[Profit]]/Orders_CLEAN[[#This Row],[LineTotal]]&gt;=0.15, "Medium", "Low")), "Quantity Error!")</f>
        <v>Medium</v>
      </c>
      <c r="V1955" s="8" t="str">
        <f>IF(COUNTIF(Returns[OrderID], Orders_CLEAN[[#This Row],[OrderID]])&gt;0, "Yes", "No")</f>
        <v>No</v>
      </c>
      <c r="W1955" s="19">
        <f>IF(Orders_CLEAN[[#This Row],[Returned]]="Yes",1,0)</f>
        <v>0</v>
      </c>
    </row>
    <row r="1956" spans="1:23" x14ac:dyDescent="0.2">
      <c r="A1956" t="s">
        <v>2781</v>
      </c>
      <c r="B1956" s="5">
        <v>45482</v>
      </c>
      <c r="C1956" s="5" t="str">
        <f>IF(Orders_CLEAN[[#This Row],[Quantity]]="", "Quantity Error!", "Q"&amp;ROUNDUP(MONTH(Orders_CLEAN[[#This Row],[OrderDate]])/3,0))</f>
        <v>Quantity Error!</v>
      </c>
      <c r="D1956" t="s">
        <v>467</v>
      </c>
      <c r="E1956" t="str">
        <f>_xlfn.XLOOKUP(Orders_CLEAN[[#This Row],[CustomerID]],Customers[CustomerID],Customers[CustomerName])</f>
        <v>Thabo Molefe</v>
      </c>
      <c r="F1956" t="s">
        <v>195</v>
      </c>
      <c r="G1956" t="str">
        <f>_xlfn.XLOOKUP(Orders_CLEAN[[#This Row],[ProductID]],Products[ProductID],Products[ProductName])</f>
        <v>Printers Model 2</v>
      </c>
      <c r="H1956" t="str">
        <f>_xlfn.XLOOKUP(Orders_CLEAN[[#This Row],[ProductName]],Products[ProductName],Products[Category])</f>
        <v>Technology</v>
      </c>
      <c r="I1956" s="6">
        <f>_xlfn.XLOOKUP(Orders_CLEAN[[#This Row],[ProductID]],Products[ProductID],Products[Cost])</f>
        <v>338.21</v>
      </c>
      <c r="J1956"/>
      <c r="K1956" s="6">
        <v>661.25</v>
      </c>
      <c r="L1956" s="7">
        <v>0</v>
      </c>
      <c r="M1956" t="s">
        <v>36</v>
      </c>
      <c r="N1956" t="s">
        <v>47</v>
      </c>
      <c r="O1956" t="str">
        <f>_xlfn.XLOOKUP(Orders_CLEAN[[#This Row],[Region]],Region_lookup[RegionCode],Region_lookup[RegionName])</f>
        <v>Eastern Cape</v>
      </c>
      <c r="P1956" t="s">
        <v>75</v>
      </c>
      <c r="Q1956" t="str">
        <f>_xlfn.XLOOKUP(Orders_CLEAN[[#This Row],[EmployeeID]],Employees[EmployeeID],Employees[EmployeeName])</f>
        <v>Francois Steyn</v>
      </c>
      <c r="R1956" s="8">
        <f>Orders_CLEAN[[#This Row],[Quantity]]*Orders_CLEAN[[#This Row],[UnitPrice]]*(1-Orders_CLEAN[[#This Row],[Discount]])</f>
        <v>0</v>
      </c>
      <c r="S1956" s="8">
        <f>Orders_CLEAN[[#This Row],[Cost]]*Orders_CLEAN[[#This Row],[Quantity]]</f>
        <v>0</v>
      </c>
      <c r="T1956" s="8">
        <f>Orders_CLEAN[[#This Row],[LineTotal]]-Orders_CLEAN[[#This Row],[LineCost]]</f>
        <v>0</v>
      </c>
      <c r="U1956" s="8" t="str">
        <f>IFERROR(IF(Orders_CLEAN[[#This Row],[Profit]]/Orders_CLEAN[[#This Row],[LineTotal]]&gt;0.3, "High", IF(Orders_CLEAN[[#This Row],[Profit]]/Orders_CLEAN[[#This Row],[LineTotal]]&gt;=0.15, "Medium", "Low")), "Quantity Error!")</f>
        <v>Quantity Error!</v>
      </c>
      <c r="V1956" s="8" t="str">
        <f>IF(COUNTIF(Returns[OrderID], Orders_CLEAN[[#This Row],[OrderID]])&gt;0, "Yes", "No")</f>
        <v>No</v>
      </c>
      <c r="W1956" s="19">
        <f>IF(Orders_CLEAN[[#This Row],[Returned]]="Yes",1,0)</f>
        <v>0</v>
      </c>
    </row>
    <row r="1957" spans="1:23" x14ac:dyDescent="0.2">
      <c r="A1957" t="s">
        <v>2782</v>
      </c>
      <c r="B1957" s="5">
        <v>45664</v>
      </c>
      <c r="C1957" s="5" t="str">
        <f>IF(Orders_CLEAN[[#This Row],[Quantity]]="", "Quantity Error!", "Q"&amp;ROUNDUP(MONTH(Orders_CLEAN[[#This Row],[OrderDate]])/3,0))</f>
        <v>Q1</v>
      </c>
      <c r="D1957" t="s">
        <v>296</v>
      </c>
      <c r="E1957" t="str">
        <f>_xlfn.XLOOKUP(Orders_CLEAN[[#This Row],[CustomerID]],Customers[CustomerID],Customers[CustomerName])</f>
        <v>Francois Le Roux</v>
      </c>
      <c r="F1957" t="s">
        <v>178</v>
      </c>
      <c r="G1957" t="str">
        <f>_xlfn.XLOOKUP(Orders_CLEAN[[#This Row],[ProductID]],Products[ProductID],Products[ProductName])</f>
        <v>Chairs Model 2</v>
      </c>
      <c r="H1957" t="str">
        <f>_xlfn.XLOOKUP(Orders_CLEAN[[#This Row],[ProductName]],Products[ProductName],Products[Category])</f>
        <v>Furniture</v>
      </c>
      <c r="I1957" s="6">
        <f>_xlfn.XLOOKUP(Orders_CLEAN[[#This Row],[ProductID]],Products[ProductID],Products[Cost])</f>
        <v>116.9</v>
      </c>
      <c r="J1957">
        <v>1</v>
      </c>
      <c r="K1957" s="6">
        <v>253.46</v>
      </c>
      <c r="L1957" s="7">
        <v>0</v>
      </c>
      <c r="M1957" t="s">
        <v>62</v>
      </c>
      <c r="N1957" t="s">
        <v>47</v>
      </c>
      <c r="O1957" t="str">
        <f>_xlfn.XLOOKUP(Orders_CLEAN[[#This Row],[Region]],Region_lookup[RegionCode],Region_lookup[RegionName])</f>
        <v>Eastern Cape</v>
      </c>
      <c r="P1957" t="s">
        <v>58</v>
      </c>
      <c r="Q1957" t="str">
        <f>_xlfn.XLOOKUP(Orders_CLEAN[[#This Row],[EmployeeID]],Employees[EmployeeID],Employees[EmployeeName])</f>
        <v>Palesa Steyn</v>
      </c>
      <c r="R1957" s="8">
        <f>Orders_CLEAN[[#This Row],[Quantity]]*Orders_CLEAN[[#This Row],[UnitPrice]]*(1-Orders_CLEAN[[#This Row],[Discount]])</f>
        <v>253.46</v>
      </c>
      <c r="S1957" s="8">
        <f>Orders_CLEAN[[#This Row],[Cost]]*Orders_CLEAN[[#This Row],[Quantity]]</f>
        <v>116.9</v>
      </c>
      <c r="T1957" s="8">
        <f>Orders_CLEAN[[#This Row],[LineTotal]]-Orders_CLEAN[[#This Row],[LineCost]]</f>
        <v>136.56</v>
      </c>
      <c r="U1957" s="8" t="str">
        <f>IFERROR(IF(Orders_CLEAN[[#This Row],[Profit]]/Orders_CLEAN[[#This Row],[LineTotal]]&gt;0.3, "High", IF(Orders_CLEAN[[#This Row],[Profit]]/Orders_CLEAN[[#This Row],[LineTotal]]&gt;=0.15, "Medium", "Low")), "Quantity Error!")</f>
        <v>High</v>
      </c>
      <c r="V1957" s="8" t="str">
        <f>IF(COUNTIF(Returns[OrderID], Orders_CLEAN[[#This Row],[OrderID]])&gt;0, "Yes", "No")</f>
        <v>No</v>
      </c>
      <c r="W1957" s="19">
        <f>IF(Orders_CLEAN[[#This Row],[Returned]]="Yes",1,0)</f>
        <v>0</v>
      </c>
    </row>
    <row r="1958" spans="1:23" x14ac:dyDescent="0.2">
      <c r="A1958" t="s">
        <v>2783</v>
      </c>
      <c r="B1958" s="5">
        <v>45596</v>
      </c>
      <c r="C1958" s="5" t="str">
        <f>IF(Orders_CLEAN[[#This Row],[Quantity]]="", "Quantity Error!", "Q"&amp;ROUNDUP(MONTH(Orders_CLEAN[[#This Row],[OrderDate]])/3,0))</f>
        <v>Q4</v>
      </c>
      <c r="D1958" t="s">
        <v>240</v>
      </c>
      <c r="E1958" t="str">
        <f>_xlfn.XLOOKUP(Orders_CLEAN[[#This Row],[CustomerID]],Customers[CustomerID],Customers[CustomerName])</f>
        <v>Riaan Molefe</v>
      </c>
      <c r="F1958" t="s">
        <v>124</v>
      </c>
      <c r="G1958" t="str">
        <f>_xlfn.XLOOKUP(Orders_CLEAN[[#This Row],[ProductID]],Products[ProductID],Products[ProductName])</f>
        <v>Binders Model 2</v>
      </c>
      <c r="H1958" t="str">
        <f>_xlfn.XLOOKUP(Orders_CLEAN[[#This Row],[ProductName]],Products[ProductName],Products[Category])</f>
        <v>Office Supplies</v>
      </c>
      <c r="I1958" s="6">
        <f>_xlfn.XLOOKUP(Orders_CLEAN[[#This Row],[ProductID]],Products[ProductID],Products[Cost])</f>
        <v>597.01</v>
      </c>
      <c r="J1958">
        <v>9</v>
      </c>
      <c r="K1958" s="6">
        <v>774.08</v>
      </c>
      <c r="L1958" s="7">
        <v>0.15</v>
      </c>
      <c r="M1958" t="s">
        <v>27</v>
      </c>
      <c r="N1958" t="s">
        <v>21</v>
      </c>
      <c r="O1958" t="str">
        <f>_xlfn.XLOOKUP(Orders_CLEAN[[#This Row],[Region]],Region_lookup[RegionCode],Region_lookup[RegionName])</f>
        <v>KwaZulu-Natal</v>
      </c>
      <c r="P1958" t="s">
        <v>97</v>
      </c>
      <c r="Q1958" t="str">
        <f>_xlfn.XLOOKUP(Orders_CLEAN[[#This Row],[EmployeeID]],Employees[EmployeeID],Employees[EmployeeName])</f>
        <v>Bongani Sithole</v>
      </c>
      <c r="R1958" s="8">
        <f>Orders_CLEAN[[#This Row],[Quantity]]*Orders_CLEAN[[#This Row],[UnitPrice]]*(1-Orders_CLEAN[[#This Row],[Discount]])</f>
        <v>5921.7120000000004</v>
      </c>
      <c r="S1958" s="8">
        <f>Orders_CLEAN[[#This Row],[Cost]]*Orders_CLEAN[[#This Row],[Quantity]]</f>
        <v>5373.09</v>
      </c>
      <c r="T1958" s="8">
        <f>Orders_CLEAN[[#This Row],[LineTotal]]-Orders_CLEAN[[#This Row],[LineCost]]</f>
        <v>548.6220000000003</v>
      </c>
      <c r="U1958" s="8" t="str">
        <f>IFERROR(IF(Orders_CLEAN[[#This Row],[Profit]]/Orders_CLEAN[[#This Row],[LineTotal]]&gt;0.3, "High", IF(Orders_CLEAN[[#This Row],[Profit]]/Orders_CLEAN[[#This Row],[LineTotal]]&gt;=0.15, "Medium", "Low")), "Quantity Error!")</f>
        <v>Low</v>
      </c>
      <c r="V1958" s="8" t="str">
        <f>IF(COUNTIF(Returns[OrderID], Orders_CLEAN[[#This Row],[OrderID]])&gt;0, "Yes", "No")</f>
        <v>No</v>
      </c>
      <c r="W1958" s="19">
        <f>IF(Orders_CLEAN[[#This Row],[Returned]]="Yes",1,0)</f>
        <v>0</v>
      </c>
    </row>
    <row r="1959" spans="1:23" x14ac:dyDescent="0.2">
      <c r="A1959" t="s">
        <v>2784</v>
      </c>
      <c r="B1959" s="5">
        <v>45718</v>
      </c>
      <c r="C1959" s="5" t="str">
        <f>IF(Orders_CLEAN[[#This Row],[Quantity]]="", "Quantity Error!", "Q"&amp;ROUNDUP(MONTH(Orders_CLEAN[[#This Row],[OrderDate]])/3,0))</f>
        <v>Q1</v>
      </c>
      <c r="D1959" t="s">
        <v>589</v>
      </c>
      <c r="E1959" t="str">
        <f>_xlfn.XLOOKUP(Orders_CLEAN[[#This Row],[CustomerID]],Customers[CustomerID],Customers[CustomerName])</f>
        <v>Chantelle Mahlangu</v>
      </c>
      <c r="F1959" t="s">
        <v>69</v>
      </c>
      <c r="G1959" t="str">
        <f>_xlfn.XLOOKUP(Orders_CLEAN[[#This Row],[ProductID]],Products[ProductID],Products[ProductName])</f>
        <v>Paper Model 2</v>
      </c>
      <c r="H1959" t="str">
        <f>_xlfn.XLOOKUP(Orders_CLEAN[[#This Row],[ProductName]],Products[ProductName],Products[Category])</f>
        <v>Office Supplies</v>
      </c>
      <c r="I1959" s="6">
        <f>_xlfn.XLOOKUP(Orders_CLEAN[[#This Row],[ProductID]],Products[ProductID],Products[Cost])</f>
        <v>461.98</v>
      </c>
      <c r="J1959">
        <v>11</v>
      </c>
      <c r="K1959" s="6">
        <v>1013.15</v>
      </c>
      <c r="L1959" s="7">
        <v>0.1</v>
      </c>
      <c r="M1959" t="s">
        <v>27</v>
      </c>
      <c r="N1959" t="s">
        <v>21</v>
      </c>
      <c r="O1959" t="str">
        <f>_xlfn.XLOOKUP(Orders_CLEAN[[#This Row],[Region]],Region_lookup[RegionCode],Region_lookup[RegionName])</f>
        <v>KwaZulu-Natal</v>
      </c>
      <c r="P1959" t="s">
        <v>22</v>
      </c>
      <c r="Q1959" t="str">
        <f>_xlfn.XLOOKUP(Orders_CLEAN[[#This Row],[EmployeeID]],Employees[EmployeeID],Employees[EmployeeName])</f>
        <v>Thabo Le Roux</v>
      </c>
      <c r="R1959" s="8">
        <f>Orders_CLEAN[[#This Row],[Quantity]]*Orders_CLEAN[[#This Row],[UnitPrice]]*(1-Orders_CLEAN[[#This Row],[Discount]])</f>
        <v>10030.184999999999</v>
      </c>
      <c r="S1959" s="8">
        <f>Orders_CLEAN[[#This Row],[Cost]]*Orders_CLEAN[[#This Row],[Quantity]]</f>
        <v>5081.7800000000007</v>
      </c>
      <c r="T1959" s="8">
        <f>Orders_CLEAN[[#This Row],[LineTotal]]-Orders_CLEAN[[#This Row],[LineCost]]</f>
        <v>4948.4049999999988</v>
      </c>
      <c r="U1959" s="8" t="str">
        <f>IFERROR(IF(Orders_CLEAN[[#This Row],[Profit]]/Orders_CLEAN[[#This Row],[LineTotal]]&gt;0.3, "High", IF(Orders_CLEAN[[#This Row],[Profit]]/Orders_CLEAN[[#This Row],[LineTotal]]&gt;=0.15, "Medium", "Low")), "Quantity Error!")</f>
        <v>High</v>
      </c>
      <c r="V1959" s="8" t="str">
        <f>IF(COUNTIF(Returns[OrderID], Orders_CLEAN[[#This Row],[OrderID]])&gt;0, "Yes", "No")</f>
        <v>No</v>
      </c>
      <c r="W1959" s="19">
        <f>IF(Orders_CLEAN[[#This Row],[Returned]]="Yes",1,0)</f>
        <v>0</v>
      </c>
    </row>
    <row r="1960" spans="1:23" x14ac:dyDescent="0.2">
      <c r="A1960" t="s">
        <v>2785</v>
      </c>
      <c r="B1960" s="5">
        <v>45452</v>
      </c>
      <c r="C1960" s="5" t="str">
        <f>IF(Orders_CLEAN[[#This Row],[Quantity]]="", "Quantity Error!", "Q"&amp;ROUNDUP(MONTH(Orders_CLEAN[[#This Row],[OrderDate]])/3,0))</f>
        <v>Q2</v>
      </c>
      <c r="D1960" t="s">
        <v>194</v>
      </c>
      <c r="E1960" t="str">
        <f>_xlfn.XLOOKUP(Orders_CLEAN[[#This Row],[CustomerID]],Customers[CustomerID],Customers[CustomerName])</f>
        <v>Elmarie Molefe</v>
      </c>
      <c r="F1960" t="s">
        <v>213</v>
      </c>
      <c r="G1960" t="str">
        <f>_xlfn.XLOOKUP(Orders_CLEAN[[#This Row],[ProductID]],Products[ProductID],Products[ProductName])</f>
        <v>Pens Model 4</v>
      </c>
      <c r="H1960" t="str">
        <f>_xlfn.XLOOKUP(Orders_CLEAN[[#This Row],[ProductName]],Products[ProductName],Products[Category])</f>
        <v>Office Supplies</v>
      </c>
      <c r="I1960" s="6">
        <f>_xlfn.XLOOKUP(Orders_CLEAN[[#This Row],[ProductID]],Products[ProductID],Products[Cost])</f>
        <v>578.14</v>
      </c>
      <c r="J1960">
        <v>10</v>
      </c>
      <c r="K1960" s="6">
        <v>1084.72</v>
      </c>
      <c r="L1960" s="7">
        <v>0.05</v>
      </c>
      <c r="M1960" t="s">
        <v>62</v>
      </c>
      <c r="N1960" t="s">
        <v>14</v>
      </c>
      <c r="O1960" t="str">
        <f>_xlfn.XLOOKUP(Orders_CLEAN[[#This Row],[Region]],Region_lookup[RegionCode],Region_lookup[RegionName])</f>
        <v>Western Cape</v>
      </c>
      <c r="P1960" t="s">
        <v>15</v>
      </c>
      <c r="Q1960" t="str">
        <f>_xlfn.XLOOKUP(Orders_CLEAN[[#This Row],[EmployeeID]],Employees[EmployeeID],Employees[EmployeeName])</f>
        <v>Anja Fourie</v>
      </c>
      <c r="R1960" s="8">
        <f>Orders_CLEAN[[#This Row],[Quantity]]*Orders_CLEAN[[#This Row],[UnitPrice]]*(1-Orders_CLEAN[[#This Row],[Discount]])</f>
        <v>10304.84</v>
      </c>
      <c r="S1960" s="8">
        <f>Orders_CLEAN[[#This Row],[Cost]]*Orders_CLEAN[[#This Row],[Quantity]]</f>
        <v>5781.4</v>
      </c>
      <c r="T1960" s="8">
        <f>Orders_CLEAN[[#This Row],[LineTotal]]-Orders_CLEAN[[#This Row],[LineCost]]</f>
        <v>4523.4400000000005</v>
      </c>
      <c r="U1960" s="8" t="str">
        <f>IFERROR(IF(Orders_CLEAN[[#This Row],[Profit]]/Orders_CLEAN[[#This Row],[LineTotal]]&gt;0.3, "High", IF(Orders_CLEAN[[#This Row],[Profit]]/Orders_CLEAN[[#This Row],[LineTotal]]&gt;=0.15, "Medium", "Low")), "Quantity Error!")</f>
        <v>High</v>
      </c>
      <c r="V1960" s="8" t="str">
        <f>IF(COUNTIF(Returns[OrderID], Orders_CLEAN[[#This Row],[OrderID]])&gt;0, "Yes", "No")</f>
        <v>No</v>
      </c>
      <c r="W1960" s="19">
        <f>IF(Orders_CLEAN[[#This Row],[Returned]]="Yes",1,0)</f>
        <v>0</v>
      </c>
    </row>
    <row r="1961" spans="1:23" x14ac:dyDescent="0.2">
      <c r="A1961" t="s">
        <v>2786</v>
      </c>
      <c r="B1961" s="5">
        <v>45751</v>
      </c>
      <c r="C1961" s="5" t="str">
        <f>IF(Orders_CLEAN[[#This Row],[Quantity]]="", "Quantity Error!", "Q"&amp;ROUNDUP(MONTH(Orders_CLEAN[[#This Row],[OrderDate]])/3,0))</f>
        <v>Q2</v>
      </c>
      <c r="D1961" t="s">
        <v>317</v>
      </c>
      <c r="E1961" t="str">
        <f>_xlfn.XLOOKUP(Orders_CLEAN[[#This Row],[CustomerID]],Customers[CustomerID],Customers[CustomerName])</f>
        <v>Deon Dlamini</v>
      </c>
      <c r="F1961" t="s">
        <v>199</v>
      </c>
      <c r="G1961" t="str">
        <f>_xlfn.XLOOKUP(Orders_CLEAN[[#This Row],[ProductID]],Products[ProductID],Products[ProductName])</f>
        <v>Pens Model 2</v>
      </c>
      <c r="H1961" t="str">
        <f>_xlfn.XLOOKUP(Orders_CLEAN[[#This Row],[ProductName]],Products[ProductName],Products[Category])</f>
        <v>Office Supplies</v>
      </c>
      <c r="I1961" s="6">
        <f>_xlfn.XLOOKUP(Orders_CLEAN[[#This Row],[ProductID]],Products[ProductID],Products[Cost])</f>
        <v>285.10000000000002</v>
      </c>
      <c r="J1961">
        <v>11</v>
      </c>
      <c r="K1961" s="6">
        <v>528.79999999999995</v>
      </c>
      <c r="L1961" s="7">
        <v>0.15</v>
      </c>
      <c r="M1961" t="s">
        <v>13</v>
      </c>
      <c r="N1961" t="s">
        <v>31</v>
      </c>
      <c r="O1961" t="str">
        <f>_xlfn.XLOOKUP(Orders_CLEAN[[#This Row],[Region]],Region_lookup[RegionCode],Region_lookup[RegionName])</f>
        <v>Gauteng</v>
      </c>
      <c r="P1961" t="s">
        <v>32</v>
      </c>
      <c r="Q1961" t="str">
        <f>_xlfn.XLOOKUP(Orders_CLEAN[[#This Row],[EmployeeID]],Employees[EmployeeID],Employees[EmployeeName])</f>
        <v>Nomvula Mokoena</v>
      </c>
      <c r="R1961" s="8">
        <f>Orders_CLEAN[[#This Row],[Quantity]]*Orders_CLEAN[[#This Row],[UnitPrice]]*(1-Orders_CLEAN[[#This Row],[Discount]])</f>
        <v>4944.2799999999988</v>
      </c>
      <c r="S1961" s="8">
        <f>Orders_CLEAN[[#This Row],[Cost]]*Orders_CLEAN[[#This Row],[Quantity]]</f>
        <v>3136.1000000000004</v>
      </c>
      <c r="T1961" s="8">
        <f>Orders_CLEAN[[#This Row],[LineTotal]]-Orders_CLEAN[[#This Row],[LineCost]]</f>
        <v>1808.1799999999985</v>
      </c>
      <c r="U1961" s="8" t="str">
        <f>IFERROR(IF(Orders_CLEAN[[#This Row],[Profit]]/Orders_CLEAN[[#This Row],[LineTotal]]&gt;0.3, "High", IF(Orders_CLEAN[[#This Row],[Profit]]/Orders_CLEAN[[#This Row],[LineTotal]]&gt;=0.15, "Medium", "Low")), "Quantity Error!")</f>
        <v>High</v>
      </c>
      <c r="V1961" s="8" t="str">
        <f>IF(COUNTIF(Returns[OrderID], Orders_CLEAN[[#This Row],[OrderID]])&gt;0, "Yes", "No")</f>
        <v>No</v>
      </c>
      <c r="W1961" s="19">
        <f>IF(Orders_CLEAN[[#This Row],[Returned]]="Yes",1,0)</f>
        <v>0</v>
      </c>
    </row>
    <row r="1962" spans="1:23" x14ac:dyDescent="0.2">
      <c r="A1962" t="s">
        <v>2787</v>
      </c>
      <c r="B1962" s="5">
        <v>45731</v>
      </c>
      <c r="C1962" s="5" t="str">
        <f>IF(Orders_CLEAN[[#This Row],[Quantity]]="", "Quantity Error!", "Q"&amp;ROUNDUP(MONTH(Orders_CLEAN[[#This Row],[OrderDate]])/3,0))</f>
        <v>Q1</v>
      </c>
      <c r="D1962" t="s">
        <v>355</v>
      </c>
      <c r="E1962" t="str">
        <f>_xlfn.XLOOKUP(Orders_CLEAN[[#This Row],[CustomerID]],Customers[CustomerID],Customers[CustomerName])</f>
        <v>Pieter Joubert</v>
      </c>
      <c r="F1962" t="s">
        <v>61</v>
      </c>
      <c r="G1962" t="str">
        <f>_xlfn.XLOOKUP(Orders_CLEAN[[#This Row],[ProductID]],Products[ProductID],Products[ProductName])</f>
        <v>Laptops Model 4</v>
      </c>
      <c r="H1962" t="str">
        <f>_xlfn.XLOOKUP(Orders_CLEAN[[#This Row],[ProductName]],Products[ProductName],Products[Category])</f>
        <v>Technology</v>
      </c>
      <c r="I1962" s="6">
        <f>_xlfn.XLOOKUP(Orders_CLEAN[[#This Row],[ProductID]],Products[ProductID],Products[Cost])</f>
        <v>329.6</v>
      </c>
      <c r="J1962">
        <v>6</v>
      </c>
      <c r="K1962" s="6">
        <v>455.77</v>
      </c>
      <c r="L1962" s="7">
        <v>0.15</v>
      </c>
      <c r="M1962" t="s">
        <v>27</v>
      </c>
      <c r="N1962" t="s">
        <v>14</v>
      </c>
      <c r="O1962" t="str">
        <f>_xlfn.XLOOKUP(Orders_CLEAN[[#This Row],[Region]],Region_lookup[RegionCode],Region_lookup[RegionName])</f>
        <v>Western Cape</v>
      </c>
      <c r="P1962" t="s">
        <v>15</v>
      </c>
      <c r="Q1962" t="str">
        <f>_xlfn.XLOOKUP(Orders_CLEAN[[#This Row],[EmployeeID]],Employees[EmployeeID],Employees[EmployeeName])</f>
        <v>Anja Fourie</v>
      </c>
      <c r="R1962" s="8">
        <f>Orders_CLEAN[[#This Row],[Quantity]]*Orders_CLEAN[[#This Row],[UnitPrice]]*(1-Orders_CLEAN[[#This Row],[Discount]])</f>
        <v>2324.4269999999997</v>
      </c>
      <c r="S1962" s="8">
        <f>Orders_CLEAN[[#This Row],[Cost]]*Orders_CLEAN[[#This Row],[Quantity]]</f>
        <v>1977.6000000000001</v>
      </c>
      <c r="T1962" s="8">
        <f>Orders_CLEAN[[#This Row],[LineTotal]]-Orders_CLEAN[[#This Row],[LineCost]]</f>
        <v>346.82699999999954</v>
      </c>
      <c r="U1962" s="8" t="str">
        <f>IFERROR(IF(Orders_CLEAN[[#This Row],[Profit]]/Orders_CLEAN[[#This Row],[LineTotal]]&gt;0.3, "High", IF(Orders_CLEAN[[#This Row],[Profit]]/Orders_CLEAN[[#This Row],[LineTotal]]&gt;=0.15, "Medium", "Low")), "Quantity Error!")</f>
        <v>Low</v>
      </c>
      <c r="V1962" s="8" t="str">
        <f>IF(COUNTIF(Returns[OrderID], Orders_CLEAN[[#This Row],[OrderID]])&gt;0, "Yes", "No")</f>
        <v>No</v>
      </c>
      <c r="W1962" s="19">
        <f>IF(Orders_CLEAN[[#This Row],[Returned]]="Yes",1,0)</f>
        <v>0</v>
      </c>
    </row>
    <row r="1963" spans="1:23" x14ac:dyDescent="0.2">
      <c r="A1963" t="s">
        <v>2788</v>
      </c>
      <c r="B1963" s="5">
        <v>45730</v>
      </c>
      <c r="C1963" s="5" t="str">
        <f>IF(Orders_CLEAN[[#This Row],[Quantity]]="", "Quantity Error!", "Q"&amp;ROUNDUP(MONTH(Orders_CLEAN[[#This Row],[OrderDate]])/3,0))</f>
        <v>Q1</v>
      </c>
      <c r="D1963" t="s">
        <v>191</v>
      </c>
      <c r="E1963" t="str">
        <f>_xlfn.XLOOKUP(Orders_CLEAN[[#This Row],[CustomerID]],Customers[CustomerID],Customers[CustomerName])</f>
        <v>Pieter Steyn</v>
      </c>
      <c r="F1963" t="s">
        <v>413</v>
      </c>
      <c r="G1963" t="str">
        <f>_xlfn.XLOOKUP(Orders_CLEAN[[#This Row],[ProductID]],Products[ProductID],Products[ProductName])</f>
        <v>Monitors Model 4</v>
      </c>
      <c r="H1963" t="str">
        <f>_xlfn.XLOOKUP(Orders_CLEAN[[#This Row],[ProductName]],Products[ProductName],Products[Category])</f>
        <v>Technology</v>
      </c>
      <c r="I1963" s="6">
        <f>_xlfn.XLOOKUP(Orders_CLEAN[[#This Row],[ProductID]],Products[ProductID],Products[Cost])</f>
        <v>365.65</v>
      </c>
      <c r="J1963">
        <v>4</v>
      </c>
      <c r="K1963" s="6">
        <v>689.97</v>
      </c>
      <c r="L1963" s="7">
        <v>0</v>
      </c>
      <c r="M1963" t="s">
        <v>27</v>
      </c>
      <c r="N1963" t="s">
        <v>47</v>
      </c>
      <c r="O1963" t="str">
        <f>_xlfn.XLOOKUP(Orders_CLEAN[[#This Row],[Region]],Region_lookup[RegionCode],Region_lookup[RegionName])</f>
        <v>Eastern Cape</v>
      </c>
      <c r="P1963" t="s">
        <v>48</v>
      </c>
      <c r="Q1963" t="str">
        <f>_xlfn.XLOOKUP(Orders_CLEAN[[#This Row],[EmployeeID]],Employees[EmployeeID],Employees[EmployeeName])</f>
        <v>Sipho Ndlovu</v>
      </c>
      <c r="R1963" s="8">
        <f>Orders_CLEAN[[#This Row],[Quantity]]*Orders_CLEAN[[#This Row],[UnitPrice]]*(1-Orders_CLEAN[[#This Row],[Discount]])</f>
        <v>2759.88</v>
      </c>
      <c r="S1963" s="8">
        <f>Orders_CLEAN[[#This Row],[Cost]]*Orders_CLEAN[[#This Row],[Quantity]]</f>
        <v>1462.6</v>
      </c>
      <c r="T1963" s="8">
        <f>Orders_CLEAN[[#This Row],[LineTotal]]-Orders_CLEAN[[#This Row],[LineCost]]</f>
        <v>1297.2800000000002</v>
      </c>
      <c r="U1963" s="8" t="str">
        <f>IFERROR(IF(Orders_CLEAN[[#This Row],[Profit]]/Orders_CLEAN[[#This Row],[LineTotal]]&gt;0.3, "High", IF(Orders_CLEAN[[#This Row],[Profit]]/Orders_CLEAN[[#This Row],[LineTotal]]&gt;=0.15, "Medium", "Low")), "Quantity Error!")</f>
        <v>High</v>
      </c>
      <c r="V1963" s="8" t="str">
        <f>IF(COUNTIF(Returns[OrderID], Orders_CLEAN[[#This Row],[OrderID]])&gt;0, "Yes", "No")</f>
        <v>No</v>
      </c>
      <c r="W1963" s="19">
        <f>IF(Orders_CLEAN[[#This Row],[Returned]]="Yes",1,0)</f>
        <v>0</v>
      </c>
    </row>
    <row r="1964" spans="1:23" x14ac:dyDescent="0.2">
      <c r="A1964" t="s">
        <v>2790</v>
      </c>
      <c r="B1964" s="5">
        <v>45358</v>
      </c>
      <c r="C1964" s="5" t="str">
        <f>IF(Orders_CLEAN[[#This Row],[Quantity]]="", "Quantity Error!", "Q"&amp;ROUNDUP(MONTH(Orders_CLEAN[[#This Row],[OrderDate]])/3,0))</f>
        <v>Q1</v>
      </c>
      <c r="D1964" t="s">
        <v>45</v>
      </c>
      <c r="E1964" t="str">
        <f>_xlfn.XLOOKUP(Orders_CLEAN[[#This Row],[CustomerID]],Customers[CustomerID],Customers[CustomerName])</f>
        <v>Francois Botha</v>
      </c>
      <c r="F1964" t="s">
        <v>26</v>
      </c>
      <c r="G1964" t="str">
        <f>_xlfn.XLOOKUP(Orders_CLEAN[[#This Row],[ProductID]],Products[ProductID],Products[ProductName])</f>
        <v>Bookcases Model 3</v>
      </c>
      <c r="H1964" t="str">
        <f>_xlfn.XLOOKUP(Orders_CLEAN[[#This Row],[ProductName]],Products[ProductName],Products[Category])</f>
        <v>Furniture</v>
      </c>
      <c r="I1964" s="6">
        <f>_xlfn.XLOOKUP(Orders_CLEAN[[#This Row],[ProductID]],Products[ProductID],Products[Cost])</f>
        <v>431.57</v>
      </c>
      <c r="J1964">
        <v>10</v>
      </c>
      <c r="K1964" s="6">
        <v>725.92</v>
      </c>
      <c r="L1964" s="7">
        <v>0.05</v>
      </c>
      <c r="M1964" t="s">
        <v>27</v>
      </c>
      <c r="N1964" t="s">
        <v>47</v>
      </c>
      <c r="O1964" t="str">
        <f>_xlfn.XLOOKUP(Orders_CLEAN[[#This Row],[Region]],Region_lookup[RegionCode],Region_lookup[RegionName])</f>
        <v>Eastern Cape</v>
      </c>
      <c r="P1964" t="s">
        <v>48</v>
      </c>
      <c r="Q1964" t="str">
        <f>_xlfn.XLOOKUP(Orders_CLEAN[[#This Row],[EmployeeID]],Employees[EmployeeID],Employees[EmployeeName])</f>
        <v>Sipho Ndlovu</v>
      </c>
      <c r="R1964" s="8">
        <f>Orders_CLEAN[[#This Row],[Quantity]]*Orders_CLEAN[[#This Row],[UnitPrice]]*(1-Orders_CLEAN[[#This Row],[Discount]])</f>
        <v>6896.24</v>
      </c>
      <c r="S1964" s="8">
        <f>Orders_CLEAN[[#This Row],[Cost]]*Orders_CLEAN[[#This Row],[Quantity]]</f>
        <v>4315.7</v>
      </c>
      <c r="T1964" s="8">
        <f>Orders_CLEAN[[#This Row],[LineTotal]]-Orders_CLEAN[[#This Row],[LineCost]]</f>
        <v>2580.54</v>
      </c>
      <c r="U1964" s="8" t="str">
        <f>IFERROR(IF(Orders_CLEAN[[#This Row],[Profit]]/Orders_CLEAN[[#This Row],[LineTotal]]&gt;0.3, "High", IF(Orders_CLEAN[[#This Row],[Profit]]/Orders_CLEAN[[#This Row],[LineTotal]]&gt;=0.15, "Medium", "Low")), "Quantity Error!")</f>
        <v>High</v>
      </c>
      <c r="V1964" s="8" t="str">
        <f>IF(COUNTIF(Returns[OrderID], Orders_CLEAN[[#This Row],[OrderID]])&gt;0, "Yes", "No")</f>
        <v>No</v>
      </c>
      <c r="W1964" s="19">
        <f>IF(Orders_CLEAN[[#This Row],[Returned]]="Yes",1,0)</f>
        <v>0</v>
      </c>
    </row>
    <row r="1965" spans="1:23" x14ac:dyDescent="0.2">
      <c r="A1965" t="s">
        <v>2791</v>
      </c>
      <c r="B1965" s="5">
        <v>45444</v>
      </c>
      <c r="C1965" s="5" t="str">
        <f>IF(Orders_CLEAN[[#This Row],[Quantity]]="", "Quantity Error!", "Q"&amp;ROUNDUP(MONTH(Orders_CLEAN[[#This Row],[OrderDate]])/3,0))</f>
        <v>Q2</v>
      </c>
      <c r="D1965" t="s">
        <v>103</v>
      </c>
      <c r="E1965" t="str">
        <f>_xlfn.XLOOKUP(Orders_CLEAN[[#This Row],[CustomerID]],Customers[CustomerID],Customers[CustomerName])</f>
        <v>Kagiso Khumalo</v>
      </c>
      <c r="F1965" t="s">
        <v>127</v>
      </c>
      <c r="G1965" t="str">
        <f>_xlfn.XLOOKUP(Orders_CLEAN[[#This Row],[ProductID]],Products[ProductID],Products[ProductName])</f>
        <v>Staplers Model 3</v>
      </c>
      <c r="H1965" t="str">
        <f>_xlfn.XLOOKUP(Orders_CLEAN[[#This Row],[ProductName]],Products[ProductName],Products[Category])</f>
        <v>Office Supplies</v>
      </c>
      <c r="I1965" s="6">
        <f>_xlfn.XLOOKUP(Orders_CLEAN[[#This Row],[ProductID]],Products[ProductID],Products[Cost])</f>
        <v>250.6</v>
      </c>
      <c r="J1965">
        <v>10</v>
      </c>
      <c r="K1965" s="6">
        <v>418.2</v>
      </c>
      <c r="L1965" s="7">
        <v>0.05</v>
      </c>
      <c r="M1965" t="s">
        <v>13</v>
      </c>
      <c r="N1965" t="s">
        <v>21</v>
      </c>
      <c r="O1965" t="str">
        <f>_xlfn.XLOOKUP(Orders_CLEAN[[#This Row],[Region]],Region_lookup[RegionCode],Region_lookup[RegionName])</f>
        <v>KwaZulu-Natal</v>
      </c>
      <c r="P1965" t="s">
        <v>97</v>
      </c>
      <c r="Q1965" t="str">
        <f>_xlfn.XLOOKUP(Orders_CLEAN[[#This Row],[EmployeeID]],Employees[EmployeeID],Employees[EmployeeName])</f>
        <v>Bongani Sithole</v>
      </c>
      <c r="R1965" s="8">
        <f>Orders_CLEAN[[#This Row],[Quantity]]*Orders_CLEAN[[#This Row],[UnitPrice]]*(1-Orders_CLEAN[[#This Row],[Discount]])</f>
        <v>3972.8999999999996</v>
      </c>
      <c r="S1965" s="8">
        <f>Orders_CLEAN[[#This Row],[Cost]]*Orders_CLEAN[[#This Row],[Quantity]]</f>
        <v>2506</v>
      </c>
      <c r="T1965" s="8">
        <f>Orders_CLEAN[[#This Row],[LineTotal]]-Orders_CLEAN[[#This Row],[LineCost]]</f>
        <v>1466.8999999999996</v>
      </c>
      <c r="U1965" s="8" t="str">
        <f>IFERROR(IF(Orders_CLEAN[[#This Row],[Profit]]/Orders_CLEAN[[#This Row],[LineTotal]]&gt;0.3, "High", IF(Orders_CLEAN[[#This Row],[Profit]]/Orders_CLEAN[[#This Row],[LineTotal]]&gt;=0.15, "Medium", "Low")), "Quantity Error!")</f>
        <v>High</v>
      </c>
      <c r="V1965" s="8" t="str">
        <f>IF(COUNTIF(Returns[OrderID], Orders_CLEAN[[#This Row],[OrderID]])&gt;0, "Yes", "No")</f>
        <v>No</v>
      </c>
      <c r="W1965" s="19">
        <f>IF(Orders_CLEAN[[#This Row],[Returned]]="Yes",1,0)</f>
        <v>0</v>
      </c>
    </row>
    <row r="1966" spans="1:23" x14ac:dyDescent="0.2">
      <c r="A1966" t="s">
        <v>2792</v>
      </c>
      <c r="B1966" s="5">
        <v>45691</v>
      </c>
      <c r="C1966" s="5" t="str">
        <f>IF(Orders_CLEAN[[#This Row],[Quantity]]="", "Quantity Error!", "Q"&amp;ROUNDUP(MONTH(Orders_CLEAN[[#This Row],[OrderDate]])/3,0))</f>
        <v>Q1</v>
      </c>
      <c r="D1966" t="s">
        <v>227</v>
      </c>
      <c r="E1966" t="str">
        <f>_xlfn.XLOOKUP(Orders_CLEAN[[#This Row],[CustomerID]],Customers[CustomerID],Customers[CustomerName])</f>
        <v>Thabo Mbatha</v>
      </c>
      <c r="F1966" t="s">
        <v>417</v>
      </c>
      <c r="G1966" t="str">
        <f>_xlfn.XLOOKUP(Orders_CLEAN[[#This Row],[ProductID]],Products[ProductID],Products[ProductName])</f>
        <v>Staplers Model 1</v>
      </c>
      <c r="H1966" t="str">
        <f>_xlfn.XLOOKUP(Orders_CLEAN[[#This Row],[ProductName]],Products[ProductName],Products[Category])</f>
        <v>Office Supplies</v>
      </c>
      <c r="I1966" s="6">
        <f>_xlfn.XLOOKUP(Orders_CLEAN[[#This Row],[ProductID]],Products[ProductID],Products[Cost])</f>
        <v>671.48</v>
      </c>
      <c r="J1966">
        <v>2</v>
      </c>
      <c r="K1966" s="6">
        <v>1240.1099999999999</v>
      </c>
      <c r="L1966" s="7">
        <v>0.15</v>
      </c>
      <c r="M1966" t="s">
        <v>36</v>
      </c>
      <c r="N1966" t="s">
        <v>31</v>
      </c>
      <c r="O1966" t="str">
        <f>_xlfn.XLOOKUP(Orders_CLEAN[[#This Row],[Region]],Region_lookup[RegionCode],Region_lookup[RegionName])</f>
        <v>Gauteng</v>
      </c>
      <c r="P1966" t="s">
        <v>43</v>
      </c>
      <c r="Q1966" t="str">
        <f>_xlfn.XLOOKUP(Orders_CLEAN[[#This Row],[EmployeeID]],Employees[EmployeeID],Employees[EmployeeName])</f>
        <v>Thabo Dlamini</v>
      </c>
      <c r="R1966" s="8">
        <f>Orders_CLEAN[[#This Row],[Quantity]]*Orders_CLEAN[[#This Row],[UnitPrice]]*(1-Orders_CLEAN[[#This Row],[Discount]])</f>
        <v>2108.1869999999999</v>
      </c>
      <c r="S1966" s="8">
        <f>Orders_CLEAN[[#This Row],[Cost]]*Orders_CLEAN[[#This Row],[Quantity]]</f>
        <v>1342.96</v>
      </c>
      <c r="T1966" s="8">
        <f>Orders_CLEAN[[#This Row],[LineTotal]]-Orders_CLEAN[[#This Row],[LineCost]]</f>
        <v>765.22699999999986</v>
      </c>
      <c r="U1966" s="8" t="str">
        <f>IFERROR(IF(Orders_CLEAN[[#This Row],[Profit]]/Orders_CLEAN[[#This Row],[LineTotal]]&gt;0.3, "High", IF(Orders_CLEAN[[#This Row],[Profit]]/Orders_CLEAN[[#This Row],[LineTotal]]&gt;=0.15, "Medium", "Low")), "Quantity Error!")</f>
        <v>High</v>
      </c>
      <c r="V1966" s="8" t="str">
        <f>IF(COUNTIF(Returns[OrderID], Orders_CLEAN[[#This Row],[OrderID]])&gt;0, "Yes", "No")</f>
        <v>No</v>
      </c>
      <c r="W1966" s="19">
        <f>IF(Orders_CLEAN[[#This Row],[Returned]]="Yes",1,0)</f>
        <v>0</v>
      </c>
    </row>
    <row r="1967" spans="1:23" x14ac:dyDescent="0.2">
      <c r="A1967" t="s">
        <v>2793</v>
      </c>
      <c r="B1967" s="5">
        <v>45388</v>
      </c>
      <c r="C1967" s="5" t="str">
        <f>IF(Orders_CLEAN[[#This Row],[Quantity]]="", "Quantity Error!", "Q"&amp;ROUNDUP(MONTH(Orders_CLEAN[[#This Row],[OrderDate]])/3,0))</f>
        <v>Q2</v>
      </c>
      <c r="D1967" t="s">
        <v>448</v>
      </c>
      <c r="E1967" t="str">
        <f>_xlfn.XLOOKUP(Orders_CLEAN[[#This Row],[CustomerID]],Customers[CustomerID],Customers[CustomerName])</f>
        <v>Werner Van Der Merwe</v>
      </c>
      <c r="F1967" t="s">
        <v>41</v>
      </c>
      <c r="G1967" t="str">
        <f>_xlfn.XLOOKUP(Orders_CLEAN[[#This Row],[ProductID]],Products[ProductID],Products[ProductName])</f>
        <v>Pens Model 3</v>
      </c>
      <c r="H1967" t="str">
        <f>_xlfn.XLOOKUP(Orders_CLEAN[[#This Row],[ProductName]],Products[ProductName],Products[Category])</f>
        <v>Office Supplies</v>
      </c>
      <c r="I1967" s="6">
        <f>_xlfn.XLOOKUP(Orders_CLEAN[[#This Row],[ProductID]],Products[ProductID],Products[Cost])</f>
        <v>498.61</v>
      </c>
      <c r="J1967">
        <v>7</v>
      </c>
      <c r="K1967" s="6">
        <v>944.31</v>
      </c>
      <c r="L1967" s="7">
        <v>0.1</v>
      </c>
      <c r="M1967" t="s">
        <v>13</v>
      </c>
      <c r="N1967" t="s">
        <v>47</v>
      </c>
      <c r="O1967" t="str">
        <f>_xlfn.XLOOKUP(Orders_CLEAN[[#This Row],[Region]],Region_lookup[RegionCode],Region_lookup[RegionName])</f>
        <v>Eastern Cape</v>
      </c>
      <c r="P1967" t="s">
        <v>48</v>
      </c>
      <c r="Q1967" t="str">
        <f>_xlfn.XLOOKUP(Orders_CLEAN[[#This Row],[EmployeeID]],Employees[EmployeeID],Employees[EmployeeName])</f>
        <v>Sipho Ndlovu</v>
      </c>
      <c r="R1967" s="8">
        <f>Orders_CLEAN[[#This Row],[Quantity]]*Orders_CLEAN[[#This Row],[UnitPrice]]*(1-Orders_CLEAN[[#This Row],[Discount]])</f>
        <v>5949.1530000000002</v>
      </c>
      <c r="S1967" s="8">
        <f>Orders_CLEAN[[#This Row],[Cost]]*Orders_CLEAN[[#This Row],[Quantity]]</f>
        <v>3490.27</v>
      </c>
      <c r="T1967" s="8">
        <f>Orders_CLEAN[[#This Row],[LineTotal]]-Orders_CLEAN[[#This Row],[LineCost]]</f>
        <v>2458.8830000000003</v>
      </c>
      <c r="U1967" s="8" t="str">
        <f>IFERROR(IF(Orders_CLEAN[[#This Row],[Profit]]/Orders_CLEAN[[#This Row],[LineTotal]]&gt;0.3, "High", IF(Orders_CLEAN[[#This Row],[Profit]]/Orders_CLEAN[[#This Row],[LineTotal]]&gt;=0.15, "Medium", "Low")), "Quantity Error!")</f>
        <v>High</v>
      </c>
      <c r="V1967" s="8" t="str">
        <f>IF(COUNTIF(Returns[OrderID], Orders_CLEAN[[#This Row],[OrderID]])&gt;0, "Yes", "No")</f>
        <v>No</v>
      </c>
      <c r="W1967" s="19">
        <f>IF(Orders_CLEAN[[#This Row],[Returned]]="Yes",1,0)</f>
        <v>0</v>
      </c>
    </row>
    <row r="1968" spans="1:23" x14ac:dyDescent="0.2">
      <c r="A1968" t="s">
        <v>2794</v>
      </c>
      <c r="B1968" s="5">
        <v>45766</v>
      </c>
      <c r="C1968" s="5" t="str">
        <f>IF(Orders_CLEAN[[#This Row],[Quantity]]="", "Quantity Error!", "Q"&amp;ROUNDUP(MONTH(Orders_CLEAN[[#This Row],[OrderDate]])/3,0))</f>
        <v>Q2</v>
      </c>
      <c r="D1968" t="s">
        <v>353</v>
      </c>
      <c r="E1968" t="str">
        <f>_xlfn.XLOOKUP(Orders_CLEAN[[#This Row],[CustomerID]],Customers[CustomerID],Customers[CustomerName])</f>
        <v>Sipho Joubert</v>
      </c>
      <c r="F1968" t="s">
        <v>19</v>
      </c>
      <c r="G1968" t="str">
        <f>_xlfn.XLOOKUP(Orders_CLEAN[[#This Row],[ProductID]],Products[ProductID],Products[ProductName])</f>
        <v>Accessories Model 4</v>
      </c>
      <c r="H1968" t="str">
        <f>_xlfn.XLOOKUP(Orders_CLEAN[[#This Row],[ProductName]],Products[ProductName],Products[Category])</f>
        <v>Technology</v>
      </c>
      <c r="I1968" s="6">
        <f>_xlfn.XLOOKUP(Orders_CLEAN[[#This Row],[ProductID]],Products[ProductID],Products[Cost])</f>
        <v>685.08</v>
      </c>
      <c r="J1968">
        <v>4</v>
      </c>
      <c r="K1968" s="6">
        <v>921.01</v>
      </c>
      <c r="L1968" s="7">
        <v>0</v>
      </c>
      <c r="M1968" t="s">
        <v>27</v>
      </c>
      <c r="N1968" t="s">
        <v>21</v>
      </c>
      <c r="O1968" t="str">
        <f>_xlfn.XLOOKUP(Orders_CLEAN[[#This Row],[Region]],Region_lookup[RegionCode],Region_lookup[RegionName])</f>
        <v>KwaZulu-Natal</v>
      </c>
      <c r="P1968" t="s">
        <v>170</v>
      </c>
      <c r="Q1968" t="str">
        <f>_xlfn.XLOOKUP(Orders_CLEAN[[#This Row],[EmployeeID]],Employees[EmployeeID],Employees[EmployeeName])</f>
        <v>Nomvula Le Roux</v>
      </c>
      <c r="R1968" s="8">
        <f>Orders_CLEAN[[#This Row],[Quantity]]*Orders_CLEAN[[#This Row],[UnitPrice]]*(1-Orders_CLEAN[[#This Row],[Discount]])</f>
        <v>3684.04</v>
      </c>
      <c r="S1968" s="8">
        <f>Orders_CLEAN[[#This Row],[Cost]]*Orders_CLEAN[[#This Row],[Quantity]]</f>
        <v>2740.32</v>
      </c>
      <c r="T1968" s="8">
        <f>Orders_CLEAN[[#This Row],[LineTotal]]-Orders_CLEAN[[#This Row],[LineCost]]</f>
        <v>943.7199999999998</v>
      </c>
      <c r="U1968" s="8" t="str">
        <f>IFERROR(IF(Orders_CLEAN[[#This Row],[Profit]]/Orders_CLEAN[[#This Row],[LineTotal]]&gt;0.3, "High", IF(Orders_CLEAN[[#This Row],[Profit]]/Orders_CLEAN[[#This Row],[LineTotal]]&gt;=0.15, "Medium", "Low")), "Quantity Error!")</f>
        <v>Medium</v>
      </c>
      <c r="V1968" s="8" t="str">
        <f>IF(COUNTIF(Returns[OrderID], Orders_CLEAN[[#This Row],[OrderID]])&gt;0, "Yes", "No")</f>
        <v>No</v>
      </c>
      <c r="W1968" s="19">
        <f>IF(Orders_CLEAN[[#This Row],[Returned]]="Yes",1,0)</f>
        <v>0</v>
      </c>
    </row>
    <row r="1969" spans="1:23" x14ac:dyDescent="0.2">
      <c r="A1969" t="s">
        <v>2795</v>
      </c>
      <c r="B1969" s="5">
        <v>45387</v>
      </c>
      <c r="C1969" s="5" t="str">
        <f>IF(Orders_CLEAN[[#This Row],[Quantity]]="", "Quantity Error!", "Q"&amp;ROUNDUP(MONTH(Orders_CLEAN[[#This Row],[OrderDate]])/3,0))</f>
        <v>Q2</v>
      </c>
      <c r="D1969" t="s">
        <v>994</v>
      </c>
      <c r="E1969" t="str">
        <f>_xlfn.XLOOKUP(Orders_CLEAN[[#This Row],[CustomerID]],Customers[CustomerID],Customers[CustomerName])</f>
        <v>Kagiso Van Der Merwe</v>
      </c>
      <c r="F1969" t="s">
        <v>166</v>
      </c>
      <c r="G1969" t="str">
        <f>_xlfn.XLOOKUP(Orders_CLEAN[[#This Row],[ProductID]],Products[ProductID],Products[ProductName])</f>
        <v>Monitors Model 2</v>
      </c>
      <c r="H1969" t="str">
        <f>_xlfn.XLOOKUP(Orders_CLEAN[[#This Row],[ProductName]],Products[ProductName],Products[Category])</f>
        <v>Technology</v>
      </c>
      <c r="I1969" s="6">
        <f>_xlfn.XLOOKUP(Orders_CLEAN[[#This Row],[ProductID]],Products[ProductID],Products[Cost])</f>
        <v>396.64</v>
      </c>
      <c r="J1969">
        <v>7</v>
      </c>
      <c r="K1969" s="6">
        <v>532.41999999999996</v>
      </c>
      <c r="L1969" s="7">
        <v>0.05</v>
      </c>
      <c r="M1969" t="s">
        <v>27</v>
      </c>
      <c r="N1969" t="s">
        <v>14</v>
      </c>
      <c r="O1969" t="str">
        <f>_xlfn.XLOOKUP(Orders_CLEAN[[#This Row],[Region]],Region_lookup[RegionCode],Region_lookup[RegionName])</f>
        <v>Western Cape</v>
      </c>
      <c r="P1969" t="s">
        <v>15</v>
      </c>
      <c r="Q1969" t="str">
        <f>_xlfn.XLOOKUP(Orders_CLEAN[[#This Row],[EmployeeID]],Employees[EmployeeID],Employees[EmployeeName])</f>
        <v>Anja Fourie</v>
      </c>
      <c r="R1969" s="8">
        <f>Orders_CLEAN[[#This Row],[Quantity]]*Orders_CLEAN[[#This Row],[UnitPrice]]*(1-Orders_CLEAN[[#This Row],[Discount]])</f>
        <v>3540.5929999999994</v>
      </c>
      <c r="S1969" s="8">
        <f>Orders_CLEAN[[#This Row],[Cost]]*Orders_CLEAN[[#This Row],[Quantity]]</f>
        <v>2776.48</v>
      </c>
      <c r="T1969" s="8">
        <f>Orders_CLEAN[[#This Row],[LineTotal]]-Orders_CLEAN[[#This Row],[LineCost]]</f>
        <v>764.11299999999937</v>
      </c>
      <c r="U1969" s="8" t="str">
        <f>IFERROR(IF(Orders_CLEAN[[#This Row],[Profit]]/Orders_CLEAN[[#This Row],[LineTotal]]&gt;0.3, "High", IF(Orders_CLEAN[[#This Row],[Profit]]/Orders_CLEAN[[#This Row],[LineTotal]]&gt;=0.15, "Medium", "Low")), "Quantity Error!")</f>
        <v>Medium</v>
      </c>
      <c r="V1969" s="8" t="str">
        <f>IF(COUNTIF(Returns[OrderID], Orders_CLEAN[[#This Row],[OrderID]])&gt;0, "Yes", "No")</f>
        <v>No</v>
      </c>
      <c r="W1969" s="19">
        <f>IF(Orders_CLEAN[[#This Row],[Returned]]="Yes",1,0)</f>
        <v>0</v>
      </c>
    </row>
    <row r="1970" spans="1:23" x14ac:dyDescent="0.2">
      <c r="A1970" t="s">
        <v>2796</v>
      </c>
      <c r="B1970" s="5">
        <v>45707</v>
      </c>
      <c r="C1970" s="5" t="str">
        <f>IF(Orders_CLEAN[[#This Row],[Quantity]]="", "Quantity Error!", "Q"&amp;ROUNDUP(MONTH(Orders_CLEAN[[#This Row],[OrderDate]])/3,0))</f>
        <v>Q1</v>
      </c>
      <c r="D1970" t="s">
        <v>419</v>
      </c>
      <c r="E1970" t="str">
        <f>_xlfn.XLOOKUP(Orders_CLEAN[[#This Row],[CustomerID]],Customers[CustomerID],Customers[CustomerName])</f>
        <v>Aisha Khumalo</v>
      </c>
      <c r="F1970" t="s">
        <v>73</v>
      </c>
      <c r="G1970" t="str">
        <f>_xlfn.XLOOKUP(Orders_CLEAN[[#This Row],[ProductID]],Products[ProductID],Products[ProductName])</f>
        <v>Tables Model 1</v>
      </c>
      <c r="H1970" t="str">
        <f>_xlfn.XLOOKUP(Orders_CLEAN[[#This Row],[ProductName]],Products[ProductName],Products[Category])</f>
        <v>Furniture</v>
      </c>
      <c r="I1970" s="6">
        <f>_xlfn.XLOOKUP(Orders_CLEAN[[#This Row],[ProductID]],Products[ProductID],Products[Cost])</f>
        <v>469.73</v>
      </c>
      <c r="J1970">
        <v>8</v>
      </c>
      <c r="K1970" s="6">
        <v>954.16</v>
      </c>
      <c r="L1970" s="7">
        <v>0.15</v>
      </c>
      <c r="M1970" t="s">
        <v>27</v>
      </c>
      <c r="N1970" t="s">
        <v>47</v>
      </c>
      <c r="O1970" t="str">
        <f>_xlfn.XLOOKUP(Orders_CLEAN[[#This Row],[Region]],Region_lookup[RegionCode],Region_lookup[RegionName])</f>
        <v>Eastern Cape</v>
      </c>
      <c r="P1970" t="s">
        <v>58</v>
      </c>
      <c r="Q1970" t="str">
        <f>_xlfn.XLOOKUP(Orders_CLEAN[[#This Row],[EmployeeID]],Employees[EmployeeID],Employees[EmployeeName])</f>
        <v>Palesa Steyn</v>
      </c>
      <c r="R1970" s="8">
        <f>Orders_CLEAN[[#This Row],[Quantity]]*Orders_CLEAN[[#This Row],[UnitPrice]]*(1-Orders_CLEAN[[#This Row],[Discount]])</f>
        <v>6488.2879999999996</v>
      </c>
      <c r="S1970" s="8">
        <f>Orders_CLEAN[[#This Row],[Cost]]*Orders_CLEAN[[#This Row],[Quantity]]</f>
        <v>3757.84</v>
      </c>
      <c r="T1970" s="8">
        <f>Orders_CLEAN[[#This Row],[LineTotal]]-Orders_CLEAN[[#This Row],[LineCost]]</f>
        <v>2730.4479999999994</v>
      </c>
      <c r="U1970" s="8" t="str">
        <f>IFERROR(IF(Orders_CLEAN[[#This Row],[Profit]]/Orders_CLEAN[[#This Row],[LineTotal]]&gt;0.3, "High", IF(Orders_CLEAN[[#This Row],[Profit]]/Orders_CLEAN[[#This Row],[LineTotal]]&gt;=0.15, "Medium", "Low")), "Quantity Error!")</f>
        <v>High</v>
      </c>
      <c r="V1970" s="8" t="str">
        <f>IF(COUNTIF(Returns[OrderID], Orders_CLEAN[[#This Row],[OrderID]])&gt;0, "Yes", "No")</f>
        <v>No</v>
      </c>
      <c r="W1970" s="19">
        <f>IF(Orders_CLEAN[[#This Row],[Returned]]="Yes",1,0)</f>
        <v>0</v>
      </c>
    </row>
    <row r="1971" spans="1:23" x14ac:dyDescent="0.2">
      <c r="A1971" t="s">
        <v>2798</v>
      </c>
      <c r="B1971" s="5">
        <v>45786</v>
      </c>
      <c r="C1971" s="5" t="str">
        <f>IF(Orders_CLEAN[[#This Row],[Quantity]]="", "Quantity Error!", "Q"&amp;ROUNDUP(MONTH(Orders_CLEAN[[#This Row],[OrderDate]])/3,0))</f>
        <v>Q2</v>
      </c>
      <c r="D1971" t="s">
        <v>723</v>
      </c>
      <c r="E1971" t="str">
        <f>_xlfn.XLOOKUP(Orders_CLEAN[[#This Row],[CustomerID]],Customers[CustomerID],Customers[CustomerName])</f>
        <v>Palesa Molefe</v>
      </c>
      <c r="F1971" t="s">
        <v>136</v>
      </c>
      <c r="G1971" t="str">
        <f>_xlfn.XLOOKUP(Orders_CLEAN[[#This Row],[ProductID]],Products[ProductID],Products[ProductName])</f>
        <v>Chairs Model 4</v>
      </c>
      <c r="H1971" t="str">
        <f>_xlfn.XLOOKUP(Orders_CLEAN[[#This Row],[ProductName]],Products[ProductName],Products[Category])</f>
        <v>Furniture</v>
      </c>
      <c r="I1971" s="6">
        <f>_xlfn.XLOOKUP(Orders_CLEAN[[#This Row],[ProductID]],Products[ProductID],Products[Cost])</f>
        <v>784.05</v>
      </c>
      <c r="J1971">
        <v>9</v>
      </c>
      <c r="K1971" s="6">
        <v>1700.53</v>
      </c>
      <c r="L1971" s="7">
        <v>0.2</v>
      </c>
      <c r="M1971" t="s">
        <v>27</v>
      </c>
      <c r="N1971" t="s">
        <v>21</v>
      </c>
      <c r="O1971" t="str">
        <f>_xlfn.XLOOKUP(Orders_CLEAN[[#This Row],[Region]],Region_lookup[RegionCode],Region_lookup[RegionName])</f>
        <v>KwaZulu-Natal</v>
      </c>
      <c r="P1971" t="s">
        <v>97</v>
      </c>
      <c r="Q1971" t="str">
        <f>_xlfn.XLOOKUP(Orders_CLEAN[[#This Row],[EmployeeID]],Employees[EmployeeID],Employees[EmployeeName])</f>
        <v>Bongani Sithole</v>
      </c>
      <c r="R1971" s="8">
        <f>Orders_CLEAN[[#This Row],[Quantity]]*Orders_CLEAN[[#This Row],[UnitPrice]]*(1-Orders_CLEAN[[#This Row],[Discount]])</f>
        <v>12243.816000000001</v>
      </c>
      <c r="S1971" s="8">
        <f>Orders_CLEAN[[#This Row],[Cost]]*Orders_CLEAN[[#This Row],[Quantity]]</f>
        <v>7056.45</v>
      </c>
      <c r="T1971" s="8">
        <f>Orders_CLEAN[[#This Row],[LineTotal]]-Orders_CLEAN[[#This Row],[LineCost]]</f>
        <v>5187.3660000000009</v>
      </c>
      <c r="U1971" s="8" t="str">
        <f>IFERROR(IF(Orders_CLEAN[[#This Row],[Profit]]/Orders_CLEAN[[#This Row],[LineTotal]]&gt;0.3, "High", IF(Orders_CLEAN[[#This Row],[Profit]]/Orders_CLEAN[[#This Row],[LineTotal]]&gt;=0.15, "Medium", "Low")), "Quantity Error!")</f>
        <v>High</v>
      </c>
      <c r="V1971" s="8" t="str">
        <f>IF(COUNTIF(Returns[OrderID], Orders_CLEAN[[#This Row],[OrderID]])&gt;0, "Yes", "No")</f>
        <v>No</v>
      </c>
      <c r="W1971" s="19">
        <f>IF(Orders_CLEAN[[#This Row],[Returned]]="Yes",1,0)</f>
        <v>0</v>
      </c>
    </row>
    <row r="1972" spans="1:23" x14ac:dyDescent="0.2">
      <c r="A1972" t="s">
        <v>2800</v>
      </c>
      <c r="B1972" s="5">
        <v>45621</v>
      </c>
      <c r="C1972" s="5" t="str">
        <f>IF(Orders_CLEAN[[#This Row],[Quantity]]="", "Quantity Error!", "Q"&amp;ROUNDUP(MONTH(Orders_CLEAN[[#This Row],[OrderDate]])/3,0))</f>
        <v>Q4</v>
      </c>
      <c r="D1972" t="s">
        <v>490</v>
      </c>
      <c r="E1972" t="str">
        <f>_xlfn.XLOOKUP(Orders_CLEAN[[#This Row],[CustomerID]],Customers[CustomerID],Customers[CustomerName])</f>
        <v>Pieter Dlamini</v>
      </c>
      <c r="F1972" t="s">
        <v>46</v>
      </c>
      <c r="G1972" t="str">
        <f>_xlfn.XLOOKUP(Orders_CLEAN[[#This Row],[ProductID]],Products[ProductID],Products[ProductName])</f>
        <v>Tables Model 4</v>
      </c>
      <c r="H1972" t="str">
        <f>_xlfn.XLOOKUP(Orders_CLEAN[[#This Row],[ProductName]],Products[ProductName],Products[Category])</f>
        <v>Furniture</v>
      </c>
      <c r="I1972" s="6">
        <f>_xlfn.XLOOKUP(Orders_CLEAN[[#This Row],[ProductID]],Products[ProductID],Products[Cost])</f>
        <v>707.97</v>
      </c>
      <c r="J1972">
        <v>4</v>
      </c>
      <c r="K1972" s="6">
        <v>1262.55</v>
      </c>
      <c r="L1972" s="7">
        <v>0.2</v>
      </c>
      <c r="M1972" t="s">
        <v>36</v>
      </c>
      <c r="N1972" t="s">
        <v>47</v>
      </c>
      <c r="O1972" t="str">
        <f>_xlfn.XLOOKUP(Orders_CLEAN[[#This Row],[Region]],Region_lookup[RegionCode],Region_lookup[RegionName])</f>
        <v>Eastern Cape</v>
      </c>
      <c r="P1972" t="s">
        <v>58</v>
      </c>
      <c r="Q1972" t="str">
        <f>_xlfn.XLOOKUP(Orders_CLEAN[[#This Row],[EmployeeID]],Employees[EmployeeID],Employees[EmployeeName])</f>
        <v>Palesa Steyn</v>
      </c>
      <c r="R1972" s="8">
        <f>Orders_CLEAN[[#This Row],[Quantity]]*Orders_CLEAN[[#This Row],[UnitPrice]]*(1-Orders_CLEAN[[#This Row],[Discount]])</f>
        <v>4040.16</v>
      </c>
      <c r="S1972" s="8">
        <f>Orders_CLEAN[[#This Row],[Cost]]*Orders_CLEAN[[#This Row],[Quantity]]</f>
        <v>2831.88</v>
      </c>
      <c r="T1972" s="8">
        <f>Orders_CLEAN[[#This Row],[LineTotal]]-Orders_CLEAN[[#This Row],[LineCost]]</f>
        <v>1208.2799999999997</v>
      </c>
      <c r="U1972" s="8" t="str">
        <f>IFERROR(IF(Orders_CLEAN[[#This Row],[Profit]]/Orders_CLEAN[[#This Row],[LineTotal]]&gt;0.3, "High", IF(Orders_CLEAN[[#This Row],[Profit]]/Orders_CLEAN[[#This Row],[LineTotal]]&gt;=0.15, "Medium", "Low")), "Quantity Error!")</f>
        <v>Medium</v>
      </c>
      <c r="V1972" s="8" t="str">
        <f>IF(COUNTIF(Returns[OrderID], Orders_CLEAN[[#This Row],[OrderID]])&gt;0, "Yes", "No")</f>
        <v>No</v>
      </c>
      <c r="W1972" s="19">
        <f>IF(Orders_CLEAN[[#This Row],[Returned]]="Yes",1,0)</f>
        <v>0</v>
      </c>
    </row>
    <row r="1973" spans="1:23" x14ac:dyDescent="0.2">
      <c r="A1973" t="s">
        <v>2801</v>
      </c>
      <c r="B1973" s="5">
        <v>45504</v>
      </c>
      <c r="C1973" s="5" t="str">
        <f>IF(Orders_CLEAN[[#This Row],[Quantity]]="", "Quantity Error!", "Q"&amp;ROUNDUP(MONTH(Orders_CLEAN[[#This Row],[OrderDate]])/3,0))</f>
        <v>Q3</v>
      </c>
      <c r="D1973" t="s">
        <v>72</v>
      </c>
      <c r="E1973" t="str">
        <f>_xlfn.XLOOKUP(Orders_CLEAN[[#This Row],[CustomerID]],Customers[CustomerID],Customers[CustomerName])</f>
        <v>Francois Botha</v>
      </c>
      <c r="F1973" t="s">
        <v>108</v>
      </c>
      <c r="G1973" t="str">
        <f>_xlfn.XLOOKUP(Orders_CLEAN[[#This Row],[ProductID]],Products[ProductID],Products[ProductName])</f>
        <v>Staplers Model 2</v>
      </c>
      <c r="H1973" t="str">
        <f>_xlfn.XLOOKUP(Orders_CLEAN[[#This Row],[ProductName]],Products[ProductName],Products[Category])</f>
        <v>Office Supplies</v>
      </c>
      <c r="I1973" s="6">
        <f>_xlfn.XLOOKUP(Orders_CLEAN[[#This Row],[ProductID]],Products[ProductID],Products[Cost])</f>
        <v>723.21</v>
      </c>
      <c r="J1973">
        <v>6</v>
      </c>
      <c r="K1973" s="6">
        <v>1348.08</v>
      </c>
      <c r="L1973" s="7">
        <v>0.1</v>
      </c>
      <c r="M1973" t="s">
        <v>62</v>
      </c>
      <c r="N1973" t="s">
        <v>47</v>
      </c>
      <c r="O1973" t="str">
        <f>_xlfn.XLOOKUP(Orders_CLEAN[[#This Row],[Region]],Region_lookup[RegionCode],Region_lookup[RegionName])</f>
        <v>Eastern Cape</v>
      </c>
      <c r="P1973" t="s">
        <v>75</v>
      </c>
      <c r="Q1973" t="str">
        <f>_xlfn.XLOOKUP(Orders_CLEAN[[#This Row],[EmployeeID]],Employees[EmployeeID],Employees[EmployeeName])</f>
        <v>Francois Steyn</v>
      </c>
      <c r="R1973" s="8">
        <f>Orders_CLEAN[[#This Row],[Quantity]]*Orders_CLEAN[[#This Row],[UnitPrice]]*(1-Orders_CLEAN[[#This Row],[Discount]])</f>
        <v>7279.6319999999996</v>
      </c>
      <c r="S1973" s="8">
        <f>Orders_CLEAN[[#This Row],[Cost]]*Orders_CLEAN[[#This Row],[Quantity]]</f>
        <v>4339.26</v>
      </c>
      <c r="T1973" s="8">
        <f>Orders_CLEAN[[#This Row],[LineTotal]]-Orders_CLEAN[[#This Row],[LineCost]]</f>
        <v>2940.3719999999994</v>
      </c>
      <c r="U1973" s="8" t="str">
        <f>IFERROR(IF(Orders_CLEAN[[#This Row],[Profit]]/Orders_CLEAN[[#This Row],[LineTotal]]&gt;0.3, "High", IF(Orders_CLEAN[[#This Row],[Profit]]/Orders_CLEAN[[#This Row],[LineTotal]]&gt;=0.15, "Medium", "Low")), "Quantity Error!")</f>
        <v>High</v>
      </c>
      <c r="V1973" s="8" t="str">
        <f>IF(COUNTIF(Returns[OrderID], Orders_CLEAN[[#This Row],[OrderID]])&gt;0, "Yes", "No")</f>
        <v>No</v>
      </c>
      <c r="W1973" s="19">
        <f>IF(Orders_CLEAN[[#This Row],[Returned]]="Yes",1,0)</f>
        <v>0</v>
      </c>
    </row>
    <row r="1974" spans="1:23" x14ac:dyDescent="0.2">
      <c r="A1974" t="s">
        <v>2803</v>
      </c>
      <c r="B1974" s="5">
        <v>45563</v>
      </c>
      <c r="C1974" s="5" t="str">
        <f>IF(Orders_CLEAN[[#This Row],[Quantity]]="", "Quantity Error!", "Q"&amp;ROUNDUP(MONTH(Orders_CLEAN[[#This Row],[OrderDate]])/3,0))</f>
        <v>Q3</v>
      </c>
      <c r="D1974" t="s">
        <v>11</v>
      </c>
      <c r="E1974" t="str">
        <f>_xlfn.XLOOKUP(Orders_CLEAN[[#This Row],[CustomerID]],Customers[CustomerID],Customers[CustomerName])</f>
        <v>Werner Molefe</v>
      </c>
      <c r="F1974" t="s">
        <v>148</v>
      </c>
      <c r="G1974" t="str">
        <f>_xlfn.XLOOKUP(Orders_CLEAN[[#This Row],[ProductID]],Products[ProductID],Products[ProductName])</f>
        <v>Tables Model 3</v>
      </c>
      <c r="H1974" t="str">
        <f>_xlfn.XLOOKUP(Orders_CLEAN[[#This Row],[ProductName]],Products[ProductName],Products[Category])</f>
        <v>Furniture</v>
      </c>
      <c r="I1974" s="6">
        <f>_xlfn.XLOOKUP(Orders_CLEAN[[#This Row],[ProductID]],Products[ProductID],Products[Cost])</f>
        <v>190.89</v>
      </c>
      <c r="J1974">
        <v>10</v>
      </c>
      <c r="K1974" s="6">
        <v>243.15</v>
      </c>
      <c r="L1974" s="7">
        <v>0.05</v>
      </c>
      <c r="M1974" t="s">
        <v>27</v>
      </c>
      <c r="N1974" t="s">
        <v>14</v>
      </c>
      <c r="O1974" t="str">
        <f>_xlfn.XLOOKUP(Orders_CLEAN[[#This Row],[Region]],Region_lookup[RegionCode],Region_lookup[RegionName])</f>
        <v>Western Cape</v>
      </c>
      <c r="P1974" t="s">
        <v>15</v>
      </c>
      <c r="Q1974" t="str">
        <f>_xlfn.XLOOKUP(Orders_CLEAN[[#This Row],[EmployeeID]],Employees[EmployeeID],Employees[EmployeeName])</f>
        <v>Anja Fourie</v>
      </c>
      <c r="R1974" s="8">
        <f>Orders_CLEAN[[#This Row],[Quantity]]*Orders_CLEAN[[#This Row],[UnitPrice]]*(1-Orders_CLEAN[[#This Row],[Discount]])</f>
        <v>2309.9249999999997</v>
      </c>
      <c r="S1974" s="8">
        <f>Orders_CLEAN[[#This Row],[Cost]]*Orders_CLEAN[[#This Row],[Quantity]]</f>
        <v>1908.8999999999999</v>
      </c>
      <c r="T1974" s="8">
        <f>Orders_CLEAN[[#This Row],[LineTotal]]-Orders_CLEAN[[#This Row],[LineCost]]</f>
        <v>401.02499999999986</v>
      </c>
      <c r="U1974" s="8" t="str">
        <f>IFERROR(IF(Orders_CLEAN[[#This Row],[Profit]]/Orders_CLEAN[[#This Row],[LineTotal]]&gt;0.3, "High", IF(Orders_CLEAN[[#This Row],[Profit]]/Orders_CLEAN[[#This Row],[LineTotal]]&gt;=0.15, "Medium", "Low")), "Quantity Error!")</f>
        <v>Medium</v>
      </c>
      <c r="V1974" s="8" t="str">
        <f>IF(COUNTIF(Returns[OrderID], Orders_CLEAN[[#This Row],[OrderID]])&gt;0, "Yes", "No")</f>
        <v>No</v>
      </c>
      <c r="W1974" s="19">
        <f>IF(Orders_CLEAN[[#This Row],[Returned]]="Yes",1,0)</f>
        <v>0</v>
      </c>
    </row>
    <row r="1975" spans="1:23" x14ac:dyDescent="0.2">
      <c r="A1975" t="s">
        <v>2804</v>
      </c>
      <c r="B1975" s="5">
        <v>45412</v>
      </c>
      <c r="C1975" s="5" t="str">
        <f>IF(Orders_CLEAN[[#This Row],[Quantity]]="", "Quantity Error!", "Q"&amp;ROUNDUP(MONTH(Orders_CLEAN[[#This Row],[OrderDate]])/3,0))</f>
        <v>Q2</v>
      </c>
      <c r="D1975" t="s">
        <v>355</v>
      </c>
      <c r="E1975" t="str">
        <f>_xlfn.XLOOKUP(Orders_CLEAN[[#This Row],[CustomerID]],Customers[CustomerID],Customers[CustomerName])</f>
        <v>Pieter Joubert</v>
      </c>
      <c r="F1975" t="s">
        <v>174</v>
      </c>
      <c r="G1975" t="str">
        <f>_xlfn.XLOOKUP(Orders_CLEAN[[#This Row],[ProductID]],Products[ProductID],Products[ProductName])</f>
        <v>Printers Model 4</v>
      </c>
      <c r="H1975" t="str">
        <f>_xlfn.XLOOKUP(Orders_CLEAN[[#This Row],[ProductName]],Products[ProductName],Products[Category])</f>
        <v>Technology</v>
      </c>
      <c r="I1975" s="6">
        <f>_xlfn.XLOOKUP(Orders_CLEAN[[#This Row],[ProductID]],Products[ProductID],Products[Cost])</f>
        <v>83.72</v>
      </c>
      <c r="J1975">
        <v>10</v>
      </c>
      <c r="K1975" s="6">
        <v>143.57</v>
      </c>
      <c r="L1975" s="7">
        <v>0.1</v>
      </c>
      <c r="M1975" t="s">
        <v>27</v>
      </c>
      <c r="N1975" t="s">
        <v>14</v>
      </c>
      <c r="O1975" t="str">
        <f>_xlfn.XLOOKUP(Orders_CLEAN[[#This Row],[Region]],Region_lookup[RegionCode],Region_lookup[RegionName])</f>
        <v>Western Cape</v>
      </c>
      <c r="P1975" t="s">
        <v>82</v>
      </c>
      <c r="Q1975" t="str">
        <f>_xlfn.XLOOKUP(Orders_CLEAN[[#This Row],[EmployeeID]],Employees[EmployeeID],Employees[EmployeeName])</f>
        <v>Thabo Pretorius</v>
      </c>
      <c r="R1975" s="8">
        <f>Orders_CLEAN[[#This Row],[Quantity]]*Orders_CLEAN[[#This Row],[UnitPrice]]*(1-Orders_CLEAN[[#This Row],[Discount]])</f>
        <v>1292.1299999999999</v>
      </c>
      <c r="S1975" s="8">
        <f>Orders_CLEAN[[#This Row],[Cost]]*Orders_CLEAN[[#This Row],[Quantity]]</f>
        <v>837.2</v>
      </c>
      <c r="T1975" s="8">
        <f>Orders_CLEAN[[#This Row],[LineTotal]]-Orders_CLEAN[[#This Row],[LineCost]]</f>
        <v>454.92999999999984</v>
      </c>
      <c r="U1975" s="8" t="str">
        <f>IFERROR(IF(Orders_CLEAN[[#This Row],[Profit]]/Orders_CLEAN[[#This Row],[LineTotal]]&gt;0.3, "High", IF(Orders_CLEAN[[#This Row],[Profit]]/Orders_CLEAN[[#This Row],[LineTotal]]&gt;=0.15, "Medium", "Low")), "Quantity Error!")</f>
        <v>High</v>
      </c>
      <c r="V1975" s="8" t="str">
        <f>IF(COUNTIF(Returns[OrderID], Orders_CLEAN[[#This Row],[OrderID]])&gt;0, "Yes", "No")</f>
        <v>No</v>
      </c>
      <c r="W1975" s="19">
        <f>IF(Orders_CLEAN[[#This Row],[Returned]]="Yes",1,0)</f>
        <v>0</v>
      </c>
    </row>
    <row r="1976" spans="1:23" x14ac:dyDescent="0.2">
      <c r="A1976" t="s">
        <v>2805</v>
      </c>
      <c r="B1976" s="5">
        <v>45337</v>
      </c>
      <c r="C1976" s="5" t="str">
        <f>IF(Orders_CLEAN[[#This Row],[Quantity]]="", "Quantity Error!", "Q"&amp;ROUNDUP(MONTH(Orders_CLEAN[[#This Row],[OrderDate]])/3,0))</f>
        <v>Q1</v>
      </c>
      <c r="D1976" t="s">
        <v>218</v>
      </c>
      <c r="E1976" t="str">
        <f>_xlfn.XLOOKUP(Orders_CLEAN[[#This Row],[CustomerID]],Customers[CustomerID],Customers[CustomerName])</f>
        <v>Anja Mbatha</v>
      </c>
      <c r="F1976" t="s">
        <v>155</v>
      </c>
      <c r="G1976" t="str">
        <f>_xlfn.XLOOKUP(Orders_CLEAN[[#This Row],[ProductID]],Products[ProductID],Products[ProductName])</f>
        <v>Monitors Model 1</v>
      </c>
      <c r="H1976" t="str">
        <f>_xlfn.XLOOKUP(Orders_CLEAN[[#This Row],[ProductName]],Products[ProductName],Products[Category])</f>
        <v>Technology</v>
      </c>
      <c r="I1976" s="6">
        <f>_xlfn.XLOOKUP(Orders_CLEAN[[#This Row],[ProductID]],Products[ProductID],Products[Cost])</f>
        <v>757.28</v>
      </c>
      <c r="J1976">
        <v>8</v>
      </c>
      <c r="K1976" s="6">
        <v>1165.56</v>
      </c>
      <c r="L1976" s="7">
        <v>0.15</v>
      </c>
      <c r="M1976" t="s">
        <v>27</v>
      </c>
      <c r="N1976" t="s">
        <v>31</v>
      </c>
      <c r="O1976" t="str">
        <f>_xlfn.XLOOKUP(Orders_CLEAN[[#This Row],[Region]],Region_lookup[RegionCode],Region_lookup[RegionName])</f>
        <v>Gauteng</v>
      </c>
      <c r="P1976" t="s">
        <v>32</v>
      </c>
      <c r="Q1976" t="str">
        <f>_xlfn.XLOOKUP(Orders_CLEAN[[#This Row],[EmployeeID]],Employees[EmployeeID],Employees[EmployeeName])</f>
        <v>Nomvula Mokoena</v>
      </c>
      <c r="R1976" s="8">
        <f>Orders_CLEAN[[#This Row],[Quantity]]*Orders_CLEAN[[#This Row],[UnitPrice]]*(1-Orders_CLEAN[[#This Row],[Discount]])</f>
        <v>7925.8079999999991</v>
      </c>
      <c r="S1976" s="8">
        <f>Orders_CLEAN[[#This Row],[Cost]]*Orders_CLEAN[[#This Row],[Quantity]]</f>
        <v>6058.24</v>
      </c>
      <c r="T1976" s="8">
        <f>Orders_CLEAN[[#This Row],[LineTotal]]-Orders_CLEAN[[#This Row],[LineCost]]</f>
        <v>1867.5679999999993</v>
      </c>
      <c r="U1976" s="8" t="str">
        <f>IFERROR(IF(Orders_CLEAN[[#This Row],[Profit]]/Orders_CLEAN[[#This Row],[LineTotal]]&gt;0.3, "High", IF(Orders_CLEAN[[#This Row],[Profit]]/Orders_CLEAN[[#This Row],[LineTotal]]&gt;=0.15, "Medium", "Low")), "Quantity Error!")</f>
        <v>Medium</v>
      </c>
      <c r="V1976" s="8" t="str">
        <f>IF(COUNTIF(Returns[OrderID], Orders_CLEAN[[#This Row],[OrderID]])&gt;0, "Yes", "No")</f>
        <v>No</v>
      </c>
      <c r="W1976" s="19">
        <f>IF(Orders_CLEAN[[#This Row],[Returned]]="Yes",1,0)</f>
        <v>0</v>
      </c>
    </row>
    <row r="1977" spans="1:23" x14ac:dyDescent="0.2">
      <c r="A1977" t="s">
        <v>2807</v>
      </c>
      <c r="B1977" s="5">
        <v>45357</v>
      </c>
      <c r="C1977" s="5" t="str">
        <f>IF(Orders_CLEAN[[#This Row],[Quantity]]="", "Quantity Error!", "Q"&amp;ROUNDUP(MONTH(Orders_CLEAN[[#This Row],[OrderDate]])/3,0))</f>
        <v>Q1</v>
      </c>
      <c r="D1977" t="s">
        <v>103</v>
      </c>
      <c r="E1977" t="str">
        <f>_xlfn.XLOOKUP(Orders_CLEAN[[#This Row],[CustomerID]],Customers[CustomerID],Customers[CustomerName])</f>
        <v>Kagiso Khumalo</v>
      </c>
      <c r="F1977" t="s">
        <v>73</v>
      </c>
      <c r="G1977" t="str">
        <f>_xlfn.XLOOKUP(Orders_CLEAN[[#This Row],[ProductID]],Products[ProductID],Products[ProductName])</f>
        <v>Tables Model 1</v>
      </c>
      <c r="H1977" t="str">
        <f>_xlfn.XLOOKUP(Orders_CLEAN[[#This Row],[ProductName]],Products[ProductName],Products[Category])</f>
        <v>Furniture</v>
      </c>
      <c r="I1977" s="6">
        <f>_xlfn.XLOOKUP(Orders_CLEAN[[#This Row],[ProductID]],Products[ProductID],Products[Cost])</f>
        <v>469.73</v>
      </c>
      <c r="J1977">
        <v>1</v>
      </c>
      <c r="K1977" s="6">
        <v>954.16</v>
      </c>
      <c r="L1977" s="7">
        <v>0.1</v>
      </c>
      <c r="M1977" t="s">
        <v>36</v>
      </c>
      <c r="N1977" t="s">
        <v>21</v>
      </c>
      <c r="O1977" t="str">
        <f>_xlfn.XLOOKUP(Orders_CLEAN[[#This Row],[Region]],Region_lookup[RegionCode],Region_lookup[RegionName])</f>
        <v>KwaZulu-Natal</v>
      </c>
      <c r="P1977" t="s">
        <v>22</v>
      </c>
      <c r="Q1977" t="str">
        <f>_xlfn.XLOOKUP(Orders_CLEAN[[#This Row],[EmployeeID]],Employees[EmployeeID],Employees[EmployeeName])</f>
        <v>Thabo Le Roux</v>
      </c>
      <c r="R1977" s="8">
        <f>Orders_CLEAN[[#This Row],[Quantity]]*Orders_CLEAN[[#This Row],[UnitPrice]]*(1-Orders_CLEAN[[#This Row],[Discount]])</f>
        <v>858.74400000000003</v>
      </c>
      <c r="S1977" s="8">
        <f>Orders_CLEAN[[#This Row],[Cost]]*Orders_CLEAN[[#This Row],[Quantity]]</f>
        <v>469.73</v>
      </c>
      <c r="T1977" s="8">
        <f>Orders_CLEAN[[#This Row],[LineTotal]]-Orders_CLEAN[[#This Row],[LineCost]]</f>
        <v>389.01400000000001</v>
      </c>
      <c r="U1977" s="8" t="str">
        <f>IFERROR(IF(Orders_CLEAN[[#This Row],[Profit]]/Orders_CLEAN[[#This Row],[LineTotal]]&gt;0.3, "High", IF(Orders_CLEAN[[#This Row],[Profit]]/Orders_CLEAN[[#This Row],[LineTotal]]&gt;=0.15, "Medium", "Low")), "Quantity Error!")</f>
        <v>High</v>
      </c>
      <c r="V1977" s="8" t="str">
        <f>IF(COUNTIF(Returns[OrderID], Orders_CLEAN[[#This Row],[OrderID]])&gt;0, "Yes", "No")</f>
        <v>No</v>
      </c>
      <c r="W1977" s="19">
        <f>IF(Orders_CLEAN[[#This Row],[Returned]]="Yes",1,0)</f>
        <v>0</v>
      </c>
    </row>
    <row r="1978" spans="1:23" x14ac:dyDescent="0.2">
      <c r="A1978" t="s">
        <v>2808</v>
      </c>
      <c r="B1978" s="5">
        <v>45318</v>
      </c>
      <c r="C1978" s="5" t="str">
        <f>IF(Orders_CLEAN[[#This Row],[Quantity]]="", "Quantity Error!", "Q"&amp;ROUNDUP(MONTH(Orders_CLEAN[[#This Row],[OrderDate]])/3,0))</f>
        <v>Q1</v>
      </c>
      <c r="D1978" t="s">
        <v>184</v>
      </c>
      <c r="E1978" t="str">
        <f>_xlfn.XLOOKUP(Orders_CLEAN[[#This Row],[CustomerID]],Customers[CustomerID],Customers[CustomerName])</f>
        <v>Deon Joubert</v>
      </c>
      <c r="F1978" t="s">
        <v>78</v>
      </c>
      <c r="G1978" t="str">
        <f>_xlfn.XLOOKUP(Orders_CLEAN[[#This Row],[ProductID]],Products[ProductID],Products[ProductName])</f>
        <v>Desks Model 3</v>
      </c>
      <c r="H1978" t="str">
        <f>_xlfn.XLOOKUP(Orders_CLEAN[[#This Row],[ProductName]],Products[ProductName],Products[Category])</f>
        <v>Furniture</v>
      </c>
      <c r="I1978" s="6">
        <f>_xlfn.XLOOKUP(Orders_CLEAN[[#This Row],[ProductID]],Products[ProductID],Products[Cost])</f>
        <v>388.07</v>
      </c>
      <c r="J1978">
        <v>3</v>
      </c>
      <c r="K1978" s="6">
        <v>782.41</v>
      </c>
      <c r="L1978" s="7">
        <v>0.15</v>
      </c>
      <c r="M1978" t="s">
        <v>27</v>
      </c>
      <c r="N1978" t="s">
        <v>47</v>
      </c>
      <c r="O1978" t="str">
        <f>_xlfn.XLOOKUP(Orders_CLEAN[[#This Row],[Region]],Region_lookup[RegionCode],Region_lookup[RegionName])</f>
        <v>Eastern Cape</v>
      </c>
      <c r="P1978" t="s">
        <v>58</v>
      </c>
      <c r="Q1978" t="str">
        <f>_xlfn.XLOOKUP(Orders_CLEAN[[#This Row],[EmployeeID]],Employees[EmployeeID],Employees[EmployeeName])</f>
        <v>Palesa Steyn</v>
      </c>
      <c r="R1978" s="8">
        <f>Orders_CLEAN[[#This Row],[Quantity]]*Orders_CLEAN[[#This Row],[UnitPrice]]*(1-Orders_CLEAN[[#This Row],[Discount]])</f>
        <v>1995.1454999999999</v>
      </c>
      <c r="S1978" s="8">
        <f>Orders_CLEAN[[#This Row],[Cost]]*Orders_CLEAN[[#This Row],[Quantity]]</f>
        <v>1164.21</v>
      </c>
      <c r="T1978" s="8">
        <f>Orders_CLEAN[[#This Row],[LineTotal]]-Orders_CLEAN[[#This Row],[LineCost]]</f>
        <v>830.93549999999982</v>
      </c>
      <c r="U1978" s="8" t="str">
        <f>IFERROR(IF(Orders_CLEAN[[#This Row],[Profit]]/Orders_CLEAN[[#This Row],[LineTotal]]&gt;0.3, "High", IF(Orders_CLEAN[[#This Row],[Profit]]/Orders_CLEAN[[#This Row],[LineTotal]]&gt;=0.15, "Medium", "Low")), "Quantity Error!")</f>
        <v>High</v>
      </c>
      <c r="V1978" s="8" t="str">
        <f>IF(COUNTIF(Returns[OrderID], Orders_CLEAN[[#This Row],[OrderID]])&gt;0, "Yes", "No")</f>
        <v>No</v>
      </c>
      <c r="W1978" s="19">
        <f>IF(Orders_CLEAN[[#This Row],[Returned]]="Yes",1,0)</f>
        <v>0</v>
      </c>
    </row>
    <row r="1979" spans="1:23" x14ac:dyDescent="0.2">
      <c r="A1979" t="s">
        <v>2809</v>
      </c>
      <c r="B1979" s="5">
        <v>45660</v>
      </c>
      <c r="C1979" s="5" t="str">
        <f>IF(Orders_CLEAN[[#This Row],[Quantity]]="", "Quantity Error!", "Q"&amp;ROUNDUP(MONTH(Orders_CLEAN[[#This Row],[OrderDate]])/3,0))</f>
        <v>Q1</v>
      </c>
      <c r="D1979" t="s">
        <v>50</v>
      </c>
      <c r="E1979" t="str">
        <f>_xlfn.XLOOKUP(Orders_CLEAN[[#This Row],[CustomerID]],Customers[CustomerID],Customers[CustomerName])</f>
        <v>Precious Steyn</v>
      </c>
      <c r="F1979" t="s">
        <v>413</v>
      </c>
      <c r="G1979" t="str">
        <f>_xlfn.XLOOKUP(Orders_CLEAN[[#This Row],[ProductID]],Products[ProductID],Products[ProductName])</f>
        <v>Monitors Model 4</v>
      </c>
      <c r="H1979" t="str">
        <f>_xlfn.XLOOKUP(Orders_CLEAN[[#This Row],[ProductName]],Products[ProductName],Products[Category])</f>
        <v>Technology</v>
      </c>
      <c r="I1979" s="6">
        <f>_xlfn.XLOOKUP(Orders_CLEAN[[#This Row],[ProductID]],Products[ProductID],Products[Cost])</f>
        <v>365.65</v>
      </c>
      <c r="J1979">
        <v>8</v>
      </c>
      <c r="K1979" s="6">
        <v>689.97</v>
      </c>
      <c r="L1979" s="7">
        <v>0.2</v>
      </c>
      <c r="M1979" t="s">
        <v>27</v>
      </c>
      <c r="N1979" t="s">
        <v>31</v>
      </c>
      <c r="O1979" t="str">
        <f>_xlfn.XLOOKUP(Orders_CLEAN[[#This Row],[Region]],Region_lookup[RegionCode],Region_lookup[RegionName])</f>
        <v>Gauteng</v>
      </c>
      <c r="P1979" t="s">
        <v>52</v>
      </c>
      <c r="Q1979" t="str">
        <f>_xlfn.XLOOKUP(Orders_CLEAN[[#This Row],[EmployeeID]],Employees[EmployeeID],Employees[EmployeeName])</f>
        <v>Precious Mbatha</v>
      </c>
      <c r="R1979" s="8">
        <f>Orders_CLEAN[[#This Row],[Quantity]]*Orders_CLEAN[[#This Row],[UnitPrice]]*(1-Orders_CLEAN[[#This Row],[Discount]])</f>
        <v>4415.808</v>
      </c>
      <c r="S1979" s="8">
        <f>Orders_CLEAN[[#This Row],[Cost]]*Orders_CLEAN[[#This Row],[Quantity]]</f>
        <v>2925.2</v>
      </c>
      <c r="T1979" s="8">
        <f>Orders_CLEAN[[#This Row],[LineTotal]]-Orders_CLEAN[[#This Row],[LineCost]]</f>
        <v>1490.6080000000002</v>
      </c>
      <c r="U1979" s="8" t="str">
        <f>IFERROR(IF(Orders_CLEAN[[#This Row],[Profit]]/Orders_CLEAN[[#This Row],[LineTotal]]&gt;0.3, "High", IF(Orders_CLEAN[[#This Row],[Profit]]/Orders_CLEAN[[#This Row],[LineTotal]]&gt;=0.15, "Medium", "Low")), "Quantity Error!")</f>
        <v>High</v>
      </c>
      <c r="V1979" s="8" t="str">
        <f>IF(COUNTIF(Returns[OrderID], Orders_CLEAN[[#This Row],[OrderID]])&gt;0, "Yes", "No")</f>
        <v>No</v>
      </c>
      <c r="W1979" s="19">
        <f>IF(Orders_CLEAN[[#This Row],[Returned]]="Yes",1,0)</f>
        <v>0</v>
      </c>
    </row>
    <row r="1980" spans="1:23" x14ac:dyDescent="0.2">
      <c r="A1980" t="s">
        <v>2810</v>
      </c>
      <c r="B1980" s="5">
        <v>45709</v>
      </c>
      <c r="C1980" s="5" t="str">
        <f>IF(Orders_CLEAN[[#This Row],[Quantity]]="", "Quantity Error!", "Q"&amp;ROUNDUP(MONTH(Orders_CLEAN[[#This Row],[OrderDate]])/3,0))</f>
        <v>Q1</v>
      </c>
      <c r="D1980" t="s">
        <v>347</v>
      </c>
      <c r="E1980" t="str">
        <f>_xlfn.XLOOKUP(Orders_CLEAN[[#This Row],[CustomerID]],Customers[CustomerID],Customers[CustomerName])</f>
        <v>Bongani Molefe</v>
      </c>
      <c r="F1980" t="s">
        <v>100</v>
      </c>
      <c r="G1980" t="str">
        <f>_xlfn.XLOOKUP(Orders_CLEAN[[#This Row],[ProductID]],Products[ProductID],Products[ProductName])</f>
        <v>Printers Model 1</v>
      </c>
      <c r="H1980" t="str">
        <f>_xlfn.XLOOKUP(Orders_CLEAN[[#This Row],[ProductName]],Products[ProductName],Products[Category])</f>
        <v>Technology</v>
      </c>
      <c r="I1980" s="6">
        <f>_xlfn.XLOOKUP(Orders_CLEAN[[#This Row],[ProductID]],Products[ProductID],Products[Cost])</f>
        <v>595.79999999999995</v>
      </c>
      <c r="J1980">
        <v>7</v>
      </c>
      <c r="K1980" s="6">
        <v>1280.18</v>
      </c>
      <c r="L1980" s="7">
        <v>0</v>
      </c>
      <c r="M1980" t="s">
        <v>27</v>
      </c>
      <c r="N1980" t="s">
        <v>47</v>
      </c>
      <c r="O1980" t="str">
        <f>_xlfn.XLOOKUP(Orders_CLEAN[[#This Row],[Region]],Region_lookup[RegionCode],Region_lookup[RegionName])</f>
        <v>Eastern Cape</v>
      </c>
      <c r="P1980" t="s">
        <v>58</v>
      </c>
      <c r="Q1980" t="str">
        <f>_xlfn.XLOOKUP(Orders_CLEAN[[#This Row],[EmployeeID]],Employees[EmployeeID],Employees[EmployeeName])</f>
        <v>Palesa Steyn</v>
      </c>
      <c r="R1980" s="8">
        <f>Orders_CLEAN[[#This Row],[Quantity]]*Orders_CLEAN[[#This Row],[UnitPrice]]*(1-Orders_CLEAN[[#This Row],[Discount]])</f>
        <v>8961.26</v>
      </c>
      <c r="S1980" s="8">
        <f>Orders_CLEAN[[#This Row],[Cost]]*Orders_CLEAN[[#This Row],[Quantity]]</f>
        <v>4170.5999999999995</v>
      </c>
      <c r="T1980" s="8">
        <f>Orders_CLEAN[[#This Row],[LineTotal]]-Orders_CLEAN[[#This Row],[LineCost]]</f>
        <v>4790.6600000000008</v>
      </c>
      <c r="U1980" s="8" t="str">
        <f>IFERROR(IF(Orders_CLEAN[[#This Row],[Profit]]/Orders_CLEAN[[#This Row],[LineTotal]]&gt;0.3, "High", IF(Orders_CLEAN[[#This Row],[Profit]]/Orders_CLEAN[[#This Row],[LineTotal]]&gt;=0.15, "Medium", "Low")), "Quantity Error!")</f>
        <v>High</v>
      </c>
      <c r="V1980" s="8" t="str">
        <f>IF(COUNTIF(Returns[OrderID], Orders_CLEAN[[#This Row],[OrderID]])&gt;0, "Yes", "No")</f>
        <v>No</v>
      </c>
      <c r="W1980" s="19">
        <f>IF(Orders_CLEAN[[#This Row],[Returned]]="Yes",1,0)</f>
        <v>0</v>
      </c>
    </row>
    <row r="1981" spans="1:23" x14ac:dyDescent="0.2">
      <c r="A1981" t="s">
        <v>2811</v>
      </c>
      <c r="B1981" s="5">
        <v>45629</v>
      </c>
      <c r="C1981" s="5" t="str">
        <f>IF(Orders_CLEAN[[#This Row],[Quantity]]="", "Quantity Error!", "Q"&amp;ROUNDUP(MONTH(Orders_CLEAN[[#This Row],[OrderDate]])/3,0))</f>
        <v>Q4</v>
      </c>
      <c r="D1981" t="s">
        <v>154</v>
      </c>
      <c r="E1981" t="str">
        <f>_xlfn.XLOOKUP(Orders_CLEAN[[#This Row],[CustomerID]],Customers[CustomerID],Customers[CustomerName])</f>
        <v>Nomvula Mahlangu</v>
      </c>
      <c r="F1981" t="s">
        <v>78</v>
      </c>
      <c r="G1981" t="str">
        <f>_xlfn.XLOOKUP(Orders_CLEAN[[#This Row],[ProductID]],Products[ProductID],Products[ProductName])</f>
        <v>Desks Model 3</v>
      </c>
      <c r="H1981" t="str">
        <f>_xlfn.XLOOKUP(Orders_CLEAN[[#This Row],[ProductName]],Products[ProductName],Products[Category])</f>
        <v>Furniture</v>
      </c>
      <c r="I1981" s="6">
        <f>_xlfn.XLOOKUP(Orders_CLEAN[[#This Row],[ProductID]],Products[ProductID],Products[Cost])</f>
        <v>388.07</v>
      </c>
      <c r="J1981">
        <v>10</v>
      </c>
      <c r="K1981" s="6">
        <v>782.41</v>
      </c>
      <c r="L1981" s="7">
        <v>0.15</v>
      </c>
      <c r="M1981" t="s">
        <v>62</v>
      </c>
      <c r="N1981" t="s">
        <v>31</v>
      </c>
      <c r="O1981" t="str">
        <f>_xlfn.XLOOKUP(Orders_CLEAN[[#This Row],[Region]],Region_lookup[RegionCode],Region_lookup[RegionName])</f>
        <v>Gauteng</v>
      </c>
      <c r="P1981" t="s">
        <v>52</v>
      </c>
      <c r="Q1981" t="str">
        <f>_xlfn.XLOOKUP(Orders_CLEAN[[#This Row],[EmployeeID]],Employees[EmployeeID],Employees[EmployeeName])</f>
        <v>Precious Mbatha</v>
      </c>
      <c r="R1981" s="8">
        <f>Orders_CLEAN[[#This Row],[Quantity]]*Orders_CLEAN[[#This Row],[UnitPrice]]*(1-Orders_CLEAN[[#This Row],[Discount]])</f>
        <v>6650.4849999999997</v>
      </c>
      <c r="S1981" s="8">
        <f>Orders_CLEAN[[#This Row],[Cost]]*Orders_CLEAN[[#This Row],[Quantity]]</f>
        <v>3880.7</v>
      </c>
      <c r="T1981" s="8">
        <f>Orders_CLEAN[[#This Row],[LineTotal]]-Orders_CLEAN[[#This Row],[LineCost]]</f>
        <v>2769.7849999999999</v>
      </c>
      <c r="U1981" s="8" t="str">
        <f>IFERROR(IF(Orders_CLEAN[[#This Row],[Profit]]/Orders_CLEAN[[#This Row],[LineTotal]]&gt;0.3, "High", IF(Orders_CLEAN[[#This Row],[Profit]]/Orders_CLEAN[[#This Row],[LineTotal]]&gt;=0.15, "Medium", "Low")), "Quantity Error!")</f>
        <v>High</v>
      </c>
      <c r="V1981" s="8" t="str">
        <f>IF(COUNTIF(Returns[OrderID], Orders_CLEAN[[#This Row],[OrderID]])&gt;0, "Yes", "No")</f>
        <v>No</v>
      </c>
      <c r="W1981" s="19">
        <f>IF(Orders_CLEAN[[#This Row],[Returned]]="Yes",1,0)</f>
        <v>0</v>
      </c>
    </row>
    <row r="1982" spans="1:23" x14ac:dyDescent="0.2">
      <c r="A1982" t="s">
        <v>2812</v>
      </c>
      <c r="B1982" s="5">
        <v>45381</v>
      </c>
      <c r="C1982" s="5" t="str">
        <f>IF(Orders_CLEAN[[#This Row],[Quantity]]="", "Quantity Error!", "Q"&amp;ROUNDUP(MONTH(Orders_CLEAN[[#This Row],[OrderDate]])/3,0))</f>
        <v>Q1</v>
      </c>
      <c r="D1982" t="s">
        <v>574</v>
      </c>
      <c r="E1982" t="str">
        <f>_xlfn.XLOOKUP(Orders_CLEAN[[#This Row],[CustomerID]],Customers[CustomerID],Customers[CustomerName])</f>
        <v>Lerato Mbatha</v>
      </c>
      <c r="F1982" t="s">
        <v>118</v>
      </c>
      <c r="G1982" t="str">
        <f>_xlfn.XLOOKUP(Orders_CLEAN[[#This Row],[ProductID]],Products[ProductID],Products[ProductName])</f>
        <v>Paper Model 1</v>
      </c>
      <c r="H1982" t="str">
        <f>_xlfn.XLOOKUP(Orders_CLEAN[[#This Row],[ProductName]],Products[ProductName],Products[Category])</f>
        <v>Office Supplies</v>
      </c>
      <c r="I1982" s="6">
        <f>_xlfn.XLOOKUP(Orders_CLEAN[[#This Row],[ProductID]],Products[ProductID],Products[Cost])</f>
        <v>193.58</v>
      </c>
      <c r="J1982">
        <v>5</v>
      </c>
      <c r="K1982" s="6">
        <v>347.15</v>
      </c>
      <c r="L1982" s="7">
        <v>0.2</v>
      </c>
      <c r="M1982" t="s">
        <v>27</v>
      </c>
      <c r="N1982" t="s">
        <v>31</v>
      </c>
      <c r="O1982" t="str">
        <f>_xlfn.XLOOKUP(Orders_CLEAN[[#This Row],[Region]],Region_lookup[RegionCode],Region_lookup[RegionName])</f>
        <v>Gauteng</v>
      </c>
      <c r="P1982" t="s">
        <v>43</v>
      </c>
      <c r="Q1982" t="str">
        <f>_xlfn.XLOOKUP(Orders_CLEAN[[#This Row],[EmployeeID]],Employees[EmployeeID],Employees[EmployeeName])</f>
        <v>Thabo Dlamini</v>
      </c>
      <c r="R1982" s="8">
        <f>Orders_CLEAN[[#This Row],[Quantity]]*Orders_CLEAN[[#This Row],[UnitPrice]]*(1-Orders_CLEAN[[#This Row],[Discount]])</f>
        <v>1388.6000000000001</v>
      </c>
      <c r="S1982" s="8">
        <f>Orders_CLEAN[[#This Row],[Cost]]*Orders_CLEAN[[#This Row],[Quantity]]</f>
        <v>967.90000000000009</v>
      </c>
      <c r="T1982" s="8">
        <f>Orders_CLEAN[[#This Row],[LineTotal]]-Orders_CLEAN[[#This Row],[LineCost]]</f>
        <v>420.70000000000005</v>
      </c>
      <c r="U1982" s="8" t="str">
        <f>IFERROR(IF(Orders_CLEAN[[#This Row],[Profit]]/Orders_CLEAN[[#This Row],[LineTotal]]&gt;0.3, "High", IF(Orders_CLEAN[[#This Row],[Profit]]/Orders_CLEAN[[#This Row],[LineTotal]]&gt;=0.15, "Medium", "Low")), "Quantity Error!")</f>
        <v>High</v>
      </c>
      <c r="V1982" s="8" t="str">
        <f>IF(COUNTIF(Returns[OrderID], Orders_CLEAN[[#This Row],[OrderID]])&gt;0, "Yes", "No")</f>
        <v>No</v>
      </c>
      <c r="W1982" s="19">
        <f>IF(Orders_CLEAN[[#This Row],[Returned]]="Yes",1,0)</f>
        <v>0</v>
      </c>
    </row>
    <row r="1983" spans="1:23" x14ac:dyDescent="0.2">
      <c r="A1983" t="s">
        <v>2813</v>
      </c>
      <c r="B1983" s="5">
        <v>45566</v>
      </c>
      <c r="C1983" s="5" t="str">
        <f>IF(Orders_CLEAN[[#This Row],[Quantity]]="", "Quantity Error!", "Q"&amp;ROUNDUP(MONTH(Orders_CLEAN[[#This Row],[OrderDate]])/3,0))</f>
        <v>Q4</v>
      </c>
      <c r="D1983" t="s">
        <v>184</v>
      </c>
      <c r="E1983" t="str">
        <f>_xlfn.XLOOKUP(Orders_CLEAN[[#This Row],[CustomerID]],Customers[CustomerID],Customers[CustomerName])</f>
        <v>Deon Joubert</v>
      </c>
      <c r="F1983" t="s">
        <v>181</v>
      </c>
      <c r="G1983" t="str">
        <f>_xlfn.XLOOKUP(Orders_CLEAN[[#This Row],[ProductID]],Products[ProductID],Products[ProductName])</f>
        <v>Envelopes Model 1</v>
      </c>
      <c r="H1983" t="str">
        <f>_xlfn.XLOOKUP(Orders_CLEAN[[#This Row],[ProductName]],Products[ProductName],Products[Category])</f>
        <v>Office Supplies</v>
      </c>
      <c r="I1983" s="6">
        <f>_xlfn.XLOOKUP(Orders_CLEAN[[#This Row],[ProductID]],Products[ProductID],Products[Cost])</f>
        <v>76.66</v>
      </c>
      <c r="J1983">
        <v>3</v>
      </c>
      <c r="K1983" s="6">
        <v>117.32</v>
      </c>
      <c r="L1983" s="7">
        <v>0</v>
      </c>
      <c r="M1983" t="s">
        <v>13</v>
      </c>
      <c r="N1983" t="s">
        <v>47</v>
      </c>
      <c r="O1983" t="str">
        <f>_xlfn.XLOOKUP(Orders_CLEAN[[#This Row],[Region]],Region_lookup[RegionCode],Region_lookup[RegionName])</f>
        <v>Eastern Cape</v>
      </c>
      <c r="P1983" t="s">
        <v>58</v>
      </c>
      <c r="Q1983" t="str">
        <f>_xlfn.XLOOKUP(Orders_CLEAN[[#This Row],[EmployeeID]],Employees[EmployeeID],Employees[EmployeeName])</f>
        <v>Palesa Steyn</v>
      </c>
      <c r="R1983" s="8">
        <f>Orders_CLEAN[[#This Row],[Quantity]]*Orders_CLEAN[[#This Row],[UnitPrice]]*(1-Orders_CLEAN[[#This Row],[Discount]])</f>
        <v>351.96</v>
      </c>
      <c r="S1983" s="8">
        <f>Orders_CLEAN[[#This Row],[Cost]]*Orders_CLEAN[[#This Row],[Quantity]]</f>
        <v>229.98</v>
      </c>
      <c r="T1983" s="8">
        <f>Orders_CLEAN[[#This Row],[LineTotal]]-Orders_CLEAN[[#This Row],[LineCost]]</f>
        <v>121.97999999999999</v>
      </c>
      <c r="U1983" s="8" t="str">
        <f>IFERROR(IF(Orders_CLEAN[[#This Row],[Profit]]/Orders_CLEAN[[#This Row],[LineTotal]]&gt;0.3, "High", IF(Orders_CLEAN[[#This Row],[Profit]]/Orders_CLEAN[[#This Row],[LineTotal]]&gt;=0.15, "Medium", "Low")), "Quantity Error!")</f>
        <v>High</v>
      </c>
      <c r="V1983" s="8" t="str">
        <f>IF(COUNTIF(Returns[OrderID], Orders_CLEAN[[#This Row],[OrderID]])&gt;0, "Yes", "No")</f>
        <v>No</v>
      </c>
      <c r="W1983" s="19">
        <f>IF(Orders_CLEAN[[#This Row],[Returned]]="Yes",1,0)</f>
        <v>0</v>
      </c>
    </row>
    <row r="1984" spans="1:23" x14ac:dyDescent="0.2">
      <c r="A1984" t="s">
        <v>2814</v>
      </c>
      <c r="B1984" s="5">
        <v>45583</v>
      </c>
      <c r="C1984" s="5" t="str">
        <f>IF(Orders_CLEAN[[#This Row],[Quantity]]="", "Quantity Error!", "Q"&amp;ROUNDUP(MONTH(Orders_CLEAN[[#This Row],[OrderDate]])/3,0))</f>
        <v>Q4</v>
      </c>
      <c r="D1984" t="s">
        <v>1164</v>
      </c>
      <c r="E1984" t="str">
        <f>_xlfn.XLOOKUP(Orders_CLEAN[[#This Row],[CustomerID]],Customers[CustomerID],Customers[CustomerName])</f>
        <v>Nomvula Coetzee</v>
      </c>
      <c r="F1984" t="s">
        <v>78</v>
      </c>
      <c r="G1984" t="str">
        <f>_xlfn.XLOOKUP(Orders_CLEAN[[#This Row],[ProductID]],Products[ProductID],Products[ProductName])</f>
        <v>Desks Model 3</v>
      </c>
      <c r="H1984" t="str">
        <f>_xlfn.XLOOKUP(Orders_CLEAN[[#This Row],[ProductName]],Products[ProductName],Products[Category])</f>
        <v>Furniture</v>
      </c>
      <c r="I1984" s="6">
        <f>_xlfn.XLOOKUP(Orders_CLEAN[[#This Row],[ProductID]],Products[ProductID],Products[Cost])</f>
        <v>388.07</v>
      </c>
      <c r="J1984">
        <v>7</v>
      </c>
      <c r="K1984" s="6">
        <v>782.41</v>
      </c>
      <c r="L1984" s="7">
        <v>0</v>
      </c>
      <c r="M1984" t="s">
        <v>13</v>
      </c>
      <c r="N1984" t="s">
        <v>14</v>
      </c>
      <c r="O1984" t="str">
        <f>_xlfn.XLOOKUP(Orders_CLEAN[[#This Row],[Region]],Region_lookup[RegionCode],Region_lookup[RegionName])</f>
        <v>Western Cape</v>
      </c>
      <c r="P1984" t="s">
        <v>82</v>
      </c>
      <c r="Q1984" t="str">
        <f>_xlfn.XLOOKUP(Orders_CLEAN[[#This Row],[EmployeeID]],Employees[EmployeeID],Employees[EmployeeName])</f>
        <v>Thabo Pretorius</v>
      </c>
      <c r="R1984" s="8">
        <f>Orders_CLEAN[[#This Row],[Quantity]]*Orders_CLEAN[[#This Row],[UnitPrice]]*(1-Orders_CLEAN[[#This Row],[Discount]])</f>
        <v>5476.87</v>
      </c>
      <c r="S1984" s="8">
        <f>Orders_CLEAN[[#This Row],[Cost]]*Orders_CLEAN[[#This Row],[Quantity]]</f>
        <v>2716.49</v>
      </c>
      <c r="T1984" s="8">
        <f>Orders_CLEAN[[#This Row],[LineTotal]]-Orders_CLEAN[[#This Row],[LineCost]]</f>
        <v>2760.38</v>
      </c>
      <c r="U1984" s="8" t="str">
        <f>IFERROR(IF(Orders_CLEAN[[#This Row],[Profit]]/Orders_CLEAN[[#This Row],[LineTotal]]&gt;0.3, "High", IF(Orders_CLEAN[[#This Row],[Profit]]/Orders_CLEAN[[#This Row],[LineTotal]]&gt;=0.15, "Medium", "Low")), "Quantity Error!")</f>
        <v>High</v>
      </c>
      <c r="V1984" s="8" t="str">
        <f>IF(COUNTIF(Returns[OrderID], Orders_CLEAN[[#This Row],[OrderID]])&gt;0, "Yes", "No")</f>
        <v>No</v>
      </c>
      <c r="W1984" s="19">
        <f>IF(Orders_CLEAN[[#This Row],[Returned]]="Yes",1,0)</f>
        <v>0</v>
      </c>
    </row>
    <row r="1985" spans="1:23" x14ac:dyDescent="0.2">
      <c r="A1985" t="s">
        <v>2815</v>
      </c>
      <c r="B1985" s="5">
        <v>45722</v>
      </c>
      <c r="C1985" s="5" t="str">
        <f>IF(Orders_CLEAN[[#This Row],[Quantity]]="", "Quantity Error!", "Q"&amp;ROUNDUP(MONTH(Orders_CLEAN[[#This Row],[OrderDate]])/3,0))</f>
        <v>Q1</v>
      </c>
      <c r="D1985" t="s">
        <v>57</v>
      </c>
      <c r="E1985" t="str">
        <f>_xlfn.XLOOKUP(Orders_CLEAN[[#This Row],[CustomerID]],Customers[CustomerID],Customers[CustomerName])</f>
        <v>Johan Van Der Merwe</v>
      </c>
      <c r="F1985" t="s">
        <v>155</v>
      </c>
      <c r="G1985" t="str">
        <f>_xlfn.XLOOKUP(Orders_CLEAN[[#This Row],[ProductID]],Products[ProductID],Products[ProductName])</f>
        <v>Monitors Model 1</v>
      </c>
      <c r="H1985" t="str">
        <f>_xlfn.XLOOKUP(Orders_CLEAN[[#This Row],[ProductName]],Products[ProductName],Products[Category])</f>
        <v>Technology</v>
      </c>
      <c r="I1985" s="6">
        <f>_xlfn.XLOOKUP(Orders_CLEAN[[#This Row],[ProductID]],Products[ProductID],Products[Cost])</f>
        <v>757.28</v>
      </c>
      <c r="J1985">
        <v>8</v>
      </c>
      <c r="K1985" s="6">
        <v>1165.56</v>
      </c>
      <c r="L1985" s="7">
        <v>0</v>
      </c>
      <c r="M1985" t="s">
        <v>13</v>
      </c>
      <c r="N1985" t="s">
        <v>47</v>
      </c>
      <c r="O1985" t="str">
        <f>_xlfn.XLOOKUP(Orders_CLEAN[[#This Row],[Region]],Region_lookup[RegionCode],Region_lookup[RegionName])</f>
        <v>Eastern Cape</v>
      </c>
      <c r="P1985" t="s">
        <v>75</v>
      </c>
      <c r="Q1985" t="str">
        <f>_xlfn.XLOOKUP(Orders_CLEAN[[#This Row],[EmployeeID]],Employees[EmployeeID],Employees[EmployeeName])</f>
        <v>Francois Steyn</v>
      </c>
      <c r="R1985" s="8">
        <f>Orders_CLEAN[[#This Row],[Quantity]]*Orders_CLEAN[[#This Row],[UnitPrice]]*(1-Orders_CLEAN[[#This Row],[Discount]])</f>
        <v>9324.48</v>
      </c>
      <c r="S1985" s="8">
        <f>Orders_CLEAN[[#This Row],[Cost]]*Orders_CLEAN[[#This Row],[Quantity]]</f>
        <v>6058.24</v>
      </c>
      <c r="T1985" s="8">
        <f>Orders_CLEAN[[#This Row],[LineTotal]]-Orders_CLEAN[[#This Row],[LineCost]]</f>
        <v>3266.24</v>
      </c>
      <c r="U1985" s="8" t="str">
        <f>IFERROR(IF(Orders_CLEAN[[#This Row],[Profit]]/Orders_CLEAN[[#This Row],[LineTotal]]&gt;0.3, "High", IF(Orders_CLEAN[[#This Row],[Profit]]/Orders_CLEAN[[#This Row],[LineTotal]]&gt;=0.15, "Medium", "Low")), "Quantity Error!")</f>
        <v>High</v>
      </c>
      <c r="V1985" s="8" t="str">
        <f>IF(COUNTIF(Returns[OrderID], Orders_CLEAN[[#This Row],[OrderID]])&gt;0, "Yes", "No")</f>
        <v>No</v>
      </c>
      <c r="W1985" s="19">
        <f>IF(Orders_CLEAN[[#This Row],[Returned]]="Yes",1,0)</f>
        <v>0</v>
      </c>
    </row>
    <row r="1986" spans="1:23" x14ac:dyDescent="0.2">
      <c r="A1986" t="s">
        <v>2816</v>
      </c>
      <c r="B1986" s="5">
        <v>45408</v>
      </c>
      <c r="C1986" s="5" t="str">
        <f>IF(Orders_CLEAN[[#This Row],[Quantity]]="", "Quantity Error!", "Q"&amp;ROUNDUP(MONTH(Orders_CLEAN[[#This Row],[OrderDate]])/3,0))</f>
        <v>Q2</v>
      </c>
      <c r="D1986" t="s">
        <v>210</v>
      </c>
      <c r="E1986" t="str">
        <f>_xlfn.XLOOKUP(Orders_CLEAN[[#This Row],[CustomerID]],Customers[CustomerID],Customers[CustomerName])</f>
        <v>Riaan Kruger</v>
      </c>
      <c r="F1986" t="s">
        <v>81</v>
      </c>
      <c r="G1986" t="str">
        <f>_xlfn.XLOOKUP(Orders_CLEAN[[#This Row],[ProductID]],Products[ProductID],Products[ProductName])</f>
        <v>Envelopes Model 2</v>
      </c>
      <c r="H1986" t="str">
        <f>_xlfn.XLOOKUP(Orders_CLEAN[[#This Row],[ProductName]],Products[ProductName],Products[Category])</f>
        <v>Office Supplies</v>
      </c>
      <c r="I1986" s="6">
        <f>_xlfn.XLOOKUP(Orders_CLEAN[[#This Row],[ProductID]],Products[ProductID],Products[Cost])</f>
        <v>599.25</v>
      </c>
      <c r="J1986">
        <v>8</v>
      </c>
      <c r="K1986" s="6">
        <v>849.05</v>
      </c>
      <c r="L1986" s="7">
        <v>0</v>
      </c>
      <c r="M1986" t="s">
        <v>36</v>
      </c>
      <c r="N1986" t="s">
        <v>31</v>
      </c>
      <c r="O1986" t="str">
        <f>_xlfn.XLOOKUP(Orders_CLEAN[[#This Row],[Region]],Region_lookup[RegionCode],Region_lookup[RegionName])</f>
        <v>Gauteng</v>
      </c>
      <c r="P1986" t="s">
        <v>32</v>
      </c>
      <c r="Q1986" t="str">
        <f>_xlfn.XLOOKUP(Orders_CLEAN[[#This Row],[EmployeeID]],Employees[EmployeeID],Employees[EmployeeName])</f>
        <v>Nomvula Mokoena</v>
      </c>
      <c r="R1986" s="8">
        <f>Orders_CLEAN[[#This Row],[Quantity]]*Orders_CLEAN[[#This Row],[UnitPrice]]*(1-Orders_CLEAN[[#This Row],[Discount]])</f>
        <v>6792.4</v>
      </c>
      <c r="S1986" s="8">
        <f>Orders_CLEAN[[#This Row],[Cost]]*Orders_CLEAN[[#This Row],[Quantity]]</f>
        <v>4794</v>
      </c>
      <c r="T1986" s="8">
        <f>Orders_CLEAN[[#This Row],[LineTotal]]-Orders_CLEAN[[#This Row],[LineCost]]</f>
        <v>1998.3999999999996</v>
      </c>
      <c r="U1986" s="8" t="str">
        <f>IFERROR(IF(Orders_CLEAN[[#This Row],[Profit]]/Orders_CLEAN[[#This Row],[LineTotal]]&gt;0.3, "High", IF(Orders_CLEAN[[#This Row],[Profit]]/Orders_CLEAN[[#This Row],[LineTotal]]&gt;=0.15, "Medium", "Low")), "Quantity Error!")</f>
        <v>Medium</v>
      </c>
      <c r="V1986" s="8" t="str">
        <f>IF(COUNTIF(Returns[OrderID], Orders_CLEAN[[#This Row],[OrderID]])&gt;0, "Yes", "No")</f>
        <v>No</v>
      </c>
      <c r="W1986" s="19">
        <f>IF(Orders_CLEAN[[#This Row],[Returned]]="Yes",1,0)</f>
        <v>0</v>
      </c>
    </row>
    <row r="1987" spans="1:23" x14ac:dyDescent="0.2">
      <c r="A1987" t="s">
        <v>2817</v>
      </c>
      <c r="B1987" s="5">
        <v>45701</v>
      </c>
      <c r="C1987" s="5" t="str">
        <f>IF(Orders_CLEAN[[#This Row],[Quantity]]="", "Quantity Error!", "Q"&amp;ROUNDUP(MONTH(Orders_CLEAN[[#This Row],[OrderDate]])/3,0))</f>
        <v>Q1</v>
      </c>
      <c r="D1987" t="s">
        <v>310</v>
      </c>
      <c r="E1987" t="str">
        <f>_xlfn.XLOOKUP(Orders_CLEAN[[#This Row],[CustomerID]],Customers[CustomerID],Customers[CustomerName])</f>
        <v>Riaan Khumalo</v>
      </c>
      <c r="F1987" t="s">
        <v>158</v>
      </c>
      <c r="G1987" t="str">
        <f>_xlfn.XLOOKUP(Orders_CLEAN[[#This Row],[ProductID]],Products[ProductID],Products[ProductName])</f>
        <v>Desks Model 1</v>
      </c>
      <c r="H1987" t="str">
        <f>_xlfn.XLOOKUP(Orders_CLEAN[[#This Row],[ProductName]],Products[ProductName],Products[Category])</f>
        <v>Furniture</v>
      </c>
      <c r="I1987" s="6">
        <f>_xlfn.XLOOKUP(Orders_CLEAN[[#This Row],[ProductID]],Products[ProductID],Products[Cost])</f>
        <v>731.22</v>
      </c>
      <c r="J1987">
        <v>8</v>
      </c>
      <c r="K1987" s="6">
        <v>1490.92</v>
      </c>
      <c r="L1987" s="7">
        <v>0.2</v>
      </c>
      <c r="M1987" t="s">
        <v>62</v>
      </c>
      <c r="N1987" t="s">
        <v>14</v>
      </c>
      <c r="O1987" t="str">
        <f>_xlfn.XLOOKUP(Orders_CLEAN[[#This Row],[Region]],Region_lookup[RegionCode],Region_lookup[RegionName])</f>
        <v>Western Cape</v>
      </c>
      <c r="P1987" t="s">
        <v>82</v>
      </c>
      <c r="Q1987" t="str">
        <f>_xlfn.XLOOKUP(Orders_CLEAN[[#This Row],[EmployeeID]],Employees[EmployeeID],Employees[EmployeeName])</f>
        <v>Thabo Pretorius</v>
      </c>
      <c r="R1987" s="8">
        <f>Orders_CLEAN[[#This Row],[Quantity]]*Orders_CLEAN[[#This Row],[UnitPrice]]*(1-Orders_CLEAN[[#This Row],[Discount]])</f>
        <v>9541.8880000000008</v>
      </c>
      <c r="S1987" s="8">
        <f>Orders_CLEAN[[#This Row],[Cost]]*Orders_CLEAN[[#This Row],[Quantity]]</f>
        <v>5849.76</v>
      </c>
      <c r="T1987" s="8">
        <f>Orders_CLEAN[[#This Row],[LineTotal]]-Orders_CLEAN[[#This Row],[LineCost]]</f>
        <v>3692.1280000000006</v>
      </c>
      <c r="U1987" s="8" t="str">
        <f>IFERROR(IF(Orders_CLEAN[[#This Row],[Profit]]/Orders_CLEAN[[#This Row],[LineTotal]]&gt;0.3, "High", IF(Orders_CLEAN[[#This Row],[Profit]]/Orders_CLEAN[[#This Row],[LineTotal]]&gt;=0.15, "Medium", "Low")), "Quantity Error!")</f>
        <v>High</v>
      </c>
      <c r="V1987" s="8" t="str">
        <f>IF(COUNTIF(Returns[OrderID], Orders_CLEAN[[#This Row],[OrderID]])&gt;0, "Yes", "No")</f>
        <v>No</v>
      </c>
      <c r="W1987" s="19">
        <f>IF(Orders_CLEAN[[#This Row],[Returned]]="Yes",1,0)</f>
        <v>0</v>
      </c>
    </row>
    <row r="1988" spans="1:23" x14ac:dyDescent="0.2">
      <c r="A1988" t="s">
        <v>2818</v>
      </c>
      <c r="B1988" s="5">
        <v>45538</v>
      </c>
      <c r="C1988" s="5" t="str">
        <f>IF(Orders_CLEAN[[#This Row],[Quantity]]="", "Quantity Error!", "Q"&amp;ROUNDUP(MONTH(Orders_CLEAN[[#This Row],[OrderDate]])/3,0))</f>
        <v>Quantity Error!</v>
      </c>
      <c r="D1988" t="s">
        <v>306</v>
      </c>
      <c r="E1988" t="str">
        <f>_xlfn.XLOOKUP(Orders_CLEAN[[#This Row],[CustomerID]],Customers[CustomerID],Customers[CustomerName])</f>
        <v>Francois Mahlangu</v>
      </c>
      <c r="F1988" t="s">
        <v>365</v>
      </c>
      <c r="G1988" t="str">
        <f>_xlfn.XLOOKUP(Orders_CLEAN[[#This Row],[ProductID]],Products[ProductID],Products[ProductName])</f>
        <v>Binders Model 4</v>
      </c>
      <c r="H1988" t="str">
        <f>_xlfn.XLOOKUP(Orders_CLEAN[[#This Row],[ProductName]],Products[ProductName],Products[Category])</f>
        <v>Office Supplies</v>
      </c>
      <c r="I1988" s="6">
        <f>_xlfn.XLOOKUP(Orders_CLEAN[[#This Row],[ProductID]],Products[ProductID],Products[Cost])</f>
        <v>723.8</v>
      </c>
      <c r="J1988"/>
      <c r="K1988" s="6">
        <v>1101.54</v>
      </c>
      <c r="L1988" s="7">
        <v>0</v>
      </c>
      <c r="M1988" t="s">
        <v>13</v>
      </c>
      <c r="N1988" t="s">
        <v>14</v>
      </c>
      <c r="O1988" t="str">
        <f>_xlfn.XLOOKUP(Orders_CLEAN[[#This Row],[Region]],Region_lookup[RegionCode],Region_lookup[RegionName])</f>
        <v>Western Cape</v>
      </c>
      <c r="P1988" t="s">
        <v>93</v>
      </c>
      <c r="Q1988" t="str">
        <f>_xlfn.XLOOKUP(Orders_CLEAN[[#This Row],[EmployeeID]],Employees[EmployeeID],Employees[EmployeeName])</f>
        <v>Anja Zulu</v>
      </c>
      <c r="R1988" s="8">
        <f>Orders_CLEAN[[#This Row],[Quantity]]*Orders_CLEAN[[#This Row],[UnitPrice]]*(1-Orders_CLEAN[[#This Row],[Discount]])</f>
        <v>0</v>
      </c>
      <c r="S1988" s="8">
        <f>Orders_CLEAN[[#This Row],[Cost]]*Orders_CLEAN[[#This Row],[Quantity]]</f>
        <v>0</v>
      </c>
      <c r="T1988" s="8">
        <f>Orders_CLEAN[[#This Row],[LineTotal]]-Orders_CLEAN[[#This Row],[LineCost]]</f>
        <v>0</v>
      </c>
      <c r="U1988" s="8" t="str">
        <f>IFERROR(IF(Orders_CLEAN[[#This Row],[Profit]]/Orders_CLEAN[[#This Row],[LineTotal]]&gt;0.3, "High", IF(Orders_CLEAN[[#This Row],[Profit]]/Orders_CLEAN[[#This Row],[LineTotal]]&gt;=0.15, "Medium", "Low")), "Quantity Error!")</f>
        <v>Quantity Error!</v>
      </c>
      <c r="V1988" s="8" t="str">
        <f>IF(COUNTIF(Returns[OrderID], Orders_CLEAN[[#This Row],[OrderID]])&gt;0, "Yes", "No")</f>
        <v>No</v>
      </c>
      <c r="W1988" s="19">
        <f>IF(Orders_CLEAN[[#This Row],[Returned]]="Yes",1,0)</f>
        <v>0</v>
      </c>
    </row>
    <row r="1989" spans="1:23" x14ac:dyDescent="0.2">
      <c r="A1989" t="s">
        <v>2820</v>
      </c>
      <c r="B1989" s="5">
        <v>45346</v>
      </c>
      <c r="C1989" s="5" t="str">
        <f>IF(Orders_CLEAN[[#This Row],[Quantity]]="", "Quantity Error!", "Q"&amp;ROUNDUP(MONTH(Orders_CLEAN[[#This Row],[OrderDate]])/3,0))</f>
        <v>Q1</v>
      </c>
      <c r="D1989" t="s">
        <v>323</v>
      </c>
      <c r="E1989" t="str">
        <f>_xlfn.XLOOKUP(Orders_CLEAN[[#This Row],[CustomerID]],Customers[CustomerID],Customers[CustomerName])</f>
        <v>Nomsa Molefe</v>
      </c>
      <c r="F1989" t="s">
        <v>61</v>
      </c>
      <c r="G1989" t="str">
        <f>_xlfn.XLOOKUP(Orders_CLEAN[[#This Row],[ProductID]],Products[ProductID],Products[ProductName])</f>
        <v>Laptops Model 4</v>
      </c>
      <c r="H1989" t="str">
        <f>_xlfn.XLOOKUP(Orders_CLEAN[[#This Row],[ProductName]],Products[ProductName],Products[Category])</f>
        <v>Technology</v>
      </c>
      <c r="I1989" s="6">
        <f>_xlfn.XLOOKUP(Orders_CLEAN[[#This Row],[ProductID]],Products[ProductID],Products[Cost])</f>
        <v>329.6</v>
      </c>
      <c r="J1989">
        <v>12</v>
      </c>
      <c r="K1989" s="6">
        <v>455.77</v>
      </c>
      <c r="L1989" s="7">
        <v>0.1</v>
      </c>
      <c r="M1989" t="s">
        <v>27</v>
      </c>
      <c r="N1989" t="s">
        <v>14</v>
      </c>
      <c r="O1989" t="str">
        <f>_xlfn.XLOOKUP(Orders_CLEAN[[#This Row],[Region]],Region_lookup[RegionCode],Region_lookup[RegionName])</f>
        <v>Western Cape</v>
      </c>
      <c r="P1989" t="s">
        <v>15</v>
      </c>
      <c r="Q1989" t="str">
        <f>_xlfn.XLOOKUP(Orders_CLEAN[[#This Row],[EmployeeID]],Employees[EmployeeID],Employees[EmployeeName])</f>
        <v>Anja Fourie</v>
      </c>
      <c r="R1989" s="8">
        <f>Orders_CLEAN[[#This Row],[Quantity]]*Orders_CLEAN[[#This Row],[UnitPrice]]*(1-Orders_CLEAN[[#This Row],[Discount]])</f>
        <v>4922.3159999999998</v>
      </c>
      <c r="S1989" s="8">
        <f>Orders_CLEAN[[#This Row],[Cost]]*Orders_CLEAN[[#This Row],[Quantity]]</f>
        <v>3955.2000000000003</v>
      </c>
      <c r="T1989" s="8">
        <f>Orders_CLEAN[[#This Row],[LineTotal]]-Orders_CLEAN[[#This Row],[LineCost]]</f>
        <v>967.11599999999953</v>
      </c>
      <c r="U1989" s="8" t="str">
        <f>IFERROR(IF(Orders_CLEAN[[#This Row],[Profit]]/Orders_CLEAN[[#This Row],[LineTotal]]&gt;0.3, "High", IF(Orders_CLEAN[[#This Row],[Profit]]/Orders_CLEAN[[#This Row],[LineTotal]]&gt;=0.15, "Medium", "Low")), "Quantity Error!")</f>
        <v>Medium</v>
      </c>
      <c r="V1989" s="8" t="str">
        <f>IF(COUNTIF(Returns[OrderID], Orders_CLEAN[[#This Row],[OrderID]])&gt;0, "Yes", "No")</f>
        <v>No</v>
      </c>
      <c r="W1989" s="19">
        <f>IF(Orders_CLEAN[[#This Row],[Returned]]="Yes",1,0)</f>
        <v>0</v>
      </c>
    </row>
    <row r="1990" spans="1:23" x14ac:dyDescent="0.2">
      <c r="A1990" t="s">
        <v>2821</v>
      </c>
      <c r="B1990" s="5">
        <v>45478</v>
      </c>
      <c r="C1990" s="5" t="str">
        <f>IF(Orders_CLEAN[[#This Row],[Quantity]]="", "Quantity Error!", "Q"&amp;ROUNDUP(MONTH(Orders_CLEAN[[#This Row],[OrderDate]])/3,0))</f>
        <v>Q3</v>
      </c>
      <c r="D1990" t="s">
        <v>34</v>
      </c>
      <c r="E1990" t="str">
        <f>_xlfn.XLOOKUP(Orders_CLEAN[[#This Row],[CustomerID]],Customers[CustomerID],Customers[CustomerName])</f>
        <v>Anja Mahlangu</v>
      </c>
      <c r="F1990" t="s">
        <v>41</v>
      </c>
      <c r="G1990" t="str">
        <f>_xlfn.XLOOKUP(Orders_CLEAN[[#This Row],[ProductID]],Products[ProductID],Products[ProductName])</f>
        <v>Pens Model 3</v>
      </c>
      <c r="H1990" t="str">
        <f>_xlfn.XLOOKUP(Orders_CLEAN[[#This Row],[ProductName]],Products[ProductName],Products[Category])</f>
        <v>Office Supplies</v>
      </c>
      <c r="I1990" s="6">
        <f>_xlfn.XLOOKUP(Orders_CLEAN[[#This Row],[ProductID]],Products[ProductID],Products[Cost])</f>
        <v>498.61</v>
      </c>
      <c r="J1990">
        <v>7</v>
      </c>
      <c r="K1990" s="6">
        <v>944.31</v>
      </c>
      <c r="L1990" s="7">
        <v>0</v>
      </c>
      <c r="M1990" t="s">
        <v>27</v>
      </c>
      <c r="N1990" t="s">
        <v>14</v>
      </c>
      <c r="O1990" t="str">
        <f>_xlfn.XLOOKUP(Orders_CLEAN[[#This Row],[Region]],Region_lookup[RegionCode],Region_lookup[RegionName])</f>
        <v>Western Cape</v>
      </c>
      <c r="P1990" t="s">
        <v>93</v>
      </c>
      <c r="Q1990" t="str">
        <f>_xlfn.XLOOKUP(Orders_CLEAN[[#This Row],[EmployeeID]],Employees[EmployeeID],Employees[EmployeeName])</f>
        <v>Anja Zulu</v>
      </c>
      <c r="R1990" s="8">
        <f>Orders_CLEAN[[#This Row],[Quantity]]*Orders_CLEAN[[#This Row],[UnitPrice]]*(1-Orders_CLEAN[[#This Row],[Discount]])</f>
        <v>6610.17</v>
      </c>
      <c r="S1990" s="8">
        <f>Orders_CLEAN[[#This Row],[Cost]]*Orders_CLEAN[[#This Row],[Quantity]]</f>
        <v>3490.27</v>
      </c>
      <c r="T1990" s="8">
        <f>Orders_CLEAN[[#This Row],[LineTotal]]-Orders_CLEAN[[#This Row],[LineCost]]</f>
        <v>3119.9</v>
      </c>
      <c r="U1990" s="8" t="str">
        <f>IFERROR(IF(Orders_CLEAN[[#This Row],[Profit]]/Orders_CLEAN[[#This Row],[LineTotal]]&gt;0.3, "High", IF(Orders_CLEAN[[#This Row],[Profit]]/Orders_CLEAN[[#This Row],[LineTotal]]&gt;=0.15, "Medium", "Low")), "Quantity Error!")</f>
        <v>High</v>
      </c>
      <c r="V1990" s="8" t="str">
        <f>IF(COUNTIF(Returns[OrderID], Orders_CLEAN[[#This Row],[OrderID]])&gt;0, "Yes", "No")</f>
        <v>No</v>
      </c>
      <c r="W1990" s="19">
        <f>IF(Orders_CLEAN[[#This Row],[Returned]]="Yes",1,0)</f>
        <v>0</v>
      </c>
    </row>
    <row r="1991" spans="1:23" x14ac:dyDescent="0.2">
      <c r="A1991" t="s">
        <v>2822</v>
      </c>
      <c r="B1991" s="5">
        <v>45508</v>
      </c>
      <c r="C1991" s="5" t="str">
        <f>IF(Orders_CLEAN[[#This Row],[Quantity]]="", "Quantity Error!", "Q"&amp;ROUNDUP(MONTH(Orders_CLEAN[[#This Row],[OrderDate]])/3,0))</f>
        <v>Q3</v>
      </c>
      <c r="D1991" t="s">
        <v>975</v>
      </c>
      <c r="E1991" t="str">
        <f>_xlfn.XLOOKUP(Orders_CLEAN[[#This Row],[CustomerID]],Customers[CustomerID],Customers[CustomerName])</f>
        <v>Chantelle Kruger</v>
      </c>
      <c r="F1991" t="s">
        <v>12</v>
      </c>
      <c r="G1991" t="str">
        <f>_xlfn.XLOOKUP(Orders_CLEAN[[#This Row],[ProductID]],Products[ProductID],Products[ProductName])</f>
        <v>Printers Model 3</v>
      </c>
      <c r="H1991" t="str">
        <f>_xlfn.XLOOKUP(Orders_CLEAN[[#This Row],[ProductName]],Products[ProductName],Products[Category])</f>
        <v>Technology</v>
      </c>
      <c r="I1991" s="6">
        <f>_xlfn.XLOOKUP(Orders_CLEAN[[#This Row],[ProductID]],Products[ProductID],Products[Cost])</f>
        <v>127.85</v>
      </c>
      <c r="J1991">
        <v>7</v>
      </c>
      <c r="K1991" s="6">
        <v>210.2</v>
      </c>
      <c r="L1991" s="7">
        <v>0.15</v>
      </c>
      <c r="M1991" t="s">
        <v>27</v>
      </c>
      <c r="N1991" t="s">
        <v>21</v>
      </c>
      <c r="O1991" t="str">
        <f>_xlfn.XLOOKUP(Orders_CLEAN[[#This Row],[Region]],Region_lookup[RegionCode],Region_lookup[RegionName])</f>
        <v>KwaZulu-Natal</v>
      </c>
      <c r="P1991" t="s">
        <v>22</v>
      </c>
      <c r="Q1991" t="str">
        <f>_xlfn.XLOOKUP(Orders_CLEAN[[#This Row],[EmployeeID]],Employees[EmployeeID],Employees[EmployeeName])</f>
        <v>Thabo Le Roux</v>
      </c>
      <c r="R1991" s="8">
        <f>Orders_CLEAN[[#This Row],[Quantity]]*Orders_CLEAN[[#This Row],[UnitPrice]]*(1-Orders_CLEAN[[#This Row],[Discount]])</f>
        <v>1250.6899999999998</v>
      </c>
      <c r="S1991" s="8">
        <f>Orders_CLEAN[[#This Row],[Cost]]*Orders_CLEAN[[#This Row],[Quantity]]</f>
        <v>894.94999999999993</v>
      </c>
      <c r="T1991" s="8">
        <f>Orders_CLEAN[[#This Row],[LineTotal]]-Orders_CLEAN[[#This Row],[LineCost]]</f>
        <v>355.7399999999999</v>
      </c>
      <c r="U1991" s="8" t="str">
        <f>IFERROR(IF(Orders_CLEAN[[#This Row],[Profit]]/Orders_CLEAN[[#This Row],[LineTotal]]&gt;0.3, "High", IF(Orders_CLEAN[[#This Row],[Profit]]/Orders_CLEAN[[#This Row],[LineTotal]]&gt;=0.15, "Medium", "Low")), "Quantity Error!")</f>
        <v>Medium</v>
      </c>
      <c r="V1991" s="8" t="str">
        <f>IF(COUNTIF(Returns[OrderID], Orders_CLEAN[[#This Row],[OrderID]])&gt;0, "Yes", "No")</f>
        <v>No</v>
      </c>
      <c r="W1991" s="19">
        <f>IF(Orders_CLEAN[[#This Row],[Returned]]="Yes",1,0)</f>
        <v>0</v>
      </c>
    </row>
    <row r="1992" spans="1:23" x14ac:dyDescent="0.2">
      <c r="A1992" t="s">
        <v>2824</v>
      </c>
      <c r="B1992" s="5">
        <v>45383</v>
      </c>
      <c r="C1992" s="5" t="str">
        <f>IF(Orders_CLEAN[[#This Row],[Quantity]]="", "Quantity Error!", "Q"&amp;ROUNDUP(MONTH(Orders_CLEAN[[#This Row],[OrderDate]])/3,0))</f>
        <v>Q2</v>
      </c>
      <c r="D1992" t="s">
        <v>165</v>
      </c>
      <c r="E1992" t="str">
        <f>_xlfn.XLOOKUP(Orders_CLEAN[[#This Row],[CustomerID]],Customers[CustomerID],Customers[CustomerName])</f>
        <v>Nomsa Sithole</v>
      </c>
      <c r="F1992" t="s">
        <v>213</v>
      </c>
      <c r="G1992" t="str">
        <f>_xlfn.XLOOKUP(Orders_CLEAN[[#This Row],[ProductID]],Products[ProductID],Products[ProductName])</f>
        <v>Pens Model 4</v>
      </c>
      <c r="H1992" t="str">
        <f>_xlfn.XLOOKUP(Orders_CLEAN[[#This Row],[ProductName]],Products[ProductName],Products[Category])</f>
        <v>Office Supplies</v>
      </c>
      <c r="I1992" s="6">
        <f>_xlfn.XLOOKUP(Orders_CLEAN[[#This Row],[ProductID]],Products[ProductID],Products[Cost])</f>
        <v>578.14</v>
      </c>
      <c r="J1992">
        <v>6</v>
      </c>
      <c r="K1992" s="6">
        <v>1084.72</v>
      </c>
      <c r="L1992" s="7">
        <v>0</v>
      </c>
      <c r="M1992" t="s">
        <v>13</v>
      </c>
      <c r="N1992" t="s">
        <v>21</v>
      </c>
      <c r="O1992" t="str">
        <f>_xlfn.XLOOKUP(Orders_CLEAN[[#This Row],[Region]],Region_lookup[RegionCode],Region_lookup[RegionName])</f>
        <v>KwaZulu-Natal</v>
      </c>
      <c r="P1992" t="s">
        <v>22</v>
      </c>
      <c r="Q1992" t="str">
        <f>_xlfn.XLOOKUP(Orders_CLEAN[[#This Row],[EmployeeID]],Employees[EmployeeID],Employees[EmployeeName])</f>
        <v>Thabo Le Roux</v>
      </c>
      <c r="R1992" s="8">
        <f>Orders_CLEAN[[#This Row],[Quantity]]*Orders_CLEAN[[#This Row],[UnitPrice]]*(1-Orders_CLEAN[[#This Row],[Discount]])</f>
        <v>6508.32</v>
      </c>
      <c r="S1992" s="8">
        <f>Orders_CLEAN[[#This Row],[Cost]]*Orders_CLEAN[[#This Row],[Quantity]]</f>
        <v>3468.84</v>
      </c>
      <c r="T1992" s="8">
        <f>Orders_CLEAN[[#This Row],[LineTotal]]-Orders_CLEAN[[#This Row],[LineCost]]</f>
        <v>3039.4799999999996</v>
      </c>
      <c r="U1992" s="8" t="str">
        <f>IFERROR(IF(Orders_CLEAN[[#This Row],[Profit]]/Orders_CLEAN[[#This Row],[LineTotal]]&gt;0.3, "High", IF(Orders_CLEAN[[#This Row],[Profit]]/Orders_CLEAN[[#This Row],[LineTotal]]&gt;=0.15, "Medium", "Low")), "Quantity Error!")</f>
        <v>High</v>
      </c>
      <c r="V1992" s="8" t="str">
        <f>IF(COUNTIF(Returns[OrderID], Orders_CLEAN[[#This Row],[OrderID]])&gt;0, "Yes", "No")</f>
        <v>No</v>
      </c>
      <c r="W1992" s="19">
        <f>IF(Orders_CLEAN[[#This Row],[Returned]]="Yes",1,0)</f>
        <v>0</v>
      </c>
    </row>
    <row r="1993" spans="1:23" x14ac:dyDescent="0.2">
      <c r="A1993" t="s">
        <v>2825</v>
      </c>
      <c r="B1993" s="5">
        <v>45404</v>
      </c>
      <c r="C1993" s="5" t="str">
        <f>IF(Orders_CLEAN[[#This Row],[Quantity]]="", "Quantity Error!", "Q"&amp;ROUNDUP(MONTH(Orders_CLEAN[[#This Row],[OrderDate]])/3,0))</f>
        <v>Q2</v>
      </c>
      <c r="D1993" t="s">
        <v>296</v>
      </c>
      <c r="E1993" t="str">
        <f>_xlfn.XLOOKUP(Orders_CLEAN[[#This Row],[CustomerID]],Customers[CustomerID],Customers[CustomerName])</f>
        <v>Francois Le Roux</v>
      </c>
      <c r="F1993" t="s">
        <v>114</v>
      </c>
      <c r="G1993" t="str">
        <f>_xlfn.XLOOKUP(Orders_CLEAN[[#This Row],[ProductID]],Products[ProductID],Products[ProductName])</f>
        <v>Staplers Model 4</v>
      </c>
      <c r="H1993" t="str">
        <f>_xlfn.XLOOKUP(Orders_CLEAN[[#This Row],[ProductName]],Products[ProductName],Products[Category])</f>
        <v>Office Supplies</v>
      </c>
      <c r="I1993" s="6">
        <f>_xlfn.XLOOKUP(Orders_CLEAN[[#This Row],[ProductID]],Products[ProductID],Products[Cost])</f>
        <v>465.76</v>
      </c>
      <c r="J1993">
        <v>1</v>
      </c>
      <c r="K1993" s="6">
        <v>906.25</v>
      </c>
      <c r="L1993" s="7">
        <v>0.2</v>
      </c>
      <c r="M1993" t="s">
        <v>13</v>
      </c>
      <c r="N1993" t="s">
        <v>47</v>
      </c>
      <c r="O1993" t="str">
        <f>_xlfn.XLOOKUP(Orders_CLEAN[[#This Row],[Region]],Region_lookup[RegionCode],Region_lookup[RegionName])</f>
        <v>Eastern Cape</v>
      </c>
      <c r="P1993" t="s">
        <v>75</v>
      </c>
      <c r="Q1993" t="str">
        <f>_xlfn.XLOOKUP(Orders_CLEAN[[#This Row],[EmployeeID]],Employees[EmployeeID],Employees[EmployeeName])</f>
        <v>Francois Steyn</v>
      </c>
      <c r="R1993" s="8">
        <f>Orders_CLEAN[[#This Row],[Quantity]]*Orders_CLEAN[[#This Row],[UnitPrice]]*(1-Orders_CLEAN[[#This Row],[Discount]])</f>
        <v>725</v>
      </c>
      <c r="S1993" s="8">
        <f>Orders_CLEAN[[#This Row],[Cost]]*Orders_CLEAN[[#This Row],[Quantity]]</f>
        <v>465.76</v>
      </c>
      <c r="T1993" s="8">
        <f>Orders_CLEAN[[#This Row],[LineTotal]]-Orders_CLEAN[[#This Row],[LineCost]]</f>
        <v>259.24</v>
      </c>
      <c r="U1993" s="8" t="str">
        <f>IFERROR(IF(Orders_CLEAN[[#This Row],[Profit]]/Orders_CLEAN[[#This Row],[LineTotal]]&gt;0.3, "High", IF(Orders_CLEAN[[#This Row],[Profit]]/Orders_CLEAN[[#This Row],[LineTotal]]&gt;=0.15, "Medium", "Low")), "Quantity Error!")</f>
        <v>High</v>
      </c>
      <c r="V1993" s="8" t="str">
        <f>IF(COUNTIF(Returns[OrderID], Orders_CLEAN[[#This Row],[OrderID]])&gt;0, "Yes", "No")</f>
        <v>No</v>
      </c>
      <c r="W1993" s="19">
        <f>IF(Orders_CLEAN[[#This Row],[Returned]]="Yes",1,0)</f>
        <v>0</v>
      </c>
    </row>
    <row r="1994" spans="1:23" x14ac:dyDescent="0.2">
      <c r="A1994" t="s">
        <v>2826</v>
      </c>
      <c r="B1994" s="5">
        <v>45600</v>
      </c>
      <c r="C1994" s="5" t="str">
        <f>IF(Orders_CLEAN[[#This Row],[Quantity]]="", "Quantity Error!", "Q"&amp;ROUNDUP(MONTH(Orders_CLEAN[[#This Row],[OrderDate]])/3,0))</f>
        <v>Q4</v>
      </c>
      <c r="D1994" t="s">
        <v>285</v>
      </c>
      <c r="E1994" t="str">
        <f>_xlfn.XLOOKUP(Orders_CLEAN[[#This Row],[CustomerID]],Customers[CustomerID],Customers[CustomerName])</f>
        <v>Francois Fourie</v>
      </c>
      <c r="F1994" t="s">
        <v>231</v>
      </c>
      <c r="G1994" t="str">
        <f>_xlfn.XLOOKUP(Orders_CLEAN[[#This Row],[ProductID]],Products[ProductID],Products[ProductName])</f>
        <v>Accessories Model 2</v>
      </c>
      <c r="H1994" t="str">
        <f>_xlfn.XLOOKUP(Orders_CLEAN[[#This Row],[ProductName]],Products[ProductName],Products[Category])</f>
        <v>Technology</v>
      </c>
      <c r="I1994" s="6">
        <f>_xlfn.XLOOKUP(Orders_CLEAN[[#This Row],[ProductID]],Products[ProductID],Products[Cost])</f>
        <v>31.01</v>
      </c>
      <c r="J1994">
        <v>8</v>
      </c>
      <c r="K1994" s="6">
        <v>49.68</v>
      </c>
      <c r="L1994" s="7">
        <v>0.15</v>
      </c>
      <c r="M1994" t="s">
        <v>27</v>
      </c>
      <c r="N1994" t="s">
        <v>31</v>
      </c>
      <c r="O1994" t="str">
        <f>_xlfn.XLOOKUP(Orders_CLEAN[[#This Row],[Region]],Region_lookup[RegionCode],Region_lookup[RegionName])</f>
        <v>Gauteng</v>
      </c>
      <c r="P1994" t="s">
        <v>32</v>
      </c>
      <c r="Q1994" t="str">
        <f>_xlfn.XLOOKUP(Orders_CLEAN[[#This Row],[EmployeeID]],Employees[EmployeeID],Employees[EmployeeName])</f>
        <v>Nomvula Mokoena</v>
      </c>
      <c r="R1994" s="8">
        <f>Orders_CLEAN[[#This Row],[Quantity]]*Orders_CLEAN[[#This Row],[UnitPrice]]*(1-Orders_CLEAN[[#This Row],[Discount]])</f>
        <v>337.82400000000001</v>
      </c>
      <c r="S1994" s="8">
        <f>Orders_CLEAN[[#This Row],[Cost]]*Orders_CLEAN[[#This Row],[Quantity]]</f>
        <v>248.08</v>
      </c>
      <c r="T1994" s="8">
        <f>Orders_CLEAN[[#This Row],[LineTotal]]-Orders_CLEAN[[#This Row],[LineCost]]</f>
        <v>89.744</v>
      </c>
      <c r="U1994" s="8" t="str">
        <f>IFERROR(IF(Orders_CLEAN[[#This Row],[Profit]]/Orders_CLEAN[[#This Row],[LineTotal]]&gt;0.3, "High", IF(Orders_CLEAN[[#This Row],[Profit]]/Orders_CLEAN[[#This Row],[LineTotal]]&gt;=0.15, "Medium", "Low")), "Quantity Error!")</f>
        <v>Medium</v>
      </c>
      <c r="V1994" s="8" t="str">
        <f>IF(COUNTIF(Returns[OrderID], Orders_CLEAN[[#This Row],[OrderID]])&gt;0, "Yes", "No")</f>
        <v>No</v>
      </c>
      <c r="W1994" s="19">
        <f>IF(Orders_CLEAN[[#This Row],[Returned]]="Yes",1,0)</f>
        <v>0</v>
      </c>
    </row>
    <row r="1995" spans="1:23" x14ac:dyDescent="0.2">
      <c r="A1995" t="s">
        <v>2827</v>
      </c>
      <c r="B1995" s="5">
        <v>45783</v>
      </c>
      <c r="C1995" s="5" t="str">
        <f>IF(Orders_CLEAN[[#This Row],[Quantity]]="", "Quantity Error!", "Q"&amp;ROUNDUP(MONTH(Orders_CLEAN[[#This Row],[OrderDate]])/3,0))</f>
        <v>Q2</v>
      </c>
      <c r="D1995" t="s">
        <v>141</v>
      </c>
      <c r="E1995" t="str">
        <f>_xlfn.XLOOKUP(Orders_CLEAN[[#This Row],[CustomerID]],Customers[CustomerID],Customers[CustomerName])</f>
        <v>Anja Molefe</v>
      </c>
      <c r="F1995" t="s">
        <v>55</v>
      </c>
      <c r="G1995" t="str">
        <f>_xlfn.XLOOKUP(Orders_CLEAN[[#This Row],[ProductID]],Products[ProductID],Products[ProductName])</f>
        <v>Paper Model 3</v>
      </c>
      <c r="H1995" t="str">
        <f>_xlfn.XLOOKUP(Orders_CLEAN[[#This Row],[ProductName]],Products[ProductName],Products[Category])</f>
        <v>Office Supplies</v>
      </c>
      <c r="I1995" s="6">
        <f>_xlfn.XLOOKUP(Orders_CLEAN[[#This Row],[ProductID]],Products[ProductID],Products[Cost])</f>
        <v>239.71</v>
      </c>
      <c r="J1995">
        <v>11</v>
      </c>
      <c r="K1995" s="6">
        <v>522.34</v>
      </c>
      <c r="L1995" s="7">
        <v>0.2</v>
      </c>
      <c r="M1995" t="s">
        <v>27</v>
      </c>
      <c r="N1995" t="s">
        <v>14</v>
      </c>
      <c r="O1995" t="str">
        <f>_xlfn.XLOOKUP(Orders_CLEAN[[#This Row],[Region]],Region_lookup[RegionCode],Region_lookup[RegionName])</f>
        <v>Western Cape</v>
      </c>
      <c r="P1995" t="s">
        <v>93</v>
      </c>
      <c r="Q1995" t="str">
        <f>_xlfn.XLOOKUP(Orders_CLEAN[[#This Row],[EmployeeID]],Employees[EmployeeID],Employees[EmployeeName])</f>
        <v>Anja Zulu</v>
      </c>
      <c r="R1995" s="8">
        <f>Orders_CLEAN[[#This Row],[Quantity]]*Orders_CLEAN[[#This Row],[UnitPrice]]*(1-Orders_CLEAN[[#This Row],[Discount]])</f>
        <v>4596.5920000000006</v>
      </c>
      <c r="S1995" s="8">
        <f>Orders_CLEAN[[#This Row],[Cost]]*Orders_CLEAN[[#This Row],[Quantity]]</f>
        <v>2636.81</v>
      </c>
      <c r="T1995" s="8">
        <f>Orders_CLEAN[[#This Row],[LineTotal]]-Orders_CLEAN[[#This Row],[LineCost]]</f>
        <v>1959.7820000000006</v>
      </c>
      <c r="U1995" s="8" t="str">
        <f>IFERROR(IF(Orders_CLEAN[[#This Row],[Profit]]/Orders_CLEAN[[#This Row],[LineTotal]]&gt;0.3, "High", IF(Orders_CLEAN[[#This Row],[Profit]]/Orders_CLEAN[[#This Row],[LineTotal]]&gt;=0.15, "Medium", "Low")), "Quantity Error!")</f>
        <v>High</v>
      </c>
      <c r="V1995" s="8" t="str">
        <f>IF(COUNTIF(Returns[OrderID], Orders_CLEAN[[#This Row],[OrderID]])&gt;0, "Yes", "No")</f>
        <v>No</v>
      </c>
      <c r="W1995" s="19">
        <f>IF(Orders_CLEAN[[#This Row],[Returned]]="Yes",1,0)</f>
        <v>0</v>
      </c>
    </row>
    <row r="1996" spans="1:23" x14ac:dyDescent="0.2">
      <c r="A1996" t="s">
        <v>2828</v>
      </c>
      <c r="B1996" s="5">
        <v>45676</v>
      </c>
      <c r="C1996" s="5" t="str">
        <f>IF(Orders_CLEAN[[#This Row],[Quantity]]="", "Quantity Error!", "Q"&amp;ROUNDUP(MONTH(Orders_CLEAN[[#This Row],[OrderDate]])/3,0))</f>
        <v>Q1</v>
      </c>
      <c r="D1996" t="s">
        <v>252</v>
      </c>
      <c r="E1996" t="str">
        <f>_xlfn.XLOOKUP(Orders_CLEAN[[#This Row],[CustomerID]],Customers[CustomerID],Customers[CustomerName])</f>
        <v>Sipho Mahlangu</v>
      </c>
      <c r="F1996" t="s">
        <v>269</v>
      </c>
      <c r="G1996" t="str">
        <f>_xlfn.XLOOKUP(Orders_CLEAN[[#This Row],[ProductID]],Products[ProductID],Products[ProductName])</f>
        <v>Binders Model 1</v>
      </c>
      <c r="H1996" t="str">
        <f>_xlfn.XLOOKUP(Orders_CLEAN[[#This Row],[ProductName]],Products[ProductName],Products[Category])</f>
        <v>Office Supplies</v>
      </c>
      <c r="I1996" s="6">
        <f>_xlfn.XLOOKUP(Orders_CLEAN[[#This Row],[ProductID]],Products[ProductID],Products[Cost])</f>
        <v>454.91</v>
      </c>
      <c r="J1996">
        <v>2</v>
      </c>
      <c r="K1996" s="6">
        <v>865.02</v>
      </c>
      <c r="L1996" s="7">
        <v>0</v>
      </c>
      <c r="M1996" t="s">
        <v>27</v>
      </c>
      <c r="N1996" t="s">
        <v>14</v>
      </c>
      <c r="O1996" t="str">
        <f>_xlfn.XLOOKUP(Orders_CLEAN[[#This Row],[Region]],Region_lookup[RegionCode],Region_lookup[RegionName])</f>
        <v>Western Cape</v>
      </c>
      <c r="P1996" t="s">
        <v>82</v>
      </c>
      <c r="Q1996" t="str">
        <f>_xlfn.XLOOKUP(Orders_CLEAN[[#This Row],[EmployeeID]],Employees[EmployeeID],Employees[EmployeeName])</f>
        <v>Thabo Pretorius</v>
      </c>
      <c r="R1996" s="8">
        <f>Orders_CLEAN[[#This Row],[Quantity]]*Orders_CLEAN[[#This Row],[UnitPrice]]*(1-Orders_CLEAN[[#This Row],[Discount]])</f>
        <v>1730.04</v>
      </c>
      <c r="S1996" s="8">
        <f>Orders_CLEAN[[#This Row],[Cost]]*Orders_CLEAN[[#This Row],[Quantity]]</f>
        <v>909.82</v>
      </c>
      <c r="T1996" s="8">
        <f>Orders_CLEAN[[#This Row],[LineTotal]]-Orders_CLEAN[[#This Row],[LineCost]]</f>
        <v>820.21999999999991</v>
      </c>
      <c r="U1996" s="8" t="str">
        <f>IFERROR(IF(Orders_CLEAN[[#This Row],[Profit]]/Orders_CLEAN[[#This Row],[LineTotal]]&gt;0.3, "High", IF(Orders_CLEAN[[#This Row],[Profit]]/Orders_CLEAN[[#This Row],[LineTotal]]&gt;=0.15, "Medium", "Low")), "Quantity Error!")</f>
        <v>High</v>
      </c>
      <c r="V1996" s="8" t="str">
        <f>IF(COUNTIF(Returns[OrderID], Orders_CLEAN[[#This Row],[OrderID]])&gt;0, "Yes", "No")</f>
        <v>No</v>
      </c>
      <c r="W1996" s="19">
        <f>IF(Orders_CLEAN[[#This Row],[Returned]]="Yes",1,0)</f>
        <v>0</v>
      </c>
    </row>
    <row r="1997" spans="1:23" x14ac:dyDescent="0.2">
      <c r="A1997" t="s">
        <v>2829</v>
      </c>
      <c r="B1997" s="5">
        <v>45673</v>
      </c>
      <c r="C1997" s="5" t="str">
        <f>IF(Orders_CLEAN[[#This Row],[Quantity]]="", "Quantity Error!", "Q"&amp;ROUNDUP(MONTH(Orders_CLEAN[[#This Row],[OrderDate]])/3,0))</f>
        <v>Q1</v>
      </c>
      <c r="D1997" t="s">
        <v>120</v>
      </c>
      <c r="E1997" t="str">
        <f>_xlfn.XLOOKUP(Orders_CLEAN[[#This Row],[CustomerID]],Customers[CustomerID],Customers[CustomerName])</f>
        <v>Francois Sithole</v>
      </c>
      <c r="F1997" t="s">
        <v>162</v>
      </c>
      <c r="G1997" t="str">
        <f>_xlfn.XLOOKUP(Orders_CLEAN[[#This Row],[ProductID]],Products[ProductID],Products[ProductName])</f>
        <v>Chairs Model 1</v>
      </c>
      <c r="H1997" t="str">
        <f>_xlfn.XLOOKUP(Orders_CLEAN[[#This Row],[ProductName]],Products[ProductName],Products[Category])</f>
        <v>Furniture</v>
      </c>
      <c r="I1997" s="6">
        <f>_xlfn.XLOOKUP(Orders_CLEAN[[#This Row],[ProductID]],Products[ProductID],Products[Cost])</f>
        <v>96.56</v>
      </c>
      <c r="J1997">
        <v>2</v>
      </c>
      <c r="K1997" s="6">
        <v>209.03</v>
      </c>
      <c r="L1997" s="7">
        <v>0.1</v>
      </c>
      <c r="M1997" t="s">
        <v>27</v>
      </c>
      <c r="N1997" t="s">
        <v>31</v>
      </c>
      <c r="O1997" t="str">
        <f>_xlfn.XLOOKUP(Orders_CLEAN[[#This Row],[Region]],Region_lookup[RegionCode],Region_lookup[RegionName])</f>
        <v>Gauteng</v>
      </c>
      <c r="P1997" t="s">
        <v>52</v>
      </c>
      <c r="Q1997" t="str">
        <f>_xlfn.XLOOKUP(Orders_CLEAN[[#This Row],[EmployeeID]],Employees[EmployeeID],Employees[EmployeeName])</f>
        <v>Precious Mbatha</v>
      </c>
      <c r="R1997" s="8">
        <f>Orders_CLEAN[[#This Row],[Quantity]]*Orders_CLEAN[[#This Row],[UnitPrice]]*(1-Orders_CLEAN[[#This Row],[Discount]])</f>
        <v>376.25400000000002</v>
      </c>
      <c r="S1997" s="8">
        <f>Orders_CLEAN[[#This Row],[Cost]]*Orders_CLEAN[[#This Row],[Quantity]]</f>
        <v>193.12</v>
      </c>
      <c r="T1997" s="8">
        <f>Orders_CLEAN[[#This Row],[LineTotal]]-Orders_CLEAN[[#This Row],[LineCost]]</f>
        <v>183.13400000000001</v>
      </c>
      <c r="U1997" s="8" t="str">
        <f>IFERROR(IF(Orders_CLEAN[[#This Row],[Profit]]/Orders_CLEAN[[#This Row],[LineTotal]]&gt;0.3, "High", IF(Orders_CLEAN[[#This Row],[Profit]]/Orders_CLEAN[[#This Row],[LineTotal]]&gt;=0.15, "Medium", "Low")), "Quantity Error!")</f>
        <v>High</v>
      </c>
      <c r="V1997" s="8" t="str">
        <f>IF(COUNTIF(Returns[OrderID], Orders_CLEAN[[#This Row],[OrderID]])&gt;0, "Yes", "No")</f>
        <v>Yes</v>
      </c>
      <c r="W1997" s="19">
        <f>IF(Orders_CLEAN[[#This Row],[Returned]]="Yes",1,0)</f>
        <v>1</v>
      </c>
    </row>
    <row r="1998" spans="1:23" x14ac:dyDescent="0.2">
      <c r="A1998" t="s">
        <v>2830</v>
      </c>
      <c r="B1998" s="5">
        <v>45518</v>
      </c>
      <c r="C1998" s="5" t="str">
        <f>IF(Orders_CLEAN[[#This Row],[Quantity]]="", "Quantity Error!", "Q"&amp;ROUNDUP(MONTH(Orders_CLEAN[[#This Row],[OrderDate]])/3,0))</f>
        <v>Q3</v>
      </c>
      <c r="D1998" t="s">
        <v>846</v>
      </c>
      <c r="E1998" t="str">
        <f>_xlfn.XLOOKUP(Orders_CLEAN[[#This Row],[CustomerID]],Customers[CustomerID],Customers[CustomerName])</f>
        <v>Kagiso Nkosi</v>
      </c>
      <c r="F1998" t="s">
        <v>144</v>
      </c>
      <c r="G1998" t="str">
        <f>_xlfn.XLOOKUP(Orders_CLEAN[[#This Row],[ProductID]],Products[ProductID],Products[ProductName])</f>
        <v>Bookcases Model 1</v>
      </c>
      <c r="H1998" t="str">
        <f>_xlfn.XLOOKUP(Orders_CLEAN[[#This Row],[ProductName]],Products[ProductName],Products[Category])</f>
        <v>Furniture</v>
      </c>
      <c r="I1998" s="6">
        <f>_xlfn.XLOOKUP(Orders_CLEAN[[#This Row],[ProductID]],Products[ProductID],Products[Cost])</f>
        <v>644.65</v>
      </c>
      <c r="J1998">
        <v>7</v>
      </c>
      <c r="K1998" s="6">
        <v>1029.82</v>
      </c>
      <c r="L1998" s="7">
        <v>0.05</v>
      </c>
      <c r="M1998" t="s">
        <v>13</v>
      </c>
      <c r="N1998" t="s">
        <v>14</v>
      </c>
      <c r="O1998" t="str">
        <f>_xlfn.XLOOKUP(Orders_CLEAN[[#This Row],[Region]],Region_lookup[RegionCode],Region_lookup[RegionName])</f>
        <v>Western Cape</v>
      </c>
      <c r="P1998" t="s">
        <v>93</v>
      </c>
      <c r="Q1998" t="str">
        <f>_xlfn.XLOOKUP(Orders_CLEAN[[#This Row],[EmployeeID]],Employees[EmployeeID],Employees[EmployeeName])</f>
        <v>Anja Zulu</v>
      </c>
      <c r="R1998" s="8">
        <f>Orders_CLEAN[[#This Row],[Quantity]]*Orders_CLEAN[[#This Row],[UnitPrice]]*(1-Orders_CLEAN[[#This Row],[Discount]])</f>
        <v>6848.3029999999999</v>
      </c>
      <c r="S1998" s="8">
        <f>Orders_CLEAN[[#This Row],[Cost]]*Orders_CLEAN[[#This Row],[Quantity]]</f>
        <v>4512.55</v>
      </c>
      <c r="T1998" s="8">
        <f>Orders_CLEAN[[#This Row],[LineTotal]]-Orders_CLEAN[[#This Row],[LineCost]]</f>
        <v>2335.7529999999997</v>
      </c>
      <c r="U1998" s="8" t="str">
        <f>IFERROR(IF(Orders_CLEAN[[#This Row],[Profit]]/Orders_CLEAN[[#This Row],[LineTotal]]&gt;0.3, "High", IF(Orders_CLEAN[[#This Row],[Profit]]/Orders_CLEAN[[#This Row],[LineTotal]]&gt;=0.15, "Medium", "Low")), "Quantity Error!")</f>
        <v>High</v>
      </c>
      <c r="V1998" s="8" t="str">
        <f>IF(COUNTIF(Returns[OrderID], Orders_CLEAN[[#This Row],[OrderID]])&gt;0, "Yes", "No")</f>
        <v>No</v>
      </c>
      <c r="W1998" s="19">
        <f>IF(Orders_CLEAN[[#This Row],[Returned]]="Yes",1,0)</f>
        <v>0</v>
      </c>
    </row>
    <row r="1999" spans="1:23" x14ac:dyDescent="0.2">
      <c r="A1999" t="s">
        <v>2831</v>
      </c>
      <c r="B1999" s="5">
        <v>45823</v>
      </c>
      <c r="C1999" s="5" t="str">
        <f>IF(Orders_CLEAN[[#This Row],[Quantity]]="", "Quantity Error!", "Q"&amp;ROUNDUP(MONTH(Orders_CLEAN[[#This Row],[OrderDate]])/3,0))</f>
        <v>Q2</v>
      </c>
      <c r="D1999" t="s">
        <v>428</v>
      </c>
      <c r="E1999" t="str">
        <f>_xlfn.XLOOKUP(Orders_CLEAN[[#This Row],[CustomerID]],Customers[CustomerID],Customers[CustomerName])</f>
        <v>Chantelle Steyn</v>
      </c>
      <c r="F1999" t="s">
        <v>158</v>
      </c>
      <c r="G1999" t="str">
        <f>_xlfn.XLOOKUP(Orders_CLEAN[[#This Row],[ProductID]],Products[ProductID],Products[ProductName])</f>
        <v>Desks Model 1</v>
      </c>
      <c r="H1999" t="str">
        <f>_xlfn.XLOOKUP(Orders_CLEAN[[#This Row],[ProductName]],Products[ProductName],Products[Category])</f>
        <v>Furniture</v>
      </c>
      <c r="I1999" s="6">
        <f>_xlfn.XLOOKUP(Orders_CLEAN[[#This Row],[ProductID]],Products[ProductID],Products[Cost])</f>
        <v>731.22</v>
      </c>
      <c r="J1999">
        <v>11</v>
      </c>
      <c r="K1999" s="6">
        <v>1490.92</v>
      </c>
      <c r="L1999" s="7">
        <v>0</v>
      </c>
      <c r="M1999" t="s">
        <v>27</v>
      </c>
      <c r="N1999" t="s">
        <v>14</v>
      </c>
      <c r="O1999" t="str">
        <f>_xlfn.XLOOKUP(Orders_CLEAN[[#This Row],[Region]],Region_lookup[RegionCode],Region_lookup[RegionName])</f>
        <v>Western Cape</v>
      </c>
      <c r="P1999" t="s">
        <v>82</v>
      </c>
      <c r="Q1999" t="str">
        <f>_xlfn.XLOOKUP(Orders_CLEAN[[#This Row],[EmployeeID]],Employees[EmployeeID],Employees[EmployeeName])</f>
        <v>Thabo Pretorius</v>
      </c>
      <c r="R1999" s="8">
        <f>Orders_CLEAN[[#This Row],[Quantity]]*Orders_CLEAN[[#This Row],[UnitPrice]]*(1-Orders_CLEAN[[#This Row],[Discount]])</f>
        <v>16400.120000000003</v>
      </c>
      <c r="S1999" s="8">
        <f>Orders_CLEAN[[#This Row],[Cost]]*Orders_CLEAN[[#This Row],[Quantity]]</f>
        <v>8043.42</v>
      </c>
      <c r="T1999" s="8">
        <f>Orders_CLEAN[[#This Row],[LineTotal]]-Orders_CLEAN[[#This Row],[LineCost]]</f>
        <v>8356.7000000000025</v>
      </c>
      <c r="U1999" s="8" t="str">
        <f>IFERROR(IF(Orders_CLEAN[[#This Row],[Profit]]/Orders_CLEAN[[#This Row],[LineTotal]]&gt;0.3, "High", IF(Orders_CLEAN[[#This Row],[Profit]]/Orders_CLEAN[[#This Row],[LineTotal]]&gt;=0.15, "Medium", "Low")), "Quantity Error!")</f>
        <v>High</v>
      </c>
      <c r="V1999" s="8" t="str">
        <f>IF(COUNTIF(Returns[OrderID], Orders_CLEAN[[#This Row],[OrderID]])&gt;0, "Yes", "No")</f>
        <v>No</v>
      </c>
      <c r="W1999" s="19">
        <f>IF(Orders_CLEAN[[#This Row],[Returned]]="Yes",1,0)</f>
        <v>0</v>
      </c>
    </row>
    <row r="2000" spans="1:23" x14ac:dyDescent="0.2">
      <c r="A2000" t="s">
        <v>2832</v>
      </c>
      <c r="B2000" s="5">
        <v>45349</v>
      </c>
      <c r="C2000" s="5" t="str">
        <f>IF(Orders_CLEAN[[#This Row],[Quantity]]="", "Quantity Error!", "Q"&amp;ROUNDUP(MONTH(Orders_CLEAN[[#This Row],[OrderDate]])/3,0))</f>
        <v>Q1</v>
      </c>
      <c r="D2000" t="s">
        <v>616</v>
      </c>
      <c r="E2000" t="str">
        <f>_xlfn.XLOOKUP(Orders_CLEAN[[#This Row],[CustomerID]],Customers[CustomerID],Customers[CustomerName])</f>
        <v>Elmarie Fourie</v>
      </c>
      <c r="F2000" t="s">
        <v>26</v>
      </c>
      <c r="G2000" t="str">
        <f>_xlfn.XLOOKUP(Orders_CLEAN[[#This Row],[ProductID]],Products[ProductID],Products[ProductName])</f>
        <v>Bookcases Model 3</v>
      </c>
      <c r="H2000" t="str">
        <f>_xlfn.XLOOKUP(Orders_CLEAN[[#This Row],[ProductName]],Products[ProductName],Products[Category])</f>
        <v>Furniture</v>
      </c>
      <c r="I2000" s="6">
        <f>_xlfn.XLOOKUP(Orders_CLEAN[[#This Row],[ProductID]],Products[ProductID],Products[Cost])</f>
        <v>431.57</v>
      </c>
      <c r="J2000">
        <v>10</v>
      </c>
      <c r="K2000" s="6">
        <v>725.92</v>
      </c>
      <c r="L2000" s="7">
        <v>0</v>
      </c>
      <c r="M2000" t="s">
        <v>36</v>
      </c>
      <c r="N2000" t="s">
        <v>14</v>
      </c>
      <c r="O2000" t="str">
        <f>_xlfn.XLOOKUP(Orders_CLEAN[[#This Row],[Region]],Region_lookup[RegionCode],Region_lookup[RegionName])</f>
        <v>Western Cape</v>
      </c>
      <c r="P2000" t="s">
        <v>15</v>
      </c>
      <c r="Q2000" t="str">
        <f>_xlfn.XLOOKUP(Orders_CLEAN[[#This Row],[EmployeeID]],Employees[EmployeeID],Employees[EmployeeName])</f>
        <v>Anja Fourie</v>
      </c>
      <c r="R2000" s="8">
        <f>Orders_CLEAN[[#This Row],[Quantity]]*Orders_CLEAN[[#This Row],[UnitPrice]]*(1-Orders_CLEAN[[#This Row],[Discount]])</f>
        <v>7259.2</v>
      </c>
      <c r="S2000" s="8">
        <f>Orders_CLEAN[[#This Row],[Cost]]*Orders_CLEAN[[#This Row],[Quantity]]</f>
        <v>4315.7</v>
      </c>
      <c r="T2000" s="8">
        <f>Orders_CLEAN[[#This Row],[LineTotal]]-Orders_CLEAN[[#This Row],[LineCost]]</f>
        <v>2943.5</v>
      </c>
      <c r="U2000" s="8" t="str">
        <f>IFERROR(IF(Orders_CLEAN[[#This Row],[Profit]]/Orders_CLEAN[[#This Row],[LineTotal]]&gt;0.3, "High", IF(Orders_CLEAN[[#This Row],[Profit]]/Orders_CLEAN[[#This Row],[LineTotal]]&gt;=0.15, "Medium", "Low")), "Quantity Error!")</f>
        <v>High</v>
      </c>
      <c r="V2000" s="8" t="str">
        <f>IF(COUNTIF(Returns[OrderID], Orders_CLEAN[[#This Row],[OrderID]])&gt;0, "Yes", "No")</f>
        <v>No</v>
      </c>
      <c r="W2000" s="19">
        <f>IF(Orders_CLEAN[[#This Row],[Returned]]="Yes",1,0)</f>
        <v>0</v>
      </c>
    </row>
    <row r="2001" spans="1:23" x14ac:dyDescent="0.2">
      <c r="A2001" t="s">
        <v>2834</v>
      </c>
      <c r="B2001" s="5">
        <v>45573</v>
      </c>
      <c r="C2001" s="5" t="str">
        <f>IF(Orders_CLEAN[[#This Row],[Quantity]]="", "Quantity Error!", "Q"&amp;ROUNDUP(MONTH(Orders_CLEAN[[#This Row],[OrderDate]])/3,0))</f>
        <v>Q4</v>
      </c>
      <c r="D2001" t="s">
        <v>194</v>
      </c>
      <c r="E2001" t="str">
        <f>_xlfn.XLOOKUP(Orders_CLEAN[[#This Row],[CustomerID]],Customers[CustomerID],Customers[CustomerName])</f>
        <v>Elmarie Molefe</v>
      </c>
      <c r="F2001" t="s">
        <v>61</v>
      </c>
      <c r="G2001" t="str">
        <f>_xlfn.XLOOKUP(Orders_CLEAN[[#This Row],[ProductID]],Products[ProductID],Products[ProductName])</f>
        <v>Laptops Model 4</v>
      </c>
      <c r="H2001" t="str">
        <f>_xlfn.XLOOKUP(Orders_CLEAN[[#This Row],[ProductName]],Products[ProductName],Products[Category])</f>
        <v>Technology</v>
      </c>
      <c r="I2001" s="6">
        <f>_xlfn.XLOOKUP(Orders_CLEAN[[#This Row],[ProductID]],Products[ProductID],Products[Cost])</f>
        <v>329.6</v>
      </c>
      <c r="J2001">
        <v>5</v>
      </c>
      <c r="K2001" s="6">
        <v>455.77</v>
      </c>
      <c r="L2001" s="7">
        <v>0</v>
      </c>
      <c r="M2001" t="s">
        <v>27</v>
      </c>
      <c r="N2001" t="s">
        <v>14</v>
      </c>
      <c r="O2001" t="str">
        <f>_xlfn.XLOOKUP(Orders_CLEAN[[#This Row],[Region]],Region_lookup[RegionCode],Region_lookup[RegionName])</f>
        <v>Western Cape</v>
      </c>
      <c r="P2001" t="s">
        <v>93</v>
      </c>
      <c r="Q2001" t="str">
        <f>_xlfn.XLOOKUP(Orders_CLEAN[[#This Row],[EmployeeID]],Employees[EmployeeID],Employees[EmployeeName])</f>
        <v>Anja Zulu</v>
      </c>
      <c r="R2001" s="8">
        <f>Orders_CLEAN[[#This Row],[Quantity]]*Orders_CLEAN[[#This Row],[UnitPrice]]*(1-Orders_CLEAN[[#This Row],[Discount]])</f>
        <v>2278.85</v>
      </c>
      <c r="S2001" s="8">
        <f>Orders_CLEAN[[#This Row],[Cost]]*Orders_CLEAN[[#This Row],[Quantity]]</f>
        <v>1648</v>
      </c>
      <c r="T2001" s="8">
        <f>Orders_CLEAN[[#This Row],[LineTotal]]-Orders_CLEAN[[#This Row],[LineCost]]</f>
        <v>630.84999999999991</v>
      </c>
      <c r="U2001" s="8" t="str">
        <f>IFERROR(IF(Orders_CLEAN[[#This Row],[Profit]]/Orders_CLEAN[[#This Row],[LineTotal]]&gt;0.3, "High", IF(Orders_CLEAN[[#This Row],[Profit]]/Orders_CLEAN[[#This Row],[LineTotal]]&gt;=0.15, "Medium", "Low")), "Quantity Error!")</f>
        <v>Medium</v>
      </c>
      <c r="V2001" s="8" t="str">
        <f>IF(COUNTIF(Returns[OrderID], Orders_CLEAN[[#This Row],[OrderID]])&gt;0, "Yes", "No")</f>
        <v>No</v>
      </c>
      <c r="W2001" s="19">
        <f>IF(Orders_CLEAN[[#This Row],[Returned]]="Yes",1,0)</f>
        <v>0</v>
      </c>
    </row>
    <row r="2002" spans="1:23" x14ac:dyDescent="0.2">
      <c r="A2002" t="s">
        <v>2835</v>
      </c>
      <c r="B2002" s="5">
        <v>45473</v>
      </c>
      <c r="C2002" s="5" t="str">
        <f>IF(Orders_CLEAN[[#This Row],[Quantity]]="", "Quantity Error!", "Q"&amp;ROUNDUP(MONTH(Orders_CLEAN[[#This Row],[OrderDate]])/3,0))</f>
        <v>Q2</v>
      </c>
      <c r="D2002" t="s">
        <v>40</v>
      </c>
      <c r="E2002" t="str">
        <f>_xlfn.XLOOKUP(Orders_CLEAN[[#This Row],[CustomerID]],Customers[CustomerID],Customers[CustomerName])</f>
        <v>Francois Coetzee</v>
      </c>
      <c r="F2002" t="s">
        <v>100</v>
      </c>
      <c r="G2002" t="str">
        <f>_xlfn.XLOOKUP(Orders_CLEAN[[#This Row],[ProductID]],Products[ProductID],Products[ProductName])</f>
        <v>Printers Model 1</v>
      </c>
      <c r="H2002" t="str">
        <f>_xlfn.XLOOKUP(Orders_CLEAN[[#This Row],[ProductName]],Products[ProductName],Products[Category])</f>
        <v>Technology</v>
      </c>
      <c r="I2002" s="6">
        <f>_xlfn.XLOOKUP(Orders_CLEAN[[#This Row],[ProductID]],Products[ProductID],Products[Cost])</f>
        <v>595.79999999999995</v>
      </c>
      <c r="J2002">
        <v>1</v>
      </c>
      <c r="K2002" s="6">
        <v>1280.18</v>
      </c>
      <c r="L2002" s="7">
        <v>0</v>
      </c>
      <c r="M2002" t="s">
        <v>13</v>
      </c>
      <c r="N2002" t="s">
        <v>31</v>
      </c>
      <c r="O2002" t="str">
        <f>_xlfn.XLOOKUP(Orders_CLEAN[[#This Row],[Region]],Region_lookup[RegionCode],Region_lookup[RegionName])</f>
        <v>Gauteng</v>
      </c>
      <c r="P2002" t="s">
        <v>32</v>
      </c>
      <c r="Q2002" t="str">
        <f>_xlfn.XLOOKUP(Orders_CLEAN[[#This Row],[EmployeeID]],Employees[EmployeeID],Employees[EmployeeName])</f>
        <v>Nomvula Mokoena</v>
      </c>
      <c r="R2002" s="8">
        <f>Orders_CLEAN[[#This Row],[Quantity]]*Orders_CLEAN[[#This Row],[UnitPrice]]*(1-Orders_CLEAN[[#This Row],[Discount]])</f>
        <v>1280.18</v>
      </c>
      <c r="S2002" s="8">
        <f>Orders_CLEAN[[#This Row],[Cost]]*Orders_CLEAN[[#This Row],[Quantity]]</f>
        <v>595.79999999999995</v>
      </c>
      <c r="T2002" s="8">
        <f>Orders_CLEAN[[#This Row],[LineTotal]]-Orders_CLEAN[[#This Row],[LineCost]]</f>
        <v>684.38000000000011</v>
      </c>
      <c r="U2002" s="8" t="str">
        <f>IFERROR(IF(Orders_CLEAN[[#This Row],[Profit]]/Orders_CLEAN[[#This Row],[LineTotal]]&gt;0.3, "High", IF(Orders_CLEAN[[#This Row],[Profit]]/Orders_CLEAN[[#This Row],[LineTotal]]&gt;=0.15, "Medium", "Low")), "Quantity Error!")</f>
        <v>High</v>
      </c>
      <c r="V2002" s="8" t="str">
        <f>IF(COUNTIF(Returns[OrderID], Orders_CLEAN[[#This Row],[OrderID]])&gt;0, "Yes", "No")</f>
        <v>No</v>
      </c>
      <c r="W2002" s="19">
        <f>IF(Orders_CLEAN[[#This Row],[Returned]]="Yes",1,0)</f>
        <v>0</v>
      </c>
    </row>
    <row r="2003" spans="1:23" x14ac:dyDescent="0.2">
      <c r="A2003" t="s">
        <v>2836</v>
      </c>
      <c r="B2003" s="5">
        <v>45551</v>
      </c>
      <c r="C2003" s="5" t="str">
        <f>IF(Orders_CLEAN[[#This Row],[Quantity]]="", "Quantity Error!", "Q"&amp;ROUNDUP(MONTH(Orders_CLEAN[[#This Row],[OrderDate]])/3,0))</f>
        <v>Q3</v>
      </c>
      <c r="D2003" t="s">
        <v>994</v>
      </c>
      <c r="E2003" t="str">
        <f>_xlfn.XLOOKUP(Orders_CLEAN[[#This Row],[CustomerID]],Customers[CustomerID],Customers[CustomerName])</f>
        <v>Kagiso Van Der Merwe</v>
      </c>
      <c r="F2003" t="s">
        <v>213</v>
      </c>
      <c r="G2003" t="str">
        <f>_xlfn.XLOOKUP(Orders_CLEAN[[#This Row],[ProductID]],Products[ProductID],Products[ProductName])</f>
        <v>Pens Model 4</v>
      </c>
      <c r="H2003" t="str">
        <f>_xlfn.XLOOKUP(Orders_CLEAN[[#This Row],[ProductName]],Products[ProductName],Products[Category])</f>
        <v>Office Supplies</v>
      </c>
      <c r="I2003" s="6">
        <f>_xlfn.XLOOKUP(Orders_CLEAN[[#This Row],[ProductID]],Products[ProductID],Products[Cost])</f>
        <v>578.14</v>
      </c>
      <c r="J2003">
        <v>6</v>
      </c>
      <c r="K2003" s="6">
        <v>1084.72</v>
      </c>
      <c r="L2003" s="7">
        <v>0.1</v>
      </c>
      <c r="M2003" t="s">
        <v>27</v>
      </c>
      <c r="N2003" t="s">
        <v>14</v>
      </c>
      <c r="O2003" t="str">
        <f>_xlfn.XLOOKUP(Orders_CLEAN[[#This Row],[Region]],Region_lookup[RegionCode],Region_lookup[RegionName])</f>
        <v>Western Cape</v>
      </c>
      <c r="P2003" t="s">
        <v>82</v>
      </c>
      <c r="Q2003" t="str">
        <f>_xlfn.XLOOKUP(Orders_CLEAN[[#This Row],[EmployeeID]],Employees[EmployeeID],Employees[EmployeeName])</f>
        <v>Thabo Pretorius</v>
      </c>
      <c r="R2003" s="8">
        <f>Orders_CLEAN[[#This Row],[Quantity]]*Orders_CLEAN[[#This Row],[UnitPrice]]*(1-Orders_CLEAN[[#This Row],[Discount]])</f>
        <v>5857.4880000000003</v>
      </c>
      <c r="S2003" s="8">
        <f>Orders_CLEAN[[#This Row],[Cost]]*Orders_CLEAN[[#This Row],[Quantity]]</f>
        <v>3468.84</v>
      </c>
      <c r="T2003" s="8">
        <f>Orders_CLEAN[[#This Row],[LineTotal]]-Orders_CLEAN[[#This Row],[LineCost]]</f>
        <v>2388.6480000000001</v>
      </c>
      <c r="U2003" s="8" t="str">
        <f>IFERROR(IF(Orders_CLEAN[[#This Row],[Profit]]/Orders_CLEAN[[#This Row],[LineTotal]]&gt;0.3, "High", IF(Orders_CLEAN[[#This Row],[Profit]]/Orders_CLEAN[[#This Row],[LineTotal]]&gt;=0.15, "Medium", "Low")), "Quantity Error!")</f>
        <v>High</v>
      </c>
      <c r="V2003" s="8" t="str">
        <f>IF(COUNTIF(Returns[OrderID], Orders_CLEAN[[#This Row],[OrderID]])&gt;0, "Yes", "No")</f>
        <v>No</v>
      </c>
      <c r="W2003" s="19">
        <f>IF(Orders_CLEAN[[#This Row],[Returned]]="Yes",1,0)</f>
        <v>0</v>
      </c>
    </row>
    <row r="2004" spans="1:23" x14ac:dyDescent="0.2">
      <c r="A2004" t="s">
        <v>2838</v>
      </c>
      <c r="B2004" s="5">
        <v>45625</v>
      </c>
      <c r="C2004" s="5" t="str">
        <f>IF(Orders_CLEAN[[#This Row],[Quantity]]="", "Quantity Error!", "Q"&amp;ROUNDUP(MONTH(Orders_CLEAN[[#This Row],[OrderDate]])/3,0))</f>
        <v>Q4</v>
      </c>
      <c r="D2004" t="s">
        <v>283</v>
      </c>
      <c r="E2004" t="str">
        <f>_xlfn.XLOOKUP(Orders_CLEAN[[#This Row],[CustomerID]],Customers[CustomerID],Customers[CustomerName])</f>
        <v>Precious Botha</v>
      </c>
      <c r="F2004" t="s">
        <v>81</v>
      </c>
      <c r="G2004" t="str">
        <f>_xlfn.XLOOKUP(Orders_CLEAN[[#This Row],[ProductID]],Products[ProductID],Products[ProductName])</f>
        <v>Envelopes Model 2</v>
      </c>
      <c r="H2004" t="str">
        <f>_xlfn.XLOOKUP(Orders_CLEAN[[#This Row],[ProductName]],Products[ProductName],Products[Category])</f>
        <v>Office Supplies</v>
      </c>
      <c r="I2004" s="6">
        <f>_xlfn.XLOOKUP(Orders_CLEAN[[#This Row],[ProductID]],Products[ProductID],Products[Cost])</f>
        <v>599.25</v>
      </c>
      <c r="J2004">
        <v>10</v>
      </c>
      <c r="K2004" s="6">
        <v>849.05</v>
      </c>
      <c r="L2004" s="7">
        <v>0.05</v>
      </c>
      <c r="M2004" t="s">
        <v>13</v>
      </c>
      <c r="N2004" t="s">
        <v>21</v>
      </c>
      <c r="O2004" t="str">
        <f>_xlfn.XLOOKUP(Orders_CLEAN[[#This Row],[Region]],Region_lookup[RegionCode],Region_lookup[RegionName])</f>
        <v>KwaZulu-Natal</v>
      </c>
      <c r="P2004" t="s">
        <v>97</v>
      </c>
      <c r="Q2004" t="str">
        <f>_xlfn.XLOOKUP(Orders_CLEAN[[#This Row],[EmployeeID]],Employees[EmployeeID],Employees[EmployeeName])</f>
        <v>Bongani Sithole</v>
      </c>
      <c r="R2004" s="8">
        <f>Orders_CLEAN[[#This Row],[Quantity]]*Orders_CLEAN[[#This Row],[UnitPrice]]*(1-Orders_CLEAN[[#This Row],[Discount]])</f>
        <v>8065.9749999999995</v>
      </c>
      <c r="S2004" s="8">
        <f>Orders_CLEAN[[#This Row],[Cost]]*Orders_CLEAN[[#This Row],[Quantity]]</f>
        <v>5992.5</v>
      </c>
      <c r="T2004" s="8">
        <f>Orders_CLEAN[[#This Row],[LineTotal]]-Orders_CLEAN[[#This Row],[LineCost]]</f>
        <v>2073.4749999999995</v>
      </c>
      <c r="U2004" s="8" t="str">
        <f>IFERROR(IF(Orders_CLEAN[[#This Row],[Profit]]/Orders_CLEAN[[#This Row],[LineTotal]]&gt;0.3, "High", IF(Orders_CLEAN[[#This Row],[Profit]]/Orders_CLEAN[[#This Row],[LineTotal]]&gt;=0.15, "Medium", "Low")), "Quantity Error!")</f>
        <v>Medium</v>
      </c>
      <c r="V2004" s="8" t="str">
        <f>IF(COUNTIF(Returns[OrderID], Orders_CLEAN[[#This Row],[OrderID]])&gt;0, "Yes", "No")</f>
        <v>No</v>
      </c>
      <c r="W2004" s="19">
        <f>IF(Orders_CLEAN[[#This Row],[Returned]]="Yes",1,0)</f>
        <v>0</v>
      </c>
    </row>
    <row r="2005" spans="1:23" x14ac:dyDescent="0.2">
      <c r="A2005" t="s">
        <v>2839</v>
      </c>
      <c r="B2005" s="5">
        <v>45564</v>
      </c>
      <c r="C2005" s="5" t="str">
        <f>IF(Orders_CLEAN[[#This Row],[Quantity]]="", "Quantity Error!", "Q"&amp;ROUNDUP(MONTH(Orders_CLEAN[[#This Row],[OrderDate]])/3,0))</f>
        <v>Q3</v>
      </c>
      <c r="D2005" t="s">
        <v>1164</v>
      </c>
      <c r="E2005" t="str">
        <f>_xlfn.XLOOKUP(Orders_CLEAN[[#This Row],[CustomerID]],Customers[CustomerID],Customers[CustomerName])</f>
        <v>Nomvula Coetzee</v>
      </c>
      <c r="F2005" t="s">
        <v>100</v>
      </c>
      <c r="G2005" t="str">
        <f>_xlfn.XLOOKUP(Orders_CLEAN[[#This Row],[ProductID]],Products[ProductID],Products[ProductName])</f>
        <v>Printers Model 1</v>
      </c>
      <c r="H2005" t="str">
        <f>_xlfn.XLOOKUP(Orders_CLEAN[[#This Row],[ProductName]],Products[ProductName],Products[Category])</f>
        <v>Technology</v>
      </c>
      <c r="I2005" s="6">
        <f>_xlfn.XLOOKUP(Orders_CLEAN[[#This Row],[ProductID]],Products[ProductID],Products[Cost])</f>
        <v>595.79999999999995</v>
      </c>
      <c r="J2005">
        <v>11</v>
      </c>
      <c r="K2005" s="6">
        <v>1280.18</v>
      </c>
      <c r="L2005" s="7">
        <v>0</v>
      </c>
      <c r="M2005" t="s">
        <v>27</v>
      </c>
      <c r="N2005" t="s">
        <v>14</v>
      </c>
      <c r="O2005" t="str">
        <f>_xlfn.XLOOKUP(Orders_CLEAN[[#This Row],[Region]],Region_lookup[RegionCode],Region_lookup[RegionName])</f>
        <v>Western Cape</v>
      </c>
      <c r="P2005" t="s">
        <v>93</v>
      </c>
      <c r="Q2005" t="str">
        <f>_xlfn.XLOOKUP(Orders_CLEAN[[#This Row],[EmployeeID]],Employees[EmployeeID],Employees[EmployeeName])</f>
        <v>Anja Zulu</v>
      </c>
      <c r="R2005" s="8">
        <f>Orders_CLEAN[[#This Row],[Quantity]]*Orders_CLEAN[[#This Row],[UnitPrice]]*(1-Orders_CLEAN[[#This Row],[Discount]])</f>
        <v>14081.980000000001</v>
      </c>
      <c r="S2005" s="8">
        <f>Orders_CLEAN[[#This Row],[Cost]]*Orders_CLEAN[[#This Row],[Quantity]]</f>
        <v>6553.7999999999993</v>
      </c>
      <c r="T2005" s="8">
        <f>Orders_CLEAN[[#This Row],[LineTotal]]-Orders_CLEAN[[#This Row],[LineCost]]</f>
        <v>7528.1800000000021</v>
      </c>
      <c r="U2005" s="8" t="str">
        <f>IFERROR(IF(Orders_CLEAN[[#This Row],[Profit]]/Orders_CLEAN[[#This Row],[LineTotal]]&gt;0.3, "High", IF(Orders_CLEAN[[#This Row],[Profit]]/Orders_CLEAN[[#This Row],[LineTotal]]&gt;=0.15, "Medium", "Low")), "Quantity Error!")</f>
        <v>High</v>
      </c>
      <c r="V2005" s="8" t="str">
        <f>IF(COUNTIF(Returns[OrderID], Orders_CLEAN[[#This Row],[OrderID]])&gt;0, "Yes", "No")</f>
        <v>No</v>
      </c>
      <c r="W2005" s="19">
        <f>IF(Orders_CLEAN[[#This Row],[Returned]]="Yes",1,0)</f>
        <v>0</v>
      </c>
    </row>
    <row r="2006" spans="1:23" x14ac:dyDescent="0.2">
      <c r="A2006" t="s">
        <v>2840</v>
      </c>
      <c r="B2006" s="5">
        <v>45802</v>
      </c>
      <c r="C2006" s="5" t="str">
        <f>IF(Orders_CLEAN[[#This Row],[Quantity]]="", "Quantity Error!", "Q"&amp;ROUNDUP(MONTH(Orders_CLEAN[[#This Row],[OrderDate]])/3,0))</f>
        <v>Q2</v>
      </c>
      <c r="D2006" t="s">
        <v>306</v>
      </c>
      <c r="E2006" t="str">
        <f>_xlfn.XLOOKUP(Orders_CLEAN[[#This Row],[CustomerID]],Customers[CustomerID],Customers[CustomerName])</f>
        <v>Francois Mahlangu</v>
      </c>
      <c r="F2006" t="s">
        <v>417</v>
      </c>
      <c r="G2006" t="str">
        <f>_xlfn.XLOOKUP(Orders_CLEAN[[#This Row],[ProductID]],Products[ProductID],Products[ProductName])</f>
        <v>Staplers Model 1</v>
      </c>
      <c r="H2006" t="str">
        <f>_xlfn.XLOOKUP(Orders_CLEAN[[#This Row],[ProductName]],Products[ProductName],Products[Category])</f>
        <v>Office Supplies</v>
      </c>
      <c r="I2006" s="6">
        <f>_xlfn.XLOOKUP(Orders_CLEAN[[#This Row],[ProductID]],Products[ProductID],Products[Cost])</f>
        <v>671.48</v>
      </c>
      <c r="J2006">
        <v>3</v>
      </c>
      <c r="K2006" s="6">
        <v>1240.1099999999999</v>
      </c>
      <c r="L2006" s="7">
        <v>0.1</v>
      </c>
      <c r="M2006" t="s">
        <v>13</v>
      </c>
      <c r="N2006" t="s">
        <v>14</v>
      </c>
      <c r="O2006" t="str">
        <f>_xlfn.XLOOKUP(Orders_CLEAN[[#This Row],[Region]],Region_lookup[RegionCode],Region_lookup[RegionName])</f>
        <v>Western Cape</v>
      </c>
      <c r="P2006" t="s">
        <v>82</v>
      </c>
      <c r="Q2006" t="str">
        <f>_xlfn.XLOOKUP(Orders_CLEAN[[#This Row],[EmployeeID]],Employees[EmployeeID],Employees[EmployeeName])</f>
        <v>Thabo Pretorius</v>
      </c>
      <c r="R2006" s="8">
        <f>Orders_CLEAN[[#This Row],[Quantity]]*Orders_CLEAN[[#This Row],[UnitPrice]]*(1-Orders_CLEAN[[#This Row],[Discount]])</f>
        <v>3348.297</v>
      </c>
      <c r="S2006" s="8">
        <f>Orders_CLEAN[[#This Row],[Cost]]*Orders_CLEAN[[#This Row],[Quantity]]</f>
        <v>2014.44</v>
      </c>
      <c r="T2006" s="8">
        <f>Orders_CLEAN[[#This Row],[LineTotal]]-Orders_CLEAN[[#This Row],[LineCost]]</f>
        <v>1333.857</v>
      </c>
      <c r="U2006" s="8" t="str">
        <f>IFERROR(IF(Orders_CLEAN[[#This Row],[Profit]]/Orders_CLEAN[[#This Row],[LineTotal]]&gt;0.3, "High", IF(Orders_CLEAN[[#This Row],[Profit]]/Orders_CLEAN[[#This Row],[LineTotal]]&gt;=0.15, "Medium", "Low")), "Quantity Error!")</f>
        <v>High</v>
      </c>
      <c r="V2006" s="8" t="str">
        <f>IF(COUNTIF(Returns[OrderID], Orders_CLEAN[[#This Row],[OrderID]])&gt;0, "Yes", "No")</f>
        <v>No</v>
      </c>
      <c r="W2006" s="19">
        <f>IF(Orders_CLEAN[[#This Row],[Returned]]="Yes",1,0)</f>
        <v>0</v>
      </c>
    </row>
    <row r="2007" spans="1:23" x14ac:dyDescent="0.2">
      <c r="A2007" t="s">
        <v>2841</v>
      </c>
      <c r="B2007" s="5">
        <v>45389</v>
      </c>
      <c r="C2007" s="5" t="str">
        <f>IF(Orders_CLEAN[[#This Row],[Quantity]]="", "Quantity Error!", "Q"&amp;ROUNDUP(MONTH(Orders_CLEAN[[#This Row],[OrderDate]])/3,0))</f>
        <v>Q2</v>
      </c>
      <c r="D2007" t="s">
        <v>29</v>
      </c>
      <c r="E2007" t="str">
        <f>_xlfn.XLOOKUP(Orders_CLEAN[[#This Row],[CustomerID]],Customers[CustomerID],Customers[CustomerName])</f>
        <v>Lerato Molefe</v>
      </c>
      <c r="F2007" t="s">
        <v>12</v>
      </c>
      <c r="G2007" t="str">
        <f>_xlfn.XLOOKUP(Orders_CLEAN[[#This Row],[ProductID]],Products[ProductID],Products[ProductName])</f>
        <v>Printers Model 3</v>
      </c>
      <c r="H2007" t="str">
        <f>_xlfn.XLOOKUP(Orders_CLEAN[[#This Row],[ProductName]],Products[ProductName],Products[Category])</f>
        <v>Technology</v>
      </c>
      <c r="I2007" s="6">
        <f>_xlfn.XLOOKUP(Orders_CLEAN[[#This Row],[ProductID]],Products[ProductID],Products[Cost])</f>
        <v>127.85</v>
      </c>
      <c r="J2007">
        <v>6</v>
      </c>
      <c r="K2007" s="6">
        <v>210.2</v>
      </c>
      <c r="L2007" s="7">
        <v>0.2</v>
      </c>
      <c r="M2007" t="s">
        <v>36</v>
      </c>
      <c r="N2007" t="s">
        <v>31</v>
      </c>
      <c r="O2007" t="str">
        <f>_xlfn.XLOOKUP(Orders_CLEAN[[#This Row],[Region]],Region_lookup[RegionCode],Region_lookup[RegionName])</f>
        <v>Gauteng</v>
      </c>
      <c r="P2007" t="s">
        <v>52</v>
      </c>
      <c r="Q2007" t="str">
        <f>_xlfn.XLOOKUP(Orders_CLEAN[[#This Row],[EmployeeID]],Employees[EmployeeID],Employees[EmployeeName])</f>
        <v>Precious Mbatha</v>
      </c>
      <c r="R2007" s="8">
        <f>Orders_CLEAN[[#This Row],[Quantity]]*Orders_CLEAN[[#This Row],[UnitPrice]]*(1-Orders_CLEAN[[#This Row],[Discount]])</f>
        <v>1008.9599999999999</v>
      </c>
      <c r="S2007" s="8">
        <f>Orders_CLEAN[[#This Row],[Cost]]*Orders_CLEAN[[#This Row],[Quantity]]</f>
        <v>767.09999999999991</v>
      </c>
      <c r="T2007" s="8">
        <f>Orders_CLEAN[[#This Row],[LineTotal]]-Orders_CLEAN[[#This Row],[LineCost]]</f>
        <v>241.86</v>
      </c>
      <c r="U2007" s="8" t="str">
        <f>IFERROR(IF(Orders_CLEAN[[#This Row],[Profit]]/Orders_CLEAN[[#This Row],[LineTotal]]&gt;0.3, "High", IF(Orders_CLEAN[[#This Row],[Profit]]/Orders_CLEAN[[#This Row],[LineTotal]]&gt;=0.15, "Medium", "Low")), "Quantity Error!")</f>
        <v>Medium</v>
      </c>
      <c r="V2007" s="8" t="str">
        <f>IF(COUNTIF(Returns[OrderID], Orders_CLEAN[[#This Row],[OrderID]])&gt;0, "Yes", "No")</f>
        <v>No</v>
      </c>
      <c r="W2007" s="19">
        <f>IF(Orders_CLEAN[[#This Row],[Returned]]="Yes",1,0)</f>
        <v>0</v>
      </c>
    </row>
    <row r="2008" spans="1:23" x14ac:dyDescent="0.2">
      <c r="A2008" t="s">
        <v>2842</v>
      </c>
      <c r="B2008" s="5">
        <v>45376</v>
      </c>
      <c r="C2008" s="5" t="str">
        <f>IF(Orders_CLEAN[[#This Row],[Quantity]]="", "Quantity Error!", "Q"&amp;ROUNDUP(MONTH(Orders_CLEAN[[#This Row],[OrderDate]])/3,0))</f>
        <v>Q1</v>
      </c>
      <c r="D2008" t="s">
        <v>120</v>
      </c>
      <c r="E2008" t="str">
        <f>_xlfn.XLOOKUP(Orders_CLEAN[[#This Row],[CustomerID]],Customers[CustomerID],Customers[CustomerName])</f>
        <v>Francois Sithole</v>
      </c>
      <c r="F2008" t="s">
        <v>181</v>
      </c>
      <c r="G2008" t="str">
        <f>_xlfn.XLOOKUP(Orders_CLEAN[[#This Row],[ProductID]],Products[ProductID],Products[ProductName])</f>
        <v>Envelopes Model 1</v>
      </c>
      <c r="H2008" t="str">
        <f>_xlfn.XLOOKUP(Orders_CLEAN[[#This Row],[ProductName]],Products[ProductName],Products[Category])</f>
        <v>Office Supplies</v>
      </c>
      <c r="I2008" s="6">
        <f>_xlfn.XLOOKUP(Orders_CLEAN[[#This Row],[ProductID]],Products[ProductID],Products[Cost])</f>
        <v>76.66</v>
      </c>
      <c r="J2008">
        <v>6</v>
      </c>
      <c r="K2008" s="6">
        <v>117.32</v>
      </c>
      <c r="L2008" s="7">
        <v>0.1</v>
      </c>
      <c r="M2008" t="s">
        <v>13</v>
      </c>
      <c r="N2008" t="s">
        <v>31</v>
      </c>
      <c r="O2008" t="str">
        <f>_xlfn.XLOOKUP(Orders_CLEAN[[#This Row],[Region]],Region_lookup[RegionCode],Region_lookup[RegionName])</f>
        <v>Gauteng</v>
      </c>
      <c r="P2008" t="s">
        <v>43</v>
      </c>
      <c r="Q2008" t="str">
        <f>_xlfn.XLOOKUP(Orders_CLEAN[[#This Row],[EmployeeID]],Employees[EmployeeID],Employees[EmployeeName])</f>
        <v>Thabo Dlamini</v>
      </c>
      <c r="R2008" s="8">
        <f>Orders_CLEAN[[#This Row],[Quantity]]*Orders_CLEAN[[#This Row],[UnitPrice]]*(1-Orders_CLEAN[[#This Row],[Discount]])</f>
        <v>633.52800000000002</v>
      </c>
      <c r="S2008" s="8">
        <f>Orders_CLEAN[[#This Row],[Cost]]*Orders_CLEAN[[#This Row],[Quantity]]</f>
        <v>459.96</v>
      </c>
      <c r="T2008" s="8">
        <f>Orders_CLEAN[[#This Row],[LineTotal]]-Orders_CLEAN[[#This Row],[LineCost]]</f>
        <v>173.56800000000004</v>
      </c>
      <c r="U2008" s="8" t="str">
        <f>IFERROR(IF(Orders_CLEAN[[#This Row],[Profit]]/Orders_CLEAN[[#This Row],[LineTotal]]&gt;0.3, "High", IF(Orders_CLEAN[[#This Row],[Profit]]/Orders_CLEAN[[#This Row],[LineTotal]]&gt;=0.15, "Medium", "Low")), "Quantity Error!")</f>
        <v>Medium</v>
      </c>
      <c r="V2008" s="8" t="str">
        <f>IF(COUNTIF(Returns[OrderID], Orders_CLEAN[[#This Row],[OrderID]])&gt;0, "Yes", "No")</f>
        <v>No</v>
      </c>
      <c r="W2008" s="19">
        <f>IF(Orders_CLEAN[[#This Row],[Returned]]="Yes",1,0)</f>
        <v>0</v>
      </c>
    </row>
    <row r="2009" spans="1:23" x14ac:dyDescent="0.2">
      <c r="A2009" t="s">
        <v>2843</v>
      </c>
      <c r="B2009" s="5">
        <v>45782</v>
      </c>
      <c r="C2009" s="5" t="str">
        <f>IF(Orders_CLEAN[[#This Row],[Quantity]]="", "Quantity Error!", "Q"&amp;ROUNDUP(MONTH(Orders_CLEAN[[#This Row],[OrderDate]])/3,0))</f>
        <v>Q2</v>
      </c>
      <c r="D2009" t="s">
        <v>404</v>
      </c>
      <c r="E2009" t="str">
        <f>_xlfn.XLOOKUP(Orders_CLEAN[[#This Row],[CustomerID]],Customers[CustomerID],Customers[CustomerName])</f>
        <v>Riaan Botha</v>
      </c>
      <c r="F2009" t="s">
        <v>413</v>
      </c>
      <c r="G2009" t="str">
        <f>_xlfn.XLOOKUP(Orders_CLEAN[[#This Row],[ProductID]],Products[ProductID],Products[ProductName])</f>
        <v>Monitors Model 4</v>
      </c>
      <c r="H2009" t="str">
        <f>_xlfn.XLOOKUP(Orders_CLEAN[[#This Row],[ProductName]],Products[ProductName],Products[Category])</f>
        <v>Technology</v>
      </c>
      <c r="I2009" s="6">
        <f>_xlfn.XLOOKUP(Orders_CLEAN[[#This Row],[ProductID]],Products[ProductID],Products[Cost])</f>
        <v>365.65</v>
      </c>
      <c r="J2009">
        <v>4</v>
      </c>
      <c r="K2009" s="6">
        <v>689.97</v>
      </c>
      <c r="L2009" s="7">
        <v>0.15</v>
      </c>
      <c r="M2009" t="s">
        <v>27</v>
      </c>
      <c r="N2009" t="s">
        <v>21</v>
      </c>
      <c r="O2009" t="str">
        <f>_xlfn.XLOOKUP(Orders_CLEAN[[#This Row],[Region]],Region_lookup[RegionCode],Region_lookup[RegionName])</f>
        <v>KwaZulu-Natal</v>
      </c>
      <c r="P2009" t="s">
        <v>170</v>
      </c>
      <c r="Q2009" t="str">
        <f>_xlfn.XLOOKUP(Orders_CLEAN[[#This Row],[EmployeeID]],Employees[EmployeeID],Employees[EmployeeName])</f>
        <v>Nomvula Le Roux</v>
      </c>
      <c r="R2009" s="8">
        <f>Orders_CLEAN[[#This Row],[Quantity]]*Orders_CLEAN[[#This Row],[UnitPrice]]*(1-Orders_CLEAN[[#This Row],[Discount]])</f>
        <v>2345.8980000000001</v>
      </c>
      <c r="S2009" s="8">
        <f>Orders_CLEAN[[#This Row],[Cost]]*Orders_CLEAN[[#This Row],[Quantity]]</f>
        <v>1462.6</v>
      </c>
      <c r="T2009" s="8">
        <f>Orders_CLEAN[[#This Row],[LineTotal]]-Orders_CLEAN[[#This Row],[LineCost]]</f>
        <v>883.29800000000023</v>
      </c>
      <c r="U2009" s="8" t="str">
        <f>IFERROR(IF(Orders_CLEAN[[#This Row],[Profit]]/Orders_CLEAN[[#This Row],[LineTotal]]&gt;0.3, "High", IF(Orders_CLEAN[[#This Row],[Profit]]/Orders_CLEAN[[#This Row],[LineTotal]]&gt;=0.15, "Medium", "Low")), "Quantity Error!")</f>
        <v>High</v>
      </c>
      <c r="V2009" s="8" t="str">
        <f>IF(COUNTIF(Returns[OrderID], Orders_CLEAN[[#This Row],[OrderID]])&gt;0, "Yes", "No")</f>
        <v>No</v>
      </c>
      <c r="W2009" s="19">
        <f>IF(Orders_CLEAN[[#This Row],[Returned]]="Yes",1,0)</f>
        <v>0</v>
      </c>
    </row>
    <row r="2010" spans="1:23" x14ac:dyDescent="0.2">
      <c r="A2010" t="s">
        <v>2844</v>
      </c>
      <c r="B2010" s="5">
        <v>45603</v>
      </c>
      <c r="C2010" s="5" t="str">
        <f>IF(Orders_CLEAN[[#This Row],[Quantity]]="", "Quantity Error!", "Q"&amp;ROUNDUP(MONTH(Orders_CLEAN[[#This Row],[OrderDate]])/3,0))</f>
        <v>Q4</v>
      </c>
      <c r="D2010" t="s">
        <v>355</v>
      </c>
      <c r="E2010" t="str">
        <f>_xlfn.XLOOKUP(Orders_CLEAN[[#This Row],[CustomerID]],Customers[CustomerID],Customers[CustomerName])</f>
        <v>Pieter Joubert</v>
      </c>
      <c r="F2010" t="s">
        <v>124</v>
      </c>
      <c r="G2010" t="str">
        <f>_xlfn.XLOOKUP(Orders_CLEAN[[#This Row],[ProductID]],Products[ProductID],Products[ProductName])</f>
        <v>Binders Model 2</v>
      </c>
      <c r="H2010" t="str">
        <f>_xlfn.XLOOKUP(Orders_CLEAN[[#This Row],[ProductName]],Products[ProductName],Products[Category])</f>
        <v>Office Supplies</v>
      </c>
      <c r="I2010" s="6">
        <f>_xlfn.XLOOKUP(Orders_CLEAN[[#This Row],[ProductID]],Products[ProductID],Products[Cost])</f>
        <v>597.01</v>
      </c>
      <c r="J2010">
        <v>12</v>
      </c>
      <c r="K2010" s="6">
        <v>774.08</v>
      </c>
      <c r="L2010" s="7">
        <v>0.15</v>
      </c>
      <c r="M2010" t="s">
        <v>13</v>
      </c>
      <c r="N2010" t="s">
        <v>14</v>
      </c>
      <c r="O2010" t="str">
        <f>_xlfn.XLOOKUP(Orders_CLEAN[[#This Row],[Region]],Region_lookup[RegionCode],Region_lookup[RegionName])</f>
        <v>Western Cape</v>
      </c>
      <c r="P2010" t="s">
        <v>15</v>
      </c>
      <c r="Q2010" t="str">
        <f>_xlfn.XLOOKUP(Orders_CLEAN[[#This Row],[EmployeeID]],Employees[EmployeeID],Employees[EmployeeName])</f>
        <v>Anja Fourie</v>
      </c>
      <c r="R2010" s="8">
        <f>Orders_CLEAN[[#This Row],[Quantity]]*Orders_CLEAN[[#This Row],[UnitPrice]]*(1-Orders_CLEAN[[#This Row],[Discount]])</f>
        <v>7895.6160000000009</v>
      </c>
      <c r="S2010" s="8">
        <f>Orders_CLEAN[[#This Row],[Cost]]*Orders_CLEAN[[#This Row],[Quantity]]</f>
        <v>7164.12</v>
      </c>
      <c r="T2010" s="8">
        <f>Orders_CLEAN[[#This Row],[LineTotal]]-Orders_CLEAN[[#This Row],[LineCost]]</f>
        <v>731.496000000001</v>
      </c>
      <c r="U2010" s="8" t="str">
        <f>IFERROR(IF(Orders_CLEAN[[#This Row],[Profit]]/Orders_CLEAN[[#This Row],[LineTotal]]&gt;0.3, "High", IF(Orders_CLEAN[[#This Row],[Profit]]/Orders_CLEAN[[#This Row],[LineTotal]]&gt;=0.15, "Medium", "Low")), "Quantity Error!")</f>
        <v>Low</v>
      </c>
      <c r="V2010" s="8" t="str">
        <f>IF(COUNTIF(Returns[OrderID], Orders_CLEAN[[#This Row],[OrderID]])&gt;0, "Yes", "No")</f>
        <v>No</v>
      </c>
      <c r="W2010" s="19">
        <f>IF(Orders_CLEAN[[#This Row],[Returned]]="Yes",1,0)</f>
        <v>0</v>
      </c>
    </row>
    <row r="2011" spans="1:23" x14ac:dyDescent="0.2">
      <c r="A2011" t="s">
        <v>2846</v>
      </c>
      <c r="B2011" s="5">
        <v>45571</v>
      </c>
      <c r="C2011" s="5" t="str">
        <f>IF(Orders_CLEAN[[#This Row],[Quantity]]="", "Quantity Error!", "Q"&amp;ROUNDUP(MONTH(Orders_CLEAN[[#This Row],[OrderDate]])/3,0))</f>
        <v>Q4</v>
      </c>
      <c r="D2011" t="s">
        <v>567</v>
      </c>
      <c r="E2011" t="str">
        <f>_xlfn.XLOOKUP(Orders_CLEAN[[#This Row],[CustomerID]],Customers[CustomerID],Customers[CustomerName])</f>
        <v>Johan Ndlovu</v>
      </c>
      <c r="F2011" t="s">
        <v>73</v>
      </c>
      <c r="G2011" t="str">
        <f>_xlfn.XLOOKUP(Orders_CLEAN[[#This Row],[ProductID]],Products[ProductID],Products[ProductName])</f>
        <v>Tables Model 1</v>
      </c>
      <c r="H2011" t="str">
        <f>_xlfn.XLOOKUP(Orders_CLEAN[[#This Row],[ProductName]],Products[ProductName],Products[Category])</f>
        <v>Furniture</v>
      </c>
      <c r="I2011" s="6">
        <f>_xlfn.XLOOKUP(Orders_CLEAN[[#This Row],[ProductID]],Products[ProductID],Products[Cost])</f>
        <v>469.73</v>
      </c>
      <c r="J2011">
        <v>4</v>
      </c>
      <c r="K2011" s="6">
        <v>954.16</v>
      </c>
      <c r="L2011" s="7">
        <v>0.2</v>
      </c>
      <c r="M2011" t="s">
        <v>62</v>
      </c>
      <c r="N2011" t="s">
        <v>14</v>
      </c>
      <c r="O2011" t="str">
        <f>_xlfn.XLOOKUP(Orders_CLEAN[[#This Row],[Region]],Region_lookup[RegionCode],Region_lookup[RegionName])</f>
        <v>Western Cape</v>
      </c>
      <c r="P2011" t="s">
        <v>93</v>
      </c>
      <c r="Q2011" t="str">
        <f>_xlfn.XLOOKUP(Orders_CLEAN[[#This Row],[EmployeeID]],Employees[EmployeeID],Employees[EmployeeName])</f>
        <v>Anja Zulu</v>
      </c>
      <c r="R2011" s="8">
        <f>Orders_CLEAN[[#This Row],[Quantity]]*Orders_CLEAN[[#This Row],[UnitPrice]]*(1-Orders_CLEAN[[#This Row],[Discount]])</f>
        <v>3053.3119999999999</v>
      </c>
      <c r="S2011" s="8">
        <f>Orders_CLEAN[[#This Row],[Cost]]*Orders_CLEAN[[#This Row],[Quantity]]</f>
        <v>1878.92</v>
      </c>
      <c r="T2011" s="8">
        <f>Orders_CLEAN[[#This Row],[LineTotal]]-Orders_CLEAN[[#This Row],[LineCost]]</f>
        <v>1174.3919999999998</v>
      </c>
      <c r="U2011" s="8" t="str">
        <f>IFERROR(IF(Orders_CLEAN[[#This Row],[Profit]]/Orders_CLEAN[[#This Row],[LineTotal]]&gt;0.3, "High", IF(Orders_CLEAN[[#This Row],[Profit]]/Orders_CLEAN[[#This Row],[LineTotal]]&gt;=0.15, "Medium", "Low")), "Quantity Error!")</f>
        <v>High</v>
      </c>
      <c r="V2011" s="8" t="str">
        <f>IF(COUNTIF(Returns[OrderID], Orders_CLEAN[[#This Row],[OrderID]])&gt;0, "Yes", "No")</f>
        <v>No</v>
      </c>
      <c r="W2011" s="19">
        <f>IF(Orders_CLEAN[[#This Row],[Returned]]="Yes",1,0)</f>
        <v>0</v>
      </c>
    </row>
    <row r="2012" spans="1:23" x14ac:dyDescent="0.2">
      <c r="A2012" t="s">
        <v>2847</v>
      </c>
      <c r="B2012" s="5">
        <v>45631</v>
      </c>
      <c r="C2012" s="5" t="str">
        <f>IF(Orders_CLEAN[[#This Row],[Quantity]]="", "Quantity Error!", "Q"&amp;ROUNDUP(MONTH(Orders_CLEAN[[#This Row],[OrderDate]])/3,0))</f>
        <v>Q4</v>
      </c>
      <c r="D2012" t="s">
        <v>268</v>
      </c>
      <c r="E2012" t="str">
        <f>_xlfn.XLOOKUP(Orders_CLEAN[[#This Row],[CustomerID]],Customers[CustomerID],Customers[CustomerName])</f>
        <v>Palesa Steyn</v>
      </c>
      <c r="F2012" t="s">
        <v>365</v>
      </c>
      <c r="G2012" t="str">
        <f>_xlfn.XLOOKUP(Orders_CLEAN[[#This Row],[ProductID]],Products[ProductID],Products[ProductName])</f>
        <v>Binders Model 4</v>
      </c>
      <c r="H2012" t="str">
        <f>_xlfn.XLOOKUP(Orders_CLEAN[[#This Row],[ProductName]],Products[ProductName],Products[Category])</f>
        <v>Office Supplies</v>
      </c>
      <c r="I2012" s="6">
        <f>_xlfn.XLOOKUP(Orders_CLEAN[[#This Row],[ProductID]],Products[ProductID],Products[Cost])</f>
        <v>723.8</v>
      </c>
      <c r="J2012">
        <v>5</v>
      </c>
      <c r="K2012" s="6">
        <v>1101.54</v>
      </c>
      <c r="L2012" s="7">
        <v>0.1</v>
      </c>
      <c r="M2012" t="s">
        <v>27</v>
      </c>
      <c r="N2012" t="s">
        <v>21</v>
      </c>
      <c r="O2012" t="str">
        <f>_xlfn.XLOOKUP(Orders_CLEAN[[#This Row],[Region]],Region_lookup[RegionCode],Region_lookup[RegionName])</f>
        <v>KwaZulu-Natal</v>
      </c>
      <c r="P2012" t="s">
        <v>97</v>
      </c>
      <c r="Q2012" t="str">
        <f>_xlfn.XLOOKUP(Orders_CLEAN[[#This Row],[EmployeeID]],Employees[EmployeeID],Employees[EmployeeName])</f>
        <v>Bongani Sithole</v>
      </c>
      <c r="R2012" s="8">
        <f>Orders_CLEAN[[#This Row],[Quantity]]*Orders_CLEAN[[#This Row],[UnitPrice]]*(1-Orders_CLEAN[[#This Row],[Discount]])</f>
        <v>4956.93</v>
      </c>
      <c r="S2012" s="8">
        <f>Orders_CLEAN[[#This Row],[Cost]]*Orders_CLEAN[[#This Row],[Quantity]]</f>
        <v>3619</v>
      </c>
      <c r="T2012" s="8">
        <f>Orders_CLEAN[[#This Row],[LineTotal]]-Orders_CLEAN[[#This Row],[LineCost]]</f>
        <v>1337.9300000000003</v>
      </c>
      <c r="U2012" s="8" t="str">
        <f>IFERROR(IF(Orders_CLEAN[[#This Row],[Profit]]/Orders_CLEAN[[#This Row],[LineTotal]]&gt;0.3, "High", IF(Orders_CLEAN[[#This Row],[Profit]]/Orders_CLEAN[[#This Row],[LineTotal]]&gt;=0.15, "Medium", "Low")), "Quantity Error!")</f>
        <v>Medium</v>
      </c>
      <c r="V2012" s="8" t="str">
        <f>IF(COUNTIF(Returns[OrderID], Orders_CLEAN[[#This Row],[OrderID]])&gt;0, "Yes", "No")</f>
        <v>No</v>
      </c>
      <c r="W2012" s="19">
        <f>IF(Orders_CLEAN[[#This Row],[Returned]]="Yes",1,0)</f>
        <v>0</v>
      </c>
    </row>
    <row r="2013" spans="1:23" x14ac:dyDescent="0.2">
      <c r="A2013" t="s">
        <v>2848</v>
      </c>
      <c r="B2013" s="5">
        <v>45638</v>
      </c>
      <c r="C2013" s="5" t="str">
        <f>IF(Orders_CLEAN[[#This Row],[Quantity]]="", "Quantity Error!", "Q"&amp;ROUNDUP(MONTH(Orders_CLEAN[[#This Row],[OrderDate]])/3,0))</f>
        <v>Q4</v>
      </c>
      <c r="D2013" t="s">
        <v>434</v>
      </c>
      <c r="E2013" t="str">
        <f>_xlfn.XLOOKUP(Orders_CLEAN[[#This Row],[CustomerID]],Customers[CustomerID],Customers[CustomerName])</f>
        <v>Chantelle Khumalo</v>
      </c>
      <c r="F2013" t="s">
        <v>155</v>
      </c>
      <c r="G2013" t="str">
        <f>_xlfn.XLOOKUP(Orders_CLEAN[[#This Row],[ProductID]],Products[ProductID],Products[ProductName])</f>
        <v>Monitors Model 1</v>
      </c>
      <c r="H2013" t="str">
        <f>_xlfn.XLOOKUP(Orders_CLEAN[[#This Row],[ProductName]],Products[ProductName],Products[Category])</f>
        <v>Technology</v>
      </c>
      <c r="I2013" s="6">
        <f>_xlfn.XLOOKUP(Orders_CLEAN[[#This Row],[ProductID]],Products[ProductID],Products[Cost])</f>
        <v>757.28</v>
      </c>
      <c r="J2013">
        <v>11</v>
      </c>
      <c r="K2013" s="6">
        <v>1165.56</v>
      </c>
      <c r="L2013" s="7">
        <v>0</v>
      </c>
      <c r="M2013" t="s">
        <v>13</v>
      </c>
      <c r="N2013" t="s">
        <v>31</v>
      </c>
      <c r="O2013" t="str">
        <f>_xlfn.XLOOKUP(Orders_CLEAN[[#This Row],[Region]],Region_lookup[RegionCode],Region_lookup[RegionName])</f>
        <v>Gauteng</v>
      </c>
      <c r="P2013" t="s">
        <v>32</v>
      </c>
      <c r="Q2013" t="str">
        <f>_xlfn.XLOOKUP(Orders_CLEAN[[#This Row],[EmployeeID]],Employees[EmployeeID],Employees[EmployeeName])</f>
        <v>Nomvula Mokoena</v>
      </c>
      <c r="R2013" s="8">
        <f>Orders_CLEAN[[#This Row],[Quantity]]*Orders_CLEAN[[#This Row],[UnitPrice]]*(1-Orders_CLEAN[[#This Row],[Discount]])</f>
        <v>12821.16</v>
      </c>
      <c r="S2013" s="8">
        <f>Orders_CLEAN[[#This Row],[Cost]]*Orders_CLEAN[[#This Row],[Quantity]]</f>
        <v>8330.08</v>
      </c>
      <c r="T2013" s="8">
        <f>Orders_CLEAN[[#This Row],[LineTotal]]-Orders_CLEAN[[#This Row],[LineCost]]</f>
        <v>4491.08</v>
      </c>
      <c r="U2013" s="8" t="str">
        <f>IFERROR(IF(Orders_CLEAN[[#This Row],[Profit]]/Orders_CLEAN[[#This Row],[LineTotal]]&gt;0.3, "High", IF(Orders_CLEAN[[#This Row],[Profit]]/Orders_CLEAN[[#This Row],[LineTotal]]&gt;=0.15, "Medium", "Low")), "Quantity Error!")</f>
        <v>High</v>
      </c>
      <c r="V2013" s="8" t="str">
        <f>IF(COUNTIF(Returns[OrderID], Orders_CLEAN[[#This Row],[OrderID]])&gt;0, "Yes", "No")</f>
        <v>No</v>
      </c>
      <c r="W2013" s="19">
        <f>IF(Orders_CLEAN[[#This Row],[Returned]]="Yes",1,0)</f>
        <v>0</v>
      </c>
    </row>
    <row r="2014" spans="1:23" x14ac:dyDescent="0.2">
      <c r="A2014" t="s">
        <v>2850</v>
      </c>
      <c r="B2014" s="5">
        <v>45694</v>
      </c>
      <c r="C2014" s="5" t="str">
        <f>IF(Orders_CLEAN[[#This Row],[Quantity]]="", "Quantity Error!", "Q"&amp;ROUNDUP(MONTH(Orders_CLEAN[[#This Row],[OrderDate]])/3,0))</f>
        <v>Q1</v>
      </c>
      <c r="D2014" t="s">
        <v>392</v>
      </c>
      <c r="E2014" t="str">
        <f>_xlfn.XLOOKUP(Orders_CLEAN[[#This Row],[CustomerID]],Customers[CustomerID],Customers[CustomerName])</f>
        <v>Johan Fourie</v>
      </c>
      <c r="F2014" t="s">
        <v>81</v>
      </c>
      <c r="G2014" t="str">
        <f>_xlfn.XLOOKUP(Orders_CLEAN[[#This Row],[ProductID]],Products[ProductID],Products[ProductName])</f>
        <v>Envelopes Model 2</v>
      </c>
      <c r="H2014" t="str">
        <f>_xlfn.XLOOKUP(Orders_CLEAN[[#This Row],[ProductName]],Products[ProductName],Products[Category])</f>
        <v>Office Supplies</v>
      </c>
      <c r="I2014" s="6">
        <f>_xlfn.XLOOKUP(Orders_CLEAN[[#This Row],[ProductID]],Products[ProductID],Products[Cost])</f>
        <v>599.25</v>
      </c>
      <c r="J2014">
        <v>4</v>
      </c>
      <c r="K2014" s="6">
        <v>849.05</v>
      </c>
      <c r="L2014" s="7">
        <v>0.05</v>
      </c>
      <c r="M2014" t="s">
        <v>27</v>
      </c>
      <c r="N2014" t="s">
        <v>47</v>
      </c>
      <c r="O2014" t="str">
        <f>_xlfn.XLOOKUP(Orders_CLEAN[[#This Row],[Region]],Region_lookup[RegionCode],Region_lookup[RegionName])</f>
        <v>Eastern Cape</v>
      </c>
      <c r="P2014" t="s">
        <v>58</v>
      </c>
      <c r="Q2014" t="str">
        <f>_xlfn.XLOOKUP(Orders_CLEAN[[#This Row],[EmployeeID]],Employees[EmployeeID],Employees[EmployeeName])</f>
        <v>Palesa Steyn</v>
      </c>
      <c r="R2014" s="8">
        <f>Orders_CLEAN[[#This Row],[Quantity]]*Orders_CLEAN[[#This Row],[UnitPrice]]*(1-Orders_CLEAN[[#This Row],[Discount]])</f>
        <v>3226.39</v>
      </c>
      <c r="S2014" s="8">
        <f>Orders_CLEAN[[#This Row],[Cost]]*Orders_CLEAN[[#This Row],[Quantity]]</f>
        <v>2397</v>
      </c>
      <c r="T2014" s="8">
        <f>Orders_CLEAN[[#This Row],[LineTotal]]-Orders_CLEAN[[#This Row],[LineCost]]</f>
        <v>829.38999999999987</v>
      </c>
      <c r="U2014" s="8" t="str">
        <f>IFERROR(IF(Orders_CLEAN[[#This Row],[Profit]]/Orders_CLEAN[[#This Row],[LineTotal]]&gt;0.3, "High", IF(Orders_CLEAN[[#This Row],[Profit]]/Orders_CLEAN[[#This Row],[LineTotal]]&gt;=0.15, "Medium", "Low")), "Quantity Error!")</f>
        <v>Medium</v>
      </c>
      <c r="V2014" s="8" t="str">
        <f>IF(COUNTIF(Returns[OrderID], Orders_CLEAN[[#This Row],[OrderID]])&gt;0, "Yes", "No")</f>
        <v>No</v>
      </c>
      <c r="W2014" s="19">
        <f>IF(Orders_CLEAN[[#This Row],[Returned]]="Yes",1,0)</f>
        <v>0</v>
      </c>
    </row>
    <row r="2015" spans="1:23" x14ac:dyDescent="0.2">
      <c r="A2015" t="s">
        <v>2852</v>
      </c>
      <c r="B2015" s="5">
        <v>45807</v>
      </c>
      <c r="C2015" s="5" t="str">
        <f>IF(Orders_CLEAN[[#This Row],[Quantity]]="", "Quantity Error!", "Q"&amp;ROUNDUP(MONTH(Orders_CLEAN[[#This Row],[OrderDate]])/3,0))</f>
        <v>Q2</v>
      </c>
      <c r="D2015" t="s">
        <v>351</v>
      </c>
      <c r="E2015" t="str">
        <f>_xlfn.XLOOKUP(Orders_CLEAN[[#This Row],[CustomerID]],Customers[CustomerID],Customers[CustomerName])</f>
        <v>Riaan Joubert</v>
      </c>
      <c r="F2015" t="s">
        <v>158</v>
      </c>
      <c r="G2015" t="str">
        <f>_xlfn.XLOOKUP(Orders_CLEAN[[#This Row],[ProductID]],Products[ProductID],Products[ProductName])</f>
        <v>Desks Model 1</v>
      </c>
      <c r="H2015" t="str">
        <f>_xlfn.XLOOKUP(Orders_CLEAN[[#This Row],[ProductName]],Products[ProductName],Products[Category])</f>
        <v>Furniture</v>
      </c>
      <c r="I2015" s="6">
        <f>_xlfn.XLOOKUP(Orders_CLEAN[[#This Row],[ProductID]],Products[ProductID],Products[Cost])</f>
        <v>731.22</v>
      </c>
      <c r="J2015">
        <v>5</v>
      </c>
      <c r="K2015" s="6">
        <v>1490.92</v>
      </c>
      <c r="L2015" s="7">
        <v>0</v>
      </c>
      <c r="M2015" t="s">
        <v>27</v>
      </c>
      <c r="N2015" t="s">
        <v>14</v>
      </c>
      <c r="O2015" t="str">
        <f>_xlfn.XLOOKUP(Orders_CLEAN[[#This Row],[Region]],Region_lookup[RegionCode],Region_lookup[RegionName])</f>
        <v>Western Cape</v>
      </c>
      <c r="P2015" t="s">
        <v>15</v>
      </c>
      <c r="Q2015" t="str">
        <f>_xlfn.XLOOKUP(Orders_CLEAN[[#This Row],[EmployeeID]],Employees[EmployeeID],Employees[EmployeeName])</f>
        <v>Anja Fourie</v>
      </c>
      <c r="R2015" s="8">
        <f>Orders_CLEAN[[#This Row],[Quantity]]*Orders_CLEAN[[#This Row],[UnitPrice]]*(1-Orders_CLEAN[[#This Row],[Discount]])</f>
        <v>7454.6</v>
      </c>
      <c r="S2015" s="8">
        <f>Orders_CLEAN[[#This Row],[Cost]]*Orders_CLEAN[[#This Row],[Quantity]]</f>
        <v>3656.1000000000004</v>
      </c>
      <c r="T2015" s="8">
        <f>Orders_CLEAN[[#This Row],[LineTotal]]-Orders_CLEAN[[#This Row],[LineCost]]</f>
        <v>3798.5</v>
      </c>
      <c r="U2015" s="8" t="str">
        <f>IFERROR(IF(Orders_CLEAN[[#This Row],[Profit]]/Orders_CLEAN[[#This Row],[LineTotal]]&gt;0.3, "High", IF(Orders_CLEAN[[#This Row],[Profit]]/Orders_CLEAN[[#This Row],[LineTotal]]&gt;=0.15, "Medium", "Low")), "Quantity Error!")</f>
        <v>High</v>
      </c>
      <c r="V2015" s="8" t="str">
        <f>IF(COUNTIF(Returns[OrderID], Orders_CLEAN[[#This Row],[OrderID]])&gt;0, "Yes", "No")</f>
        <v>No</v>
      </c>
      <c r="W2015" s="19">
        <f>IF(Orders_CLEAN[[#This Row],[Returned]]="Yes",1,0)</f>
        <v>0</v>
      </c>
    </row>
    <row r="2016" spans="1:23" x14ac:dyDescent="0.2">
      <c r="A2016" t="s">
        <v>2853</v>
      </c>
      <c r="B2016" s="5">
        <v>45545</v>
      </c>
      <c r="C2016" s="5" t="str">
        <f>IF(Orders_CLEAN[[#This Row],[Quantity]]="", "Quantity Error!", "Q"&amp;ROUNDUP(MONTH(Orders_CLEAN[[#This Row],[OrderDate]])/3,0))</f>
        <v>Q3</v>
      </c>
      <c r="D2016" t="s">
        <v>323</v>
      </c>
      <c r="E2016" t="str">
        <f>_xlfn.XLOOKUP(Orders_CLEAN[[#This Row],[CustomerID]],Customers[CustomerID],Customers[CustomerName])</f>
        <v>Nomsa Molefe</v>
      </c>
      <c r="F2016" t="s">
        <v>199</v>
      </c>
      <c r="G2016" t="str">
        <f>_xlfn.XLOOKUP(Orders_CLEAN[[#This Row],[ProductID]],Products[ProductID],Products[ProductName])</f>
        <v>Pens Model 2</v>
      </c>
      <c r="H2016" t="str">
        <f>_xlfn.XLOOKUP(Orders_CLEAN[[#This Row],[ProductName]],Products[ProductName],Products[Category])</f>
        <v>Office Supplies</v>
      </c>
      <c r="I2016" s="6">
        <f>_xlfn.XLOOKUP(Orders_CLEAN[[#This Row],[ProductID]],Products[ProductID],Products[Cost])</f>
        <v>285.10000000000002</v>
      </c>
      <c r="J2016">
        <v>10</v>
      </c>
      <c r="K2016" s="6">
        <v>528.79999999999995</v>
      </c>
      <c r="L2016" s="7">
        <v>0.1</v>
      </c>
      <c r="M2016" t="s">
        <v>13</v>
      </c>
      <c r="N2016" t="s">
        <v>14</v>
      </c>
      <c r="O2016" t="str">
        <f>_xlfn.XLOOKUP(Orders_CLEAN[[#This Row],[Region]],Region_lookup[RegionCode],Region_lookup[RegionName])</f>
        <v>Western Cape</v>
      </c>
      <c r="P2016" t="s">
        <v>93</v>
      </c>
      <c r="Q2016" t="str">
        <f>_xlfn.XLOOKUP(Orders_CLEAN[[#This Row],[EmployeeID]],Employees[EmployeeID],Employees[EmployeeName])</f>
        <v>Anja Zulu</v>
      </c>
      <c r="R2016" s="8">
        <f>Orders_CLEAN[[#This Row],[Quantity]]*Orders_CLEAN[[#This Row],[UnitPrice]]*(1-Orders_CLEAN[[#This Row],[Discount]])</f>
        <v>4759.2</v>
      </c>
      <c r="S2016" s="8">
        <f>Orders_CLEAN[[#This Row],[Cost]]*Orders_CLEAN[[#This Row],[Quantity]]</f>
        <v>2851</v>
      </c>
      <c r="T2016" s="8">
        <f>Orders_CLEAN[[#This Row],[LineTotal]]-Orders_CLEAN[[#This Row],[LineCost]]</f>
        <v>1908.1999999999998</v>
      </c>
      <c r="U2016" s="8" t="str">
        <f>IFERROR(IF(Orders_CLEAN[[#This Row],[Profit]]/Orders_CLEAN[[#This Row],[LineTotal]]&gt;0.3, "High", IF(Orders_CLEAN[[#This Row],[Profit]]/Orders_CLEAN[[#This Row],[LineTotal]]&gt;=0.15, "Medium", "Low")), "Quantity Error!")</f>
        <v>High</v>
      </c>
      <c r="V2016" s="8" t="str">
        <f>IF(COUNTIF(Returns[OrderID], Orders_CLEAN[[#This Row],[OrderID]])&gt;0, "Yes", "No")</f>
        <v>Yes</v>
      </c>
      <c r="W2016" s="19">
        <f>IF(Orders_CLEAN[[#This Row],[Returned]]="Yes",1,0)</f>
        <v>1</v>
      </c>
    </row>
    <row r="2017" spans="1:23" x14ac:dyDescent="0.2">
      <c r="A2017" t="s">
        <v>2854</v>
      </c>
      <c r="B2017" s="5">
        <v>45708</v>
      </c>
      <c r="C2017" s="5" t="str">
        <f>IF(Orders_CLEAN[[#This Row],[Quantity]]="", "Quantity Error!", "Q"&amp;ROUNDUP(MONTH(Orders_CLEAN[[#This Row],[OrderDate]])/3,0))</f>
        <v>Q1</v>
      </c>
      <c r="D2017" t="s">
        <v>230</v>
      </c>
      <c r="E2017" t="str">
        <f>_xlfn.XLOOKUP(Orders_CLEAN[[#This Row],[CustomerID]],Customers[CustomerID],Customers[CustomerName])</f>
        <v>Kagiso Fourie</v>
      </c>
      <c r="F2017" t="s">
        <v>413</v>
      </c>
      <c r="G2017" t="str">
        <f>_xlfn.XLOOKUP(Orders_CLEAN[[#This Row],[ProductID]],Products[ProductID],Products[ProductName])</f>
        <v>Monitors Model 4</v>
      </c>
      <c r="H2017" t="str">
        <f>_xlfn.XLOOKUP(Orders_CLEAN[[#This Row],[ProductName]],Products[ProductName],Products[Category])</f>
        <v>Technology</v>
      </c>
      <c r="I2017" s="6">
        <f>_xlfn.XLOOKUP(Orders_CLEAN[[#This Row],[ProductID]],Products[ProductID],Products[Cost])</f>
        <v>365.65</v>
      </c>
      <c r="J2017">
        <v>5</v>
      </c>
      <c r="K2017" s="6">
        <v>689.97</v>
      </c>
      <c r="L2017" s="7">
        <v>0</v>
      </c>
      <c r="M2017" t="s">
        <v>62</v>
      </c>
      <c r="N2017" t="s">
        <v>47</v>
      </c>
      <c r="O2017" t="str">
        <f>_xlfn.XLOOKUP(Orders_CLEAN[[#This Row],[Region]],Region_lookup[RegionCode],Region_lookup[RegionName])</f>
        <v>Eastern Cape</v>
      </c>
      <c r="P2017" t="s">
        <v>48</v>
      </c>
      <c r="Q2017" t="str">
        <f>_xlfn.XLOOKUP(Orders_CLEAN[[#This Row],[EmployeeID]],Employees[EmployeeID],Employees[EmployeeName])</f>
        <v>Sipho Ndlovu</v>
      </c>
      <c r="R2017" s="8">
        <f>Orders_CLEAN[[#This Row],[Quantity]]*Orders_CLEAN[[#This Row],[UnitPrice]]*(1-Orders_CLEAN[[#This Row],[Discount]])</f>
        <v>3449.8500000000004</v>
      </c>
      <c r="S2017" s="8">
        <f>Orders_CLEAN[[#This Row],[Cost]]*Orders_CLEAN[[#This Row],[Quantity]]</f>
        <v>1828.25</v>
      </c>
      <c r="T2017" s="8">
        <f>Orders_CLEAN[[#This Row],[LineTotal]]-Orders_CLEAN[[#This Row],[LineCost]]</f>
        <v>1621.6000000000004</v>
      </c>
      <c r="U2017" s="8" t="str">
        <f>IFERROR(IF(Orders_CLEAN[[#This Row],[Profit]]/Orders_CLEAN[[#This Row],[LineTotal]]&gt;0.3, "High", IF(Orders_CLEAN[[#This Row],[Profit]]/Orders_CLEAN[[#This Row],[LineTotal]]&gt;=0.15, "Medium", "Low")), "Quantity Error!")</f>
        <v>High</v>
      </c>
      <c r="V2017" s="8" t="str">
        <f>IF(COUNTIF(Returns[OrderID], Orders_CLEAN[[#This Row],[OrderID]])&gt;0, "Yes", "No")</f>
        <v>No</v>
      </c>
      <c r="W2017" s="19">
        <f>IF(Orders_CLEAN[[#This Row],[Returned]]="Yes",1,0)</f>
        <v>0</v>
      </c>
    </row>
    <row r="2018" spans="1:23" x14ac:dyDescent="0.2">
      <c r="A2018" t="s">
        <v>2855</v>
      </c>
      <c r="B2018" s="5">
        <v>45632</v>
      </c>
      <c r="C2018" s="5" t="str">
        <f>IF(Orders_CLEAN[[#This Row],[Quantity]]="", "Quantity Error!", "Q"&amp;ROUNDUP(MONTH(Orders_CLEAN[[#This Row],[OrderDate]])/3,0))</f>
        <v>Q4</v>
      </c>
      <c r="D2018" t="s">
        <v>57</v>
      </c>
      <c r="E2018" t="str">
        <f>_xlfn.XLOOKUP(Orders_CLEAN[[#This Row],[CustomerID]],Customers[CustomerID],Customers[CustomerName])</f>
        <v>Johan Van Der Merwe</v>
      </c>
      <c r="F2018" t="s">
        <v>55</v>
      </c>
      <c r="G2018" t="str">
        <f>_xlfn.XLOOKUP(Orders_CLEAN[[#This Row],[ProductID]],Products[ProductID],Products[ProductName])</f>
        <v>Paper Model 3</v>
      </c>
      <c r="H2018" t="str">
        <f>_xlfn.XLOOKUP(Orders_CLEAN[[#This Row],[ProductName]],Products[ProductName],Products[Category])</f>
        <v>Office Supplies</v>
      </c>
      <c r="I2018" s="6">
        <f>_xlfn.XLOOKUP(Orders_CLEAN[[#This Row],[ProductID]],Products[ProductID],Products[Cost])</f>
        <v>239.71</v>
      </c>
      <c r="J2018">
        <v>1</v>
      </c>
      <c r="K2018" s="6">
        <v>522.34</v>
      </c>
      <c r="L2018" s="7">
        <v>0</v>
      </c>
      <c r="M2018" t="s">
        <v>13</v>
      </c>
      <c r="N2018" t="s">
        <v>47</v>
      </c>
      <c r="O2018" t="str">
        <f>_xlfn.XLOOKUP(Orders_CLEAN[[#This Row],[Region]],Region_lookup[RegionCode],Region_lookup[RegionName])</f>
        <v>Eastern Cape</v>
      </c>
      <c r="P2018" t="s">
        <v>75</v>
      </c>
      <c r="Q2018" t="str">
        <f>_xlfn.XLOOKUP(Orders_CLEAN[[#This Row],[EmployeeID]],Employees[EmployeeID],Employees[EmployeeName])</f>
        <v>Francois Steyn</v>
      </c>
      <c r="R2018" s="8">
        <f>Orders_CLEAN[[#This Row],[Quantity]]*Orders_CLEAN[[#This Row],[UnitPrice]]*(1-Orders_CLEAN[[#This Row],[Discount]])</f>
        <v>522.34</v>
      </c>
      <c r="S2018" s="8">
        <f>Orders_CLEAN[[#This Row],[Cost]]*Orders_CLEAN[[#This Row],[Quantity]]</f>
        <v>239.71</v>
      </c>
      <c r="T2018" s="8">
        <f>Orders_CLEAN[[#This Row],[LineTotal]]-Orders_CLEAN[[#This Row],[LineCost]]</f>
        <v>282.63</v>
      </c>
      <c r="U2018" s="8" t="str">
        <f>IFERROR(IF(Orders_CLEAN[[#This Row],[Profit]]/Orders_CLEAN[[#This Row],[LineTotal]]&gt;0.3, "High", IF(Orders_CLEAN[[#This Row],[Profit]]/Orders_CLEAN[[#This Row],[LineTotal]]&gt;=0.15, "Medium", "Low")), "Quantity Error!")</f>
        <v>High</v>
      </c>
      <c r="V2018" s="8" t="str">
        <f>IF(COUNTIF(Returns[OrderID], Orders_CLEAN[[#This Row],[OrderID]])&gt;0, "Yes", "No")</f>
        <v>No</v>
      </c>
      <c r="W2018" s="19">
        <f>IF(Orders_CLEAN[[#This Row],[Returned]]="Yes",1,0)</f>
        <v>0</v>
      </c>
    </row>
    <row r="2019" spans="1:23" x14ac:dyDescent="0.2">
      <c r="A2019" t="s">
        <v>2856</v>
      </c>
      <c r="B2019" s="5">
        <v>45482</v>
      </c>
      <c r="C2019" s="5" t="str">
        <f>IF(Orders_CLEAN[[#This Row],[Quantity]]="", "Quantity Error!", "Q"&amp;ROUNDUP(MONTH(Orders_CLEAN[[#This Row],[OrderDate]])/3,0))</f>
        <v>Q3</v>
      </c>
      <c r="D2019" t="s">
        <v>34</v>
      </c>
      <c r="E2019" t="str">
        <f>_xlfn.XLOOKUP(Orders_CLEAN[[#This Row],[CustomerID]],Customers[CustomerID],Customers[CustomerName])</f>
        <v>Anja Mahlangu</v>
      </c>
      <c r="F2019" t="s">
        <v>216</v>
      </c>
      <c r="G2019" t="str">
        <f>_xlfn.XLOOKUP(Orders_CLEAN[[#This Row],[ProductID]],Products[ProductID],Products[ProductName])</f>
        <v>Pens Model 1</v>
      </c>
      <c r="H2019" t="str">
        <f>_xlfn.XLOOKUP(Orders_CLEAN[[#This Row],[ProductName]],Products[ProductName],Products[Category])</f>
        <v>Office Supplies</v>
      </c>
      <c r="I2019" s="6">
        <f>_xlfn.XLOOKUP(Orders_CLEAN[[#This Row],[ProductID]],Products[ProductID],Products[Cost])</f>
        <v>640.09</v>
      </c>
      <c r="J2019">
        <v>7</v>
      </c>
      <c r="K2019" s="6">
        <v>1169.26</v>
      </c>
      <c r="L2019" s="7">
        <v>0</v>
      </c>
      <c r="M2019" t="s">
        <v>13</v>
      </c>
      <c r="N2019" t="s">
        <v>14</v>
      </c>
      <c r="O2019" t="str">
        <f>_xlfn.XLOOKUP(Orders_CLEAN[[#This Row],[Region]],Region_lookup[RegionCode],Region_lookup[RegionName])</f>
        <v>Western Cape</v>
      </c>
      <c r="P2019" t="s">
        <v>15</v>
      </c>
      <c r="Q2019" t="str">
        <f>_xlfn.XLOOKUP(Orders_CLEAN[[#This Row],[EmployeeID]],Employees[EmployeeID],Employees[EmployeeName])</f>
        <v>Anja Fourie</v>
      </c>
      <c r="R2019" s="8">
        <f>Orders_CLEAN[[#This Row],[Quantity]]*Orders_CLEAN[[#This Row],[UnitPrice]]*(1-Orders_CLEAN[[#This Row],[Discount]])</f>
        <v>8184.82</v>
      </c>
      <c r="S2019" s="8">
        <f>Orders_CLEAN[[#This Row],[Cost]]*Orders_CLEAN[[#This Row],[Quantity]]</f>
        <v>4480.63</v>
      </c>
      <c r="T2019" s="8">
        <f>Orders_CLEAN[[#This Row],[LineTotal]]-Orders_CLEAN[[#This Row],[LineCost]]</f>
        <v>3704.1899999999996</v>
      </c>
      <c r="U2019" s="8" t="str">
        <f>IFERROR(IF(Orders_CLEAN[[#This Row],[Profit]]/Orders_CLEAN[[#This Row],[LineTotal]]&gt;0.3, "High", IF(Orders_CLEAN[[#This Row],[Profit]]/Orders_CLEAN[[#This Row],[LineTotal]]&gt;=0.15, "Medium", "Low")), "Quantity Error!")</f>
        <v>High</v>
      </c>
      <c r="V2019" s="8" t="str">
        <f>IF(COUNTIF(Returns[OrderID], Orders_CLEAN[[#This Row],[OrderID]])&gt;0, "Yes", "No")</f>
        <v>No</v>
      </c>
      <c r="W2019" s="19">
        <f>IF(Orders_CLEAN[[#This Row],[Returned]]="Yes",1,0)</f>
        <v>0</v>
      </c>
    </row>
    <row r="2020" spans="1:23" x14ac:dyDescent="0.2">
      <c r="A2020" t="s">
        <v>2857</v>
      </c>
      <c r="B2020" s="5">
        <v>45779</v>
      </c>
      <c r="C2020" s="5" t="str">
        <f>IF(Orders_CLEAN[[#This Row],[Quantity]]="", "Quantity Error!", "Q"&amp;ROUNDUP(MONTH(Orders_CLEAN[[#This Row],[OrderDate]])/3,0))</f>
        <v>Q2</v>
      </c>
      <c r="D2020" t="s">
        <v>29</v>
      </c>
      <c r="E2020" t="str">
        <f>_xlfn.XLOOKUP(Orders_CLEAN[[#This Row],[CustomerID]],Customers[CustomerID],Customers[CustomerName])</f>
        <v>Lerato Molefe</v>
      </c>
      <c r="F2020" t="s">
        <v>78</v>
      </c>
      <c r="G2020" t="str">
        <f>_xlfn.XLOOKUP(Orders_CLEAN[[#This Row],[ProductID]],Products[ProductID],Products[ProductName])</f>
        <v>Desks Model 3</v>
      </c>
      <c r="H2020" t="str">
        <f>_xlfn.XLOOKUP(Orders_CLEAN[[#This Row],[ProductName]],Products[ProductName],Products[Category])</f>
        <v>Furniture</v>
      </c>
      <c r="I2020" s="6">
        <f>_xlfn.XLOOKUP(Orders_CLEAN[[#This Row],[ProductID]],Products[ProductID],Products[Cost])</f>
        <v>388.07</v>
      </c>
      <c r="J2020">
        <v>11</v>
      </c>
      <c r="K2020" s="6">
        <v>782.41</v>
      </c>
      <c r="L2020" s="7">
        <v>0.2</v>
      </c>
      <c r="M2020" t="s">
        <v>27</v>
      </c>
      <c r="N2020" t="s">
        <v>31</v>
      </c>
      <c r="O2020" t="str">
        <f>_xlfn.XLOOKUP(Orders_CLEAN[[#This Row],[Region]],Region_lookup[RegionCode],Region_lookup[RegionName])</f>
        <v>Gauteng</v>
      </c>
      <c r="P2020" t="s">
        <v>43</v>
      </c>
      <c r="Q2020" t="str">
        <f>_xlfn.XLOOKUP(Orders_CLEAN[[#This Row],[EmployeeID]],Employees[EmployeeID],Employees[EmployeeName])</f>
        <v>Thabo Dlamini</v>
      </c>
      <c r="R2020" s="8">
        <f>Orders_CLEAN[[#This Row],[Quantity]]*Orders_CLEAN[[#This Row],[UnitPrice]]*(1-Orders_CLEAN[[#This Row],[Discount]])</f>
        <v>6885.2080000000005</v>
      </c>
      <c r="S2020" s="8">
        <f>Orders_CLEAN[[#This Row],[Cost]]*Orders_CLEAN[[#This Row],[Quantity]]</f>
        <v>4268.7699999999995</v>
      </c>
      <c r="T2020" s="8">
        <f>Orders_CLEAN[[#This Row],[LineTotal]]-Orders_CLEAN[[#This Row],[LineCost]]</f>
        <v>2616.438000000001</v>
      </c>
      <c r="U2020" s="8" t="str">
        <f>IFERROR(IF(Orders_CLEAN[[#This Row],[Profit]]/Orders_CLEAN[[#This Row],[LineTotal]]&gt;0.3, "High", IF(Orders_CLEAN[[#This Row],[Profit]]/Orders_CLEAN[[#This Row],[LineTotal]]&gt;=0.15, "Medium", "Low")), "Quantity Error!")</f>
        <v>High</v>
      </c>
      <c r="V2020" s="8" t="str">
        <f>IF(COUNTIF(Returns[OrderID], Orders_CLEAN[[#This Row],[OrderID]])&gt;0, "Yes", "No")</f>
        <v>No</v>
      </c>
      <c r="W2020" s="19">
        <f>IF(Orders_CLEAN[[#This Row],[Returned]]="Yes",1,0)</f>
        <v>0</v>
      </c>
    </row>
    <row r="2021" spans="1:23" x14ac:dyDescent="0.2">
      <c r="A2021" t="s">
        <v>2858</v>
      </c>
      <c r="B2021" s="5">
        <v>45604</v>
      </c>
      <c r="C2021" s="5" t="str">
        <f>IF(Orders_CLEAN[[#This Row],[Quantity]]="", "Quantity Error!", "Q"&amp;ROUNDUP(MONTH(Orders_CLEAN[[#This Row],[OrderDate]])/3,0))</f>
        <v>Q4</v>
      </c>
      <c r="D2021" t="s">
        <v>84</v>
      </c>
      <c r="E2021" t="str">
        <f>_xlfn.XLOOKUP(Orders_CLEAN[[#This Row],[CustomerID]],Customers[CustomerID],Customers[CustomerName])</f>
        <v>Francois Khumalo</v>
      </c>
      <c r="F2021" t="s">
        <v>92</v>
      </c>
      <c r="G2021" t="str">
        <f>_xlfn.XLOOKUP(Orders_CLEAN[[#This Row],[ProductID]],Products[ProductID],Products[ProductName])</f>
        <v>Accessories Model 3</v>
      </c>
      <c r="H2021" t="str">
        <f>_xlfn.XLOOKUP(Orders_CLEAN[[#This Row],[ProductName]],Products[ProductName],Products[Category])</f>
        <v>Technology</v>
      </c>
      <c r="I2021" s="6">
        <f>_xlfn.XLOOKUP(Orders_CLEAN[[#This Row],[ProductID]],Products[ProductID],Products[Cost])</f>
        <v>357.49</v>
      </c>
      <c r="J2021">
        <v>10</v>
      </c>
      <c r="K2021" s="6">
        <v>769.69</v>
      </c>
      <c r="L2021" s="7">
        <v>0</v>
      </c>
      <c r="M2021" t="s">
        <v>13</v>
      </c>
      <c r="N2021" t="s">
        <v>31</v>
      </c>
      <c r="O2021" t="str">
        <f>_xlfn.XLOOKUP(Orders_CLEAN[[#This Row],[Region]],Region_lookup[RegionCode],Region_lookup[RegionName])</f>
        <v>Gauteng</v>
      </c>
      <c r="P2021" t="s">
        <v>32</v>
      </c>
      <c r="Q2021" t="str">
        <f>_xlfn.XLOOKUP(Orders_CLEAN[[#This Row],[EmployeeID]],Employees[EmployeeID],Employees[EmployeeName])</f>
        <v>Nomvula Mokoena</v>
      </c>
      <c r="R2021" s="8">
        <f>Orders_CLEAN[[#This Row],[Quantity]]*Orders_CLEAN[[#This Row],[UnitPrice]]*(1-Orders_CLEAN[[#This Row],[Discount]])</f>
        <v>7696.9000000000005</v>
      </c>
      <c r="S2021" s="8">
        <f>Orders_CLEAN[[#This Row],[Cost]]*Orders_CLEAN[[#This Row],[Quantity]]</f>
        <v>3574.9</v>
      </c>
      <c r="T2021" s="8">
        <f>Orders_CLEAN[[#This Row],[LineTotal]]-Orders_CLEAN[[#This Row],[LineCost]]</f>
        <v>4122</v>
      </c>
      <c r="U2021" s="8" t="str">
        <f>IFERROR(IF(Orders_CLEAN[[#This Row],[Profit]]/Orders_CLEAN[[#This Row],[LineTotal]]&gt;0.3, "High", IF(Orders_CLEAN[[#This Row],[Profit]]/Orders_CLEAN[[#This Row],[LineTotal]]&gt;=0.15, "Medium", "Low")), "Quantity Error!")</f>
        <v>High</v>
      </c>
      <c r="V2021" s="8" t="str">
        <f>IF(COUNTIF(Returns[OrderID], Orders_CLEAN[[#This Row],[OrderID]])&gt;0, "Yes", "No")</f>
        <v>No</v>
      </c>
      <c r="W2021" s="19">
        <f>IF(Orders_CLEAN[[#This Row],[Returned]]="Yes",1,0)</f>
        <v>0</v>
      </c>
    </row>
    <row r="2022" spans="1:23" x14ac:dyDescent="0.2">
      <c r="A2022" t="s">
        <v>2859</v>
      </c>
      <c r="B2022" s="5">
        <v>45774</v>
      </c>
      <c r="C2022" s="5" t="str">
        <f>IF(Orders_CLEAN[[#This Row],[Quantity]]="", "Quantity Error!", "Q"&amp;ROUNDUP(MONTH(Orders_CLEAN[[#This Row],[OrderDate]])/3,0))</f>
        <v>Q2</v>
      </c>
      <c r="D2022" t="s">
        <v>440</v>
      </c>
      <c r="E2022" t="str">
        <f>_xlfn.XLOOKUP(Orders_CLEAN[[#This Row],[CustomerID]],Customers[CustomerID],Customers[CustomerName])</f>
        <v>Nomvula Mokoena</v>
      </c>
      <c r="F2022" t="s">
        <v>124</v>
      </c>
      <c r="G2022" t="str">
        <f>_xlfn.XLOOKUP(Orders_CLEAN[[#This Row],[ProductID]],Products[ProductID],Products[ProductName])</f>
        <v>Binders Model 2</v>
      </c>
      <c r="H2022" t="str">
        <f>_xlfn.XLOOKUP(Orders_CLEAN[[#This Row],[ProductName]],Products[ProductName],Products[Category])</f>
        <v>Office Supplies</v>
      </c>
      <c r="I2022" s="6">
        <f>_xlfn.XLOOKUP(Orders_CLEAN[[#This Row],[ProductID]],Products[ProductID],Products[Cost])</f>
        <v>597.01</v>
      </c>
      <c r="J2022">
        <v>10</v>
      </c>
      <c r="K2022" s="6">
        <v>774.08</v>
      </c>
      <c r="L2022" s="7">
        <v>0.05</v>
      </c>
      <c r="M2022" t="s">
        <v>27</v>
      </c>
      <c r="N2022" t="s">
        <v>47</v>
      </c>
      <c r="O2022" t="str">
        <f>_xlfn.XLOOKUP(Orders_CLEAN[[#This Row],[Region]],Region_lookup[RegionCode],Region_lookup[RegionName])</f>
        <v>Eastern Cape</v>
      </c>
      <c r="P2022" t="s">
        <v>58</v>
      </c>
      <c r="Q2022" t="str">
        <f>_xlfn.XLOOKUP(Orders_CLEAN[[#This Row],[EmployeeID]],Employees[EmployeeID],Employees[EmployeeName])</f>
        <v>Palesa Steyn</v>
      </c>
      <c r="R2022" s="8">
        <f>Orders_CLEAN[[#This Row],[Quantity]]*Orders_CLEAN[[#This Row],[UnitPrice]]*(1-Orders_CLEAN[[#This Row],[Discount]])</f>
        <v>7353.76</v>
      </c>
      <c r="S2022" s="8">
        <f>Orders_CLEAN[[#This Row],[Cost]]*Orders_CLEAN[[#This Row],[Quantity]]</f>
        <v>5970.1</v>
      </c>
      <c r="T2022" s="8">
        <f>Orders_CLEAN[[#This Row],[LineTotal]]-Orders_CLEAN[[#This Row],[LineCost]]</f>
        <v>1383.6599999999999</v>
      </c>
      <c r="U2022" s="8" t="str">
        <f>IFERROR(IF(Orders_CLEAN[[#This Row],[Profit]]/Orders_CLEAN[[#This Row],[LineTotal]]&gt;0.3, "High", IF(Orders_CLEAN[[#This Row],[Profit]]/Orders_CLEAN[[#This Row],[LineTotal]]&gt;=0.15, "Medium", "Low")), "Quantity Error!")</f>
        <v>Medium</v>
      </c>
      <c r="V2022" s="8" t="str">
        <f>IF(COUNTIF(Returns[OrderID], Orders_CLEAN[[#This Row],[OrderID]])&gt;0, "Yes", "No")</f>
        <v>No</v>
      </c>
      <c r="W2022" s="19">
        <f>IF(Orders_CLEAN[[#This Row],[Returned]]="Yes",1,0)</f>
        <v>0</v>
      </c>
    </row>
    <row r="2023" spans="1:23" x14ac:dyDescent="0.2">
      <c r="A2023" t="s">
        <v>2860</v>
      </c>
      <c r="B2023" s="5">
        <v>45710</v>
      </c>
      <c r="C2023" s="5" t="str">
        <f>IF(Orders_CLEAN[[#This Row],[Quantity]]="", "Quantity Error!", "Q"&amp;ROUNDUP(MONTH(Orders_CLEAN[[#This Row],[OrderDate]])/3,0))</f>
        <v>Q1</v>
      </c>
      <c r="D2023" t="s">
        <v>783</v>
      </c>
      <c r="E2023" t="str">
        <f>_xlfn.XLOOKUP(Orders_CLEAN[[#This Row],[CustomerID]],Customers[CustomerID],Customers[CustomerName])</f>
        <v>Francois Mokoena</v>
      </c>
      <c r="F2023" t="s">
        <v>35</v>
      </c>
      <c r="G2023" t="str">
        <f>_xlfn.XLOOKUP(Orders_CLEAN[[#This Row],[ProductID]],Products[ProductID],Products[ProductName])</f>
        <v>Accessories Model 1</v>
      </c>
      <c r="H2023" t="str">
        <f>_xlfn.XLOOKUP(Orders_CLEAN[[#This Row],[ProductName]],Products[ProductName],Products[Category])</f>
        <v>Technology</v>
      </c>
      <c r="I2023" s="6">
        <f>_xlfn.XLOOKUP(Orders_CLEAN[[#This Row],[ProductID]],Products[ProductID],Products[Cost])</f>
        <v>329.45</v>
      </c>
      <c r="J2023">
        <v>1</v>
      </c>
      <c r="K2023" s="6">
        <v>709.62</v>
      </c>
      <c r="L2023" s="7">
        <v>0.05</v>
      </c>
      <c r="M2023" t="s">
        <v>13</v>
      </c>
      <c r="N2023" t="s">
        <v>21</v>
      </c>
      <c r="O2023" t="str">
        <f>_xlfn.XLOOKUP(Orders_CLEAN[[#This Row],[Region]],Region_lookup[RegionCode],Region_lookup[RegionName])</f>
        <v>KwaZulu-Natal</v>
      </c>
      <c r="P2023" t="s">
        <v>170</v>
      </c>
      <c r="Q2023" t="str">
        <f>_xlfn.XLOOKUP(Orders_CLEAN[[#This Row],[EmployeeID]],Employees[EmployeeID],Employees[EmployeeName])</f>
        <v>Nomvula Le Roux</v>
      </c>
      <c r="R2023" s="8">
        <f>Orders_CLEAN[[#This Row],[Quantity]]*Orders_CLEAN[[#This Row],[UnitPrice]]*(1-Orders_CLEAN[[#This Row],[Discount]])</f>
        <v>674.13900000000001</v>
      </c>
      <c r="S2023" s="8">
        <f>Orders_CLEAN[[#This Row],[Cost]]*Orders_CLEAN[[#This Row],[Quantity]]</f>
        <v>329.45</v>
      </c>
      <c r="T2023" s="8">
        <f>Orders_CLEAN[[#This Row],[LineTotal]]-Orders_CLEAN[[#This Row],[LineCost]]</f>
        <v>344.68900000000002</v>
      </c>
      <c r="U2023" s="8" t="str">
        <f>IFERROR(IF(Orders_CLEAN[[#This Row],[Profit]]/Orders_CLEAN[[#This Row],[LineTotal]]&gt;0.3, "High", IF(Orders_CLEAN[[#This Row],[Profit]]/Orders_CLEAN[[#This Row],[LineTotal]]&gt;=0.15, "Medium", "Low")), "Quantity Error!")</f>
        <v>High</v>
      </c>
      <c r="V2023" s="8" t="str">
        <f>IF(COUNTIF(Returns[OrderID], Orders_CLEAN[[#This Row],[OrderID]])&gt;0, "Yes", "No")</f>
        <v>No</v>
      </c>
      <c r="W2023" s="19">
        <f>IF(Orders_CLEAN[[#This Row],[Returned]]="Yes",1,0)</f>
        <v>0</v>
      </c>
    </row>
    <row r="2024" spans="1:23" x14ac:dyDescent="0.2">
      <c r="A2024" t="s">
        <v>2861</v>
      </c>
      <c r="B2024" s="5">
        <v>45797</v>
      </c>
      <c r="C2024" s="5" t="str">
        <f>IF(Orders_CLEAN[[#This Row],[Quantity]]="", "Quantity Error!", "Q"&amp;ROUNDUP(MONTH(Orders_CLEAN[[#This Row],[OrderDate]])/3,0))</f>
        <v>Q2</v>
      </c>
      <c r="D2024" t="s">
        <v>347</v>
      </c>
      <c r="E2024" t="str">
        <f>_xlfn.XLOOKUP(Orders_CLEAN[[#This Row],[CustomerID]],Customers[CustomerID],Customers[CustomerName])</f>
        <v>Bongani Molefe</v>
      </c>
      <c r="F2024" t="s">
        <v>269</v>
      </c>
      <c r="G2024" t="str">
        <f>_xlfn.XLOOKUP(Orders_CLEAN[[#This Row],[ProductID]],Products[ProductID],Products[ProductName])</f>
        <v>Binders Model 1</v>
      </c>
      <c r="H2024" t="str">
        <f>_xlfn.XLOOKUP(Orders_CLEAN[[#This Row],[ProductName]],Products[ProductName],Products[Category])</f>
        <v>Office Supplies</v>
      </c>
      <c r="I2024" s="6">
        <f>_xlfn.XLOOKUP(Orders_CLEAN[[#This Row],[ProductID]],Products[ProductID],Products[Cost])</f>
        <v>454.91</v>
      </c>
      <c r="J2024">
        <v>6</v>
      </c>
      <c r="K2024" s="6">
        <v>865.02</v>
      </c>
      <c r="L2024" s="7">
        <v>0</v>
      </c>
      <c r="M2024" t="s">
        <v>13</v>
      </c>
      <c r="N2024" t="s">
        <v>47</v>
      </c>
      <c r="O2024" t="str">
        <f>_xlfn.XLOOKUP(Orders_CLEAN[[#This Row],[Region]],Region_lookup[RegionCode],Region_lookup[RegionName])</f>
        <v>Eastern Cape</v>
      </c>
      <c r="P2024" t="s">
        <v>75</v>
      </c>
      <c r="Q2024" t="str">
        <f>_xlfn.XLOOKUP(Orders_CLEAN[[#This Row],[EmployeeID]],Employees[EmployeeID],Employees[EmployeeName])</f>
        <v>Francois Steyn</v>
      </c>
      <c r="R2024" s="8">
        <f>Orders_CLEAN[[#This Row],[Quantity]]*Orders_CLEAN[[#This Row],[UnitPrice]]*(1-Orders_CLEAN[[#This Row],[Discount]])</f>
        <v>5190.12</v>
      </c>
      <c r="S2024" s="8">
        <f>Orders_CLEAN[[#This Row],[Cost]]*Orders_CLEAN[[#This Row],[Quantity]]</f>
        <v>2729.46</v>
      </c>
      <c r="T2024" s="8">
        <f>Orders_CLEAN[[#This Row],[LineTotal]]-Orders_CLEAN[[#This Row],[LineCost]]</f>
        <v>2460.66</v>
      </c>
      <c r="U2024" s="8" t="str">
        <f>IFERROR(IF(Orders_CLEAN[[#This Row],[Profit]]/Orders_CLEAN[[#This Row],[LineTotal]]&gt;0.3, "High", IF(Orders_CLEAN[[#This Row],[Profit]]/Orders_CLEAN[[#This Row],[LineTotal]]&gt;=0.15, "Medium", "Low")), "Quantity Error!")</f>
        <v>High</v>
      </c>
      <c r="V2024" s="8" t="str">
        <f>IF(COUNTIF(Returns[OrderID], Orders_CLEAN[[#This Row],[OrderID]])&gt;0, "Yes", "No")</f>
        <v>No</v>
      </c>
      <c r="W2024" s="19">
        <f>IF(Orders_CLEAN[[#This Row],[Returned]]="Yes",1,0)</f>
        <v>0</v>
      </c>
    </row>
    <row r="2025" spans="1:23" x14ac:dyDescent="0.2">
      <c r="A2025" t="s">
        <v>2863</v>
      </c>
      <c r="B2025" s="5">
        <v>45795</v>
      </c>
      <c r="C2025" s="5" t="str">
        <f>IF(Orders_CLEAN[[#This Row],[Quantity]]="", "Quantity Error!", "Q"&amp;ROUNDUP(MONTH(Orders_CLEAN[[#This Row],[OrderDate]])/3,0))</f>
        <v>Q2</v>
      </c>
      <c r="D2025" t="s">
        <v>68</v>
      </c>
      <c r="E2025" t="str">
        <f>_xlfn.XLOOKUP(Orders_CLEAN[[#This Row],[CustomerID]],Customers[CustomerID],Customers[CustomerName])</f>
        <v>Kagiso Van Der Merwe</v>
      </c>
      <c r="F2025" t="s">
        <v>329</v>
      </c>
      <c r="G2025" t="str">
        <f>_xlfn.XLOOKUP(Orders_CLEAN[[#This Row],[ProductID]],Products[ProductID],Products[ProductName])</f>
        <v>Chairs Model 3</v>
      </c>
      <c r="H2025" t="str">
        <f>_xlfn.XLOOKUP(Orders_CLEAN[[#This Row],[ProductName]],Products[ProductName],Products[Category])</f>
        <v>Furniture</v>
      </c>
      <c r="I2025" s="6">
        <f>_xlfn.XLOOKUP(Orders_CLEAN[[#This Row],[ProductID]],Products[ProductID],Products[Cost])</f>
        <v>688.81</v>
      </c>
      <c r="J2025">
        <v>12</v>
      </c>
      <c r="K2025" s="6">
        <v>1334.92</v>
      </c>
      <c r="L2025" s="7">
        <v>0.15</v>
      </c>
      <c r="M2025" t="s">
        <v>27</v>
      </c>
      <c r="N2025" t="s">
        <v>47</v>
      </c>
      <c r="O2025" t="str">
        <f>_xlfn.XLOOKUP(Orders_CLEAN[[#This Row],[Region]],Region_lookup[RegionCode],Region_lookup[RegionName])</f>
        <v>Eastern Cape</v>
      </c>
      <c r="P2025" t="s">
        <v>58</v>
      </c>
      <c r="Q2025" t="str">
        <f>_xlfn.XLOOKUP(Orders_CLEAN[[#This Row],[EmployeeID]],Employees[EmployeeID],Employees[EmployeeName])</f>
        <v>Palesa Steyn</v>
      </c>
      <c r="R2025" s="8">
        <f>Orders_CLEAN[[#This Row],[Quantity]]*Orders_CLEAN[[#This Row],[UnitPrice]]*(1-Orders_CLEAN[[#This Row],[Discount]])</f>
        <v>13616.184000000001</v>
      </c>
      <c r="S2025" s="8">
        <f>Orders_CLEAN[[#This Row],[Cost]]*Orders_CLEAN[[#This Row],[Quantity]]</f>
        <v>8265.7199999999993</v>
      </c>
      <c r="T2025" s="8">
        <f>Orders_CLEAN[[#This Row],[LineTotal]]-Orders_CLEAN[[#This Row],[LineCost]]</f>
        <v>5350.4640000000018</v>
      </c>
      <c r="U2025" s="8" t="str">
        <f>IFERROR(IF(Orders_CLEAN[[#This Row],[Profit]]/Orders_CLEAN[[#This Row],[LineTotal]]&gt;0.3, "High", IF(Orders_CLEAN[[#This Row],[Profit]]/Orders_CLEAN[[#This Row],[LineTotal]]&gt;=0.15, "Medium", "Low")), "Quantity Error!")</f>
        <v>High</v>
      </c>
      <c r="V2025" s="8" t="str">
        <f>IF(COUNTIF(Returns[OrderID], Orders_CLEAN[[#This Row],[OrderID]])&gt;0, "Yes", "No")</f>
        <v>No</v>
      </c>
      <c r="W2025" s="19">
        <f>IF(Orders_CLEAN[[#This Row],[Returned]]="Yes",1,0)</f>
        <v>0</v>
      </c>
    </row>
    <row r="2026" spans="1:23" x14ac:dyDescent="0.2">
      <c r="A2026" t="s">
        <v>2864</v>
      </c>
      <c r="B2026" s="5">
        <v>45709</v>
      </c>
      <c r="C2026" s="5" t="str">
        <f>IF(Orders_CLEAN[[#This Row],[Quantity]]="", "Quantity Error!", "Q"&amp;ROUNDUP(MONTH(Orders_CLEAN[[#This Row],[OrderDate]])/3,0))</f>
        <v>Q1</v>
      </c>
      <c r="D2026" t="s">
        <v>126</v>
      </c>
      <c r="E2026" t="str">
        <f>_xlfn.XLOOKUP(Orders_CLEAN[[#This Row],[CustomerID]],Customers[CustomerID],Customers[CustomerName])</f>
        <v>Sipho Molefe</v>
      </c>
      <c r="F2026" t="s">
        <v>108</v>
      </c>
      <c r="G2026" t="str">
        <f>_xlfn.XLOOKUP(Orders_CLEAN[[#This Row],[ProductID]],Products[ProductID],Products[ProductName])</f>
        <v>Staplers Model 2</v>
      </c>
      <c r="H2026" t="str">
        <f>_xlfn.XLOOKUP(Orders_CLEAN[[#This Row],[ProductName]],Products[ProductName],Products[Category])</f>
        <v>Office Supplies</v>
      </c>
      <c r="I2026" s="6">
        <f>_xlfn.XLOOKUP(Orders_CLEAN[[#This Row],[ProductID]],Products[ProductID],Products[Cost])</f>
        <v>723.21</v>
      </c>
      <c r="J2026">
        <v>3</v>
      </c>
      <c r="K2026" s="6">
        <v>1348.08</v>
      </c>
      <c r="L2026" s="7">
        <v>0.2</v>
      </c>
      <c r="M2026" t="s">
        <v>62</v>
      </c>
      <c r="N2026" t="s">
        <v>31</v>
      </c>
      <c r="O2026" t="str">
        <f>_xlfn.XLOOKUP(Orders_CLEAN[[#This Row],[Region]],Region_lookup[RegionCode],Region_lookup[RegionName])</f>
        <v>Gauteng</v>
      </c>
      <c r="P2026" t="s">
        <v>52</v>
      </c>
      <c r="Q2026" t="str">
        <f>_xlfn.XLOOKUP(Orders_CLEAN[[#This Row],[EmployeeID]],Employees[EmployeeID],Employees[EmployeeName])</f>
        <v>Precious Mbatha</v>
      </c>
      <c r="R2026" s="8">
        <f>Orders_CLEAN[[#This Row],[Quantity]]*Orders_CLEAN[[#This Row],[UnitPrice]]*(1-Orders_CLEAN[[#This Row],[Discount]])</f>
        <v>3235.3919999999998</v>
      </c>
      <c r="S2026" s="8">
        <f>Orders_CLEAN[[#This Row],[Cost]]*Orders_CLEAN[[#This Row],[Quantity]]</f>
        <v>2169.63</v>
      </c>
      <c r="T2026" s="8">
        <f>Orders_CLEAN[[#This Row],[LineTotal]]-Orders_CLEAN[[#This Row],[LineCost]]</f>
        <v>1065.7619999999997</v>
      </c>
      <c r="U2026" s="8" t="str">
        <f>IFERROR(IF(Orders_CLEAN[[#This Row],[Profit]]/Orders_CLEAN[[#This Row],[LineTotal]]&gt;0.3, "High", IF(Orders_CLEAN[[#This Row],[Profit]]/Orders_CLEAN[[#This Row],[LineTotal]]&gt;=0.15, "Medium", "Low")), "Quantity Error!")</f>
        <v>High</v>
      </c>
      <c r="V2026" s="8" t="str">
        <f>IF(COUNTIF(Returns[OrderID], Orders_CLEAN[[#This Row],[OrderID]])&gt;0, "Yes", "No")</f>
        <v>No</v>
      </c>
      <c r="W2026" s="19">
        <f>IF(Orders_CLEAN[[#This Row],[Returned]]="Yes",1,0)</f>
        <v>0</v>
      </c>
    </row>
    <row r="2027" spans="1:23" x14ac:dyDescent="0.2">
      <c r="A2027" t="s">
        <v>2866</v>
      </c>
      <c r="B2027" s="5">
        <v>45353</v>
      </c>
      <c r="C2027" s="5" t="str">
        <f>IF(Orders_CLEAN[[#This Row],[Quantity]]="", "Quantity Error!", "Q"&amp;ROUNDUP(MONTH(Orders_CLEAN[[#This Row],[OrderDate]])/3,0))</f>
        <v>Q1</v>
      </c>
      <c r="D2027" t="s">
        <v>570</v>
      </c>
      <c r="E2027" t="str">
        <f>_xlfn.XLOOKUP(Orders_CLEAN[[#This Row],[CustomerID]],Customers[CustomerID],Customers[CustomerName])</f>
        <v>Werner Joubert</v>
      </c>
      <c r="F2027" t="s">
        <v>61</v>
      </c>
      <c r="G2027" t="str">
        <f>_xlfn.XLOOKUP(Orders_CLEAN[[#This Row],[ProductID]],Products[ProductID],Products[ProductName])</f>
        <v>Laptops Model 4</v>
      </c>
      <c r="H2027" t="str">
        <f>_xlfn.XLOOKUP(Orders_CLEAN[[#This Row],[ProductName]],Products[ProductName],Products[Category])</f>
        <v>Technology</v>
      </c>
      <c r="I2027" s="6">
        <f>_xlfn.XLOOKUP(Orders_CLEAN[[#This Row],[ProductID]],Products[ProductID],Products[Cost])</f>
        <v>329.6</v>
      </c>
      <c r="J2027">
        <v>8</v>
      </c>
      <c r="K2027" s="6">
        <v>455.77</v>
      </c>
      <c r="L2027" s="7">
        <v>0.05</v>
      </c>
      <c r="M2027" t="s">
        <v>13</v>
      </c>
      <c r="N2027" t="s">
        <v>21</v>
      </c>
      <c r="O2027" t="str">
        <f>_xlfn.XLOOKUP(Orders_CLEAN[[#This Row],[Region]],Region_lookup[RegionCode],Region_lookup[RegionName])</f>
        <v>KwaZulu-Natal</v>
      </c>
      <c r="P2027" t="s">
        <v>170</v>
      </c>
      <c r="Q2027" t="str">
        <f>_xlfn.XLOOKUP(Orders_CLEAN[[#This Row],[EmployeeID]],Employees[EmployeeID],Employees[EmployeeName])</f>
        <v>Nomvula Le Roux</v>
      </c>
      <c r="R2027" s="8">
        <f>Orders_CLEAN[[#This Row],[Quantity]]*Orders_CLEAN[[#This Row],[UnitPrice]]*(1-Orders_CLEAN[[#This Row],[Discount]])</f>
        <v>3463.8519999999999</v>
      </c>
      <c r="S2027" s="8">
        <f>Orders_CLEAN[[#This Row],[Cost]]*Orders_CLEAN[[#This Row],[Quantity]]</f>
        <v>2636.8</v>
      </c>
      <c r="T2027" s="8">
        <f>Orders_CLEAN[[#This Row],[LineTotal]]-Orders_CLEAN[[#This Row],[LineCost]]</f>
        <v>827.05199999999968</v>
      </c>
      <c r="U2027" s="8" t="str">
        <f>IFERROR(IF(Orders_CLEAN[[#This Row],[Profit]]/Orders_CLEAN[[#This Row],[LineTotal]]&gt;0.3, "High", IF(Orders_CLEAN[[#This Row],[Profit]]/Orders_CLEAN[[#This Row],[LineTotal]]&gt;=0.15, "Medium", "Low")), "Quantity Error!")</f>
        <v>Medium</v>
      </c>
      <c r="V2027" s="8" t="str">
        <f>IF(COUNTIF(Returns[OrderID], Orders_CLEAN[[#This Row],[OrderID]])&gt;0, "Yes", "No")</f>
        <v>No</v>
      </c>
      <c r="W2027" s="19">
        <f>IF(Orders_CLEAN[[#This Row],[Returned]]="Yes",1,0)</f>
        <v>0</v>
      </c>
    </row>
    <row r="2028" spans="1:23" x14ac:dyDescent="0.2">
      <c r="A2028" t="s">
        <v>2867</v>
      </c>
      <c r="B2028" s="5">
        <v>45688</v>
      </c>
      <c r="C2028" s="5" t="str">
        <f>IF(Orders_CLEAN[[#This Row],[Quantity]]="", "Quantity Error!", "Q"&amp;ROUNDUP(MONTH(Orders_CLEAN[[#This Row],[OrderDate]])/3,0))</f>
        <v>Q1</v>
      </c>
      <c r="D2028" t="s">
        <v>448</v>
      </c>
      <c r="E2028" t="str">
        <f>_xlfn.XLOOKUP(Orders_CLEAN[[#This Row],[CustomerID]],Customers[CustomerID],Customers[CustomerName])</f>
        <v>Werner Van Der Merwe</v>
      </c>
      <c r="F2028" t="s">
        <v>55</v>
      </c>
      <c r="G2028" t="str">
        <f>_xlfn.XLOOKUP(Orders_CLEAN[[#This Row],[ProductID]],Products[ProductID],Products[ProductName])</f>
        <v>Paper Model 3</v>
      </c>
      <c r="H2028" t="str">
        <f>_xlfn.XLOOKUP(Orders_CLEAN[[#This Row],[ProductName]],Products[ProductName],Products[Category])</f>
        <v>Office Supplies</v>
      </c>
      <c r="I2028" s="6">
        <f>_xlfn.XLOOKUP(Orders_CLEAN[[#This Row],[ProductID]],Products[ProductID],Products[Cost])</f>
        <v>239.71</v>
      </c>
      <c r="J2028">
        <v>6</v>
      </c>
      <c r="K2028" s="6">
        <v>522.34</v>
      </c>
      <c r="L2028" s="7">
        <v>0</v>
      </c>
      <c r="M2028" t="s">
        <v>13</v>
      </c>
      <c r="N2028" t="s">
        <v>47</v>
      </c>
      <c r="O2028" t="str">
        <f>_xlfn.XLOOKUP(Orders_CLEAN[[#This Row],[Region]],Region_lookup[RegionCode],Region_lookup[RegionName])</f>
        <v>Eastern Cape</v>
      </c>
      <c r="P2028" t="s">
        <v>48</v>
      </c>
      <c r="Q2028" t="str">
        <f>_xlfn.XLOOKUP(Orders_CLEAN[[#This Row],[EmployeeID]],Employees[EmployeeID],Employees[EmployeeName])</f>
        <v>Sipho Ndlovu</v>
      </c>
      <c r="R2028" s="8">
        <f>Orders_CLEAN[[#This Row],[Quantity]]*Orders_CLEAN[[#This Row],[UnitPrice]]*(1-Orders_CLEAN[[#This Row],[Discount]])</f>
        <v>3134.04</v>
      </c>
      <c r="S2028" s="8">
        <f>Orders_CLEAN[[#This Row],[Cost]]*Orders_CLEAN[[#This Row],[Quantity]]</f>
        <v>1438.26</v>
      </c>
      <c r="T2028" s="8">
        <f>Orders_CLEAN[[#This Row],[LineTotal]]-Orders_CLEAN[[#This Row],[LineCost]]</f>
        <v>1695.78</v>
      </c>
      <c r="U2028" s="8" t="str">
        <f>IFERROR(IF(Orders_CLEAN[[#This Row],[Profit]]/Orders_CLEAN[[#This Row],[LineTotal]]&gt;0.3, "High", IF(Orders_CLEAN[[#This Row],[Profit]]/Orders_CLEAN[[#This Row],[LineTotal]]&gt;=0.15, "Medium", "Low")), "Quantity Error!")</f>
        <v>High</v>
      </c>
      <c r="V2028" s="8" t="str">
        <f>IF(COUNTIF(Returns[OrderID], Orders_CLEAN[[#This Row],[OrderID]])&gt;0, "Yes", "No")</f>
        <v>No</v>
      </c>
      <c r="W2028" s="19">
        <f>IF(Orders_CLEAN[[#This Row],[Returned]]="Yes",1,0)</f>
        <v>0</v>
      </c>
    </row>
    <row r="2029" spans="1:23" x14ac:dyDescent="0.2">
      <c r="A2029" t="s">
        <v>2868</v>
      </c>
      <c r="B2029" s="5">
        <v>45312</v>
      </c>
      <c r="C2029" s="5" t="str">
        <f>IF(Orders_CLEAN[[#This Row],[Quantity]]="", "Quantity Error!", "Q"&amp;ROUNDUP(MONTH(Orders_CLEAN[[#This Row],[OrderDate]])/3,0))</f>
        <v>Q1</v>
      </c>
      <c r="D2029" t="s">
        <v>412</v>
      </c>
      <c r="E2029" t="str">
        <f>_xlfn.XLOOKUP(Orders_CLEAN[[#This Row],[CustomerID]],Customers[CustomerID],Customers[CustomerName])</f>
        <v>Bongani Molefe</v>
      </c>
      <c r="F2029" t="s">
        <v>85</v>
      </c>
      <c r="G2029" t="str">
        <f>_xlfn.XLOOKUP(Orders_CLEAN[[#This Row],[ProductID]],Products[ProductID],Products[ProductName])</f>
        <v>Monitors Model 3</v>
      </c>
      <c r="H2029" t="str">
        <f>_xlfn.XLOOKUP(Orders_CLEAN[[#This Row],[ProductName]],Products[ProductName],Products[Category])</f>
        <v>Technology</v>
      </c>
      <c r="I2029" s="6">
        <f>_xlfn.XLOOKUP(Orders_CLEAN[[#This Row],[ProductID]],Products[ProductID],Products[Cost])</f>
        <v>710.37</v>
      </c>
      <c r="J2029">
        <v>1</v>
      </c>
      <c r="K2029" s="6">
        <v>979.52</v>
      </c>
      <c r="L2029" s="7">
        <v>0.15</v>
      </c>
      <c r="M2029" t="s">
        <v>62</v>
      </c>
      <c r="N2029" t="s">
        <v>31</v>
      </c>
      <c r="O2029" t="str">
        <f>_xlfn.XLOOKUP(Orders_CLEAN[[#This Row],[Region]],Region_lookup[RegionCode],Region_lookup[RegionName])</f>
        <v>Gauteng</v>
      </c>
      <c r="P2029" t="s">
        <v>32</v>
      </c>
      <c r="Q2029" t="str">
        <f>_xlfn.XLOOKUP(Orders_CLEAN[[#This Row],[EmployeeID]],Employees[EmployeeID],Employees[EmployeeName])</f>
        <v>Nomvula Mokoena</v>
      </c>
      <c r="R2029" s="8">
        <f>Orders_CLEAN[[#This Row],[Quantity]]*Orders_CLEAN[[#This Row],[UnitPrice]]*(1-Orders_CLEAN[[#This Row],[Discount]])</f>
        <v>832.59199999999998</v>
      </c>
      <c r="S2029" s="8">
        <f>Orders_CLEAN[[#This Row],[Cost]]*Orders_CLEAN[[#This Row],[Quantity]]</f>
        <v>710.37</v>
      </c>
      <c r="T2029" s="8">
        <f>Orders_CLEAN[[#This Row],[LineTotal]]-Orders_CLEAN[[#This Row],[LineCost]]</f>
        <v>122.22199999999998</v>
      </c>
      <c r="U2029" s="8" t="str">
        <f>IFERROR(IF(Orders_CLEAN[[#This Row],[Profit]]/Orders_CLEAN[[#This Row],[LineTotal]]&gt;0.3, "High", IF(Orders_CLEAN[[#This Row],[Profit]]/Orders_CLEAN[[#This Row],[LineTotal]]&gt;=0.15, "Medium", "Low")), "Quantity Error!")</f>
        <v>Low</v>
      </c>
      <c r="V2029" s="8" t="str">
        <f>IF(COUNTIF(Returns[OrderID], Orders_CLEAN[[#This Row],[OrderID]])&gt;0, "Yes", "No")</f>
        <v>No</v>
      </c>
      <c r="W2029" s="19">
        <f>IF(Orders_CLEAN[[#This Row],[Returned]]="Yes",1,0)</f>
        <v>0</v>
      </c>
    </row>
    <row r="2030" spans="1:23" x14ac:dyDescent="0.2">
      <c r="A2030" t="s">
        <v>2869</v>
      </c>
      <c r="B2030" s="5">
        <v>45359</v>
      </c>
      <c r="C2030" s="5" t="str">
        <f>IF(Orders_CLEAN[[#This Row],[Quantity]]="", "Quantity Error!", "Q"&amp;ROUNDUP(MONTH(Orders_CLEAN[[#This Row],[OrderDate]])/3,0))</f>
        <v>Q1</v>
      </c>
      <c r="D2030" t="s">
        <v>187</v>
      </c>
      <c r="E2030" t="str">
        <f>_xlfn.XLOOKUP(Orders_CLEAN[[#This Row],[CustomerID]],Customers[CustomerID],Customers[CustomerName])</f>
        <v>Pieter Joubert</v>
      </c>
      <c r="F2030" t="s">
        <v>118</v>
      </c>
      <c r="G2030" t="str">
        <f>_xlfn.XLOOKUP(Orders_CLEAN[[#This Row],[ProductID]],Products[ProductID],Products[ProductName])</f>
        <v>Paper Model 1</v>
      </c>
      <c r="H2030" t="str">
        <f>_xlfn.XLOOKUP(Orders_CLEAN[[#This Row],[ProductName]],Products[ProductName],Products[Category])</f>
        <v>Office Supplies</v>
      </c>
      <c r="I2030" s="6">
        <f>_xlfn.XLOOKUP(Orders_CLEAN[[#This Row],[ProductID]],Products[ProductID],Products[Cost])</f>
        <v>193.58</v>
      </c>
      <c r="J2030">
        <v>4</v>
      </c>
      <c r="K2030" s="6">
        <v>347.15</v>
      </c>
      <c r="L2030" s="7">
        <v>0.15</v>
      </c>
      <c r="M2030" t="s">
        <v>13</v>
      </c>
      <c r="N2030" t="s">
        <v>14</v>
      </c>
      <c r="O2030" t="str">
        <f>_xlfn.XLOOKUP(Orders_CLEAN[[#This Row],[Region]],Region_lookup[RegionCode],Region_lookup[RegionName])</f>
        <v>Western Cape</v>
      </c>
      <c r="P2030" t="s">
        <v>82</v>
      </c>
      <c r="Q2030" t="str">
        <f>_xlfn.XLOOKUP(Orders_CLEAN[[#This Row],[EmployeeID]],Employees[EmployeeID],Employees[EmployeeName])</f>
        <v>Thabo Pretorius</v>
      </c>
      <c r="R2030" s="8">
        <f>Orders_CLEAN[[#This Row],[Quantity]]*Orders_CLEAN[[#This Row],[UnitPrice]]*(1-Orders_CLEAN[[#This Row],[Discount]])</f>
        <v>1180.31</v>
      </c>
      <c r="S2030" s="8">
        <f>Orders_CLEAN[[#This Row],[Cost]]*Orders_CLEAN[[#This Row],[Quantity]]</f>
        <v>774.32</v>
      </c>
      <c r="T2030" s="8">
        <f>Orders_CLEAN[[#This Row],[LineTotal]]-Orders_CLEAN[[#This Row],[LineCost]]</f>
        <v>405.9899999999999</v>
      </c>
      <c r="U2030" s="8" t="str">
        <f>IFERROR(IF(Orders_CLEAN[[#This Row],[Profit]]/Orders_CLEAN[[#This Row],[LineTotal]]&gt;0.3, "High", IF(Orders_CLEAN[[#This Row],[Profit]]/Orders_CLEAN[[#This Row],[LineTotal]]&gt;=0.15, "Medium", "Low")), "Quantity Error!")</f>
        <v>High</v>
      </c>
      <c r="V2030" s="8" t="str">
        <f>IF(COUNTIF(Returns[OrderID], Orders_CLEAN[[#This Row],[OrderID]])&gt;0, "Yes", "No")</f>
        <v>No</v>
      </c>
      <c r="W2030" s="19">
        <f>IF(Orders_CLEAN[[#This Row],[Returned]]="Yes",1,0)</f>
        <v>0</v>
      </c>
    </row>
    <row r="2031" spans="1:23" x14ac:dyDescent="0.2">
      <c r="A2031" t="s">
        <v>2870</v>
      </c>
      <c r="B2031" s="5">
        <v>45617</v>
      </c>
      <c r="C2031" s="5" t="str">
        <f>IF(Orders_CLEAN[[#This Row],[Quantity]]="", "Quantity Error!", "Q"&amp;ROUNDUP(MONTH(Orders_CLEAN[[#This Row],[OrderDate]])/3,0))</f>
        <v>Q4</v>
      </c>
      <c r="D2031" t="s">
        <v>328</v>
      </c>
      <c r="E2031" t="str">
        <f>_xlfn.XLOOKUP(Orders_CLEAN[[#This Row],[CustomerID]],Customers[CustomerID],Customers[CustomerName])</f>
        <v>Nomsa Ndlovu</v>
      </c>
      <c r="F2031" t="s">
        <v>55</v>
      </c>
      <c r="G2031" t="str">
        <f>_xlfn.XLOOKUP(Orders_CLEAN[[#This Row],[ProductID]],Products[ProductID],Products[ProductName])</f>
        <v>Paper Model 3</v>
      </c>
      <c r="H2031" t="str">
        <f>_xlfn.XLOOKUP(Orders_CLEAN[[#This Row],[ProductName]],Products[ProductName],Products[Category])</f>
        <v>Office Supplies</v>
      </c>
      <c r="I2031" s="6">
        <f>_xlfn.XLOOKUP(Orders_CLEAN[[#This Row],[ProductID]],Products[ProductID],Products[Cost])</f>
        <v>239.71</v>
      </c>
      <c r="J2031">
        <v>10</v>
      </c>
      <c r="K2031" s="6">
        <v>522.34</v>
      </c>
      <c r="L2031" s="7">
        <v>0</v>
      </c>
      <c r="M2031" t="s">
        <v>62</v>
      </c>
      <c r="N2031" t="s">
        <v>31</v>
      </c>
      <c r="O2031" t="str">
        <f>_xlfn.XLOOKUP(Orders_CLEAN[[#This Row],[Region]],Region_lookup[RegionCode],Region_lookup[RegionName])</f>
        <v>Gauteng</v>
      </c>
      <c r="P2031" t="s">
        <v>32</v>
      </c>
      <c r="Q2031" t="str">
        <f>_xlfn.XLOOKUP(Orders_CLEAN[[#This Row],[EmployeeID]],Employees[EmployeeID],Employees[EmployeeName])</f>
        <v>Nomvula Mokoena</v>
      </c>
      <c r="R2031" s="8">
        <f>Orders_CLEAN[[#This Row],[Quantity]]*Orders_CLEAN[[#This Row],[UnitPrice]]*(1-Orders_CLEAN[[#This Row],[Discount]])</f>
        <v>5223.4000000000005</v>
      </c>
      <c r="S2031" s="8">
        <f>Orders_CLEAN[[#This Row],[Cost]]*Orders_CLEAN[[#This Row],[Quantity]]</f>
        <v>2397.1</v>
      </c>
      <c r="T2031" s="8">
        <f>Orders_CLEAN[[#This Row],[LineTotal]]-Orders_CLEAN[[#This Row],[LineCost]]</f>
        <v>2826.3000000000006</v>
      </c>
      <c r="U2031" s="8" t="str">
        <f>IFERROR(IF(Orders_CLEAN[[#This Row],[Profit]]/Orders_CLEAN[[#This Row],[LineTotal]]&gt;0.3, "High", IF(Orders_CLEAN[[#This Row],[Profit]]/Orders_CLEAN[[#This Row],[LineTotal]]&gt;=0.15, "Medium", "Low")), "Quantity Error!")</f>
        <v>High</v>
      </c>
      <c r="V2031" s="8" t="str">
        <f>IF(COUNTIF(Returns[OrderID], Orders_CLEAN[[#This Row],[OrderID]])&gt;0, "Yes", "No")</f>
        <v>No</v>
      </c>
      <c r="W2031" s="19">
        <f>IF(Orders_CLEAN[[#This Row],[Returned]]="Yes",1,0)</f>
        <v>0</v>
      </c>
    </row>
    <row r="2032" spans="1:23" x14ac:dyDescent="0.2">
      <c r="A2032" t="s">
        <v>2871</v>
      </c>
      <c r="B2032" s="5">
        <v>45507</v>
      </c>
      <c r="C2032" s="5" t="str">
        <f>IF(Orders_CLEAN[[#This Row],[Quantity]]="", "Quantity Error!", "Q"&amp;ROUNDUP(MONTH(Orders_CLEAN[[#This Row],[OrderDate]])/3,0))</f>
        <v>Q3</v>
      </c>
      <c r="D2032" t="s">
        <v>60</v>
      </c>
      <c r="E2032" t="str">
        <f>_xlfn.XLOOKUP(Orders_CLEAN[[#This Row],[CustomerID]],Customers[CustomerID],Customers[CustomerName])</f>
        <v>Lerato Mbatha</v>
      </c>
      <c r="F2032" t="s">
        <v>231</v>
      </c>
      <c r="G2032" t="str">
        <f>_xlfn.XLOOKUP(Orders_CLEAN[[#This Row],[ProductID]],Products[ProductID],Products[ProductName])</f>
        <v>Accessories Model 2</v>
      </c>
      <c r="H2032" t="str">
        <f>_xlfn.XLOOKUP(Orders_CLEAN[[#This Row],[ProductName]],Products[ProductName],Products[Category])</f>
        <v>Technology</v>
      </c>
      <c r="I2032" s="6">
        <f>_xlfn.XLOOKUP(Orders_CLEAN[[#This Row],[ProductID]],Products[ProductID],Products[Cost])</f>
        <v>31.01</v>
      </c>
      <c r="J2032">
        <v>12</v>
      </c>
      <c r="K2032" s="6">
        <v>49.68</v>
      </c>
      <c r="L2032" s="7">
        <v>0</v>
      </c>
      <c r="M2032" t="s">
        <v>13</v>
      </c>
      <c r="N2032" t="s">
        <v>31</v>
      </c>
      <c r="O2032" t="str">
        <f>_xlfn.XLOOKUP(Orders_CLEAN[[#This Row],[Region]],Region_lookup[RegionCode],Region_lookup[RegionName])</f>
        <v>Gauteng</v>
      </c>
      <c r="P2032" t="s">
        <v>32</v>
      </c>
      <c r="Q2032" t="str">
        <f>_xlfn.XLOOKUP(Orders_CLEAN[[#This Row],[EmployeeID]],Employees[EmployeeID],Employees[EmployeeName])</f>
        <v>Nomvula Mokoena</v>
      </c>
      <c r="R2032" s="8">
        <f>Orders_CLEAN[[#This Row],[Quantity]]*Orders_CLEAN[[#This Row],[UnitPrice]]*(1-Orders_CLEAN[[#This Row],[Discount]])</f>
        <v>596.16</v>
      </c>
      <c r="S2032" s="8">
        <f>Orders_CLEAN[[#This Row],[Cost]]*Orders_CLEAN[[#This Row],[Quantity]]</f>
        <v>372.12</v>
      </c>
      <c r="T2032" s="8">
        <f>Orders_CLEAN[[#This Row],[LineTotal]]-Orders_CLEAN[[#This Row],[LineCost]]</f>
        <v>224.03999999999996</v>
      </c>
      <c r="U2032" s="8" t="str">
        <f>IFERROR(IF(Orders_CLEAN[[#This Row],[Profit]]/Orders_CLEAN[[#This Row],[LineTotal]]&gt;0.3, "High", IF(Orders_CLEAN[[#This Row],[Profit]]/Orders_CLEAN[[#This Row],[LineTotal]]&gt;=0.15, "Medium", "Low")), "Quantity Error!")</f>
        <v>High</v>
      </c>
      <c r="V2032" s="8" t="str">
        <f>IF(COUNTIF(Returns[OrderID], Orders_CLEAN[[#This Row],[OrderID]])&gt;0, "Yes", "No")</f>
        <v>No</v>
      </c>
      <c r="W2032" s="19">
        <f>IF(Orders_CLEAN[[#This Row],[Returned]]="Yes",1,0)</f>
        <v>0</v>
      </c>
    </row>
    <row r="2033" spans="1:23" x14ac:dyDescent="0.2">
      <c r="A2033" t="s">
        <v>2872</v>
      </c>
      <c r="B2033" s="5">
        <v>45294</v>
      </c>
      <c r="C2033" s="5" t="str">
        <f>IF(Orders_CLEAN[[#This Row],[Quantity]]="", "Quantity Error!", "Q"&amp;ROUNDUP(MONTH(Orders_CLEAN[[#This Row],[OrderDate]])/3,0))</f>
        <v>Q1</v>
      </c>
      <c r="D2033" t="s">
        <v>589</v>
      </c>
      <c r="E2033" t="str">
        <f>_xlfn.XLOOKUP(Orders_CLEAN[[#This Row],[CustomerID]],Customers[CustomerID],Customers[CustomerName])</f>
        <v>Chantelle Mahlangu</v>
      </c>
      <c r="F2033" t="s">
        <v>199</v>
      </c>
      <c r="G2033" t="str">
        <f>_xlfn.XLOOKUP(Orders_CLEAN[[#This Row],[ProductID]],Products[ProductID],Products[ProductName])</f>
        <v>Pens Model 2</v>
      </c>
      <c r="H2033" t="str">
        <f>_xlfn.XLOOKUP(Orders_CLEAN[[#This Row],[ProductName]],Products[ProductName],Products[Category])</f>
        <v>Office Supplies</v>
      </c>
      <c r="I2033" s="6">
        <f>_xlfn.XLOOKUP(Orders_CLEAN[[#This Row],[ProductID]],Products[ProductID],Products[Cost])</f>
        <v>285.10000000000002</v>
      </c>
      <c r="J2033">
        <v>7</v>
      </c>
      <c r="K2033" s="6">
        <v>528.79999999999995</v>
      </c>
      <c r="L2033" s="7">
        <v>0.05</v>
      </c>
      <c r="M2033" t="s">
        <v>36</v>
      </c>
      <c r="N2033" t="s">
        <v>21</v>
      </c>
      <c r="O2033" t="str">
        <f>_xlfn.XLOOKUP(Orders_CLEAN[[#This Row],[Region]],Region_lookup[RegionCode],Region_lookup[RegionName])</f>
        <v>KwaZulu-Natal</v>
      </c>
      <c r="P2033" t="s">
        <v>22</v>
      </c>
      <c r="Q2033" t="str">
        <f>_xlfn.XLOOKUP(Orders_CLEAN[[#This Row],[EmployeeID]],Employees[EmployeeID],Employees[EmployeeName])</f>
        <v>Thabo Le Roux</v>
      </c>
      <c r="R2033" s="8">
        <f>Orders_CLEAN[[#This Row],[Quantity]]*Orders_CLEAN[[#This Row],[UnitPrice]]*(1-Orders_CLEAN[[#This Row],[Discount]])</f>
        <v>3516.5199999999995</v>
      </c>
      <c r="S2033" s="8">
        <f>Orders_CLEAN[[#This Row],[Cost]]*Orders_CLEAN[[#This Row],[Quantity]]</f>
        <v>1995.7000000000003</v>
      </c>
      <c r="T2033" s="8">
        <f>Orders_CLEAN[[#This Row],[LineTotal]]-Orders_CLEAN[[#This Row],[LineCost]]</f>
        <v>1520.8199999999993</v>
      </c>
      <c r="U2033" s="8" t="str">
        <f>IFERROR(IF(Orders_CLEAN[[#This Row],[Profit]]/Orders_CLEAN[[#This Row],[LineTotal]]&gt;0.3, "High", IF(Orders_CLEAN[[#This Row],[Profit]]/Orders_CLEAN[[#This Row],[LineTotal]]&gt;=0.15, "Medium", "Low")), "Quantity Error!")</f>
        <v>High</v>
      </c>
      <c r="V2033" s="8" t="str">
        <f>IF(COUNTIF(Returns[OrderID], Orders_CLEAN[[#This Row],[OrderID]])&gt;0, "Yes", "No")</f>
        <v>No</v>
      </c>
      <c r="W2033" s="19">
        <f>IF(Orders_CLEAN[[#This Row],[Returned]]="Yes",1,0)</f>
        <v>0</v>
      </c>
    </row>
    <row r="2034" spans="1:23" x14ac:dyDescent="0.2">
      <c r="A2034" t="s">
        <v>2873</v>
      </c>
      <c r="B2034" s="5">
        <v>45544</v>
      </c>
      <c r="C2034" s="5" t="str">
        <f>IF(Orders_CLEAN[[#This Row],[Quantity]]="", "Quantity Error!", "Q"&amp;ROUNDUP(MONTH(Orders_CLEAN[[#This Row],[OrderDate]])/3,0))</f>
        <v>Q3</v>
      </c>
      <c r="D2034" t="s">
        <v>68</v>
      </c>
      <c r="E2034" t="str">
        <f>_xlfn.XLOOKUP(Orders_CLEAN[[#This Row],[CustomerID]],Customers[CustomerID],Customers[CustomerName])</f>
        <v>Kagiso Van Der Merwe</v>
      </c>
      <c r="F2034" t="s">
        <v>136</v>
      </c>
      <c r="G2034" t="str">
        <f>_xlfn.XLOOKUP(Orders_CLEAN[[#This Row],[ProductID]],Products[ProductID],Products[ProductName])</f>
        <v>Chairs Model 4</v>
      </c>
      <c r="H2034" t="str">
        <f>_xlfn.XLOOKUP(Orders_CLEAN[[#This Row],[ProductName]],Products[ProductName],Products[Category])</f>
        <v>Furniture</v>
      </c>
      <c r="I2034" s="6">
        <f>_xlfn.XLOOKUP(Orders_CLEAN[[#This Row],[ProductID]],Products[ProductID],Products[Cost])</f>
        <v>784.05</v>
      </c>
      <c r="J2034">
        <v>5</v>
      </c>
      <c r="K2034" s="6">
        <v>1700.53</v>
      </c>
      <c r="L2034" s="7">
        <v>0.05</v>
      </c>
      <c r="M2034" t="s">
        <v>36</v>
      </c>
      <c r="N2034" t="s">
        <v>47</v>
      </c>
      <c r="O2034" t="str">
        <f>_xlfn.XLOOKUP(Orders_CLEAN[[#This Row],[Region]],Region_lookup[RegionCode],Region_lookup[RegionName])</f>
        <v>Eastern Cape</v>
      </c>
      <c r="P2034" t="s">
        <v>58</v>
      </c>
      <c r="Q2034" t="str">
        <f>_xlfn.XLOOKUP(Orders_CLEAN[[#This Row],[EmployeeID]],Employees[EmployeeID],Employees[EmployeeName])</f>
        <v>Palesa Steyn</v>
      </c>
      <c r="R2034" s="8">
        <f>Orders_CLEAN[[#This Row],[Quantity]]*Orders_CLEAN[[#This Row],[UnitPrice]]*(1-Orders_CLEAN[[#This Row],[Discount]])</f>
        <v>8077.517499999999</v>
      </c>
      <c r="S2034" s="8">
        <f>Orders_CLEAN[[#This Row],[Cost]]*Orders_CLEAN[[#This Row],[Quantity]]</f>
        <v>3920.25</v>
      </c>
      <c r="T2034" s="8">
        <f>Orders_CLEAN[[#This Row],[LineTotal]]-Orders_CLEAN[[#This Row],[LineCost]]</f>
        <v>4157.267499999999</v>
      </c>
      <c r="U2034" s="8" t="str">
        <f>IFERROR(IF(Orders_CLEAN[[#This Row],[Profit]]/Orders_CLEAN[[#This Row],[LineTotal]]&gt;0.3, "High", IF(Orders_CLEAN[[#This Row],[Profit]]/Orders_CLEAN[[#This Row],[LineTotal]]&gt;=0.15, "Medium", "Low")), "Quantity Error!")</f>
        <v>High</v>
      </c>
      <c r="V2034" s="8" t="str">
        <f>IF(COUNTIF(Returns[OrderID], Orders_CLEAN[[#This Row],[OrderID]])&gt;0, "Yes", "No")</f>
        <v>No</v>
      </c>
      <c r="W2034" s="19">
        <f>IF(Orders_CLEAN[[#This Row],[Returned]]="Yes",1,0)</f>
        <v>0</v>
      </c>
    </row>
    <row r="2035" spans="1:23" x14ac:dyDescent="0.2">
      <c r="A2035" t="s">
        <v>2874</v>
      </c>
      <c r="B2035" s="5">
        <v>45834</v>
      </c>
      <c r="C2035" s="5" t="str">
        <f>IF(Orders_CLEAN[[#This Row],[Quantity]]="", "Quantity Error!", "Q"&amp;ROUNDUP(MONTH(Orders_CLEAN[[#This Row],[OrderDate]])/3,0))</f>
        <v>Q2</v>
      </c>
      <c r="D2035" t="s">
        <v>147</v>
      </c>
      <c r="E2035" t="str">
        <f>_xlfn.XLOOKUP(Orders_CLEAN[[#This Row],[CustomerID]],Customers[CustomerID],Customers[CustomerName])</f>
        <v>Anja Botha</v>
      </c>
      <c r="F2035" t="s">
        <v>30</v>
      </c>
      <c r="G2035" t="str">
        <f>_xlfn.XLOOKUP(Orders_CLEAN[[#This Row],[ProductID]],Products[ProductID],Products[ProductName])</f>
        <v>Paper Model 4</v>
      </c>
      <c r="H2035" t="str">
        <f>_xlfn.XLOOKUP(Orders_CLEAN[[#This Row],[ProductName]],Products[ProductName],Products[Category])</f>
        <v>Office Supplies</v>
      </c>
      <c r="I2035" s="6">
        <f>_xlfn.XLOOKUP(Orders_CLEAN[[#This Row],[ProductID]],Products[ProductID],Products[Cost])</f>
        <v>528.29</v>
      </c>
      <c r="J2035">
        <v>11</v>
      </c>
      <c r="K2035" s="6">
        <v>798.12</v>
      </c>
      <c r="L2035" s="7">
        <v>0.1</v>
      </c>
      <c r="M2035" t="s">
        <v>62</v>
      </c>
      <c r="N2035" t="s">
        <v>31</v>
      </c>
      <c r="O2035" t="str">
        <f>_xlfn.XLOOKUP(Orders_CLEAN[[#This Row],[Region]],Region_lookup[RegionCode],Region_lookup[RegionName])</f>
        <v>Gauteng</v>
      </c>
      <c r="P2035" t="s">
        <v>43</v>
      </c>
      <c r="Q2035" t="str">
        <f>_xlfn.XLOOKUP(Orders_CLEAN[[#This Row],[EmployeeID]],Employees[EmployeeID],Employees[EmployeeName])</f>
        <v>Thabo Dlamini</v>
      </c>
      <c r="R2035" s="8">
        <f>Orders_CLEAN[[#This Row],[Quantity]]*Orders_CLEAN[[#This Row],[UnitPrice]]*(1-Orders_CLEAN[[#This Row],[Discount]])</f>
        <v>7901.3879999999999</v>
      </c>
      <c r="S2035" s="8">
        <f>Orders_CLEAN[[#This Row],[Cost]]*Orders_CLEAN[[#This Row],[Quantity]]</f>
        <v>5811.19</v>
      </c>
      <c r="T2035" s="8">
        <f>Orders_CLEAN[[#This Row],[LineTotal]]-Orders_CLEAN[[#This Row],[LineCost]]</f>
        <v>2090.1980000000003</v>
      </c>
      <c r="U2035" s="8" t="str">
        <f>IFERROR(IF(Orders_CLEAN[[#This Row],[Profit]]/Orders_CLEAN[[#This Row],[LineTotal]]&gt;0.3, "High", IF(Orders_CLEAN[[#This Row],[Profit]]/Orders_CLEAN[[#This Row],[LineTotal]]&gt;=0.15, "Medium", "Low")), "Quantity Error!")</f>
        <v>Medium</v>
      </c>
      <c r="V2035" s="8" t="str">
        <f>IF(COUNTIF(Returns[OrderID], Orders_CLEAN[[#This Row],[OrderID]])&gt;0, "Yes", "No")</f>
        <v>No</v>
      </c>
      <c r="W2035" s="19">
        <f>IF(Orders_CLEAN[[#This Row],[Returned]]="Yes",1,0)</f>
        <v>0</v>
      </c>
    </row>
    <row r="2036" spans="1:23" x14ac:dyDescent="0.2">
      <c r="A2036" t="s">
        <v>2875</v>
      </c>
      <c r="B2036" s="5">
        <v>45823</v>
      </c>
      <c r="C2036" s="5" t="str">
        <f>IF(Orders_CLEAN[[#This Row],[Quantity]]="", "Quantity Error!", "Q"&amp;ROUNDUP(MONTH(Orders_CLEAN[[#This Row],[OrderDate]])/3,0))</f>
        <v>Q2</v>
      </c>
      <c r="D2036" t="s">
        <v>11</v>
      </c>
      <c r="E2036" t="str">
        <f>_xlfn.XLOOKUP(Orders_CLEAN[[#This Row],[CustomerID]],Customers[CustomerID],Customers[CustomerName])</f>
        <v>Werner Molefe</v>
      </c>
      <c r="F2036" t="s">
        <v>162</v>
      </c>
      <c r="G2036" t="str">
        <f>_xlfn.XLOOKUP(Orders_CLEAN[[#This Row],[ProductID]],Products[ProductID],Products[ProductName])</f>
        <v>Chairs Model 1</v>
      </c>
      <c r="H2036" t="str">
        <f>_xlfn.XLOOKUP(Orders_CLEAN[[#This Row],[ProductName]],Products[ProductName],Products[Category])</f>
        <v>Furniture</v>
      </c>
      <c r="I2036" s="6">
        <f>_xlfn.XLOOKUP(Orders_CLEAN[[#This Row],[ProductID]],Products[ProductID],Products[Cost])</f>
        <v>96.56</v>
      </c>
      <c r="J2036">
        <v>2</v>
      </c>
      <c r="K2036" s="6">
        <v>209.03</v>
      </c>
      <c r="L2036" s="7">
        <v>0</v>
      </c>
      <c r="M2036" t="s">
        <v>27</v>
      </c>
      <c r="N2036" t="s">
        <v>14</v>
      </c>
      <c r="O2036" t="str">
        <f>_xlfn.XLOOKUP(Orders_CLEAN[[#This Row],[Region]],Region_lookup[RegionCode],Region_lookup[RegionName])</f>
        <v>Western Cape</v>
      </c>
      <c r="P2036" t="s">
        <v>93</v>
      </c>
      <c r="Q2036" t="str">
        <f>_xlfn.XLOOKUP(Orders_CLEAN[[#This Row],[EmployeeID]],Employees[EmployeeID],Employees[EmployeeName])</f>
        <v>Anja Zulu</v>
      </c>
      <c r="R2036" s="8">
        <f>Orders_CLEAN[[#This Row],[Quantity]]*Orders_CLEAN[[#This Row],[UnitPrice]]*(1-Orders_CLEAN[[#This Row],[Discount]])</f>
        <v>418.06</v>
      </c>
      <c r="S2036" s="8">
        <f>Orders_CLEAN[[#This Row],[Cost]]*Orders_CLEAN[[#This Row],[Quantity]]</f>
        <v>193.12</v>
      </c>
      <c r="T2036" s="8">
        <f>Orders_CLEAN[[#This Row],[LineTotal]]-Orders_CLEAN[[#This Row],[LineCost]]</f>
        <v>224.94</v>
      </c>
      <c r="U2036" s="8" t="str">
        <f>IFERROR(IF(Orders_CLEAN[[#This Row],[Profit]]/Orders_CLEAN[[#This Row],[LineTotal]]&gt;0.3, "High", IF(Orders_CLEAN[[#This Row],[Profit]]/Orders_CLEAN[[#This Row],[LineTotal]]&gt;=0.15, "Medium", "Low")), "Quantity Error!")</f>
        <v>High</v>
      </c>
      <c r="V2036" s="8" t="str">
        <f>IF(COUNTIF(Returns[OrderID], Orders_CLEAN[[#This Row],[OrderID]])&gt;0, "Yes", "No")</f>
        <v>No</v>
      </c>
      <c r="W2036" s="19">
        <f>IF(Orders_CLEAN[[#This Row],[Returned]]="Yes",1,0)</f>
        <v>0</v>
      </c>
    </row>
    <row r="2037" spans="1:23" x14ac:dyDescent="0.2">
      <c r="A2037" t="s">
        <v>2876</v>
      </c>
      <c r="B2037" s="5">
        <v>45298</v>
      </c>
      <c r="C2037" s="5" t="str">
        <f>IF(Orders_CLEAN[[#This Row],[Quantity]]="", "Quantity Error!", "Q"&amp;ROUNDUP(MONTH(Orders_CLEAN[[#This Row],[OrderDate]])/3,0))</f>
        <v>Q1</v>
      </c>
      <c r="D2037" t="s">
        <v>490</v>
      </c>
      <c r="E2037" t="str">
        <f>_xlfn.XLOOKUP(Orders_CLEAN[[#This Row],[CustomerID]],Customers[CustomerID],Customers[CustomerName])</f>
        <v>Pieter Dlamini</v>
      </c>
      <c r="F2037" t="s">
        <v>231</v>
      </c>
      <c r="G2037" t="str">
        <f>_xlfn.XLOOKUP(Orders_CLEAN[[#This Row],[ProductID]],Products[ProductID],Products[ProductName])</f>
        <v>Accessories Model 2</v>
      </c>
      <c r="H2037" t="str">
        <f>_xlfn.XLOOKUP(Orders_CLEAN[[#This Row],[ProductName]],Products[ProductName],Products[Category])</f>
        <v>Technology</v>
      </c>
      <c r="I2037" s="6">
        <f>_xlfn.XLOOKUP(Orders_CLEAN[[#This Row],[ProductID]],Products[ProductID],Products[Cost])</f>
        <v>31.01</v>
      </c>
      <c r="J2037">
        <v>3</v>
      </c>
      <c r="K2037" s="6">
        <v>49.68</v>
      </c>
      <c r="L2037" s="7">
        <v>0.2</v>
      </c>
      <c r="M2037" t="s">
        <v>36</v>
      </c>
      <c r="N2037" t="s">
        <v>47</v>
      </c>
      <c r="O2037" t="str">
        <f>_xlfn.XLOOKUP(Orders_CLEAN[[#This Row],[Region]],Region_lookup[RegionCode],Region_lookup[RegionName])</f>
        <v>Eastern Cape</v>
      </c>
      <c r="P2037" t="s">
        <v>58</v>
      </c>
      <c r="Q2037" t="str">
        <f>_xlfn.XLOOKUP(Orders_CLEAN[[#This Row],[EmployeeID]],Employees[EmployeeID],Employees[EmployeeName])</f>
        <v>Palesa Steyn</v>
      </c>
      <c r="R2037" s="8">
        <f>Orders_CLEAN[[#This Row],[Quantity]]*Orders_CLEAN[[#This Row],[UnitPrice]]*(1-Orders_CLEAN[[#This Row],[Discount]])</f>
        <v>119.232</v>
      </c>
      <c r="S2037" s="8">
        <f>Orders_CLEAN[[#This Row],[Cost]]*Orders_CLEAN[[#This Row],[Quantity]]</f>
        <v>93.03</v>
      </c>
      <c r="T2037" s="8">
        <f>Orders_CLEAN[[#This Row],[LineTotal]]-Orders_CLEAN[[#This Row],[LineCost]]</f>
        <v>26.201999999999998</v>
      </c>
      <c r="U2037" s="8" t="str">
        <f>IFERROR(IF(Orders_CLEAN[[#This Row],[Profit]]/Orders_CLEAN[[#This Row],[LineTotal]]&gt;0.3, "High", IF(Orders_CLEAN[[#This Row],[Profit]]/Orders_CLEAN[[#This Row],[LineTotal]]&gt;=0.15, "Medium", "Low")), "Quantity Error!")</f>
        <v>Medium</v>
      </c>
      <c r="V2037" s="8" t="str">
        <f>IF(COUNTIF(Returns[OrderID], Orders_CLEAN[[#This Row],[OrderID]])&gt;0, "Yes", "No")</f>
        <v>No</v>
      </c>
      <c r="W2037" s="19">
        <f>IF(Orders_CLEAN[[#This Row],[Returned]]="Yes",1,0)</f>
        <v>0</v>
      </c>
    </row>
    <row r="2038" spans="1:23" x14ac:dyDescent="0.2">
      <c r="A2038" t="s">
        <v>2877</v>
      </c>
      <c r="B2038" s="5">
        <v>45691</v>
      </c>
      <c r="C2038" s="5" t="str">
        <f>IF(Orders_CLEAN[[#This Row],[Quantity]]="", "Quantity Error!", "Q"&amp;ROUNDUP(MONTH(Orders_CLEAN[[#This Row],[OrderDate]])/3,0))</f>
        <v>Q1</v>
      </c>
      <c r="D2038" t="s">
        <v>1164</v>
      </c>
      <c r="E2038" t="str">
        <f>_xlfn.XLOOKUP(Orders_CLEAN[[#This Row],[CustomerID]],Customers[CustomerID],Customers[CustomerName])</f>
        <v>Nomvula Coetzee</v>
      </c>
      <c r="F2038" t="s">
        <v>26</v>
      </c>
      <c r="G2038" t="str">
        <f>_xlfn.XLOOKUP(Orders_CLEAN[[#This Row],[ProductID]],Products[ProductID],Products[ProductName])</f>
        <v>Bookcases Model 3</v>
      </c>
      <c r="H2038" t="str">
        <f>_xlfn.XLOOKUP(Orders_CLEAN[[#This Row],[ProductName]],Products[ProductName],Products[Category])</f>
        <v>Furniture</v>
      </c>
      <c r="I2038" s="6">
        <f>_xlfn.XLOOKUP(Orders_CLEAN[[#This Row],[ProductID]],Products[ProductID],Products[Cost])</f>
        <v>431.57</v>
      </c>
      <c r="J2038">
        <v>5</v>
      </c>
      <c r="K2038" s="6">
        <v>725.92</v>
      </c>
      <c r="L2038" s="7">
        <v>0.2</v>
      </c>
      <c r="M2038" t="s">
        <v>62</v>
      </c>
      <c r="N2038" t="s">
        <v>14</v>
      </c>
      <c r="O2038" t="str">
        <f>_xlfn.XLOOKUP(Orders_CLEAN[[#This Row],[Region]],Region_lookup[RegionCode],Region_lookup[RegionName])</f>
        <v>Western Cape</v>
      </c>
      <c r="P2038" t="s">
        <v>15</v>
      </c>
      <c r="Q2038" t="str">
        <f>_xlfn.XLOOKUP(Orders_CLEAN[[#This Row],[EmployeeID]],Employees[EmployeeID],Employees[EmployeeName])</f>
        <v>Anja Fourie</v>
      </c>
      <c r="R2038" s="8">
        <f>Orders_CLEAN[[#This Row],[Quantity]]*Orders_CLEAN[[#This Row],[UnitPrice]]*(1-Orders_CLEAN[[#This Row],[Discount]])</f>
        <v>2903.6800000000003</v>
      </c>
      <c r="S2038" s="8">
        <f>Orders_CLEAN[[#This Row],[Cost]]*Orders_CLEAN[[#This Row],[Quantity]]</f>
        <v>2157.85</v>
      </c>
      <c r="T2038" s="8">
        <f>Orders_CLEAN[[#This Row],[LineTotal]]-Orders_CLEAN[[#This Row],[LineCost]]</f>
        <v>745.83000000000038</v>
      </c>
      <c r="U2038" s="8" t="str">
        <f>IFERROR(IF(Orders_CLEAN[[#This Row],[Profit]]/Orders_CLEAN[[#This Row],[LineTotal]]&gt;0.3, "High", IF(Orders_CLEAN[[#This Row],[Profit]]/Orders_CLEAN[[#This Row],[LineTotal]]&gt;=0.15, "Medium", "Low")), "Quantity Error!")</f>
        <v>Medium</v>
      </c>
      <c r="V2038" s="8" t="str">
        <f>IF(COUNTIF(Returns[OrderID], Orders_CLEAN[[#This Row],[OrderID]])&gt;0, "Yes", "No")</f>
        <v>Yes</v>
      </c>
      <c r="W2038" s="19">
        <f>IF(Orders_CLEAN[[#This Row],[Returned]]="Yes",1,0)</f>
        <v>1</v>
      </c>
    </row>
    <row r="2039" spans="1:23" x14ac:dyDescent="0.2">
      <c r="A2039" t="s">
        <v>2879</v>
      </c>
      <c r="B2039" s="5">
        <v>45464</v>
      </c>
      <c r="C2039" s="5" t="str">
        <f>IF(Orders_CLEAN[[#This Row],[Quantity]]="", "Quantity Error!", "Q"&amp;ROUNDUP(MONTH(Orders_CLEAN[[#This Row],[OrderDate]])/3,0))</f>
        <v>Q2</v>
      </c>
      <c r="D2039" t="s">
        <v>57</v>
      </c>
      <c r="E2039" t="str">
        <f>_xlfn.XLOOKUP(Orders_CLEAN[[#This Row],[CustomerID]],Customers[CustomerID],Customers[CustomerName])</f>
        <v>Johan Van Der Merwe</v>
      </c>
      <c r="F2039" t="s">
        <v>231</v>
      </c>
      <c r="G2039" t="str">
        <f>_xlfn.XLOOKUP(Orders_CLEAN[[#This Row],[ProductID]],Products[ProductID],Products[ProductName])</f>
        <v>Accessories Model 2</v>
      </c>
      <c r="H2039" t="str">
        <f>_xlfn.XLOOKUP(Orders_CLEAN[[#This Row],[ProductName]],Products[ProductName],Products[Category])</f>
        <v>Technology</v>
      </c>
      <c r="I2039" s="6">
        <f>_xlfn.XLOOKUP(Orders_CLEAN[[#This Row],[ProductID]],Products[ProductID],Products[Cost])</f>
        <v>31.01</v>
      </c>
      <c r="J2039">
        <v>4</v>
      </c>
      <c r="K2039" s="6">
        <v>49.68</v>
      </c>
      <c r="L2039" s="7">
        <v>0</v>
      </c>
      <c r="M2039" t="s">
        <v>27</v>
      </c>
      <c r="N2039" t="s">
        <v>47</v>
      </c>
      <c r="O2039" t="str">
        <f>_xlfn.XLOOKUP(Orders_CLEAN[[#This Row],[Region]],Region_lookup[RegionCode],Region_lookup[RegionName])</f>
        <v>Eastern Cape</v>
      </c>
      <c r="P2039" t="s">
        <v>75</v>
      </c>
      <c r="Q2039" t="str">
        <f>_xlfn.XLOOKUP(Orders_CLEAN[[#This Row],[EmployeeID]],Employees[EmployeeID],Employees[EmployeeName])</f>
        <v>Francois Steyn</v>
      </c>
      <c r="R2039" s="8">
        <f>Orders_CLEAN[[#This Row],[Quantity]]*Orders_CLEAN[[#This Row],[UnitPrice]]*(1-Orders_CLEAN[[#This Row],[Discount]])</f>
        <v>198.72</v>
      </c>
      <c r="S2039" s="8">
        <f>Orders_CLEAN[[#This Row],[Cost]]*Orders_CLEAN[[#This Row],[Quantity]]</f>
        <v>124.04</v>
      </c>
      <c r="T2039" s="8">
        <f>Orders_CLEAN[[#This Row],[LineTotal]]-Orders_CLEAN[[#This Row],[LineCost]]</f>
        <v>74.679999999999993</v>
      </c>
      <c r="U2039" s="8" t="str">
        <f>IFERROR(IF(Orders_CLEAN[[#This Row],[Profit]]/Orders_CLEAN[[#This Row],[LineTotal]]&gt;0.3, "High", IF(Orders_CLEAN[[#This Row],[Profit]]/Orders_CLEAN[[#This Row],[LineTotal]]&gt;=0.15, "Medium", "Low")), "Quantity Error!")</f>
        <v>High</v>
      </c>
      <c r="V2039" s="8" t="str">
        <f>IF(COUNTIF(Returns[OrderID], Orders_CLEAN[[#This Row],[OrderID]])&gt;0, "Yes", "No")</f>
        <v>No</v>
      </c>
      <c r="W2039" s="19">
        <f>IF(Orders_CLEAN[[#This Row],[Returned]]="Yes",1,0)</f>
        <v>0</v>
      </c>
    </row>
    <row r="2040" spans="1:23" x14ac:dyDescent="0.2">
      <c r="A2040" t="s">
        <v>2880</v>
      </c>
      <c r="B2040" s="5">
        <v>45623</v>
      </c>
      <c r="C2040" s="5" t="str">
        <f>IF(Orders_CLEAN[[#This Row],[Quantity]]="", "Quantity Error!", "Q"&amp;ROUNDUP(MONTH(Orders_CLEAN[[#This Row],[OrderDate]])/3,0))</f>
        <v>Q4</v>
      </c>
      <c r="D2040" t="s">
        <v>246</v>
      </c>
      <c r="E2040" t="str">
        <f>_xlfn.XLOOKUP(Orders_CLEAN[[#This Row],[CustomerID]],Customers[CustomerID],Customers[CustomerName])</f>
        <v>Precious Steyn</v>
      </c>
      <c r="F2040" t="s">
        <v>61</v>
      </c>
      <c r="G2040" t="str">
        <f>_xlfn.XLOOKUP(Orders_CLEAN[[#This Row],[ProductID]],Products[ProductID],Products[ProductName])</f>
        <v>Laptops Model 4</v>
      </c>
      <c r="H2040" t="str">
        <f>_xlfn.XLOOKUP(Orders_CLEAN[[#This Row],[ProductName]],Products[ProductName],Products[Category])</f>
        <v>Technology</v>
      </c>
      <c r="I2040" s="6">
        <f>_xlfn.XLOOKUP(Orders_CLEAN[[#This Row],[ProductID]],Products[ProductID],Products[Cost])</f>
        <v>329.6</v>
      </c>
      <c r="J2040">
        <v>11</v>
      </c>
      <c r="K2040" s="6">
        <v>455.77</v>
      </c>
      <c r="L2040" s="7">
        <v>0.2</v>
      </c>
      <c r="M2040" t="s">
        <v>62</v>
      </c>
      <c r="N2040" t="s">
        <v>47</v>
      </c>
      <c r="O2040" t="str">
        <f>_xlfn.XLOOKUP(Orders_CLEAN[[#This Row],[Region]],Region_lookup[RegionCode],Region_lookup[RegionName])</f>
        <v>Eastern Cape</v>
      </c>
      <c r="P2040" t="s">
        <v>58</v>
      </c>
      <c r="Q2040" t="str">
        <f>_xlfn.XLOOKUP(Orders_CLEAN[[#This Row],[EmployeeID]],Employees[EmployeeID],Employees[EmployeeName])</f>
        <v>Palesa Steyn</v>
      </c>
      <c r="R2040" s="8">
        <f>Orders_CLEAN[[#This Row],[Quantity]]*Orders_CLEAN[[#This Row],[UnitPrice]]*(1-Orders_CLEAN[[#This Row],[Discount]])</f>
        <v>4010.7759999999998</v>
      </c>
      <c r="S2040" s="8">
        <f>Orders_CLEAN[[#This Row],[Cost]]*Orders_CLEAN[[#This Row],[Quantity]]</f>
        <v>3625.6000000000004</v>
      </c>
      <c r="T2040" s="8">
        <f>Orders_CLEAN[[#This Row],[LineTotal]]-Orders_CLEAN[[#This Row],[LineCost]]</f>
        <v>385.17599999999948</v>
      </c>
      <c r="U2040" s="8" t="str">
        <f>IFERROR(IF(Orders_CLEAN[[#This Row],[Profit]]/Orders_CLEAN[[#This Row],[LineTotal]]&gt;0.3, "High", IF(Orders_CLEAN[[#This Row],[Profit]]/Orders_CLEAN[[#This Row],[LineTotal]]&gt;=0.15, "Medium", "Low")), "Quantity Error!")</f>
        <v>Low</v>
      </c>
      <c r="V2040" s="8" t="str">
        <f>IF(COUNTIF(Returns[OrderID], Orders_CLEAN[[#This Row],[OrderID]])&gt;0, "Yes", "No")</f>
        <v>No</v>
      </c>
      <c r="W2040" s="19">
        <f>IF(Orders_CLEAN[[#This Row],[Returned]]="Yes",1,0)</f>
        <v>0</v>
      </c>
    </row>
    <row r="2041" spans="1:23" x14ac:dyDescent="0.2">
      <c r="A2041" t="s">
        <v>2883</v>
      </c>
      <c r="B2041" s="5">
        <v>45820</v>
      </c>
      <c r="C2041" s="5" t="str">
        <f>IF(Orders_CLEAN[[#This Row],[Quantity]]="", "Quantity Error!", "Q"&amp;ROUNDUP(MONTH(Orders_CLEAN[[#This Row],[OrderDate]])/3,0))</f>
        <v>Q2</v>
      </c>
      <c r="D2041" t="s">
        <v>493</v>
      </c>
      <c r="E2041" t="str">
        <f>_xlfn.XLOOKUP(Orders_CLEAN[[#This Row],[CustomerID]],Customers[CustomerID],Customers[CustomerName])</f>
        <v>Sipho Le Roux</v>
      </c>
      <c r="F2041" t="s">
        <v>216</v>
      </c>
      <c r="G2041" t="str">
        <f>_xlfn.XLOOKUP(Orders_CLEAN[[#This Row],[ProductID]],Products[ProductID],Products[ProductName])</f>
        <v>Pens Model 1</v>
      </c>
      <c r="H2041" t="str">
        <f>_xlfn.XLOOKUP(Orders_CLEAN[[#This Row],[ProductName]],Products[ProductName],Products[Category])</f>
        <v>Office Supplies</v>
      </c>
      <c r="I2041" s="6">
        <f>_xlfn.XLOOKUP(Orders_CLEAN[[#This Row],[ProductID]],Products[ProductID],Products[Cost])</f>
        <v>640.09</v>
      </c>
      <c r="J2041">
        <v>10</v>
      </c>
      <c r="K2041" s="6">
        <v>1169.26</v>
      </c>
      <c r="L2041" s="7">
        <v>0</v>
      </c>
      <c r="M2041" t="s">
        <v>27</v>
      </c>
      <c r="N2041" t="s">
        <v>47</v>
      </c>
      <c r="O2041" t="str">
        <f>_xlfn.XLOOKUP(Orders_CLEAN[[#This Row],[Region]],Region_lookup[RegionCode],Region_lookup[RegionName])</f>
        <v>Eastern Cape</v>
      </c>
      <c r="P2041" t="s">
        <v>75</v>
      </c>
      <c r="Q2041" t="str">
        <f>_xlfn.XLOOKUP(Orders_CLEAN[[#This Row],[EmployeeID]],Employees[EmployeeID],Employees[EmployeeName])</f>
        <v>Francois Steyn</v>
      </c>
      <c r="R2041" s="8">
        <f>Orders_CLEAN[[#This Row],[Quantity]]*Orders_CLEAN[[#This Row],[UnitPrice]]*(1-Orders_CLEAN[[#This Row],[Discount]])</f>
        <v>11692.6</v>
      </c>
      <c r="S2041" s="8">
        <f>Orders_CLEAN[[#This Row],[Cost]]*Orders_CLEAN[[#This Row],[Quantity]]</f>
        <v>6400.9000000000005</v>
      </c>
      <c r="T2041" s="8">
        <f>Orders_CLEAN[[#This Row],[LineTotal]]-Orders_CLEAN[[#This Row],[LineCost]]</f>
        <v>5291.7</v>
      </c>
      <c r="U2041" s="8" t="str">
        <f>IFERROR(IF(Orders_CLEAN[[#This Row],[Profit]]/Orders_CLEAN[[#This Row],[LineTotal]]&gt;0.3, "High", IF(Orders_CLEAN[[#This Row],[Profit]]/Orders_CLEAN[[#This Row],[LineTotal]]&gt;=0.15, "Medium", "Low")), "Quantity Error!")</f>
        <v>High</v>
      </c>
      <c r="V2041" s="8" t="str">
        <f>IF(COUNTIF(Returns[OrderID], Orders_CLEAN[[#This Row],[OrderID]])&gt;0, "Yes", "No")</f>
        <v>No</v>
      </c>
      <c r="W2041" s="19">
        <f>IF(Orders_CLEAN[[#This Row],[Returned]]="Yes",1,0)</f>
        <v>0</v>
      </c>
    </row>
    <row r="2042" spans="1:23" x14ac:dyDescent="0.2">
      <c r="A2042" t="s">
        <v>2884</v>
      </c>
      <c r="B2042" s="5">
        <v>45816</v>
      </c>
      <c r="C2042" s="5" t="str">
        <f>IF(Orders_CLEAN[[#This Row],[Quantity]]="", "Quantity Error!", "Q"&amp;ROUNDUP(MONTH(Orders_CLEAN[[#This Row],[OrderDate]])/3,0))</f>
        <v>Q2</v>
      </c>
      <c r="D2042" t="s">
        <v>126</v>
      </c>
      <c r="E2042" t="str">
        <f>_xlfn.XLOOKUP(Orders_CLEAN[[#This Row],[CustomerID]],Customers[CustomerID],Customers[CustomerName])</f>
        <v>Sipho Molefe</v>
      </c>
      <c r="F2042" t="s">
        <v>174</v>
      </c>
      <c r="G2042" t="str">
        <f>_xlfn.XLOOKUP(Orders_CLEAN[[#This Row],[ProductID]],Products[ProductID],Products[ProductName])</f>
        <v>Printers Model 4</v>
      </c>
      <c r="H2042" t="str">
        <f>_xlfn.XLOOKUP(Orders_CLEAN[[#This Row],[ProductName]],Products[ProductName],Products[Category])</f>
        <v>Technology</v>
      </c>
      <c r="I2042" s="6">
        <f>_xlfn.XLOOKUP(Orders_CLEAN[[#This Row],[ProductID]],Products[ProductID],Products[Cost])</f>
        <v>83.72</v>
      </c>
      <c r="J2042">
        <v>9</v>
      </c>
      <c r="K2042" s="6">
        <v>143.57</v>
      </c>
      <c r="L2042" s="7">
        <v>0.15</v>
      </c>
      <c r="M2042" t="s">
        <v>27</v>
      </c>
      <c r="N2042" t="s">
        <v>31</v>
      </c>
      <c r="O2042" t="str">
        <f>_xlfn.XLOOKUP(Orders_CLEAN[[#This Row],[Region]],Region_lookup[RegionCode],Region_lookup[RegionName])</f>
        <v>Gauteng</v>
      </c>
      <c r="P2042" t="s">
        <v>52</v>
      </c>
      <c r="Q2042" t="str">
        <f>_xlfn.XLOOKUP(Orders_CLEAN[[#This Row],[EmployeeID]],Employees[EmployeeID],Employees[EmployeeName])</f>
        <v>Precious Mbatha</v>
      </c>
      <c r="R2042" s="8">
        <f>Orders_CLEAN[[#This Row],[Quantity]]*Orders_CLEAN[[#This Row],[UnitPrice]]*(1-Orders_CLEAN[[#This Row],[Discount]])</f>
        <v>1098.3104999999998</v>
      </c>
      <c r="S2042" s="8">
        <f>Orders_CLEAN[[#This Row],[Cost]]*Orders_CLEAN[[#This Row],[Quantity]]</f>
        <v>753.48</v>
      </c>
      <c r="T2042" s="8">
        <f>Orders_CLEAN[[#This Row],[LineTotal]]-Orders_CLEAN[[#This Row],[LineCost]]</f>
        <v>344.8304999999998</v>
      </c>
      <c r="U2042" s="8" t="str">
        <f>IFERROR(IF(Orders_CLEAN[[#This Row],[Profit]]/Orders_CLEAN[[#This Row],[LineTotal]]&gt;0.3, "High", IF(Orders_CLEAN[[#This Row],[Profit]]/Orders_CLEAN[[#This Row],[LineTotal]]&gt;=0.15, "Medium", "Low")), "Quantity Error!")</f>
        <v>High</v>
      </c>
      <c r="V2042" s="8" t="str">
        <f>IF(COUNTIF(Returns[OrderID], Orders_CLEAN[[#This Row],[OrderID]])&gt;0, "Yes", "No")</f>
        <v>No</v>
      </c>
      <c r="W2042" s="19">
        <f>IF(Orders_CLEAN[[#This Row],[Returned]]="Yes",1,0)</f>
        <v>0</v>
      </c>
    </row>
    <row r="2043" spans="1:23" x14ac:dyDescent="0.2">
      <c r="A2043" t="s">
        <v>2885</v>
      </c>
      <c r="B2043" s="5">
        <v>45598</v>
      </c>
      <c r="C2043" s="5" t="str">
        <f>IF(Orders_CLEAN[[#This Row],[Quantity]]="", "Quantity Error!", "Q"&amp;ROUNDUP(MONTH(Orders_CLEAN[[#This Row],[OrderDate]])/3,0))</f>
        <v>Q4</v>
      </c>
      <c r="D2043" t="s">
        <v>510</v>
      </c>
      <c r="E2043" t="str">
        <f>_xlfn.XLOOKUP(Orders_CLEAN[[#This Row],[CustomerID]],Customers[CustomerID],Customers[CustomerName])</f>
        <v>Anja Sithole</v>
      </c>
      <c r="F2043" t="s">
        <v>30</v>
      </c>
      <c r="G2043" t="str">
        <f>_xlfn.XLOOKUP(Orders_CLEAN[[#This Row],[ProductID]],Products[ProductID],Products[ProductName])</f>
        <v>Paper Model 4</v>
      </c>
      <c r="H2043" t="str">
        <f>_xlfn.XLOOKUP(Orders_CLEAN[[#This Row],[ProductName]],Products[ProductName],Products[Category])</f>
        <v>Office Supplies</v>
      </c>
      <c r="I2043" s="6">
        <f>_xlfn.XLOOKUP(Orders_CLEAN[[#This Row],[ProductID]],Products[ProductID],Products[Cost])</f>
        <v>528.29</v>
      </c>
      <c r="J2043">
        <v>4</v>
      </c>
      <c r="K2043" s="6">
        <v>798.12</v>
      </c>
      <c r="L2043" s="7">
        <v>0.15</v>
      </c>
      <c r="M2043" t="s">
        <v>27</v>
      </c>
      <c r="N2043" t="s">
        <v>47</v>
      </c>
      <c r="O2043" t="str">
        <f>_xlfn.XLOOKUP(Orders_CLEAN[[#This Row],[Region]],Region_lookup[RegionCode],Region_lookup[RegionName])</f>
        <v>Eastern Cape</v>
      </c>
      <c r="P2043" t="s">
        <v>58</v>
      </c>
      <c r="Q2043" t="str">
        <f>_xlfn.XLOOKUP(Orders_CLEAN[[#This Row],[EmployeeID]],Employees[EmployeeID],Employees[EmployeeName])</f>
        <v>Palesa Steyn</v>
      </c>
      <c r="R2043" s="8">
        <f>Orders_CLEAN[[#This Row],[Quantity]]*Orders_CLEAN[[#This Row],[UnitPrice]]*(1-Orders_CLEAN[[#This Row],[Discount]])</f>
        <v>2713.6079999999997</v>
      </c>
      <c r="S2043" s="8">
        <f>Orders_CLEAN[[#This Row],[Cost]]*Orders_CLEAN[[#This Row],[Quantity]]</f>
        <v>2113.16</v>
      </c>
      <c r="T2043" s="8">
        <f>Orders_CLEAN[[#This Row],[LineTotal]]-Orders_CLEAN[[#This Row],[LineCost]]</f>
        <v>600.44799999999987</v>
      </c>
      <c r="U2043" s="8" t="str">
        <f>IFERROR(IF(Orders_CLEAN[[#This Row],[Profit]]/Orders_CLEAN[[#This Row],[LineTotal]]&gt;0.3, "High", IF(Orders_CLEAN[[#This Row],[Profit]]/Orders_CLEAN[[#This Row],[LineTotal]]&gt;=0.15, "Medium", "Low")), "Quantity Error!")</f>
        <v>Medium</v>
      </c>
      <c r="V2043" s="8" t="str">
        <f>IF(COUNTIF(Returns[OrderID], Orders_CLEAN[[#This Row],[OrderID]])&gt;0, "Yes", "No")</f>
        <v>No</v>
      </c>
      <c r="W2043" s="19">
        <f>IF(Orders_CLEAN[[#This Row],[Returned]]="Yes",1,0)</f>
        <v>0</v>
      </c>
    </row>
    <row r="2044" spans="1:23" x14ac:dyDescent="0.2">
      <c r="A2044" t="s">
        <v>2886</v>
      </c>
      <c r="B2044" s="5">
        <v>45748</v>
      </c>
      <c r="C2044" s="5" t="str">
        <f>IF(Orders_CLEAN[[#This Row],[Quantity]]="", "Quantity Error!", "Q"&amp;ROUNDUP(MONTH(Orders_CLEAN[[#This Row],[OrderDate]])/3,0))</f>
        <v>Q2</v>
      </c>
      <c r="D2044" t="s">
        <v>326</v>
      </c>
      <c r="E2044" t="str">
        <f>_xlfn.XLOOKUP(Orders_CLEAN[[#This Row],[CustomerID]],Customers[CustomerID],Customers[CustomerName])</f>
        <v>Nomsa Molefe</v>
      </c>
      <c r="F2044" t="s">
        <v>78</v>
      </c>
      <c r="G2044" t="str">
        <f>_xlfn.XLOOKUP(Orders_CLEAN[[#This Row],[ProductID]],Products[ProductID],Products[ProductName])</f>
        <v>Desks Model 3</v>
      </c>
      <c r="H2044" t="str">
        <f>_xlfn.XLOOKUP(Orders_CLEAN[[#This Row],[ProductName]],Products[ProductName],Products[Category])</f>
        <v>Furniture</v>
      </c>
      <c r="I2044" s="6">
        <f>_xlfn.XLOOKUP(Orders_CLEAN[[#This Row],[ProductID]],Products[ProductID],Products[Cost])</f>
        <v>388.07</v>
      </c>
      <c r="J2044">
        <v>9</v>
      </c>
      <c r="K2044" s="6">
        <v>782.41</v>
      </c>
      <c r="L2044" s="7">
        <v>0</v>
      </c>
      <c r="M2044" t="s">
        <v>36</v>
      </c>
      <c r="N2044" t="s">
        <v>21</v>
      </c>
      <c r="O2044" t="str">
        <f>_xlfn.XLOOKUP(Orders_CLEAN[[#This Row],[Region]],Region_lookup[RegionCode],Region_lookup[RegionName])</f>
        <v>KwaZulu-Natal</v>
      </c>
      <c r="P2044" t="s">
        <v>22</v>
      </c>
      <c r="Q2044" t="str">
        <f>_xlfn.XLOOKUP(Orders_CLEAN[[#This Row],[EmployeeID]],Employees[EmployeeID],Employees[EmployeeName])</f>
        <v>Thabo Le Roux</v>
      </c>
      <c r="R2044" s="8">
        <f>Orders_CLEAN[[#This Row],[Quantity]]*Orders_CLEAN[[#This Row],[UnitPrice]]*(1-Orders_CLEAN[[#This Row],[Discount]])</f>
        <v>7041.69</v>
      </c>
      <c r="S2044" s="8">
        <f>Orders_CLEAN[[#This Row],[Cost]]*Orders_CLEAN[[#This Row],[Quantity]]</f>
        <v>3492.63</v>
      </c>
      <c r="T2044" s="8">
        <f>Orders_CLEAN[[#This Row],[LineTotal]]-Orders_CLEAN[[#This Row],[LineCost]]</f>
        <v>3549.0599999999995</v>
      </c>
      <c r="U2044" s="8" t="str">
        <f>IFERROR(IF(Orders_CLEAN[[#This Row],[Profit]]/Orders_CLEAN[[#This Row],[LineTotal]]&gt;0.3, "High", IF(Orders_CLEAN[[#This Row],[Profit]]/Orders_CLEAN[[#This Row],[LineTotal]]&gt;=0.15, "Medium", "Low")), "Quantity Error!")</f>
        <v>High</v>
      </c>
      <c r="V2044" s="8" t="str">
        <f>IF(COUNTIF(Returns[OrderID], Orders_CLEAN[[#This Row],[OrderID]])&gt;0, "Yes", "No")</f>
        <v>No</v>
      </c>
      <c r="W2044" s="19">
        <f>IF(Orders_CLEAN[[#This Row],[Returned]]="Yes",1,0)</f>
        <v>0</v>
      </c>
    </row>
    <row r="2045" spans="1:23" x14ac:dyDescent="0.2">
      <c r="A2045" t="s">
        <v>2887</v>
      </c>
      <c r="B2045" s="5">
        <v>45296</v>
      </c>
      <c r="C2045" s="5" t="str">
        <f>IF(Orders_CLEAN[[#This Row],[Quantity]]="", "Quantity Error!", "Q"&amp;ROUNDUP(MONTH(Orders_CLEAN[[#This Row],[OrderDate]])/3,0))</f>
        <v>Q1</v>
      </c>
      <c r="D2045" t="s">
        <v>283</v>
      </c>
      <c r="E2045" t="str">
        <f>_xlfn.XLOOKUP(Orders_CLEAN[[#This Row],[CustomerID]],Customers[CustomerID],Customers[CustomerName])</f>
        <v>Precious Botha</v>
      </c>
      <c r="F2045" t="s">
        <v>51</v>
      </c>
      <c r="G2045" t="str">
        <f>_xlfn.XLOOKUP(Orders_CLEAN[[#This Row],[ProductID]],Products[ProductID],Products[ProductName])</f>
        <v>Bookcases Model 4</v>
      </c>
      <c r="H2045" t="str">
        <f>_xlfn.XLOOKUP(Orders_CLEAN[[#This Row],[ProductName]],Products[ProductName],Products[Category])</f>
        <v>Furniture</v>
      </c>
      <c r="I2045" s="6">
        <f>_xlfn.XLOOKUP(Orders_CLEAN[[#This Row],[ProductID]],Products[ProductID],Products[Cost])</f>
        <v>539.9</v>
      </c>
      <c r="J2045">
        <v>1</v>
      </c>
      <c r="K2045" s="6">
        <v>1019.72</v>
      </c>
      <c r="L2045" s="7">
        <v>0.05</v>
      </c>
      <c r="M2045" t="s">
        <v>62</v>
      </c>
      <c r="N2045" t="s">
        <v>21</v>
      </c>
      <c r="O2045" t="str">
        <f>_xlfn.XLOOKUP(Orders_CLEAN[[#This Row],[Region]],Region_lookup[RegionCode],Region_lookup[RegionName])</f>
        <v>KwaZulu-Natal</v>
      </c>
      <c r="P2045" t="s">
        <v>22</v>
      </c>
      <c r="Q2045" t="str">
        <f>_xlfn.XLOOKUP(Orders_CLEAN[[#This Row],[EmployeeID]],Employees[EmployeeID],Employees[EmployeeName])</f>
        <v>Thabo Le Roux</v>
      </c>
      <c r="R2045" s="8">
        <f>Orders_CLEAN[[#This Row],[Quantity]]*Orders_CLEAN[[#This Row],[UnitPrice]]*(1-Orders_CLEAN[[#This Row],[Discount]])</f>
        <v>968.73400000000004</v>
      </c>
      <c r="S2045" s="8">
        <f>Orders_CLEAN[[#This Row],[Cost]]*Orders_CLEAN[[#This Row],[Quantity]]</f>
        <v>539.9</v>
      </c>
      <c r="T2045" s="8">
        <f>Orders_CLEAN[[#This Row],[LineTotal]]-Orders_CLEAN[[#This Row],[LineCost]]</f>
        <v>428.83400000000006</v>
      </c>
      <c r="U2045" s="8" t="str">
        <f>IFERROR(IF(Orders_CLEAN[[#This Row],[Profit]]/Orders_CLEAN[[#This Row],[LineTotal]]&gt;0.3, "High", IF(Orders_CLEAN[[#This Row],[Profit]]/Orders_CLEAN[[#This Row],[LineTotal]]&gt;=0.15, "Medium", "Low")), "Quantity Error!")</f>
        <v>High</v>
      </c>
      <c r="V2045" s="8" t="str">
        <f>IF(COUNTIF(Returns[OrderID], Orders_CLEAN[[#This Row],[OrderID]])&gt;0, "Yes", "No")</f>
        <v>No</v>
      </c>
      <c r="W2045" s="19">
        <f>IF(Orders_CLEAN[[#This Row],[Returned]]="Yes",1,0)</f>
        <v>0</v>
      </c>
    </row>
    <row r="2046" spans="1:23" x14ac:dyDescent="0.2">
      <c r="A2046" t="s">
        <v>2888</v>
      </c>
      <c r="B2046" s="5">
        <v>45529</v>
      </c>
      <c r="C2046" s="5" t="str">
        <f>IF(Orders_CLEAN[[#This Row],[Quantity]]="", "Quantity Error!", "Q"&amp;ROUNDUP(MONTH(Orders_CLEAN[[#This Row],[OrderDate]])/3,0))</f>
        <v>Q3</v>
      </c>
      <c r="D2046" t="s">
        <v>478</v>
      </c>
      <c r="E2046" t="str">
        <f>_xlfn.XLOOKUP(Orders_CLEAN[[#This Row],[CustomerID]],Customers[CustomerID],Customers[CustomerName])</f>
        <v>Nomvula Van Der Merwe</v>
      </c>
      <c r="F2046" t="s">
        <v>100</v>
      </c>
      <c r="G2046" t="str">
        <f>_xlfn.XLOOKUP(Orders_CLEAN[[#This Row],[ProductID]],Products[ProductID],Products[ProductName])</f>
        <v>Printers Model 1</v>
      </c>
      <c r="H2046" t="str">
        <f>_xlfn.XLOOKUP(Orders_CLEAN[[#This Row],[ProductName]],Products[ProductName],Products[Category])</f>
        <v>Technology</v>
      </c>
      <c r="I2046" s="6">
        <f>_xlfn.XLOOKUP(Orders_CLEAN[[#This Row],[ProductID]],Products[ProductID],Products[Cost])</f>
        <v>595.79999999999995</v>
      </c>
      <c r="J2046">
        <v>1</v>
      </c>
      <c r="K2046" s="6">
        <v>1280.18</v>
      </c>
      <c r="L2046" s="7">
        <v>0.15</v>
      </c>
      <c r="M2046" t="s">
        <v>62</v>
      </c>
      <c r="N2046" t="s">
        <v>31</v>
      </c>
      <c r="O2046" t="str">
        <f>_xlfn.XLOOKUP(Orders_CLEAN[[#This Row],[Region]],Region_lookup[RegionCode],Region_lookup[RegionName])</f>
        <v>Gauteng</v>
      </c>
      <c r="P2046" t="s">
        <v>32</v>
      </c>
      <c r="Q2046" t="str">
        <f>_xlfn.XLOOKUP(Orders_CLEAN[[#This Row],[EmployeeID]],Employees[EmployeeID],Employees[EmployeeName])</f>
        <v>Nomvula Mokoena</v>
      </c>
      <c r="R2046" s="8">
        <f>Orders_CLEAN[[#This Row],[Quantity]]*Orders_CLEAN[[#This Row],[UnitPrice]]*(1-Orders_CLEAN[[#This Row],[Discount]])</f>
        <v>1088.153</v>
      </c>
      <c r="S2046" s="8">
        <f>Orders_CLEAN[[#This Row],[Cost]]*Orders_CLEAN[[#This Row],[Quantity]]</f>
        <v>595.79999999999995</v>
      </c>
      <c r="T2046" s="8">
        <f>Orders_CLEAN[[#This Row],[LineTotal]]-Orders_CLEAN[[#This Row],[LineCost]]</f>
        <v>492.35300000000007</v>
      </c>
      <c r="U2046" s="8" t="str">
        <f>IFERROR(IF(Orders_CLEAN[[#This Row],[Profit]]/Orders_CLEAN[[#This Row],[LineTotal]]&gt;0.3, "High", IF(Orders_CLEAN[[#This Row],[Profit]]/Orders_CLEAN[[#This Row],[LineTotal]]&gt;=0.15, "Medium", "Low")), "Quantity Error!")</f>
        <v>High</v>
      </c>
      <c r="V2046" s="8" t="str">
        <f>IF(COUNTIF(Returns[OrderID], Orders_CLEAN[[#This Row],[OrderID]])&gt;0, "Yes", "No")</f>
        <v>No</v>
      </c>
      <c r="W2046" s="19">
        <f>IF(Orders_CLEAN[[#This Row],[Returned]]="Yes",1,0)</f>
        <v>0</v>
      </c>
    </row>
    <row r="2047" spans="1:23" x14ac:dyDescent="0.2">
      <c r="A2047" t="s">
        <v>2889</v>
      </c>
      <c r="B2047" s="5">
        <v>45524</v>
      </c>
      <c r="C2047" s="5" t="str">
        <f>IF(Orders_CLEAN[[#This Row],[Quantity]]="", "Quantity Error!", "Q"&amp;ROUNDUP(MONTH(Orders_CLEAN[[#This Row],[OrderDate]])/3,0))</f>
        <v>Q3</v>
      </c>
      <c r="D2047" t="s">
        <v>323</v>
      </c>
      <c r="E2047" t="str">
        <f>_xlfn.XLOOKUP(Orders_CLEAN[[#This Row],[CustomerID]],Customers[CustomerID],Customers[CustomerName])</f>
        <v>Nomsa Molefe</v>
      </c>
      <c r="F2047" t="s">
        <v>12</v>
      </c>
      <c r="G2047" t="str">
        <f>_xlfn.XLOOKUP(Orders_CLEAN[[#This Row],[ProductID]],Products[ProductID],Products[ProductName])</f>
        <v>Printers Model 3</v>
      </c>
      <c r="H2047" t="str">
        <f>_xlfn.XLOOKUP(Orders_CLEAN[[#This Row],[ProductName]],Products[ProductName],Products[Category])</f>
        <v>Technology</v>
      </c>
      <c r="I2047" s="6">
        <f>_xlfn.XLOOKUP(Orders_CLEAN[[#This Row],[ProductID]],Products[ProductID],Products[Cost])</f>
        <v>127.85</v>
      </c>
      <c r="J2047">
        <v>10</v>
      </c>
      <c r="K2047" s="6">
        <v>210.2</v>
      </c>
      <c r="L2047" s="7">
        <v>0.1</v>
      </c>
      <c r="M2047" t="s">
        <v>36</v>
      </c>
      <c r="N2047" t="s">
        <v>14</v>
      </c>
      <c r="O2047" t="str">
        <f>_xlfn.XLOOKUP(Orders_CLEAN[[#This Row],[Region]],Region_lookup[RegionCode],Region_lookup[RegionName])</f>
        <v>Western Cape</v>
      </c>
      <c r="P2047" t="s">
        <v>15</v>
      </c>
      <c r="Q2047" t="str">
        <f>_xlfn.XLOOKUP(Orders_CLEAN[[#This Row],[EmployeeID]],Employees[EmployeeID],Employees[EmployeeName])</f>
        <v>Anja Fourie</v>
      </c>
      <c r="R2047" s="8">
        <f>Orders_CLEAN[[#This Row],[Quantity]]*Orders_CLEAN[[#This Row],[UnitPrice]]*(1-Orders_CLEAN[[#This Row],[Discount]])</f>
        <v>1891.8</v>
      </c>
      <c r="S2047" s="8">
        <f>Orders_CLEAN[[#This Row],[Cost]]*Orders_CLEAN[[#This Row],[Quantity]]</f>
        <v>1278.5</v>
      </c>
      <c r="T2047" s="8">
        <f>Orders_CLEAN[[#This Row],[LineTotal]]-Orders_CLEAN[[#This Row],[LineCost]]</f>
        <v>613.29999999999995</v>
      </c>
      <c r="U2047" s="8" t="str">
        <f>IFERROR(IF(Orders_CLEAN[[#This Row],[Profit]]/Orders_CLEAN[[#This Row],[LineTotal]]&gt;0.3, "High", IF(Orders_CLEAN[[#This Row],[Profit]]/Orders_CLEAN[[#This Row],[LineTotal]]&gt;=0.15, "Medium", "Low")), "Quantity Error!")</f>
        <v>High</v>
      </c>
      <c r="V2047" s="8" t="str">
        <f>IF(COUNTIF(Returns[OrderID], Orders_CLEAN[[#This Row],[OrderID]])&gt;0, "Yes", "No")</f>
        <v>No</v>
      </c>
      <c r="W2047" s="19">
        <f>IF(Orders_CLEAN[[#This Row],[Returned]]="Yes",1,0)</f>
        <v>0</v>
      </c>
    </row>
    <row r="2048" spans="1:23" x14ac:dyDescent="0.2">
      <c r="A2048" t="s">
        <v>2890</v>
      </c>
      <c r="B2048" s="5">
        <v>45353</v>
      </c>
      <c r="C2048" s="5" t="str">
        <f>IF(Orders_CLEAN[[#This Row],[Quantity]]="", "Quantity Error!", "Q"&amp;ROUNDUP(MONTH(Orders_CLEAN[[#This Row],[OrderDate]])/3,0))</f>
        <v>Q1</v>
      </c>
      <c r="D2048" t="s">
        <v>147</v>
      </c>
      <c r="E2048" t="str">
        <f>_xlfn.XLOOKUP(Orders_CLEAN[[#This Row],[CustomerID]],Customers[CustomerID],Customers[CustomerName])</f>
        <v>Anja Botha</v>
      </c>
      <c r="F2048" t="s">
        <v>61</v>
      </c>
      <c r="G2048" t="str">
        <f>_xlfn.XLOOKUP(Orders_CLEAN[[#This Row],[ProductID]],Products[ProductID],Products[ProductName])</f>
        <v>Laptops Model 4</v>
      </c>
      <c r="H2048" t="str">
        <f>_xlfn.XLOOKUP(Orders_CLEAN[[#This Row],[ProductName]],Products[ProductName],Products[Category])</f>
        <v>Technology</v>
      </c>
      <c r="I2048" s="6">
        <f>_xlfn.XLOOKUP(Orders_CLEAN[[#This Row],[ProductID]],Products[ProductID],Products[Cost])</f>
        <v>329.6</v>
      </c>
      <c r="J2048">
        <v>9</v>
      </c>
      <c r="K2048" s="6">
        <v>455.77</v>
      </c>
      <c r="L2048" s="7">
        <v>0</v>
      </c>
      <c r="M2048" t="s">
        <v>27</v>
      </c>
      <c r="N2048" t="s">
        <v>31</v>
      </c>
      <c r="O2048" t="str">
        <f>_xlfn.XLOOKUP(Orders_CLEAN[[#This Row],[Region]],Region_lookup[RegionCode],Region_lookup[RegionName])</f>
        <v>Gauteng</v>
      </c>
      <c r="P2048" t="s">
        <v>43</v>
      </c>
      <c r="Q2048" t="str">
        <f>_xlfn.XLOOKUP(Orders_CLEAN[[#This Row],[EmployeeID]],Employees[EmployeeID],Employees[EmployeeName])</f>
        <v>Thabo Dlamini</v>
      </c>
      <c r="R2048" s="8">
        <f>Orders_CLEAN[[#This Row],[Quantity]]*Orders_CLEAN[[#This Row],[UnitPrice]]*(1-Orders_CLEAN[[#This Row],[Discount]])</f>
        <v>4101.93</v>
      </c>
      <c r="S2048" s="8">
        <f>Orders_CLEAN[[#This Row],[Cost]]*Orders_CLEAN[[#This Row],[Quantity]]</f>
        <v>2966.4</v>
      </c>
      <c r="T2048" s="8">
        <f>Orders_CLEAN[[#This Row],[LineTotal]]-Orders_CLEAN[[#This Row],[LineCost]]</f>
        <v>1135.5300000000002</v>
      </c>
      <c r="U2048" s="8" t="str">
        <f>IFERROR(IF(Orders_CLEAN[[#This Row],[Profit]]/Orders_CLEAN[[#This Row],[LineTotal]]&gt;0.3, "High", IF(Orders_CLEAN[[#This Row],[Profit]]/Orders_CLEAN[[#This Row],[LineTotal]]&gt;=0.15, "Medium", "Low")), "Quantity Error!")</f>
        <v>Medium</v>
      </c>
      <c r="V2048" s="8" t="str">
        <f>IF(COUNTIF(Returns[OrderID], Orders_CLEAN[[#This Row],[OrderID]])&gt;0, "Yes", "No")</f>
        <v>No</v>
      </c>
      <c r="W2048" s="19">
        <f>IF(Orders_CLEAN[[#This Row],[Returned]]="Yes",1,0)</f>
        <v>0</v>
      </c>
    </row>
    <row r="2049" spans="1:23" x14ac:dyDescent="0.2">
      <c r="A2049" t="s">
        <v>2891</v>
      </c>
      <c r="B2049" s="5">
        <v>45478</v>
      </c>
      <c r="C2049" s="5" t="str">
        <f>IF(Orders_CLEAN[[#This Row],[Quantity]]="", "Quantity Error!", "Q"&amp;ROUNDUP(MONTH(Orders_CLEAN[[#This Row],[OrderDate]])/3,0))</f>
        <v>Q3</v>
      </c>
      <c r="D2049" t="s">
        <v>404</v>
      </c>
      <c r="E2049" t="str">
        <f>_xlfn.XLOOKUP(Orders_CLEAN[[#This Row],[CustomerID]],Customers[CustomerID],Customers[CustomerName])</f>
        <v>Riaan Botha</v>
      </c>
      <c r="F2049" t="s">
        <v>166</v>
      </c>
      <c r="G2049" t="str">
        <f>_xlfn.XLOOKUP(Orders_CLEAN[[#This Row],[ProductID]],Products[ProductID],Products[ProductName])</f>
        <v>Monitors Model 2</v>
      </c>
      <c r="H2049" t="str">
        <f>_xlfn.XLOOKUP(Orders_CLEAN[[#This Row],[ProductName]],Products[ProductName],Products[Category])</f>
        <v>Technology</v>
      </c>
      <c r="I2049" s="6">
        <f>_xlfn.XLOOKUP(Orders_CLEAN[[#This Row],[ProductID]],Products[ProductID],Products[Cost])</f>
        <v>396.64</v>
      </c>
      <c r="J2049">
        <v>5</v>
      </c>
      <c r="K2049" s="6">
        <v>532.41999999999996</v>
      </c>
      <c r="L2049" s="7">
        <v>0.15</v>
      </c>
      <c r="M2049" t="s">
        <v>27</v>
      </c>
      <c r="N2049" t="s">
        <v>21</v>
      </c>
      <c r="O2049" t="str">
        <f>_xlfn.XLOOKUP(Orders_CLEAN[[#This Row],[Region]],Region_lookup[RegionCode],Region_lookup[RegionName])</f>
        <v>KwaZulu-Natal</v>
      </c>
      <c r="P2049" t="s">
        <v>22</v>
      </c>
      <c r="Q2049" t="str">
        <f>_xlfn.XLOOKUP(Orders_CLEAN[[#This Row],[EmployeeID]],Employees[EmployeeID],Employees[EmployeeName])</f>
        <v>Thabo Le Roux</v>
      </c>
      <c r="R2049" s="8">
        <f>Orders_CLEAN[[#This Row],[Quantity]]*Orders_CLEAN[[#This Row],[UnitPrice]]*(1-Orders_CLEAN[[#This Row],[Discount]])</f>
        <v>2262.7849999999999</v>
      </c>
      <c r="S2049" s="8">
        <f>Orders_CLEAN[[#This Row],[Cost]]*Orders_CLEAN[[#This Row],[Quantity]]</f>
        <v>1983.1999999999998</v>
      </c>
      <c r="T2049" s="8">
        <f>Orders_CLEAN[[#This Row],[LineTotal]]-Orders_CLEAN[[#This Row],[LineCost]]</f>
        <v>279.58500000000004</v>
      </c>
      <c r="U2049" s="8" t="str">
        <f>IFERROR(IF(Orders_CLEAN[[#This Row],[Profit]]/Orders_CLEAN[[#This Row],[LineTotal]]&gt;0.3, "High", IF(Orders_CLEAN[[#This Row],[Profit]]/Orders_CLEAN[[#This Row],[LineTotal]]&gt;=0.15, "Medium", "Low")), "Quantity Error!")</f>
        <v>Low</v>
      </c>
      <c r="V2049" s="8" t="str">
        <f>IF(COUNTIF(Returns[OrderID], Orders_CLEAN[[#This Row],[OrderID]])&gt;0, "Yes", "No")</f>
        <v>No</v>
      </c>
      <c r="W2049" s="19">
        <f>IF(Orders_CLEAN[[#This Row],[Returned]]="Yes",1,0)</f>
        <v>0</v>
      </c>
    </row>
    <row r="2050" spans="1:23" x14ac:dyDescent="0.2">
      <c r="A2050" t="s">
        <v>2892</v>
      </c>
      <c r="B2050" s="5">
        <v>45665</v>
      </c>
      <c r="C2050" s="5" t="str">
        <f>IF(Orders_CLEAN[[#This Row],[Quantity]]="", "Quantity Error!", "Q"&amp;ROUNDUP(MONTH(Orders_CLEAN[[#This Row],[OrderDate]])/3,0))</f>
        <v>Q1</v>
      </c>
      <c r="D2050" t="s">
        <v>54</v>
      </c>
      <c r="E2050" t="str">
        <f>_xlfn.XLOOKUP(Orders_CLEAN[[#This Row],[CustomerID]],Customers[CustomerID],Customers[CustomerName])</f>
        <v>Precious Venter</v>
      </c>
      <c r="F2050" t="s">
        <v>55</v>
      </c>
      <c r="G2050" t="str">
        <f>_xlfn.XLOOKUP(Orders_CLEAN[[#This Row],[ProductID]],Products[ProductID],Products[ProductName])</f>
        <v>Paper Model 3</v>
      </c>
      <c r="H2050" t="str">
        <f>_xlfn.XLOOKUP(Orders_CLEAN[[#This Row],[ProductName]],Products[ProductName],Products[Category])</f>
        <v>Office Supplies</v>
      </c>
      <c r="I2050" s="6">
        <f>_xlfn.XLOOKUP(Orders_CLEAN[[#This Row],[ProductID]],Products[ProductID],Products[Cost])</f>
        <v>239.71</v>
      </c>
      <c r="J2050">
        <v>11</v>
      </c>
      <c r="K2050" s="6">
        <v>522.34</v>
      </c>
      <c r="L2050" s="7">
        <v>0.15</v>
      </c>
      <c r="M2050" t="s">
        <v>27</v>
      </c>
      <c r="N2050" t="s">
        <v>21</v>
      </c>
      <c r="O2050" t="str">
        <f>_xlfn.XLOOKUP(Orders_CLEAN[[#This Row],[Region]],Region_lookup[RegionCode],Region_lookup[RegionName])</f>
        <v>KwaZulu-Natal</v>
      </c>
      <c r="P2050" t="s">
        <v>22</v>
      </c>
      <c r="Q2050" t="str">
        <f>_xlfn.XLOOKUP(Orders_CLEAN[[#This Row],[EmployeeID]],Employees[EmployeeID],Employees[EmployeeName])</f>
        <v>Thabo Le Roux</v>
      </c>
      <c r="R2050" s="8">
        <f>Orders_CLEAN[[#This Row],[Quantity]]*Orders_CLEAN[[#This Row],[UnitPrice]]*(1-Orders_CLEAN[[#This Row],[Discount]])</f>
        <v>4883.8790000000008</v>
      </c>
      <c r="S2050" s="8">
        <f>Orders_CLEAN[[#This Row],[Cost]]*Orders_CLEAN[[#This Row],[Quantity]]</f>
        <v>2636.81</v>
      </c>
      <c r="T2050" s="8">
        <f>Orders_CLEAN[[#This Row],[LineTotal]]-Orders_CLEAN[[#This Row],[LineCost]]</f>
        <v>2247.0690000000009</v>
      </c>
      <c r="U2050" s="8" t="str">
        <f>IFERROR(IF(Orders_CLEAN[[#This Row],[Profit]]/Orders_CLEAN[[#This Row],[LineTotal]]&gt;0.3, "High", IF(Orders_CLEAN[[#This Row],[Profit]]/Orders_CLEAN[[#This Row],[LineTotal]]&gt;=0.15, "Medium", "Low")), "Quantity Error!")</f>
        <v>High</v>
      </c>
      <c r="V2050" s="8" t="str">
        <f>IF(COUNTIF(Returns[OrderID], Orders_CLEAN[[#This Row],[OrderID]])&gt;0, "Yes", "No")</f>
        <v>No</v>
      </c>
      <c r="W2050" s="19">
        <f>IF(Orders_CLEAN[[#This Row],[Returned]]="Yes",1,0)</f>
        <v>0</v>
      </c>
    </row>
    <row r="2051" spans="1:23" x14ac:dyDescent="0.2">
      <c r="A2051" t="s">
        <v>2893</v>
      </c>
      <c r="B2051" s="5">
        <v>45339</v>
      </c>
      <c r="C2051" s="5" t="str">
        <f>IF(Orders_CLEAN[[#This Row],[Quantity]]="", "Quantity Error!", "Q"&amp;ROUNDUP(MONTH(Orders_CLEAN[[#This Row],[OrderDate]])/3,0))</f>
        <v>Q1</v>
      </c>
      <c r="D2051" t="s">
        <v>296</v>
      </c>
      <c r="E2051" t="str">
        <f>_xlfn.XLOOKUP(Orders_CLEAN[[#This Row],[CustomerID]],Customers[CustomerID],Customers[CustomerName])</f>
        <v>Francois Le Roux</v>
      </c>
      <c r="F2051" t="s">
        <v>195</v>
      </c>
      <c r="G2051" t="str">
        <f>_xlfn.XLOOKUP(Orders_CLEAN[[#This Row],[ProductID]],Products[ProductID],Products[ProductName])</f>
        <v>Printers Model 2</v>
      </c>
      <c r="H2051" t="str">
        <f>_xlfn.XLOOKUP(Orders_CLEAN[[#This Row],[ProductName]],Products[ProductName],Products[Category])</f>
        <v>Technology</v>
      </c>
      <c r="I2051" s="6">
        <f>_xlfn.XLOOKUP(Orders_CLEAN[[#This Row],[ProductID]],Products[ProductID],Products[Cost])</f>
        <v>338.21</v>
      </c>
      <c r="J2051">
        <v>1</v>
      </c>
      <c r="K2051" s="6">
        <v>661.25</v>
      </c>
      <c r="L2051" s="7">
        <v>0</v>
      </c>
      <c r="M2051" t="s">
        <v>27</v>
      </c>
      <c r="N2051" t="s">
        <v>47</v>
      </c>
      <c r="O2051" t="str">
        <f>_xlfn.XLOOKUP(Orders_CLEAN[[#This Row],[Region]],Region_lookup[RegionCode],Region_lookup[RegionName])</f>
        <v>Eastern Cape</v>
      </c>
      <c r="P2051" t="s">
        <v>58</v>
      </c>
      <c r="Q2051" t="str">
        <f>_xlfn.XLOOKUP(Orders_CLEAN[[#This Row],[EmployeeID]],Employees[EmployeeID],Employees[EmployeeName])</f>
        <v>Palesa Steyn</v>
      </c>
      <c r="R2051" s="8">
        <f>Orders_CLEAN[[#This Row],[Quantity]]*Orders_CLEAN[[#This Row],[UnitPrice]]*(1-Orders_CLEAN[[#This Row],[Discount]])</f>
        <v>661.25</v>
      </c>
      <c r="S2051" s="8">
        <f>Orders_CLEAN[[#This Row],[Cost]]*Orders_CLEAN[[#This Row],[Quantity]]</f>
        <v>338.21</v>
      </c>
      <c r="T2051" s="8">
        <f>Orders_CLEAN[[#This Row],[LineTotal]]-Orders_CLEAN[[#This Row],[LineCost]]</f>
        <v>323.04000000000002</v>
      </c>
      <c r="U2051" s="8" t="str">
        <f>IFERROR(IF(Orders_CLEAN[[#This Row],[Profit]]/Orders_CLEAN[[#This Row],[LineTotal]]&gt;0.3, "High", IF(Orders_CLEAN[[#This Row],[Profit]]/Orders_CLEAN[[#This Row],[LineTotal]]&gt;=0.15, "Medium", "Low")), "Quantity Error!")</f>
        <v>High</v>
      </c>
      <c r="V2051" s="8" t="str">
        <f>IF(COUNTIF(Returns[OrderID], Orders_CLEAN[[#This Row],[OrderID]])&gt;0, "Yes", "No")</f>
        <v>No</v>
      </c>
      <c r="W2051" s="19">
        <f>IF(Orders_CLEAN[[#This Row],[Returned]]="Yes",1,0)</f>
        <v>0</v>
      </c>
    </row>
    <row r="2052" spans="1:23" x14ac:dyDescent="0.2">
      <c r="A2052" t="s">
        <v>2894</v>
      </c>
      <c r="B2052" s="5">
        <v>45655</v>
      </c>
      <c r="C2052" s="5" t="str">
        <f>IF(Orders_CLEAN[[#This Row],[Quantity]]="", "Quantity Error!", "Q"&amp;ROUNDUP(MONTH(Orders_CLEAN[[#This Row],[OrderDate]])/3,0))</f>
        <v>Q4</v>
      </c>
      <c r="D2052" t="s">
        <v>371</v>
      </c>
      <c r="E2052" t="str">
        <f>_xlfn.XLOOKUP(Orders_CLEAN[[#This Row],[CustomerID]],Customers[CustomerID],Customers[CustomerName])</f>
        <v>Nomsa Dlamini</v>
      </c>
      <c r="F2052" t="s">
        <v>192</v>
      </c>
      <c r="G2052" t="str">
        <f>_xlfn.XLOOKUP(Orders_CLEAN[[#This Row],[ProductID]],Products[ProductID],Products[ProductName])</f>
        <v>Laptops Model 1</v>
      </c>
      <c r="H2052" t="str">
        <f>_xlfn.XLOOKUP(Orders_CLEAN[[#This Row],[ProductName]],Products[ProductName],Products[Category])</f>
        <v>Technology</v>
      </c>
      <c r="I2052" s="6">
        <f>_xlfn.XLOOKUP(Orders_CLEAN[[#This Row],[ProductID]],Products[ProductID],Products[Cost])</f>
        <v>732.63</v>
      </c>
      <c r="J2052">
        <v>3</v>
      </c>
      <c r="K2052" s="6">
        <v>1069.8599999999999</v>
      </c>
      <c r="L2052" s="7">
        <v>0</v>
      </c>
      <c r="M2052" t="s">
        <v>62</v>
      </c>
      <c r="N2052" t="s">
        <v>31</v>
      </c>
      <c r="O2052" t="str">
        <f>_xlfn.XLOOKUP(Orders_CLEAN[[#This Row],[Region]],Region_lookup[RegionCode],Region_lookup[RegionName])</f>
        <v>Gauteng</v>
      </c>
      <c r="P2052" t="s">
        <v>43</v>
      </c>
      <c r="Q2052" t="str">
        <f>_xlfn.XLOOKUP(Orders_CLEAN[[#This Row],[EmployeeID]],Employees[EmployeeID],Employees[EmployeeName])</f>
        <v>Thabo Dlamini</v>
      </c>
      <c r="R2052" s="8">
        <f>Orders_CLEAN[[#This Row],[Quantity]]*Orders_CLEAN[[#This Row],[UnitPrice]]*(1-Orders_CLEAN[[#This Row],[Discount]])</f>
        <v>3209.58</v>
      </c>
      <c r="S2052" s="8">
        <f>Orders_CLEAN[[#This Row],[Cost]]*Orders_CLEAN[[#This Row],[Quantity]]</f>
        <v>2197.89</v>
      </c>
      <c r="T2052" s="8">
        <f>Orders_CLEAN[[#This Row],[LineTotal]]-Orders_CLEAN[[#This Row],[LineCost]]</f>
        <v>1011.69</v>
      </c>
      <c r="U2052" s="8" t="str">
        <f>IFERROR(IF(Orders_CLEAN[[#This Row],[Profit]]/Orders_CLEAN[[#This Row],[LineTotal]]&gt;0.3, "High", IF(Orders_CLEAN[[#This Row],[Profit]]/Orders_CLEAN[[#This Row],[LineTotal]]&gt;=0.15, "Medium", "Low")), "Quantity Error!")</f>
        <v>High</v>
      </c>
      <c r="V2052" s="8" t="str">
        <f>IF(COUNTIF(Returns[OrderID], Orders_CLEAN[[#This Row],[OrderID]])&gt;0, "Yes", "No")</f>
        <v>No</v>
      </c>
      <c r="W2052" s="19">
        <f>IF(Orders_CLEAN[[#This Row],[Returned]]="Yes",1,0)</f>
        <v>0</v>
      </c>
    </row>
    <row r="2053" spans="1:23" x14ac:dyDescent="0.2">
      <c r="A2053" t="s">
        <v>2895</v>
      </c>
      <c r="B2053" s="5">
        <v>45830</v>
      </c>
      <c r="C2053" s="5" t="str">
        <f>IF(Orders_CLEAN[[#This Row],[Quantity]]="", "Quantity Error!", "Q"&amp;ROUNDUP(MONTH(Orders_CLEAN[[#This Row],[OrderDate]])/3,0))</f>
        <v>Q2</v>
      </c>
      <c r="D2053" t="s">
        <v>194</v>
      </c>
      <c r="E2053" t="str">
        <f>_xlfn.XLOOKUP(Orders_CLEAN[[#This Row],[CustomerID]],Customers[CustomerID],Customers[CustomerName])</f>
        <v>Elmarie Molefe</v>
      </c>
      <c r="F2053" t="s">
        <v>108</v>
      </c>
      <c r="G2053" t="str">
        <f>_xlfn.XLOOKUP(Orders_CLEAN[[#This Row],[ProductID]],Products[ProductID],Products[ProductName])</f>
        <v>Staplers Model 2</v>
      </c>
      <c r="H2053" t="str">
        <f>_xlfn.XLOOKUP(Orders_CLEAN[[#This Row],[ProductName]],Products[ProductName],Products[Category])</f>
        <v>Office Supplies</v>
      </c>
      <c r="I2053" s="6">
        <f>_xlfn.XLOOKUP(Orders_CLEAN[[#This Row],[ProductID]],Products[ProductID],Products[Cost])</f>
        <v>723.21</v>
      </c>
      <c r="J2053">
        <v>11</v>
      </c>
      <c r="K2053" s="6">
        <v>1348.08</v>
      </c>
      <c r="L2053" s="7">
        <v>0.1</v>
      </c>
      <c r="M2053" t="s">
        <v>13</v>
      </c>
      <c r="N2053" t="s">
        <v>14</v>
      </c>
      <c r="O2053" t="str">
        <f>_xlfn.XLOOKUP(Orders_CLEAN[[#This Row],[Region]],Region_lookup[RegionCode],Region_lookup[RegionName])</f>
        <v>Western Cape</v>
      </c>
      <c r="P2053" t="s">
        <v>93</v>
      </c>
      <c r="Q2053" t="str">
        <f>_xlfn.XLOOKUP(Orders_CLEAN[[#This Row],[EmployeeID]],Employees[EmployeeID],Employees[EmployeeName])</f>
        <v>Anja Zulu</v>
      </c>
      <c r="R2053" s="8">
        <f>Orders_CLEAN[[#This Row],[Quantity]]*Orders_CLEAN[[#This Row],[UnitPrice]]*(1-Orders_CLEAN[[#This Row],[Discount]])</f>
        <v>13345.992</v>
      </c>
      <c r="S2053" s="8">
        <f>Orders_CLEAN[[#This Row],[Cost]]*Orders_CLEAN[[#This Row],[Quantity]]</f>
        <v>7955.31</v>
      </c>
      <c r="T2053" s="8">
        <f>Orders_CLEAN[[#This Row],[LineTotal]]-Orders_CLEAN[[#This Row],[LineCost]]</f>
        <v>5390.6819999999998</v>
      </c>
      <c r="U2053" s="8" t="str">
        <f>IFERROR(IF(Orders_CLEAN[[#This Row],[Profit]]/Orders_CLEAN[[#This Row],[LineTotal]]&gt;0.3, "High", IF(Orders_CLEAN[[#This Row],[Profit]]/Orders_CLEAN[[#This Row],[LineTotal]]&gt;=0.15, "Medium", "Low")), "Quantity Error!")</f>
        <v>High</v>
      </c>
      <c r="V2053" s="8" t="str">
        <f>IF(COUNTIF(Returns[OrderID], Orders_CLEAN[[#This Row],[OrderID]])&gt;0, "Yes", "No")</f>
        <v>No</v>
      </c>
      <c r="W2053" s="19">
        <f>IF(Orders_CLEAN[[#This Row],[Returned]]="Yes",1,0)</f>
        <v>0</v>
      </c>
    </row>
    <row r="2054" spans="1:23" x14ac:dyDescent="0.2">
      <c r="A2054" t="s">
        <v>2896</v>
      </c>
      <c r="B2054" s="5">
        <v>45719</v>
      </c>
      <c r="C2054" s="5" t="str">
        <f>IF(Orders_CLEAN[[#This Row],[Quantity]]="", "Quantity Error!", "Q"&amp;ROUNDUP(MONTH(Orders_CLEAN[[#This Row],[OrderDate]])/3,0))</f>
        <v>Q1</v>
      </c>
      <c r="D2054" t="s">
        <v>570</v>
      </c>
      <c r="E2054" t="str">
        <f>_xlfn.XLOOKUP(Orders_CLEAN[[#This Row],[CustomerID]],Customers[CustomerID],Customers[CustomerName])</f>
        <v>Werner Joubert</v>
      </c>
      <c r="F2054" t="s">
        <v>216</v>
      </c>
      <c r="G2054" t="str">
        <f>_xlfn.XLOOKUP(Orders_CLEAN[[#This Row],[ProductID]],Products[ProductID],Products[ProductName])</f>
        <v>Pens Model 1</v>
      </c>
      <c r="H2054" t="str">
        <f>_xlfn.XLOOKUP(Orders_CLEAN[[#This Row],[ProductName]],Products[ProductName],Products[Category])</f>
        <v>Office Supplies</v>
      </c>
      <c r="I2054" s="6">
        <f>_xlfn.XLOOKUP(Orders_CLEAN[[#This Row],[ProductID]],Products[ProductID],Products[Cost])</f>
        <v>640.09</v>
      </c>
      <c r="J2054">
        <v>12</v>
      </c>
      <c r="K2054" s="6">
        <v>1169.26</v>
      </c>
      <c r="L2054" s="7">
        <v>0.05</v>
      </c>
      <c r="M2054" t="s">
        <v>27</v>
      </c>
      <c r="N2054" t="s">
        <v>21</v>
      </c>
      <c r="O2054" t="str">
        <f>_xlfn.XLOOKUP(Orders_CLEAN[[#This Row],[Region]],Region_lookup[RegionCode],Region_lookup[RegionName])</f>
        <v>KwaZulu-Natal</v>
      </c>
      <c r="P2054" t="s">
        <v>22</v>
      </c>
      <c r="Q2054" t="str">
        <f>_xlfn.XLOOKUP(Orders_CLEAN[[#This Row],[EmployeeID]],Employees[EmployeeID],Employees[EmployeeName])</f>
        <v>Thabo Le Roux</v>
      </c>
      <c r="R2054" s="8">
        <f>Orders_CLEAN[[#This Row],[Quantity]]*Orders_CLEAN[[#This Row],[UnitPrice]]*(1-Orders_CLEAN[[#This Row],[Discount]])</f>
        <v>13329.563999999998</v>
      </c>
      <c r="S2054" s="8">
        <f>Orders_CLEAN[[#This Row],[Cost]]*Orders_CLEAN[[#This Row],[Quantity]]</f>
        <v>7681.08</v>
      </c>
      <c r="T2054" s="8">
        <f>Orders_CLEAN[[#This Row],[LineTotal]]-Orders_CLEAN[[#This Row],[LineCost]]</f>
        <v>5648.4839999999986</v>
      </c>
      <c r="U2054" s="8" t="str">
        <f>IFERROR(IF(Orders_CLEAN[[#This Row],[Profit]]/Orders_CLEAN[[#This Row],[LineTotal]]&gt;0.3, "High", IF(Orders_CLEAN[[#This Row],[Profit]]/Orders_CLEAN[[#This Row],[LineTotal]]&gt;=0.15, "Medium", "Low")), "Quantity Error!")</f>
        <v>High</v>
      </c>
      <c r="V2054" s="8" t="str">
        <f>IF(COUNTIF(Returns[OrderID], Orders_CLEAN[[#This Row],[OrderID]])&gt;0, "Yes", "No")</f>
        <v>No</v>
      </c>
      <c r="W2054" s="19">
        <f>IF(Orders_CLEAN[[#This Row],[Returned]]="Yes",1,0)</f>
        <v>0</v>
      </c>
    </row>
    <row r="2055" spans="1:23" x14ac:dyDescent="0.2">
      <c r="A2055" t="s">
        <v>2897</v>
      </c>
      <c r="B2055" s="5">
        <v>45722</v>
      </c>
      <c r="C2055" s="5" t="str">
        <f>IF(Orders_CLEAN[[#This Row],[Quantity]]="", "Quantity Error!", "Q"&amp;ROUNDUP(MONTH(Orders_CLEAN[[#This Row],[OrderDate]])/3,0))</f>
        <v>Q1</v>
      </c>
      <c r="D2055" t="s">
        <v>187</v>
      </c>
      <c r="E2055" t="str">
        <f>_xlfn.XLOOKUP(Orders_CLEAN[[#This Row],[CustomerID]],Customers[CustomerID],Customers[CustomerName])</f>
        <v>Pieter Joubert</v>
      </c>
      <c r="F2055" t="s">
        <v>61</v>
      </c>
      <c r="G2055" t="str">
        <f>_xlfn.XLOOKUP(Orders_CLEAN[[#This Row],[ProductID]],Products[ProductID],Products[ProductName])</f>
        <v>Laptops Model 4</v>
      </c>
      <c r="H2055" t="str">
        <f>_xlfn.XLOOKUP(Orders_CLEAN[[#This Row],[ProductName]],Products[ProductName],Products[Category])</f>
        <v>Technology</v>
      </c>
      <c r="I2055" s="6">
        <f>_xlfn.XLOOKUP(Orders_CLEAN[[#This Row],[ProductID]],Products[ProductID],Products[Cost])</f>
        <v>329.6</v>
      </c>
      <c r="J2055">
        <v>6</v>
      </c>
      <c r="K2055" s="6">
        <v>455.77</v>
      </c>
      <c r="L2055" s="7">
        <v>0</v>
      </c>
      <c r="M2055" t="s">
        <v>27</v>
      </c>
      <c r="N2055" t="s">
        <v>14</v>
      </c>
      <c r="O2055" t="str">
        <f>_xlfn.XLOOKUP(Orders_CLEAN[[#This Row],[Region]],Region_lookup[RegionCode],Region_lookup[RegionName])</f>
        <v>Western Cape</v>
      </c>
      <c r="P2055" t="s">
        <v>93</v>
      </c>
      <c r="Q2055" t="str">
        <f>_xlfn.XLOOKUP(Orders_CLEAN[[#This Row],[EmployeeID]],Employees[EmployeeID],Employees[EmployeeName])</f>
        <v>Anja Zulu</v>
      </c>
      <c r="R2055" s="8">
        <f>Orders_CLEAN[[#This Row],[Quantity]]*Orders_CLEAN[[#This Row],[UnitPrice]]*(1-Orders_CLEAN[[#This Row],[Discount]])</f>
        <v>2734.62</v>
      </c>
      <c r="S2055" s="8">
        <f>Orders_CLEAN[[#This Row],[Cost]]*Orders_CLEAN[[#This Row],[Quantity]]</f>
        <v>1977.6000000000001</v>
      </c>
      <c r="T2055" s="8">
        <f>Orders_CLEAN[[#This Row],[LineTotal]]-Orders_CLEAN[[#This Row],[LineCost]]</f>
        <v>757.01999999999975</v>
      </c>
      <c r="U2055" s="8" t="str">
        <f>IFERROR(IF(Orders_CLEAN[[#This Row],[Profit]]/Orders_CLEAN[[#This Row],[LineTotal]]&gt;0.3, "High", IF(Orders_CLEAN[[#This Row],[Profit]]/Orders_CLEAN[[#This Row],[LineTotal]]&gt;=0.15, "Medium", "Low")), "Quantity Error!")</f>
        <v>Medium</v>
      </c>
      <c r="V2055" s="8" t="str">
        <f>IF(COUNTIF(Returns[OrderID], Orders_CLEAN[[#This Row],[OrderID]])&gt;0, "Yes", "No")</f>
        <v>No</v>
      </c>
      <c r="W2055" s="19">
        <f>IF(Orders_CLEAN[[#This Row],[Returned]]="Yes",1,0)</f>
        <v>0</v>
      </c>
    </row>
    <row r="2056" spans="1:23" x14ac:dyDescent="0.2">
      <c r="A2056" t="s">
        <v>2898</v>
      </c>
      <c r="B2056" s="5">
        <v>45460</v>
      </c>
      <c r="C2056" s="5" t="str">
        <f>IF(Orders_CLEAN[[#This Row],[Quantity]]="", "Quantity Error!", "Q"&amp;ROUNDUP(MONTH(Orders_CLEAN[[#This Row],[OrderDate]])/3,0))</f>
        <v>Q2</v>
      </c>
      <c r="D2056" t="s">
        <v>713</v>
      </c>
      <c r="E2056" t="str">
        <f>_xlfn.XLOOKUP(Orders_CLEAN[[#This Row],[CustomerID]],Customers[CustomerID],Customers[CustomerName])</f>
        <v>Bongani Le Roux</v>
      </c>
      <c r="F2056" t="s">
        <v>537</v>
      </c>
      <c r="G2056" t="str">
        <f>_xlfn.XLOOKUP(Orders_CLEAN[[#This Row],[ProductID]],Products[ProductID],Products[ProductName])</f>
        <v>Desks Model 4</v>
      </c>
      <c r="H2056" t="str">
        <f>_xlfn.XLOOKUP(Orders_CLEAN[[#This Row],[ProductName]],Products[ProductName],Products[Category])</f>
        <v>Furniture</v>
      </c>
      <c r="I2056" s="6">
        <f>_xlfn.XLOOKUP(Orders_CLEAN[[#This Row],[ProductID]],Products[ProductID],Products[Cost])</f>
        <v>598.51</v>
      </c>
      <c r="J2056">
        <v>7</v>
      </c>
      <c r="K2056" s="6">
        <v>940.73</v>
      </c>
      <c r="L2056" s="7">
        <v>0</v>
      </c>
      <c r="M2056" t="s">
        <v>27</v>
      </c>
      <c r="N2056" t="s">
        <v>31</v>
      </c>
      <c r="O2056" t="str">
        <f>_xlfn.XLOOKUP(Orders_CLEAN[[#This Row],[Region]],Region_lookup[RegionCode],Region_lookup[RegionName])</f>
        <v>Gauteng</v>
      </c>
      <c r="P2056" t="s">
        <v>52</v>
      </c>
      <c r="Q2056" t="str">
        <f>_xlfn.XLOOKUP(Orders_CLEAN[[#This Row],[EmployeeID]],Employees[EmployeeID],Employees[EmployeeName])</f>
        <v>Precious Mbatha</v>
      </c>
      <c r="R2056" s="8">
        <f>Orders_CLEAN[[#This Row],[Quantity]]*Orders_CLEAN[[#This Row],[UnitPrice]]*(1-Orders_CLEAN[[#This Row],[Discount]])</f>
        <v>6585.1100000000006</v>
      </c>
      <c r="S2056" s="8">
        <f>Orders_CLEAN[[#This Row],[Cost]]*Orders_CLEAN[[#This Row],[Quantity]]</f>
        <v>4189.57</v>
      </c>
      <c r="T2056" s="8">
        <f>Orders_CLEAN[[#This Row],[LineTotal]]-Orders_CLEAN[[#This Row],[LineCost]]</f>
        <v>2395.5400000000009</v>
      </c>
      <c r="U2056" s="8" t="str">
        <f>IFERROR(IF(Orders_CLEAN[[#This Row],[Profit]]/Orders_CLEAN[[#This Row],[LineTotal]]&gt;0.3, "High", IF(Orders_CLEAN[[#This Row],[Profit]]/Orders_CLEAN[[#This Row],[LineTotal]]&gt;=0.15, "Medium", "Low")), "Quantity Error!")</f>
        <v>High</v>
      </c>
      <c r="V2056" s="8" t="str">
        <f>IF(COUNTIF(Returns[OrderID], Orders_CLEAN[[#This Row],[OrderID]])&gt;0, "Yes", "No")</f>
        <v>No</v>
      </c>
      <c r="W2056" s="19">
        <f>IF(Orders_CLEAN[[#This Row],[Returned]]="Yes",1,0)</f>
        <v>0</v>
      </c>
    </row>
    <row r="2057" spans="1:23" x14ac:dyDescent="0.2">
      <c r="A2057" t="s">
        <v>2899</v>
      </c>
      <c r="B2057" s="5">
        <v>45337</v>
      </c>
      <c r="C2057" s="5" t="str">
        <f>IF(Orders_CLEAN[[#This Row],[Quantity]]="", "Quantity Error!", "Q"&amp;ROUNDUP(MONTH(Orders_CLEAN[[#This Row],[OrderDate]])/3,0))</f>
        <v>Q1</v>
      </c>
      <c r="D2057" t="s">
        <v>404</v>
      </c>
      <c r="E2057" t="str">
        <f>_xlfn.XLOOKUP(Orders_CLEAN[[#This Row],[CustomerID]],Customers[CustomerID],Customers[CustomerName])</f>
        <v>Riaan Botha</v>
      </c>
      <c r="F2057" t="s">
        <v>78</v>
      </c>
      <c r="G2057" t="str">
        <f>_xlfn.XLOOKUP(Orders_CLEAN[[#This Row],[ProductID]],Products[ProductID],Products[ProductName])</f>
        <v>Desks Model 3</v>
      </c>
      <c r="H2057" t="str">
        <f>_xlfn.XLOOKUP(Orders_CLEAN[[#This Row],[ProductName]],Products[ProductName],Products[Category])</f>
        <v>Furniture</v>
      </c>
      <c r="I2057" s="6">
        <f>_xlfn.XLOOKUP(Orders_CLEAN[[#This Row],[ProductID]],Products[ProductID],Products[Cost])</f>
        <v>388.07</v>
      </c>
      <c r="J2057">
        <v>10</v>
      </c>
      <c r="K2057" s="6">
        <v>782.41</v>
      </c>
      <c r="L2057" s="7">
        <v>0.15</v>
      </c>
      <c r="M2057" t="s">
        <v>13</v>
      </c>
      <c r="N2057" t="s">
        <v>21</v>
      </c>
      <c r="O2057" t="str">
        <f>_xlfn.XLOOKUP(Orders_CLEAN[[#This Row],[Region]],Region_lookup[RegionCode],Region_lookup[RegionName])</f>
        <v>KwaZulu-Natal</v>
      </c>
      <c r="P2057" t="s">
        <v>170</v>
      </c>
      <c r="Q2057" t="str">
        <f>_xlfn.XLOOKUP(Orders_CLEAN[[#This Row],[EmployeeID]],Employees[EmployeeID],Employees[EmployeeName])</f>
        <v>Nomvula Le Roux</v>
      </c>
      <c r="R2057" s="8">
        <f>Orders_CLEAN[[#This Row],[Quantity]]*Orders_CLEAN[[#This Row],[UnitPrice]]*(1-Orders_CLEAN[[#This Row],[Discount]])</f>
        <v>6650.4849999999997</v>
      </c>
      <c r="S2057" s="8">
        <f>Orders_CLEAN[[#This Row],[Cost]]*Orders_CLEAN[[#This Row],[Quantity]]</f>
        <v>3880.7</v>
      </c>
      <c r="T2057" s="8">
        <f>Orders_CLEAN[[#This Row],[LineTotal]]-Orders_CLEAN[[#This Row],[LineCost]]</f>
        <v>2769.7849999999999</v>
      </c>
      <c r="U2057" s="8" t="str">
        <f>IFERROR(IF(Orders_CLEAN[[#This Row],[Profit]]/Orders_CLEAN[[#This Row],[LineTotal]]&gt;0.3, "High", IF(Orders_CLEAN[[#This Row],[Profit]]/Orders_CLEAN[[#This Row],[LineTotal]]&gt;=0.15, "Medium", "Low")), "Quantity Error!")</f>
        <v>High</v>
      </c>
      <c r="V2057" s="8" t="str">
        <f>IF(COUNTIF(Returns[OrderID], Orders_CLEAN[[#This Row],[OrderID]])&gt;0, "Yes", "No")</f>
        <v>Yes</v>
      </c>
      <c r="W2057" s="19">
        <f>IF(Orders_CLEAN[[#This Row],[Returned]]="Yes",1,0)</f>
        <v>1</v>
      </c>
    </row>
    <row r="2058" spans="1:23" x14ac:dyDescent="0.2">
      <c r="A2058" t="s">
        <v>2901</v>
      </c>
      <c r="B2058" s="5">
        <v>45685</v>
      </c>
      <c r="C2058" s="5" t="str">
        <f>IF(Orders_CLEAN[[#This Row],[Quantity]]="", "Quantity Error!", "Q"&amp;ROUNDUP(MONTH(Orders_CLEAN[[#This Row],[OrderDate]])/3,0))</f>
        <v>Q1</v>
      </c>
      <c r="D2058" t="s">
        <v>451</v>
      </c>
      <c r="E2058" t="str">
        <f>_xlfn.XLOOKUP(Orders_CLEAN[[#This Row],[CustomerID]],Customers[CustomerID],Customers[CustomerName])</f>
        <v>Anja Dlamini</v>
      </c>
      <c r="F2058" t="s">
        <v>142</v>
      </c>
      <c r="G2058" t="str">
        <f>_xlfn.XLOOKUP(Orders_CLEAN[[#This Row],[ProductID]],Products[ProductID],Products[ProductName])</f>
        <v>Laptops Model 3</v>
      </c>
      <c r="H2058" t="str">
        <f>_xlfn.XLOOKUP(Orders_CLEAN[[#This Row],[ProductName]],Products[ProductName],Products[Category])</f>
        <v>Technology</v>
      </c>
      <c r="I2058" s="6">
        <f>_xlfn.XLOOKUP(Orders_CLEAN[[#This Row],[ProductID]],Products[ProductID],Products[Cost])</f>
        <v>727.96</v>
      </c>
      <c r="J2058">
        <v>5</v>
      </c>
      <c r="K2058" s="6">
        <v>1118.93</v>
      </c>
      <c r="L2058" s="7">
        <v>0.15</v>
      </c>
      <c r="M2058" t="s">
        <v>13</v>
      </c>
      <c r="N2058" t="s">
        <v>31</v>
      </c>
      <c r="O2058" t="str">
        <f>_xlfn.XLOOKUP(Orders_CLEAN[[#This Row],[Region]],Region_lookup[RegionCode],Region_lookup[RegionName])</f>
        <v>Gauteng</v>
      </c>
      <c r="P2058" t="s">
        <v>43</v>
      </c>
      <c r="Q2058" t="str">
        <f>_xlfn.XLOOKUP(Orders_CLEAN[[#This Row],[EmployeeID]],Employees[EmployeeID],Employees[EmployeeName])</f>
        <v>Thabo Dlamini</v>
      </c>
      <c r="R2058" s="8">
        <f>Orders_CLEAN[[#This Row],[Quantity]]*Orders_CLEAN[[#This Row],[UnitPrice]]*(1-Orders_CLEAN[[#This Row],[Discount]])</f>
        <v>4755.4525000000003</v>
      </c>
      <c r="S2058" s="8">
        <f>Orders_CLEAN[[#This Row],[Cost]]*Orders_CLEAN[[#This Row],[Quantity]]</f>
        <v>3639.8</v>
      </c>
      <c r="T2058" s="8">
        <f>Orders_CLEAN[[#This Row],[LineTotal]]-Orders_CLEAN[[#This Row],[LineCost]]</f>
        <v>1115.6525000000001</v>
      </c>
      <c r="U2058" s="8" t="str">
        <f>IFERROR(IF(Orders_CLEAN[[#This Row],[Profit]]/Orders_CLEAN[[#This Row],[LineTotal]]&gt;0.3, "High", IF(Orders_CLEAN[[#This Row],[Profit]]/Orders_CLEAN[[#This Row],[LineTotal]]&gt;=0.15, "Medium", "Low")), "Quantity Error!")</f>
        <v>Medium</v>
      </c>
      <c r="V2058" s="8" t="str">
        <f>IF(COUNTIF(Returns[OrderID], Orders_CLEAN[[#This Row],[OrderID]])&gt;0, "Yes", "No")</f>
        <v>No</v>
      </c>
      <c r="W2058" s="19">
        <f>IF(Orders_CLEAN[[#This Row],[Returned]]="Yes",1,0)</f>
        <v>0</v>
      </c>
    </row>
    <row r="2059" spans="1:23" x14ac:dyDescent="0.2">
      <c r="A2059" t="s">
        <v>2902</v>
      </c>
      <c r="B2059" s="5">
        <v>45394</v>
      </c>
      <c r="C2059" s="5" t="str">
        <f>IF(Orders_CLEAN[[#This Row],[Quantity]]="", "Quantity Error!", "Q"&amp;ROUNDUP(MONTH(Orders_CLEAN[[#This Row],[OrderDate]])/3,0))</f>
        <v>Q2</v>
      </c>
      <c r="D2059" t="s">
        <v>184</v>
      </c>
      <c r="E2059" t="str">
        <f>_xlfn.XLOOKUP(Orders_CLEAN[[#This Row],[CustomerID]],Customers[CustomerID],Customers[CustomerName])</f>
        <v>Deon Joubert</v>
      </c>
      <c r="F2059" t="s">
        <v>166</v>
      </c>
      <c r="G2059" t="str">
        <f>_xlfn.XLOOKUP(Orders_CLEAN[[#This Row],[ProductID]],Products[ProductID],Products[ProductName])</f>
        <v>Monitors Model 2</v>
      </c>
      <c r="H2059" t="str">
        <f>_xlfn.XLOOKUP(Orders_CLEAN[[#This Row],[ProductName]],Products[ProductName],Products[Category])</f>
        <v>Technology</v>
      </c>
      <c r="I2059" s="6">
        <f>_xlfn.XLOOKUP(Orders_CLEAN[[#This Row],[ProductID]],Products[ProductID],Products[Cost])</f>
        <v>396.64</v>
      </c>
      <c r="J2059">
        <v>9</v>
      </c>
      <c r="K2059" s="6">
        <v>532.41999999999996</v>
      </c>
      <c r="L2059" s="7">
        <v>0.1</v>
      </c>
      <c r="M2059" t="s">
        <v>36</v>
      </c>
      <c r="N2059" t="s">
        <v>47</v>
      </c>
      <c r="O2059" t="str">
        <f>_xlfn.XLOOKUP(Orders_CLEAN[[#This Row],[Region]],Region_lookup[RegionCode],Region_lookup[RegionName])</f>
        <v>Eastern Cape</v>
      </c>
      <c r="P2059" t="s">
        <v>58</v>
      </c>
      <c r="Q2059" t="str">
        <f>_xlfn.XLOOKUP(Orders_CLEAN[[#This Row],[EmployeeID]],Employees[EmployeeID],Employees[EmployeeName])</f>
        <v>Palesa Steyn</v>
      </c>
      <c r="R2059" s="8">
        <f>Orders_CLEAN[[#This Row],[Quantity]]*Orders_CLEAN[[#This Row],[UnitPrice]]*(1-Orders_CLEAN[[#This Row],[Discount]])</f>
        <v>4312.6019999999999</v>
      </c>
      <c r="S2059" s="8">
        <f>Orders_CLEAN[[#This Row],[Cost]]*Orders_CLEAN[[#This Row],[Quantity]]</f>
        <v>3569.7599999999998</v>
      </c>
      <c r="T2059" s="8">
        <f>Orders_CLEAN[[#This Row],[LineTotal]]-Orders_CLEAN[[#This Row],[LineCost]]</f>
        <v>742.8420000000001</v>
      </c>
      <c r="U2059" s="8" t="str">
        <f>IFERROR(IF(Orders_CLEAN[[#This Row],[Profit]]/Orders_CLEAN[[#This Row],[LineTotal]]&gt;0.3, "High", IF(Orders_CLEAN[[#This Row],[Profit]]/Orders_CLEAN[[#This Row],[LineTotal]]&gt;=0.15, "Medium", "Low")), "Quantity Error!")</f>
        <v>Medium</v>
      </c>
      <c r="V2059" s="8" t="str">
        <f>IF(COUNTIF(Returns[OrderID], Orders_CLEAN[[#This Row],[OrderID]])&gt;0, "Yes", "No")</f>
        <v>No</v>
      </c>
      <c r="W2059" s="19">
        <f>IF(Orders_CLEAN[[#This Row],[Returned]]="Yes",1,0)</f>
        <v>0</v>
      </c>
    </row>
    <row r="2060" spans="1:23" x14ac:dyDescent="0.2">
      <c r="A2060" t="s">
        <v>2904</v>
      </c>
      <c r="B2060" s="5">
        <v>45609</v>
      </c>
      <c r="C2060" s="5" t="str">
        <f>IF(Orders_CLEAN[[#This Row],[Quantity]]="", "Quantity Error!", "Q"&amp;ROUNDUP(MONTH(Orders_CLEAN[[#This Row],[OrderDate]])/3,0))</f>
        <v>Q4</v>
      </c>
      <c r="D2060" t="s">
        <v>394</v>
      </c>
      <c r="E2060" t="str">
        <f>_xlfn.XLOOKUP(Orders_CLEAN[[#This Row],[CustomerID]],Customers[CustomerID],Customers[CustomerName])</f>
        <v>Nomsa Pretorius</v>
      </c>
      <c r="F2060" t="s">
        <v>78</v>
      </c>
      <c r="G2060" t="str">
        <f>_xlfn.XLOOKUP(Orders_CLEAN[[#This Row],[ProductID]],Products[ProductID],Products[ProductName])</f>
        <v>Desks Model 3</v>
      </c>
      <c r="H2060" t="str">
        <f>_xlfn.XLOOKUP(Orders_CLEAN[[#This Row],[ProductName]],Products[ProductName],Products[Category])</f>
        <v>Furniture</v>
      </c>
      <c r="I2060" s="6">
        <f>_xlfn.XLOOKUP(Orders_CLEAN[[#This Row],[ProductID]],Products[ProductID],Products[Cost])</f>
        <v>388.07</v>
      </c>
      <c r="J2060">
        <v>2</v>
      </c>
      <c r="K2060" s="6">
        <v>782.41</v>
      </c>
      <c r="L2060" s="7">
        <v>0.05</v>
      </c>
      <c r="M2060" t="s">
        <v>27</v>
      </c>
      <c r="N2060" t="s">
        <v>21</v>
      </c>
      <c r="O2060" t="str">
        <f>_xlfn.XLOOKUP(Orders_CLEAN[[#This Row],[Region]],Region_lookup[RegionCode],Region_lookup[RegionName])</f>
        <v>KwaZulu-Natal</v>
      </c>
      <c r="P2060" t="s">
        <v>22</v>
      </c>
      <c r="Q2060" t="str">
        <f>_xlfn.XLOOKUP(Orders_CLEAN[[#This Row],[EmployeeID]],Employees[EmployeeID],Employees[EmployeeName])</f>
        <v>Thabo Le Roux</v>
      </c>
      <c r="R2060" s="8">
        <f>Orders_CLEAN[[#This Row],[Quantity]]*Orders_CLEAN[[#This Row],[UnitPrice]]*(1-Orders_CLEAN[[#This Row],[Discount]])</f>
        <v>1486.579</v>
      </c>
      <c r="S2060" s="8">
        <f>Orders_CLEAN[[#This Row],[Cost]]*Orders_CLEAN[[#This Row],[Quantity]]</f>
        <v>776.14</v>
      </c>
      <c r="T2060" s="8">
        <f>Orders_CLEAN[[#This Row],[LineTotal]]-Orders_CLEAN[[#This Row],[LineCost]]</f>
        <v>710.43899999999996</v>
      </c>
      <c r="U2060" s="8" t="str">
        <f>IFERROR(IF(Orders_CLEAN[[#This Row],[Profit]]/Orders_CLEAN[[#This Row],[LineTotal]]&gt;0.3, "High", IF(Orders_CLEAN[[#This Row],[Profit]]/Orders_CLEAN[[#This Row],[LineTotal]]&gt;=0.15, "Medium", "Low")), "Quantity Error!")</f>
        <v>High</v>
      </c>
      <c r="V2060" s="8" t="str">
        <f>IF(COUNTIF(Returns[OrderID], Orders_CLEAN[[#This Row],[OrderID]])&gt;0, "Yes", "No")</f>
        <v>No</v>
      </c>
      <c r="W2060" s="19">
        <f>IF(Orders_CLEAN[[#This Row],[Returned]]="Yes",1,0)</f>
        <v>0</v>
      </c>
    </row>
    <row r="2061" spans="1:23" x14ac:dyDescent="0.2">
      <c r="A2061" t="s">
        <v>2905</v>
      </c>
      <c r="B2061" s="5">
        <v>45707</v>
      </c>
      <c r="C2061" s="5" t="str">
        <f>IF(Orders_CLEAN[[#This Row],[Quantity]]="", "Quantity Error!", "Q"&amp;ROUNDUP(MONTH(Orders_CLEAN[[#This Row],[OrderDate]])/3,0))</f>
        <v>Q1</v>
      </c>
      <c r="D2061" t="s">
        <v>313</v>
      </c>
      <c r="E2061" t="str">
        <f>_xlfn.XLOOKUP(Orders_CLEAN[[#This Row],[CustomerID]],Customers[CustomerID],Customers[CustomerName])</f>
        <v>Johan Pretorius</v>
      </c>
      <c r="F2061" t="s">
        <v>139</v>
      </c>
      <c r="G2061" t="str">
        <f>_xlfn.XLOOKUP(Orders_CLEAN[[#This Row],[ProductID]],Products[ProductID],Products[ProductName])</f>
        <v>Envelopes Model 3</v>
      </c>
      <c r="H2061" t="str">
        <f>_xlfn.XLOOKUP(Orders_CLEAN[[#This Row],[ProductName]],Products[ProductName],Products[Category])</f>
        <v>Office Supplies</v>
      </c>
      <c r="I2061" s="6">
        <f>_xlfn.XLOOKUP(Orders_CLEAN[[#This Row],[ProductID]],Products[ProductID],Products[Cost])</f>
        <v>110.07</v>
      </c>
      <c r="J2061">
        <v>4</v>
      </c>
      <c r="K2061" s="6">
        <v>193.99</v>
      </c>
      <c r="L2061" s="7">
        <v>0.2</v>
      </c>
      <c r="M2061" t="s">
        <v>27</v>
      </c>
      <c r="N2061" t="s">
        <v>21</v>
      </c>
      <c r="O2061" t="str">
        <f>_xlfn.XLOOKUP(Orders_CLEAN[[#This Row],[Region]],Region_lookup[RegionCode],Region_lookup[RegionName])</f>
        <v>KwaZulu-Natal</v>
      </c>
      <c r="P2061" t="s">
        <v>22</v>
      </c>
      <c r="Q2061" t="str">
        <f>_xlfn.XLOOKUP(Orders_CLEAN[[#This Row],[EmployeeID]],Employees[EmployeeID],Employees[EmployeeName])</f>
        <v>Thabo Le Roux</v>
      </c>
      <c r="R2061" s="8">
        <f>Orders_CLEAN[[#This Row],[Quantity]]*Orders_CLEAN[[#This Row],[UnitPrice]]*(1-Orders_CLEAN[[#This Row],[Discount]])</f>
        <v>620.76800000000003</v>
      </c>
      <c r="S2061" s="8">
        <f>Orders_CLEAN[[#This Row],[Cost]]*Orders_CLEAN[[#This Row],[Quantity]]</f>
        <v>440.28</v>
      </c>
      <c r="T2061" s="8">
        <f>Orders_CLEAN[[#This Row],[LineTotal]]-Orders_CLEAN[[#This Row],[LineCost]]</f>
        <v>180.48800000000006</v>
      </c>
      <c r="U2061" s="8" t="str">
        <f>IFERROR(IF(Orders_CLEAN[[#This Row],[Profit]]/Orders_CLEAN[[#This Row],[LineTotal]]&gt;0.3, "High", IF(Orders_CLEAN[[#This Row],[Profit]]/Orders_CLEAN[[#This Row],[LineTotal]]&gt;=0.15, "Medium", "Low")), "Quantity Error!")</f>
        <v>Medium</v>
      </c>
      <c r="V2061" s="8" t="str">
        <f>IF(COUNTIF(Returns[OrderID], Orders_CLEAN[[#This Row],[OrderID]])&gt;0, "Yes", "No")</f>
        <v>No</v>
      </c>
      <c r="W2061" s="19">
        <f>IF(Orders_CLEAN[[#This Row],[Returned]]="Yes",1,0)</f>
        <v>0</v>
      </c>
    </row>
    <row r="2062" spans="1:23" x14ac:dyDescent="0.2">
      <c r="A2062" t="s">
        <v>2906</v>
      </c>
      <c r="B2062" s="5">
        <v>45401</v>
      </c>
      <c r="C2062" s="5" t="str">
        <f>IF(Orders_CLEAN[[#This Row],[Quantity]]="", "Quantity Error!", "Q"&amp;ROUNDUP(MONTH(Orders_CLEAN[[#This Row],[OrderDate]])/3,0))</f>
        <v>Q2</v>
      </c>
      <c r="D2062" t="s">
        <v>310</v>
      </c>
      <c r="E2062" t="str">
        <f>_xlfn.XLOOKUP(Orders_CLEAN[[#This Row],[CustomerID]],Customers[CustomerID],Customers[CustomerName])</f>
        <v>Riaan Khumalo</v>
      </c>
      <c r="F2062" t="s">
        <v>537</v>
      </c>
      <c r="G2062" t="str">
        <f>_xlfn.XLOOKUP(Orders_CLEAN[[#This Row],[ProductID]],Products[ProductID],Products[ProductName])</f>
        <v>Desks Model 4</v>
      </c>
      <c r="H2062" t="str">
        <f>_xlfn.XLOOKUP(Orders_CLEAN[[#This Row],[ProductName]],Products[ProductName],Products[Category])</f>
        <v>Furniture</v>
      </c>
      <c r="I2062" s="6">
        <f>_xlfn.XLOOKUP(Orders_CLEAN[[#This Row],[ProductID]],Products[ProductID],Products[Cost])</f>
        <v>598.51</v>
      </c>
      <c r="J2062">
        <v>2</v>
      </c>
      <c r="K2062" s="6">
        <v>940.73</v>
      </c>
      <c r="L2062" s="7">
        <v>0</v>
      </c>
      <c r="M2062" t="s">
        <v>62</v>
      </c>
      <c r="N2062" t="s">
        <v>14</v>
      </c>
      <c r="O2062" t="str">
        <f>_xlfn.XLOOKUP(Orders_CLEAN[[#This Row],[Region]],Region_lookup[RegionCode],Region_lookup[RegionName])</f>
        <v>Western Cape</v>
      </c>
      <c r="P2062" t="s">
        <v>15</v>
      </c>
      <c r="Q2062" t="str">
        <f>_xlfn.XLOOKUP(Orders_CLEAN[[#This Row],[EmployeeID]],Employees[EmployeeID],Employees[EmployeeName])</f>
        <v>Anja Fourie</v>
      </c>
      <c r="R2062" s="8">
        <f>Orders_CLEAN[[#This Row],[Quantity]]*Orders_CLEAN[[#This Row],[UnitPrice]]*(1-Orders_CLEAN[[#This Row],[Discount]])</f>
        <v>1881.46</v>
      </c>
      <c r="S2062" s="8">
        <f>Orders_CLEAN[[#This Row],[Cost]]*Orders_CLEAN[[#This Row],[Quantity]]</f>
        <v>1197.02</v>
      </c>
      <c r="T2062" s="8">
        <f>Orders_CLEAN[[#This Row],[LineTotal]]-Orders_CLEAN[[#This Row],[LineCost]]</f>
        <v>684.44</v>
      </c>
      <c r="U2062" s="8" t="str">
        <f>IFERROR(IF(Orders_CLEAN[[#This Row],[Profit]]/Orders_CLEAN[[#This Row],[LineTotal]]&gt;0.3, "High", IF(Orders_CLEAN[[#This Row],[Profit]]/Orders_CLEAN[[#This Row],[LineTotal]]&gt;=0.15, "Medium", "Low")), "Quantity Error!")</f>
        <v>High</v>
      </c>
      <c r="V2062" s="8" t="str">
        <f>IF(COUNTIF(Returns[OrderID], Orders_CLEAN[[#This Row],[OrderID]])&gt;0, "Yes", "No")</f>
        <v>No</v>
      </c>
      <c r="W2062" s="19">
        <f>IF(Orders_CLEAN[[#This Row],[Returned]]="Yes",1,0)</f>
        <v>0</v>
      </c>
    </row>
    <row r="2063" spans="1:23" x14ac:dyDescent="0.2">
      <c r="A2063" t="s">
        <v>2908</v>
      </c>
      <c r="B2063" s="5">
        <v>45776</v>
      </c>
      <c r="C2063" s="5" t="str">
        <f>IF(Orders_CLEAN[[#This Row],[Quantity]]="", "Quantity Error!", "Q"&amp;ROUNDUP(MONTH(Orders_CLEAN[[#This Row],[OrderDate]])/3,0))</f>
        <v>Q2</v>
      </c>
      <c r="D2063" t="s">
        <v>490</v>
      </c>
      <c r="E2063" t="str">
        <f>_xlfn.XLOOKUP(Orders_CLEAN[[#This Row],[CustomerID]],Customers[CustomerID],Customers[CustomerName])</f>
        <v>Pieter Dlamini</v>
      </c>
      <c r="F2063" t="s">
        <v>329</v>
      </c>
      <c r="G2063" t="str">
        <f>_xlfn.XLOOKUP(Orders_CLEAN[[#This Row],[ProductID]],Products[ProductID],Products[ProductName])</f>
        <v>Chairs Model 3</v>
      </c>
      <c r="H2063" t="str">
        <f>_xlfn.XLOOKUP(Orders_CLEAN[[#This Row],[ProductName]],Products[ProductName],Products[Category])</f>
        <v>Furniture</v>
      </c>
      <c r="I2063" s="6">
        <f>_xlfn.XLOOKUP(Orders_CLEAN[[#This Row],[ProductID]],Products[ProductID],Products[Cost])</f>
        <v>688.81</v>
      </c>
      <c r="J2063">
        <v>1</v>
      </c>
      <c r="K2063" s="6">
        <v>1334.92</v>
      </c>
      <c r="L2063" s="7">
        <v>0.05</v>
      </c>
      <c r="M2063" t="s">
        <v>27</v>
      </c>
      <c r="N2063" t="s">
        <v>47</v>
      </c>
      <c r="O2063" t="str">
        <f>_xlfn.XLOOKUP(Orders_CLEAN[[#This Row],[Region]],Region_lookup[RegionCode],Region_lookup[RegionName])</f>
        <v>Eastern Cape</v>
      </c>
      <c r="P2063" t="s">
        <v>75</v>
      </c>
      <c r="Q2063" t="str">
        <f>_xlfn.XLOOKUP(Orders_CLEAN[[#This Row],[EmployeeID]],Employees[EmployeeID],Employees[EmployeeName])</f>
        <v>Francois Steyn</v>
      </c>
      <c r="R2063" s="8">
        <f>Orders_CLEAN[[#This Row],[Quantity]]*Orders_CLEAN[[#This Row],[UnitPrice]]*(1-Orders_CLEAN[[#This Row],[Discount]])</f>
        <v>1268.174</v>
      </c>
      <c r="S2063" s="8">
        <f>Orders_CLEAN[[#This Row],[Cost]]*Orders_CLEAN[[#This Row],[Quantity]]</f>
        <v>688.81</v>
      </c>
      <c r="T2063" s="8">
        <f>Orders_CLEAN[[#This Row],[LineTotal]]-Orders_CLEAN[[#This Row],[LineCost]]</f>
        <v>579.36400000000003</v>
      </c>
      <c r="U2063" s="8" t="str">
        <f>IFERROR(IF(Orders_CLEAN[[#This Row],[Profit]]/Orders_CLEAN[[#This Row],[LineTotal]]&gt;0.3, "High", IF(Orders_CLEAN[[#This Row],[Profit]]/Orders_CLEAN[[#This Row],[LineTotal]]&gt;=0.15, "Medium", "Low")), "Quantity Error!")</f>
        <v>High</v>
      </c>
      <c r="V2063" s="8" t="str">
        <f>IF(COUNTIF(Returns[OrderID], Orders_CLEAN[[#This Row],[OrderID]])&gt;0, "Yes", "No")</f>
        <v>No</v>
      </c>
      <c r="W2063" s="19">
        <f>IF(Orders_CLEAN[[#This Row],[Returned]]="Yes",1,0)</f>
        <v>0</v>
      </c>
    </row>
    <row r="2064" spans="1:23" x14ac:dyDescent="0.2">
      <c r="A2064" t="s">
        <v>2909</v>
      </c>
      <c r="B2064" s="5">
        <v>45360</v>
      </c>
      <c r="C2064" s="5" t="str">
        <f>IF(Orders_CLEAN[[#This Row],[Quantity]]="", "Quantity Error!", "Q"&amp;ROUNDUP(MONTH(Orders_CLEAN[[#This Row],[OrderDate]])/3,0))</f>
        <v>Q1</v>
      </c>
      <c r="D2064" t="s">
        <v>478</v>
      </c>
      <c r="E2064" t="str">
        <f>_xlfn.XLOOKUP(Orders_CLEAN[[#This Row],[CustomerID]],Customers[CustomerID],Customers[CustomerName])</f>
        <v>Nomvula Van Der Merwe</v>
      </c>
      <c r="F2064" t="s">
        <v>114</v>
      </c>
      <c r="G2064" t="str">
        <f>_xlfn.XLOOKUP(Orders_CLEAN[[#This Row],[ProductID]],Products[ProductID],Products[ProductName])</f>
        <v>Staplers Model 4</v>
      </c>
      <c r="H2064" t="str">
        <f>_xlfn.XLOOKUP(Orders_CLEAN[[#This Row],[ProductName]],Products[ProductName],Products[Category])</f>
        <v>Office Supplies</v>
      </c>
      <c r="I2064" s="6">
        <f>_xlfn.XLOOKUP(Orders_CLEAN[[#This Row],[ProductID]],Products[ProductID],Products[Cost])</f>
        <v>465.76</v>
      </c>
      <c r="J2064">
        <v>1</v>
      </c>
      <c r="K2064" s="6">
        <v>906.25</v>
      </c>
      <c r="L2064" s="7">
        <v>0</v>
      </c>
      <c r="M2064" t="s">
        <v>62</v>
      </c>
      <c r="N2064" t="s">
        <v>31</v>
      </c>
      <c r="O2064" t="str">
        <f>_xlfn.XLOOKUP(Orders_CLEAN[[#This Row],[Region]],Region_lookup[RegionCode],Region_lookup[RegionName])</f>
        <v>Gauteng</v>
      </c>
      <c r="P2064" t="s">
        <v>43</v>
      </c>
      <c r="Q2064" t="str">
        <f>_xlfn.XLOOKUP(Orders_CLEAN[[#This Row],[EmployeeID]],Employees[EmployeeID],Employees[EmployeeName])</f>
        <v>Thabo Dlamini</v>
      </c>
      <c r="R2064" s="8">
        <f>Orders_CLEAN[[#This Row],[Quantity]]*Orders_CLEAN[[#This Row],[UnitPrice]]*(1-Orders_CLEAN[[#This Row],[Discount]])</f>
        <v>906.25</v>
      </c>
      <c r="S2064" s="8">
        <f>Orders_CLEAN[[#This Row],[Cost]]*Orders_CLEAN[[#This Row],[Quantity]]</f>
        <v>465.76</v>
      </c>
      <c r="T2064" s="8">
        <f>Orders_CLEAN[[#This Row],[LineTotal]]-Orders_CLEAN[[#This Row],[LineCost]]</f>
        <v>440.49</v>
      </c>
      <c r="U2064" s="8" t="str">
        <f>IFERROR(IF(Orders_CLEAN[[#This Row],[Profit]]/Orders_CLEAN[[#This Row],[LineTotal]]&gt;0.3, "High", IF(Orders_CLEAN[[#This Row],[Profit]]/Orders_CLEAN[[#This Row],[LineTotal]]&gt;=0.15, "Medium", "Low")), "Quantity Error!")</f>
        <v>High</v>
      </c>
      <c r="V2064" s="8" t="str">
        <f>IF(COUNTIF(Returns[OrderID], Orders_CLEAN[[#This Row],[OrderID]])&gt;0, "Yes", "No")</f>
        <v>No</v>
      </c>
      <c r="W2064" s="19">
        <f>IF(Orders_CLEAN[[#This Row],[Returned]]="Yes",1,0)</f>
        <v>0</v>
      </c>
    </row>
    <row r="2065" spans="1:23" x14ac:dyDescent="0.2">
      <c r="A2065" t="s">
        <v>2910</v>
      </c>
      <c r="B2065" s="5">
        <v>45732</v>
      </c>
      <c r="C2065" s="5" t="str">
        <f>IF(Orders_CLEAN[[#This Row],[Quantity]]="", "Quantity Error!", "Q"&amp;ROUNDUP(MONTH(Orders_CLEAN[[#This Row],[OrderDate]])/3,0))</f>
        <v>Q1</v>
      </c>
      <c r="D2065" t="s">
        <v>198</v>
      </c>
      <c r="E2065" t="str">
        <f>_xlfn.XLOOKUP(Orders_CLEAN[[#This Row],[CustomerID]],Customers[CustomerID],Customers[CustomerName])</f>
        <v>Nomsa Mahlangu</v>
      </c>
      <c r="F2065" t="s">
        <v>41</v>
      </c>
      <c r="G2065" t="str">
        <f>_xlfn.XLOOKUP(Orders_CLEAN[[#This Row],[ProductID]],Products[ProductID],Products[ProductName])</f>
        <v>Pens Model 3</v>
      </c>
      <c r="H2065" t="str">
        <f>_xlfn.XLOOKUP(Orders_CLEAN[[#This Row],[ProductName]],Products[ProductName],Products[Category])</f>
        <v>Office Supplies</v>
      </c>
      <c r="I2065" s="6">
        <f>_xlfn.XLOOKUP(Orders_CLEAN[[#This Row],[ProductID]],Products[ProductID],Products[Cost])</f>
        <v>498.61</v>
      </c>
      <c r="J2065">
        <v>6</v>
      </c>
      <c r="K2065" s="6">
        <v>944.31</v>
      </c>
      <c r="L2065" s="7">
        <v>0</v>
      </c>
      <c r="M2065" t="s">
        <v>62</v>
      </c>
      <c r="N2065" t="s">
        <v>47</v>
      </c>
      <c r="O2065" t="str">
        <f>_xlfn.XLOOKUP(Orders_CLEAN[[#This Row],[Region]],Region_lookup[RegionCode],Region_lookup[RegionName])</f>
        <v>Eastern Cape</v>
      </c>
      <c r="P2065" t="s">
        <v>48</v>
      </c>
      <c r="Q2065" t="str">
        <f>_xlfn.XLOOKUP(Orders_CLEAN[[#This Row],[EmployeeID]],Employees[EmployeeID],Employees[EmployeeName])</f>
        <v>Sipho Ndlovu</v>
      </c>
      <c r="R2065" s="8">
        <f>Orders_CLEAN[[#This Row],[Quantity]]*Orders_CLEAN[[#This Row],[UnitPrice]]*(1-Orders_CLEAN[[#This Row],[Discount]])</f>
        <v>5665.86</v>
      </c>
      <c r="S2065" s="8">
        <f>Orders_CLEAN[[#This Row],[Cost]]*Orders_CLEAN[[#This Row],[Quantity]]</f>
        <v>2991.66</v>
      </c>
      <c r="T2065" s="8">
        <f>Orders_CLEAN[[#This Row],[LineTotal]]-Orders_CLEAN[[#This Row],[LineCost]]</f>
        <v>2674.2</v>
      </c>
      <c r="U2065" s="8" t="str">
        <f>IFERROR(IF(Orders_CLEAN[[#This Row],[Profit]]/Orders_CLEAN[[#This Row],[LineTotal]]&gt;0.3, "High", IF(Orders_CLEAN[[#This Row],[Profit]]/Orders_CLEAN[[#This Row],[LineTotal]]&gt;=0.15, "Medium", "Low")), "Quantity Error!")</f>
        <v>High</v>
      </c>
      <c r="V2065" s="8" t="str">
        <f>IF(COUNTIF(Returns[OrderID], Orders_CLEAN[[#This Row],[OrderID]])&gt;0, "Yes", "No")</f>
        <v>No</v>
      </c>
      <c r="W2065" s="19">
        <f>IF(Orders_CLEAN[[#This Row],[Returned]]="Yes",1,0)</f>
        <v>0</v>
      </c>
    </row>
    <row r="2066" spans="1:23" x14ac:dyDescent="0.2">
      <c r="A2066" t="s">
        <v>2911</v>
      </c>
      <c r="B2066" s="5">
        <v>45421</v>
      </c>
      <c r="C2066" s="5" t="str">
        <f>IF(Orders_CLEAN[[#This Row],[Quantity]]="", "Quantity Error!", "Q"&amp;ROUNDUP(MONTH(Orders_CLEAN[[#This Row],[OrderDate]])/3,0))</f>
        <v>Q2</v>
      </c>
      <c r="D2066" t="s">
        <v>198</v>
      </c>
      <c r="E2066" t="str">
        <f>_xlfn.XLOOKUP(Orders_CLEAN[[#This Row],[CustomerID]],Customers[CustomerID],Customers[CustomerName])</f>
        <v>Nomsa Mahlangu</v>
      </c>
      <c r="F2066" t="s">
        <v>151</v>
      </c>
      <c r="G2066" t="str">
        <f>_xlfn.XLOOKUP(Orders_CLEAN[[#This Row],[ProductID]],Products[ProductID],Products[ProductName])</f>
        <v>Binders Model 3</v>
      </c>
      <c r="H2066" t="str">
        <f>_xlfn.XLOOKUP(Orders_CLEAN[[#This Row],[ProductName]],Products[ProductName],Products[Category])</f>
        <v>Office Supplies</v>
      </c>
      <c r="I2066" s="6">
        <f>_xlfn.XLOOKUP(Orders_CLEAN[[#This Row],[ProductID]],Products[ProductID],Products[Cost])</f>
        <v>487.09</v>
      </c>
      <c r="J2066">
        <v>8</v>
      </c>
      <c r="K2066" s="6">
        <v>838.72</v>
      </c>
      <c r="L2066" s="7">
        <v>0.15</v>
      </c>
      <c r="M2066" t="s">
        <v>27</v>
      </c>
      <c r="N2066" t="s">
        <v>47</v>
      </c>
      <c r="O2066" t="str">
        <f>_xlfn.XLOOKUP(Orders_CLEAN[[#This Row],[Region]],Region_lookup[RegionCode],Region_lookup[RegionName])</f>
        <v>Eastern Cape</v>
      </c>
      <c r="P2066" t="s">
        <v>48</v>
      </c>
      <c r="Q2066" t="str">
        <f>_xlfn.XLOOKUP(Orders_CLEAN[[#This Row],[EmployeeID]],Employees[EmployeeID],Employees[EmployeeName])</f>
        <v>Sipho Ndlovu</v>
      </c>
      <c r="R2066" s="8">
        <f>Orders_CLEAN[[#This Row],[Quantity]]*Orders_CLEAN[[#This Row],[UnitPrice]]*(1-Orders_CLEAN[[#This Row],[Discount]])</f>
        <v>5703.2960000000003</v>
      </c>
      <c r="S2066" s="8">
        <f>Orders_CLEAN[[#This Row],[Cost]]*Orders_CLEAN[[#This Row],[Quantity]]</f>
        <v>3896.72</v>
      </c>
      <c r="T2066" s="8">
        <f>Orders_CLEAN[[#This Row],[LineTotal]]-Orders_CLEAN[[#This Row],[LineCost]]</f>
        <v>1806.5760000000005</v>
      </c>
      <c r="U2066" s="8" t="str">
        <f>IFERROR(IF(Orders_CLEAN[[#This Row],[Profit]]/Orders_CLEAN[[#This Row],[LineTotal]]&gt;0.3, "High", IF(Orders_CLEAN[[#This Row],[Profit]]/Orders_CLEAN[[#This Row],[LineTotal]]&gt;=0.15, "Medium", "Low")), "Quantity Error!")</f>
        <v>High</v>
      </c>
      <c r="V2066" s="8" t="str">
        <f>IF(COUNTIF(Returns[OrderID], Orders_CLEAN[[#This Row],[OrderID]])&gt;0, "Yes", "No")</f>
        <v>No</v>
      </c>
      <c r="W2066" s="19">
        <f>IF(Orders_CLEAN[[#This Row],[Returned]]="Yes",1,0)</f>
        <v>0</v>
      </c>
    </row>
    <row r="2067" spans="1:23" x14ac:dyDescent="0.2">
      <c r="A2067" t="s">
        <v>2913</v>
      </c>
      <c r="B2067" s="5">
        <v>45736</v>
      </c>
      <c r="C2067" s="5" t="str">
        <f>IF(Orders_CLEAN[[#This Row],[Quantity]]="", "Quantity Error!", "Q"&amp;ROUNDUP(MONTH(Orders_CLEAN[[#This Row],[OrderDate]])/3,0))</f>
        <v>Q1</v>
      </c>
      <c r="D2067" t="s">
        <v>347</v>
      </c>
      <c r="E2067" t="str">
        <f>_xlfn.XLOOKUP(Orders_CLEAN[[#This Row],[CustomerID]],Customers[CustomerID],Customers[CustomerName])</f>
        <v>Bongani Molefe</v>
      </c>
      <c r="F2067" t="s">
        <v>127</v>
      </c>
      <c r="G2067" t="str">
        <f>_xlfn.XLOOKUP(Orders_CLEAN[[#This Row],[ProductID]],Products[ProductID],Products[ProductName])</f>
        <v>Staplers Model 3</v>
      </c>
      <c r="H2067" t="str">
        <f>_xlfn.XLOOKUP(Orders_CLEAN[[#This Row],[ProductName]],Products[ProductName],Products[Category])</f>
        <v>Office Supplies</v>
      </c>
      <c r="I2067" s="6">
        <f>_xlfn.XLOOKUP(Orders_CLEAN[[#This Row],[ProductID]],Products[ProductID],Products[Cost])</f>
        <v>250.6</v>
      </c>
      <c r="J2067">
        <v>11</v>
      </c>
      <c r="K2067" s="6">
        <v>418.2</v>
      </c>
      <c r="L2067" s="7">
        <v>0</v>
      </c>
      <c r="M2067" t="s">
        <v>27</v>
      </c>
      <c r="N2067" t="s">
        <v>47</v>
      </c>
      <c r="O2067" t="str">
        <f>_xlfn.XLOOKUP(Orders_CLEAN[[#This Row],[Region]],Region_lookup[RegionCode],Region_lookup[RegionName])</f>
        <v>Eastern Cape</v>
      </c>
      <c r="P2067" t="s">
        <v>48</v>
      </c>
      <c r="Q2067" t="str">
        <f>_xlfn.XLOOKUP(Orders_CLEAN[[#This Row],[EmployeeID]],Employees[EmployeeID],Employees[EmployeeName])</f>
        <v>Sipho Ndlovu</v>
      </c>
      <c r="R2067" s="8">
        <f>Orders_CLEAN[[#This Row],[Quantity]]*Orders_CLEAN[[#This Row],[UnitPrice]]*(1-Orders_CLEAN[[#This Row],[Discount]])</f>
        <v>4600.2</v>
      </c>
      <c r="S2067" s="8">
        <f>Orders_CLEAN[[#This Row],[Cost]]*Orders_CLEAN[[#This Row],[Quantity]]</f>
        <v>2756.6</v>
      </c>
      <c r="T2067" s="8">
        <f>Orders_CLEAN[[#This Row],[LineTotal]]-Orders_CLEAN[[#This Row],[LineCost]]</f>
        <v>1843.6</v>
      </c>
      <c r="U2067" s="8" t="str">
        <f>IFERROR(IF(Orders_CLEAN[[#This Row],[Profit]]/Orders_CLEAN[[#This Row],[LineTotal]]&gt;0.3, "High", IF(Orders_CLEAN[[#This Row],[Profit]]/Orders_CLEAN[[#This Row],[LineTotal]]&gt;=0.15, "Medium", "Low")), "Quantity Error!")</f>
        <v>High</v>
      </c>
      <c r="V2067" s="8" t="str">
        <f>IF(COUNTIF(Returns[OrderID], Orders_CLEAN[[#This Row],[OrderID]])&gt;0, "Yes", "No")</f>
        <v>No</v>
      </c>
      <c r="W2067" s="19">
        <f>IF(Orders_CLEAN[[#This Row],[Returned]]="Yes",1,0)</f>
        <v>0</v>
      </c>
    </row>
    <row r="2068" spans="1:23" x14ac:dyDescent="0.2">
      <c r="A2068" t="s">
        <v>2914</v>
      </c>
      <c r="B2068" s="5">
        <v>45785</v>
      </c>
      <c r="C2068" s="5" t="str">
        <f>IF(Orders_CLEAN[[#This Row],[Quantity]]="", "Quantity Error!", "Q"&amp;ROUNDUP(MONTH(Orders_CLEAN[[#This Row],[OrderDate]])/3,0))</f>
        <v>Q2</v>
      </c>
      <c r="D2068" t="s">
        <v>154</v>
      </c>
      <c r="E2068" t="str">
        <f>_xlfn.XLOOKUP(Orders_CLEAN[[#This Row],[CustomerID]],Customers[CustomerID],Customers[CustomerName])</f>
        <v>Nomvula Mahlangu</v>
      </c>
      <c r="F2068" t="s">
        <v>144</v>
      </c>
      <c r="G2068" t="str">
        <f>_xlfn.XLOOKUP(Orders_CLEAN[[#This Row],[ProductID]],Products[ProductID],Products[ProductName])</f>
        <v>Bookcases Model 1</v>
      </c>
      <c r="H2068" t="str">
        <f>_xlfn.XLOOKUP(Orders_CLEAN[[#This Row],[ProductName]],Products[ProductName],Products[Category])</f>
        <v>Furniture</v>
      </c>
      <c r="I2068" s="6">
        <f>_xlfn.XLOOKUP(Orders_CLEAN[[#This Row],[ProductID]],Products[ProductID],Products[Cost])</f>
        <v>644.65</v>
      </c>
      <c r="J2068">
        <v>11</v>
      </c>
      <c r="K2068" s="6">
        <v>1029.82</v>
      </c>
      <c r="L2068" s="7">
        <v>0.1</v>
      </c>
      <c r="M2068" t="s">
        <v>27</v>
      </c>
      <c r="N2068" t="s">
        <v>31</v>
      </c>
      <c r="O2068" t="str">
        <f>_xlfn.XLOOKUP(Orders_CLEAN[[#This Row],[Region]],Region_lookup[RegionCode],Region_lookup[RegionName])</f>
        <v>Gauteng</v>
      </c>
      <c r="P2068" t="s">
        <v>32</v>
      </c>
      <c r="Q2068" t="str">
        <f>_xlfn.XLOOKUP(Orders_CLEAN[[#This Row],[EmployeeID]],Employees[EmployeeID],Employees[EmployeeName])</f>
        <v>Nomvula Mokoena</v>
      </c>
      <c r="R2068" s="8">
        <f>Orders_CLEAN[[#This Row],[Quantity]]*Orders_CLEAN[[#This Row],[UnitPrice]]*(1-Orders_CLEAN[[#This Row],[Discount]])</f>
        <v>10195.217999999999</v>
      </c>
      <c r="S2068" s="8">
        <f>Orders_CLEAN[[#This Row],[Cost]]*Orders_CLEAN[[#This Row],[Quantity]]</f>
        <v>7091.15</v>
      </c>
      <c r="T2068" s="8">
        <f>Orders_CLEAN[[#This Row],[LineTotal]]-Orders_CLEAN[[#This Row],[LineCost]]</f>
        <v>3104.0679999999993</v>
      </c>
      <c r="U2068" s="8" t="str">
        <f>IFERROR(IF(Orders_CLEAN[[#This Row],[Profit]]/Orders_CLEAN[[#This Row],[LineTotal]]&gt;0.3, "High", IF(Orders_CLEAN[[#This Row],[Profit]]/Orders_CLEAN[[#This Row],[LineTotal]]&gt;=0.15, "Medium", "Low")), "Quantity Error!")</f>
        <v>High</v>
      </c>
      <c r="V2068" s="8" t="str">
        <f>IF(COUNTIF(Returns[OrderID], Orders_CLEAN[[#This Row],[OrderID]])&gt;0, "Yes", "No")</f>
        <v>No</v>
      </c>
      <c r="W2068" s="19">
        <f>IF(Orders_CLEAN[[#This Row],[Returned]]="Yes",1,0)</f>
        <v>0</v>
      </c>
    </row>
    <row r="2069" spans="1:23" x14ac:dyDescent="0.2">
      <c r="A2069" t="s">
        <v>2915</v>
      </c>
      <c r="B2069" s="5">
        <v>45549</v>
      </c>
      <c r="C2069" s="5" t="str">
        <f>IF(Orders_CLEAN[[#This Row],[Quantity]]="", "Quantity Error!", "Q"&amp;ROUNDUP(MONTH(Orders_CLEAN[[#This Row],[OrderDate]])/3,0))</f>
        <v>Q3</v>
      </c>
      <c r="D2069" t="s">
        <v>288</v>
      </c>
      <c r="E2069" t="str">
        <f>_xlfn.XLOOKUP(Orders_CLEAN[[#This Row],[CustomerID]],Customers[CustomerID],Customers[CustomerName])</f>
        <v>Francois Pretorius</v>
      </c>
      <c r="F2069" t="s">
        <v>35</v>
      </c>
      <c r="G2069" t="str">
        <f>_xlfn.XLOOKUP(Orders_CLEAN[[#This Row],[ProductID]],Products[ProductID],Products[ProductName])</f>
        <v>Accessories Model 1</v>
      </c>
      <c r="H2069" t="str">
        <f>_xlfn.XLOOKUP(Orders_CLEAN[[#This Row],[ProductName]],Products[ProductName],Products[Category])</f>
        <v>Technology</v>
      </c>
      <c r="I2069" s="6">
        <f>_xlfn.XLOOKUP(Orders_CLEAN[[#This Row],[ProductID]],Products[ProductID],Products[Cost])</f>
        <v>329.45</v>
      </c>
      <c r="J2069">
        <v>4</v>
      </c>
      <c r="K2069" s="6">
        <v>709.62</v>
      </c>
      <c r="L2069" s="7">
        <v>0.2</v>
      </c>
      <c r="M2069" t="s">
        <v>13</v>
      </c>
      <c r="N2069" t="s">
        <v>21</v>
      </c>
      <c r="O2069" t="str">
        <f>_xlfn.XLOOKUP(Orders_CLEAN[[#This Row],[Region]],Region_lookup[RegionCode],Region_lookup[RegionName])</f>
        <v>KwaZulu-Natal</v>
      </c>
      <c r="P2069" t="s">
        <v>170</v>
      </c>
      <c r="Q2069" t="str">
        <f>_xlfn.XLOOKUP(Orders_CLEAN[[#This Row],[EmployeeID]],Employees[EmployeeID],Employees[EmployeeName])</f>
        <v>Nomvula Le Roux</v>
      </c>
      <c r="R2069" s="8">
        <f>Orders_CLEAN[[#This Row],[Quantity]]*Orders_CLEAN[[#This Row],[UnitPrice]]*(1-Orders_CLEAN[[#This Row],[Discount]])</f>
        <v>2270.7840000000001</v>
      </c>
      <c r="S2069" s="8">
        <f>Orders_CLEAN[[#This Row],[Cost]]*Orders_CLEAN[[#This Row],[Quantity]]</f>
        <v>1317.8</v>
      </c>
      <c r="T2069" s="8">
        <f>Orders_CLEAN[[#This Row],[LineTotal]]-Orders_CLEAN[[#This Row],[LineCost]]</f>
        <v>952.98400000000015</v>
      </c>
      <c r="U2069" s="8" t="str">
        <f>IFERROR(IF(Orders_CLEAN[[#This Row],[Profit]]/Orders_CLEAN[[#This Row],[LineTotal]]&gt;0.3, "High", IF(Orders_CLEAN[[#This Row],[Profit]]/Orders_CLEAN[[#This Row],[LineTotal]]&gt;=0.15, "Medium", "Low")), "Quantity Error!")</f>
        <v>High</v>
      </c>
      <c r="V2069" s="8" t="str">
        <f>IF(COUNTIF(Returns[OrderID], Orders_CLEAN[[#This Row],[OrderID]])&gt;0, "Yes", "No")</f>
        <v>No</v>
      </c>
      <c r="W2069" s="19">
        <f>IF(Orders_CLEAN[[#This Row],[Returned]]="Yes",1,0)</f>
        <v>0</v>
      </c>
    </row>
    <row r="2070" spans="1:23" x14ac:dyDescent="0.2">
      <c r="A2070" t="s">
        <v>2916</v>
      </c>
      <c r="B2070" s="5">
        <v>45396</v>
      </c>
      <c r="C2070" s="5" t="str">
        <f>IF(Orders_CLEAN[[#This Row],[Quantity]]="", "Quantity Error!", "Q"&amp;ROUNDUP(MONTH(Orders_CLEAN[[#This Row],[OrderDate]])/3,0))</f>
        <v>Q2</v>
      </c>
      <c r="D2070" t="s">
        <v>336</v>
      </c>
      <c r="E2070" t="str">
        <f>_xlfn.XLOOKUP(Orders_CLEAN[[#This Row],[CustomerID]],Customers[CustomerID],Customers[CustomerName])</f>
        <v>Sipho Steyn</v>
      </c>
      <c r="F2070" t="s">
        <v>178</v>
      </c>
      <c r="G2070" t="str">
        <f>_xlfn.XLOOKUP(Orders_CLEAN[[#This Row],[ProductID]],Products[ProductID],Products[ProductName])</f>
        <v>Chairs Model 2</v>
      </c>
      <c r="H2070" t="str">
        <f>_xlfn.XLOOKUP(Orders_CLEAN[[#This Row],[ProductName]],Products[ProductName],Products[Category])</f>
        <v>Furniture</v>
      </c>
      <c r="I2070" s="6">
        <f>_xlfn.XLOOKUP(Orders_CLEAN[[#This Row],[ProductID]],Products[ProductID],Products[Cost])</f>
        <v>116.9</v>
      </c>
      <c r="J2070">
        <v>12</v>
      </c>
      <c r="K2070" s="6">
        <v>253.46</v>
      </c>
      <c r="L2070" s="7">
        <v>0</v>
      </c>
      <c r="M2070" t="s">
        <v>27</v>
      </c>
      <c r="N2070" t="s">
        <v>21</v>
      </c>
      <c r="O2070" t="str">
        <f>_xlfn.XLOOKUP(Orders_CLEAN[[#This Row],[Region]],Region_lookup[RegionCode],Region_lookup[RegionName])</f>
        <v>KwaZulu-Natal</v>
      </c>
      <c r="P2070" t="s">
        <v>97</v>
      </c>
      <c r="Q2070" t="str">
        <f>_xlfn.XLOOKUP(Orders_CLEAN[[#This Row],[EmployeeID]],Employees[EmployeeID],Employees[EmployeeName])</f>
        <v>Bongani Sithole</v>
      </c>
      <c r="R2070" s="8">
        <f>Orders_CLEAN[[#This Row],[Quantity]]*Orders_CLEAN[[#This Row],[UnitPrice]]*(1-Orders_CLEAN[[#This Row],[Discount]])</f>
        <v>3041.52</v>
      </c>
      <c r="S2070" s="8">
        <f>Orders_CLEAN[[#This Row],[Cost]]*Orders_CLEAN[[#This Row],[Quantity]]</f>
        <v>1402.8000000000002</v>
      </c>
      <c r="T2070" s="8">
        <f>Orders_CLEAN[[#This Row],[LineTotal]]-Orders_CLEAN[[#This Row],[LineCost]]</f>
        <v>1638.7199999999998</v>
      </c>
      <c r="U2070" s="8" t="str">
        <f>IFERROR(IF(Orders_CLEAN[[#This Row],[Profit]]/Orders_CLEAN[[#This Row],[LineTotal]]&gt;0.3, "High", IF(Orders_CLEAN[[#This Row],[Profit]]/Orders_CLEAN[[#This Row],[LineTotal]]&gt;=0.15, "Medium", "Low")), "Quantity Error!")</f>
        <v>High</v>
      </c>
      <c r="V2070" s="8" t="str">
        <f>IF(COUNTIF(Returns[OrderID], Orders_CLEAN[[#This Row],[OrderID]])&gt;0, "Yes", "No")</f>
        <v>No</v>
      </c>
      <c r="W2070" s="19">
        <f>IF(Orders_CLEAN[[#This Row],[Returned]]="Yes",1,0)</f>
        <v>0</v>
      </c>
    </row>
    <row r="2071" spans="1:23" x14ac:dyDescent="0.2">
      <c r="A2071" t="s">
        <v>2917</v>
      </c>
      <c r="B2071" s="5">
        <v>45615</v>
      </c>
      <c r="C2071" s="5" t="str">
        <f>IF(Orders_CLEAN[[#This Row],[Quantity]]="", "Quantity Error!", "Q"&amp;ROUNDUP(MONTH(Orders_CLEAN[[#This Row],[OrderDate]])/3,0))</f>
        <v>Q4</v>
      </c>
      <c r="D2071" t="s">
        <v>194</v>
      </c>
      <c r="E2071" t="str">
        <f>_xlfn.XLOOKUP(Orders_CLEAN[[#This Row],[CustomerID]],Customers[CustomerID],Customers[CustomerName])</f>
        <v>Elmarie Molefe</v>
      </c>
      <c r="F2071" t="s">
        <v>35</v>
      </c>
      <c r="G2071" t="str">
        <f>_xlfn.XLOOKUP(Orders_CLEAN[[#This Row],[ProductID]],Products[ProductID],Products[ProductName])</f>
        <v>Accessories Model 1</v>
      </c>
      <c r="H2071" t="str">
        <f>_xlfn.XLOOKUP(Orders_CLEAN[[#This Row],[ProductName]],Products[ProductName],Products[Category])</f>
        <v>Technology</v>
      </c>
      <c r="I2071" s="6">
        <f>_xlfn.XLOOKUP(Orders_CLEAN[[#This Row],[ProductID]],Products[ProductID],Products[Cost])</f>
        <v>329.45</v>
      </c>
      <c r="J2071">
        <v>10</v>
      </c>
      <c r="K2071" s="6">
        <v>709.62</v>
      </c>
      <c r="L2071" s="7">
        <v>0.2</v>
      </c>
      <c r="M2071" t="s">
        <v>27</v>
      </c>
      <c r="N2071" t="s">
        <v>14</v>
      </c>
      <c r="O2071" t="str">
        <f>_xlfn.XLOOKUP(Orders_CLEAN[[#This Row],[Region]],Region_lookup[RegionCode],Region_lookup[RegionName])</f>
        <v>Western Cape</v>
      </c>
      <c r="P2071" t="s">
        <v>93</v>
      </c>
      <c r="Q2071" t="str">
        <f>_xlfn.XLOOKUP(Orders_CLEAN[[#This Row],[EmployeeID]],Employees[EmployeeID],Employees[EmployeeName])</f>
        <v>Anja Zulu</v>
      </c>
      <c r="R2071" s="8">
        <f>Orders_CLEAN[[#This Row],[Quantity]]*Orders_CLEAN[[#This Row],[UnitPrice]]*(1-Orders_CLEAN[[#This Row],[Discount]])</f>
        <v>5676.96</v>
      </c>
      <c r="S2071" s="8">
        <f>Orders_CLEAN[[#This Row],[Cost]]*Orders_CLEAN[[#This Row],[Quantity]]</f>
        <v>3294.5</v>
      </c>
      <c r="T2071" s="8">
        <f>Orders_CLEAN[[#This Row],[LineTotal]]-Orders_CLEAN[[#This Row],[LineCost]]</f>
        <v>2382.46</v>
      </c>
      <c r="U2071" s="8" t="str">
        <f>IFERROR(IF(Orders_CLEAN[[#This Row],[Profit]]/Orders_CLEAN[[#This Row],[LineTotal]]&gt;0.3, "High", IF(Orders_CLEAN[[#This Row],[Profit]]/Orders_CLEAN[[#This Row],[LineTotal]]&gt;=0.15, "Medium", "Low")), "Quantity Error!")</f>
        <v>High</v>
      </c>
      <c r="V2071" s="8" t="str">
        <f>IF(COUNTIF(Returns[OrderID], Orders_CLEAN[[#This Row],[OrderID]])&gt;0, "Yes", "No")</f>
        <v>No</v>
      </c>
      <c r="W2071" s="19">
        <f>IF(Orders_CLEAN[[#This Row],[Returned]]="Yes",1,0)</f>
        <v>0</v>
      </c>
    </row>
    <row r="2072" spans="1:23" x14ac:dyDescent="0.2">
      <c r="A2072" t="s">
        <v>2919</v>
      </c>
      <c r="B2072" s="5">
        <v>45511</v>
      </c>
      <c r="C2072" s="5" t="str">
        <f>IF(Orders_CLEAN[[#This Row],[Quantity]]="", "Quantity Error!", "Q"&amp;ROUNDUP(MONTH(Orders_CLEAN[[#This Row],[OrderDate]])/3,0))</f>
        <v>Q3</v>
      </c>
      <c r="D2072" t="s">
        <v>77</v>
      </c>
      <c r="E2072" t="str">
        <f>_xlfn.XLOOKUP(Orders_CLEAN[[#This Row],[CustomerID]],Customers[CustomerID],Customers[CustomerName])</f>
        <v>Zanele Dlamini</v>
      </c>
      <c r="F2072" t="s">
        <v>73</v>
      </c>
      <c r="G2072" t="str">
        <f>_xlfn.XLOOKUP(Orders_CLEAN[[#This Row],[ProductID]],Products[ProductID],Products[ProductName])</f>
        <v>Tables Model 1</v>
      </c>
      <c r="H2072" t="str">
        <f>_xlfn.XLOOKUP(Orders_CLEAN[[#This Row],[ProductName]],Products[ProductName],Products[Category])</f>
        <v>Furniture</v>
      </c>
      <c r="I2072" s="6">
        <f>_xlfn.XLOOKUP(Orders_CLEAN[[#This Row],[ProductID]],Products[ProductID],Products[Cost])</f>
        <v>469.73</v>
      </c>
      <c r="J2072">
        <v>9</v>
      </c>
      <c r="K2072" s="6">
        <v>954.16</v>
      </c>
      <c r="L2072" s="7">
        <v>0</v>
      </c>
      <c r="M2072" t="s">
        <v>13</v>
      </c>
      <c r="N2072" t="s">
        <v>47</v>
      </c>
      <c r="O2072" t="str">
        <f>_xlfn.XLOOKUP(Orders_CLEAN[[#This Row],[Region]],Region_lookup[RegionCode],Region_lookup[RegionName])</f>
        <v>Eastern Cape</v>
      </c>
      <c r="P2072" t="s">
        <v>75</v>
      </c>
      <c r="Q2072" t="str">
        <f>_xlfn.XLOOKUP(Orders_CLEAN[[#This Row],[EmployeeID]],Employees[EmployeeID],Employees[EmployeeName])</f>
        <v>Francois Steyn</v>
      </c>
      <c r="R2072" s="8">
        <f>Orders_CLEAN[[#This Row],[Quantity]]*Orders_CLEAN[[#This Row],[UnitPrice]]*(1-Orders_CLEAN[[#This Row],[Discount]])</f>
        <v>8587.44</v>
      </c>
      <c r="S2072" s="8">
        <f>Orders_CLEAN[[#This Row],[Cost]]*Orders_CLEAN[[#This Row],[Quantity]]</f>
        <v>4227.57</v>
      </c>
      <c r="T2072" s="8">
        <f>Orders_CLEAN[[#This Row],[LineTotal]]-Orders_CLEAN[[#This Row],[LineCost]]</f>
        <v>4359.8700000000008</v>
      </c>
      <c r="U2072" s="8" t="str">
        <f>IFERROR(IF(Orders_CLEAN[[#This Row],[Profit]]/Orders_CLEAN[[#This Row],[LineTotal]]&gt;0.3, "High", IF(Orders_CLEAN[[#This Row],[Profit]]/Orders_CLEAN[[#This Row],[LineTotal]]&gt;=0.15, "Medium", "Low")), "Quantity Error!")</f>
        <v>High</v>
      </c>
      <c r="V2072" s="8" t="str">
        <f>IF(COUNTIF(Returns[OrderID], Orders_CLEAN[[#This Row],[OrderID]])&gt;0, "Yes", "No")</f>
        <v>No</v>
      </c>
      <c r="W2072" s="19">
        <f>IF(Orders_CLEAN[[#This Row],[Returned]]="Yes",1,0)</f>
        <v>0</v>
      </c>
    </row>
    <row r="2073" spans="1:23" x14ac:dyDescent="0.2">
      <c r="A2073" t="s">
        <v>2920</v>
      </c>
      <c r="B2073" s="5">
        <v>45799</v>
      </c>
      <c r="C2073" s="5" t="str">
        <f>IF(Orders_CLEAN[[#This Row],[Quantity]]="", "Quantity Error!", "Q"&amp;ROUNDUP(MONTH(Orders_CLEAN[[#This Row],[OrderDate]])/3,0))</f>
        <v>Q2</v>
      </c>
      <c r="D2073" t="s">
        <v>25</v>
      </c>
      <c r="E2073" t="str">
        <f>_xlfn.XLOOKUP(Orders_CLEAN[[#This Row],[CustomerID]],Customers[CustomerID],Customers[CustomerName])</f>
        <v>Anja Pretorius</v>
      </c>
      <c r="F2073" t="s">
        <v>216</v>
      </c>
      <c r="G2073" t="str">
        <f>_xlfn.XLOOKUP(Orders_CLEAN[[#This Row],[ProductID]],Products[ProductID],Products[ProductName])</f>
        <v>Pens Model 1</v>
      </c>
      <c r="H2073" t="str">
        <f>_xlfn.XLOOKUP(Orders_CLEAN[[#This Row],[ProductName]],Products[ProductName],Products[Category])</f>
        <v>Office Supplies</v>
      </c>
      <c r="I2073" s="6">
        <f>_xlfn.XLOOKUP(Orders_CLEAN[[#This Row],[ProductID]],Products[ProductID],Products[Cost])</f>
        <v>640.09</v>
      </c>
      <c r="J2073">
        <v>9</v>
      </c>
      <c r="K2073" s="6">
        <v>1169.26</v>
      </c>
      <c r="L2073" s="7">
        <v>0.1</v>
      </c>
      <c r="M2073" t="s">
        <v>36</v>
      </c>
      <c r="N2073" t="s">
        <v>14</v>
      </c>
      <c r="O2073" t="str">
        <f>_xlfn.XLOOKUP(Orders_CLEAN[[#This Row],[Region]],Region_lookup[RegionCode],Region_lookup[RegionName])</f>
        <v>Western Cape</v>
      </c>
      <c r="P2073" t="s">
        <v>93</v>
      </c>
      <c r="Q2073" t="str">
        <f>_xlfn.XLOOKUP(Orders_CLEAN[[#This Row],[EmployeeID]],Employees[EmployeeID],Employees[EmployeeName])</f>
        <v>Anja Zulu</v>
      </c>
      <c r="R2073" s="8">
        <f>Orders_CLEAN[[#This Row],[Quantity]]*Orders_CLEAN[[#This Row],[UnitPrice]]*(1-Orders_CLEAN[[#This Row],[Discount]])</f>
        <v>9471.0060000000012</v>
      </c>
      <c r="S2073" s="8">
        <f>Orders_CLEAN[[#This Row],[Cost]]*Orders_CLEAN[[#This Row],[Quantity]]</f>
        <v>5760.81</v>
      </c>
      <c r="T2073" s="8">
        <f>Orders_CLEAN[[#This Row],[LineTotal]]-Orders_CLEAN[[#This Row],[LineCost]]</f>
        <v>3710.1960000000008</v>
      </c>
      <c r="U2073" s="8" t="str">
        <f>IFERROR(IF(Orders_CLEAN[[#This Row],[Profit]]/Orders_CLEAN[[#This Row],[LineTotal]]&gt;0.3, "High", IF(Orders_CLEAN[[#This Row],[Profit]]/Orders_CLEAN[[#This Row],[LineTotal]]&gt;=0.15, "Medium", "Low")), "Quantity Error!")</f>
        <v>High</v>
      </c>
      <c r="V2073" s="8" t="str">
        <f>IF(COUNTIF(Returns[OrderID], Orders_CLEAN[[#This Row],[OrderID]])&gt;0, "Yes", "No")</f>
        <v>No</v>
      </c>
      <c r="W2073" s="19">
        <f>IF(Orders_CLEAN[[#This Row],[Returned]]="Yes",1,0)</f>
        <v>0</v>
      </c>
    </row>
    <row r="2074" spans="1:23" x14ac:dyDescent="0.2">
      <c r="A2074" t="s">
        <v>2921</v>
      </c>
      <c r="B2074" s="5">
        <v>45407</v>
      </c>
      <c r="C2074" s="5" t="str">
        <f>IF(Orders_CLEAN[[#This Row],[Quantity]]="", "Quantity Error!", "Q"&amp;ROUNDUP(MONTH(Orders_CLEAN[[#This Row],[OrderDate]])/3,0))</f>
        <v>Q2</v>
      </c>
      <c r="D2074" t="s">
        <v>204</v>
      </c>
      <c r="E2074" t="str">
        <f>_xlfn.XLOOKUP(Orders_CLEAN[[#This Row],[CustomerID]],Customers[CustomerID],Customers[CustomerName])</f>
        <v>Elmarie Mbatha</v>
      </c>
      <c r="F2074" t="s">
        <v>136</v>
      </c>
      <c r="G2074" t="str">
        <f>_xlfn.XLOOKUP(Orders_CLEAN[[#This Row],[ProductID]],Products[ProductID],Products[ProductName])</f>
        <v>Chairs Model 4</v>
      </c>
      <c r="H2074" t="str">
        <f>_xlfn.XLOOKUP(Orders_CLEAN[[#This Row],[ProductName]],Products[ProductName],Products[Category])</f>
        <v>Furniture</v>
      </c>
      <c r="I2074" s="6">
        <f>_xlfn.XLOOKUP(Orders_CLEAN[[#This Row],[ProductID]],Products[ProductID],Products[Cost])</f>
        <v>784.05</v>
      </c>
      <c r="J2074">
        <v>5</v>
      </c>
      <c r="K2074" s="6">
        <v>1700.53</v>
      </c>
      <c r="L2074" s="7">
        <v>0</v>
      </c>
      <c r="M2074" t="s">
        <v>27</v>
      </c>
      <c r="N2074" t="s">
        <v>14</v>
      </c>
      <c r="O2074" t="str">
        <f>_xlfn.XLOOKUP(Orders_CLEAN[[#This Row],[Region]],Region_lookup[RegionCode],Region_lookup[RegionName])</f>
        <v>Western Cape</v>
      </c>
      <c r="P2074" t="s">
        <v>15</v>
      </c>
      <c r="Q2074" t="str">
        <f>_xlfn.XLOOKUP(Orders_CLEAN[[#This Row],[EmployeeID]],Employees[EmployeeID],Employees[EmployeeName])</f>
        <v>Anja Fourie</v>
      </c>
      <c r="R2074" s="8">
        <f>Orders_CLEAN[[#This Row],[Quantity]]*Orders_CLEAN[[#This Row],[UnitPrice]]*(1-Orders_CLEAN[[#This Row],[Discount]])</f>
        <v>8502.65</v>
      </c>
      <c r="S2074" s="8">
        <f>Orders_CLEAN[[#This Row],[Cost]]*Orders_CLEAN[[#This Row],[Quantity]]</f>
        <v>3920.25</v>
      </c>
      <c r="T2074" s="8">
        <f>Orders_CLEAN[[#This Row],[LineTotal]]-Orders_CLEAN[[#This Row],[LineCost]]</f>
        <v>4582.3999999999996</v>
      </c>
      <c r="U2074" s="8" t="str">
        <f>IFERROR(IF(Orders_CLEAN[[#This Row],[Profit]]/Orders_CLEAN[[#This Row],[LineTotal]]&gt;0.3, "High", IF(Orders_CLEAN[[#This Row],[Profit]]/Orders_CLEAN[[#This Row],[LineTotal]]&gt;=0.15, "Medium", "Low")), "Quantity Error!")</f>
        <v>High</v>
      </c>
      <c r="V2074" s="8" t="str">
        <f>IF(COUNTIF(Returns[OrderID], Orders_CLEAN[[#This Row],[OrderID]])&gt;0, "Yes", "No")</f>
        <v>No</v>
      </c>
      <c r="W2074" s="19">
        <f>IF(Orders_CLEAN[[#This Row],[Returned]]="Yes",1,0)</f>
        <v>0</v>
      </c>
    </row>
    <row r="2075" spans="1:23" x14ac:dyDescent="0.2">
      <c r="A2075" t="s">
        <v>2922</v>
      </c>
      <c r="B2075" s="5">
        <v>45620</v>
      </c>
      <c r="C2075" s="5" t="str">
        <f>IF(Orders_CLEAN[[#This Row],[Quantity]]="", "Quantity Error!", "Q"&amp;ROUNDUP(MONTH(Orders_CLEAN[[#This Row],[OrderDate]])/3,0))</f>
        <v>Q4</v>
      </c>
      <c r="D2075" t="s">
        <v>510</v>
      </c>
      <c r="E2075" t="str">
        <f>_xlfn.XLOOKUP(Orders_CLEAN[[#This Row],[CustomerID]],Customers[CustomerID],Customers[CustomerName])</f>
        <v>Anja Sithole</v>
      </c>
      <c r="F2075" t="s">
        <v>195</v>
      </c>
      <c r="G2075" t="str">
        <f>_xlfn.XLOOKUP(Orders_CLEAN[[#This Row],[ProductID]],Products[ProductID],Products[ProductName])</f>
        <v>Printers Model 2</v>
      </c>
      <c r="H2075" t="str">
        <f>_xlfn.XLOOKUP(Orders_CLEAN[[#This Row],[ProductName]],Products[ProductName],Products[Category])</f>
        <v>Technology</v>
      </c>
      <c r="I2075" s="6">
        <f>_xlfn.XLOOKUP(Orders_CLEAN[[#This Row],[ProductID]],Products[ProductID],Products[Cost])</f>
        <v>338.21</v>
      </c>
      <c r="J2075">
        <v>9</v>
      </c>
      <c r="K2075" s="6">
        <v>661.25</v>
      </c>
      <c r="L2075" s="7">
        <v>0</v>
      </c>
      <c r="M2075" t="s">
        <v>27</v>
      </c>
      <c r="N2075" t="s">
        <v>47</v>
      </c>
      <c r="O2075" t="str">
        <f>_xlfn.XLOOKUP(Orders_CLEAN[[#This Row],[Region]],Region_lookup[RegionCode],Region_lookup[RegionName])</f>
        <v>Eastern Cape</v>
      </c>
      <c r="P2075" t="s">
        <v>48</v>
      </c>
      <c r="Q2075" t="str">
        <f>_xlfn.XLOOKUP(Orders_CLEAN[[#This Row],[EmployeeID]],Employees[EmployeeID],Employees[EmployeeName])</f>
        <v>Sipho Ndlovu</v>
      </c>
      <c r="R2075" s="8">
        <f>Orders_CLEAN[[#This Row],[Quantity]]*Orders_CLEAN[[#This Row],[UnitPrice]]*(1-Orders_CLEAN[[#This Row],[Discount]])</f>
        <v>5951.25</v>
      </c>
      <c r="S2075" s="8">
        <f>Orders_CLEAN[[#This Row],[Cost]]*Orders_CLEAN[[#This Row],[Quantity]]</f>
        <v>3043.89</v>
      </c>
      <c r="T2075" s="8">
        <f>Orders_CLEAN[[#This Row],[LineTotal]]-Orders_CLEAN[[#This Row],[LineCost]]</f>
        <v>2907.36</v>
      </c>
      <c r="U2075" s="8" t="str">
        <f>IFERROR(IF(Orders_CLEAN[[#This Row],[Profit]]/Orders_CLEAN[[#This Row],[LineTotal]]&gt;0.3, "High", IF(Orders_CLEAN[[#This Row],[Profit]]/Orders_CLEAN[[#This Row],[LineTotal]]&gt;=0.15, "Medium", "Low")), "Quantity Error!")</f>
        <v>High</v>
      </c>
      <c r="V2075" s="8" t="str">
        <f>IF(COUNTIF(Returns[OrderID], Orders_CLEAN[[#This Row],[OrderID]])&gt;0, "Yes", "No")</f>
        <v>No</v>
      </c>
      <c r="W2075" s="19">
        <f>IF(Orders_CLEAN[[#This Row],[Returned]]="Yes",1,0)</f>
        <v>0</v>
      </c>
    </row>
    <row r="2076" spans="1:23" x14ac:dyDescent="0.2">
      <c r="A2076" t="s">
        <v>2923</v>
      </c>
      <c r="B2076" s="5">
        <v>45736</v>
      </c>
      <c r="C2076" s="5" t="str">
        <f>IF(Orders_CLEAN[[#This Row],[Quantity]]="", "Quantity Error!", "Q"&amp;ROUNDUP(MONTH(Orders_CLEAN[[#This Row],[OrderDate]])/3,0))</f>
        <v>Q1</v>
      </c>
      <c r="D2076" t="s">
        <v>463</v>
      </c>
      <c r="E2076" t="str">
        <f>_xlfn.XLOOKUP(Orders_CLEAN[[#This Row],[CustomerID]],Customers[CustomerID],Customers[CustomerName])</f>
        <v>Anja Van Der Merwe</v>
      </c>
      <c r="F2076" t="s">
        <v>114</v>
      </c>
      <c r="G2076" t="str">
        <f>_xlfn.XLOOKUP(Orders_CLEAN[[#This Row],[ProductID]],Products[ProductID],Products[ProductName])</f>
        <v>Staplers Model 4</v>
      </c>
      <c r="H2076" t="str">
        <f>_xlfn.XLOOKUP(Orders_CLEAN[[#This Row],[ProductName]],Products[ProductName],Products[Category])</f>
        <v>Office Supplies</v>
      </c>
      <c r="I2076" s="6">
        <f>_xlfn.XLOOKUP(Orders_CLEAN[[#This Row],[ProductID]],Products[ProductID],Products[Cost])</f>
        <v>465.76</v>
      </c>
      <c r="J2076">
        <v>6</v>
      </c>
      <c r="K2076" s="6">
        <v>906.25</v>
      </c>
      <c r="L2076" s="7">
        <v>0</v>
      </c>
      <c r="M2076" t="s">
        <v>13</v>
      </c>
      <c r="N2076" t="s">
        <v>21</v>
      </c>
      <c r="O2076" t="str">
        <f>_xlfn.XLOOKUP(Orders_CLEAN[[#This Row],[Region]],Region_lookup[RegionCode],Region_lookup[RegionName])</f>
        <v>KwaZulu-Natal</v>
      </c>
      <c r="P2076" t="s">
        <v>97</v>
      </c>
      <c r="Q2076" t="str">
        <f>_xlfn.XLOOKUP(Orders_CLEAN[[#This Row],[EmployeeID]],Employees[EmployeeID],Employees[EmployeeName])</f>
        <v>Bongani Sithole</v>
      </c>
      <c r="R2076" s="8">
        <f>Orders_CLEAN[[#This Row],[Quantity]]*Orders_CLEAN[[#This Row],[UnitPrice]]*(1-Orders_CLEAN[[#This Row],[Discount]])</f>
        <v>5437.5</v>
      </c>
      <c r="S2076" s="8">
        <f>Orders_CLEAN[[#This Row],[Cost]]*Orders_CLEAN[[#This Row],[Quantity]]</f>
        <v>2794.56</v>
      </c>
      <c r="T2076" s="8">
        <f>Orders_CLEAN[[#This Row],[LineTotal]]-Orders_CLEAN[[#This Row],[LineCost]]</f>
        <v>2642.94</v>
      </c>
      <c r="U2076" s="8" t="str">
        <f>IFERROR(IF(Orders_CLEAN[[#This Row],[Profit]]/Orders_CLEAN[[#This Row],[LineTotal]]&gt;0.3, "High", IF(Orders_CLEAN[[#This Row],[Profit]]/Orders_CLEAN[[#This Row],[LineTotal]]&gt;=0.15, "Medium", "Low")), "Quantity Error!")</f>
        <v>High</v>
      </c>
      <c r="V2076" s="8" t="str">
        <f>IF(COUNTIF(Returns[OrderID], Orders_CLEAN[[#This Row],[OrderID]])&gt;0, "Yes", "No")</f>
        <v>No</v>
      </c>
      <c r="W2076" s="19">
        <f>IF(Orders_CLEAN[[#This Row],[Returned]]="Yes",1,0)</f>
        <v>0</v>
      </c>
    </row>
    <row r="2077" spans="1:23" x14ac:dyDescent="0.2">
      <c r="A2077" t="s">
        <v>2924</v>
      </c>
      <c r="B2077" s="5">
        <v>45544</v>
      </c>
      <c r="C2077" s="5" t="str">
        <f>IF(Orders_CLEAN[[#This Row],[Quantity]]="", "Quantity Error!", "Q"&amp;ROUNDUP(MONTH(Orders_CLEAN[[#This Row],[OrderDate]])/3,0))</f>
        <v>Q3</v>
      </c>
      <c r="D2077" t="s">
        <v>95</v>
      </c>
      <c r="E2077" t="str">
        <f>_xlfn.XLOOKUP(Orders_CLEAN[[#This Row],[CustomerID]],Customers[CustomerID],Customers[CustomerName])</f>
        <v>Nomvula Mahlangu</v>
      </c>
      <c r="F2077" t="s">
        <v>19</v>
      </c>
      <c r="G2077" t="str">
        <f>_xlfn.XLOOKUP(Orders_CLEAN[[#This Row],[ProductID]],Products[ProductID],Products[ProductName])</f>
        <v>Accessories Model 4</v>
      </c>
      <c r="H2077" t="str">
        <f>_xlfn.XLOOKUP(Orders_CLEAN[[#This Row],[ProductName]],Products[ProductName],Products[Category])</f>
        <v>Technology</v>
      </c>
      <c r="I2077" s="6">
        <f>_xlfn.XLOOKUP(Orders_CLEAN[[#This Row],[ProductID]],Products[ProductID],Products[Cost])</f>
        <v>685.08</v>
      </c>
      <c r="J2077">
        <v>2</v>
      </c>
      <c r="K2077" s="6">
        <v>921.01</v>
      </c>
      <c r="L2077" s="7">
        <v>0</v>
      </c>
      <c r="M2077" t="s">
        <v>13</v>
      </c>
      <c r="N2077" t="s">
        <v>21</v>
      </c>
      <c r="O2077" t="str">
        <f>_xlfn.XLOOKUP(Orders_CLEAN[[#This Row],[Region]],Region_lookup[RegionCode],Region_lookup[RegionName])</f>
        <v>KwaZulu-Natal</v>
      </c>
      <c r="P2077" t="s">
        <v>22</v>
      </c>
      <c r="Q2077" t="str">
        <f>_xlfn.XLOOKUP(Orders_CLEAN[[#This Row],[EmployeeID]],Employees[EmployeeID],Employees[EmployeeName])</f>
        <v>Thabo Le Roux</v>
      </c>
      <c r="R2077" s="8">
        <f>Orders_CLEAN[[#This Row],[Quantity]]*Orders_CLEAN[[#This Row],[UnitPrice]]*(1-Orders_CLEAN[[#This Row],[Discount]])</f>
        <v>1842.02</v>
      </c>
      <c r="S2077" s="8">
        <f>Orders_CLEAN[[#This Row],[Cost]]*Orders_CLEAN[[#This Row],[Quantity]]</f>
        <v>1370.16</v>
      </c>
      <c r="T2077" s="8">
        <f>Orders_CLEAN[[#This Row],[LineTotal]]-Orders_CLEAN[[#This Row],[LineCost]]</f>
        <v>471.8599999999999</v>
      </c>
      <c r="U2077" s="8" t="str">
        <f>IFERROR(IF(Orders_CLEAN[[#This Row],[Profit]]/Orders_CLEAN[[#This Row],[LineTotal]]&gt;0.3, "High", IF(Orders_CLEAN[[#This Row],[Profit]]/Orders_CLEAN[[#This Row],[LineTotal]]&gt;=0.15, "Medium", "Low")), "Quantity Error!")</f>
        <v>Medium</v>
      </c>
      <c r="V2077" s="8" t="str">
        <f>IF(COUNTIF(Returns[OrderID], Orders_CLEAN[[#This Row],[OrderID]])&gt;0, "Yes", "No")</f>
        <v>No</v>
      </c>
      <c r="W2077" s="19">
        <f>IF(Orders_CLEAN[[#This Row],[Returned]]="Yes",1,0)</f>
        <v>0</v>
      </c>
    </row>
    <row r="2078" spans="1:23" x14ac:dyDescent="0.2">
      <c r="A2078" t="s">
        <v>2925</v>
      </c>
      <c r="B2078" s="5">
        <v>45461</v>
      </c>
      <c r="C2078" s="5" t="str">
        <f>IF(Orders_CLEAN[[#This Row],[Quantity]]="", "Quantity Error!", "Q"&amp;ROUNDUP(MONTH(Orders_CLEAN[[#This Row],[OrderDate]])/3,0))</f>
        <v>Q2</v>
      </c>
      <c r="D2078" t="s">
        <v>230</v>
      </c>
      <c r="E2078" t="str">
        <f>_xlfn.XLOOKUP(Orders_CLEAN[[#This Row],[CustomerID]],Customers[CustomerID],Customers[CustomerName])</f>
        <v>Kagiso Fourie</v>
      </c>
      <c r="F2078" t="s">
        <v>192</v>
      </c>
      <c r="G2078" t="str">
        <f>_xlfn.XLOOKUP(Orders_CLEAN[[#This Row],[ProductID]],Products[ProductID],Products[ProductName])</f>
        <v>Laptops Model 1</v>
      </c>
      <c r="H2078" t="str">
        <f>_xlfn.XLOOKUP(Orders_CLEAN[[#This Row],[ProductName]],Products[ProductName],Products[Category])</f>
        <v>Technology</v>
      </c>
      <c r="I2078" s="6">
        <f>_xlfn.XLOOKUP(Orders_CLEAN[[#This Row],[ProductID]],Products[ProductID],Products[Cost])</f>
        <v>732.63</v>
      </c>
      <c r="J2078">
        <v>6</v>
      </c>
      <c r="K2078" s="6">
        <v>1069.8599999999999</v>
      </c>
      <c r="L2078" s="7">
        <v>0.2</v>
      </c>
      <c r="M2078" t="s">
        <v>36</v>
      </c>
      <c r="N2078" t="s">
        <v>47</v>
      </c>
      <c r="O2078" t="str">
        <f>_xlfn.XLOOKUP(Orders_CLEAN[[#This Row],[Region]],Region_lookup[RegionCode],Region_lookup[RegionName])</f>
        <v>Eastern Cape</v>
      </c>
      <c r="P2078" t="s">
        <v>58</v>
      </c>
      <c r="Q2078" t="str">
        <f>_xlfn.XLOOKUP(Orders_CLEAN[[#This Row],[EmployeeID]],Employees[EmployeeID],Employees[EmployeeName])</f>
        <v>Palesa Steyn</v>
      </c>
      <c r="R2078" s="8">
        <f>Orders_CLEAN[[#This Row],[Quantity]]*Orders_CLEAN[[#This Row],[UnitPrice]]*(1-Orders_CLEAN[[#This Row],[Discount]])</f>
        <v>5135.3280000000004</v>
      </c>
      <c r="S2078" s="8">
        <f>Orders_CLEAN[[#This Row],[Cost]]*Orders_CLEAN[[#This Row],[Quantity]]</f>
        <v>4395.78</v>
      </c>
      <c r="T2078" s="8">
        <f>Orders_CLEAN[[#This Row],[LineTotal]]-Orders_CLEAN[[#This Row],[LineCost]]</f>
        <v>739.54800000000068</v>
      </c>
      <c r="U2078" s="8" t="str">
        <f>IFERROR(IF(Orders_CLEAN[[#This Row],[Profit]]/Orders_CLEAN[[#This Row],[LineTotal]]&gt;0.3, "High", IF(Orders_CLEAN[[#This Row],[Profit]]/Orders_CLEAN[[#This Row],[LineTotal]]&gt;=0.15, "Medium", "Low")), "Quantity Error!")</f>
        <v>Low</v>
      </c>
      <c r="V2078" s="8" t="str">
        <f>IF(COUNTIF(Returns[OrderID], Orders_CLEAN[[#This Row],[OrderID]])&gt;0, "Yes", "No")</f>
        <v>No</v>
      </c>
      <c r="W2078" s="19">
        <f>IF(Orders_CLEAN[[#This Row],[Returned]]="Yes",1,0)</f>
        <v>0</v>
      </c>
    </row>
    <row r="2079" spans="1:23" x14ac:dyDescent="0.2">
      <c r="A2079" t="s">
        <v>2926</v>
      </c>
      <c r="B2079" s="5">
        <v>45508</v>
      </c>
      <c r="C2079" s="5" t="str">
        <f>IF(Orders_CLEAN[[#This Row],[Quantity]]="", "Quantity Error!", "Q"&amp;ROUNDUP(MONTH(Orders_CLEAN[[#This Row],[OrderDate]])/3,0))</f>
        <v>Q3</v>
      </c>
      <c r="D2079" t="s">
        <v>519</v>
      </c>
      <c r="E2079" t="str">
        <f>_xlfn.XLOOKUP(Orders_CLEAN[[#This Row],[CustomerID]],Customers[CustomerID],Customers[CustomerName])</f>
        <v>Francois Van Der Merwe</v>
      </c>
      <c r="F2079" t="s">
        <v>413</v>
      </c>
      <c r="G2079" t="str">
        <f>_xlfn.XLOOKUP(Orders_CLEAN[[#This Row],[ProductID]],Products[ProductID],Products[ProductName])</f>
        <v>Monitors Model 4</v>
      </c>
      <c r="H2079" t="str">
        <f>_xlfn.XLOOKUP(Orders_CLEAN[[#This Row],[ProductName]],Products[ProductName],Products[Category])</f>
        <v>Technology</v>
      </c>
      <c r="I2079" s="6">
        <f>_xlfn.XLOOKUP(Orders_CLEAN[[#This Row],[ProductID]],Products[ProductID],Products[Cost])</f>
        <v>365.65</v>
      </c>
      <c r="J2079">
        <v>11</v>
      </c>
      <c r="K2079" s="6">
        <v>689.97</v>
      </c>
      <c r="L2079" s="7">
        <v>0.1</v>
      </c>
      <c r="M2079" t="s">
        <v>27</v>
      </c>
      <c r="N2079" t="s">
        <v>14</v>
      </c>
      <c r="O2079" t="str">
        <f>_xlfn.XLOOKUP(Orders_CLEAN[[#This Row],[Region]],Region_lookup[RegionCode],Region_lookup[RegionName])</f>
        <v>Western Cape</v>
      </c>
      <c r="P2079" t="s">
        <v>93</v>
      </c>
      <c r="Q2079" t="str">
        <f>_xlfn.XLOOKUP(Orders_CLEAN[[#This Row],[EmployeeID]],Employees[EmployeeID],Employees[EmployeeName])</f>
        <v>Anja Zulu</v>
      </c>
      <c r="R2079" s="8">
        <f>Orders_CLEAN[[#This Row],[Quantity]]*Orders_CLEAN[[#This Row],[UnitPrice]]*(1-Orders_CLEAN[[#This Row],[Discount]])</f>
        <v>6830.7030000000004</v>
      </c>
      <c r="S2079" s="8">
        <f>Orders_CLEAN[[#This Row],[Cost]]*Orders_CLEAN[[#This Row],[Quantity]]</f>
        <v>4022.1499999999996</v>
      </c>
      <c r="T2079" s="8">
        <f>Orders_CLEAN[[#This Row],[LineTotal]]-Orders_CLEAN[[#This Row],[LineCost]]</f>
        <v>2808.5530000000008</v>
      </c>
      <c r="U2079" s="8" t="str">
        <f>IFERROR(IF(Orders_CLEAN[[#This Row],[Profit]]/Orders_CLEAN[[#This Row],[LineTotal]]&gt;0.3, "High", IF(Orders_CLEAN[[#This Row],[Profit]]/Orders_CLEAN[[#This Row],[LineTotal]]&gt;=0.15, "Medium", "Low")), "Quantity Error!")</f>
        <v>High</v>
      </c>
      <c r="V2079" s="8" t="str">
        <f>IF(COUNTIF(Returns[OrderID], Orders_CLEAN[[#This Row],[OrderID]])&gt;0, "Yes", "No")</f>
        <v>No</v>
      </c>
      <c r="W2079" s="19">
        <f>IF(Orders_CLEAN[[#This Row],[Returned]]="Yes",1,0)</f>
        <v>0</v>
      </c>
    </row>
    <row r="2080" spans="1:23" x14ac:dyDescent="0.2">
      <c r="A2080" t="s">
        <v>2927</v>
      </c>
      <c r="B2080" s="5">
        <v>45738</v>
      </c>
      <c r="C2080" s="5" t="str">
        <f>IF(Orders_CLEAN[[#This Row],[Quantity]]="", "Quantity Error!", "Q"&amp;ROUNDUP(MONTH(Orders_CLEAN[[#This Row],[OrderDate]])/3,0))</f>
        <v>Quantity Error!</v>
      </c>
      <c r="D2080" t="s">
        <v>353</v>
      </c>
      <c r="E2080" t="str">
        <f>_xlfn.XLOOKUP(Orders_CLEAN[[#This Row],[CustomerID]],Customers[CustomerID],Customers[CustomerName])</f>
        <v>Sipho Joubert</v>
      </c>
      <c r="F2080" t="s">
        <v>144</v>
      </c>
      <c r="G2080" t="str">
        <f>_xlfn.XLOOKUP(Orders_CLEAN[[#This Row],[ProductID]],Products[ProductID],Products[ProductName])</f>
        <v>Bookcases Model 1</v>
      </c>
      <c r="H2080" t="str">
        <f>_xlfn.XLOOKUP(Orders_CLEAN[[#This Row],[ProductName]],Products[ProductName],Products[Category])</f>
        <v>Furniture</v>
      </c>
      <c r="I2080" s="6">
        <f>_xlfn.XLOOKUP(Orders_CLEAN[[#This Row],[ProductID]],Products[ProductID],Products[Cost])</f>
        <v>644.65</v>
      </c>
      <c r="J2080"/>
      <c r="K2080" s="6">
        <v>1029.82</v>
      </c>
      <c r="L2080" s="7">
        <v>0.15</v>
      </c>
      <c r="M2080" t="s">
        <v>13</v>
      </c>
      <c r="N2080" t="s">
        <v>21</v>
      </c>
      <c r="O2080" t="str">
        <f>_xlfn.XLOOKUP(Orders_CLEAN[[#This Row],[Region]],Region_lookup[RegionCode],Region_lookup[RegionName])</f>
        <v>KwaZulu-Natal</v>
      </c>
      <c r="P2080" t="s">
        <v>22</v>
      </c>
      <c r="Q2080" t="str">
        <f>_xlfn.XLOOKUP(Orders_CLEAN[[#This Row],[EmployeeID]],Employees[EmployeeID],Employees[EmployeeName])</f>
        <v>Thabo Le Roux</v>
      </c>
      <c r="R2080" s="8">
        <f>Orders_CLEAN[[#This Row],[Quantity]]*Orders_CLEAN[[#This Row],[UnitPrice]]*(1-Orders_CLEAN[[#This Row],[Discount]])</f>
        <v>0</v>
      </c>
      <c r="S2080" s="8">
        <f>Orders_CLEAN[[#This Row],[Cost]]*Orders_CLEAN[[#This Row],[Quantity]]</f>
        <v>0</v>
      </c>
      <c r="T2080" s="8">
        <f>Orders_CLEAN[[#This Row],[LineTotal]]-Orders_CLEAN[[#This Row],[LineCost]]</f>
        <v>0</v>
      </c>
      <c r="U2080" s="8" t="str">
        <f>IFERROR(IF(Orders_CLEAN[[#This Row],[Profit]]/Orders_CLEAN[[#This Row],[LineTotal]]&gt;0.3, "High", IF(Orders_CLEAN[[#This Row],[Profit]]/Orders_CLEAN[[#This Row],[LineTotal]]&gt;=0.15, "Medium", "Low")), "Quantity Error!")</f>
        <v>Quantity Error!</v>
      </c>
      <c r="V2080" s="8" t="str">
        <f>IF(COUNTIF(Returns[OrderID], Orders_CLEAN[[#This Row],[OrderID]])&gt;0, "Yes", "No")</f>
        <v>No</v>
      </c>
      <c r="W2080" s="19">
        <f>IF(Orders_CLEAN[[#This Row],[Returned]]="Yes",1,0)</f>
        <v>0</v>
      </c>
    </row>
    <row r="2081" spans="1:23" x14ac:dyDescent="0.2">
      <c r="A2081" t="s">
        <v>2929</v>
      </c>
      <c r="B2081" s="5">
        <v>45746</v>
      </c>
      <c r="C2081" s="5" t="str">
        <f>IF(Orders_CLEAN[[#This Row],[Quantity]]="", "Quantity Error!", "Q"&amp;ROUNDUP(MONTH(Orders_CLEAN[[#This Row],[OrderDate]])/3,0))</f>
        <v>Q1</v>
      </c>
      <c r="D2081" t="s">
        <v>259</v>
      </c>
      <c r="E2081" t="str">
        <f>_xlfn.XLOOKUP(Orders_CLEAN[[#This Row],[CustomerID]],Customers[CustomerID],Customers[CustomerName])</f>
        <v>Pieter Mahlangu</v>
      </c>
      <c r="F2081" t="s">
        <v>108</v>
      </c>
      <c r="G2081" t="str">
        <f>_xlfn.XLOOKUP(Orders_CLEAN[[#This Row],[ProductID]],Products[ProductID],Products[ProductName])</f>
        <v>Staplers Model 2</v>
      </c>
      <c r="H2081" t="str">
        <f>_xlfn.XLOOKUP(Orders_CLEAN[[#This Row],[ProductName]],Products[ProductName],Products[Category])</f>
        <v>Office Supplies</v>
      </c>
      <c r="I2081" s="6">
        <f>_xlfn.XLOOKUP(Orders_CLEAN[[#This Row],[ProductID]],Products[ProductID],Products[Cost])</f>
        <v>723.21</v>
      </c>
      <c r="J2081">
        <v>2</v>
      </c>
      <c r="K2081" s="6">
        <v>1348.08</v>
      </c>
      <c r="L2081" s="7">
        <v>0</v>
      </c>
      <c r="M2081" t="s">
        <v>36</v>
      </c>
      <c r="N2081" t="s">
        <v>47</v>
      </c>
      <c r="O2081" t="str">
        <f>_xlfn.XLOOKUP(Orders_CLEAN[[#This Row],[Region]],Region_lookup[RegionCode],Region_lookup[RegionName])</f>
        <v>Eastern Cape</v>
      </c>
      <c r="P2081" t="s">
        <v>48</v>
      </c>
      <c r="Q2081" t="str">
        <f>_xlfn.XLOOKUP(Orders_CLEAN[[#This Row],[EmployeeID]],Employees[EmployeeID],Employees[EmployeeName])</f>
        <v>Sipho Ndlovu</v>
      </c>
      <c r="R2081" s="8">
        <f>Orders_CLEAN[[#This Row],[Quantity]]*Orders_CLEAN[[#This Row],[UnitPrice]]*(1-Orders_CLEAN[[#This Row],[Discount]])</f>
        <v>2696.16</v>
      </c>
      <c r="S2081" s="8">
        <f>Orders_CLEAN[[#This Row],[Cost]]*Orders_CLEAN[[#This Row],[Quantity]]</f>
        <v>1446.42</v>
      </c>
      <c r="T2081" s="8">
        <f>Orders_CLEAN[[#This Row],[LineTotal]]-Orders_CLEAN[[#This Row],[LineCost]]</f>
        <v>1249.7399999999998</v>
      </c>
      <c r="U2081" s="8" t="str">
        <f>IFERROR(IF(Orders_CLEAN[[#This Row],[Profit]]/Orders_CLEAN[[#This Row],[LineTotal]]&gt;0.3, "High", IF(Orders_CLEAN[[#This Row],[Profit]]/Orders_CLEAN[[#This Row],[LineTotal]]&gt;=0.15, "Medium", "Low")), "Quantity Error!")</f>
        <v>High</v>
      </c>
      <c r="V2081" s="8" t="str">
        <f>IF(COUNTIF(Returns[OrderID], Orders_CLEAN[[#This Row],[OrderID]])&gt;0, "Yes", "No")</f>
        <v>No</v>
      </c>
      <c r="W2081" s="19">
        <f>IF(Orders_CLEAN[[#This Row],[Returned]]="Yes",1,0)</f>
        <v>0</v>
      </c>
    </row>
    <row r="2082" spans="1:23" x14ac:dyDescent="0.2">
      <c r="A2082" t="s">
        <v>2931</v>
      </c>
      <c r="B2082" s="5">
        <v>45794</v>
      </c>
      <c r="C2082" s="5" t="str">
        <f>IF(Orders_CLEAN[[#This Row],[Quantity]]="", "Quantity Error!", "Q"&amp;ROUNDUP(MONTH(Orders_CLEAN[[#This Row],[OrderDate]])/3,0))</f>
        <v>Q2</v>
      </c>
      <c r="D2082" t="s">
        <v>126</v>
      </c>
      <c r="E2082" t="str">
        <f>_xlfn.XLOOKUP(Orders_CLEAN[[#This Row],[CustomerID]],Customers[CustomerID],Customers[CustomerName])</f>
        <v>Sipho Molefe</v>
      </c>
      <c r="F2082" t="s">
        <v>181</v>
      </c>
      <c r="G2082" t="str">
        <f>_xlfn.XLOOKUP(Orders_CLEAN[[#This Row],[ProductID]],Products[ProductID],Products[ProductName])</f>
        <v>Envelopes Model 1</v>
      </c>
      <c r="H2082" t="str">
        <f>_xlfn.XLOOKUP(Orders_CLEAN[[#This Row],[ProductName]],Products[ProductName],Products[Category])</f>
        <v>Office Supplies</v>
      </c>
      <c r="I2082" s="6">
        <f>_xlfn.XLOOKUP(Orders_CLEAN[[#This Row],[ProductID]],Products[ProductID],Products[Cost])</f>
        <v>76.66</v>
      </c>
      <c r="J2082">
        <v>8</v>
      </c>
      <c r="K2082" s="6">
        <v>117.32</v>
      </c>
      <c r="L2082" s="7">
        <v>0</v>
      </c>
      <c r="M2082" t="s">
        <v>27</v>
      </c>
      <c r="N2082" t="s">
        <v>31</v>
      </c>
      <c r="O2082" t="str">
        <f>_xlfn.XLOOKUP(Orders_CLEAN[[#This Row],[Region]],Region_lookup[RegionCode],Region_lookup[RegionName])</f>
        <v>Gauteng</v>
      </c>
      <c r="P2082" t="s">
        <v>43</v>
      </c>
      <c r="Q2082" t="str">
        <f>_xlfn.XLOOKUP(Orders_CLEAN[[#This Row],[EmployeeID]],Employees[EmployeeID],Employees[EmployeeName])</f>
        <v>Thabo Dlamini</v>
      </c>
      <c r="R2082" s="8">
        <f>Orders_CLEAN[[#This Row],[Quantity]]*Orders_CLEAN[[#This Row],[UnitPrice]]*(1-Orders_CLEAN[[#This Row],[Discount]])</f>
        <v>938.56</v>
      </c>
      <c r="S2082" s="8">
        <f>Orders_CLEAN[[#This Row],[Cost]]*Orders_CLEAN[[#This Row],[Quantity]]</f>
        <v>613.28</v>
      </c>
      <c r="T2082" s="8">
        <f>Orders_CLEAN[[#This Row],[LineTotal]]-Orders_CLEAN[[#This Row],[LineCost]]</f>
        <v>325.27999999999997</v>
      </c>
      <c r="U2082" s="8" t="str">
        <f>IFERROR(IF(Orders_CLEAN[[#This Row],[Profit]]/Orders_CLEAN[[#This Row],[LineTotal]]&gt;0.3, "High", IF(Orders_CLEAN[[#This Row],[Profit]]/Orders_CLEAN[[#This Row],[LineTotal]]&gt;=0.15, "Medium", "Low")), "Quantity Error!")</f>
        <v>High</v>
      </c>
      <c r="V2082" s="8" t="str">
        <f>IF(COUNTIF(Returns[OrderID], Orders_CLEAN[[#This Row],[OrderID]])&gt;0, "Yes", "No")</f>
        <v>No</v>
      </c>
      <c r="W2082" s="19">
        <f>IF(Orders_CLEAN[[#This Row],[Returned]]="Yes",1,0)</f>
        <v>0</v>
      </c>
    </row>
    <row r="2083" spans="1:23" x14ac:dyDescent="0.2">
      <c r="A2083" t="s">
        <v>2933</v>
      </c>
      <c r="B2083" s="5">
        <v>45348</v>
      </c>
      <c r="C2083" s="5" t="str">
        <f>IF(Orders_CLEAN[[#This Row],[Quantity]]="", "Quantity Error!", "Q"&amp;ROUNDUP(MONTH(Orders_CLEAN[[#This Row],[OrderDate]])/3,0))</f>
        <v>Q1</v>
      </c>
      <c r="D2083" t="s">
        <v>220</v>
      </c>
      <c r="E2083" t="str">
        <f>_xlfn.XLOOKUP(Orders_CLEAN[[#This Row],[CustomerID]],Customers[CustomerID],Customers[CustomerName])</f>
        <v>Kagiso Pretorius</v>
      </c>
      <c r="F2083" t="s">
        <v>55</v>
      </c>
      <c r="G2083" t="str">
        <f>_xlfn.XLOOKUP(Orders_CLEAN[[#This Row],[ProductID]],Products[ProductID],Products[ProductName])</f>
        <v>Paper Model 3</v>
      </c>
      <c r="H2083" t="str">
        <f>_xlfn.XLOOKUP(Orders_CLEAN[[#This Row],[ProductName]],Products[ProductName],Products[Category])</f>
        <v>Office Supplies</v>
      </c>
      <c r="I2083" s="6">
        <f>_xlfn.XLOOKUP(Orders_CLEAN[[#This Row],[ProductID]],Products[ProductID],Products[Cost])</f>
        <v>239.71</v>
      </c>
      <c r="J2083">
        <v>5</v>
      </c>
      <c r="K2083" s="6">
        <v>522.34</v>
      </c>
      <c r="L2083" s="7">
        <v>0.15</v>
      </c>
      <c r="M2083" t="s">
        <v>36</v>
      </c>
      <c r="N2083" t="s">
        <v>14</v>
      </c>
      <c r="O2083" t="str">
        <f>_xlfn.XLOOKUP(Orders_CLEAN[[#This Row],[Region]],Region_lookup[RegionCode],Region_lookup[RegionName])</f>
        <v>Western Cape</v>
      </c>
      <c r="P2083" t="s">
        <v>15</v>
      </c>
      <c r="Q2083" t="str">
        <f>_xlfn.XLOOKUP(Orders_CLEAN[[#This Row],[EmployeeID]],Employees[EmployeeID],Employees[EmployeeName])</f>
        <v>Anja Fourie</v>
      </c>
      <c r="R2083" s="8">
        <f>Orders_CLEAN[[#This Row],[Quantity]]*Orders_CLEAN[[#This Row],[UnitPrice]]*(1-Orders_CLEAN[[#This Row],[Discount]])</f>
        <v>2219.9450000000002</v>
      </c>
      <c r="S2083" s="8">
        <f>Orders_CLEAN[[#This Row],[Cost]]*Orders_CLEAN[[#This Row],[Quantity]]</f>
        <v>1198.55</v>
      </c>
      <c r="T2083" s="8">
        <f>Orders_CLEAN[[#This Row],[LineTotal]]-Orders_CLEAN[[#This Row],[LineCost]]</f>
        <v>1021.3950000000002</v>
      </c>
      <c r="U2083" s="8" t="str">
        <f>IFERROR(IF(Orders_CLEAN[[#This Row],[Profit]]/Orders_CLEAN[[#This Row],[LineTotal]]&gt;0.3, "High", IF(Orders_CLEAN[[#This Row],[Profit]]/Orders_CLEAN[[#This Row],[LineTotal]]&gt;=0.15, "Medium", "Low")), "Quantity Error!")</f>
        <v>High</v>
      </c>
      <c r="V2083" s="8" t="str">
        <f>IF(COUNTIF(Returns[OrderID], Orders_CLEAN[[#This Row],[OrderID]])&gt;0, "Yes", "No")</f>
        <v>No</v>
      </c>
      <c r="W2083" s="19">
        <f>IF(Orders_CLEAN[[#This Row],[Returned]]="Yes",1,0)</f>
        <v>0</v>
      </c>
    </row>
    <row r="2084" spans="1:23" x14ac:dyDescent="0.2">
      <c r="A2084" t="s">
        <v>2935</v>
      </c>
      <c r="B2084" s="5">
        <v>45458</v>
      </c>
      <c r="C2084" s="5" t="str">
        <f>IF(Orders_CLEAN[[#This Row],[Quantity]]="", "Quantity Error!", "Q"&amp;ROUNDUP(MONTH(Orders_CLEAN[[#This Row],[OrderDate]])/3,0))</f>
        <v>Q2</v>
      </c>
      <c r="D2084" t="s">
        <v>288</v>
      </c>
      <c r="E2084" t="str">
        <f>_xlfn.XLOOKUP(Orders_CLEAN[[#This Row],[CustomerID]],Customers[CustomerID],Customers[CustomerName])</f>
        <v>Francois Pretorius</v>
      </c>
      <c r="F2084" t="s">
        <v>269</v>
      </c>
      <c r="G2084" t="str">
        <f>_xlfn.XLOOKUP(Orders_CLEAN[[#This Row],[ProductID]],Products[ProductID],Products[ProductName])</f>
        <v>Binders Model 1</v>
      </c>
      <c r="H2084" t="str">
        <f>_xlfn.XLOOKUP(Orders_CLEAN[[#This Row],[ProductName]],Products[ProductName],Products[Category])</f>
        <v>Office Supplies</v>
      </c>
      <c r="I2084" s="6">
        <f>_xlfn.XLOOKUP(Orders_CLEAN[[#This Row],[ProductID]],Products[ProductID],Products[Cost])</f>
        <v>454.91</v>
      </c>
      <c r="J2084">
        <v>10</v>
      </c>
      <c r="K2084" s="6">
        <v>865.02</v>
      </c>
      <c r="L2084" s="7">
        <v>0</v>
      </c>
      <c r="M2084" t="s">
        <v>27</v>
      </c>
      <c r="N2084" t="s">
        <v>21</v>
      </c>
      <c r="O2084" t="str">
        <f>_xlfn.XLOOKUP(Orders_CLEAN[[#This Row],[Region]],Region_lookup[RegionCode],Region_lookup[RegionName])</f>
        <v>KwaZulu-Natal</v>
      </c>
      <c r="P2084" t="s">
        <v>22</v>
      </c>
      <c r="Q2084" t="str">
        <f>_xlfn.XLOOKUP(Orders_CLEAN[[#This Row],[EmployeeID]],Employees[EmployeeID],Employees[EmployeeName])</f>
        <v>Thabo Le Roux</v>
      </c>
      <c r="R2084" s="8">
        <f>Orders_CLEAN[[#This Row],[Quantity]]*Orders_CLEAN[[#This Row],[UnitPrice]]*(1-Orders_CLEAN[[#This Row],[Discount]])</f>
        <v>8650.2000000000007</v>
      </c>
      <c r="S2084" s="8">
        <f>Orders_CLEAN[[#This Row],[Cost]]*Orders_CLEAN[[#This Row],[Quantity]]</f>
        <v>4549.1000000000004</v>
      </c>
      <c r="T2084" s="8">
        <f>Orders_CLEAN[[#This Row],[LineTotal]]-Orders_CLEAN[[#This Row],[LineCost]]</f>
        <v>4101.1000000000004</v>
      </c>
      <c r="U2084" s="8" t="str">
        <f>IFERROR(IF(Orders_CLEAN[[#This Row],[Profit]]/Orders_CLEAN[[#This Row],[LineTotal]]&gt;0.3, "High", IF(Orders_CLEAN[[#This Row],[Profit]]/Orders_CLEAN[[#This Row],[LineTotal]]&gt;=0.15, "Medium", "Low")), "Quantity Error!")</f>
        <v>High</v>
      </c>
      <c r="V2084" s="8" t="str">
        <f>IF(COUNTIF(Returns[OrderID], Orders_CLEAN[[#This Row],[OrderID]])&gt;0, "Yes", "No")</f>
        <v>No</v>
      </c>
      <c r="W2084" s="19">
        <f>IF(Orders_CLEAN[[#This Row],[Returned]]="Yes",1,0)</f>
        <v>0</v>
      </c>
    </row>
    <row r="2085" spans="1:23" x14ac:dyDescent="0.2">
      <c r="A2085" t="s">
        <v>2936</v>
      </c>
      <c r="B2085" s="5">
        <v>45545</v>
      </c>
      <c r="C2085" s="5" t="str">
        <f>IF(Orders_CLEAN[[#This Row],[Quantity]]="", "Quantity Error!", "Q"&amp;ROUNDUP(MONTH(Orders_CLEAN[[#This Row],[OrderDate]])/3,0))</f>
        <v>Q3</v>
      </c>
      <c r="D2085" t="s">
        <v>34</v>
      </c>
      <c r="E2085" t="str">
        <f>_xlfn.XLOOKUP(Orders_CLEAN[[#This Row],[CustomerID]],Customers[CustomerID],Customers[CustomerName])</f>
        <v>Anja Mahlangu</v>
      </c>
      <c r="F2085" t="s">
        <v>174</v>
      </c>
      <c r="G2085" t="str">
        <f>_xlfn.XLOOKUP(Orders_CLEAN[[#This Row],[ProductID]],Products[ProductID],Products[ProductName])</f>
        <v>Printers Model 4</v>
      </c>
      <c r="H2085" t="str">
        <f>_xlfn.XLOOKUP(Orders_CLEAN[[#This Row],[ProductName]],Products[ProductName],Products[Category])</f>
        <v>Technology</v>
      </c>
      <c r="I2085" s="6">
        <f>_xlfn.XLOOKUP(Orders_CLEAN[[#This Row],[ProductID]],Products[ProductID],Products[Cost])</f>
        <v>83.72</v>
      </c>
      <c r="J2085">
        <v>4</v>
      </c>
      <c r="K2085" s="6">
        <v>143.57</v>
      </c>
      <c r="L2085" s="7">
        <v>0</v>
      </c>
      <c r="M2085" t="s">
        <v>36</v>
      </c>
      <c r="N2085" t="s">
        <v>14</v>
      </c>
      <c r="O2085" t="str">
        <f>_xlfn.XLOOKUP(Orders_CLEAN[[#This Row],[Region]],Region_lookup[RegionCode],Region_lookup[RegionName])</f>
        <v>Western Cape</v>
      </c>
      <c r="P2085" t="s">
        <v>82</v>
      </c>
      <c r="Q2085" t="str">
        <f>_xlfn.XLOOKUP(Orders_CLEAN[[#This Row],[EmployeeID]],Employees[EmployeeID],Employees[EmployeeName])</f>
        <v>Thabo Pretorius</v>
      </c>
      <c r="R2085" s="8">
        <f>Orders_CLEAN[[#This Row],[Quantity]]*Orders_CLEAN[[#This Row],[UnitPrice]]*(1-Orders_CLEAN[[#This Row],[Discount]])</f>
        <v>574.28</v>
      </c>
      <c r="S2085" s="8">
        <f>Orders_CLEAN[[#This Row],[Cost]]*Orders_CLEAN[[#This Row],[Quantity]]</f>
        <v>334.88</v>
      </c>
      <c r="T2085" s="8">
        <f>Orders_CLEAN[[#This Row],[LineTotal]]-Orders_CLEAN[[#This Row],[LineCost]]</f>
        <v>239.39999999999998</v>
      </c>
      <c r="U2085" s="8" t="str">
        <f>IFERROR(IF(Orders_CLEAN[[#This Row],[Profit]]/Orders_CLEAN[[#This Row],[LineTotal]]&gt;0.3, "High", IF(Orders_CLEAN[[#This Row],[Profit]]/Orders_CLEAN[[#This Row],[LineTotal]]&gt;=0.15, "Medium", "Low")), "Quantity Error!")</f>
        <v>High</v>
      </c>
      <c r="V2085" s="8" t="str">
        <f>IF(COUNTIF(Returns[OrderID], Orders_CLEAN[[#This Row],[OrderID]])&gt;0, "Yes", "No")</f>
        <v>No</v>
      </c>
      <c r="W2085" s="19">
        <f>IF(Orders_CLEAN[[#This Row],[Returned]]="Yes",1,0)</f>
        <v>0</v>
      </c>
    </row>
    <row r="2086" spans="1:23" x14ac:dyDescent="0.2">
      <c r="A2086" t="s">
        <v>2937</v>
      </c>
      <c r="B2086" s="5">
        <v>45310</v>
      </c>
      <c r="C2086" s="5" t="str">
        <f>IF(Orders_CLEAN[[#This Row],[Quantity]]="", "Quantity Error!", "Q"&amp;ROUNDUP(MONTH(Orders_CLEAN[[#This Row],[OrderDate]])/3,0))</f>
        <v>Q1</v>
      </c>
      <c r="D2086" t="s">
        <v>259</v>
      </c>
      <c r="E2086" t="str">
        <f>_xlfn.XLOOKUP(Orders_CLEAN[[#This Row],[CustomerID]],Customers[CustomerID],Customers[CustomerName])</f>
        <v>Pieter Mahlangu</v>
      </c>
      <c r="F2086" t="s">
        <v>41</v>
      </c>
      <c r="G2086" t="str">
        <f>_xlfn.XLOOKUP(Orders_CLEAN[[#This Row],[ProductID]],Products[ProductID],Products[ProductName])</f>
        <v>Pens Model 3</v>
      </c>
      <c r="H2086" t="str">
        <f>_xlfn.XLOOKUP(Orders_CLEAN[[#This Row],[ProductName]],Products[ProductName],Products[Category])</f>
        <v>Office Supplies</v>
      </c>
      <c r="I2086" s="6">
        <f>_xlfn.XLOOKUP(Orders_CLEAN[[#This Row],[ProductID]],Products[ProductID],Products[Cost])</f>
        <v>498.61</v>
      </c>
      <c r="J2086">
        <v>10</v>
      </c>
      <c r="K2086" s="6">
        <v>944.31</v>
      </c>
      <c r="L2086" s="7">
        <v>0</v>
      </c>
      <c r="M2086" t="s">
        <v>13</v>
      </c>
      <c r="N2086" t="s">
        <v>47</v>
      </c>
      <c r="O2086" t="str">
        <f>_xlfn.XLOOKUP(Orders_CLEAN[[#This Row],[Region]],Region_lookup[RegionCode],Region_lookup[RegionName])</f>
        <v>Eastern Cape</v>
      </c>
      <c r="P2086" t="s">
        <v>58</v>
      </c>
      <c r="Q2086" t="str">
        <f>_xlfn.XLOOKUP(Orders_CLEAN[[#This Row],[EmployeeID]],Employees[EmployeeID],Employees[EmployeeName])</f>
        <v>Palesa Steyn</v>
      </c>
      <c r="R2086" s="8">
        <f>Orders_CLEAN[[#This Row],[Quantity]]*Orders_CLEAN[[#This Row],[UnitPrice]]*(1-Orders_CLEAN[[#This Row],[Discount]])</f>
        <v>9443.0999999999985</v>
      </c>
      <c r="S2086" s="8">
        <f>Orders_CLEAN[[#This Row],[Cost]]*Orders_CLEAN[[#This Row],[Quantity]]</f>
        <v>4986.1000000000004</v>
      </c>
      <c r="T2086" s="8">
        <f>Orders_CLEAN[[#This Row],[LineTotal]]-Orders_CLEAN[[#This Row],[LineCost]]</f>
        <v>4456.9999999999982</v>
      </c>
      <c r="U2086" s="8" t="str">
        <f>IFERROR(IF(Orders_CLEAN[[#This Row],[Profit]]/Orders_CLEAN[[#This Row],[LineTotal]]&gt;0.3, "High", IF(Orders_CLEAN[[#This Row],[Profit]]/Orders_CLEAN[[#This Row],[LineTotal]]&gt;=0.15, "Medium", "Low")), "Quantity Error!")</f>
        <v>High</v>
      </c>
      <c r="V2086" s="8" t="str">
        <f>IF(COUNTIF(Returns[OrderID], Orders_CLEAN[[#This Row],[OrderID]])&gt;0, "Yes", "No")</f>
        <v>No</v>
      </c>
      <c r="W2086" s="19">
        <f>IF(Orders_CLEAN[[#This Row],[Returned]]="Yes",1,0)</f>
        <v>0</v>
      </c>
    </row>
    <row r="2087" spans="1:23" x14ac:dyDescent="0.2">
      <c r="A2087" t="s">
        <v>2938</v>
      </c>
      <c r="B2087" s="5">
        <v>45306</v>
      </c>
      <c r="C2087" s="5" t="str">
        <f>IF(Orders_CLEAN[[#This Row],[Quantity]]="", "Quantity Error!", "Q"&amp;ROUNDUP(MONTH(Orders_CLEAN[[#This Row],[OrderDate]])/3,0))</f>
        <v>Q1</v>
      </c>
      <c r="D2087" t="s">
        <v>557</v>
      </c>
      <c r="E2087" t="str">
        <f>_xlfn.XLOOKUP(Orders_CLEAN[[#This Row],[CustomerID]],Customers[CustomerID],Customers[CustomerName])</f>
        <v>Deon Venter</v>
      </c>
      <c r="F2087" t="s">
        <v>166</v>
      </c>
      <c r="G2087" t="str">
        <f>_xlfn.XLOOKUP(Orders_CLEAN[[#This Row],[ProductID]],Products[ProductID],Products[ProductName])</f>
        <v>Monitors Model 2</v>
      </c>
      <c r="H2087" t="str">
        <f>_xlfn.XLOOKUP(Orders_CLEAN[[#This Row],[ProductName]],Products[ProductName],Products[Category])</f>
        <v>Technology</v>
      </c>
      <c r="I2087" s="6">
        <f>_xlfn.XLOOKUP(Orders_CLEAN[[#This Row],[ProductID]],Products[ProductID],Products[Cost])</f>
        <v>396.64</v>
      </c>
      <c r="J2087">
        <v>11</v>
      </c>
      <c r="K2087" s="6">
        <v>532.41999999999996</v>
      </c>
      <c r="L2087" s="7">
        <v>0.05</v>
      </c>
      <c r="M2087" t="s">
        <v>27</v>
      </c>
      <c r="N2087" t="s">
        <v>14</v>
      </c>
      <c r="O2087" t="str">
        <f>_xlfn.XLOOKUP(Orders_CLEAN[[#This Row],[Region]],Region_lookup[RegionCode],Region_lookup[RegionName])</f>
        <v>Western Cape</v>
      </c>
      <c r="P2087" t="s">
        <v>15</v>
      </c>
      <c r="Q2087" t="str">
        <f>_xlfn.XLOOKUP(Orders_CLEAN[[#This Row],[EmployeeID]],Employees[EmployeeID],Employees[EmployeeName])</f>
        <v>Anja Fourie</v>
      </c>
      <c r="R2087" s="8">
        <f>Orders_CLEAN[[#This Row],[Quantity]]*Orders_CLEAN[[#This Row],[UnitPrice]]*(1-Orders_CLEAN[[#This Row],[Discount]])</f>
        <v>5563.7889999999998</v>
      </c>
      <c r="S2087" s="8">
        <f>Orders_CLEAN[[#This Row],[Cost]]*Orders_CLEAN[[#This Row],[Quantity]]</f>
        <v>4363.04</v>
      </c>
      <c r="T2087" s="8">
        <f>Orders_CLEAN[[#This Row],[LineTotal]]-Orders_CLEAN[[#This Row],[LineCost]]</f>
        <v>1200.7489999999998</v>
      </c>
      <c r="U2087" s="8" t="str">
        <f>IFERROR(IF(Orders_CLEAN[[#This Row],[Profit]]/Orders_CLEAN[[#This Row],[LineTotal]]&gt;0.3, "High", IF(Orders_CLEAN[[#This Row],[Profit]]/Orders_CLEAN[[#This Row],[LineTotal]]&gt;=0.15, "Medium", "Low")), "Quantity Error!")</f>
        <v>Medium</v>
      </c>
      <c r="V2087" s="8" t="str">
        <f>IF(COUNTIF(Returns[OrderID], Orders_CLEAN[[#This Row],[OrderID]])&gt;0, "Yes", "No")</f>
        <v>No</v>
      </c>
      <c r="W2087" s="19">
        <f>IF(Orders_CLEAN[[#This Row],[Returned]]="Yes",1,0)</f>
        <v>0</v>
      </c>
    </row>
    <row r="2088" spans="1:23" x14ac:dyDescent="0.2">
      <c r="A2088" t="s">
        <v>2939</v>
      </c>
      <c r="B2088" s="5">
        <v>45649</v>
      </c>
      <c r="C2088" s="5" t="str">
        <f>IF(Orders_CLEAN[[#This Row],[Quantity]]="", "Quantity Error!", "Q"&amp;ROUNDUP(MONTH(Orders_CLEAN[[#This Row],[OrderDate]])/3,0))</f>
        <v>Q4</v>
      </c>
      <c r="D2088" t="s">
        <v>141</v>
      </c>
      <c r="E2088" t="str">
        <f>_xlfn.XLOOKUP(Orders_CLEAN[[#This Row],[CustomerID]],Customers[CustomerID],Customers[CustomerName])</f>
        <v>Anja Molefe</v>
      </c>
      <c r="F2088" t="s">
        <v>85</v>
      </c>
      <c r="G2088" t="str">
        <f>_xlfn.XLOOKUP(Orders_CLEAN[[#This Row],[ProductID]],Products[ProductID],Products[ProductName])</f>
        <v>Monitors Model 3</v>
      </c>
      <c r="H2088" t="str">
        <f>_xlfn.XLOOKUP(Orders_CLEAN[[#This Row],[ProductName]],Products[ProductName],Products[Category])</f>
        <v>Technology</v>
      </c>
      <c r="I2088" s="6">
        <f>_xlfn.XLOOKUP(Orders_CLEAN[[#This Row],[ProductID]],Products[ProductID],Products[Cost])</f>
        <v>710.37</v>
      </c>
      <c r="J2088">
        <v>8</v>
      </c>
      <c r="K2088" s="6">
        <v>979.52</v>
      </c>
      <c r="L2088" s="7">
        <v>0.05</v>
      </c>
      <c r="M2088" t="s">
        <v>27</v>
      </c>
      <c r="N2088" t="s">
        <v>14</v>
      </c>
      <c r="O2088" t="str">
        <f>_xlfn.XLOOKUP(Orders_CLEAN[[#This Row],[Region]],Region_lookup[RegionCode],Region_lookup[RegionName])</f>
        <v>Western Cape</v>
      </c>
      <c r="P2088" t="s">
        <v>15</v>
      </c>
      <c r="Q2088" t="str">
        <f>_xlfn.XLOOKUP(Orders_CLEAN[[#This Row],[EmployeeID]],Employees[EmployeeID],Employees[EmployeeName])</f>
        <v>Anja Fourie</v>
      </c>
      <c r="R2088" s="8">
        <f>Orders_CLEAN[[#This Row],[Quantity]]*Orders_CLEAN[[#This Row],[UnitPrice]]*(1-Orders_CLEAN[[#This Row],[Discount]])</f>
        <v>7444.3519999999999</v>
      </c>
      <c r="S2088" s="8">
        <f>Orders_CLEAN[[#This Row],[Cost]]*Orders_CLEAN[[#This Row],[Quantity]]</f>
        <v>5682.96</v>
      </c>
      <c r="T2088" s="8">
        <f>Orders_CLEAN[[#This Row],[LineTotal]]-Orders_CLEAN[[#This Row],[LineCost]]</f>
        <v>1761.3919999999998</v>
      </c>
      <c r="U2088" s="8" t="str">
        <f>IFERROR(IF(Orders_CLEAN[[#This Row],[Profit]]/Orders_CLEAN[[#This Row],[LineTotal]]&gt;0.3, "High", IF(Orders_CLEAN[[#This Row],[Profit]]/Orders_CLEAN[[#This Row],[LineTotal]]&gt;=0.15, "Medium", "Low")), "Quantity Error!")</f>
        <v>Medium</v>
      </c>
      <c r="V2088" s="8" t="str">
        <f>IF(COUNTIF(Returns[OrderID], Orders_CLEAN[[#This Row],[OrderID]])&gt;0, "Yes", "No")</f>
        <v>No</v>
      </c>
      <c r="W2088" s="19">
        <f>IF(Orders_CLEAN[[#This Row],[Returned]]="Yes",1,0)</f>
        <v>0</v>
      </c>
    </row>
    <row r="2089" spans="1:23" x14ac:dyDescent="0.2">
      <c r="A2089" t="s">
        <v>2940</v>
      </c>
      <c r="B2089" s="5">
        <v>45384</v>
      </c>
      <c r="C2089" s="5" t="str">
        <f>IF(Orders_CLEAN[[#This Row],[Quantity]]="", "Quantity Error!", "Q"&amp;ROUNDUP(MONTH(Orders_CLEAN[[#This Row],[OrderDate]])/3,0))</f>
        <v>Q2</v>
      </c>
      <c r="D2089" t="s">
        <v>644</v>
      </c>
      <c r="E2089" t="str">
        <f>_xlfn.XLOOKUP(Orders_CLEAN[[#This Row],[CustomerID]],Customers[CustomerID],Customers[CustomerName])</f>
        <v>Nomvula Botha</v>
      </c>
      <c r="F2089" t="s">
        <v>181</v>
      </c>
      <c r="G2089" t="str">
        <f>_xlfn.XLOOKUP(Orders_CLEAN[[#This Row],[ProductID]],Products[ProductID],Products[ProductName])</f>
        <v>Envelopes Model 1</v>
      </c>
      <c r="H2089" t="str">
        <f>_xlfn.XLOOKUP(Orders_CLEAN[[#This Row],[ProductName]],Products[ProductName],Products[Category])</f>
        <v>Office Supplies</v>
      </c>
      <c r="I2089" s="6">
        <f>_xlfn.XLOOKUP(Orders_CLEAN[[#This Row],[ProductID]],Products[ProductID],Products[Cost])</f>
        <v>76.66</v>
      </c>
      <c r="J2089">
        <v>5</v>
      </c>
      <c r="K2089" s="6">
        <v>117.32</v>
      </c>
      <c r="L2089" s="7">
        <v>0</v>
      </c>
      <c r="M2089" t="s">
        <v>13</v>
      </c>
      <c r="N2089" t="s">
        <v>14</v>
      </c>
      <c r="O2089" t="str">
        <f>_xlfn.XLOOKUP(Orders_CLEAN[[#This Row],[Region]],Region_lookup[RegionCode],Region_lookup[RegionName])</f>
        <v>Western Cape</v>
      </c>
      <c r="P2089" t="s">
        <v>82</v>
      </c>
      <c r="Q2089" t="str">
        <f>_xlfn.XLOOKUP(Orders_CLEAN[[#This Row],[EmployeeID]],Employees[EmployeeID],Employees[EmployeeName])</f>
        <v>Thabo Pretorius</v>
      </c>
      <c r="R2089" s="8">
        <f>Orders_CLEAN[[#This Row],[Quantity]]*Orders_CLEAN[[#This Row],[UnitPrice]]*(1-Orders_CLEAN[[#This Row],[Discount]])</f>
        <v>586.59999999999991</v>
      </c>
      <c r="S2089" s="8">
        <f>Orders_CLEAN[[#This Row],[Cost]]*Orders_CLEAN[[#This Row],[Quantity]]</f>
        <v>383.29999999999995</v>
      </c>
      <c r="T2089" s="8">
        <f>Orders_CLEAN[[#This Row],[LineTotal]]-Orders_CLEAN[[#This Row],[LineCost]]</f>
        <v>203.29999999999995</v>
      </c>
      <c r="U2089" s="8" t="str">
        <f>IFERROR(IF(Orders_CLEAN[[#This Row],[Profit]]/Orders_CLEAN[[#This Row],[LineTotal]]&gt;0.3, "High", IF(Orders_CLEAN[[#This Row],[Profit]]/Orders_CLEAN[[#This Row],[LineTotal]]&gt;=0.15, "Medium", "Low")), "Quantity Error!")</f>
        <v>High</v>
      </c>
      <c r="V2089" s="8" t="str">
        <f>IF(COUNTIF(Returns[OrderID], Orders_CLEAN[[#This Row],[OrderID]])&gt;0, "Yes", "No")</f>
        <v>No</v>
      </c>
      <c r="W2089" s="19">
        <f>IF(Orders_CLEAN[[#This Row],[Returned]]="Yes",1,0)</f>
        <v>0</v>
      </c>
    </row>
    <row r="2090" spans="1:23" x14ac:dyDescent="0.2">
      <c r="A2090" t="s">
        <v>2941</v>
      </c>
      <c r="B2090" s="5">
        <v>45650</v>
      </c>
      <c r="C2090" s="5" t="str">
        <f>IF(Orders_CLEAN[[#This Row],[Quantity]]="", "Quantity Error!", "Q"&amp;ROUNDUP(MONTH(Orders_CLEAN[[#This Row],[OrderDate]])/3,0))</f>
        <v>Q4</v>
      </c>
      <c r="D2090" t="s">
        <v>478</v>
      </c>
      <c r="E2090" t="str">
        <f>_xlfn.XLOOKUP(Orders_CLEAN[[#This Row],[CustomerID]],Customers[CustomerID],Customers[CustomerName])</f>
        <v>Nomvula Van Der Merwe</v>
      </c>
      <c r="F2090" t="s">
        <v>269</v>
      </c>
      <c r="G2090" t="str">
        <f>_xlfn.XLOOKUP(Orders_CLEAN[[#This Row],[ProductID]],Products[ProductID],Products[ProductName])</f>
        <v>Binders Model 1</v>
      </c>
      <c r="H2090" t="str">
        <f>_xlfn.XLOOKUP(Orders_CLEAN[[#This Row],[ProductName]],Products[ProductName],Products[Category])</f>
        <v>Office Supplies</v>
      </c>
      <c r="I2090" s="6">
        <f>_xlfn.XLOOKUP(Orders_CLEAN[[#This Row],[ProductID]],Products[ProductID],Products[Cost])</f>
        <v>454.91</v>
      </c>
      <c r="J2090">
        <v>1</v>
      </c>
      <c r="K2090" s="6">
        <v>865.02</v>
      </c>
      <c r="L2090" s="7">
        <v>0</v>
      </c>
      <c r="M2090" t="s">
        <v>13</v>
      </c>
      <c r="N2090" t="s">
        <v>31</v>
      </c>
      <c r="O2090" t="str">
        <f>_xlfn.XLOOKUP(Orders_CLEAN[[#This Row],[Region]],Region_lookup[RegionCode],Region_lookup[RegionName])</f>
        <v>Gauteng</v>
      </c>
      <c r="P2090" t="s">
        <v>43</v>
      </c>
      <c r="Q2090" t="str">
        <f>_xlfn.XLOOKUP(Orders_CLEAN[[#This Row],[EmployeeID]],Employees[EmployeeID],Employees[EmployeeName])</f>
        <v>Thabo Dlamini</v>
      </c>
      <c r="R2090" s="8">
        <f>Orders_CLEAN[[#This Row],[Quantity]]*Orders_CLEAN[[#This Row],[UnitPrice]]*(1-Orders_CLEAN[[#This Row],[Discount]])</f>
        <v>865.02</v>
      </c>
      <c r="S2090" s="8">
        <f>Orders_CLEAN[[#This Row],[Cost]]*Orders_CLEAN[[#This Row],[Quantity]]</f>
        <v>454.91</v>
      </c>
      <c r="T2090" s="8">
        <f>Orders_CLEAN[[#This Row],[LineTotal]]-Orders_CLEAN[[#This Row],[LineCost]]</f>
        <v>410.10999999999996</v>
      </c>
      <c r="U2090" s="8" t="str">
        <f>IFERROR(IF(Orders_CLEAN[[#This Row],[Profit]]/Orders_CLEAN[[#This Row],[LineTotal]]&gt;0.3, "High", IF(Orders_CLEAN[[#This Row],[Profit]]/Orders_CLEAN[[#This Row],[LineTotal]]&gt;=0.15, "Medium", "Low")), "Quantity Error!")</f>
        <v>High</v>
      </c>
      <c r="V2090" s="8" t="str">
        <f>IF(COUNTIF(Returns[OrderID], Orders_CLEAN[[#This Row],[OrderID]])&gt;0, "Yes", "No")</f>
        <v>No</v>
      </c>
      <c r="W2090" s="19">
        <f>IF(Orders_CLEAN[[#This Row],[Returned]]="Yes",1,0)</f>
        <v>0</v>
      </c>
    </row>
    <row r="2091" spans="1:23" x14ac:dyDescent="0.2">
      <c r="A2091" t="s">
        <v>2942</v>
      </c>
      <c r="B2091" s="5">
        <v>45647</v>
      </c>
      <c r="C2091" s="5" t="str">
        <f>IF(Orders_CLEAN[[#This Row],[Quantity]]="", "Quantity Error!", "Q"&amp;ROUNDUP(MONTH(Orders_CLEAN[[#This Row],[OrderDate]])/3,0))</f>
        <v>Q4</v>
      </c>
      <c r="D2091" t="s">
        <v>570</v>
      </c>
      <c r="E2091" t="str">
        <f>_xlfn.XLOOKUP(Orders_CLEAN[[#This Row],[CustomerID]],Customers[CustomerID],Customers[CustomerName])</f>
        <v>Werner Joubert</v>
      </c>
      <c r="F2091" t="s">
        <v>65</v>
      </c>
      <c r="G2091" t="str">
        <f>_xlfn.XLOOKUP(Orders_CLEAN[[#This Row],[ProductID]],Products[ProductID],Products[ProductName])</f>
        <v>Bookcases Model 2</v>
      </c>
      <c r="H2091" t="str">
        <f>_xlfn.XLOOKUP(Orders_CLEAN[[#This Row],[ProductName]],Products[ProductName],Products[Category])</f>
        <v>Furniture</v>
      </c>
      <c r="I2091" s="6">
        <f>_xlfn.XLOOKUP(Orders_CLEAN[[#This Row],[ProductID]],Products[ProductID],Products[Cost])</f>
        <v>633.59</v>
      </c>
      <c r="J2091">
        <v>12</v>
      </c>
      <c r="K2091" s="6">
        <v>800.37</v>
      </c>
      <c r="L2091" s="7">
        <v>0</v>
      </c>
      <c r="M2091" t="s">
        <v>27</v>
      </c>
      <c r="N2091" t="s">
        <v>21</v>
      </c>
      <c r="O2091" t="str">
        <f>_xlfn.XLOOKUP(Orders_CLEAN[[#This Row],[Region]],Region_lookup[RegionCode],Region_lookup[RegionName])</f>
        <v>KwaZulu-Natal</v>
      </c>
      <c r="P2091" t="s">
        <v>170</v>
      </c>
      <c r="Q2091" t="str">
        <f>_xlfn.XLOOKUP(Orders_CLEAN[[#This Row],[EmployeeID]],Employees[EmployeeID],Employees[EmployeeName])</f>
        <v>Nomvula Le Roux</v>
      </c>
      <c r="R2091" s="8">
        <f>Orders_CLEAN[[#This Row],[Quantity]]*Orders_CLEAN[[#This Row],[UnitPrice]]*(1-Orders_CLEAN[[#This Row],[Discount]])</f>
        <v>9604.44</v>
      </c>
      <c r="S2091" s="8">
        <f>Orders_CLEAN[[#This Row],[Cost]]*Orders_CLEAN[[#This Row],[Quantity]]</f>
        <v>7603.08</v>
      </c>
      <c r="T2091" s="8">
        <f>Orders_CLEAN[[#This Row],[LineTotal]]-Orders_CLEAN[[#This Row],[LineCost]]</f>
        <v>2001.3600000000006</v>
      </c>
      <c r="U2091" s="8" t="str">
        <f>IFERROR(IF(Orders_CLEAN[[#This Row],[Profit]]/Orders_CLEAN[[#This Row],[LineTotal]]&gt;0.3, "High", IF(Orders_CLEAN[[#This Row],[Profit]]/Orders_CLEAN[[#This Row],[LineTotal]]&gt;=0.15, "Medium", "Low")), "Quantity Error!")</f>
        <v>Medium</v>
      </c>
      <c r="V2091" s="8" t="str">
        <f>IF(COUNTIF(Returns[OrderID], Orders_CLEAN[[#This Row],[OrderID]])&gt;0, "Yes", "No")</f>
        <v>No</v>
      </c>
      <c r="W2091" s="19">
        <f>IF(Orders_CLEAN[[#This Row],[Returned]]="Yes",1,0)</f>
        <v>0</v>
      </c>
    </row>
    <row r="2092" spans="1:23" x14ac:dyDescent="0.2">
      <c r="A2092" t="s">
        <v>2943</v>
      </c>
      <c r="B2092" s="5">
        <v>45357</v>
      </c>
      <c r="C2092" s="5" t="str">
        <f>IF(Orders_CLEAN[[#This Row],[Quantity]]="", "Quantity Error!", "Q"&amp;ROUNDUP(MONTH(Orders_CLEAN[[#This Row],[OrderDate]])/3,0))</f>
        <v>Q1</v>
      </c>
      <c r="D2092" t="s">
        <v>263</v>
      </c>
      <c r="E2092" t="str">
        <f>_xlfn.XLOOKUP(Orders_CLEAN[[#This Row],[CustomerID]],Customers[CustomerID],Customers[CustomerName])</f>
        <v>Kagiso Coetzee</v>
      </c>
      <c r="F2092" t="s">
        <v>124</v>
      </c>
      <c r="G2092" t="str">
        <f>_xlfn.XLOOKUP(Orders_CLEAN[[#This Row],[ProductID]],Products[ProductID],Products[ProductName])</f>
        <v>Binders Model 2</v>
      </c>
      <c r="H2092" t="str">
        <f>_xlfn.XLOOKUP(Orders_CLEAN[[#This Row],[ProductName]],Products[ProductName],Products[Category])</f>
        <v>Office Supplies</v>
      </c>
      <c r="I2092" s="6">
        <f>_xlfn.XLOOKUP(Orders_CLEAN[[#This Row],[ProductID]],Products[ProductID],Products[Cost])</f>
        <v>597.01</v>
      </c>
      <c r="J2092">
        <v>12</v>
      </c>
      <c r="K2092" s="6">
        <v>774.08</v>
      </c>
      <c r="L2092" s="7">
        <v>0.15</v>
      </c>
      <c r="M2092" t="s">
        <v>13</v>
      </c>
      <c r="N2092" t="s">
        <v>14</v>
      </c>
      <c r="O2092" t="str">
        <f>_xlfn.XLOOKUP(Orders_CLEAN[[#This Row],[Region]],Region_lookup[RegionCode],Region_lookup[RegionName])</f>
        <v>Western Cape</v>
      </c>
      <c r="P2092" t="s">
        <v>82</v>
      </c>
      <c r="Q2092" t="str">
        <f>_xlfn.XLOOKUP(Orders_CLEAN[[#This Row],[EmployeeID]],Employees[EmployeeID],Employees[EmployeeName])</f>
        <v>Thabo Pretorius</v>
      </c>
      <c r="R2092" s="8">
        <f>Orders_CLEAN[[#This Row],[Quantity]]*Orders_CLEAN[[#This Row],[UnitPrice]]*(1-Orders_CLEAN[[#This Row],[Discount]])</f>
        <v>7895.6160000000009</v>
      </c>
      <c r="S2092" s="8">
        <f>Orders_CLEAN[[#This Row],[Cost]]*Orders_CLEAN[[#This Row],[Quantity]]</f>
        <v>7164.12</v>
      </c>
      <c r="T2092" s="8">
        <f>Orders_CLEAN[[#This Row],[LineTotal]]-Orders_CLEAN[[#This Row],[LineCost]]</f>
        <v>731.496000000001</v>
      </c>
      <c r="U2092" s="8" t="str">
        <f>IFERROR(IF(Orders_CLEAN[[#This Row],[Profit]]/Orders_CLEAN[[#This Row],[LineTotal]]&gt;0.3, "High", IF(Orders_CLEAN[[#This Row],[Profit]]/Orders_CLEAN[[#This Row],[LineTotal]]&gt;=0.15, "Medium", "Low")), "Quantity Error!")</f>
        <v>Low</v>
      </c>
      <c r="V2092" s="8" t="str">
        <f>IF(COUNTIF(Returns[OrderID], Orders_CLEAN[[#This Row],[OrderID]])&gt;0, "Yes", "No")</f>
        <v>No</v>
      </c>
      <c r="W2092" s="19">
        <f>IF(Orders_CLEAN[[#This Row],[Returned]]="Yes",1,0)</f>
        <v>0</v>
      </c>
    </row>
    <row r="2093" spans="1:23" x14ac:dyDescent="0.2">
      <c r="A2093" t="s">
        <v>2944</v>
      </c>
      <c r="B2093" s="5">
        <v>45372</v>
      </c>
      <c r="C2093" s="5" t="str">
        <f>IF(Orders_CLEAN[[#This Row],[Quantity]]="", "Quantity Error!", "Q"&amp;ROUNDUP(MONTH(Orders_CLEAN[[#This Row],[OrderDate]])/3,0))</f>
        <v>Q1</v>
      </c>
      <c r="D2093" t="s">
        <v>120</v>
      </c>
      <c r="E2093" t="str">
        <f>_xlfn.XLOOKUP(Orders_CLEAN[[#This Row],[CustomerID]],Customers[CustomerID],Customers[CustomerName])</f>
        <v>Francois Sithole</v>
      </c>
      <c r="F2093" t="s">
        <v>181</v>
      </c>
      <c r="G2093" t="str">
        <f>_xlfn.XLOOKUP(Orders_CLEAN[[#This Row],[ProductID]],Products[ProductID],Products[ProductName])</f>
        <v>Envelopes Model 1</v>
      </c>
      <c r="H2093" t="str">
        <f>_xlfn.XLOOKUP(Orders_CLEAN[[#This Row],[ProductName]],Products[ProductName],Products[Category])</f>
        <v>Office Supplies</v>
      </c>
      <c r="I2093" s="6">
        <f>_xlfn.XLOOKUP(Orders_CLEAN[[#This Row],[ProductID]],Products[ProductID],Products[Cost])</f>
        <v>76.66</v>
      </c>
      <c r="J2093">
        <v>4</v>
      </c>
      <c r="K2093" s="6">
        <v>117.32</v>
      </c>
      <c r="L2093" s="7">
        <v>0</v>
      </c>
      <c r="M2093" t="s">
        <v>36</v>
      </c>
      <c r="N2093" t="s">
        <v>31</v>
      </c>
      <c r="O2093" t="str">
        <f>_xlfn.XLOOKUP(Orders_CLEAN[[#This Row],[Region]],Region_lookup[RegionCode],Region_lookup[RegionName])</f>
        <v>Gauteng</v>
      </c>
      <c r="P2093" t="s">
        <v>52</v>
      </c>
      <c r="Q2093" t="str">
        <f>_xlfn.XLOOKUP(Orders_CLEAN[[#This Row],[EmployeeID]],Employees[EmployeeID],Employees[EmployeeName])</f>
        <v>Precious Mbatha</v>
      </c>
      <c r="R2093" s="8">
        <f>Orders_CLEAN[[#This Row],[Quantity]]*Orders_CLEAN[[#This Row],[UnitPrice]]*(1-Orders_CLEAN[[#This Row],[Discount]])</f>
        <v>469.28</v>
      </c>
      <c r="S2093" s="8">
        <f>Orders_CLEAN[[#This Row],[Cost]]*Orders_CLEAN[[#This Row],[Quantity]]</f>
        <v>306.64</v>
      </c>
      <c r="T2093" s="8">
        <f>Orders_CLEAN[[#This Row],[LineTotal]]-Orders_CLEAN[[#This Row],[LineCost]]</f>
        <v>162.63999999999999</v>
      </c>
      <c r="U2093" s="8" t="str">
        <f>IFERROR(IF(Orders_CLEAN[[#This Row],[Profit]]/Orders_CLEAN[[#This Row],[LineTotal]]&gt;0.3, "High", IF(Orders_CLEAN[[#This Row],[Profit]]/Orders_CLEAN[[#This Row],[LineTotal]]&gt;=0.15, "Medium", "Low")), "Quantity Error!")</f>
        <v>High</v>
      </c>
      <c r="V2093" s="8" t="str">
        <f>IF(COUNTIF(Returns[OrderID], Orders_CLEAN[[#This Row],[OrderID]])&gt;0, "Yes", "No")</f>
        <v>No</v>
      </c>
      <c r="W2093" s="19">
        <f>IF(Orders_CLEAN[[#This Row],[Returned]]="Yes",1,0)</f>
        <v>0</v>
      </c>
    </row>
    <row r="2094" spans="1:23" x14ac:dyDescent="0.2">
      <c r="A2094" t="s">
        <v>2945</v>
      </c>
      <c r="B2094" s="5">
        <v>45446</v>
      </c>
      <c r="C2094" s="5" t="str">
        <f>IF(Orders_CLEAN[[#This Row],[Quantity]]="", "Quantity Error!", "Q"&amp;ROUNDUP(MONTH(Orders_CLEAN[[#This Row],[OrderDate]])/3,0))</f>
        <v>Q2</v>
      </c>
      <c r="D2094" t="s">
        <v>296</v>
      </c>
      <c r="E2094" t="str">
        <f>_xlfn.XLOOKUP(Orders_CLEAN[[#This Row],[CustomerID]],Customers[CustomerID],Customers[CustomerName])</f>
        <v>Francois Le Roux</v>
      </c>
      <c r="F2094" t="s">
        <v>88</v>
      </c>
      <c r="G2094" t="str">
        <f>_xlfn.XLOOKUP(Orders_CLEAN[[#This Row],[ProductID]],Products[ProductID],Products[ProductName])</f>
        <v>Tables Model 2</v>
      </c>
      <c r="H2094" t="str">
        <f>_xlfn.XLOOKUP(Orders_CLEAN[[#This Row],[ProductName]],Products[ProductName],Products[Category])</f>
        <v>Furniture</v>
      </c>
      <c r="I2094" s="6">
        <f>_xlfn.XLOOKUP(Orders_CLEAN[[#This Row],[ProductID]],Products[ProductID],Products[Cost])</f>
        <v>752.53</v>
      </c>
      <c r="J2094">
        <v>3</v>
      </c>
      <c r="K2094" s="6">
        <v>1018.12</v>
      </c>
      <c r="L2094" s="7">
        <v>0.2</v>
      </c>
      <c r="M2094" t="s">
        <v>62</v>
      </c>
      <c r="N2094" t="s">
        <v>47</v>
      </c>
      <c r="O2094" t="str">
        <f>_xlfn.XLOOKUP(Orders_CLEAN[[#This Row],[Region]],Region_lookup[RegionCode],Region_lookup[RegionName])</f>
        <v>Eastern Cape</v>
      </c>
      <c r="P2094" t="s">
        <v>58</v>
      </c>
      <c r="Q2094" t="str">
        <f>_xlfn.XLOOKUP(Orders_CLEAN[[#This Row],[EmployeeID]],Employees[EmployeeID],Employees[EmployeeName])</f>
        <v>Palesa Steyn</v>
      </c>
      <c r="R2094" s="8">
        <f>Orders_CLEAN[[#This Row],[Quantity]]*Orders_CLEAN[[#This Row],[UnitPrice]]*(1-Orders_CLEAN[[#This Row],[Discount]])</f>
        <v>2443.4880000000003</v>
      </c>
      <c r="S2094" s="8">
        <f>Orders_CLEAN[[#This Row],[Cost]]*Orders_CLEAN[[#This Row],[Quantity]]</f>
        <v>2257.59</v>
      </c>
      <c r="T2094" s="8">
        <f>Orders_CLEAN[[#This Row],[LineTotal]]-Orders_CLEAN[[#This Row],[LineCost]]</f>
        <v>185.89800000000014</v>
      </c>
      <c r="U2094" s="8" t="str">
        <f>IFERROR(IF(Orders_CLEAN[[#This Row],[Profit]]/Orders_CLEAN[[#This Row],[LineTotal]]&gt;0.3, "High", IF(Orders_CLEAN[[#This Row],[Profit]]/Orders_CLEAN[[#This Row],[LineTotal]]&gt;=0.15, "Medium", "Low")), "Quantity Error!")</f>
        <v>Low</v>
      </c>
      <c r="V2094" s="8" t="str">
        <f>IF(COUNTIF(Returns[OrderID], Orders_CLEAN[[#This Row],[OrderID]])&gt;0, "Yes", "No")</f>
        <v>No</v>
      </c>
      <c r="W2094" s="19">
        <f>IF(Orders_CLEAN[[#This Row],[Returned]]="Yes",1,0)</f>
        <v>0</v>
      </c>
    </row>
    <row r="2095" spans="1:23" x14ac:dyDescent="0.2">
      <c r="A2095" t="s">
        <v>2946</v>
      </c>
      <c r="B2095" s="5">
        <v>45647</v>
      </c>
      <c r="C2095" s="5" t="str">
        <f>IF(Orders_CLEAN[[#This Row],[Quantity]]="", "Quantity Error!", "Q"&amp;ROUNDUP(MONTH(Orders_CLEAN[[#This Row],[OrderDate]])/3,0))</f>
        <v>Q4</v>
      </c>
      <c r="D2095" t="s">
        <v>723</v>
      </c>
      <c r="E2095" t="str">
        <f>_xlfn.XLOOKUP(Orders_CLEAN[[#This Row],[CustomerID]],Customers[CustomerID],Customers[CustomerName])</f>
        <v>Palesa Molefe</v>
      </c>
      <c r="F2095" t="s">
        <v>195</v>
      </c>
      <c r="G2095" t="str">
        <f>_xlfn.XLOOKUP(Orders_CLEAN[[#This Row],[ProductID]],Products[ProductID],Products[ProductName])</f>
        <v>Printers Model 2</v>
      </c>
      <c r="H2095" t="str">
        <f>_xlfn.XLOOKUP(Orders_CLEAN[[#This Row],[ProductName]],Products[ProductName],Products[Category])</f>
        <v>Technology</v>
      </c>
      <c r="I2095" s="6">
        <f>_xlfn.XLOOKUP(Orders_CLEAN[[#This Row],[ProductID]],Products[ProductID],Products[Cost])</f>
        <v>338.21</v>
      </c>
      <c r="J2095">
        <v>6</v>
      </c>
      <c r="K2095" s="6">
        <v>661.25</v>
      </c>
      <c r="L2095" s="7">
        <v>0.05</v>
      </c>
      <c r="M2095" t="s">
        <v>36</v>
      </c>
      <c r="N2095" t="s">
        <v>21</v>
      </c>
      <c r="O2095" t="str">
        <f>_xlfn.XLOOKUP(Orders_CLEAN[[#This Row],[Region]],Region_lookup[RegionCode],Region_lookup[RegionName])</f>
        <v>KwaZulu-Natal</v>
      </c>
      <c r="P2095" t="s">
        <v>22</v>
      </c>
      <c r="Q2095" t="str">
        <f>_xlfn.XLOOKUP(Orders_CLEAN[[#This Row],[EmployeeID]],Employees[EmployeeID],Employees[EmployeeName])</f>
        <v>Thabo Le Roux</v>
      </c>
      <c r="R2095" s="8">
        <f>Orders_CLEAN[[#This Row],[Quantity]]*Orders_CLEAN[[#This Row],[UnitPrice]]*(1-Orders_CLEAN[[#This Row],[Discount]])</f>
        <v>3769.125</v>
      </c>
      <c r="S2095" s="8">
        <f>Orders_CLEAN[[#This Row],[Cost]]*Orders_CLEAN[[#This Row],[Quantity]]</f>
        <v>2029.2599999999998</v>
      </c>
      <c r="T2095" s="8">
        <f>Orders_CLEAN[[#This Row],[LineTotal]]-Orders_CLEAN[[#This Row],[LineCost]]</f>
        <v>1739.8650000000002</v>
      </c>
      <c r="U2095" s="8" t="str">
        <f>IFERROR(IF(Orders_CLEAN[[#This Row],[Profit]]/Orders_CLEAN[[#This Row],[LineTotal]]&gt;0.3, "High", IF(Orders_CLEAN[[#This Row],[Profit]]/Orders_CLEAN[[#This Row],[LineTotal]]&gt;=0.15, "Medium", "Low")), "Quantity Error!")</f>
        <v>High</v>
      </c>
      <c r="V2095" s="8" t="str">
        <f>IF(COUNTIF(Returns[OrderID], Orders_CLEAN[[#This Row],[OrderID]])&gt;0, "Yes", "No")</f>
        <v>No</v>
      </c>
      <c r="W2095" s="19">
        <f>IF(Orders_CLEAN[[#This Row],[Returned]]="Yes",1,0)</f>
        <v>0</v>
      </c>
    </row>
    <row r="2096" spans="1:23" x14ac:dyDescent="0.2">
      <c r="A2096" t="s">
        <v>2948</v>
      </c>
      <c r="B2096" s="5">
        <v>45681</v>
      </c>
      <c r="C2096" s="5" t="str">
        <f>IF(Orders_CLEAN[[#This Row],[Quantity]]="", "Quantity Error!", "Q"&amp;ROUNDUP(MONTH(Orders_CLEAN[[#This Row],[OrderDate]])/3,0))</f>
        <v>Q1</v>
      </c>
      <c r="D2096" t="s">
        <v>154</v>
      </c>
      <c r="E2096" t="str">
        <f>_xlfn.XLOOKUP(Orders_CLEAN[[#This Row],[CustomerID]],Customers[CustomerID],Customers[CustomerName])</f>
        <v>Nomvula Mahlangu</v>
      </c>
      <c r="F2096" t="s">
        <v>155</v>
      </c>
      <c r="G2096" t="str">
        <f>_xlfn.XLOOKUP(Orders_CLEAN[[#This Row],[ProductID]],Products[ProductID],Products[ProductName])</f>
        <v>Monitors Model 1</v>
      </c>
      <c r="H2096" t="str">
        <f>_xlfn.XLOOKUP(Orders_CLEAN[[#This Row],[ProductName]],Products[ProductName],Products[Category])</f>
        <v>Technology</v>
      </c>
      <c r="I2096" s="6">
        <f>_xlfn.XLOOKUP(Orders_CLEAN[[#This Row],[ProductID]],Products[ProductID],Products[Cost])</f>
        <v>757.28</v>
      </c>
      <c r="J2096">
        <v>2</v>
      </c>
      <c r="K2096" s="6">
        <v>1165.56</v>
      </c>
      <c r="L2096" s="7">
        <v>0.05</v>
      </c>
      <c r="M2096" t="s">
        <v>27</v>
      </c>
      <c r="N2096" t="s">
        <v>31</v>
      </c>
      <c r="O2096" t="str">
        <f>_xlfn.XLOOKUP(Orders_CLEAN[[#This Row],[Region]],Region_lookup[RegionCode],Region_lookup[RegionName])</f>
        <v>Gauteng</v>
      </c>
      <c r="P2096" t="s">
        <v>43</v>
      </c>
      <c r="Q2096" t="str">
        <f>_xlfn.XLOOKUP(Orders_CLEAN[[#This Row],[EmployeeID]],Employees[EmployeeID],Employees[EmployeeName])</f>
        <v>Thabo Dlamini</v>
      </c>
      <c r="R2096" s="8">
        <f>Orders_CLEAN[[#This Row],[Quantity]]*Orders_CLEAN[[#This Row],[UnitPrice]]*(1-Orders_CLEAN[[#This Row],[Discount]])</f>
        <v>2214.5639999999999</v>
      </c>
      <c r="S2096" s="8">
        <f>Orders_CLEAN[[#This Row],[Cost]]*Orders_CLEAN[[#This Row],[Quantity]]</f>
        <v>1514.56</v>
      </c>
      <c r="T2096" s="8">
        <f>Orders_CLEAN[[#This Row],[LineTotal]]-Orders_CLEAN[[#This Row],[LineCost]]</f>
        <v>700.00399999999991</v>
      </c>
      <c r="U2096" s="8" t="str">
        <f>IFERROR(IF(Orders_CLEAN[[#This Row],[Profit]]/Orders_CLEAN[[#This Row],[LineTotal]]&gt;0.3, "High", IF(Orders_CLEAN[[#This Row],[Profit]]/Orders_CLEAN[[#This Row],[LineTotal]]&gt;=0.15, "Medium", "Low")), "Quantity Error!")</f>
        <v>High</v>
      </c>
      <c r="V2096" s="8" t="str">
        <f>IF(COUNTIF(Returns[OrderID], Orders_CLEAN[[#This Row],[OrderID]])&gt;0, "Yes", "No")</f>
        <v>No</v>
      </c>
      <c r="W2096" s="19">
        <f>IF(Orders_CLEAN[[#This Row],[Returned]]="Yes",1,0)</f>
        <v>0</v>
      </c>
    </row>
    <row r="2097" spans="1:23" x14ac:dyDescent="0.2">
      <c r="A2097" t="s">
        <v>2949</v>
      </c>
      <c r="B2097" s="5">
        <v>45515</v>
      </c>
      <c r="C2097" s="5" t="str">
        <f>IF(Orders_CLEAN[[#This Row],[Quantity]]="", "Quantity Error!", "Q"&amp;ROUNDUP(MONTH(Orders_CLEAN[[#This Row],[OrderDate]])/3,0))</f>
        <v>Q3</v>
      </c>
      <c r="D2097" t="s">
        <v>198</v>
      </c>
      <c r="E2097" t="str">
        <f>_xlfn.XLOOKUP(Orders_CLEAN[[#This Row],[CustomerID]],Customers[CustomerID],Customers[CustomerName])</f>
        <v>Nomsa Mahlangu</v>
      </c>
      <c r="F2097" t="s">
        <v>216</v>
      </c>
      <c r="G2097" t="str">
        <f>_xlfn.XLOOKUP(Orders_CLEAN[[#This Row],[ProductID]],Products[ProductID],Products[ProductName])</f>
        <v>Pens Model 1</v>
      </c>
      <c r="H2097" t="str">
        <f>_xlfn.XLOOKUP(Orders_CLEAN[[#This Row],[ProductName]],Products[ProductName],Products[Category])</f>
        <v>Office Supplies</v>
      </c>
      <c r="I2097" s="6">
        <f>_xlfn.XLOOKUP(Orders_CLEAN[[#This Row],[ProductID]],Products[ProductID],Products[Cost])</f>
        <v>640.09</v>
      </c>
      <c r="J2097">
        <v>2</v>
      </c>
      <c r="K2097" s="6">
        <v>1169.26</v>
      </c>
      <c r="L2097" s="7">
        <v>0.1</v>
      </c>
      <c r="M2097" t="s">
        <v>27</v>
      </c>
      <c r="N2097" t="s">
        <v>47</v>
      </c>
      <c r="O2097" t="str">
        <f>_xlfn.XLOOKUP(Orders_CLEAN[[#This Row],[Region]],Region_lookup[RegionCode],Region_lookup[RegionName])</f>
        <v>Eastern Cape</v>
      </c>
      <c r="P2097" t="s">
        <v>75</v>
      </c>
      <c r="Q2097" t="str">
        <f>_xlfn.XLOOKUP(Orders_CLEAN[[#This Row],[EmployeeID]],Employees[EmployeeID],Employees[EmployeeName])</f>
        <v>Francois Steyn</v>
      </c>
      <c r="R2097" s="8">
        <f>Orders_CLEAN[[#This Row],[Quantity]]*Orders_CLEAN[[#This Row],[UnitPrice]]*(1-Orders_CLEAN[[#This Row],[Discount]])</f>
        <v>2104.6680000000001</v>
      </c>
      <c r="S2097" s="8">
        <f>Orders_CLEAN[[#This Row],[Cost]]*Orders_CLEAN[[#This Row],[Quantity]]</f>
        <v>1280.18</v>
      </c>
      <c r="T2097" s="8">
        <f>Orders_CLEAN[[#This Row],[LineTotal]]-Orders_CLEAN[[#This Row],[LineCost]]</f>
        <v>824.48800000000006</v>
      </c>
      <c r="U2097" s="8" t="str">
        <f>IFERROR(IF(Orders_CLEAN[[#This Row],[Profit]]/Orders_CLEAN[[#This Row],[LineTotal]]&gt;0.3, "High", IF(Orders_CLEAN[[#This Row],[Profit]]/Orders_CLEAN[[#This Row],[LineTotal]]&gt;=0.15, "Medium", "Low")), "Quantity Error!")</f>
        <v>High</v>
      </c>
      <c r="V2097" s="8" t="str">
        <f>IF(COUNTIF(Returns[OrderID], Orders_CLEAN[[#This Row],[OrderID]])&gt;0, "Yes", "No")</f>
        <v>No</v>
      </c>
      <c r="W2097" s="19">
        <f>IF(Orders_CLEAN[[#This Row],[Returned]]="Yes",1,0)</f>
        <v>0</v>
      </c>
    </row>
    <row r="2098" spans="1:23" x14ac:dyDescent="0.2">
      <c r="A2098" t="s">
        <v>2950</v>
      </c>
      <c r="B2098" s="5">
        <v>45780</v>
      </c>
      <c r="C2098" s="5" t="str">
        <f>IF(Orders_CLEAN[[#This Row],[Quantity]]="", "Quantity Error!", "Q"&amp;ROUNDUP(MONTH(Orders_CLEAN[[#This Row],[OrderDate]])/3,0))</f>
        <v>Q2</v>
      </c>
      <c r="D2098" t="s">
        <v>723</v>
      </c>
      <c r="E2098" t="str">
        <f>_xlfn.XLOOKUP(Orders_CLEAN[[#This Row],[CustomerID]],Customers[CustomerID],Customers[CustomerName])</f>
        <v>Palesa Molefe</v>
      </c>
      <c r="F2098" t="s">
        <v>269</v>
      </c>
      <c r="G2098" t="str">
        <f>_xlfn.XLOOKUP(Orders_CLEAN[[#This Row],[ProductID]],Products[ProductID],Products[ProductName])</f>
        <v>Binders Model 1</v>
      </c>
      <c r="H2098" t="str">
        <f>_xlfn.XLOOKUP(Orders_CLEAN[[#This Row],[ProductName]],Products[ProductName],Products[Category])</f>
        <v>Office Supplies</v>
      </c>
      <c r="I2098" s="6">
        <f>_xlfn.XLOOKUP(Orders_CLEAN[[#This Row],[ProductID]],Products[ProductID],Products[Cost])</f>
        <v>454.91</v>
      </c>
      <c r="J2098">
        <v>9</v>
      </c>
      <c r="K2098" s="6">
        <v>865.02</v>
      </c>
      <c r="L2098" s="7">
        <v>0</v>
      </c>
      <c r="M2098" t="s">
        <v>27</v>
      </c>
      <c r="N2098" t="s">
        <v>21</v>
      </c>
      <c r="O2098" t="str">
        <f>_xlfn.XLOOKUP(Orders_CLEAN[[#This Row],[Region]],Region_lookup[RegionCode],Region_lookup[RegionName])</f>
        <v>KwaZulu-Natal</v>
      </c>
      <c r="P2098" t="s">
        <v>22</v>
      </c>
      <c r="Q2098" t="str">
        <f>_xlfn.XLOOKUP(Orders_CLEAN[[#This Row],[EmployeeID]],Employees[EmployeeID],Employees[EmployeeName])</f>
        <v>Thabo Le Roux</v>
      </c>
      <c r="R2098" s="8">
        <f>Orders_CLEAN[[#This Row],[Quantity]]*Orders_CLEAN[[#This Row],[UnitPrice]]*(1-Orders_CLEAN[[#This Row],[Discount]])</f>
        <v>7785.18</v>
      </c>
      <c r="S2098" s="8">
        <f>Orders_CLEAN[[#This Row],[Cost]]*Orders_CLEAN[[#This Row],[Quantity]]</f>
        <v>4094.19</v>
      </c>
      <c r="T2098" s="8">
        <f>Orders_CLEAN[[#This Row],[LineTotal]]-Orders_CLEAN[[#This Row],[LineCost]]</f>
        <v>3690.9900000000002</v>
      </c>
      <c r="U2098" s="8" t="str">
        <f>IFERROR(IF(Orders_CLEAN[[#This Row],[Profit]]/Orders_CLEAN[[#This Row],[LineTotal]]&gt;0.3, "High", IF(Orders_CLEAN[[#This Row],[Profit]]/Orders_CLEAN[[#This Row],[LineTotal]]&gt;=0.15, "Medium", "Low")), "Quantity Error!")</f>
        <v>High</v>
      </c>
      <c r="V2098" s="8" t="str">
        <f>IF(COUNTIF(Returns[OrderID], Orders_CLEAN[[#This Row],[OrderID]])&gt;0, "Yes", "No")</f>
        <v>No</v>
      </c>
      <c r="W2098" s="19">
        <f>IF(Orders_CLEAN[[#This Row],[Returned]]="Yes",1,0)</f>
        <v>0</v>
      </c>
    </row>
    <row r="2099" spans="1:23" x14ac:dyDescent="0.2">
      <c r="A2099" t="s">
        <v>2951</v>
      </c>
      <c r="B2099" s="5">
        <v>45360</v>
      </c>
      <c r="C2099" s="5" t="str">
        <f>IF(Orders_CLEAN[[#This Row],[Quantity]]="", "Quantity Error!", "Q"&amp;ROUNDUP(MONTH(Orders_CLEAN[[#This Row],[OrderDate]])/3,0))</f>
        <v>Q1</v>
      </c>
      <c r="D2099" t="s">
        <v>154</v>
      </c>
      <c r="E2099" t="str">
        <f>_xlfn.XLOOKUP(Orders_CLEAN[[#This Row],[CustomerID]],Customers[CustomerID],Customers[CustomerName])</f>
        <v>Nomvula Mahlangu</v>
      </c>
      <c r="F2099" t="s">
        <v>35</v>
      </c>
      <c r="G2099" t="str">
        <f>_xlfn.XLOOKUP(Orders_CLEAN[[#This Row],[ProductID]],Products[ProductID],Products[ProductName])</f>
        <v>Accessories Model 1</v>
      </c>
      <c r="H2099" t="str">
        <f>_xlfn.XLOOKUP(Orders_CLEAN[[#This Row],[ProductName]],Products[ProductName],Products[Category])</f>
        <v>Technology</v>
      </c>
      <c r="I2099" s="6">
        <f>_xlfn.XLOOKUP(Orders_CLEAN[[#This Row],[ProductID]],Products[ProductID],Products[Cost])</f>
        <v>329.45</v>
      </c>
      <c r="J2099">
        <v>3</v>
      </c>
      <c r="K2099" s="6">
        <v>709.62</v>
      </c>
      <c r="L2099" s="7">
        <v>0</v>
      </c>
      <c r="M2099" t="s">
        <v>27</v>
      </c>
      <c r="N2099" t="s">
        <v>31</v>
      </c>
      <c r="O2099" t="str">
        <f>_xlfn.XLOOKUP(Orders_CLEAN[[#This Row],[Region]],Region_lookup[RegionCode],Region_lookup[RegionName])</f>
        <v>Gauteng</v>
      </c>
      <c r="P2099" t="s">
        <v>43</v>
      </c>
      <c r="Q2099" t="str">
        <f>_xlfn.XLOOKUP(Orders_CLEAN[[#This Row],[EmployeeID]],Employees[EmployeeID],Employees[EmployeeName])</f>
        <v>Thabo Dlamini</v>
      </c>
      <c r="R2099" s="8">
        <f>Orders_CLEAN[[#This Row],[Quantity]]*Orders_CLEAN[[#This Row],[UnitPrice]]*(1-Orders_CLEAN[[#This Row],[Discount]])</f>
        <v>2128.86</v>
      </c>
      <c r="S2099" s="8">
        <f>Orders_CLEAN[[#This Row],[Cost]]*Orders_CLEAN[[#This Row],[Quantity]]</f>
        <v>988.34999999999991</v>
      </c>
      <c r="T2099" s="8">
        <f>Orders_CLEAN[[#This Row],[LineTotal]]-Orders_CLEAN[[#This Row],[LineCost]]</f>
        <v>1140.5100000000002</v>
      </c>
      <c r="U2099" s="8" t="str">
        <f>IFERROR(IF(Orders_CLEAN[[#This Row],[Profit]]/Orders_CLEAN[[#This Row],[LineTotal]]&gt;0.3, "High", IF(Orders_CLEAN[[#This Row],[Profit]]/Orders_CLEAN[[#This Row],[LineTotal]]&gt;=0.15, "Medium", "Low")), "Quantity Error!")</f>
        <v>High</v>
      </c>
      <c r="V2099" s="8" t="str">
        <f>IF(COUNTIF(Returns[OrderID], Orders_CLEAN[[#This Row],[OrderID]])&gt;0, "Yes", "No")</f>
        <v>No</v>
      </c>
      <c r="W2099" s="19">
        <f>IF(Orders_CLEAN[[#This Row],[Returned]]="Yes",1,0)</f>
        <v>0</v>
      </c>
    </row>
    <row r="2100" spans="1:23" x14ac:dyDescent="0.2">
      <c r="A2100" t="s">
        <v>2952</v>
      </c>
      <c r="B2100" s="5">
        <v>45554</v>
      </c>
      <c r="C2100" s="5" t="str">
        <f>IF(Orders_CLEAN[[#This Row],[Quantity]]="", "Quantity Error!", "Q"&amp;ROUNDUP(MONTH(Orders_CLEAN[[#This Row],[OrderDate]])/3,0))</f>
        <v>Q3</v>
      </c>
      <c r="D2100" t="s">
        <v>519</v>
      </c>
      <c r="E2100" t="str">
        <f>_xlfn.XLOOKUP(Orders_CLEAN[[#This Row],[CustomerID]],Customers[CustomerID],Customers[CustomerName])</f>
        <v>Francois Van Der Merwe</v>
      </c>
      <c r="F2100" t="s">
        <v>100</v>
      </c>
      <c r="G2100" t="str">
        <f>_xlfn.XLOOKUP(Orders_CLEAN[[#This Row],[ProductID]],Products[ProductID],Products[ProductName])</f>
        <v>Printers Model 1</v>
      </c>
      <c r="H2100" t="str">
        <f>_xlfn.XLOOKUP(Orders_CLEAN[[#This Row],[ProductName]],Products[ProductName],Products[Category])</f>
        <v>Technology</v>
      </c>
      <c r="I2100" s="6">
        <f>_xlfn.XLOOKUP(Orders_CLEAN[[#This Row],[ProductID]],Products[ProductID],Products[Cost])</f>
        <v>595.79999999999995</v>
      </c>
      <c r="J2100">
        <v>12</v>
      </c>
      <c r="K2100" s="6">
        <v>1280.18</v>
      </c>
      <c r="L2100" s="7">
        <v>0</v>
      </c>
      <c r="M2100" t="s">
        <v>27</v>
      </c>
      <c r="N2100" t="s">
        <v>14</v>
      </c>
      <c r="O2100" t="str">
        <f>_xlfn.XLOOKUP(Orders_CLEAN[[#This Row],[Region]],Region_lookup[RegionCode],Region_lookup[RegionName])</f>
        <v>Western Cape</v>
      </c>
      <c r="P2100" t="s">
        <v>82</v>
      </c>
      <c r="Q2100" t="str">
        <f>_xlfn.XLOOKUP(Orders_CLEAN[[#This Row],[EmployeeID]],Employees[EmployeeID],Employees[EmployeeName])</f>
        <v>Thabo Pretorius</v>
      </c>
      <c r="R2100" s="8">
        <f>Orders_CLEAN[[#This Row],[Quantity]]*Orders_CLEAN[[#This Row],[UnitPrice]]*(1-Orders_CLEAN[[#This Row],[Discount]])</f>
        <v>15362.16</v>
      </c>
      <c r="S2100" s="8">
        <f>Orders_CLEAN[[#This Row],[Cost]]*Orders_CLEAN[[#This Row],[Quantity]]</f>
        <v>7149.5999999999995</v>
      </c>
      <c r="T2100" s="8">
        <f>Orders_CLEAN[[#This Row],[LineTotal]]-Orders_CLEAN[[#This Row],[LineCost]]</f>
        <v>8212.5600000000013</v>
      </c>
      <c r="U2100" s="8" t="str">
        <f>IFERROR(IF(Orders_CLEAN[[#This Row],[Profit]]/Orders_CLEAN[[#This Row],[LineTotal]]&gt;0.3, "High", IF(Orders_CLEAN[[#This Row],[Profit]]/Orders_CLEAN[[#This Row],[LineTotal]]&gt;=0.15, "Medium", "Low")), "Quantity Error!")</f>
        <v>High</v>
      </c>
      <c r="V2100" s="8" t="str">
        <f>IF(COUNTIF(Returns[OrderID], Orders_CLEAN[[#This Row],[OrderID]])&gt;0, "Yes", "No")</f>
        <v>No</v>
      </c>
      <c r="W2100" s="19">
        <f>IF(Orders_CLEAN[[#This Row],[Returned]]="Yes",1,0)</f>
        <v>0</v>
      </c>
    </row>
    <row r="2101" spans="1:23" x14ac:dyDescent="0.2">
      <c r="A2101" t="s">
        <v>2953</v>
      </c>
      <c r="B2101" s="5">
        <v>45775</v>
      </c>
      <c r="C2101" s="5" t="str">
        <f>IF(Orders_CLEAN[[#This Row],[Quantity]]="", "Quantity Error!", "Q"&amp;ROUNDUP(MONTH(Orders_CLEAN[[#This Row],[OrderDate]])/3,0))</f>
        <v>Q2</v>
      </c>
      <c r="D2101" t="s">
        <v>288</v>
      </c>
      <c r="E2101" t="str">
        <f>_xlfn.XLOOKUP(Orders_CLEAN[[#This Row],[CustomerID]],Customers[CustomerID],Customers[CustomerName])</f>
        <v>Francois Pretorius</v>
      </c>
      <c r="F2101" t="s">
        <v>139</v>
      </c>
      <c r="G2101" t="str">
        <f>_xlfn.XLOOKUP(Orders_CLEAN[[#This Row],[ProductID]],Products[ProductID],Products[ProductName])</f>
        <v>Envelopes Model 3</v>
      </c>
      <c r="H2101" t="str">
        <f>_xlfn.XLOOKUP(Orders_CLEAN[[#This Row],[ProductName]],Products[ProductName],Products[Category])</f>
        <v>Office Supplies</v>
      </c>
      <c r="I2101" s="6">
        <f>_xlfn.XLOOKUP(Orders_CLEAN[[#This Row],[ProductID]],Products[ProductID],Products[Cost])</f>
        <v>110.07</v>
      </c>
      <c r="J2101">
        <v>3</v>
      </c>
      <c r="K2101" s="6">
        <v>193.99</v>
      </c>
      <c r="L2101" s="7">
        <v>0.15</v>
      </c>
      <c r="M2101" t="s">
        <v>13</v>
      </c>
      <c r="N2101" t="s">
        <v>21</v>
      </c>
      <c r="O2101" t="str">
        <f>_xlfn.XLOOKUP(Orders_CLEAN[[#This Row],[Region]],Region_lookup[RegionCode],Region_lookup[RegionName])</f>
        <v>KwaZulu-Natal</v>
      </c>
      <c r="P2101" t="s">
        <v>170</v>
      </c>
      <c r="Q2101" t="str">
        <f>_xlfn.XLOOKUP(Orders_CLEAN[[#This Row],[EmployeeID]],Employees[EmployeeID],Employees[EmployeeName])</f>
        <v>Nomvula Le Roux</v>
      </c>
      <c r="R2101" s="8">
        <f>Orders_CLEAN[[#This Row],[Quantity]]*Orders_CLEAN[[#This Row],[UnitPrice]]*(1-Orders_CLEAN[[#This Row],[Discount]])</f>
        <v>494.67450000000002</v>
      </c>
      <c r="S2101" s="8">
        <f>Orders_CLEAN[[#This Row],[Cost]]*Orders_CLEAN[[#This Row],[Quantity]]</f>
        <v>330.21</v>
      </c>
      <c r="T2101" s="8">
        <f>Orders_CLEAN[[#This Row],[LineTotal]]-Orders_CLEAN[[#This Row],[LineCost]]</f>
        <v>164.46450000000004</v>
      </c>
      <c r="U2101" s="8" t="str">
        <f>IFERROR(IF(Orders_CLEAN[[#This Row],[Profit]]/Orders_CLEAN[[#This Row],[LineTotal]]&gt;0.3, "High", IF(Orders_CLEAN[[#This Row],[Profit]]/Orders_CLEAN[[#This Row],[LineTotal]]&gt;=0.15, "Medium", "Low")), "Quantity Error!")</f>
        <v>High</v>
      </c>
      <c r="V2101" s="8" t="str">
        <f>IF(COUNTIF(Returns[OrderID], Orders_CLEAN[[#This Row],[OrderID]])&gt;0, "Yes", "No")</f>
        <v>No</v>
      </c>
      <c r="W2101" s="19">
        <f>IF(Orders_CLEAN[[#This Row],[Returned]]="Yes",1,0)</f>
        <v>0</v>
      </c>
    </row>
    <row r="2102" spans="1:23" x14ac:dyDescent="0.2">
      <c r="A2102" t="s">
        <v>2954</v>
      </c>
      <c r="B2102" s="5">
        <v>45791</v>
      </c>
      <c r="C2102" s="5" t="str">
        <f>IF(Orders_CLEAN[[#This Row],[Quantity]]="", "Quantity Error!", "Q"&amp;ROUNDUP(MONTH(Orders_CLEAN[[#This Row],[OrderDate]])/3,0))</f>
        <v>Q2</v>
      </c>
      <c r="D2102" t="s">
        <v>388</v>
      </c>
      <c r="E2102" t="str">
        <f>_xlfn.XLOOKUP(Orders_CLEAN[[#This Row],[CustomerID]],Customers[CustomerID],Customers[CustomerName])</f>
        <v>Francois Mahlangu</v>
      </c>
      <c r="F2102" t="s">
        <v>158</v>
      </c>
      <c r="G2102" t="str">
        <f>_xlfn.XLOOKUP(Orders_CLEAN[[#This Row],[ProductID]],Products[ProductID],Products[ProductName])</f>
        <v>Desks Model 1</v>
      </c>
      <c r="H2102" t="str">
        <f>_xlfn.XLOOKUP(Orders_CLEAN[[#This Row],[ProductName]],Products[ProductName],Products[Category])</f>
        <v>Furniture</v>
      </c>
      <c r="I2102" s="6">
        <f>_xlfn.XLOOKUP(Orders_CLEAN[[#This Row],[ProductID]],Products[ProductID],Products[Cost])</f>
        <v>731.22</v>
      </c>
      <c r="J2102">
        <v>1</v>
      </c>
      <c r="K2102" s="6">
        <v>1490.92</v>
      </c>
      <c r="L2102" s="7">
        <v>0</v>
      </c>
      <c r="M2102" t="s">
        <v>13</v>
      </c>
      <c r="N2102" t="s">
        <v>31</v>
      </c>
      <c r="O2102" t="str">
        <f>_xlfn.XLOOKUP(Orders_CLEAN[[#This Row],[Region]],Region_lookup[RegionCode],Region_lookup[RegionName])</f>
        <v>Gauteng</v>
      </c>
      <c r="P2102" t="s">
        <v>43</v>
      </c>
      <c r="Q2102" t="str">
        <f>_xlfn.XLOOKUP(Orders_CLEAN[[#This Row],[EmployeeID]],Employees[EmployeeID],Employees[EmployeeName])</f>
        <v>Thabo Dlamini</v>
      </c>
      <c r="R2102" s="8">
        <f>Orders_CLEAN[[#This Row],[Quantity]]*Orders_CLEAN[[#This Row],[UnitPrice]]*(1-Orders_CLEAN[[#This Row],[Discount]])</f>
        <v>1490.92</v>
      </c>
      <c r="S2102" s="8">
        <f>Orders_CLEAN[[#This Row],[Cost]]*Orders_CLEAN[[#This Row],[Quantity]]</f>
        <v>731.22</v>
      </c>
      <c r="T2102" s="8">
        <f>Orders_CLEAN[[#This Row],[LineTotal]]-Orders_CLEAN[[#This Row],[LineCost]]</f>
        <v>759.7</v>
      </c>
      <c r="U2102" s="8" t="str">
        <f>IFERROR(IF(Orders_CLEAN[[#This Row],[Profit]]/Orders_CLEAN[[#This Row],[LineTotal]]&gt;0.3, "High", IF(Orders_CLEAN[[#This Row],[Profit]]/Orders_CLEAN[[#This Row],[LineTotal]]&gt;=0.15, "Medium", "Low")), "Quantity Error!")</f>
        <v>High</v>
      </c>
      <c r="V2102" s="8" t="str">
        <f>IF(COUNTIF(Returns[OrderID], Orders_CLEAN[[#This Row],[OrderID]])&gt;0, "Yes", "No")</f>
        <v>No</v>
      </c>
      <c r="W2102" s="19">
        <f>IF(Orders_CLEAN[[#This Row],[Returned]]="Yes",1,0)</f>
        <v>0</v>
      </c>
    </row>
    <row r="2103" spans="1:23" x14ac:dyDescent="0.2">
      <c r="A2103" t="s">
        <v>2955</v>
      </c>
      <c r="B2103" s="5">
        <v>45661</v>
      </c>
      <c r="C2103" s="5" t="str">
        <f>IF(Orders_CLEAN[[#This Row],[Quantity]]="", "Quantity Error!", "Q"&amp;ROUNDUP(MONTH(Orders_CLEAN[[#This Row],[OrderDate]])/3,0))</f>
        <v>Q1</v>
      </c>
      <c r="D2103" t="s">
        <v>191</v>
      </c>
      <c r="E2103" t="str">
        <f>_xlfn.XLOOKUP(Orders_CLEAN[[#This Row],[CustomerID]],Customers[CustomerID],Customers[CustomerName])</f>
        <v>Pieter Steyn</v>
      </c>
      <c r="F2103" t="s">
        <v>46</v>
      </c>
      <c r="G2103" t="str">
        <f>_xlfn.XLOOKUP(Orders_CLEAN[[#This Row],[ProductID]],Products[ProductID],Products[ProductName])</f>
        <v>Tables Model 4</v>
      </c>
      <c r="H2103" t="str">
        <f>_xlfn.XLOOKUP(Orders_CLEAN[[#This Row],[ProductName]],Products[ProductName],Products[Category])</f>
        <v>Furniture</v>
      </c>
      <c r="I2103" s="6">
        <f>_xlfn.XLOOKUP(Orders_CLEAN[[#This Row],[ProductID]],Products[ProductID],Products[Cost])</f>
        <v>707.97</v>
      </c>
      <c r="J2103">
        <v>3</v>
      </c>
      <c r="K2103" s="6">
        <v>1262.55</v>
      </c>
      <c r="L2103" s="7">
        <v>0.1</v>
      </c>
      <c r="M2103" t="s">
        <v>13</v>
      </c>
      <c r="N2103" t="s">
        <v>47</v>
      </c>
      <c r="O2103" t="str">
        <f>_xlfn.XLOOKUP(Orders_CLEAN[[#This Row],[Region]],Region_lookup[RegionCode],Region_lookup[RegionName])</f>
        <v>Eastern Cape</v>
      </c>
      <c r="P2103" t="s">
        <v>48</v>
      </c>
      <c r="Q2103" t="str">
        <f>_xlfn.XLOOKUP(Orders_CLEAN[[#This Row],[EmployeeID]],Employees[EmployeeID],Employees[EmployeeName])</f>
        <v>Sipho Ndlovu</v>
      </c>
      <c r="R2103" s="8">
        <f>Orders_CLEAN[[#This Row],[Quantity]]*Orders_CLEAN[[#This Row],[UnitPrice]]*(1-Orders_CLEAN[[#This Row],[Discount]])</f>
        <v>3408.8849999999998</v>
      </c>
      <c r="S2103" s="8">
        <f>Orders_CLEAN[[#This Row],[Cost]]*Orders_CLEAN[[#This Row],[Quantity]]</f>
        <v>2123.91</v>
      </c>
      <c r="T2103" s="8">
        <f>Orders_CLEAN[[#This Row],[LineTotal]]-Orders_CLEAN[[#This Row],[LineCost]]</f>
        <v>1284.9749999999999</v>
      </c>
      <c r="U2103" s="8" t="str">
        <f>IFERROR(IF(Orders_CLEAN[[#This Row],[Profit]]/Orders_CLEAN[[#This Row],[LineTotal]]&gt;0.3, "High", IF(Orders_CLEAN[[#This Row],[Profit]]/Orders_CLEAN[[#This Row],[LineTotal]]&gt;=0.15, "Medium", "Low")), "Quantity Error!")</f>
        <v>High</v>
      </c>
      <c r="V2103" s="8" t="str">
        <f>IF(COUNTIF(Returns[OrderID], Orders_CLEAN[[#This Row],[OrderID]])&gt;0, "Yes", "No")</f>
        <v>No</v>
      </c>
      <c r="W2103" s="19">
        <f>IF(Orders_CLEAN[[#This Row],[Returned]]="Yes",1,0)</f>
        <v>0</v>
      </c>
    </row>
    <row r="2104" spans="1:23" x14ac:dyDescent="0.2">
      <c r="A2104" t="s">
        <v>2956</v>
      </c>
      <c r="B2104" s="5">
        <v>45298</v>
      </c>
      <c r="C2104" s="5" t="str">
        <f>IF(Orders_CLEAN[[#This Row],[Quantity]]="", "Quantity Error!", "Q"&amp;ROUNDUP(MONTH(Orders_CLEAN[[#This Row],[OrderDate]])/3,0))</f>
        <v>Q1</v>
      </c>
      <c r="D2104" t="s">
        <v>342</v>
      </c>
      <c r="E2104" t="str">
        <f>_xlfn.XLOOKUP(Orders_CLEAN[[#This Row],[CustomerID]],Customers[CustomerID],Customers[CustomerName])</f>
        <v>Nomsa Sithole</v>
      </c>
      <c r="F2104" t="s">
        <v>216</v>
      </c>
      <c r="G2104" t="str">
        <f>_xlfn.XLOOKUP(Orders_CLEAN[[#This Row],[ProductID]],Products[ProductID],Products[ProductName])</f>
        <v>Pens Model 1</v>
      </c>
      <c r="H2104" t="str">
        <f>_xlfn.XLOOKUP(Orders_CLEAN[[#This Row],[ProductName]],Products[ProductName],Products[Category])</f>
        <v>Office Supplies</v>
      </c>
      <c r="I2104" s="6">
        <f>_xlfn.XLOOKUP(Orders_CLEAN[[#This Row],[ProductID]],Products[ProductID],Products[Cost])</f>
        <v>640.09</v>
      </c>
      <c r="J2104">
        <v>5</v>
      </c>
      <c r="K2104" s="6">
        <v>1169.26</v>
      </c>
      <c r="L2104" s="7">
        <v>0</v>
      </c>
      <c r="M2104" t="s">
        <v>13</v>
      </c>
      <c r="N2104" t="s">
        <v>21</v>
      </c>
      <c r="O2104" t="str">
        <f>_xlfn.XLOOKUP(Orders_CLEAN[[#This Row],[Region]],Region_lookup[RegionCode],Region_lookup[RegionName])</f>
        <v>KwaZulu-Natal</v>
      </c>
      <c r="P2104" t="s">
        <v>22</v>
      </c>
      <c r="Q2104" t="str">
        <f>_xlfn.XLOOKUP(Orders_CLEAN[[#This Row],[EmployeeID]],Employees[EmployeeID],Employees[EmployeeName])</f>
        <v>Thabo Le Roux</v>
      </c>
      <c r="R2104" s="8">
        <f>Orders_CLEAN[[#This Row],[Quantity]]*Orders_CLEAN[[#This Row],[UnitPrice]]*(1-Orders_CLEAN[[#This Row],[Discount]])</f>
        <v>5846.3</v>
      </c>
      <c r="S2104" s="8">
        <f>Orders_CLEAN[[#This Row],[Cost]]*Orders_CLEAN[[#This Row],[Quantity]]</f>
        <v>3200.4500000000003</v>
      </c>
      <c r="T2104" s="8">
        <f>Orders_CLEAN[[#This Row],[LineTotal]]-Orders_CLEAN[[#This Row],[LineCost]]</f>
        <v>2645.85</v>
      </c>
      <c r="U2104" s="8" t="str">
        <f>IFERROR(IF(Orders_CLEAN[[#This Row],[Profit]]/Orders_CLEAN[[#This Row],[LineTotal]]&gt;0.3, "High", IF(Orders_CLEAN[[#This Row],[Profit]]/Orders_CLEAN[[#This Row],[LineTotal]]&gt;=0.15, "Medium", "Low")), "Quantity Error!")</f>
        <v>High</v>
      </c>
      <c r="V2104" s="8" t="str">
        <f>IF(COUNTIF(Returns[OrderID], Orders_CLEAN[[#This Row],[OrderID]])&gt;0, "Yes", "No")</f>
        <v>No</v>
      </c>
      <c r="W2104" s="19">
        <f>IF(Orders_CLEAN[[#This Row],[Returned]]="Yes",1,0)</f>
        <v>0</v>
      </c>
    </row>
    <row r="2105" spans="1:23" x14ac:dyDescent="0.2">
      <c r="A2105" t="s">
        <v>2957</v>
      </c>
      <c r="B2105" s="5">
        <v>45556</v>
      </c>
      <c r="C2105" s="5" t="str">
        <f>IF(Orders_CLEAN[[#This Row],[Quantity]]="", "Quantity Error!", "Q"&amp;ROUNDUP(MONTH(Orders_CLEAN[[#This Row],[OrderDate]])/3,0))</f>
        <v>Q3</v>
      </c>
      <c r="D2105" t="s">
        <v>261</v>
      </c>
      <c r="E2105" t="str">
        <f>_xlfn.XLOOKUP(Orders_CLEAN[[#This Row],[CustomerID]],Customers[CustomerID],Customers[CustomerName])</f>
        <v>Palesa Molefe</v>
      </c>
      <c r="F2105" t="s">
        <v>192</v>
      </c>
      <c r="G2105" t="str">
        <f>_xlfn.XLOOKUP(Orders_CLEAN[[#This Row],[ProductID]],Products[ProductID],Products[ProductName])</f>
        <v>Laptops Model 1</v>
      </c>
      <c r="H2105" t="str">
        <f>_xlfn.XLOOKUP(Orders_CLEAN[[#This Row],[ProductName]],Products[ProductName],Products[Category])</f>
        <v>Technology</v>
      </c>
      <c r="I2105" s="6">
        <f>_xlfn.XLOOKUP(Orders_CLEAN[[#This Row],[ProductID]],Products[ProductID],Products[Cost])</f>
        <v>732.63</v>
      </c>
      <c r="J2105">
        <v>11</v>
      </c>
      <c r="K2105" s="6">
        <v>1069.8599999999999</v>
      </c>
      <c r="L2105" s="7">
        <v>0.15</v>
      </c>
      <c r="M2105" t="s">
        <v>27</v>
      </c>
      <c r="N2105" t="s">
        <v>31</v>
      </c>
      <c r="O2105" t="str">
        <f>_xlfn.XLOOKUP(Orders_CLEAN[[#This Row],[Region]],Region_lookup[RegionCode],Region_lookup[RegionName])</f>
        <v>Gauteng</v>
      </c>
      <c r="P2105" t="s">
        <v>43</v>
      </c>
      <c r="Q2105" t="str">
        <f>_xlfn.XLOOKUP(Orders_CLEAN[[#This Row],[EmployeeID]],Employees[EmployeeID],Employees[EmployeeName])</f>
        <v>Thabo Dlamini</v>
      </c>
      <c r="R2105" s="8">
        <f>Orders_CLEAN[[#This Row],[Quantity]]*Orders_CLEAN[[#This Row],[UnitPrice]]*(1-Orders_CLEAN[[#This Row],[Discount]])</f>
        <v>10003.190999999999</v>
      </c>
      <c r="S2105" s="8">
        <f>Orders_CLEAN[[#This Row],[Cost]]*Orders_CLEAN[[#This Row],[Quantity]]</f>
        <v>8058.93</v>
      </c>
      <c r="T2105" s="8">
        <f>Orders_CLEAN[[#This Row],[LineTotal]]-Orders_CLEAN[[#This Row],[LineCost]]</f>
        <v>1944.2609999999986</v>
      </c>
      <c r="U2105" s="8" t="str">
        <f>IFERROR(IF(Orders_CLEAN[[#This Row],[Profit]]/Orders_CLEAN[[#This Row],[LineTotal]]&gt;0.3, "High", IF(Orders_CLEAN[[#This Row],[Profit]]/Orders_CLEAN[[#This Row],[LineTotal]]&gt;=0.15, "Medium", "Low")), "Quantity Error!")</f>
        <v>Medium</v>
      </c>
      <c r="V2105" s="8" t="str">
        <f>IF(COUNTIF(Returns[OrderID], Orders_CLEAN[[#This Row],[OrderID]])&gt;0, "Yes", "No")</f>
        <v>No</v>
      </c>
      <c r="W2105" s="19">
        <f>IF(Orders_CLEAN[[#This Row],[Returned]]="Yes",1,0)</f>
        <v>0</v>
      </c>
    </row>
    <row r="2106" spans="1:23" x14ac:dyDescent="0.2">
      <c r="A2106" t="s">
        <v>2958</v>
      </c>
      <c r="B2106" s="5">
        <v>45595</v>
      </c>
      <c r="C2106" s="5" t="str">
        <f>IF(Orders_CLEAN[[#This Row],[Quantity]]="", "Quantity Error!", "Q"&amp;ROUNDUP(MONTH(Orders_CLEAN[[#This Row],[OrderDate]])/3,0))</f>
        <v>Q4</v>
      </c>
      <c r="D2106" t="s">
        <v>218</v>
      </c>
      <c r="E2106" t="str">
        <f>_xlfn.XLOOKUP(Orders_CLEAN[[#This Row],[CustomerID]],Customers[CustomerID],Customers[CustomerName])</f>
        <v>Anja Mbatha</v>
      </c>
      <c r="F2106" t="s">
        <v>216</v>
      </c>
      <c r="G2106" t="str">
        <f>_xlfn.XLOOKUP(Orders_CLEAN[[#This Row],[ProductID]],Products[ProductID],Products[ProductName])</f>
        <v>Pens Model 1</v>
      </c>
      <c r="H2106" t="str">
        <f>_xlfn.XLOOKUP(Orders_CLEAN[[#This Row],[ProductName]],Products[ProductName],Products[Category])</f>
        <v>Office Supplies</v>
      </c>
      <c r="I2106" s="6">
        <f>_xlfn.XLOOKUP(Orders_CLEAN[[#This Row],[ProductID]],Products[ProductID],Products[Cost])</f>
        <v>640.09</v>
      </c>
      <c r="J2106">
        <v>7</v>
      </c>
      <c r="K2106" s="6">
        <v>1169.26</v>
      </c>
      <c r="L2106" s="7">
        <v>0.1</v>
      </c>
      <c r="M2106" t="s">
        <v>13</v>
      </c>
      <c r="N2106" t="s">
        <v>31</v>
      </c>
      <c r="O2106" t="str">
        <f>_xlfn.XLOOKUP(Orders_CLEAN[[#This Row],[Region]],Region_lookup[RegionCode],Region_lookup[RegionName])</f>
        <v>Gauteng</v>
      </c>
      <c r="P2106" t="s">
        <v>43</v>
      </c>
      <c r="Q2106" t="str">
        <f>_xlfn.XLOOKUP(Orders_CLEAN[[#This Row],[EmployeeID]],Employees[EmployeeID],Employees[EmployeeName])</f>
        <v>Thabo Dlamini</v>
      </c>
      <c r="R2106" s="8">
        <f>Orders_CLEAN[[#This Row],[Quantity]]*Orders_CLEAN[[#This Row],[UnitPrice]]*(1-Orders_CLEAN[[#This Row],[Discount]])</f>
        <v>7366.3379999999997</v>
      </c>
      <c r="S2106" s="8">
        <f>Orders_CLEAN[[#This Row],[Cost]]*Orders_CLEAN[[#This Row],[Quantity]]</f>
        <v>4480.63</v>
      </c>
      <c r="T2106" s="8">
        <f>Orders_CLEAN[[#This Row],[LineTotal]]-Orders_CLEAN[[#This Row],[LineCost]]</f>
        <v>2885.7079999999996</v>
      </c>
      <c r="U2106" s="8" t="str">
        <f>IFERROR(IF(Orders_CLEAN[[#This Row],[Profit]]/Orders_CLEAN[[#This Row],[LineTotal]]&gt;0.3, "High", IF(Orders_CLEAN[[#This Row],[Profit]]/Orders_CLEAN[[#This Row],[LineTotal]]&gt;=0.15, "Medium", "Low")), "Quantity Error!")</f>
        <v>High</v>
      </c>
      <c r="V2106" s="8" t="str">
        <f>IF(COUNTIF(Returns[OrderID], Orders_CLEAN[[#This Row],[OrderID]])&gt;0, "Yes", "No")</f>
        <v>No</v>
      </c>
      <c r="W2106" s="19">
        <f>IF(Orders_CLEAN[[#This Row],[Returned]]="Yes",1,0)</f>
        <v>0</v>
      </c>
    </row>
    <row r="2107" spans="1:23" x14ac:dyDescent="0.2">
      <c r="A2107" t="s">
        <v>2959</v>
      </c>
      <c r="B2107" s="5">
        <v>45479</v>
      </c>
      <c r="C2107" s="5" t="str">
        <f>IF(Orders_CLEAN[[#This Row],[Quantity]]="", "Quantity Error!", "Q"&amp;ROUNDUP(MONTH(Orders_CLEAN[[#This Row],[OrderDate]])/3,0))</f>
        <v>Q3</v>
      </c>
      <c r="D2107" t="s">
        <v>317</v>
      </c>
      <c r="E2107" t="str">
        <f>_xlfn.XLOOKUP(Orders_CLEAN[[#This Row],[CustomerID]],Customers[CustomerID],Customers[CustomerName])</f>
        <v>Deon Dlamini</v>
      </c>
      <c r="F2107" t="s">
        <v>139</v>
      </c>
      <c r="G2107" t="str">
        <f>_xlfn.XLOOKUP(Orders_CLEAN[[#This Row],[ProductID]],Products[ProductID],Products[ProductName])</f>
        <v>Envelopes Model 3</v>
      </c>
      <c r="H2107" t="str">
        <f>_xlfn.XLOOKUP(Orders_CLEAN[[#This Row],[ProductName]],Products[ProductName],Products[Category])</f>
        <v>Office Supplies</v>
      </c>
      <c r="I2107" s="6">
        <f>_xlfn.XLOOKUP(Orders_CLEAN[[#This Row],[ProductID]],Products[ProductID],Products[Cost])</f>
        <v>110.07</v>
      </c>
      <c r="J2107">
        <v>12</v>
      </c>
      <c r="K2107" s="6">
        <v>193.99</v>
      </c>
      <c r="L2107" s="7">
        <v>0.05</v>
      </c>
      <c r="M2107" t="s">
        <v>27</v>
      </c>
      <c r="N2107" t="s">
        <v>31</v>
      </c>
      <c r="O2107" t="str">
        <f>_xlfn.XLOOKUP(Orders_CLEAN[[#This Row],[Region]],Region_lookup[RegionCode],Region_lookup[RegionName])</f>
        <v>Gauteng</v>
      </c>
      <c r="P2107" t="s">
        <v>32</v>
      </c>
      <c r="Q2107" t="str">
        <f>_xlfn.XLOOKUP(Orders_CLEAN[[#This Row],[EmployeeID]],Employees[EmployeeID],Employees[EmployeeName])</f>
        <v>Nomvula Mokoena</v>
      </c>
      <c r="R2107" s="8">
        <f>Orders_CLEAN[[#This Row],[Quantity]]*Orders_CLEAN[[#This Row],[UnitPrice]]*(1-Orders_CLEAN[[#This Row],[Discount]])</f>
        <v>2211.4859999999999</v>
      </c>
      <c r="S2107" s="8">
        <f>Orders_CLEAN[[#This Row],[Cost]]*Orders_CLEAN[[#This Row],[Quantity]]</f>
        <v>1320.84</v>
      </c>
      <c r="T2107" s="8">
        <f>Orders_CLEAN[[#This Row],[LineTotal]]-Orders_CLEAN[[#This Row],[LineCost]]</f>
        <v>890.64599999999996</v>
      </c>
      <c r="U2107" s="8" t="str">
        <f>IFERROR(IF(Orders_CLEAN[[#This Row],[Profit]]/Orders_CLEAN[[#This Row],[LineTotal]]&gt;0.3, "High", IF(Orders_CLEAN[[#This Row],[Profit]]/Orders_CLEAN[[#This Row],[LineTotal]]&gt;=0.15, "Medium", "Low")), "Quantity Error!")</f>
        <v>High</v>
      </c>
      <c r="V2107" s="8" t="str">
        <f>IF(COUNTIF(Returns[OrderID], Orders_CLEAN[[#This Row],[OrderID]])&gt;0, "Yes", "No")</f>
        <v>No</v>
      </c>
      <c r="W2107" s="19">
        <f>IF(Orders_CLEAN[[#This Row],[Returned]]="Yes",1,0)</f>
        <v>0</v>
      </c>
    </row>
    <row r="2108" spans="1:23" x14ac:dyDescent="0.2">
      <c r="A2108" t="s">
        <v>2960</v>
      </c>
      <c r="B2108" s="5">
        <v>45815</v>
      </c>
      <c r="C2108" s="5" t="str">
        <f>IF(Orders_CLEAN[[#This Row],[Quantity]]="", "Quantity Error!", "Q"&amp;ROUNDUP(MONTH(Orders_CLEAN[[#This Row],[OrderDate]])/3,0))</f>
        <v>Q2</v>
      </c>
      <c r="D2108" t="s">
        <v>510</v>
      </c>
      <c r="E2108" t="str">
        <f>_xlfn.XLOOKUP(Orders_CLEAN[[#This Row],[CustomerID]],Customers[CustomerID],Customers[CustomerName])</f>
        <v>Anja Sithole</v>
      </c>
      <c r="F2108" t="s">
        <v>104</v>
      </c>
      <c r="G2108" t="str">
        <f>_xlfn.XLOOKUP(Orders_CLEAN[[#This Row],[ProductID]],Products[ProductID],Products[ProductName])</f>
        <v>Envelopes Model 4</v>
      </c>
      <c r="H2108" t="str">
        <f>_xlfn.XLOOKUP(Orders_CLEAN[[#This Row],[ProductName]],Products[ProductName],Products[Category])</f>
        <v>Office Supplies</v>
      </c>
      <c r="I2108" s="6">
        <f>_xlfn.XLOOKUP(Orders_CLEAN[[#This Row],[ProductID]],Products[ProductID],Products[Cost])</f>
        <v>777.33</v>
      </c>
      <c r="J2108">
        <v>8</v>
      </c>
      <c r="K2108" s="6">
        <v>1363.68</v>
      </c>
      <c r="L2108" s="7">
        <v>0.05</v>
      </c>
      <c r="M2108" t="s">
        <v>27</v>
      </c>
      <c r="N2108" t="s">
        <v>47</v>
      </c>
      <c r="O2108" t="str">
        <f>_xlfn.XLOOKUP(Orders_CLEAN[[#This Row],[Region]],Region_lookup[RegionCode],Region_lookup[RegionName])</f>
        <v>Eastern Cape</v>
      </c>
      <c r="P2108" t="s">
        <v>75</v>
      </c>
      <c r="Q2108" t="str">
        <f>_xlfn.XLOOKUP(Orders_CLEAN[[#This Row],[EmployeeID]],Employees[EmployeeID],Employees[EmployeeName])</f>
        <v>Francois Steyn</v>
      </c>
      <c r="R2108" s="8">
        <f>Orders_CLEAN[[#This Row],[Quantity]]*Orders_CLEAN[[#This Row],[UnitPrice]]*(1-Orders_CLEAN[[#This Row],[Discount]])</f>
        <v>10363.968000000001</v>
      </c>
      <c r="S2108" s="8">
        <f>Orders_CLEAN[[#This Row],[Cost]]*Orders_CLEAN[[#This Row],[Quantity]]</f>
        <v>6218.64</v>
      </c>
      <c r="T2108" s="8">
        <f>Orders_CLEAN[[#This Row],[LineTotal]]-Orders_CLEAN[[#This Row],[LineCost]]</f>
        <v>4145.3280000000004</v>
      </c>
      <c r="U2108" s="8" t="str">
        <f>IFERROR(IF(Orders_CLEAN[[#This Row],[Profit]]/Orders_CLEAN[[#This Row],[LineTotal]]&gt;0.3, "High", IF(Orders_CLEAN[[#This Row],[Profit]]/Orders_CLEAN[[#This Row],[LineTotal]]&gt;=0.15, "Medium", "Low")), "Quantity Error!")</f>
        <v>High</v>
      </c>
      <c r="V2108" s="8" t="str">
        <f>IF(COUNTIF(Returns[OrderID], Orders_CLEAN[[#This Row],[OrderID]])&gt;0, "Yes", "No")</f>
        <v>No</v>
      </c>
      <c r="W2108" s="19">
        <f>IF(Orders_CLEAN[[#This Row],[Returned]]="Yes",1,0)</f>
        <v>0</v>
      </c>
    </row>
    <row r="2109" spans="1:23" x14ac:dyDescent="0.2">
      <c r="A2109" t="s">
        <v>2962</v>
      </c>
      <c r="B2109" s="5">
        <v>45716</v>
      </c>
      <c r="C2109" s="5" t="str">
        <f>IF(Orders_CLEAN[[#This Row],[Quantity]]="", "Quantity Error!", "Q"&amp;ROUNDUP(MONTH(Orders_CLEAN[[#This Row],[OrderDate]])/3,0))</f>
        <v>Q1</v>
      </c>
      <c r="D2109" t="s">
        <v>310</v>
      </c>
      <c r="E2109" t="str">
        <f>_xlfn.XLOOKUP(Orders_CLEAN[[#This Row],[CustomerID]],Customers[CustomerID],Customers[CustomerName])</f>
        <v>Riaan Khumalo</v>
      </c>
      <c r="F2109" t="s">
        <v>174</v>
      </c>
      <c r="G2109" t="str">
        <f>_xlfn.XLOOKUP(Orders_CLEAN[[#This Row],[ProductID]],Products[ProductID],Products[ProductName])</f>
        <v>Printers Model 4</v>
      </c>
      <c r="H2109" t="str">
        <f>_xlfn.XLOOKUP(Orders_CLEAN[[#This Row],[ProductName]],Products[ProductName],Products[Category])</f>
        <v>Technology</v>
      </c>
      <c r="I2109" s="6">
        <f>_xlfn.XLOOKUP(Orders_CLEAN[[#This Row],[ProductID]],Products[ProductID],Products[Cost])</f>
        <v>83.72</v>
      </c>
      <c r="J2109">
        <v>4</v>
      </c>
      <c r="K2109" s="6">
        <v>143.57</v>
      </c>
      <c r="L2109" s="7">
        <v>0</v>
      </c>
      <c r="M2109" t="s">
        <v>13</v>
      </c>
      <c r="N2109" t="s">
        <v>14</v>
      </c>
      <c r="O2109" t="str">
        <f>_xlfn.XLOOKUP(Orders_CLEAN[[#This Row],[Region]],Region_lookup[RegionCode],Region_lookup[RegionName])</f>
        <v>Western Cape</v>
      </c>
      <c r="P2109" t="s">
        <v>93</v>
      </c>
      <c r="Q2109" t="str">
        <f>_xlfn.XLOOKUP(Orders_CLEAN[[#This Row],[EmployeeID]],Employees[EmployeeID],Employees[EmployeeName])</f>
        <v>Anja Zulu</v>
      </c>
      <c r="R2109" s="8">
        <f>Orders_CLEAN[[#This Row],[Quantity]]*Orders_CLEAN[[#This Row],[UnitPrice]]*(1-Orders_CLEAN[[#This Row],[Discount]])</f>
        <v>574.28</v>
      </c>
      <c r="S2109" s="8">
        <f>Orders_CLEAN[[#This Row],[Cost]]*Orders_CLEAN[[#This Row],[Quantity]]</f>
        <v>334.88</v>
      </c>
      <c r="T2109" s="8">
        <f>Orders_CLEAN[[#This Row],[LineTotal]]-Orders_CLEAN[[#This Row],[LineCost]]</f>
        <v>239.39999999999998</v>
      </c>
      <c r="U2109" s="8" t="str">
        <f>IFERROR(IF(Orders_CLEAN[[#This Row],[Profit]]/Orders_CLEAN[[#This Row],[LineTotal]]&gt;0.3, "High", IF(Orders_CLEAN[[#This Row],[Profit]]/Orders_CLEAN[[#This Row],[LineTotal]]&gt;=0.15, "Medium", "Low")), "Quantity Error!")</f>
        <v>High</v>
      </c>
      <c r="V2109" s="8" t="str">
        <f>IF(COUNTIF(Returns[OrderID], Orders_CLEAN[[#This Row],[OrderID]])&gt;0, "Yes", "No")</f>
        <v>No</v>
      </c>
      <c r="W2109" s="19">
        <f>IF(Orders_CLEAN[[#This Row],[Returned]]="Yes",1,0)</f>
        <v>0</v>
      </c>
    </row>
    <row r="2110" spans="1:23" x14ac:dyDescent="0.2">
      <c r="A2110" t="s">
        <v>2963</v>
      </c>
      <c r="B2110" s="5">
        <v>45330</v>
      </c>
      <c r="C2110" s="5" t="str">
        <f>IF(Orders_CLEAN[[#This Row],[Quantity]]="", "Quantity Error!", "Q"&amp;ROUNDUP(MONTH(Orders_CLEAN[[#This Row],[OrderDate]])/3,0))</f>
        <v>Q1</v>
      </c>
      <c r="D2110" t="s">
        <v>351</v>
      </c>
      <c r="E2110" t="str">
        <f>_xlfn.XLOOKUP(Orders_CLEAN[[#This Row],[CustomerID]],Customers[CustomerID],Customers[CustomerName])</f>
        <v>Riaan Joubert</v>
      </c>
      <c r="F2110" t="s">
        <v>181</v>
      </c>
      <c r="G2110" t="str">
        <f>_xlfn.XLOOKUP(Orders_CLEAN[[#This Row],[ProductID]],Products[ProductID],Products[ProductName])</f>
        <v>Envelopes Model 1</v>
      </c>
      <c r="H2110" t="str">
        <f>_xlfn.XLOOKUP(Orders_CLEAN[[#This Row],[ProductName]],Products[ProductName],Products[Category])</f>
        <v>Office Supplies</v>
      </c>
      <c r="I2110" s="6">
        <f>_xlfn.XLOOKUP(Orders_CLEAN[[#This Row],[ProductID]],Products[ProductID],Products[Cost])</f>
        <v>76.66</v>
      </c>
      <c r="J2110">
        <v>9</v>
      </c>
      <c r="K2110" s="6">
        <v>117.32</v>
      </c>
      <c r="L2110" s="7">
        <v>0.05</v>
      </c>
      <c r="M2110" t="s">
        <v>62</v>
      </c>
      <c r="N2110" t="s">
        <v>14</v>
      </c>
      <c r="O2110" t="str">
        <f>_xlfn.XLOOKUP(Orders_CLEAN[[#This Row],[Region]],Region_lookup[RegionCode],Region_lookup[RegionName])</f>
        <v>Western Cape</v>
      </c>
      <c r="P2110" t="s">
        <v>82</v>
      </c>
      <c r="Q2110" t="str">
        <f>_xlfn.XLOOKUP(Orders_CLEAN[[#This Row],[EmployeeID]],Employees[EmployeeID],Employees[EmployeeName])</f>
        <v>Thabo Pretorius</v>
      </c>
      <c r="R2110" s="8">
        <f>Orders_CLEAN[[#This Row],[Quantity]]*Orders_CLEAN[[#This Row],[UnitPrice]]*(1-Orders_CLEAN[[#This Row],[Discount]])</f>
        <v>1003.0859999999998</v>
      </c>
      <c r="S2110" s="8">
        <f>Orders_CLEAN[[#This Row],[Cost]]*Orders_CLEAN[[#This Row],[Quantity]]</f>
        <v>689.93999999999994</v>
      </c>
      <c r="T2110" s="8">
        <f>Orders_CLEAN[[#This Row],[LineTotal]]-Orders_CLEAN[[#This Row],[LineCost]]</f>
        <v>313.14599999999984</v>
      </c>
      <c r="U2110" s="8" t="str">
        <f>IFERROR(IF(Orders_CLEAN[[#This Row],[Profit]]/Orders_CLEAN[[#This Row],[LineTotal]]&gt;0.3, "High", IF(Orders_CLEAN[[#This Row],[Profit]]/Orders_CLEAN[[#This Row],[LineTotal]]&gt;=0.15, "Medium", "Low")), "Quantity Error!")</f>
        <v>High</v>
      </c>
      <c r="V2110" s="8" t="str">
        <f>IF(COUNTIF(Returns[OrderID], Orders_CLEAN[[#This Row],[OrderID]])&gt;0, "Yes", "No")</f>
        <v>No</v>
      </c>
      <c r="W2110" s="19">
        <f>IF(Orders_CLEAN[[#This Row],[Returned]]="Yes",1,0)</f>
        <v>0</v>
      </c>
    </row>
    <row r="2111" spans="1:23" x14ac:dyDescent="0.2">
      <c r="A2111" t="s">
        <v>2964</v>
      </c>
      <c r="B2111" s="5">
        <v>45445</v>
      </c>
      <c r="C2111" s="5" t="str">
        <f>IF(Orders_CLEAN[[#This Row],[Quantity]]="", "Quantity Error!", "Q"&amp;ROUNDUP(MONTH(Orders_CLEAN[[#This Row],[OrderDate]])/3,0))</f>
        <v>Q2</v>
      </c>
      <c r="D2111" t="s">
        <v>975</v>
      </c>
      <c r="E2111" t="str">
        <f>_xlfn.XLOOKUP(Orders_CLEAN[[#This Row],[CustomerID]],Customers[CustomerID],Customers[CustomerName])</f>
        <v>Chantelle Kruger</v>
      </c>
      <c r="F2111" t="s">
        <v>199</v>
      </c>
      <c r="G2111" t="str">
        <f>_xlfn.XLOOKUP(Orders_CLEAN[[#This Row],[ProductID]],Products[ProductID],Products[ProductName])</f>
        <v>Pens Model 2</v>
      </c>
      <c r="H2111" t="str">
        <f>_xlfn.XLOOKUP(Orders_CLEAN[[#This Row],[ProductName]],Products[ProductName],Products[Category])</f>
        <v>Office Supplies</v>
      </c>
      <c r="I2111" s="6">
        <f>_xlfn.XLOOKUP(Orders_CLEAN[[#This Row],[ProductID]],Products[ProductID],Products[Cost])</f>
        <v>285.10000000000002</v>
      </c>
      <c r="J2111">
        <v>9</v>
      </c>
      <c r="K2111" s="6">
        <v>528.79999999999995</v>
      </c>
      <c r="L2111" s="7">
        <v>0.15</v>
      </c>
      <c r="M2111" t="s">
        <v>36</v>
      </c>
      <c r="N2111" t="s">
        <v>21</v>
      </c>
      <c r="O2111" t="str">
        <f>_xlfn.XLOOKUP(Orders_CLEAN[[#This Row],[Region]],Region_lookup[RegionCode],Region_lookup[RegionName])</f>
        <v>KwaZulu-Natal</v>
      </c>
      <c r="P2111" t="s">
        <v>170</v>
      </c>
      <c r="Q2111" t="str">
        <f>_xlfn.XLOOKUP(Orders_CLEAN[[#This Row],[EmployeeID]],Employees[EmployeeID],Employees[EmployeeName])</f>
        <v>Nomvula Le Roux</v>
      </c>
      <c r="R2111" s="8">
        <f>Orders_CLEAN[[#This Row],[Quantity]]*Orders_CLEAN[[#This Row],[UnitPrice]]*(1-Orders_CLEAN[[#This Row],[Discount]])</f>
        <v>4045.3199999999997</v>
      </c>
      <c r="S2111" s="8">
        <f>Orders_CLEAN[[#This Row],[Cost]]*Orders_CLEAN[[#This Row],[Quantity]]</f>
        <v>2565.9</v>
      </c>
      <c r="T2111" s="8">
        <f>Orders_CLEAN[[#This Row],[LineTotal]]-Orders_CLEAN[[#This Row],[LineCost]]</f>
        <v>1479.4199999999996</v>
      </c>
      <c r="U2111" s="8" t="str">
        <f>IFERROR(IF(Orders_CLEAN[[#This Row],[Profit]]/Orders_CLEAN[[#This Row],[LineTotal]]&gt;0.3, "High", IF(Orders_CLEAN[[#This Row],[Profit]]/Orders_CLEAN[[#This Row],[LineTotal]]&gt;=0.15, "Medium", "Low")), "Quantity Error!")</f>
        <v>High</v>
      </c>
      <c r="V2111" s="8" t="str">
        <f>IF(COUNTIF(Returns[OrderID], Orders_CLEAN[[#This Row],[OrderID]])&gt;0, "Yes", "No")</f>
        <v>No</v>
      </c>
      <c r="W2111" s="19">
        <f>IF(Orders_CLEAN[[#This Row],[Returned]]="Yes",1,0)</f>
        <v>0</v>
      </c>
    </row>
    <row r="2112" spans="1:23" x14ac:dyDescent="0.2">
      <c r="A2112" t="s">
        <v>2965</v>
      </c>
      <c r="B2112" s="5">
        <v>45558</v>
      </c>
      <c r="C2112" s="5" t="str">
        <f>IF(Orders_CLEAN[[#This Row],[Quantity]]="", "Quantity Error!", "Q"&amp;ROUNDUP(MONTH(Orders_CLEAN[[#This Row],[OrderDate]])/3,0))</f>
        <v>Q3</v>
      </c>
      <c r="D2112" t="s">
        <v>268</v>
      </c>
      <c r="E2112" t="str">
        <f>_xlfn.XLOOKUP(Orders_CLEAN[[#This Row],[CustomerID]],Customers[CustomerID],Customers[CustomerName])</f>
        <v>Palesa Steyn</v>
      </c>
      <c r="F2112" t="s">
        <v>65</v>
      </c>
      <c r="G2112" t="str">
        <f>_xlfn.XLOOKUP(Orders_CLEAN[[#This Row],[ProductID]],Products[ProductID],Products[ProductName])</f>
        <v>Bookcases Model 2</v>
      </c>
      <c r="H2112" t="str">
        <f>_xlfn.XLOOKUP(Orders_CLEAN[[#This Row],[ProductName]],Products[ProductName],Products[Category])</f>
        <v>Furniture</v>
      </c>
      <c r="I2112" s="6">
        <f>_xlfn.XLOOKUP(Orders_CLEAN[[#This Row],[ProductID]],Products[ProductID],Products[Cost])</f>
        <v>633.59</v>
      </c>
      <c r="J2112">
        <v>3</v>
      </c>
      <c r="K2112" s="6">
        <v>800.37</v>
      </c>
      <c r="L2112" s="7">
        <v>0.15</v>
      </c>
      <c r="M2112" t="s">
        <v>13</v>
      </c>
      <c r="N2112" t="s">
        <v>21</v>
      </c>
      <c r="O2112" t="str">
        <f>_xlfn.XLOOKUP(Orders_CLEAN[[#This Row],[Region]],Region_lookup[RegionCode],Region_lookup[RegionName])</f>
        <v>KwaZulu-Natal</v>
      </c>
      <c r="P2112" t="s">
        <v>97</v>
      </c>
      <c r="Q2112" t="str">
        <f>_xlfn.XLOOKUP(Orders_CLEAN[[#This Row],[EmployeeID]],Employees[EmployeeID],Employees[EmployeeName])</f>
        <v>Bongani Sithole</v>
      </c>
      <c r="R2112" s="8">
        <f>Orders_CLEAN[[#This Row],[Quantity]]*Orders_CLEAN[[#This Row],[UnitPrice]]*(1-Orders_CLEAN[[#This Row],[Discount]])</f>
        <v>2040.9435000000001</v>
      </c>
      <c r="S2112" s="8">
        <f>Orders_CLEAN[[#This Row],[Cost]]*Orders_CLEAN[[#This Row],[Quantity]]</f>
        <v>1900.77</v>
      </c>
      <c r="T2112" s="8">
        <f>Orders_CLEAN[[#This Row],[LineTotal]]-Orders_CLEAN[[#This Row],[LineCost]]</f>
        <v>140.1735000000001</v>
      </c>
      <c r="U2112" s="8" t="str">
        <f>IFERROR(IF(Orders_CLEAN[[#This Row],[Profit]]/Orders_CLEAN[[#This Row],[LineTotal]]&gt;0.3, "High", IF(Orders_CLEAN[[#This Row],[Profit]]/Orders_CLEAN[[#This Row],[LineTotal]]&gt;=0.15, "Medium", "Low")), "Quantity Error!")</f>
        <v>Low</v>
      </c>
      <c r="V2112" s="8" t="str">
        <f>IF(COUNTIF(Returns[OrderID], Orders_CLEAN[[#This Row],[OrderID]])&gt;0, "Yes", "No")</f>
        <v>No</v>
      </c>
      <c r="W2112" s="19">
        <f>IF(Orders_CLEAN[[#This Row],[Returned]]="Yes",1,0)</f>
        <v>0</v>
      </c>
    </row>
    <row r="2113" spans="1:23" x14ac:dyDescent="0.2">
      <c r="A2113" t="s">
        <v>2967</v>
      </c>
      <c r="B2113" s="5">
        <v>45666</v>
      </c>
      <c r="C2113" s="5" t="str">
        <f>IF(Orders_CLEAN[[#This Row],[Quantity]]="", "Quantity Error!", "Q"&amp;ROUNDUP(MONTH(Orders_CLEAN[[#This Row],[OrderDate]])/3,0))</f>
        <v>Q1</v>
      </c>
      <c r="D2113" t="s">
        <v>84</v>
      </c>
      <c r="E2113" t="str">
        <f>_xlfn.XLOOKUP(Orders_CLEAN[[#This Row],[CustomerID]],Customers[CustomerID],Customers[CustomerName])</f>
        <v>Francois Khumalo</v>
      </c>
      <c r="F2113" t="s">
        <v>216</v>
      </c>
      <c r="G2113" t="str">
        <f>_xlfn.XLOOKUP(Orders_CLEAN[[#This Row],[ProductID]],Products[ProductID],Products[ProductName])</f>
        <v>Pens Model 1</v>
      </c>
      <c r="H2113" t="str">
        <f>_xlfn.XLOOKUP(Orders_CLEAN[[#This Row],[ProductName]],Products[ProductName],Products[Category])</f>
        <v>Office Supplies</v>
      </c>
      <c r="I2113" s="6">
        <f>_xlfn.XLOOKUP(Orders_CLEAN[[#This Row],[ProductID]],Products[ProductID],Products[Cost])</f>
        <v>640.09</v>
      </c>
      <c r="J2113">
        <v>10</v>
      </c>
      <c r="K2113" s="6">
        <v>1169.26</v>
      </c>
      <c r="L2113" s="7">
        <v>0.15</v>
      </c>
      <c r="M2113" t="s">
        <v>13</v>
      </c>
      <c r="N2113" t="s">
        <v>31</v>
      </c>
      <c r="O2113" t="str">
        <f>_xlfn.XLOOKUP(Orders_CLEAN[[#This Row],[Region]],Region_lookup[RegionCode],Region_lookup[RegionName])</f>
        <v>Gauteng</v>
      </c>
      <c r="P2113" t="s">
        <v>43</v>
      </c>
      <c r="Q2113" t="str">
        <f>_xlfn.XLOOKUP(Orders_CLEAN[[#This Row],[EmployeeID]],Employees[EmployeeID],Employees[EmployeeName])</f>
        <v>Thabo Dlamini</v>
      </c>
      <c r="R2113" s="8">
        <f>Orders_CLEAN[[#This Row],[Quantity]]*Orders_CLEAN[[#This Row],[UnitPrice]]*(1-Orders_CLEAN[[#This Row],[Discount]])</f>
        <v>9938.7100000000009</v>
      </c>
      <c r="S2113" s="8">
        <f>Orders_CLEAN[[#This Row],[Cost]]*Orders_CLEAN[[#This Row],[Quantity]]</f>
        <v>6400.9000000000005</v>
      </c>
      <c r="T2113" s="8">
        <f>Orders_CLEAN[[#This Row],[LineTotal]]-Orders_CLEAN[[#This Row],[LineCost]]</f>
        <v>3537.8100000000004</v>
      </c>
      <c r="U2113" s="8" t="str">
        <f>IFERROR(IF(Orders_CLEAN[[#This Row],[Profit]]/Orders_CLEAN[[#This Row],[LineTotal]]&gt;0.3, "High", IF(Orders_CLEAN[[#This Row],[Profit]]/Orders_CLEAN[[#This Row],[LineTotal]]&gt;=0.15, "Medium", "Low")), "Quantity Error!")</f>
        <v>High</v>
      </c>
      <c r="V2113" s="8" t="str">
        <f>IF(COUNTIF(Returns[OrderID], Orders_CLEAN[[#This Row],[OrderID]])&gt;0, "Yes", "No")</f>
        <v>No</v>
      </c>
      <c r="W2113" s="19">
        <f>IF(Orders_CLEAN[[#This Row],[Returned]]="Yes",1,0)</f>
        <v>0</v>
      </c>
    </row>
    <row r="2114" spans="1:23" x14ac:dyDescent="0.2">
      <c r="A2114" t="s">
        <v>2969</v>
      </c>
      <c r="B2114" s="5">
        <v>45418</v>
      </c>
      <c r="C2114" s="5" t="str">
        <f>IF(Orders_CLEAN[[#This Row],[Quantity]]="", "Quantity Error!", "Q"&amp;ROUNDUP(MONTH(Orders_CLEAN[[#This Row],[OrderDate]])/3,0))</f>
        <v>Q2</v>
      </c>
      <c r="D2114" t="s">
        <v>91</v>
      </c>
      <c r="E2114" t="str">
        <f>_xlfn.XLOOKUP(Orders_CLEAN[[#This Row],[CustomerID]],Customers[CustomerID],Customers[CustomerName])</f>
        <v>Werner Joubert</v>
      </c>
      <c r="F2114" t="s">
        <v>127</v>
      </c>
      <c r="G2114" t="str">
        <f>_xlfn.XLOOKUP(Orders_CLEAN[[#This Row],[ProductID]],Products[ProductID],Products[ProductName])</f>
        <v>Staplers Model 3</v>
      </c>
      <c r="H2114" t="str">
        <f>_xlfn.XLOOKUP(Orders_CLEAN[[#This Row],[ProductName]],Products[ProductName],Products[Category])</f>
        <v>Office Supplies</v>
      </c>
      <c r="I2114" s="6">
        <f>_xlfn.XLOOKUP(Orders_CLEAN[[#This Row],[ProductID]],Products[ProductID],Products[Cost])</f>
        <v>250.6</v>
      </c>
      <c r="J2114">
        <v>11</v>
      </c>
      <c r="K2114" s="6">
        <v>418.2</v>
      </c>
      <c r="L2114" s="7">
        <v>0.15</v>
      </c>
      <c r="M2114" t="s">
        <v>62</v>
      </c>
      <c r="N2114" t="s">
        <v>14</v>
      </c>
      <c r="O2114" t="str">
        <f>_xlfn.XLOOKUP(Orders_CLEAN[[#This Row],[Region]],Region_lookup[RegionCode],Region_lookup[RegionName])</f>
        <v>Western Cape</v>
      </c>
      <c r="P2114" t="s">
        <v>15</v>
      </c>
      <c r="Q2114" t="str">
        <f>_xlfn.XLOOKUP(Orders_CLEAN[[#This Row],[EmployeeID]],Employees[EmployeeID],Employees[EmployeeName])</f>
        <v>Anja Fourie</v>
      </c>
      <c r="R2114" s="8">
        <f>Orders_CLEAN[[#This Row],[Quantity]]*Orders_CLEAN[[#This Row],[UnitPrice]]*(1-Orders_CLEAN[[#This Row],[Discount]])</f>
        <v>3910.1699999999996</v>
      </c>
      <c r="S2114" s="8">
        <f>Orders_CLEAN[[#This Row],[Cost]]*Orders_CLEAN[[#This Row],[Quantity]]</f>
        <v>2756.6</v>
      </c>
      <c r="T2114" s="8">
        <f>Orders_CLEAN[[#This Row],[LineTotal]]-Orders_CLEAN[[#This Row],[LineCost]]</f>
        <v>1153.5699999999997</v>
      </c>
      <c r="U2114" s="8" t="str">
        <f>IFERROR(IF(Orders_CLEAN[[#This Row],[Profit]]/Orders_CLEAN[[#This Row],[LineTotal]]&gt;0.3, "High", IF(Orders_CLEAN[[#This Row],[Profit]]/Orders_CLEAN[[#This Row],[LineTotal]]&gt;=0.15, "Medium", "Low")), "Quantity Error!")</f>
        <v>Medium</v>
      </c>
      <c r="V2114" s="8" t="str">
        <f>IF(COUNTIF(Returns[OrderID], Orders_CLEAN[[#This Row],[OrderID]])&gt;0, "Yes", "No")</f>
        <v>No</v>
      </c>
      <c r="W2114" s="19">
        <f>IF(Orders_CLEAN[[#This Row],[Returned]]="Yes",1,0)</f>
        <v>0</v>
      </c>
    </row>
    <row r="2115" spans="1:23" x14ac:dyDescent="0.2">
      <c r="A2115" t="s">
        <v>2970</v>
      </c>
      <c r="B2115" s="5">
        <v>45357</v>
      </c>
      <c r="C2115" s="5" t="str">
        <f>IF(Orders_CLEAN[[#This Row],[Quantity]]="", "Quantity Error!", "Q"&amp;ROUNDUP(MONTH(Orders_CLEAN[[#This Row],[OrderDate]])/3,0))</f>
        <v>Q1</v>
      </c>
      <c r="D2115" t="s">
        <v>713</v>
      </c>
      <c r="E2115" t="str">
        <f>_xlfn.XLOOKUP(Orders_CLEAN[[#This Row],[CustomerID]],Customers[CustomerID],Customers[CustomerName])</f>
        <v>Bongani Le Roux</v>
      </c>
      <c r="F2115" t="s">
        <v>127</v>
      </c>
      <c r="G2115" t="str">
        <f>_xlfn.XLOOKUP(Orders_CLEAN[[#This Row],[ProductID]],Products[ProductID],Products[ProductName])</f>
        <v>Staplers Model 3</v>
      </c>
      <c r="H2115" t="str">
        <f>_xlfn.XLOOKUP(Orders_CLEAN[[#This Row],[ProductName]],Products[ProductName],Products[Category])</f>
        <v>Office Supplies</v>
      </c>
      <c r="I2115" s="6">
        <f>_xlfn.XLOOKUP(Orders_CLEAN[[#This Row],[ProductID]],Products[ProductID],Products[Cost])</f>
        <v>250.6</v>
      </c>
      <c r="J2115">
        <v>3</v>
      </c>
      <c r="K2115" s="6">
        <v>418.2</v>
      </c>
      <c r="L2115" s="7">
        <v>0.05</v>
      </c>
      <c r="M2115" t="s">
        <v>13</v>
      </c>
      <c r="N2115" t="s">
        <v>31</v>
      </c>
      <c r="O2115" t="str">
        <f>_xlfn.XLOOKUP(Orders_CLEAN[[#This Row],[Region]],Region_lookup[RegionCode],Region_lookup[RegionName])</f>
        <v>Gauteng</v>
      </c>
      <c r="P2115" t="s">
        <v>43</v>
      </c>
      <c r="Q2115" t="str">
        <f>_xlfn.XLOOKUP(Orders_CLEAN[[#This Row],[EmployeeID]],Employees[EmployeeID],Employees[EmployeeName])</f>
        <v>Thabo Dlamini</v>
      </c>
      <c r="R2115" s="8">
        <f>Orders_CLEAN[[#This Row],[Quantity]]*Orders_CLEAN[[#This Row],[UnitPrice]]*(1-Orders_CLEAN[[#This Row],[Discount]])</f>
        <v>1191.8699999999999</v>
      </c>
      <c r="S2115" s="8">
        <f>Orders_CLEAN[[#This Row],[Cost]]*Orders_CLEAN[[#This Row],[Quantity]]</f>
        <v>751.8</v>
      </c>
      <c r="T2115" s="8">
        <f>Orders_CLEAN[[#This Row],[LineTotal]]-Orders_CLEAN[[#This Row],[LineCost]]</f>
        <v>440.06999999999994</v>
      </c>
      <c r="U2115" s="8" t="str">
        <f>IFERROR(IF(Orders_CLEAN[[#This Row],[Profit]]/Orders_CLEAN[[#This Row],[LineTotal]]&gt;0.3, "High", IF(Orders_CLEAN[[#This Row],[Profit]]/Orders_CLEAN[[#This Row],[LineTotal]]&gt;=0.15, "Medium", "Low")), "Quantity Error!")</f>
        <v>High</v>
      </c>
      <c r="V2115" s="8" t="str">
        <f>IF(COUNTIF(Returns[OrderID], Orders_CLEAN[[#This Row],[OrderID]])&gt;0, "Yes", "No")</f>
        <v>No</v>
      </c>
      <c r="W2115" s="19">
        <f>IF(Orders_CLEAN[[#This Row],[Returned]]="Yes",1,0)</f>
        <v>0</v>
      </c>
    </row>
    <row r="2116" spans="1:23" x14ac:dyDescent="0.2">
      <c r="A2116" t="s">
        <v>2971</v>
      </c>
      <c r="B2116" s="5">
        <v>45411</v>
      </c>
      <c r="C2116" s="5" t="str">
        <f>IF(Orders_CLEAN[[#This Row],[Quantity]]="", "Quantity Error!", "Q"&amp;ROUNDUP(MONTH(Orders_CLEAN[[#This Row],[OrderDate]])/3,0))</f>
        <v>Q2</v>
      </c>
      <c r="D2116" t="s">
        <v>285</v>
      </c>
      <c r="E2116" t="str">
        <f>_xlfn.XLOOKUP(Orders_CLEAN[[#This Row],[CustomerID]],Customers[CustomerID],Customers[CustomerName])</f>
        <v>Francois Fourie</v>
      </c>
      <c r="F2116" t="s">
        <v>199</v>
      </c>
      <c r="G2116" t="str">
        <f>_xlfn.XLOOKUP(Orders_CLEAN[[#This Row],[ProductID]],Products[ProductID],Products[ProductName])</f>
        <v>Pens Model 2</v>
      </c>
      <c r="H2116" t="str">
        <f>_xlfn.XLOOKUP(Orders_CLEAN[[#This Row],[ProductName]],Products[ProductName],Products[Category])</f>
        <v>Office Supplies</v>
      </c>
      <c r="I2116" s="6">
        <f>_xlfn.XLOOKUP(Orders_CLEAN[[#This Row],[ProductID]],Products[ProductID],Products[Cost])</f>
        <v>285.10000000000002</v>
      </c>
      <c r="J2116">
        <v>6</v>
      </c>
      <c r="K2116" s="6">
        <v>528.79999999999995</v>
      </c>
      <c r="L2116" s="7">
        <v>0</v>
      </c>
      <c r="M2116" t="s">
        <v>62</v>
      </c>
      <c r="N2116" t="s">
        <v>31</v>
      </c>
      <c r="O2116" t="str">
        <f>_xlfn.XLOOKUP(Orders_CLEAN[[#This Row],[Region]],Region_lookup[RegionCode],Region_lookup[RegionName])</f>
        <v>Gauteng</v>
      </c>
      <c r="P2116" t="s">
        <v>43</v>
      </c>
      <c r="Q2116" t="str">
        <f>_xlfn.XLOOKUP(Orders_CLEAN[[#This Row],[EmployeeID]],Employees[EmployeeID],Employees[EmployeeName])</f>
        <v>Thabo Dlamini</v>
      </c>
      <c r="R2116" s="8">
        <f>Orders_CLEAN[[#This Row],[Quantity]]*Orders_CLEAN[[#This Row],[UnitPrice]]*(1-Orders_CLEAN[[#This Row],[Discount]])</f>
        <v>3172.7999999999997</v>
      </c>
      <c r="S2116" s="8">
        <f>Orders_CLEAN[[#This Row],[Cost]]*Orders_CLEAN[[#This Row],[Quantity]]</f>
        <v>1710.6000000000001</v>
      </c>
      <c r="T2116" s="8">
        <f>Orders_CLEAN[[#This Row],[LineTotal]]-Orders_CLEAN[[#This Row],[LineCost]]</f>
        <v>1462.1999999999996</v>
      </c>
      <c r="U2116" s="8" t="str">
        <f>IFERROR(IF(Orders_CLEAN[[#This Row],[Profit]]/Orders_CLEAN[[#This Row],[LineTotal]]&gt;0.3, "High", IF(Orders_CLEAN[[#This Row],[Profit]]/Orders_CLEAN[[#This Row],[LineTotal]]&gt;=0.15, "Medium", "Low")), "Quantity Error!")</f>
        <v>High</v>
      </c>
      <c r="V2116" s="8" t="str">
        <f>IF(COUNTIF(Returns[OrderID], Orders_CLEAN[[#This Row],[OrderID]])&gt;0, "Yes", "No")</f>
        <v>No</v>
      </c>
      <c r="W2116" s="19">
        <f>IF(Orders_CLEAN[[#This Row],[Returned]]="Yes",1,0)</f>
        <v>0</v>
      </c>
    </row>
    <row r="2117" spans="1:23" x14ac:dyDescent="0.2">
      <c r="A2117" t="s">
        <v>2972</v>
      </c>
      <c r="B2117" s="5">
        <v>45613</v>
      </c>
      <c r="C2117" s="5" t="str">
        <f>IF(Orders_CLEAN[[#This Row],[Quantity]]="", "Quantity Error!", "Q"&amp;ROUNDUP(MONTH(Orders_CLEAN[[#This Row],[OrderDate]])/3,0))</f>
        <v>Q4</v>
      </c>
      <c r="D2117" t="s">
        <v>338</v>
      </c>
      <c r="E2117" t="str">
        <f>_xlfn.XLOOKUP(Orders_CLEAN[[#This Row],[CustomerID]],Customers[CustomerID],Customers[CustomerName])</f>
        <v>Palesa Khumalo</v>
      </c>
      <c r="F2117" t="s">
        <v>216</v>
      </c>
      <c r="G2117" t="str">
        <f>_xlfn.XLOOKUP(Orders_CLEAN[[#This Row],[ProductID]],Products[ProductID],Products[ProductName])</f>
        <v>Pens Model 1</v>
      </c>
      <c r="H2117" t="str">
        <f>_xlfn.XLOOKUP(Orders_CLEAN[[#This Row],[ProductName]],Products[ProductName],Products[Category])</f>
        <v>Office Supplies</v>
      </c>
      <c r="I2117" s="6">
        <f>_xlfn.XLOOKUP(Orders_CLEAN[[#This Row],[ProductID]],Products[ProductID],Products[Cost])</f>
        <v>640.09</v>
      </c>
      <c r="J2117">
        <v>6</v>
      </c>
      <c r="K2117" s="6">
        <v>1169.26</v>
      </c>
      <c r="L2117" s="7">
        <v>0.2</v>
      </c>
      <c r="M2117" t="s">
        <v>36</v>
      </c>
      <c r="N2117" t="s">
        <v>21</v>
      </c>
      <c r="O2117" t="str">
        <f>_xlfn.XLOOKUP(Orders_CLEAN[[#This Row],[Region]],Region_lookup[RegionCode],Region_lookup[RegionName])</f>
        <v>KwaZulu-Natal</v>
      </c>
      <c r="P2117" t="s">
        <v>170</v>
      </c>
      <c r="Q2117" t="str">
        <f>_xlfn.XLOOKUP(Orders_CLEAN[[#This Row],[EmployeeID]],Employees[EmployeeID],Employees[EmployeeName])</f>
        <v>Nomvula Le Roux</v>
      </c>
      <c r="R2117" s="8">
        <f>Orders_CLEAN[[#This Row],[Quantity]]*Orders_CLEAN[[#This Row],[UnitPrice]]*(1-Orders_CLEAN[[#This Row],[Discount]])</f>
        <v>5612.4480000000003</v>
      </c>
      <c r="S2117" s="8">
        <f>Orders_CLEAN[[#This Row],[Cost]]*Orders_CLEAN[[#This Row],[Quantity]]</f>
        <v>3840.54</v>
      </c>
      <c r="T2117" s="8">
        <f>Orders_CLEAN[[#This Row],[LineTotal]]-Orders_CLEAN[[#This Row],[LineCost]]</f>
        <v>1771.9080000000004</v>
      </c>
      <c r="U2117" s="8" t="str">
        <f>IFERROR(IF(Orders_CLEAN[[#This Row],[Profit]]/Orders_CLEAN[[#This Row],[LineTotal]]&gt;0.3, "High", IF(Orders_CLEAN[[#This Row],[Profit]]/Orders_CLEAN[[#This Row],[LineTotal]]&gt;=0.15, "Medium", "Low")), "Quantity Error!")</f>
        <v>High</v>
      </c>
      <c r="V2117" s="8" t="str">
        <f>IF(COUNTIF(Returns[OrderID], Orders_CLEAN[[#This Row],[OrderID]])&gt;0, "Yes", "No")</f>
        <v>No</v>
      </c>
      <c r="W2117" s="19">
        <f>IF(Orders_CLEAN[[#This Row],[Returned]]="Yes",1,0)</f>
        <v>0</v>
      </c>
    </row>
    <row r="2118" spans="1:23" x14ac:dyDescent="0.2">
      <c r="A2118" t="s">
        <v>2973</v>
      </c>
      <c r="B2118" s="5">
        <v>45292</v>
      </c>
      <c r="C2118" s="5" t="str">
        <f>IF(Orders_CLEAN[[#This Row],[Quantity]]="", "Quantity Error!", "Q"&amp;ROUNDUP(MONTH(Orders_CLEAN[[#This Row],[OrderDate]])/3,0))</f>
        <v>Q1</v>
      </c>
      <c r="D2118" t="s">
        <v>493</v>
      </c>
      <c r="E2118" t="str">
        <f>_xlfn.XLOOKUP(Orders_CLEAN[[#This Row],[CustomerID]],Customers[CustomerID],Customers[CustomerName])</f>
        <v>Sipho Le Roux</v>
      </c>
      <c r="F2118" t="s">
        <v>100</v>
      </c>
      <c r="G2118" t="str">
        <f>_xlfn.XLOOKUP(Orders_CLEAN[[#This Row],[ProductID]],Products[ProductID],Products[ProductName])</f>
        <v>Printers Model 1</v>
      </c>
      <c r="H2118" t="str">
        <f>_xlfn.XLOOKUP(Orders_CLEAN[[#This Row],[ProductName]],Products[ProductName],Products[Category])</f>
        <v>Technology</v>
      </c>
      <c r="I2118" s="6">
        <f>_xlfn.XLOOKUP(Orders_CLEAN[[#This Row],[ProductID]],Products[ProductID],Products[Cost])</f>
        <v>595.79999999999995</v>
      </c>
      <c r="J2118">
        <v>9</v>
      </c>
      <c r="K2118" s="6">
        <v>1280.18</v>
      </c>
      <c r="L2118" s="7">
        <v>0.2</v>
      </c>
      <c r="M2118" t="s">
        <v>62</v>
      </c>
      <c r="N2118" t="s">
        <v>47</v>
      </c>
      <c r="O2118" t="str">
        <f>_xlfn.XLOOKUP(Orders_CLEAN[[#This Row],[Region]],Region_lookup[RegionCode],Region_lookup[RegionName])</f>
        <v>Eastern Cape</v>
      </c>
      <c r="P2118" t="s">
        <v>58</v>
      </c>
      <c r="Q2118" t="str">
        <f>_xlfn.XLOOKUP(Orders_CLEAN[[#This Row],[EmployeeID]],Employees[EmployeeID],Employees[EmployeeName])</f>
        <v>Palesa Steyn</v>
      </c>
      <c r="R2118" s="8">
        <f>Orders_CLEAN[[#This Row],[Quantity]]*Orders_CLEAN[[#This Row],[UnitPrice]]*(1-Orders_CLEAN[[#This Row],[Discount]])</f>
        <v>9217.2960000000003</v>
      </c>
      <c r="S2118" s="8">
        <f>Orders_CLEAN[[#This Row],[Cost]]*Orders_CLEAN[[#This Row],[Quantity]]</f>
        <v>5362.2</v>
      </c>
      <c r="T2118" s="8">
        <f>Orders_CLEAN[[#This Row],[LineTotal]]-Orders_CLEAN[[#This Row],[LineCost]]</f>
        <v>3855.0960000000005</v>
      </c>
      <c r="U2118" s="8" t="str">
        <f>IFERROR(IF(Orders_CLEAN[[#This Row],[Profit]]/Orders_CLEAN[[#This Row],[LineTotal]]&gt;0.3, "High", IF(Orders_CLEAN[[#This Row],[Profit]]/Orders_CLEAN[[#This Row],[LineTotal]]&gt;=0.15, "Medium", "Low")), "Quantity Error!")</f>
        <v>High</v>
      </c>
      <c r="V2118" s="8" t="str">
        <f>IF(COUNTIF(Returns[OrderID], Orders_CLEAN[[#This Row],[OrderID]])&gt;0, "Yes", "No")</f>
        <v>No</v>
      </c>
      <c r="W2118" s="19">
        <f>IF(Orders_CLEAN[[#This Row],[Returned]]="Yes",1,0)</f>
        <v>0</v>
      </c>
    </row>
    <row r="2119" spans="1:23" x14ac:dyDescent="0.2">
      <c r="A2119" t="s">
        <v>2974</v>
      </c>
      <c r="B2119" s="5">
        <v>45772</v>
      </c>
      <c r="C2119" s="5" t="str">
        <f>IF(Orders_CLEAN[[#This Row],[Quantity]]="", "Quantity Error!", "Q"&amp;ROUNDUP(MONTH(Orders_CLEAN[[#This Row],[OrderDate]])/3,0))</f>
        <v>Q2</v>
      </c>
      <c r="D2119" t="s">
        <v>218</v>
      </c>
      <c r="E2119" t="str">
        <f>_xlfn.XLOOKUP(Orders_CLEAN[[#This Row],[CustomerID]],Customers[CustomerID],Customers[CustomerName])</f>
        <v>Anja Mbatha</v>
      </c>
      <c r="F2119" t="s">
        <v>96</v>
      </c>
      <c r="G2119" t="str">
        <f>_xlfn.XLOOKUP(Orders_CLEAN[[#This Row],[ProductID]],Products[ProductID],Products[ProductName])</f>
        <v>Desks Model 2</v>
      </c>
      <c r="H2119" t="str">
        <f>_xlfn.XLOOKUP(Orders_CLEAN[[#This Row],[ProductName]],Products[ProductName],Products[Category])</f>
        <v>Furniture</v>
      </c>
      <c r="I2119" s="6">
        <f>_xlfn.XLOOKUP(Orders_CLEAN[[#This Row],[ProductID]],Products[ProductID],Products[Cost])</f>
        <v>209.29</v>
      </c>
      <c r="J2119">
        <v>1</v>
      </c>
      <c r="K2119" s="6">
        <v>425.58</v>
      </c>
      <c r="L2119" s="7">
        <v>0</v>
      </c>
      <c r="M2119" t="s">
        <v>13</v>
      </c>
      <c r="N2119" t="s">
        <v>31</v>
      </c>
      <c r="O2119" t="str">
        <f>_xlfn.XLOOKUP(Orders_CLEAN[[#This Row],[Region]],Region_lookup[RegionCode],Region_lookup[RegionName])</f>
        <v>Gauteng</v>
      </c>
      <c r="P2119" t="s">
        <v>32</v>
      </c>
      <c r="Q2119" t="str">
        <f>_xlfn.XLOOKUP(Orders_CLEAN[[#This Row],[EmployeeID]],Employees[EmployeeID],Employees[EmployeeName])</f>
        <v>Nomvula Mokoena</v>
      </c>
      <c r="R2119" s="8">
        <f>Orders_CLEAN[[#This Row],[Quantity]]*Orders_CLEAN[[#This Row],[UnitPrice]]*(1-Orders_CLEAN[[#This Row],[Discount]])</f>
        <v>425.58</v>
      </c>
      <c r="S2119" s="8">
        <f>Orders_CLEAN[[#This Row],[Cost]]*Orders_CLEAN[[#This Row],[Quantity]]</f>
        <v>209.29</v>
      </c>
      <c r="T2119" s="8">
        <f>Orders_CLEAN[[#This Row],[LineTotal]]-Orders_CLEAN[[#This Row],[LineCost]]</f>
        <v>216.29</v>
      </c>
      <c r="U2119" s="8" t="str">
        <f>IFERROR(IF(Orders_CLEAN[[#This Row],[Profit]]/Orders_CLEAN[[#This Row],[LineTotal]]&gt;0.3, "High", IF(Orders_CLEAN[[#This Row],[Profit]]/Orders_CLEAN[[#This Row],[LineTotal]]&gt;=0.15, "Medium", "Low")), "Quantity Error!")</f>
        <v>High</v>
      </c>
      <c r="V2119" s="8" t="str">
        <f>IF(COUNTIF(Returns[OrderID], Orders_CLEAN[[#This Row],[OrderID]])&gt;0, "Yes", "No")</f>
        <v>No</v>
      </c>
      <c r="W2119" s="19">
        <f>IF(Orders_CLEAN[[#This Row],[Returned]]="Yes",1,0)</f>
        <v>0</v>
      </c>
    </row>
    <row r="2120" spans="1:23" x14ac:dyDescent="0.2">
      <c r="A2120" t="s">
        <v>2975</v>
      </c>
      <c r="B2120" s="5">
        <v>45695</v>
      </c>
      <c r="C2120" s="5" t="str">
        <f>IF(Orders_CLEAN[[#This Row],[Quantity]]="", "Quantity Error!", "Q"&amp;ROUNDUP(MONTH(Orders_CLEAN[[#This Row],[OrderDate]])/3,0))</f>
        <v>Q1</v>
      </c>
      <c r="D2120" t="s">
        <v>107</v>
      </c>
      <c r="E2120" t="str">
        <f>_xlfn.XLOOKUP(Orders_CLEAN[[#This Row],[CustomerID]],Customers[CustomerID],Customers[CustomerName])</f>
        <v>Nomvula Molefe</v>
      </c>
      <c r="F2120" t="s">
        <v>114</v>
      </c>
      <c r="G2120" t="str">
        <f>_xlfn.XLOOKUP(Orders_CLEAN[[#This Row],[ProductID]],Products[ProductID],Products[ProductName])</f>
        <v>Staplers Model 4</v>
      </c>
      <c r="H2120" t="str">
        <f>_xlfn.XLOOKUP(Orders_CLEAN[[#This Row],[ProductName]],Products[ProductName],Products[Category])</f>
        <v>Office Supplies</v>
      </c>
      <c r="I2120" s="6">
        <f>_xlfn.XLOOKUP(Orders_CLEAN[[#This Row],[ProductID]],Products[ProductID],Products[Cost])</f>
        <v>465.76</v>
      </c>
      <c r="J2120">
        <v>11</v>
      </c>
      <c r="K2120" s="6">
        <v>906.25</v>
      </c>
      <c r="L2120" s="7">
        <v>0</v>
      </c>
      <c r="M2120" t="s">
        <v>13</v>
      </c>
      <c r="N2120" t="s">
        <v>14</v>
      </c>
      <c r="O2120" t="str">
        <f>_xlfn.XLOOKUP(Orders_CLEAN[[#This Row],[Region]],Region_lookup[RegionCode],Region_lookup[RegionName])</f>
        <v>Western Cape</v>
      </c>
      <c r="P2120" t="s">
        <v>93</v>
      </c>
      <c r="Q2120" t="str">
        <f>_xlfn.XLOOKUP(Orders_CLEAN[[#This Row],[EmployeeID]],Employees[EmployeeID],Employees[EmployeeName])</f>
        <v>Anja Zulu</v>
      </c>
      <c r="R2120" s="8">
        <f>Orders_CLEAN[[#This Row],[Quantity]]*Orders_CLEAN[[#This Row],[UnitPrice]]*(1-Orders_CLEAN[[#This Row],[Discount]])</f>
        <v>9968.75</v>
      </c>
      <c r="S2120" s="8">
        <f>Orders_CLEAN[[#This Row],[Cost]]*Orders_CLEAN[[#This Row],[Quantity]]</f>
        <v>5123.3599999999997</v>
      </c>
      <c r="T2120" s="8">
        <f>Orders_CLEAN[[#This Row],[LineTotal]]-Orders_CLEAN[[#This Row],[LineCost]]</f>
        <v>4845.3900000000003</v>
      </c>
      <c r="U2120" s="8" t="str">
        <f>IFERROR(IF(Orders_CLEAN[[#This Row],[Profit]]/Orders_CLEAN[[#This Row],[LineTotal]]&gt;0.3, "High", IF(Orders_CLEAN[[#This Row],[Profit]]/Orders_CLEAN[[#This Row],[LineTotal]]&gt;=0.15, "Medium", "Low")), "Quantity Error!")</f>
        <v>High</v>
      </c>
      <c r="V2120" s="8" t="str">
        <f>IF(COUNTIF(Returns[OrderID], Orders_CLEAN[[#This Row],[OrderID]])&gt;0, "Yes", "No")</f>
        <v>No</v>
      </c>
      <c r="W2120" s="19">
        <f>IF(Orders_CLEAN[[#This Row],[Returned]]="Yes",1,0)</f>
        <v>0</v>
      </c>
    </row>
    <row r="2121" spans="1:23" x14ac:dyDescent="0.2">
      <c r="A2121" t="s">
        <v>2977</v>
      </c>
      <c r="B2121" s="5">
        <v>45367</v>
      </c>
      <c r="C2121" s="5" t="str">
        <f>IF(Orders_CLEAN[[#This Row],[Quantity]]="", "Quantity Error!", "Q"&amp;ROUNDUP(MONTH(Orders_CLEAN[[#This Row],[OrderDate]])/3,0))</f>
        <v>Q1</v>
      </c>
      <c r="D2121" t="s">
        <v>424</v>
      </c>
      <c r="E2121" t="str">
        <f>_xlfn.XLOOKUP(Orders_CLEAN[[#This Row],[CustomerID]],Customers[CustomerID],Customers[CustomerName])</f>
        <v>Lerato Khumalo</v>
      </c>
      <c r="F2121" t="s">
        <v>46</v>
      </c>
      <c r="G2121" t="str">
        <f>_xlfn.XLOOKUP(Orders_CLEAN[[#This Row],[ProductID]],Products[ProductID],Products[ProductName])</f>
        <v>Tables Model 4</v>
      </c>
      <c r="H2121" t="str">
        <f>_xlfn.XLOOKUP(Orders_CLEAN[[#This Row],[ProductName]],Products[ProductName],Products[Category])</f>
        <v>Furniture</v>
      </c>
      <c r="I2121" s="6">
        <f>_xlfn.XLOOKUP(Orders_CLEAN[[#This Row],[ProductID]],Products[ProductID],Products[Cost])</f>
        <v>707.97</v>
      </c>
      <c r="J2121">
        <v>9</v>
      </c>
      <c r="K2121" s="6">
        <v>1262.55</v>
      </c>
      <c r="L2121" s="7">
        <v>0.05</v>
      </c>
      <c r="M2121" t="s">
        <v>27</v>
      </c>
      <c r="N2121" t="s">
        <v>14</v>
      </c>
      <c r="O2121" t="str">
        <f>_xlfn.XLOOKUP(Orders_CLEAN[[#This Row],[Region]],Region_lookup[RegionCode],Region_lookup[RegionName])</f>
        <v>Western Cape</v>
      </c>
      <c r="P2121" t="s">
        <v>15</v>
      </c>
      <c r="Q2121" t="str">
        <f>_xlfn.XLOOKUP(Orders_CLEAN[[#This Row],[EmployeeID]],Employees[EmployeeID],Employees[EmployeeName])</f>
        <v>Anja Fourie</v>
      </c>
      <c r="R2121" s="8">
        <f>Orders_CLEAN[[#This Row],[Quantity]]*Orders_CLEAN[[#This Row],[UnitPrice]]*(1-Orders_CLEAN[[#This Row],[Discount]])</f>
        <v>10794.802499999998</v>
      </c>
      <c r="S2121" s="8">
        <f>Orders_CLEAN[[#This Row],[Cost]]*Orders_CLEAN[[#This Row],[Quantity]]</f>
        <v>6371.7300000000005</v>
      </c>
      <c r="T2121" s="8">
        <f>Orders_CLEAN[[#This Row],[LineTotal]]-Orders_CLEAN[[#This Row],[LineCost]]</f>
        <v>4423.0724999999975</v>
      </c>
      <c r="U2121" s="8" t="str">
        <f>IFERROR(IF(Orders_CLEAN[[#This Row],[Profit]]/Orders_CLEAN[[#This Row],[LineTotal]]&gt;0.3, "High", IF(Orders_CLEAN[[#This Row],[Profit]]/Orders_CLEAN[[#This Row],[LineTotal]]&gt;=0.15, "Medium", "Low")), "Quantity Error!")</f>
        <v>High</v>
      </c>
      <c r="V2121" s="8" t="str">
        <f>IF(COUNTIF(Returns[OrderID], Orders_CLEAN[[#This Row],[OrderID]])&gt;0, "Yes", "No")</f>
        <v>No</v>
      </c>
      <c r="W2121" s="19">
        <f>IF(Orders_CLEAN[[#This Row],[Returned]]="Yes",1,0)</f>
        <v>0</v>
      </c>
    </row>
    <row r="2122" spans="1:23" x14ac:dyDescent="0.2">
      <c r="A2122" t="s">
        <v>2978</v>
      </c>
      <c r="B2122" s="5">
        <v>45750</v>
      </c>
      <c r="C2122" s="5" t="str">
        <f>IF(Orders_CLEAN[[#This Row],[Quantity]]="", "Quantity Error!", "Q"&amp;ROUNDUP(MONTH(Orders_CLEAN[[#This Row],[OrderDate]])/3,0))</f>
        <v>Q2</v>
      </c>
      <c r="D2122" t="s">
        <v>388</v>
      </c>
      <c r="E2122" t="str">
        <f>_xlfn.XLOOKUP(Orders_CLEAN[[#This Row],[CustomerID]],Customers[CustomerID],Customers[CustomerName])</f>
        <v>Francois Mahlangu</v>
      </c>
      <c r="F2122" t="s">
        <v>413</v>
      </c>
      <c r="G2122" t="str">
        <f>_xlfn.XLOOKUP(Orders_CLEAN[[#This Row],[ProductID]],Products[ProductID],Products[ProductName])</f>
        <v>Monitors Model 4</v>
      </c>
      <c r="H2122" t="str">
        <f>_xlfn.XLOOKUP(Orders_CLEAN[[#This Row],[ProductName]],Products[ProductName],Products[Category])</f>
        <v>Technology</v>
      </c>
      <c r="I2122" s="6">
        <f>_xlfn.XLOOKUP(Orders_CLEAN[[#This Row],[ProductID]],Products[ProductID],Products[Cost])</f>
        <v>365.65</v>
      </c>
      <c r="J2122">
        <v>7</v>
      </c>
      <c r="K2122" s="6">
        <v>689.97</v>
      </c>
      <c r="L2122" s="7">
        <v>0.1</v>
      </c>
      <c r="M2122" t="s">
        <v>27</v>
      </c>
      <c r="N2122" t="s">
        <v>31</v>
      </c>
      <c r="O2122" t="str">
        <f>_xlfn.XLOOKUP(Orders_CLEAN[[#This Row],[Region]],Region_lookup[RegionCode],Region_lookup[RegionName])</f>
        <v>Gauteng</v>
      </c>
      <c r="P2122" t="s">
        <v>52</v>
      </c>
      <c r="Q2122" t="str">
        <f>_xlfn.XLOOKUP(Orders_CLEAN[[#This Row],[EmployeeID]],Employees[EmployeeID],Employees[EmployeeName])</f>
        <v>Precious Mbatha</v>
      </c>
      <c r="R2122" s="8">
        <f>Orders_CLEAN[[#This Row],[Quantity]]*Orders_CLEAN[[#This Row],[UnitPrice]]*(1-Orders_CLEAN[[#This Row],[Discount]])</f>
        <v>4346.8109999999997</v>
      </c>
      <c r="S2122" s="8">
        <f>Orders_CLEAN[[#This Row],[Cost]]*Orders_CLEAN[[#This Row],[Quantity]]</f>
        <v>2559.5499999999997</v>
      </c>
      <c r="T2122" s="8">
        <f>Orders_CLEAN[[#This Row],[LineTotal]]-Orders_CLEAN[[#This Row],[LineCost]]</f>
        <v>1787.261</v>
      </c>
      <c r="U2122" s="8" t="str">
        <f>IFERROR(IF(Orders_CLEAN[[#This Row],[Profit]]/Orders_CLEAN[[#This Row],[LineTotal]]&gt;0.3, "High", IF(Orders_CLEAN[[#This Row],[Profit]]/Orders_CLEAN[[#This Row],[LineTotal]]&gt;=0.15, "Medium", "Low")), "Quantity Error!")</f>
        <v>High</v>
      </c>
      <c r="V2122" s="8" t="str">
        <f>IF(COUNTIF(Returns[OrderID], Orders_CLEAN[[#This Row],[OrderID]])&gt;0, "Yes", "No")</f>
        <v>No</v>
      </c>
      <c r="W2122" s="19">
        <f>IF(Orders_CLEAN[[#This Row],[Returned]]="Yes",1,0)</f>
        <v>0</v>
      </c>
    </row>
    <row r="2123" spans="1:23" x14ac:dyDescent="0.2">
      <c r="A2123" t="s">
        <v>2979</v>
      </c>
      <c r="B2123" s="5">
        <v>45705</v>
      </c>
      <c r="C2123" s="5" t="str">
        <f>IF(Orders_CLEAN[[#This Row],[Quantity]]="", "Quantity Error!", "Q"&amp;ROUNDUP(MONTH(Orders_CLEAN[[#This Row],[OrderDate]])/3,0))</f>
        <v>Q1</v>
      </c>
      <c r="D2123" t="s">
        <v>95</v>
      </c>
      <c r="E2123" t="str">
        <f>_xlfn.XLOOKUP(Orders_CLEAN[[#This Row],[CustomerID]],Customers[CustomerID],Customers[CustomerName])</f>
        <v>Nomvula Mahlangu</v>
      </c>
      <c r="F2123" t="s">
        <v>73</v>
      </c>
      <c r="G2123" t="str">
        <f>_xlfn.XLOOKUP(Orders_CLEAN[[#This Row],[ProductID]],Products[ProductID],Products[ProductName])</f>
        <v>Tables Model 1</v>
      </c>
      <c r="H2123" t="str">
        <f>_xlfn.XLOOKUP(Orders_CLEAN[[#This Row],[ProductName]],Products[ProductName],Products[Category])</f>
        <v>Furniture</v>
      </c>
      <c r="I2123" s="6">
        <f>_xlfn.XLOOKUP(Orders_CLEAN[[#This Row],[ProductID]],Products[ProductID],Products[Cost])</f>
        <v>469.73</v>
      </c>
      <c r="J2123">
        <v>11</v>
      </c>
      <c r="K2123" s="6">
        <v>954.16</v>
      </c>
      <c r="L2123" s="7">
        <v>0.1</v>
      </c>
      <c r="M2123" t="s">
        <v>36</v>
      </c>
      <c r="N2123" t="s">
        <v>21</v>
      </c>
      <c r="O2123" t="str">
        <f>_xlfn.XLOOKUP(Orders_CLEAN[[#This Row],[Region]],Region_lookup[RegionCode],Region_lookup[RegionName])</f>
        <v>KwaZulu-Natal</v>
      </c>
      <c r="P2123" t="s">
        <v>97</v>
      </c>
      <c r="Q2123" t="str">
        <f>_xlfn.XLOOKUP(Orders_CLEAN[[#This Row],[EmployeeID]],Employees[EmployeeID],Employees[EmployeeName])</f>
        <v>Bongani Sithole</v>
      </c>
      <c r="R2123" s="8">
        <f>Orders_CLEAN[[#This Row],[Quantity]]*Orders_CLEAN[[#This Row],[UnitPrice]]*(1-Orders_CLEAN[[#This Row],[Discount]])</f>
        <v>9446.1840000000011</v>
      </c>
      <c r="S2123" s="8">
        <f>Orders_CLEAN[[#This Row],[Cost]]*Orders_CLEAN[[#This Row],[Quantity]]</f>
        <v>5167.0300000000007</v>
      </c>
      <c r="T2123" s="8">
        <f>Orders_CLEAN[[#This Row],[LineTotal]]-Orders_CLEAN[[#This Row],[LineCost]]</f>
        <v>4279.1540000000005</v>
      </c>
      <c r="U2123" s="8" t="str">
        <f>IFERROR(IF(Orders_CLEAN[[#This Row],[Profit]]/Orders_CLEAN[[#This Row],[LineTotal]]&gt;0.3, "High", IF(Orders_CLEAN[[#This Row],[Profit]]/Orders_CLEAN[[#This Row],[LineTotal]]&gt;=0.15, "Medium", "Low")), "Quantity Error!")</f>
        <v>High</v>
      </c>
      <c r="V2123" s="8" t="str">
        <f>IF(COUNTIF(Returns[OrderID], Orders_CLEAN[[#This Row],[OrderID]])&gt;0, "Yes", "No")</f>
        <v>No</v>
      </c>
      <c r="W2123" s="19">
        <f>IF(Orders_CLEAN[[#This Row],[Returned]]="Yes",1,0)</f>
        <v>0</v>
      </c>
    </row>
    <row r="2124" spans="1:23" x14ac:dyDescent="0.2">
      <c r="A2124" t="s">
        <v>2981</v>
      </c>
      <c r="B2124" s="5">
        <v>45637</v>
      </c>
      <c r="C2124" s="5" t="str">
        <f>IF(Orders_CLEAN[[#This Row],[Quantity]]="", "Quantity Error!", "Q"&amp;ROUNDUP(MONTH(Orders_CLEAN[[#This Row],[OrderDate]])/3,0))</f>
        <v>Q4</v>
      </c>
      <c r="D2124" t="s">
        <v>353</v>
      </c>
      <c r="E2124" t="str">
        <f>_xlfn.XLOOKUP(Orders_CLEAN[[#This Row],[CustomerID]],Customers[CustomerID],Customers[CustomerName])</f>
        <v>Sipho Joubert</v>
      </c>
      <c r="F2124" t="s">
        <v>162</v>
      </c>
      <c r="G2124" t="str">
        <f>_xlfn.XLOOKUP(Orders_CLEAN[[#This Row],[ProductID]],Products[ProductID],Products[ProductName])</f>
        <v>Chairs Model 1</v>
      </c>
      <c r="H2124" t="str">
        <f>_xlfn.XLOOKUP(Orders_CLEAN[[#This Row],[ProductName]],Products[ProductName],Products[Category])</f>
        <v>Furniture</v>
      </c>
      <c r="I2124" s="6">
        <f>_xlfn.XLOOKUP(Orders_CLEAN[[#This Row],[ProductID]],Products[ProductID],Products[Cost])</f>
        <v>96.56</v>
      </c>
      <c r="J2124">
        <v>4</v>
      </c>
      <c r="K2124" s="6">
        <v>209.03</v>
      </c>
      <c r="L2124" s="7">
        <v>0</v>
      </c>
      <c r="M2124" t="s">
        <v>27</v>
      </c>
      <c r="N2124" t="s">
        <v>21</v>
      </c>
      <c r="O2124" t="str">
        <f>_xlfn.XLOOKUP(Orders_CLEAN[[#This Row],[Region]],Region_lookup[RegionCode],Region_lookup[RegionName])</f>
        <v>KwaZulu-Natal</v>
      </c>
      <c r="P2124" t="s">
        <v>170</v>
      </c>
      <c r="Q2124" t="str">
        <f>_xlfn.XLOOKUP(Orders_CLEAN[[#This Row],[EmployeeID]],Employees[EmployeeID],Employees[EmployeeName])</f>
        <v>Nomvula Le Roux</v>
      </c>
      <c r="R2124" s="8">
        <f>Orders_CLEAN[[#This Row],[Quantity]]*Orders_CLEAN[[#This Row],[UnitPrice]]*(1-Orders_CLEAN[[#This Row],[Discount]])</f>
        <v>836.12</v>
      </c>
      <c r="S2124" s="8">
        <f>Orders_CLEAN[[#This Row],[Cost]]*Orders_CLEAN[[#This Row],[Quantity]]</f>
        <v>386.24</v>
      </c>
      <c r="T2124" s="8">
        <f>Orders_CLEAN[[#This Row],[LineTotal]]-Orders_CLEAN[[#This Row],[LineCost]]</f>
        <v>449.88</v>
      </c>
      <c r="U2124" s="8" t="str">
        <f>IFERROR(IF(Orders_CLEAN[[#This Row],[Profit]]/Orders_CLEAN[[#This Row],[LineTotal]]&gt;0.3, "High", IF(Orders_CLEAN[[#This Row],[Profit]]/Orders_CLEAN[[#This Row],[LineTotal]]&gt;=0.15, "Medium", "Low")), "Quantity Error!")</f>
        <v>High</v>
      </c>
      <c r="V2124" s="8" t="str">
        <f>IF(COUNTIF(Returns[OrderID], Orders_CLEAN[[#This Row],[OrderID]])&gt;0, "Yes", "No")</f>
        <v>No</v>
      </c>
      <c r="W2124" s="19">
        <f>IF(Orders_CLEAN[[#This Row],[Returned]]="Yes",1,0)</f>
        <v>0</v>
      </c>
    </row>
    <row r="2125" spans="1:23" x14ac:dyDescent="0.2">
      <c r="A2125" t="s">
        <v>2983</v>
      </c>
      <c r="B2125" s="5">
        <v>45752</v>
      </c>
      <c r="C2125" s="5" t="str">
        <f>IF(Orders_CLEAN[[#This Row],[Quantity]]="", "Quantity Error!", "Q"&amp;ROUNDUP(MONTH(Orders_CLEAN[[#This Row],[OrderDate]])/3,0))</f>
        <v>Q2</v>
      </c>
      <c r="D2125" t="s">
        <v>99</v>
      </c>
      <c r="E2125" t="str">
        <f>_xlfn.XLOOKUP(Orders_CLEAN[[#This Row],[CustomerID]],Customers[CustomerID],Customers[CustomerName])</f>
        <v>Kagiso Mahlangu</v>
      </c>
      <c r="F2125" t="s">
        <v>537</v>
      </c>
      <c r="G2125" t="str">
        <f>_xlfn.XLOOKUP(Orders_CLEAN[[#This Row],[ProductID]],Products[ProductID],Products[ProductName])</f>
        <v>Desks Model 4</v>
      </c>
      <c r="H2125" t="str">
        <f>_xlfn.XLOOKUP(Orders_CLEAN[[#This Row],[ProductName]],Products[ProductName],Products[Category])</f>
        <v>Furniture</v>
      </c>
      <c r="I2125" s="6">
        <f>_xlfn.XLOOKUP(Orders_CLEAN[[#This Row],[ProductID]],Products[ProductID],Products[Cost])</f>
        <v>598.51</v>
      </c>
      <c r="J2125">
        <v>10</v>
      </c>
      <c r="K2125" s="6">
        <v>940.73</v>
      </c>
      <c r="L2125" s="7">
        <v>0.2</v>
      </c>
      <c r="M2125" t="s">
        <v>27</v>
      </c>
      <c r="N2125" t="s">
        <v>47</v>
      </c>
      <c r="O2125" t="str">
        <f>_xlfn.XLOOKUP(Orders_CLEAN[[#This Row],[Region]],Region_lookup[RegionCode],Region_lookup[RegionName])</f>
        <v>Eastern Cape</v>
      </c>
      <c r="P2125" t="s">
        <v>75</v>
      </c>
      <c r="Q2125" t="str">
        <f>_xlfn.XLOOKUP(Orders_CLEAN[[#This Row],[EmployeeID]],Employees[EmployeeID],Employees[EmployeeName])</f>
        <v>Francois Steyn</v>
      </c>
      <c r="R2125" s="8">
        <f>Orders_CLEAN[[#This Row],[Quantity]]*Orders_CLEAN[[#This Row],[UnitPrice]]*(1-Orders_CLEAN[[#This Row],[Discount]])</f>
        <v>7525.84</v>
      </c>
      <c r="S2125" s="8">
        <f>Orders_CLEAN[[#This Row],[Cost]]*Orders_CLEAN[[#This Row],[Quantity]]</f>
        <v>5985.1</v>
      </c>
      <c r="T2125" s="8">
        <f>Orders_CLEAN[[#This Row],[LineTotal]]-Orders_CLEAN[[#This Row],[LineCost]]</f>
        <v>1540.7399999999998</v>
      </c>
      <c r="U2125" s="8" t="str">
        <f>IFERROR(IF(Orders_CLEAN[[#This Row],[Profit]]/Orders_CLEAN[[#This Row],[LineTotal]]&gt;0.3, "High", IF(Orders_CLEAN[[#This Row],[Profit]]/Orders_CLEAN[[#This Row],[LineTotal]]&gt;=0.15, "Medium", "Low")), "Quantity Error!")</f>
        <v>Medium</v>
      </c>
      <c r="V2125" s="8" t="str">
        <f>IF(COUNTIF(Returns[OrderID], Orders_CLEAN[[#This Row],[OrderID]])&gt;0, "Yes", "No")</f>
        <v>No</v>
      </c>
      <c r="W2125" s="19">
        <f>IF(Orders_CLEAN[[#This Row],[Returned]]="Yes",1,0)</f>
        <v>0</v>
      </c>
    </row>
    <row r="2126" spans="1:23" x14ac:dyDescent="0.2">
      <c r="A2126" t="s">
        <v>2985</v>
      </c>
      <c r="B2126" s="5">
        <v>45543</v>
      </c>
      <c r="C2126" s="5" t="str">
        <f>IF(Orders_CLEAN[[#This Row],[Quantity]]="", "Quantity Error!", "Q"&amp;ROUNDUP(MONTH(Orders_CLEAN[[#This Row],[OrderDate]])/3,0))</f>
        <v>Q3</v>
      </c>
      <c r="D2126" t="s">
        <v>493</v>
      </c>
      <c r="E2126" t="str">
        <f>_xlfn.XLOOKUP(Orders_CLEAN[[#This Row],[CustomerID]],Customers[CustomerID],Customers[CustomerName])</f>
        <v>Sipho Le Roux</v>
      </c>
      <c r="F2126" t="s">
        <v>417</v>
      </c>
      <c r="G2126" t="str">
        <f>_xlfn.XLOOKUP(Orders_CLEAN[[#This Row],[ProductID]],Products[ProductID],Products[ProductName])</f>
        <v>Staplers Model 1</v>
      </c>
      <c r="H2126" t="str">
        <f>_xlfn.XLOOKUP(Orders_CLEAN[[#This Row],[ProductName]],Products[ProductName],Products[Category])</f>
        <v>Office Supplies</v>
      </c>
      <c r="I2126" s="6">
        <f>_xlfn.XLOOKUP(Orders_CLEAN[[#This Row],[ProductID]],Products[ProductID],Products[Cost])</f>
        <v>671.48</v>
      </c>
      <c r="J2126">
        <v>5</v>
      </c>
      <c r="K2126" s="6">
        <v>1240.1099999999999</v>
      </c>
      <c r="L2126" s="7">
        <v>0.05</v>
      </c>
      <c r="M2126" t="s">
        <v>27</v>
      </c>
      <c r="N2126" t="s">
        <v>47</v>
      </c>
      <c r="O2126" t="str">
        <f>_xlfn.XLOOKUP(Orders_CLEAN[[#This Row],[Region]],Region_lookup[RegionCode],Region_lookup[RegionName])</f>
        <v>Eastern Cape</v>
      </c>
      <c r="P2126" t="s">
        <v>58</v>
      </c>
      <c r="Q2126" t="str">
        <f>_xlfn.XLOOKUP(Orders_CLEAN[[#This Row],[EmployeeID]],Employees[EmployeeID],Employees[EmployeeName])</f>
        <v>Palesa Steyn</v>
      </c>
      <c r="R2126" s="8">
        <f>Orders_CLEAN[[#This Row],[Quantity]]*Orders_CLEAN[[#This Row],[UnitPrice]]*(1-Orders_CLEAN[[#This Row],[Discount]])</f>
        <v>5890.5224999999991</v>
      </c>
      <c r="S2126" s="8">
        <f>Orders_CLEAN[[#This Row],[Cost]]*Orders_CLEAN[[#This Row],[Quantity]]</f>
        <v>3357.4</v>
      </c>
      <c r="T2126" s="8">
        <f>Orders_CLEAN[[#This Row],[LineTotal]]-Orders_CLEAN[[#This Row],[LineCost]]</f>
        <v>2533.122499999999</v>
      </c>
      <c r="U2126" s="8" t="str">
        <f>IFERROR(IF(Orders_CLEAN[[#This Row],[Profit]]/Orders_CLEAN[[#This Row],[LineTotal]]&gt;0.3, "High", IF(Orders_CLEAN[[#This Row],[Profit]]/Orders_CLEAN[[#This Row],[LineTotal]]&gt;=0.15, "Medium", "Low")), "Quantity Error!")</f>
        <v>High</v>
      </c>
      <c r="V2126" s="8" t="str">
        <f>IF(COUNTIF(Returns[OrderID], Orders_CLEAN[[#This Row],[OrderID]])&gt;0, "Yes", "No")</f>
        <v>No</v>
      </c>
      <c r="W2126" s="19">
        <f>IF(Orders_CLEAN[[#This Row],[Returned]]="Yes",1,0)</f>
        <v>0</v>
      </c>
    </row>
    <row r="2127" spans="1:23" x14ac:dyDescent="0.2">
      <c r="A2127" t="s">
        <v>2986</v>
      </c>
      <c r="B2127" s="5">
        <v>45828</v>
      </c>
      <c r="C2127" s="5" t="str">
        <f>IF(Orders_CLEAN[[#This Row],[Quantity]]="", "Quantity Error!", "Q"&amp;ROUNDUP(MONTH(Orders_CLEAN[[#This Row],[OrderDate]])/3,0))</f>
        <v>Q2</v>
      </c>
      <c r="D2127" t="s">
        <v>328</v>
      </c>
      <c r="E2127" t="str">
        <f>_xlfn.XLOOKUP(Orders_CLEAN[[#This Row],[CustomerID]],Customers[CustomerID],Customers[CustomerName])</f>
        <v>Nomsa Ndlovu</v>
      </c>
      <c r="F2127" t="s">
        <v>155</v>
      </c>
      <c r="G2127" t="str">
        <f>_xlfn.XLOOKUP(Orders_CLEAN[[#This Row],[ProductID]],Products[ProductID],Products[ProductName])</f>
        <v>Monitors Model 1</v>
      </c>
      <c r="H2127" t="str">
        <f>_xlfn.XLOOKUP(Orders_CLEAN[[#This Row],[ProductName]],Products[ProductName],Products[Category])</f>
        <v>Technology</v>
      </c>
      <c r="I2127" s="6">
        <f>_xlfn.XLOOKUP(Orders_CLEAN[[#This Row],[ProductID]],Products[ProductID],Products[Cost])</f>
        <v>757.28</v>
      </c>
      <c r="J2127">
        <v>4</v>
      </c>
      <c r="K2127" s="6">
        <v>1165.56</v>
      </c>
      <c r="L2127" s="7">
        <v>0.15</v>
      </c>
      <c r="M2127" t="s">
        <v>27</v>
      </c>
      <c r="N2127" t="s">
        <v>31</v>
      </c>
      <c r="O2127" t="str">
        <f>_xlfn.XLOOKUP(Orders_CLEAN[[#This Row],[Region]],Region_lookup[RegionCode],Region_lookup[RegionName])</f>
        <v>Gauteng</v>
      </c>
      <c r="P2127" t="s">
        <v>32</v>
      </c>
      <c r="Q2127" t="str">
        <f>_xlfn.XLOOKUP(Orders_CLEAN[[#This Row],[EmployeeID]],Employees[EmployeeID],Employees[EmployeeName])</f>
        <v>Nomvula Mokoena</v>
      </c>
      <c r="R2127" s="8">
        <f>Orders_CLEAN[[#This Row],[Quantity]]*Orders_CLEAN[[#This Row],[UnitPrice]]*(1-Orders_CLEAN[[#This Row],[Discount]])</f>
        <v>3962.9039999999995</v>
      </c>
      <c r="S2127" s="8">
        <f>Orders_CLEAN[[#This Row],[Cost]]*Orders_CLEAN[[#This Row],[Quantity]]</f>
        <v>3029.12</v>
      </c>
      <c r="T2127" s="8">
        <f>Orders_CLEAN[[#This Row],[LineTotal]]-Orders_CLEAN[[#This Row],[LineCost]]</f>
        <v>933.78399999999965</v>
      </c>
      <c r="U2127" s="8" t="str">
        <f>IFERROR(IF(Orders_CLEAN[[#This Row],[Profit]]/Orders_CLEAN[[#This Row],[LineTotal]]&gt;0.3, "High", IF(Orders_CLEAN[[#This Row],[Profit]]/Orders_CLEAN[[#This Row],[LineTotal]]&gt;=0.15, "Medium", "Low")), "Quantity Error!")</f>
        <v>Medium</v>
      </c>
      <c r="V2127" s="8" t="str">
        <f>IF(COUNTIF(Returns[OrderID], Orders_CLEAN[[#This Row],[OrderID]])&gt;0, "Yes", "No")</f>
        <v>No</v>
      </c>
      <c r="W2127" s="19">
        <f>IF(Orders_CLEAN[[#This Row],[Returned]]="Yes",1,0)</f>
        <v>0</v>
      </c>
    </row>
    <row r="2128" spans="1:23" x14ac:dyDescent="0.2">
      <c r="A2128" t="s">
        <v>2987</v>
      </c>
      <c r="B2128" s="5">
        <v>45577</v>
      </c>
      <c r="C2128" s="5" t="str">
        <f>IF(Orders_CLEAN[[#This Row],[Quantity]]="", "Quantity Error!", "Q"&amp;ROUNDUP(MONTH(Orders_CLEAN[[#This Row],[OrderDate]])/3,0))</f>
        <v>Q4</v>
      </c>
      <c r="D2128" t="s">
        <v>463</v>
      </c>
      <c r="E2128" t="str">
        <f>_xlfn.XLOOKUP(Orders_CLEAN[[#This Row],[CustomerID]],Customers[CustomerID],Customers[CustomerName])</f>
        <v>Anja Van Der Merwe</v>
      </c>
      <c r="F2128" t="s">
        <v>192</v>
      </c>
      <c r="G2128" t="str">
        <f>_xlfn.XLOOKUP(Orders_CLEAN[[#This Row],[ProductID]],Products[ProductID],Products[ProductName])</f>
        <v>Laptops Model 1</v>
      </c>
      <c r="H2128" t="str">
        <f>_xlfn.XLOOKUP(Orders_CLEAN[[#This Row],[ProductName]],Products[ProductName],Products[Category])</f>
        <v>Technology</v>
      </c>
      <c r="I2128" s="6">
        <f>_xlfn.XLOOKUP(Orders_CLEAN[[#This Row],[ProductID]],Products[ProductID],Products[Cost])</f>
        <v>732.63</v>
      </c>
      <c r="J2128">
        <v>3</v>
      </c>
      <c r="K2128" s="6">
        <v>1069.8599999999999</v>
      </c>
      <c r="L2128" s="7">
        <v>0</v>
      </c>
      <c r="M2128" t="s">
        <v>62</v>
      </c>
      <c r="N2128" t="s">
        <v>21</v>
      </c>
      <c r="O2128" t="str">
        <f>_xlfn.XLOOKUP(Orders_CLEAN[[#This Row],[Region]],Region_lookup[RegionCode],Region_lookup[RegionName])</f>
        <v>KwaZulu-Natal</v>
      </c>
      <c r="P2128" t="s">
        <v>22</v>
      </c>
      <c r="Q2128" t="str">
        <f>_xlfn.XLOOKUP(Orders_CLEAN[[#This Row],[EmployeeID]],Employees[EmployeeID],Employees[EmployeeName])</f>
        <v>Thabo Le Roux</v>
      </c>
      <c r="R2128" s="8">
        <f>Orders_CLEAN[[#This Row],[Quantity]]*Orders_CLEAN[[#This Row],[UnitPrice]]*(1-Orders_CLEAN[[#This Row],[Discount]])</f>
        <v>3209.58</v>
      </c>
      <c r="S2128" s="8">
        <f>Orders_CLEAN[[#This Row],[Cost]]*Orders_CLEAN[[#This Row],[Quantity]]</f>
        <v>2197.89</v>
      </c>
      <c r="T2128" s="8">
        <f>Orders_CLEAN[[#This Row],[LineTotal]]-Orders_CLEAN[[#This Row],[LineCost]]</f>
        <v>1011.69</v>
      </c>
      <c r="U2128" s="8" t="str">
        <f>IFERROR(IF(Orders_CLEAN[[#This Row],[Profit]]/Orders_CLEAN[[#This Row],[LineTotal]]&gt;0.3, "High", IF(Orders_CLEAN[[#This Row],[Profit]]/Orders_CLEAN[[#This Row],[LineTotal]]&gt;=0.15, "Medium", "Low")), "Quantity Error!")</f>
        <v>High</v>
      </c>
      <c r="V2128" s="8" t="str">
        <f>IF(COUNTIF(Returns[OrderID], Orders_CLEAN[[#This Row],[OrderID]])&gt;0, "Yes", "No")</f>
        <v>No</v>
      </c>
      <c r="W2128" s="19">
        <f>IF(Orders_CLEAN[[#This Row],[Returned]]="Yes",1,0)</f>
        <v>0</v>
      </c>
    </row>
    <row r="2129" spans="1:23" x14ac:dyDescent="0.2">
      <c r="A2129" t="s">
        <v>2988</v>
      </c>
      <c r="B2129" s="5">
        <v>45631</v>
      </c>
      <c r="C2129" s="5" t="str">
        <f>IF(Orders_CLEAN[[#This Row],[Quantity]]="", "Quantity Error!", "Q"&amp;ROUNDUP(MONTH(Orders_CLEAN[[#This Row],[OrderDate]])/3,0))</f>
        <v>Q4</v>
      </c>
      <c r="D2129" t="s">
        <v>138</v>
      </c>
      <c r="E2129" t="str">
        <f>_xlfn.XLOOKUP(Orders_CLEAN[[#This Row],[CustomerID]],Customers[CustomerID],Customers[CustomerName])</f>
        <v>Nomsa Coetzee</v>
      </c>
      <c r="F2129" t="s">
        <v>12</v>
      </c>
      <c r="G2129" t="str">
        <f>_xlfn.XLOOKUP(Orders_CLEAN[[#This Row],[ProductID]],Products[ProductID],Products[ProductName])</f>
        <v>Printers Model 3</v>
      </c>
      <c r="H2129" t="str">
        <f>_xlfn.XLOOKUP(Orders_CLEAN[[#This Row],[ProductName]],Products[ProductName],Products[Category])</f>
        <v>Technology</v>
      </c>
      <c r="I2129" s="6">
        <f>_xlfn.XLOOKUP(Orders_CLEAN[[#This Row],[ProductID]],Products[ProductID],Products[Cost])</f>
        <v>127.85</v>
      </c>
      <c r="J2129">
        <v>11</v>
      </c>
      <c r="K2129" s="6">
        <v>210.2</v>
      </c>
      <c r="L2129" s="7">
        <v>0.05</v>
      </c>
      <c r="M2129" t="s">
        <v>62</v>
      </c>
      <c r="N2129" t="s">
        <v>21</v>
      </c>
      <c r="O2129" t="str">
        <f>_xlfn.XLOOKUP(Orders_CLEAN[[#This Row],[Region]],Region_lookup[RegionCode],Region_lookup[RegionName])</f>
        <v>KwaZulu-Natal</v>
      </c>
      <c r="P2129" t="s">
        <v>97</v>
      </c>
      <c r="Q2129" t="str">
        <f>_xlfn.XLOOKUP(Orders_CLEAN[[#This Row],[EmployeeID]],Employees[EmployeeID],Employees[EmployeeName])</f>
        <v>Bongani Sithole</v>
      </c>
      <c r="R2129" s="8">
        <f>Orders_CLEAN[[#This Row],[Quantity]]*Orders_CLEAN[[#This Row],[UnitPrice]]*(1-Orders_CLEAN[[#This Row],[Discount]])</f>
        <v>2196.5899999999997</v>
      </c>
      <c r="S2129" s="8">
        <f>Orders_CLEAN[[#This Row],[Cost]]*Orders_CLEAN[[#This Row],[Quantity]]</f>
        <v>1406.35</v>
      </c>
      <c r="T2129" s="8">
        <f>Orders_CLEAN[[#This Row],[LineTotal]]-Orders_CLEAN[[#This Row],[LineCost]]</f>
        <v>790.23999999999978</v>
      </c>
      <c r="U2129" s="8" t="str">
        <f>IFERROR(IF(Orders_CLEAN[[#This Row],[Profit]]/Orders_CLEAN[[#This Row],[LineTotal]]&gt;0.3, "High", IF(Orders_CLEAN[[#This Row],[Profit]]/Orders_CLEAN[[#This Row],[LineTotal]]&gt;=0.15, "Medium", "Low")), "Quantity Error!")</f>
        <v>High</v>
      </c>
      <c r="V2129" s="8" t="str">
        <f>IF(COUNTIF(Returns[OrderID], Orders_CLEAN[[#This Row],[OrderID]])&gt;0, "Yes", "No")</f>
        <v>No</v>
      </c>
      <c r="W2129" s="19">
        <f>IF(Orders_CLEAN[[#This Row],[Returned]]="Yes",1,0)</f>
        <v>0</v>
      </c>
    </row>
    <row r="2130" spans="1:23" x14ac:dyDescent="0.2">
      <c r="A2130" t="s">
        <v>2989</v>
      </c>
      <c r="B2130" s="5">
        <v>45371</v>
      </c>
      <c r="C2130" s="5" t="str">
        <f>IF(Orders_CLEAN[[#This Row],[Quantity]]="", "Quantity Error!", "Q"&amp;ROUNDUP(MONTH(Orders_CLEAN[[#This Row],[OrderDate]])/3,0))</f>
        <v>Q1</v>
      </c>
      <c r="D2130" t="s">
        <v>198</v>
      </c>
      <c r="E2130" t="str">
        <f>_xlfn.XLOOKUP(Orders_CLEAN[[#This Row],[CustomerID]],Customers[CustomerID],Customers[CustomerName])</f>
        <v>Nomsa Mahlangu</v>
      </c>
      <c r="F2130" t="s">
        <v>35</v>
      </c>
      <c r="G2130" t="str">
        <f>_xlfn.XLOOKUP(Orders_CLEAN[[#This Row],[ProductID]],Products[ProductID],Products[ProductName])</f>
        <v>Accessories Model 1</v>
      </c>
      <c r="H2130" t="str">
        <f>_xlfn.XLOOKUP(Orders_CLEAN[[#This Row],[ProductName]],Products[ProductName],Products[Category])</f>
        <v>Technology</v>
      </c>
      <c r="I2130" s="6">
        <f>_xlfn.XLOOKUP(Orders_CLEAN[[#This Row],[ProductID]],Products[ProductID],Products[Cost])</f>
        <v>329.45</v>
      </c>
      <c r="J2130">
        <v>7</v>
      </c>
      <c r="K2130" s="6">
        <v>709.62</v>
      </c>
      <c r="L2130" s="7">
        <v>0</v>
      </c>
      <c r="M2130" t="s">
        <v>27</v>
      </c>
      <c r="N2130" t="s">
        <v>47</v>
      </c>
      <c r="O2130" t="str">
        <f>_xlfn.XLOOKUP(Orders_CLEAN[[#This Row],[Region]],Region_lookup[RegionCode],Region_lookup[RegionName])</f>
        <v>Eastern Cape</v>
      </c>
      <c r="P2130" t="s">
        <v>48</v>
      </c>
      <c r="Q2130" t="str">
        <f>_xlfn.XLOOKUP(Orders_CLEAN[[#This Row],[EmployeeID]],Employees[EmployeeID],Employees[EmployeeName])</f>
        <v>Sipho Ndlovu</v>
      </c>
      <c r="R2130" s="8">
        <f>Orders_CLEAN[[#This Row],[Quantity]]*Orders_CLEAN[[#This Row],[UnitPrice]]*(1-Orders_CLEAN[[#This Row],[Discount]])</f>
        <v>4967.34</v>
      </c>
      <c r="S2130" s="8">
        <f>Orders_CLEAN[[#This Row],[Cost]]*Orders_CLEAN[[#This Row],[Quantity]]</f>
        <v>2306.15</v>
      </c>
      <c r="T2130" s="8">
        <f>Orders_CLEAN[[#This Row],[LineTotal]]-Orders_CLEAN[[#This Row],[LineCost]]</f>
        <v>2661.19</v>
      </c>
      <c r="U2130" s="8" t="str">
        <f>IFERROR(IF(Orders_CLEAN[[#This Row],[Profit]]/Orders_CLEAN[[#This Row],[LineTotal]]&gt;0.3, "High", IF(Orders_CLEAN[[#This Row],[Profit]]/Orders_CLEAN[[#This Row],[LineTotal]]&gt;=0.15, "Medium", "Low")), "Quantity Error!")</f>
        <v>High</v>
      </c>
      <c r="V2130" s="8" t="str">
        <f>IF(COUNTIF(Returns[OrderID], Orders_CLEAN[[#This Row],[OrderID]])&gt;0, "Yes", "No")</f>
        <v>No</v>
      </c>
      <c r="W2130" s="19">
        <f>IF(Orders_CLEAN[[#This Row],[Returned]]="Yes",1,0)</f>
        <v>0</v>
      </c>
    </row>
    <row r="2131" spans="1:23" x14ac:dyDescent="0.2">
      <c r="A2131" t="s">
        <v>2990</v>
      </c>
      <c r="B2131" s="5">
        <v>45683</v>
      </c>
      <c r="C2131" s="5" t="str">
        <f>IF(Orders_CLEAN[[#This Row],[Quantity]]="", "Quantity Error!", "Q"&amp;ROUNDUP(MONTH(Orders_CLEAN[[#This Row],[OrderDate]])/3,0))</f>
        <v>Q1</v>
      </c>
      <c r="D2131" t="s">
        <v>904</v>
      </c>
      <c r="E2131" t="str">
        <f>_xlfn.XLOOKUP(Orders_CLEAN[[#This Row],[CustomerID]],Customers[CustomerID],Customers[CustomerName])</f>
        <v>Elmarie Pretorius</v>
      </c>
      <c r="F2131" t="s">
        <v>297</v>
      </c>
      <c r="G2131" t="str">
        <f>_xlfn.XLOOKUP(Orders_CLEAN[[#This Row],[ProductID]],Products[ProductID],Products[ProductName])</f>
        <v>Laptops Model 2</v>
      </c>
      <c r="H2131" t="str">
        <f>_xlfn.XLOOKUP(Orders_CLEAN[[#This Row],[ProductName]],Products[ProductName],Products[Category])</f>
        <v>Technology</v>
      </c>
      <c r="I2131" s="6">
        <f>_xlfn.XLOOKUP(Orders_CLEAN[[#This Row],[ProductID]],Products[ProductID],Products[Cost])</f>
        <v>55.26</v>
      </c>
      <c r="J2131">
        <v>4</v>
      </c>
      <c r="K2131" s="6">
        <v>112.32</v>
      </c>
      <c r="L2131" s="7">
        <v>0</v>
      </c>
      <c r="M2131" t="s">
        <v>13</v>
      </c>
      <c r="N2131" t="s">
        <v>21</v>
      </c>
      <c r="O2131" t="str">
        <f>_xlfn.XLOOKUP(Orders_CLEAN[[#This Row],[Region]],Region_lookup[RegionCode],Region_lookup[RegionName])</f>
        <v>KwaZulu-Natal</v>
      </c>
      <c r="P2131" t="s">
        <v>97</v>
      </c>
      <c r="Q2131" t="str">
        <f>_xlfn.XLOOKUP(Orders_CLEAN[[#This Row],[EmployeeID]],Employees[EmployeeID],Employees[EmployeeName])</f>
        <v>Bongani Sithole</v>
      </c>
      <c r="R2131" s="8">
        <f>Orders_CLEAN[[#This Row],[Quantity]]*Orders_CLEAN[[#This Row],[UnitPrice]]*(1-Orders_CLEAN[[#This Row],[Discount]])</f>
        <v>449.28</v>
      </c>
      <c r="S2131" s="8">
        <f>Orders_CLEAN[[#This Row],[Cost]]*Orders_CLEAN[[#This Row],[Quantity]]</f>
        <v>221.04</v>
      </c>
      <c r="T2131" s="8">
        <f>Orders_CLEAN[[#This Row],[LineTotal]]-Orders_CLEAN[[#This Row],[LineCost]]</f>
        <v>228.23999999999998</v>
      </c>
      <c r="U2131" s="8" t="str">
        <f>IFERROR(IF(Orders_CLEAN[[#This Row],[Profit]]/Orders_CLEAN[[#This Row],[LineTotal]]&gt;0.3, "High", IF(Orders_CLEAN[[#This Row],[Profit]]/Orders_CLEAN[[#This Row],[LineTotal]]&gt;=0.15, "Medium", "Low")), "Quantity Error!")</f>
        <v>High</v>
      </c>
      <c r="V2131" s="8" t="str">
        <f>IF(COUNTIF(Returns[OrderID], Orders_CLEAN[[#This Row],[OrderID]])&gt;0, "Yes", "No")</f>
        <v>No</v>
      </c>
      <c r="W2131" s="19">
        <f>IF(Orders_CLEAN[[#This Row],[Returned]]="Yes",1,0)</f>
        <v>0</v>
      </c>
    </row>
    <row r="2132" spans="1:23" x14ac:dyDescent="0.2">
      <c r="A2132" t="s">
        <v>2992</v>
      </c>
      <c r="B2132" s="5">
        <v>45413</v>
      </c>
      <c r="C2132" s="5" t="str">
        <f>IF(Orders_CLEAN[[#This Row],[Quantity]]="", "Quantity Error!", "Q"&amp;ROUNDUP(MONTH(Orders_CLEAN[[#This Row],[OrderDate]])/3,0))</f>
        <v>Q2</v>
      </c>
      <c r="D2132" t="s">
        <v>194</v>
      </c>
      <c r="E2132" t="str">
        <f>_xlfn.XLOOKUP(Orders_CLEAN[[#This Row],[CustomerID]],Customers[CustomerID],Customers[CustomerName])</f>
        <v>Elmarie Molefe</v>
      </c>
      <c r="F2132" t="s">
        <v>139</v>
      </c>
      <c r="G2132" t="str">
        <f>_xlfn.XLOOKUP(Orders_CLEAN[[#This Row],[ProductID]],Products[ProductID],Products[ProductName])</f>
        <v>Envelopes Model 3</v>
      </c>
      <c r="H2132" t="str">
        <f>_xlfn.XLOOKUP(Orders_CLEAN[[#This Row],[ProductName]],Products[ProductName],Products[Category])</f>
        <v>Office Supplies</v>
      </c>
      <c r="I2132" s="6">
        <f>_xlfn.XLOOKUP(Orders_CLEAN[[#This Row],[ProductID]],Products[ProductID],Products[Cost])</f>
        <v>110.07</v>
      </c>
      <c r="J2132">
        <v>6</v>
      </c>
      <c r="K2132" s="6">
        <v>193.99</v>
      </c>
      <c r="L2132" s="7">
        <v>0</v>
      </c>
      <c r="M2132" t="s">
        <v>13</v>
      </c>
      <c r="N2132" t="s">
        <v>14</v>
      </c>
      <c r="O2132" t="str">
        <f>_xlfn.XLOOKUP(Orders_CLEAN[[#This Row],[Region]],Region_lookup[RegionCode],Region_lookup[RegionName])</f>
        <v>Western Cape</v>
      </c>
      <c r="P2132" t="s">
        <v>15</v>
      </c>
      <c r="Q2132" t="str">
        <f>_xlfn.XLOOKUP(Orders_CLEAN[[#This Row],[EmployeeID]],Employees[EmployeeID],Employees[EmployeeName])</f>
        <v>Anja Fourie</v>
      </c>
      <c r="R2132" s="8">
        <f>Orders_CLEAN[[#This Row],[Quantity]]*Orders_CLEAN[[#This Row],[UnitPrice]]*(1-Orders_CLEAN[[#This Row],[Discount]])</f>
        <v>1163.94</v>
      </c>
      <c r="S2132" s="8">
        <f>Orders_CLEAN[[#This Row],[Cost]]*Orders_CLEAN[[#This Row],[Quantity]]</f>
        <v>660.42</v>
      </c>
      <c r="T2132" s="8">
        <f>Orders_CLEAN[[#This Row],[LineTotal]]-Orders_CLEAN[[#This Row],[LineCost]]</f>
        <v>503.5200000000001</v>
      </c>
      <c r="U2132" s="8" t="str">
        <f>IFERROR(IF(Orders_CLEAN[[#This Row],[Profit]]/Orders_CLEAN[[#This Row],[LineTotal]]&gt;0.3, "High", IF(Orders_CLEAN[[#This Row],[Profit]]/Orders_CLEAN[[#This Row],[LineTotal]]&gt;=0.15, "Medium", "Low")), "Quantity Error!")</f>
        <v>High</v>
      </c>
      <c r="V2132" s="8" t="str">
        <f>IF(COUNTIF(Returns[OrderID], Orders_CLEAN[[#This Row],[OrderID]])&gt;0, "Yes", "No")</f>
        <v>No</v>
      </c>
      <c r="W2132" s="19">
        <f>IF(Orders_CLEAN[[#This Row],[Returned]]="Yes",1,0)</f>
        <v>0</v>
      </c>
    </row>
    <row r="2133" spans="1:23" x14ac:dyDescent="0.2">
      <c r="A2133" t="s">
        <v>2993</v>
      </c>
      <c r="B2133" s="5">
        <v>45367</v>
      </c>
      <c r="C2133" s="5" t="str">
        <f>IF(Orders_CLEAN[[#This Row],[Quantity]]="", "Quantity Error!", "Q"&amp;ROUNDUP(MONTH(Orders_CLEAN[[#This Row],[OrderDate]])/3,0))</f>
        <v>Q1</v>
      </c>
      <c r="D2133" t="s">
        <v>87</v>
      </c>
      <c r="E2133" t="str">
        <f>_xlfn.XLOOKUP(Orders_CLEAN[[#This Row],[CustomerID]],Customers[CustomerID],Customers[CustomerName])</f>
        <v>Lerato Botha</v>
      </c>
      <c r="F2133" t="s">
        <v>537</v>
      </c>
      <c r="G2133" t="str">
        <f>_xlfn.XLOOKUP(Orders_CLEAN[[#This Row],[ProductID]],Products[ProductID],Products[ProductName])</f>
        <v>Desks Model 4</v>
      </c>
      <c r="H2133" t="str">
        <f>_xlfn.XLOOKUP(Orders_CLEAN[[#This Row],[ProductName]],Products[ProductName],Products[Category])</f>
        <v>Furniture</v>
      </c>
      <c r="I2133" s="6">
        <f>_xlfn.XLOOKUP(Orders_CLEAN[[#This Row],[ProductID]],Products[ProductID],Products[Cost])</f>
        <v>598.51</v>
      </c>
      <c r="J2133">
        <v>6</v>
      </c>
      <c r="K2133" s="6">
        <v>940.73</v>
      </c>
      <c r="L2133" s="7">
        <v>0</v>
      </c>
      <c r="M2133" t="s">
        <v>27</v>
      </c>
      <c r="N2133" t="s">
        <v>31</v>
      </c>
      <c r="O2133" t="str">
        <f>_xlfn.XLOOKUP(Orders_CLEAN[[#This Row],[Region]],Region_lookup[RegionCode],Region_lookup[RegionName])</f>
        <v>Gauteng</v>
      </c>
      <c r="P2133" t="s">
        <v>32</v>
      </c>
      <c r="Q2133" t="str">
        <f>_xlfn.XLOOKUP(Orders_CLEAN[[#This Row],[EmployeeID]],Employees[EmployeeID],Employees[EmployeeName])</f>
        <v>Nomvula Mokoena</v>
      </c>
      <c r="R2133" s="8">
        <f>Orders_CLEAN[[#This Row],[Quantity]]*Orders_CLEAN[[#This Row],[UnitPrice]]*(1-Orders_CLEAN[[#This Row],[Discount]])</f>
        <v>5644.38</v>
      </c>
      <c r="S2133" s="8">
        <f>Orders_CLEAN[[#This Row],[Cost]]*Orders_CLEAN[[#This Row],[Quantity]]</f>
        <v>3591.06</v>
      </c>
      <c r="T2133" s="8">
        <f>Orders_CLEAN[[#This Row],[LineTotal]]-Orders_CLEAN[[#This Row],[LineCost]]</f>
        <v>2053.3200000000002</v>
      </c>
      <c r="U2133" s="8" t="str">
        <f>IFERROR(IF(Orders_CLEAN[[#This Row],[Profit]]/Orders_CLEAN[[#This Row],[LineTotal]]&gt;0.3, "High", IF(Orders_CLEAN[[#This Row],[Profit]]/Orders_CLEAN[[#This Row],[LineTotal]]&gt;=0.15, "Medium", "Low")), "Quantity Error!")</f>
        <v>High</v>
      </c>
      <c r="V2133" s="8" t="str">
        <f>IF(COUNTIF(Returns[OrderID], Orders_CLEAN[[#This Row],[OrderID]])&gt;0, "Yes", "No")</f>
        <v>No</v>
      </c>
      <c r="W2133" s="19">
        <f>IF(Orders_CLEAN[[#This Row],[Returned]]="Yes",1,0)</f>
        <v>0</v>
      </c>
    </row>
    <row r="2134" spans="1:23" x14ac:dyDescent="0.2">
      <c r="A2134" t="s">
        <v>2994</v>
      </c>
      <c r="B2134" s="5">
        <v>45821</v>
      </c>
      <c r="C2134" s="5" t="str">
        <f>IF(Orders_CLEAN[[#This Row],[Quantity]]="", "Quantity Error!", "Q"&amp;ROUNDUP(MONTH(Orders_CLEAN[[#This Row],[OrderDate]])/3,0))</f>
        <v>Q2</v>
      </c>
      <c r="D2134" t="s">
        <v>846</v>
      </c>
      <c r="E2134" t="str">
        <f>_xlfn.XLOOKUP(Orders_CLEAN[[#This Row],[CustomerID]],Customers[CustomerID],Customers[CustomerName])</f>
        <v>Kagiso Nkosi</v>
      </c>
      <c r="F2134" t="s">
        <v>73</v>
      </c>
      <c r="G2134" t="str">
        <f>_xlfn.XLOOKUP(Orders_CLEAN[[#This Row],[ProductID]],Products[ProductID],Products[ProductName])</f>
        <v>Tables Model 1</v>
      </c>
      <c r="H2134" t="str">
        <f>_xlfn.XLOOKUP(Orders_CLEAN[[#This Row],[ProductName]],Products[ProductName],Products[Category])</f>
        <v>Furniture</v>
      </c>
      <c r="I2134" s="6">
        <f>_xlfn.XLOOKUP(Orders_CLEAN[[#This Row],[ProductID]],Products[ProductID],Products[Cost])</f>
        <v>469.73</v>
      </c>
      <c r="J2134">
        <v>7</v>
      </c>
      <c r="K2134" s="6">
        <v>954.16</v>
      </c>
      <c r="L2134" s="7">
        <v>0.05</v>
      </c>
      <c r="M2134" t="s">
        <v>13</v>
      </c>
      <c r="N2134" t="s">
        <v>14</v>
      </c>
      <c r="O2134" t="str">
        <f>_xlfn.XLOOKUP(Orders_CLEAN[[#This Row],[Region]],Region_lookup[RegionCode],Region_lookup[RegionName])</f>
        <v>Western Cape</v>
      </c>
      <c r="P2134" t="s">
        <v>82</v>
      </c>
      <c r="Q2134" t="str">
        <f>_xlfn.XLOOKUP(Orders_CLEAN[[#This Row],[EmployeeID]],Employees[EmployeeID],Employees[EmployeeName])</f>
        <v>Thabo Pretorius</v>
      </c>
      <c r="R2134" s="8">
        <f>Orders_CLEAN[[#This Row],[Quantity]]*Orders_CLEAN[[#This Row],[UnitPrice]]*(1-Orders_CLEAN[[#This Row],[Discount]])</f>
        <v>6345.1639999999998</v>
      </c>
      <c r="S2134" s="8">
        <f>Orders_CLEAN[[#This Row],[Cost]]*Orders_CLEAN[[#This Row],[Quantity]]</f>
        <v>3288.11</v>
      </c>
      <c r="T2134" s="8">
        <f>Orders_CLEAN[[#This Row],[LineTotal]]-Orders_CLEAN[[#This Row],[LineCost]]</f>
        <v>3057.0539999999996</v>
      </c>
      <c r="U2134" s="8" t="str">
        <f>IFERROR(IF(Orders_CLEAN[[#This Row],[Profit]]/Orders_CLEAN[[#This Row],[LineTotal]]&gt;0.3, "High", IF(Orders_CLEAN[[#This Row],[Profit]]/Orders_CLEAN[[#This Row],[LineTotal]]&gt;=0.15, "Medium", "Low")), "Quantity Error!")</f>
        <v>High</v>
      </c>
      <c r="V2134" s="8" t="str">
        <f>IF(COUNTIF(Returns[OrderID], Orders_CLEAN[[#This Row],[OrderID]])&gt;0, "Yes", "No")</f>
        <v>No</v>
      </c>
      <c r="W2134" s="19">
        <f>IF(Orders_CLEAN[[#This Row],[Returned]]="Yes",1,0)</f>
        <v>0</v>
      </c>
    </row>
    <row r="2135" spans="1:23" x14ac:dyDescent="0.2">
      <c r="A2135" t="s">
        <v>2995</v>
      </c>
      <c r="B2135" s="5">
        <v>45792</v>
      </c>
      <c r="C2135" s="5" t="str">
        <f>IF(Orders_CLEAN[[#This Row],[Quantity]]="", "Quantity Error!", "Q"&amp;ROUNDUP(MONTH(Orders_CLEAN[[#This Row],[OrderDate]])/3,0))</f>
        <v>Q2</v>
      </c>
      <c r="D2135" t="s">
        <v>490</v>
      </c>
      <c r="E2135" t="str">
        <f>_xlfn.XLOOKUP(Orders_CLEAN[[#This Row],[CustomerID]],Customers[CustomerID],Customers[CustomerName])</f>
        <v>Pieter Dlamini</v>
      </c>
      <c r="F2135" t="s">
        <v>192</v>
      </c>
      <c r="G2135" t="str">
        <f>_xlfn.XLOOKUP(Orders_CLEAN[[#This Row],[ProductID]],Products[ProductID],Products[ProductName])</f>
        <v>Laptops Model 1</v>
      </c>
      <c r="H2135" t="str">
        <f>_xlfn.XLOOKUP(Orders_CLEAN[[#This Row],[ProductName]],Products[ProductName],Products[Category])</f>
        <v>Technology</v>
      </c>
      <c r="I2135" s="6">
        <f>_xlfn.XLOOKUP(Orders_CLEAN[[#This Row],[ProductID]],Products[ProductID],Products[Cost])</f>
        <v>732.63</v>
      </c>
      <c r="J2135">
        <v>4</v>
      </c>
      <c r="K2135" s="6">
        <v>1069.8599999999999</v>
      </c>
      <c r="L2135" s="7">
        <v>0.15</v>
      </c>
      <c r="M2135" t="s">
        <v>27</v>
      </c>
      <c r="N2135" t="s">
        <v>47</v>
      </c>
      <c r="O2135" t="str">
        <f>_xlfn.XLOOKUP(Orders_CLEAN[[#This Row],[Region]],Region_lookup[RegionCode],Region_lookup[RegionName])</f>
        <v>Eastern Cape</v>
      </c>
      <c r="P2135" t="s">
        <v>75</v>
      </c>
      <c r="Q2135" t="str">
        <f>_xlfn.XLOOKUP(Orders_CLEAN[[#This Row],[EmployeeID]],Employees[EmployeeID],Employees[EmployeeName])</f>
        <v>Francois Steyn</v>
      </c>
      <c r="R2135" s="8">
        <f>Orders_CLEAN[[#This Row],[Quantity]]*Orders_CLEAN[[#This Row],[UnitPrice]]*(1-Orders_CLEAN[[#This Row],[Discount]])</f>
        <v>3637.5239999999994</v>
      </c>
      <c r="S2135" s="8">
        <f>Orders_CLEAN[[#This Row],[Cost]]*Orders_CLEAN[[#This Row],[Quantity]]</f>
        <v>2930.52</v>
      </c>
      <c r="T2135" s="8">
        <f>Orders_CLEAN[[#This Row],[LineTotal]]-Orders_CLEAN[[#This Row],[LineCost]]</f>
        <v>707.00399999999945</v>
      </c>
      <c r="U2135" s="8" t="str">
        <f>IFERROR(IF(Orders_CLEAN[[#This Row],[Profit]]/Orders_CLEAN[[#This Row],[LineTotal]]&gt;0.3, "High", IF(Orders_CLEAN[[#This Row],[Profit]]/Orders_CLEAN[[#This Row],[LineTotal]]&gt;=0.15, "Medium", "Low")), "Quantity Error!")</f>
        <v>Medium</v>
      </c>
      <c r="V2135" s="8" t="str">
        <f>IF(COUNTIF(Returns[OrderID], Orders_CLEAN[[#This Row],[OrderID]])&gt;0, "Yes", "No")</f>
        <v>No</v>
      </c>
      <c r="W2135" s="19">
        <f>IF(Orders_CLEAN[[#This Row],[Returned]]="Yes",1,0)</f>
        <v>0</v>
      </c>
    </row>
    <row r="2136" spans="1:23" x14ac:dyDescent="0.2">
      <c r="A2136" t="s">
        <v>2996</v>
      </c>
      <c r="B2136" s="5">
        <v>45782</v>
      </c>
      <c r="C2136" s="5" t="str">
        <f>IF(Orders_CLEAN[[#This Row],[Quantity]]="", "Quantity Error!", "Q"&amp;ROUNDUP(MONTH(Orders_CLEAN[[#This Row],[OrderDate]])/3,0))</f>
        <v>Q2</v>
      </c>
      <c r="D2136" t="s">
        <v>846</v>
      </c>
      <c r="E2136" t="str">
        <f>_xlfn.XLOOKUP(Orders_CLEAN[[#This Row],[CustomerID]],Customers[CustomerID],Customers[CustomerName])</f>
        <v>Kagiso Nkosi</v>
      </c>
      <c r="F2136" t="s">
        <v>365</v>
      </c>
      <c r="G2136" t="str">
        <f>_xlfn.XLOOKUP(Orders_CLEAN[[#This Row],[ProductID]],Products[ProductID],Products[ProductName])</f>
        <v>Binders Model 4</v>
      </c>
      <c r="H2136" t="str">
        <f>_xlfn.XLOOKUP(Orders_CLEAN[[#This Row],[ProductName]],Products[ProductName],Products[Category])</f>
        <v>Office Supplies</v>
      </c>
      <c r="I2136" s="6">
        <f>_xlfn.XLOOKUP(Orders_CLEAN[[#This Row],[ProductID]],Products[ProductID],Products[Cost])</f>
        <v>723.8</v>
      </c>
      <c r="J2136">
        <v>8</v>
      </c>
      <c r="K2136" s="6">
        <v>1101.54</v>
      </c>
      <c r="L2136" s="7">
        <v>0</v>
      </c>
      <c r="M2136" t="s">
        <v>13</v>
      </c>
      <c r="N2136" t="s">
        <v>14</v>
      </c>
      <c r="O2136" t="str">
        <f>_xlfn.XLOOKUP(Orders_CLEAN[[#This Row],[Region]],Region_lookup[RegionCode],Region_lookup[RegionName])</f>
        <v>Western Cape</v>
      </c>
      <c r="P2136" t="s">
        <v>93</v>
      </c>
      <c r="Q2136" t="str">
        <f>_xlfn.XLOOKUP(Orders_CLEAN[[#This Row],[EmployeeID]],Employees[EmployeeID],Employees[EmployeeName])</f>
        <v>Anja Zulu</v>
      </c>
      <c r="R2136" s="8">
        <f>Orders_CLEAN[[#This Row],[Quantity]]*Orders_CLEAN[[#This Row],[UnitPrice]]*(1-Orders_CLEAN[[#This Row],[Discount]])</f>
        <v>8812.32</v>
      </c>
      <c r="S2136" s="8">
        <f>Orders_CLEAN[[#This Row],[Cost]]*Orders_CLEAN[[#This Row],[Quantity]]</f>
        <v>5790.4</v>
      </c>
      <c r="T2136" s="8">
        <f>Orders_CLEAN[[#This Row],[LineTotal]]-Orders_CLEAN[[#This Row],[LineCost]]</f>
        <v>3021.92</v>
      </c>
      <c r="U2136" s="8" t="str">
        <f>IFERROR(IF(Orders_CLEAN[[#This Row],[Profit]]/Orders_CLEAN[[#This Row],[LineTotal]]&gt;0.3, "High", IF(Orders_CLEAN[[#This Row],[Profit]]/Orders_CLEAN[[#This Row],[LineTotal]]&gt;=0.15, "Medium", "Low")), "Quantity Error!")</f>
        <v>High</v>
      </c>
      <c r="V2136" s="8" t="str">
        <f>IF(COUNTIF(Returns[OrderID], Orders_CLEAN[[#This Row],[OrderID]])&gt;0, "Yes", "No")</f>
        <v>No</v>
      </c>
      <c r="W2136" s="19">
        <f>IF(Orders_CLEAN[[#This Row],[Returned]]="Yes",1,0)</f>
        <v>0</v>
      </c>
    </row>
    <row r="2137" spans="1:23" x14ac:dyDescent="0.2">
      <c r="A2137" t="s">
        <v>2997</v>
      </c>
      <c r="B2137" s="5">
        <v>45648</v>
      </c>
      <c r="C2137" s="5" t="str">
        <f>IF(Orders_CLEAN[[#This Row],[Quantity]]="", "Quantity Error!", "Q"&amp;ROUNDUP(MONTH(Orders_CLEAN[[#This Row],[OrderDate]])/3,0))</f>
        <v>Q4</v>
      </c>
      <c r="D2137" t="s">
        <v>84</v>
      </c>
      <c r="E2137" t="str">
        <f>_xlfn.XLOOKUP(Orders_CLEAN[[#This Row],[CustomerID]],Customers[CustomerID],Customers[CustomerName])</f>
        <v>Francois Khumalo</v>
      </c>
      <c r="F2137" t="s">
        <v>231</v>
      </c>
      <c r="G2137" t="str">
        <f>_xlfn.XLOOKUP(Orders_CLEAN[[#This Row],[ProductID]],Products[ProductID],Products[ProductName])</f>
        <v>Accessories Model 2</v>
      </c>
      <c r="H2137" t="str">
        <f>_xlfn.XLOOKUP(Orders_CLEAN[[#This Row],[ProductName]],Products[ProductName],Products[Category])</f>
        <v>Technology</v>
      </c>
      <c r="I2137" s="6">
        <f>_xlfn.XLOOKUP(Orders_CLEAN[[#This Row],[ProductID]],Products[ProductID],Products[Cost])</f>
        <v>31.01</v>
      </c>
      <c r="J2137">
        <v>9</v>
      </c>
      <c r="K2137" s="6">
        <v>49.68</v>
      </c>
      <c r="L2137" s="7">
        <v>0.15</v>
      </c>
      <c r="M2137" t="s">
        <v>27</v>
      </c>
      <c r="N2137" t="s">
        <v>31</v>
      </c>
      <c r="O2137" t="str">
        <f>_xlfn.XLOOKUP(Orders_CLEAN[[#This Row],[Region]],Region_lookup[RegionCode],Region_lookup[RegionName])</f>
        <v>Gauteng</v>
      </c>
      <c r="P2137" t="s">
        <v>52</v>
      </c>
      <c r="Q2137" t="str">
        <f>_xlfn.XLOOKUP(Orders_CLEAN[[#This Row],[EmployeeID]],Employees[EmployeeID],Employees[EmployeeName])</f>
        <v>Precious Mbatha</v>
      </c>
      <c r="R2137" s="8">
        <f>Orders_CLEAN[[#This Row],[Quantity]]*Orders_CLEAN[[#This Row],[UnitPrice]]*(1-Orders_CLEAN[[#This Row],[Discount]])</f>
        <v>380.05200000000002</v>
      </c>
      <c r="S2137" s="8">
        <f>Orders_CLEAN[[#This Row],[Cost]]*Orders_CLEAN[[#This Row],[Quantity]]</f>
        <v>279.09000000000003</v>
      </c>
      <c r="T2137" s="8">
        <f>Orders_CLEAN[[#This Row],[LineTotal]]-Orders_CLEAN[[#This Row],[LineCost]]</f>
        <v>100.96199999999999</v>
      </c>
      <c r="U2137" s="8" t="str">
        <f>IFERROR(IF(Orders_CLEAN[[#This Row],[Profit]]/Orders_CLEAN[[#This Row],[LineTotal]]&gt;0.3, "High", IF(Orders_CLEAN[[#This Row],[Profit]]/Orders_CLEAN[[#This Row],[LineTotal]]&gt;=0.15, "Medium", "Low")), "Quantity Error!")</f>
        <v>Medium</v>
      </c>
      <c r="V2137" s="8" t="str">
        <f>IF(COUNTIF(Returns[OrderID], Orders_CLEAN[[#This Row],[OrderID]])&gt;0, "Yes", "No")</f>
        <v>No</v>
      </c>
      <c r="W2137" s="19">
        <f>IF(Orders_CLEAN[[#This Row],[Returned]]="Yes",1,0)</f>
        <v>0</v>
      </c>
    </row>
    <row r="2138" spans="1:23" x14ac:dyDescent="0.2">
      <c r="A2138" t="s">
        <v>2998</v>
      </c>
      <c r="B2138" s="5">
        <v>45830</v>
      </c>
      <c r="C2138" s="5" t="str">
        <f>IF(Orders_CLEAN[[#This Row],[Quantity]]="", "Quantity Error!", "Q"&amp;ROUNDUP(MONTH(Orders_CLEAN[[#This Row],[OrderDate]])/3,0))</f>
        <v>Q2</v>
      </c>
      <c r="D2138" t="s">
        <v>371</v>
      </c>
      <c r="E2138" t="str">
        <f>_xlfn.XLOOKUP(Orders_CLEAN[[#This Row],[CustomerID]],Customers[CustomerID],Customers[CustomerName])</f>
        <v>Nomsa Dlamini</v>
      </c>
      <c r="F2138" t="s">
        <v>417</v>
      </c>
      <c r="G2138" t="str">
        <f>_xlfn.XLOOKUP(Orders_CLEAN[[#This Row],[ProductID]],Products[ProductID],Products[ProductName])</f>
        <v>Staplers Model 1</v>
      </c>
      <c r="H2138" t="str">
        <f>_xlfn.XLOOKUP(Orders_CLEAN[[#This Row],[ProductName]],Products[ProductName],Products[Category])</f>
        <v>Office Supplies</v>
      </c>
      <c r="I2138" s="6">
        <f>_xlfn.XLOOKUP(Orders_CLEAN[[#This Row],[ProductID]],Products[ProductID],Products[Cost])</f>
        <v>671.48</v>
      </c>
      <c r="J2138">
        <v>9</v>
      </c>
      <c r="K2138" s="6">
        <v>1240.1099999999999</v>
      </c>
      <c r="L2138" s="7">
        <v>0.15</v>
      </c>
      <c r="M2138" t="s">
        <v>36</v>
      </c>
      <c r="N2138" t="s">
        <v>31</v>
      </c>
      <c r="O2138" t="str">
        <f>_xlfn.XLOOKUP(Orders_CLEAN[[#This Row],[Region]],Region_lookup[RegionCode],Region_lookup[RegionName])</f>
        <v>Gauteng</v>
      </c>
      <c r="P2138" t="s">
        <v>52</v>
      </c>
      <c r="Q2138" t="str">
        <f>_xlfn.XLOOKUP(Orders_CLEAN[[#This Row],[EmployeeID]],Employees[EmployeeID],Employees[EmployeeName])</f>
        <v>Precious Mbatha</v>
      </c>
      <c r="R2138" s="8">
        <f>Orders_CLEAN[[#This Row],[Quantity]]*Orders_CLEAN[[#This Row],[UnitPrice]]*(1-Orders_CLEAN[[#This Row],[Discount]])</f>
        <v>9486.8415000000005</v>
      </c>
      <c r="S2138" s="8">
        <f>Orders_CLEAN[[#This Row],[Cost]]*Orders_CLEAN[[#This Row],[Quantity]]</f>
        <v>6043.32</v>
      </c>
      <c r="T2138" s="8">
        <f>Orders_CLEAN[[#This Row],[LineTotal]]-Orders_CLEAN[[#This Row],[LineCost]]</f>
        <v>3443.5215000000007</v>
      </c>
      <c r="U2138" s="8" t="str">
        <f>IFERROR(IF(Orders_CLEAN[[#This Row],[Profit]]/Orders_CLEAN[[#This Row],[LineTotal]]&gt;0.3, "High", IF(Orders_CLEAN[[#This Row],[Profit]]/Orders_CLEAN[[#This Row],[LineTotal]]&gt;=0.15, "Medium", "Low")), "Quantity Error!")</f>
        <v>High</v>
      </c>
      <c r="V2138" s="8" t="str">
        <f>IF(COUNTIF(Returns[OrderID], Orders_CLEAN[[#This Row],[OrderID]])&gt;0, "Yes", "No")</f>
        <v>No</v>
      </c>
      <c r="W2138" s="19">
        <f>IF(Orders_CLEAN[[#This Row],[Returned]]="Yes",1,0)</f>
        <v>0</v>
      </c>
    </row>
    <row r="2139" spans="1:23" x14ac:dyDescent="0.2">
      <c r="A2139" t="s">
        <v>2999</v>
      </c>
      <c r="B2139" s="5">
        <v>45372</v>
      </c>
      <c r="C2139" s="5" t="str">
        <f>IF(Orders_CLEAN[[#This Row],[Quantity]]="", "Quantity Error!", "Q"&amp;ROUNDUP(MONTH(Orders_CLEAN[[#This Row],[OrderDate]])/3,0))</f>
        <v>Q1</v>
      </c>
      <c r="D2139" t="s">
        <v>478</v>
      </c>
      <c r="E2139" t="str">
        <f>_xlfn.XLOOKUP(Orders_CLEAN[[#This Row],[CustomerID]],Customers[CustomerID],Customers[CustomerName])</f>
        <v>Nomvula Van Der Merwe</v>
      </c>
      <c r="F2139" t="s">
        <v>413</v>
      </c>
      <c r="G2139" t="str">
        <f>_xlfn.XLOOKUP(Orders_CLEAN[[#This Row],[ProductID]],Products[ProductID],Products[ProductName])</f>
        <v>Monitors Model 4</v>
      </c>
      <c r="H2139" t="str">
        <f>_xlfn.XLOOKUP(Orders_CLEAN[[#This Row],[ProductName]],Products[ProductName],Products[Category])</f>
        <v>Technology</v>
      </c>
      <c r="I2139" s="6">
        <f>_xlfn.XLOOKUP(Orders_CLEAN[[#This Row],[ProductID]],Products[ProductID],Products[Cost])</f>
        <v>365.65</v>
      </c>
      <c r="J2139">
        <v>10</v>
      </c>
      <c r="K2139" s="6">
        <v>689.97</v>
      </c>
      <c r="L2139" s="7">
        <v>0</v>
      </c>
      <c r="M2139" t="s">
        <v>13</v>
      </c>
      <c r="N2139" t="s">
        <v>31</v>
      </c>
      <c r="O2139" t="str">
        <f>_xlfn.XLOOKUP(Orders_CLEAN[[#This Row],[Region]],Region_lookup[RegionCode],Region_lookup[RegionName])</f>
        <v>Gauteng</v>
      </c>
      <c r="P2139" t="s">
        <v>32</v>
      </c>
      <c r="Q2139" t="str">
        <f>_xlfn.XLOOKUP(Orders_CLEAN[[#This Row],[EmployeeID]],Employees[EmployeeID],Employees[EmployeeName])</f>
        <v>Nomvula Mokoena</v>
      </c>
      <c r="R2139" s="8">
        <f>Orders_CLEAN[[#This Row],[Quantity]]*Orders_CLEAN[[#This Row],[UnitPrice]]*(1-Orders_CLEAN[[#This Row],[Discount]])</f>
        <v>6899.7000000000007</v>
      </c>
      <c r="S2139" s="8">
        <f>Orders_CLEAN[[#This Row],[Cost]]*Orders_CLEAN[[#This Row],[Quantity]]</f>
        <v>3656.5</v>
      </c>
      <c r="T2139" s="8">
        <f>Orders_CLEAN[[#This Row],[LineTotal]]-Orders_CLEAN[[#This Row],[LineCost]]</f>
        <v>3243.2000000000007</v>
      </c>
      <c r="U2139" s="8" t="str">
        <f>IFERROR(IF(Orders_CLEAN[[#This Row],[Profit]]/Orders_CLEAN[[#This Row],[LineTotal]]&gt;0.3, "High", IF(Orders_CLEAN[[#This Row],[Profit]]/Orders_CLEAN[[#This Row],[LineTotal]]&gt;=0.15, "Medium", "Low")), "Quantity Error!")</f>
        <v>High</v>
      </c>
      <c r="V2139" s="8" t="str">
        <f>IF(COUNTIF(Returns[OrderID], Orders_CLEAN[[#This Row],[OrderID]])&gt;0, "Yes", "No")</f>
        <v>No</v>
      </c>
      <c r="W2139" s="19">
        <f>IF(Orders_CLEAN[[#This Row],[Returned]]="Yes",1,0)</f>
        <v>0</v>
      </c>
    </row>
    <row r="2140" spans="1:23" x14ac:dyDescent="0.2">
      <c r="A2140" t="s">
        <v>3000</v>
      </c>
      <c r="B2140" s="5">
        <v>45758</v>
      </c>
      <c r="C2140" s="5" t="str">
        <f>IF(Orders_CLEAN[[#This Row],[Quantity]]="", "Quantity Error!", "Q"&amp;ROUNDUP(MONTH(Orders_CLEAN[[#This Row],[OrderDate]])/3,0))</f>
        <v>Q2</v>
      </c>
      <c r="D2140" t="s">
        <v>279</v>
      </c>
      <c r="E2140" t="str">
        <f>_xlfn.XLOOKUP(Orders_CLEAN[[#This Row],[CustomerID]],Customers[CustomerID],Customers[CustomerName])</f>
        <v>Bongani Khumalo</v>
      </c>
      <c r="F2140" t="s">
        <v>65</v>
      </c>
      <c r="G2140" t="str">
        <f>_xlfn.XLOOKUP(Orders_CLEAN[[#This Row],[ProductID]],Products[ProductID],Products[ProductName])</f>
        <v>Bookcases Model 2</v>
      </c>
      <c r="H2140" t="str">
        <f>_xlfn.XLOOKUP(Orders_CLEAN[[#This Row],[ProductName]],Products[ProductName],Products[Category])</f>
        <v>Furniture</v>
      </c>
      <c r="I2140" s="6">
        <f>_xlfn.XLOOKUP(Orders_CLEAN[[#This Row],[ProductID]],Products[ProductID],Products[Cost])</f>
        <v>633.59</v>
      </c>
      <c r="J2140">
        <v>9</v>
      </c>
      <c r="K2140" s="6">
        <v>800.37</v>
      </c>
      <c r="L2140" s="7">
        <v>0.2</v>
      </c>
      <c r="M2140" t="s">
        <v>27</v>
      </c>
      <c r="N2140" t="s">
        <v>47</v>
      </c>
      <c r="O2140" t="str">
        <f>_xlfn.XLOOKUP(Orders_CLEAN[[#This Row],[Region]],Region_lookup[RegionCode],Region_lookup[RegionName])</f>
        <v>Eastern Cape</v>
      </c>
      <c r="P2140" t="s">
        <v>75</v>
      </c>
      <c r="Q2140" t="str">
        <f>_xlfn.XLOOKUP(Orders_CLEAN[[#This Row],[EmployeeID]],Employees[EmployeeID],Employees[EmployeeName])</f>
        <v>Francois Steyn</v>
      </c>
      <c r="R2140" s="8">
        <f>Orders_CLEAN[[#This Row],[Quantity]]*Orders_CLEAN[[#This Row],[UnitPrice]]*(1-Orders_CLEAN[[#This Row],[Discount]])</f>
        <v>5762.6640000000007</v>
      </c>
      <c r="S2140" s="8">
        <f>Orders_CLEAN[[#This Row],[Cost]]*Orders_CLEAN[[#This Row],[Quantity]]</f>
        <v>5702.31</v>
      </c>
      <c r="T2140" s="8">
        <f>Orders_CLEAN[[#This Row],[LineTotal]]-Orders_CLEAN[[#This Row],[LineCost]]</f>
        <v>60.354000000000269</v>
      </c>
      <c r="U2140" s="8" t="str">
        <f>IFERROR(IF(Orders_CLEAN[[#This Row],[Profit]]/Orders_CLEAN[[#This Row],[LineTotal]]&gt;0.3, "High", IF(Orders_CLEAN[[#This Row],[Profit]]/Orders_CLEAN[[#This Row],[LineTotal]]&gt;=0.15, "Medium", "Low")), "Quantity Error!")</f>
        <v>Low</v>
      </c>
      <c r="V2140" s="8" t="str">
        <f>IF(COUNTIF(Returns[OrderID], Orders_CLEAN[[#This Row],[OrderID]])&gt;0, "Yes", "No")</f>
        <v>No</v>
      </c>
      <c r="W2140" s="19">
        <f>IF(Orders_CLEAN[[#This Row],[Returned]]="Yes",1,0)</f>
        <v>0</v>
      </c>
    </row>
    <row r="2141" spans="1:23" x14ac:dyDescent="0.2">
      <c r="A2141" t="s">
        <v>3001</v>
      </c>
      <c r="B2141" s="5">
        <v>45644</v>
      </c>
      <c r="C2141" s="5" t="str">
        <f>IF(Orders_CLEAN[[#This Row],[Quantity]]="", "Quantity Error!", "Q"&amp;ROUNDUP(MONTH(Orders_CLEAN[[#This Row],[OrderDate]])/3,0))</f>
        <v>Q4</v>
      </c>
      <c r="D2141" t="s">
        <v>404</v>
      </c>
      <c r="E2141" t="str">
        <f>_xlfn.XLOOKUP(Orders_CLEAN[[#This Row],[CustomerID]],Customers[CustomerID],Customers[CustomerName])</f>
        <v>Riaan Botha</v>
      </c>
      <c r="F2141" t="s">
        <v>151</v>
      </c>
      <c r="G2141" t="str">
        <f>_xlfn.XLOOKUP(Orders_CLEAN[[#This Row],[ProductID]],Products[ProductID],Products[ProductName])</f>
        <v>Binders Model 3</v>
      </c>
      <c r="H2141" t="str">
        <f>_xlfn.XLOOKUP(Orders_CLEAN[[#This Row],[ProductName]],Products[ProductName],Products[Category])</f>
        <v>Office Supplies</v>
      </c>
      <c r="I2141" s="6">
        <f>_xlfn.XLOOKUP(Orders_CLEAN[[#This Row],[ProductID]],Products[ProductID],Products[Cost])</f>
        <v>487.09</v>
      </c>
      <c r="J2141">
        <v>9</v>
      </c>
      <c r="K2141" s="6">
        <v>838.72</v>
      </c>
      <c r="L2141" s="7">
        <v>0.05</v>
      </c>
      <c r="M2141" t="s">
        <v>13</v>
      </c>
      <c r="N2141" t="s">
        <v>21</v>
      </c>
      <c r="O2141" t="str">
        <f>_xlfn.XLOOKUP(Orders_CLEAN[[#This Row],[Region]],Region_lookup[RegionCode],Region_lookup[RegionName])</f>
        <v>KwaZulu-Natal</v>
      </c>
      <c r="P2141" t="s">
        <v>170</v>
      </c>
      <c r="Q2141" t="str">
        <f>_xlfn.XLOOKUP(Orders_CLEAN[[#This Row],[EmployeeID]],Employees[EmployeeID],Employees[EmployeeName])</f>
        <v>Nomvula Le Roux</v>
      </c>
      <c r="R2141" s="8">
        <f>Orders_CLEAN[[#This Row],[Quantity]]*Orders_CLEAN[[#This Row],[UnitPrice]]*(1-Orders_CLEAN[[#This Row],[Discount]])</f>
        <v>7171.0560000000005</v>
      </c>
      <c r="S2141" s="8">
        <f>Orders_CLEAN[[#This Row],[Cost]]*Orders_CLEAN[[#This Row],[Quantity]]</f>
        <v>4383.8099999999995</v>
      </c>
      <c r="T2141" s="8">
        <f>Orders_CLEAN[[#This Row],[LineTotal]]-Orders_CLEAN[[#This Row],[LineCost]]</f>
        <v>2787.246000000001</v>
      </c>
      <c r="U2141" s="8" t="str">
        <f>IFERROR(IF(Orders_CLEAN[[#This Row],[Profit]]/Orders_CLEAN[[#This Row],[LineTotal]]&gt;0.3, "High", IF(Orders_CLEAN[[#This Row],[Profit]]/Orders_CLEAN[[#This Row],[LineTotal]]&gt;=0.15, "Medium", "Low")), "Quantity Error!")</f>
        <v>High</v>
      </c>
      <c r="V2141" s="8" t="str">
        <f>IF(COUNTIF(Returns[OrderID], Orders_CLEAN[[#This Row],[OrderID]])&gt;0, "Yes", "No")</f>
        <v>No</v>
      </c>
      <c r="W2141" s="19">
        <f>IF(Orders_CLEAN[[#This Row],[Returned]]="Yes",1,0)</f>
        <v>0</v>
      </c>
    </row>
    <row r="2142" spans="1:23" x14ac:dyDescent="0.2">
      <c r="A2142" t="s">
        <v>3003</v>
      </c>
      <c r="B2142" s="5">
        <v>45683</v>
      </c>
      <c r="C2142" s="5" t="str">
        <f>IF(Orders_CLEAN[[#This Row],[Quantity]]="", "Quantity Error!", "Q"&amp;ROUNDUP(MONTH(Orders_CLEAN[[#This Row],[OrderDate]])/3,0))</f>
        <v>Q1</v>
      </c>
      <c r="D2142" t="s">
        <v>493</v>
      </c>
      <c r="E2142" t="str">
        <f>_xlfn.XLOOKUP(Orders_CLEAN[[#This Row],[CustomerID]],Customers[CustomerID],Customers[CustomerName])</f>
        <v>Sipho Le Roux</v>
      </c>
      <c r="F2142" t="s">
        <v>69</v>
      </c>
      <c r="G2142" t="str">
        <f>_xlfn.XLOOKUP(Orders_CLEAN[[#This Row],[ProductID]],Products[ProductID],Products[ProductName])</f>
        <v>Paper Model 2</v>
      </c>
      <c r="H2142" t="str">
        <f>_xlfn.XLOOKUP(Orders_CLEAN[[#This Row],[ProductName]],Products[ProductName],Products[Category])</f>
        <v>Office Supplies</v>
      </c>
      <c r="I2142" s="6">
        <f>_xlfn.XLOOKUP(Orders_CLEAN[[#This Row],[ProductID]],Products[ProductID],Products[Cost])</f>
        <v>461.98</v>
      </c>
      <c r="J2142">
        <v>8</v>
      </c>
      <c r="K2142" s="6">
        <v>1013.15</v>
      </c>
      <c r="L2142" s="7">
        <v>0.1</v>
      </c>
      <c r="M2142" t="s">
        <v>27</v>
      </c>
      <c r="N2142" t="s">
        <v>47</v>
      </c>
      <c r="O2142" t="str">
        <f>_xlfn.XLOOKUP(Orders_CLEAN[[#This Row],[Region]],Region_lookup[RegionCode],Region_lookup[RegionName])</f>
        <v>Eastern Cape</v>
      </c>
      <c r="P2142" t="s">
        <v>48</v>
      </c>
      <c r="Q2142" t="str">
        <f>_xlfn.XLOOKUP(Orders_CLEAN[[#This Row],[EmployeeID]],Employees[EmployeeID],Employees[EmployeeName])</f>
        <v>Sipho Ndlovu</v>
      </c>
      <c r="R2142" s="8">
        <f>Orders_CLEAN[[#This Row],[Quantity]]*Orders_CLEAN[[#This Row],[UnitPrice]]*(1-Orders_CLEAN[[#This Row],[Discount]])</f>
        <v>7294.68</v>
      </c>
      <c r="S2142" s="8">
        <f>Orders_CLEAN[[#This Row],[Cost]]*Orders_CLEAN[[#This Row],[Quantity]]</f>
        <v>3695.84</v>
      </c>
      <c r="T2142" s="8">
        <f>Orders_CLEAN[[#This Row],[LineTotal]]-Orders_CLEAN[[#This Row],[LineCost]]</f>
        <v>3598.84</v>
      </c>
      <c r="U2142" s="8" t="str">
        <f>IFERROR(IF(Orders_CLEAN[[#This Row],[Profit]]/Orders_CLEAN[[#This Row],[LineTotal]]&gt;0.3, "High", IF(Orders_CLEAN[[#This Row],[Profit]]/Orders_CLEAN[[#This Row],[LineTotal]]&gt;=0.15, "Medium", "Low")), "Quantity Error!")</f>
        <v>High</v>
      </c>
      <c r="V2142" s="8" t="str">
        <f>IF(COUNTIF(Returns[OrderID], Orders_CLEAN[[#This Row],[OrderID]])&gt;0, "Yes", "No")</f>
        <v>No</v>
      </c>
      <c r="W2142" s="19">
        <f>IF(Orders_CLEAN[[#This Row],[Returned]]="Yes",1,0)</f>
        <v>0</v>
      </c>
    </row>
    <row r="2143" spans="1:23" x14ac:dyDescent="0.2">
      <c r="A2143" t="s">
        <v>3005</v>
      </c>
      <c r="B2143" s="5">
        <v>45768</v>
      </c>
      <c r="C2143" s="5" t="str">
        <f>IF(Orders_CLEAN[[#This Row],[Quantity]]="", "Quantity Error!", "Q"&amp;ROUNDUP(MONTH(Orders_CLEAN[[#This Row],[OrderDate]])/3,0))</f>
        <v>Q2</v>
      </c>
      <c r="D2143" t="s">
        <v>110</v>
      </c>
      <c r="E2143" t="str">
        <f>_xlfn.XLOOKUP(Orders_CLEAN[[#This Row],[CustomerID]],Customers[CustomerID],Customers[CustomerName])</f>
        <v>Nomvula Khumalo</v>
      </c>
      <c r="F2143" t="s">
        <v>199</v>
      </c>
      <c r="G2143" t="str">
        <f>_xlfn.XLOOKUP(Orders_CLEAN[[#This Row],[ProductID]],Products[ProductID],Products[ProductName])</f>
        <v>Pens Model 2</v>
      </c>
      <c r="H2143" t="str">
        <f>_xlfn.XLOOKUP(Orders_CLEAN[[#This Row],[ProductName]],Products[ProductName],Products[Category])</f>
        <v>Office Supplies</v>
      </c>
      <c r="I2143" s="6">
        <f>_xlfn.XLOOKUP(Orders_CLEAN[[#This Row],[ProductID]],Products[ProductID],Products[Cost])</f>
        <v>285.10000000000002</v>
      </c>
      <c r="J2143">
        <v>7</v>
      </c>
      <c r="K2143" s="6">
        <v>528.79999999999995</v>
      </c>
      <c r="L2143" s="7">
        <v>0.15</v>
      </c>
      <c r="M2143" t="s">
        <v>27</v>
      </c>
      <c r="N2143" t="s">
        <v>21</v>
      </c>
      <c r="O2143" t="str">
        <f>_xlfn.XLOOKUP(Orders_CLEAN[[#This Row],[Region]],Region_lookup[RegionCode],Region_lookup[RegionName])</f>
        <v>KwaZulu-Natal</v>
      </c>
      <c r="P2143" t="s">
        <v>22</v>
      </c>
      <c r="Q2143" t="str">
        <f>_xlfn.XLOOKUP(Orders_CLEAN[[#This Row],[EmployeeID]],Employees[EmployeeID],Employees[EmployeeName])</f>
        <v>Thabo Le Roux</v>
      </c>
      <c r="R2143" s="8">
        <f>Orders_CLEAN[[#This Row],[Quantity]]*Orders_CLEAN[[#This Row],[UnitPrice]]*(1-Orders_CLEAN[[#This Row],[Discount]])</f>
        <v>3146.3599999999997</v>
      </c>
      <c r="S2143" s="8">
        <f>Orders_CLEAN[[#This Row],[Cost]]*Orders_CLEAN[[#This Row],[Quantity]]</f>
        <v>1995.7000000000003</v>
      </c>
      <c r="T2143" s="8">
        <f>Orders_CLEAN[[#This Row],[LineTotal]]-Orders_CLEAN[[#This Row],[LineCost]]</f>
        <v>1150.6599999999994</v>
      </c>
      <c r="U2143" s="8" t="str">
        <f>IFERROR(IF(Orders_CLEAN[[#This Row],[Profit]]/Orders_CLEAN[[#This Row],[LineTotal]]&gt;0.3, "High", IF(Orders_CLEAN[[#This Row],[Profit]]/Orders_CLEAN[[#This Row],[LineTotal]]&gt;=0.15, "Medium", "Low")), "Quantity Error!")</f>
        <v>High</v>
      </c>
      <c r="V2143" s="8" t="str">
        <f>IF(COUNTIF(Returns[OrderID], Orders_CLEAN[[#This Row],[OrderID]])&gt;0, "Yes", "No")</f>
        <v>No</v>
      </c>
      <c r="W2143" s="19">
        <f>IF(Orders_CLEAN[[#This Row],[Returned]]="Yes",1,0)</f>
        <v>0</v>
      </c>
    </row>
    <row r="2144" spans="1:23" x14ac:dyDescent="0.2">
      <c r="A2144" t="s">
        <v>3006</v>
      </c>
      <c r="B2144" s="5">
        <v>45419</v>
      </c>
      <c r="C2144" s="5" t="str">
        <f>IF(Orders_CLEAN[[#This Row],[Quantity]]="", "Quantity Error!", "Q"&amp;ROUNDUP(MONTH(Orders_CLEAN[[#This Row],[OrderDate]])/3,0))</f>
        <v>Q2</v>
      </c>
      <c r="D2144" t="s">
        <v>567</v>
      </c>
      <c r="E2144" t="str">
        <f>_xlfn.XLOOKUP(Orders_CLEAN[[#This Row],[CustomerID]],Customers[CustomerID],Customers[CustomerName])</f>
        <v>Johan Ndlovu</v>
      </c>
      <c r="F2144" t="s">
        <v>151</v>
      </c>
      <c r="G2144" t="str">
        <f>_xlfn.XLOOKUP(Orders_CLEAN[[#This Row],[ProductID]],Products[ProductID],Products[ProductName])</f>
        <v>Binders Model 3</v>
      </c>
      <c r="H2144" t="str">
        <f>_xlfn.XLOOKUP(Orders_CLEAN[[#This Row],[ProductName]],Products[ProductName],Products[Category])</f>
        <v>Office Supplies</v>
      </c>
      <c r="I2144" s="6">
        <f>_xlfn.XLOOKUP(Orders_CLEAN[[#This Row],[ProductID]],Products[ProductID],Products[Cost])</f>
        <v>487.09</v>
      </c>
      <c r="J2144">
        <v>12</v>
      </c>
      <c r="K2144" s="6">
        <v>838.72</v>
      </c>
      <c r="L2144" s="7">
        <v>0</v>
      </c>
      <c r="M2144" t="s">
        <v>36</v>
      </c>
      <c r="N2144" t="s">
        <v>14</v>
      </c>
      <c r="O2144" t="str">
        <f>_xlfn.XLOOKUP(Orders_CLEAN[[#This Row],[Region]],Region_lookup[RegionCode],Region_lookup[RegionName])</f>
        <v>Western Cape</v>
      </c>
      <c r="P2144" t="s">
        <v>82</v>
      </c>
      <c r="Q2144" t="str">
        <f>_xlfn.XLOOKUP(Orders_CLEAN[[#This Row],[EmployeeID]],Employees[EmployeeID],Employees[EmployeeName])</f>
        <v>Thabo Pretorius</v>
      </c>
      <c r="R2144" s="8">
        <f>Orders_CLEAN[[#This Row],[Quantity]]*Orders_CLEAN[[#This Row],[UnitPrice]]*(1-Orders_CLEAN[[#This Row],[Discount]])</f>
        <v>10064.64</v>
      </c>
      <c r="S2144" s="8">
        <f>Orders_CLEAN[[#This Row],[Cost]]*Orders_CLEAN[[#This Row],[Quantity]]</f>
        <v>5845.08</v>
      </c>
      <c r="T2144" s="8">
        <f>Orders_CLEAN[[#This Row],[LineTotal]]-Orders_CLEAN[[#This Row],[LineCost]]</f>
        <v>4219.5599999999995</v>
      </c>
      <c r="U2144" s="8" t="str">
        <f>IFERROR(IF(Orders_CLEAN[[#This Row],[Profit]]/Orders_CLEAN[[#This Row],[LineTotal]]&gt;0.3, "High", IF(Orders_CLEAN[[#This Row],[Profit]]/Orders_CLEAN[[#This Row],[LineTotal]]&gt;=0.15, "Medium", "Low")), "Quantity Error!")</f>
        <v>High</v>
      </c>
      <c r="V2144" s="8" t="str">
        <f>IF(COUNTIF(Returns[OrderID], Orders_CLEAN[[#This Row],[OrderID]])&gt;0, "Yes", "No")</f>
        <v>No</v>
      </c>
      <c r="W2144" s="19">
        <f>IF(Orders_CLEAN[[#This Row],[Returned]]="Yes",1,0)</f>
        <v>0</v>
      </c>
    </row>
    <row r="2145" spans="1:23" x14ac:dyDescent="0.2">
      <c r="A2145" t="s">
        <v>3007</v>
      </c>
      <c r="B2145" s="5">
        <v>45789</v>
      </c>
      <c r="C2145" s="5" t="str">
        <f>IF(Orders_CLEAN[[#This Row],[Quantity]]="", "Quantity Error!", "Q"&amp;ROUNDUP(MONTH(Orders_CLEAN[[#This Row],[OrderDate]])/3,0))</f>
        <v>Q2</v>
      </c>
      <c r="D2145" t="s">
        <v>95</v>
      </c>
      <c r="E2145" t="str">
        <f>_xlfn.XLOOKUP(Orders_CLEAN[[#This Row],[CustomerID]],Customers[CustomerID],Customers[CustomerName])</f>
        <v>Nomvula Mahlangu</v>
      </c>
      <c r="F2145" t="s">
        <v>69</v>
      </c>
      <c r="G2145" t="str">
        <f>_xlfn.XLOOKUP(Orders_CLEAN[[#This Row],[ProductID]],Products[ProductID],Products[ProductName])</f>
        <v>Paper Model 2</v>
      </c>
      <c r="H2145" t="str">
        <f>_xlfn.XLOOKUP(Orders_CLEAN[[#This Row],[ProductName]],Products[ProductName],Products[Category])</f>
        <v>Office Supplies</v>
      </c>
      <c r="I2145" s="6">
        <f>_xlfn.XLOOKUP(Orders_CLEAN[[#This Row],[ProductID]],Products[ProductID],Products[Cost])</f>
        <v>461.98</v>
      </c>
      <c r="J2145">
        <v>9</v>
      </c>
      <c r="K2145" s="6">
        <v>1013.15</v>
      </c>
      <c r="L2145" s="7">
        <v>0</v>
      </c>
      <c r="M2145" t="s">
        <v>27</v>
      </c>
      <c r="N2145" t="s">
        <v>21</v>
      </c>
      <c r="O2145" t="str">
        <f>_xlfn.XLOOKUP(Orders_CLEAN[[#This Row],[Region]],Region_lookup[RegionCode],Region_lookup[RegionName])</f>
        <v>KwaZulu-Natal</v>
      </c>
      <c r="P2145" t="s">
        <v>97</v>
      </c>
      <c r="Q2145" t="str">
        <f>_xlfn.XLOOKUP(Orders_CLEAN[[#This Row],[EmployeeID]],Employees[EmployeeID],Employees[EmployeeName])</f>
        <v>Bongani Sithole</v>
      </c>
      <c r="R2145" s="8">
        <f>Orders_CLEAN[[#This Row],[Quantity]]*Orders_CLEAN[[#This Row],[UnitPrice]]*(1-Orders_CLEAN[[#This Row],[Discount]])</f>
        <v>9118.35</v>
      </c>
      <c r="S2145" s="8">
        <f>Orders_CLEAN[[#This Row],[Cost]]*Orders_CLEAN[[#This Row],[Quantity]]</f>
        <v>4157.82</v>
      </c>
      <c r="T2145" s="8">
        <f>Orders_CLEAN[[#This Row],[LineTotal]]-Orders_CLEAN[[#This Row],[LineCost]]</f>
        <v>4960.5300000000007</v>
      </c>
      <c r="U2145" s="8" t="str">
        <f>IFERROR(IF(Orders_CLEAN[[#This Row],[Profit]]/Orders_CLEAN[[#This Row],[LineTotal]]&gt;0.3, "High", IF(Orders_CLEAN[[#This Row],[Profit]]/Orders_CLEAN[[#This Row],[LineTotal]]&gt;=0.15, "Medium", "Low")), "Quantity Error!")</f>
        <v>High</v>
      </c>
      <c r="V2145" s="8" t="str">
        <f>IF(COUNTIF(Returns[OrderID], Orders_CLEAN[[#This Row],[OrderID]])&gt;0, "Yes", "No")</f>
        <v>No</v>
      </c>
      <c r="W2145" s="19">
        <f>IF(Orders_CLEAN[[#This Row],[Returned]]="Yes",1,0)</f>
        <v>0</v>
      </c>
    </row>
    <row r="2146" spans="1:23" x14ac:dyDescent="0.2">
      <c r="A2146" t="s">
        <v>3008</v>
      </c>
      <c r="B2146" s="5">
        <v>45637</v>
      </c>
      <c r="C2146" s="5" t="str">
        <f>IF(Orders_CLEAN[[#This Row],[Quantity]]="", "Quantity Error!", "Q"&amp;ROUNDUP(MONTH(Orders_CLEAN[[#This Row],[OrderDate]])/3,0))</f>
        <v>Q4</v>
      </c>
      <c r="D2146" t="s">
        <v>204</v>
      </c>
      <c r="E2146" t="str">
        <f>_xlfn.XLOOKUP(Orders_CLEAN[[#This Row],[CustomerID]],Customers[CustomerID],Customers[CustomerName])</f>
        <v>Elmarie Mbatha</v>
      </c>
      <c r="F2146" t="s">
        <v>12</v>
      </c>
      <c r="G2146" t="str">
        <f>_xlfn.XLOOKUP(Orders_CLEAN[[#This Row],[ProductID]],Products[ProductID],Products[ProductName])</f>
        <v>Printers Model 3</v>
      </c>
      <c r="H2146" t="str">
        <f>_xlfn.XLOOKUP(Orders_CLEAN[[#This Row],[ProductName]],Products[ProductName],Products[Category])</f>
        <v>Technology</v>
      </c>
      <c r="I2146" s="6">
        <f>_xlfn.XLOOKUP(Orders_CLEAN[[#This Row],[ProductID]],Products[ProductID],Products[Cost])</f>
        <v>127.85</v>
      </c>
      <c r="J2146">
        <v>5</v>
      </c>
      <c r="K2146" s="6">
        <v>210.2</v>
      </c>
      <c r="L2146" s="7">
        <v>0</v>
      </c>
      <c r="M2146" t="s">
        <v>13</v>
      </c>
      <c r="N2146" t="s">
        <v>14</v>
      </c>
      <c r="O2146" t="str">
        <f>_xlfn.XLOOKUP(Orders_CLEAN[[#This Row],[Region]],Region_lookup[RegionCode],Region_lookup[RegionName])</f>
        <v>Western Cape</v>
      </c>
      <c r="P2146" t="s">
        <v>15</v>
      </c>
      <c r="Q2146" t="str">
        <f>_xlfn.XLOOKUP(Orders_CLEAN[[#This Row],[EmployeeID]],Employees[EmployeeID],Employees[EmployeeName])</f>
        <v>Anja Fourie</v>
      </c>
      <c r="R2146" s="8">
        <f>Orders_CLEAN[[#This Row],[Quantity]]*Orders_CLEAN[[#This Row],[UnitPrice]]*(1-Orders_CLEAN[[#This Row],[Discount]])</f>
        <v>1051</v>
      </c>
      <c r="S2146" s="8">
        <f>Orders_CLEAN[[#This Row],[Cost]]*Orders_CLEAN[[#This Row],[Quantity]]</f>
        <v>639.25</v>
      </c>
      <c r="T2146" s="8">
        <f>Orders_CLEAN[[#This Row],[LineTotal]]-Orders_CLEAN[[#This Row],[LineCost]]</f>
        <v>411.75</v>
      </c>
      <c r="U2146" s="8" t="str">
        <f>IFERROR(IF(Orders_CLEAN[[#This Row],[Profit]]/Orders_CLEAN[[#This Row],[LineTotal]]&gt;0.3, "High", IF(Orders_CLEAN[[#This Row],[Profit]]/Orders_CLEAN[[#This Row],[LineTotal]]&gt;=0.15, "Medium", "Low")), "Quantity Error!")</f>
        <v>High</v>
      </c>
      <c r="V2146" s="8" t="str">
        <f>IF(COUNTIF(Returns[OrderID], Orders_CLEAN[[#This Row],[OrderID]])&gt;0, "Yes", "No")</f>
        <v>No</v>
      </c>
      <c r="W2146" s="19">
        <f>IF(Orders_CLEAN[[#This Row],[Returned]]="Yes",1,0)</f>
        <v>0</v>
      </c>
    </row>
    <row r="2147" spans="1:23" x14ac:dyDescent="0.2">
      <c r="A2147" t="s">
        <v>3009</v>
      </c>
      <c r="B2147" s="5">
        <v>45356</v>
      </c>
      <c r="C2147" s="5" t="str">
        <f>IF(Orders_CLEAN[[#This Row],[Quantity]]="", "Quantity Error!", "Q"&amp;ROUNDUP(MONTH(Orders_CLEAN[[#This Row],[OrderDate]])/3,0))</f>
        <v>Q1</v>
      </c>
      <c r="D2147" t="s">
        <v>336</v>
      </c>
      <c r="E2147" t="str">
        <f>_xlfn.XLOOKUP(Orders_CLEAN[[#This Row],[CustomerID]],Customers[CustomerID],Customers[CustomerName])</f>
        <v>Sipho Steyn</v>
      </c>
      <c r="F2147" t="s">
        <v>537</v>
      </c>
      <c r="G2147" t="str">
        <f>_xlfn.XLOOKUP(Orders_CLEAN[[#This Row],[ProductID]],Products[ProductID],Products[ProductName])</f>
        <v>Desks Model 4</v>
      </c>
      <c r="H2147" t="str">
        <f>_xlfn.XLOOKUP(Orders_CLEAN[[#This Row],[ProductName]],Products[ProductName],Products[Category])</f>
        <v>Furniture</v>
      </c>
      <c r="I2147" s="6">
        <f>_xlfn.XLOOKUP(Orders_CLEAN[[#This Row],[ProductID]],Products[ProductID],Products[Cost])</f>
        <v>598.51</v>
      </c>
      <c r="J2147">
        <v>5</v>
      </c>
      <c r="K2147" s="6">
        <v>940.73</v>
      </c>
      <c r="L2147" s="7">
        <v>0.2</v>
      </c>
      <c r="M2147" t="s">
        <v>62</v>
      </c>
      <c r="N2147" t="s">
        <v>21</v>
      </c>
      <c r="O2147" t="str">
        <f>_xlfn.XLOOKUP(Orders_CLEAN[[#This Row],[Region]],Region_lookup[RegionCode],Region_lookup[RegionName])</f>
        <v>KwaZulu-Natal</v>
      </c>
      <c r="P2147" t="s">
        <v>170</v>
      </c>
      <c r="Q2147" t="str">
        <f>_xlfn.XLOOKUP(Orders_CLEAN[[#This Row],[EmployeeID]],Employees[EmployeeID],Employees[EmployeeName])</f>
        <v>Nomvula Le Roux</v>
      </c>
      <c r="R2147" s="8">
        <f>Orders_CLEAN[[#This Row],[Quantity]]*Orders_CLEAN[[#This Row],[UnitPrice]]*(1-Orders_CLEAN[[#This Row],[Discount]])</f>
        <v>3762.92</v>
      </c>
      <c r="S2147" s="8">
        <f>Orders_CLEAN[[#This Row],[Cost]]*Orders_CLEAN[[#This Row],[Quantity]]</f>
        <v>2992.55</v>
      </c>
      <c r="T2147" s="8">
        <f>Orders_CLEAN[[#This Row],[LineTotal]]-Orders_CLEAN[[#This Row],[LineCost]]</f>
        <v>770.36999999999989</v>
      </c>
      <c r="U2147" s="8" t="str">
        <f>IFERROR(IF(Orders_CLEAN[[#This Row],[Profit]]/Orders_CLEAN[[#This Row],[LineTotal]]&gt;0.3, "High", IF(Orders_CLEAN[[#This Row],[Profit]]/Orders_CLEAN[[#This Row],[LineTotal]]&gt;=0.15, "Medium", "Low")), "Quantity Error!")</f>
        <v>Medium</v>
      </c>
      <c r="V2147" s="8" t="str">
        <f>IF(COUNTIF(Returns[OrderID], Orders_CLEAN[[#This Row],[OrderID]])&gt;0, "Yes", "No")</f>
        <v>No</v>
      </c>
      <c r="W2147" s="19">
        <f>IF(Orders_CLEAN[[#This Row],[Returned]]="Yes",1,0)</f>
        <v>0</v>
      </c>
    </row>
    <row r="2148" spans="1:23" x14ac:dyDescent="0.2">
      <c r="A2148" t="s">
        <v>3010</v>
      </c>
      <c r="B2148" s="5">
        <v>45325</v>
      </c>
      <c r="C2148" s="5" t="str">
        <f>IF(Orders_CLEAN[[#This Row],[Quantity]]="", "Quantity Error!", "Q"&amp;ROUNDUP(MONTH(Orders_CLEAN[[#This Row],[OrderDate]])/3,0))</f>
        <v>Q1</v>
      </c>
      <c r="D2148" t="s">
        <v>313</v>
      </c>
      <c r="E2148" t="str">
        <f>_xlfn.XLOOKUP(Orders_CLEAN[[#This Row],[CustomerID]],Customers[CustomerID],Customers[CustomerName])</f>
        <v>Johan Pretorius</v>
      </c>
      <c r="F2148" t="s">
        <v>195</v>
      </c>
      <c r="G2148" t="str">
        <f>_xlfn.XLOOKUP(Orders_CLEAN[[#This Row],[ProductID]],Products[ProductID],Products[ProductName])</f>
        <v>Printers Model 2</v>
      </c>
      <c r="H2148" t="str">
        <f>_xlfn.XLOOKUP(Orders_CLEAN[[#This Row],[ProductName]],Products[ProductName],Products[Category])</f>
        <v>Technology</v>
      </c>
      <c r="I2148" s="6">
        <f>_xlfn.XLOOKUP(Orders_CLEAN[[#This Row],[ProductID]],Products[ProductID],Products[Cost])</f>
        <v>338.21</v>
      </c>
      <c r="J2148">
        <v>4</v>
      </c>
      <c r="K2148" s="6">
        <v>661.25</v>
      </c>
      <c r="L2148" s="7">
        <v>0</v>
      </c>
      <c r="M2148" t="s">
        <v>36</v>
      </c>
      <c r="N2148" t="s">
        <v>21</v>
      </c>
      <c r="O2148" t="str">
        <f>_xlfn.XLOOKUP(Orders_CLEAN[[#This Row],[Region]],Region_lookup[RegionCode],Region_lookup[RegionName])</f>
        <v>KwaZulu-Natal</v>
      </c>
      <c r="P2148" t="s">
        <v>22</v>
      </c>
      <c r="Q2148" t="str">
        <f>_xlfn.XLOOKUP(Orders_CLEAN[[#This Row],[EmployeeID]],Employees[EmployeeID],Employees[EmployeeName])</f>
        <v>Thabo Le Roux</v>
      </c>
      <c r="R2148" s="8">
        <f>Orders_CLEAN[[#This Row],[Quantity]]*Orders_CLEAN[[#This Row],[UnitPrice]]*(1-Orders_CLEAN[[#This Row],[Discount]])</f>
        <v>2645</v>
      </c>
      <c r="S2148" s="8">
        <f>Orders_CLEAN[[#This Row],[Cost]]*Orders_CLEAN[[#This Row],[Quantity]]</f>
        <v>1352.84</v>
      </c>
      <c r="T2148" s="8">
        <f>Orders_CLEAN[[#This Row],[LineTotal]]-Orders_CLEAN[[#This Row],[LineCost]]</f>
        <v>1292.1600000000001</v>
      </c>
      <c r="U2148" s="8" t="str">
        <f>IFERROR(IF(Orders_CLEAN[[#This Row],[Profit]]/Orders_CLEAN[[#This Row],[LineTotal]]&gt;0.3, "High", IF(Orders_CLEAN[[#This Row],[Profit]]/Orders_CLEAN[[#This Row],[LineTotal]]&gt;=0.15, "Medium", "Low")), "Quantity Error!")</f>
        <v>High</v>
      </c>
      <c r="V2148" s="8" t="str">
        <f>IF(COUNTIF(Returns[OrderID], Orders_CLEAN[[#This Row],[OrderID]])&gt;0, "Yes", "No")</f>
        <v>Yes</v>
      </c>
      <c r="W2148" s="19">
        <f>IF(Orders_CLEAN[[#This Row],[Returned]]="Yes",1,0)</f>
        <v>1</v>
      </c>
    </row>
    <row r="2149" spans="1:23" x14ac:dyDescent="0.2">
      <c r="A2149" t="s">
        <v>3011</v>
      </c>
      <c r="B2149" s="5">
        <v>45594</v>
      </c>
      <c r="C2149" s="5" t="str">
        <f>IF(Orders_CLEAN[[#This Row],[Quantity]]="", "Quantity Error!", "Q"&amp;ROUNDUP(MONTH(Orders_CLEAN[[#This Row],[OrderDate]])/3,0))</f>
        <v>Q4</v>
      </c>
      <c r="D2149" t="s">
        <v>246</v>
      </c>
      <c r="E2149" t="str">
        <f>_xlfn.XLOOKUP(Orders_CLEAN[[#This Row],[CustomerID]],Customers[CustomerID],Customers[CustomerName])</f>
        <v>Precious Steyn</v>
      </c>
      <c r="F2149" t="s">
        <v>12</v>
      </c>
      <c r="G2149" t="str">
        <f>_xlfn.XLOOKUP(Orders_CLEAN[[#This Row],[ProductID]],Products[ProductID],Products[ProductName])</f>
        <v>Printers Model 3</v>
      </c>
      <c r="H2149" t="str">
        <f>_xlfn.XLOOKUP(Orders_CLEAN[[#This Row],[ProductName]],Products[ProductName],Products[Category])</f>
        <v>Technology</v>
      </c>
      <c r="I2149" s="6">
        <f>_xlfn.XLOOKUP(Orders_CLEAN[[#This Row],[ProductID]],Products[ProductID],Products[Cost])</f>
        <v>127.85</v>
      </c>
      <c r="J2149">
        <v>3</v>
      </c>
      <c r="K2149" s="6">
        <v>210.2</v>
      </c>
      <c r="L2149" s="7">
        <v>0</v>
      </c>
      <c r="M2149" t="s">
        <v>36</v>
      </c>
      <c r="N2149" t="s">
        <v>47</v>
      </c>
      <c r="O2149" t="str">
        <f>_xlfn.XLOOKUP(Orders_CLEAN[[#This Row],[Region]],Region_lookup[RegionCode],Region_lookup[RegionName])</f>
        <v>Eastern Cape</v>
      </c>
      <c r="P2149" t="s">
        <v>75</v>
      </c>
      <c r="Q2149" t="str">
        <f>_xlfn.XLOOKUP(Orders_CLEAN[[#This Row],[EmployeeID]],Employees[EmployeeID],Employees[EmployeeName])</f>
        <v>Francois Steyn</v>
      </c>
      <c r="R2149" s="8">
        <f>Orders_CLEAN[[#This Row],[Quantity]]*Orders_CLEAN[[#This Row],[UnitPrice]]*(1-Orders_CLEAN[[#This Row],[Discount]])</f>
        <v>630.59999999999991</v>
      </c>
      <c r="S2149" s="8">
        <f>Orders_CLEAN[[#This Row],[Cost]]*Orders_CLEAN[[#This Row],[Quantity]]</f>
        <v>383.54999999999995</v>
      </c>
      <c r="T2149" s="8">
        <f>Orders_CLEAN[[#This Row],[LineTotal]]-Orders_CLEAN[[#This Row],[LineCost]]</f>
        <v>247.04999999999995</v>
      </c>
      <c r="U2149" s="8" t="str">
        <f>IFERROR(IF(Orders_CLEAN[[#This Row],[Profit]]/Orders_CLEAN[[#This Row],[LineTotal]]&gt;0.3, "High", IF(Orders_CLEAN[[#This Row],[Profit]]/Orders_CLEAN[[#This Row],[LineTotal]]&gt;=0.15, "Medium", "Low")), "Quantity Error!")</f>
        <v>High</v>
      </c>
      <c r="V2149" s="8" t="str">
        <f>IF(COUNTIF(Returns[OrderID], Orders_CLEAN[[#This Row],[OrderID]])&gt;0, "Yes", "No")</f>
        <v>No</v>
      </c>
      <c r="W2149" s="19">
        <f>IF(Orders_CLEAN[[#This Row],[Returned]]="Yes",1,0)</f>
        <v>0</v>
      </c>
    </row>
    <row r="2150" spans="1:23" x14ac:dyDescent="0.2">
      <c r="A2150" t="s">
        <v>3012</v>
      </c>
      <c r="B2150" s="5">
        <v>45379</v>
      </c>
      <c r="C2150" s="5" t="str">
        <f>IF(Orders_CLEAN[[#This Row],[Quantity]]="", "Quantity Error!", "Q"&amp;ROUNDUP(MONTH(Orders_CLEAN[[#This Row],[OrderDate]])/3,0))</f>
        <v>Q1</v>
      </c>
      <c r="D2150" t="s">
        <v>419</v>
      </c>
      <c r="E2150" t="str">
        <f>_xlfn.XLOOKUP(Orders_CLEAN[[#This Row],[CustomerID]],Customers[CustomerID],Customers[CustomerName])</f>
        <v>Aisha Khumalo</v>
      </c>
      <c r="F2150" t="s">
        <v>69</v>
      </c>
      <c r="G2150" t="str">
        <f>_xlfn.XLOOKUP(Orders_CLEAN[[#This Row],[ProductID]],Products[ProductID],Products[ProductName])</f>
        <v>Paper Model 2</v>
      </c>
      <c r="H2150" t="str">
        <f>_xlfn.XLOOKUP(Orders_CLEAN[[#This Row],[ProductName]],Products[ProductName],Products[Category])</f>
        <v>Office Supplies</v>
      </c>
      <c r="I2150" s="6">
        <f>_xlfn.XLOOKUP(Orders_CLEAN[[#This Row],[ProductID]],Products[ProductID],Products[Cost])</f>
        <v>461.98</v>
      </c>
      <c r="J2150">
        <v>10</v>
      </c>
      <c r="K2150" s="6">
        <v>1013.15</v>
      </c>
      <c r="L2150" s="7">
        <v>0.1</v>
      </c>
      <c r="M2150" t="s">
        <v>27</v>
      </c>
      <c r="N2150" t="s">
        <v>47</v>
      </c>
      <c r="O2150" t="str">
        <f>_xlfn.XLOOKUP(Orders_CLEAN[[#This Row],[Region]],Region_lookup[RegionCode],Region_lookup[RegionName])</f>
        <v>Eastern Cape</v>
      </c>
      <c r="P2150" t="s">
        <v>58</v>
      </c>
      <c r="Q2150" t="str">
        <f>_xlfn.XLOOKUP(Orders_CLEAN[[#This Row],[EmployeeID]],Employees[EmployeeID],Employees[EmployeeName])</f>
        <v>Palesa Steyn</v>
      </c>
      <c r="R2150" s="8">
        <f>Orders_CLEAN[[#This Row],[Quantity]]*Orders_CLEAN[[#This Row],[UnitPrice]]*(1-Orders_CLEAN[[#This Row],[Discount]])</f>
        <v>9118.35</v>
      </c>
      <c r="S2150" s="8">
        <f>Orders_CLEAN[[#This Row],[Cost]]*Orders_CLEAN[[#This Row],[Quantity]]</f>
        <v>4619.8</v>
      </c>
      <c r="T2150" s="8">
        <f>Orders_CLEAN[[#This Row],[LineTotal]]-Orders_CLEAN[[#This Row],[LineCost]]</f>
        <v>4498.55</v>
      </c>
      <c r="U2150" s="8" t="str">
        <f>IFERROR(IF(Orders_CLEAN[[#This Row],[Profit]]/Orders_CLEAN[[#This Row],[LineTotal]]&gt;0.3, "High", IF(Orders_CLEAN[[#This Row],[Profit]]/Orders_CLEAN[[#This Row],[LineTotal]]&gt;=0.15, "Medium", "Low")), "Quantity Error!")</f>
        <v>High</v>
      </c>
      <c r="V2150" s="8" t="str">
        <f>IF(COUNTIF(Returns[OrderID], Orders_CLEAN[[#This Row],[OrderID]])&gt;0, "Yes", "No")</f>
        <v>No</v>
      </c>
      <c r="W2150" s="19">
        <f>IF(Orders_CLEAN[[#This Row],[Returned]]="Yes",1,0)</f>
        <v>0</v>
      </c>
    </row>
    <row r="2151" spans="1:23" x14ac:dyDescent="0.2">
      <c r="A2151" t="s">
        <v>3014</v>
      </c>
      <c r="B2151" s="5">
        <v>45782</v>
      </c>
      <c r="C2151" s="5" t="str">
        <f>IF(Orders_CLEAN[[#This Row],[Quantity]]="", "Quantity Error!", "Q"&amp;ROUNDUP(MONTH(Orders_CLEAN[[#This Row],[OrderDate]])/3,0))</f>
        <v>Q2</v>
      </c>
      <c r="D2151" t="s">
        <v>117</v>
      </c>
      <c r="E2151" t="str">
        <f>_xlfn.XLOOKUP(Orders_CLEAN[[#This Row],[CustomerID]],Customers[CustomerID],Customers[CustomerName])</f>
        <v>Precious Dlamini</v>
      </c>
      <c r="F2151" t="s">
        <v>365</v>
      </c>
      <c r="G2151" t="str">
        <f>_xlfn.XLOOKUP(Orders_CLEAN[[#This Row],[ProductID]],Products[ProductID],Products[ProductName])</f>
        <v>Binders Model 4</v>
      </c>
      <c r="H2151" t="str">
        <f>_xlfn.XLOOKUP(Orders_CLEAN[[#This Row],[ProductName]],Products[ProductName],Products[Category])</f>
        <v>Office Supplies</v>
      </c>
      <c r="I2151" s="6">
        <f>_xlfn.XLOOKUP(Orders_CLEAN[[#This Row],[ProductID]],Products[ProductID],Products[Cost])</f>
        <v>723.8</v>
      </c>
      <c r="J2151">
        <v>4</v>
      </c>
      <c r="K2151" s="6">
        <v>1101.54</v>
      </c>
      <c r="L2151" s="7">
        <v>0.15</v>
      </c>
      <c r="M2151" t="s">
        <v>27</v>
      </c>
      <c r="N2151" t="s">
        <v>47</v>
      </c>
      <c r="O2151" t="str">
        <f>_xlfn.XLOOKUP(Orders_CLEAN[[#This Row],[Region]],Region_lookup[RegionCode],Region_lookup[RegionName])</f>
        <v>Eastern Cape</v>
      </c>
      <c r="P2151" t="s">
        <v>48</v>
      </c>
      <c r="Q2151" t="str">
        <f>_xlfn.XLOOKUP(Orders_CLEAN[[#This Row],[EmployeeID]],Employees[EmployeeID],Employees[EmployeeName])</f>
        <v>Sipho Ndlovu</v>
      </c>
      <c r="R2151" s="8">
        <f>Orders_CLEAN[[#This Row],[Quantity]]*Orders_CLEAN[[#This Row],[UnitPrice]]*(1-Orders_CLEAN[[#This Row],[Discount]])</f>
        <v>3745.2359999999999</v>
      </c>
      <c r="S2151" s="8">
        <f>Orders_CLEAN[[#This Row],[Cost]]*Orders_CLEAN[[#This Row],[Quantity]]</f>
        <v>2895.2</v>
      </c>
      <c r="T2151" s="8">
        <f>Orders_CLEAN[[#This Row],[LineTotal]]-Orders_CLEAN[[#This Row],[LineCost]]</f>
        <v>850.03600000000006</v>
      </c>
      <c r="U2151" s="8" t="str">
        <f>IFERROR(IF(Orders_CLEAN[[#This Row],[Profit]]/Orders_CLEAN[[#This Row],[LineTotal]]&gt;0.3, "High", IF(Orders_CLEAN[[#This Row],[Profit]]/Orders_CLEAN[[#This Row],[LineTotal]]&gt;=0.15, "Medium", "Low")), "Quantity Error!")</f>
        <v>Medium</v>
      </c>
      <c r="V2151" s="8" t="str">
        <f>IF(COUNTIF(Returns[OrderID], Orders_CLEAN[[#This Row],[OrderID]])&gt;0, "Yes", "No")</f>
        <v>Yes</v>
      </c>
      <c r="W2151" s="19">
        <f>IF(Orders_CLEAN[[#This Row],[Returned]]="Yes",1,0)</f>
        <v>1</v>
      </c>
    </row>
    <row r="2152" spans="1:23" x14ac:dyDescent="0.2">
      <c r="A2152" t="s">
        <v>3015</v>
      </c>
      <c r="B2152" s="5">
        <v>45453</v>
      </c>
      <c r="C2152" s="5" t="str">
        <f>IF(Orders_CLEAN[[#This Row],[Quantity]]="", "Quantity Error!", "Q"&amp;ROUNDUP(MONTH(Orders_CLEAN[[#This Row],[OrderDate]])/3,0))</f>
        <v>Q2</v>
      </c>
      <c r="D2152" t="s">
        <v>321</v>
      </c>
      <c r="E2152" t="str">
        <f>_xlfn.XLOOKUP(Orders_CLEAN[[#This Row],[CustomerID]],Customers[CustomerID],Customers[CustomerName])</f>
        <v>Nomvula Le Roux</v>
      </c>
      <c r="F2152" t="s">
        <v>269</v>
      </c>
      <c r="G2152" t="str">
        <f>_xlfn.XLOOKUP(Orders_CLEAN[[#This Row],[ProductID]],Products[ProductID],Products[ProductName])</f>
        <v>Binders Model 1</v>
      </c>
      <c r="H2152" t="str">
        <f>_xlfn.XLOOKUP(Orders_CLEAN[[#This Row],[ProductName]],Products[ProductName],Products[Category])</f>
        <v>Office Supplies</v>
      </c>
      <c r="I2152" s="6">
        <f>_xlfn.XLOOKUP(Orders_CLEAN[[#This Row],[ProductID]],Products[ProductID],Products[Cost])</f>
        <v>454.91</v>
      </c>
      <c r="J2152">
        <v>10</v>
      </c>
      <c r="K2152" s="6">
        <v>865.02</v>
      </c>
      <c r="L2152" s="7">
        <v>0.05</v>
      </c>
      <c r="M2152" t="s">
        <v>13</v>
      </c>
      <c r="N2152" t="s">
        <v>21</v>
      </c>
      <c r="O2152" t="str">
        <f>_xlfn.XLOOKUP(Orders_CLEAN[[#This Row],[Region]],Region_lookup[RegionCode],Region_lookup[RegionName])</f>
        <v>KwaZulu-Natal</v>
      </c>
      <c r="P2152" t="s">
        <v>97</v>
      </c>
      <c r="Q2152" t="str">
        <f>_xlfn.XLOOKUP(Orders_CLEAN[[#This Row],[EmployeeID]],Employees[EmployeeID],Employees[EmployeeName])</f>
        <v>Bongani Sithole</v>
      </c>
      <c r="R2152" s="8">
        <f>Orders_CLEAN[[#This Row],[Quantity]]*Orders_CLEAN[[#This Row],[UnitPrice]]*(1-Orders_CLEAN[[#This Row],[Discount]])</f>
        <v>8217.69</v>
      </c>
      <c r="S2152" s="8">
        <f>Orders_CLEAN[[#This Row],[Cost]]*Orders_CLEAN[[#This Row],[Quantity]]</f>
        <v>4549.1000000000004</v>
      </c>
      <c r="T2152" s="8">
        <f>Orders_CLEAN[[#This Row],[LineTotal]]-Orders_CLEAN[[#This Row],[LineCost]]</f>
        <v>3668.59</v>
      </c>
      <c r="U2152" s="8" t="str">
        <f>IFERROR(IF(Orders_CLEAN[[#This Row],[Profit]]/Orders_CLEAN[[#This Row],[LineTotal]]&gt;0.3, "High", IF(Orders_CLEAN[[#This Row],[Profit]]/Orders_CLEAN[[#This Row],[LineTotal]]&gt;=0.15, "Medium", "Low")), "Quantity Error!")</f>
        <v>High</v>
      </c>
      <c r="V2152" s="8" t="str">
        <f>IF(COUNTIF(Returns[OrderID], Orders_CLEAN[[#This Row],[OrderID]])&gt;0, "Yes", "No")</f>
        <v>No</v>
      </c>
      <c r="W2152" s="19">
        <f>IF(Orders_CLEAN[[#This Row],[Returned]]="Yes",1,0)</f>
        <v>0</v>
      </c>
    </row>
    <row r="2153" spans="1:23" x14ac:dyDescent="0.2">
      <c r="A2153" t="s">
        <v>3016</v>
      </c>
      <c r="B2153" s="5">
        <v>45514</v>
      </c>
      <c r="C2153" s="5" t="str">
        <f>IF(Orders_CLEAN[[#This Row],[Quantity]]="", "Quantity Error!", "Q"&amp;ROUNDUP(MONTH(Orders_CLEAN[[#This Row],[OrderDate]])/3,0))</f>
        <v>Q3</v>
      </c>
      <c r="D2153" t="s">
        <v>117</v>
      </c>
      <c r="E2153" t="str">
        <f>_xlfn.XLOOKUP(Orders_CLEAN[[#This Row],[CustomerID]],Customers[CustomerID],Customers[CustomerName])</f>
        <v>Precious Dlamini</v>
      </c>
      <c r="F2153" t="s">
        <v>46</v>
      </c>
      <c r="G2153" t="str">
        <f>_xlfn.XLOOKUP(Orders_CLEAN[[#This Row],[ProductID]],Products[ProductID],Products[ProductName])</f>
        <v>Tables Model 4</v>
      </c>
      <c r="H2153" t="str">
        <f>_xlfn.XLOOKUP(Orders_CLEAN[[#This Row],[ProductName]],Products[ProductName],Products[Category])</f>
        <v>Furniture</v>
      </c>
      <c r="I2153" s="6">
        <f>_xlfn.XLOOKUP(Orders_CLEAN[[#This Row],[ProductID]],Products[ProductID],Products[Cost])</f>
        <v>707.97</v>
      </c>
      <c r="J2153">
        <v>4</v>
      </c>
      <c r="K2153" s="6">
        <v>1262.55</v>
      </c>
      <c r="L2153" s="7">
        <v>0</v>
      </c>
      <c r="M2153" t="s">
        <v>27</v>
      </c>
      <c r="N2153" t="s">
        <v>47</v>
      </c>
      <c r="O2153" t="str">
        <f>_xlfn.XLOOKUP(Orders_CLEAN[[#This Row],[Region]],Region_lookup[RegionCode],Region_lookup[RegionName])</f>
        <v>Eastern Cape</v>
      </c>
      <c r="P2153" t="s">
        <v>48</v>
      </c>
      <c r="Q2153" t="str">
        <f>_xlfn.XLOOKUP(Orders_CLEAN[[#This Row],[EmployeeID]],Employees[EmployeeID],Employees[EmployeeName])</f>
        <v>Sipho Ndlovu</v>
      </c>
      <c r="R2153" s="8">
        <f>Orders_CLEAN[[#This Row],[Quantity]]*Orders_CLEAN[[#This Row],[UnitPrice]]*(1-Orders_CLEAN[[#This Row],[Discount]])</f>
        <v>5050.2</v>
      </c>
      <c r="S2153" s="8">
        <f>Orders_CLEAN[[#This Row],[Cost]]*Orders_CLEAN[[#This Row],[Quantity]]</f>
        <v>2831.88</v>
      </c>
      <c r="T2153" s="8">
        <f>Orders_CLEAN[[#This Row],[LineTotal]]-Orders_CLEAN[[#This Row],[LineCost]]</f>
        <v>2218.3199999999997</v>
      </c>
      <c r="U2153" s="8" t="str">
        <f>IFERROR(IF(Orders_CLEAN[[#This Row],[Profit]]/Orders_CLEAN[[#This Row],[LineTotal]]&gt;0.3, "High", IF(Orders_CLEAN[[#This Row],[Profit]]/Orders_CLEAN[[#This Row],[LineTotal]]&gt;=0.15, "Medium", "Low")), "Quantity Error!")</f>
        <v>High</v>
      </c>
      <c r="V2153" s="8" t="str">
        <f>IF(COUNTIF(Returns[OrderID], Orders_CLEAN[[#This Row],[OrderID]])&gt;0, "Yes", "No")</f>
        <v>No</v>
      </c>
      <c r="W2153" s="19">
        <f>IF(Orders_CLEAN[[#This Row],[Returned]]="Yes",1,0)</f>
        <v>0</v>
      </c>
    </row>
    <row r="2154" spans="1:23" x14ac:dyDescent="0.2">
      <c r="A2154" t="s">
        <v>3018</v>
      </c>
      <c r="B2154" s="5">
        <v>45739</v>
      </c>
      <c r="C2154" s="5" t="str">
        <f>IF(Orders_CLEAN[[#This Row],[Quantity]]="", "Quantity Error!", "Q"&amp;ROUNDUP(MONTH(Orders_CLEAN[[#This Row],[OrderDate]])/3,0))</f>
        <v>Q1</v>
      </c>
      <c r="D2154" t="s">
        <v>846</v>
      </c>
      <c r="E2154" t="str">
        <f>_xlfn.XLOOKUP(Orders_CLEAN[[#This Row],[CustomerID]],Customers[CustomerID],Customers[CustomerName])</f>
        <v>Kagiso Nkosi</v>
      </c>
      <c r="F2154" t="s">
        <v>51</v>
      </c>
      <c r="G2154" t="str">
        <f>_xlfn.XLOOKUP(Orders_CLEAN[[#This Row],[ProductID]],Products[ProductID],Products[ProductName])</f>
        <v>Bookcases Model 4</v>
      </c>
      <c r="H2154" t="str">
        <f>_xlfn.XLOOKUP(Orders_CLEAN[[#This Row],[ProductName]],Products[ProductName],Products[Category])</f>
        <v>Furniture</v>
      </c>
      <c r="I2154" s="6">
        <f>_xlfn.XLOOKUP(Orders_CLEAN[[#This Row],[ProductID]],Products[ProductID],Products[Cost])</f>
        <v>539.9</v>
      </c>
      <c r="J2154">
        <v>3</v>
      </c>
      <c r="K2154" s="6">
        <v>1019.72</v>
      </c>
      <c r="L2154" s="7">
        <v>0</v>
      </c>
      <c r="M2154" t="s">
        <v>13</v>
      </c>
      <c r="N2154" t="s">
        <v>14</v>
      </c>
      <c r="O2154" t="str">
        <f>_xlfn.XLOOKUP(Orders_CLEAN[[#This Row],[Region]],Region_lookup[RegionCode],Region_lookup[RegionName])</f>
        <v>Western Cape</v>
      </c>
      <c r="P2154" t="s">
        <v>82</v>
      </c>
      <c r="Q2154" t="str">
        <f>_xlfn.XLOOKUP(Orders_CLEAN[[#This Row],[EmployeeID]],Employees[EmployeeID],Employees[EmployeeName])</f>
        <v>Thabo Pretorius</v>
      </c>
      <c r="R2154" s="8">
        <f>Orders_CLEAN[[#This Row],[Quantity]]*Orders_CLEAN[[#This Row],[UnitPrice]]*(1-Orders_CLEAN[[#This Row],[Discount]])</f>
        <v>3059.16</v>
      </c>
      <c r="S2154" s="8">
        <f>Orders_CLEAN[[#This Row],[Cost]]*Orders_CLEAN[[#This Row],[Quantity]]</f>
        <v>1619.6999999999998</v>
      </c>
      <c r="T2154" s="8">
        <f>Orders_CLEAN[[#This Row],[LineTotal]]-Orders_CLEAN[[#This Row],[LineCost]]</f>
        <v>1439.46</v>
      </c>
      <c r="U2154" s="8" t="str">
        <f>IFERROR(IF(Orders_CLEAN[[#This Row],[Profit]]/Orders_CLEAN[[#This Row],[LineTotal]]&gt;0.3, "High", IF(Orders_CLEAN[[#This Row],[Profit]]/Orders_CLEAN[[#This Row],[LineTotal]]&gt;=0.15, "Medium", "Low")), "Quantity Error!")</f>
        <v>High</v>
      </c>
      <c r="V2154" s="8" t="str">
        <f>IF(COUNTIF(Returns[OrderID], Orders_CLEAN[[#This Row],[OrderID]])&gt;0, "Yes", "No")</f>
        <v>No</v>
      </c>
      <c r="W2154" s="19">
        <f>IF(Orders_CLEAN[[#This Row],[Returned]]="Yes",1,0)</f>
        <v>0</v>
      </c>
    </row>
    <row r="2155" spans="1:23" x14ac:dyDescent="0.2">
      <c r="A2155" t="s">
        <v>3019</v>
      </c>
      <c r="B2155" s="5">
        <v>45761</v>
      </c>
      <c r="C2155" s="5" t="str">
        <f>IF(Orders_CLEAN[[#This Row],[Quantity]]="", "Quantity Error!", "Q"&amp;ROUNDUP(MONTH(Orders_CLEAN[[#This Row],[OrderDate]])/3,0))</f>
        <v>Q2</v>
      </c>
      <c r="D2155" t="s">
        <v>285</v>
      </c>
      <c r="E2155" t="str">
        <f>_xlfn.XLOOKUP(Orders_CLEAN[[#This Row],[CustomerID]],Customers[CustomerID],Customers[CustomerName])</f>
        <v>Francois Fourie</v>
      </c>
      <c r="F2155" t="s">
        <v>81</v>
      </c>
      <c r="G2155" t="str">
        <f>_xlfn.XLOOKUP(Orders_CLEAN[[#This Row],[ProductID]],Products[ProductID],Products[ProductName])</f>
        <v>Envelopes Model 2</v>
      </c>
      <c r="H2155" t="str">
        <f>_xlfn.XLOOKUP(Orders_CLEAN[[#This Row],[ProductName]],Products[ProductName],Products[Category])</f>
        <v>Office Supplies</v>
      </c>
      <c r="I2155" s="6">
        <f>_xlfn.XLOOKUP(Orders_CLEAN[[#This Row],[ProductID]],Products[ProductID],Products[Cost])</f>
        <v>599.25</v>
      </c>
      <c r="J2155">
        <v>12</v>
      </c>
      <c r="K2155" s="6">
        <v>849.05</v>
      </c>
      <c r="L2155" s="7">
        <v>0.1</v>
      </c>
      <c r="M2155" t="s">
        <v>27</v>
      </c>
      <c r="N2155" t="s">
        <v>31</v>
      </c>
      <c r="O2155" t="str">
        <f>_xlfn.XLOOKUP(Orders_CLEAN[[#This Row],[Region]],Region_lookup[RegionCode],Region_lookup[RegionName])</f>
        <v>Gauteng</v>
      </c>
      <c r="P2155" t="s">
        <v>43</v>
      </c>
      <c r="Q2155" t="str">
        <f>_xlfn.XLOOKUP(Orders_CLEAN[[#This Row],[EmployeeID]],Employees[EmployeeID],Employees[EmployeeName])</f>
        <v>Thabo Dlamini</v>
      </c>
      <c r="R2155" s="8">
        <f>Orders_CLEAN[[#This Row],[Quantity]]*Orders_CLEAN[[#This Row],[UnitPrice]]*(1-Orders_CLEAN[[#This Row],[Discount]])</f>
        <v>9169.74</v>
      </c>
      <c r="S2155" s="8">
        <f>Orders_CLEAN[[#This Row],[Cost]]*Orders_CLEAN[[#This Row],[Quantity]]</f>
        <v>7191</v>
      </c>
      <c r="T2155" s="8">
        <f>Orders_CLEAN[[#This Row],[LineTotal]]-Orders_CLEAN[[#This Row],[LineCost]]</f>
        <v>1978.7399999999998</v>
      </c>
      <c r="U2155" s="8" t="str">
        <f>IFERROR(IF(Orders_CLEAN[[#This Row],[Profit]]/Orders_CLEAN[[#This Row],[LineTotal]]&gt;0.3, "High", IF(Orders_CLEAN[[#This Row],[Profit]]/Orders_CLEAN[[#This Row],[LineTotal]]&gt;=0.15, "Medium", "Low")), "Quantity Error!")</f>
        <v>Medium</v>
      </c>
      <c r="V2155" s="8" t="str">
        <f>IF(COUNTIF(Returns[OrderID], Orders_CLEAN[[#This Row],[OrderID]])&gt;0, "Yes", "No")</f>
        <v>No</v>
      </c>
      <c r="W2155" s="19">
        <f>IF(Orders_CLEAN[[#This Row],[Returned]]="Yes",1,0)</f>
        <v>0</v>
      </c>
    </row>
    <row r="2156" spans="1:23" x14ac:dyDescent="0.2">
      <c r="A2156" t="s">
        <v>3020</v>
      </c>
      <c r="B2156" s="5">
        <v>45669</v>
      </c>
      <c r="C2156" s="5" t="str">
        <f>IF(Orders_CLEAN[[#This Row],[Quantity]]="", "Quantity Error!", "Q"&amp;ROUNDUP(MONTH(Orders_CLEAN[[#This Row],[OrderDate]])/3,0))</f>
        <v>Q1</v>
      </c>
      <c r="D2156" t="s">
        <v>25</v>
      </c>
      <c r="E2156" t="str">
        <f>_xlfn.XLOOKUP(Orders_CLEAN[[#This Row],[CustomerID]],Customers[CustomerID],Customers[CustomerName])</f>
        <v>Anja Pretorius</v>
      </c>
      <c r="F2156" t="s">
        <v>26</v>
      </c>
      <c r="G2156" t="str">
        <f>_xlfn.XLOOKUP(Orders_CLEAN[[#This Row],[ProductID]],Products[ProductID],Products[ProductName])</f>
        <v>Bookcases Model 3</v>
      </c>
      <c r="H2156" t="str">
        <f>_xlfn.XLOOKUP(Orders_CLEAN[[#This Row],[ProductName]],Products[ProductName],Products[Category])</f>
        <v>Furniture</v>
      </c>
      <c r="I2156" s="6">
        <f>_xlfn.XLOOKUP(Orders_CLEAN[[#This Row],[ProductID]],Products[ProductID],Products[Cost])</f>
        <v>431.57</v>
      </c>
      <c r="J2156">
        <v>12</v>
      </c>
      <c r="K2156" s="6">
        <v>725.92</v>
      </c>
      <c r="L2156" s="7">
        <v>0</v>
      </c>
      <c r="M2156" t="s">
        <v>27</v>
      </c>
      <c r="N2156" t="s">
        <v>14</v>
      </c>
      <c r="O2156" t="str">
        <f>_xlfn.XLOOKUP(Orders_CLEAN[[#This Row],[Region]],Region_lookup[RegionCode],Region_lookup[RegionName])</f>
        <v>Western Cape</v>
      </c>
      <c r="P2156" t="s">
        <v>82</v>
      </c>
      <c r="Q2156" t="str">
        <f>_xlfn.XLOOKUP(Orders_CLEAN[[#This Row],[EmployeeID]],Employees[EmployeeID],Employees[EmployeeName])</f>
        <v>Thabo Pretorius</v>
      </c>
      <c r="R2156" s="8">
        <f>Orders_CLEAN[[#This Row],[Quantity]]*Orders_CLEAN[[#This Row],[UnitPrice]]*(1-Orders_CLEAN[[#This Row],[Discount]])</f>
        <v>8711.0399999999991</v>
      </c>
      <c r="S2156" s="8">
        <f>Orders_CLEAN[[#This Row],[Cost]]*Orders_CLEAN[[#This Row],[Quantity]]</f>
        <v>5178.84</v>
      </c>
      <c r="T2156" s="8">
        <f>Orders_CLEAN[[#This Row],[LineTotal]]-Orders_CLEAN[[#This Row],[LineCost]]</f>
        <v>3532.1999999999989</v>
      </c>
      <c r="U2156" s="8" t="str">
        <f>IFERROR(IF(Orders_CLEAN[[#This Row],[Profit]]/Orders_CLEAN[[#This Row],[LineTotal]]&gt;0.3, "High", IF(Orders_CLEAN[[#This Row],[Profit]]/Orders_CLEAN[[#This Row],[LineTotal]]&gt;=0.15, "Medium", "Low")), "Quantity Error!")</f>
        <v>High</v>
      </c>
      <c r="V2156" s="8" t="str">
        <f>IF(COUNTIF(Returns[OrderID], Orders_CLEAN[[#This Row],[OrderID]])&gt;0, "Yes", "No")</f>
        <v>No</v>
      </c>
      <c r="W2156" s="19">
        <f>IF(Orders_CLEAN[[#This Row],[Returned]]="Yes",1,0)</f>
        <v>0</v>
      </c>
    </row>
    <row r="2157" spans="1:23" x14ac:dyDescent="0.2">
      <c r="A2157" t="s">
        <v>3021</v>
      </c>
      <c r="B2157" s="5">
        <v>45629</v>
      </c>
      <c r="C2157" s="5" t="str">
        <f>IF(Orders_CLEAN[[#This Row],[Quantity]]="", "Quantity Error!", "Q"&amp;ROUNDUP(MONTH(Orders_CLEAN[[#This Row],[OrderDate]])/3,0))</f>
        <v>Q4</v>
      </c>
      <c r="D2157" t="s">
        <v>279</v>
      </c>
      <c r="E2157" t="str">
        <f>_xlfn.XLOOKUP(Orders_CLEAN[[#This Row],[CustomerID]],Customers[CustomerID],Customers[CustomerName])</f>
        <v>Bongani Khumalo</v>
      </c>
      <c r="F2157" t="s">
        <v>88</v>
      </c>
      <c r="G2157" t="str">
        <f>_xlfn.XLOOKUP(Orders_CLEAN[[#This Row],[ProductID]],Products[ProductID],Products[ProductName])</f>
        <v>Tables Model 2</v>
      </c>
      <c r="H2157" t="str">
        <f>_xlfn.XLOOKUP(Orders_CLEAN[[#This Row],[ProductName]],Products[ProductName],Products[Category])</f>
        <v>Furniture</v>
      </c>
      <c r="I2157" s="6">
        <f>_xlfn.XLOOKUP(Orders_CLEAN[[#This Row],[ProductID]],Products[ProductID],Products[Cost])</f>
        <v>752.53</v>
      </c>
      <c r="J2157">
        <v>11</v>
      </c>
      <c r="K2157" s="6">
        <v>1018.12</v>
      </c>
      <c r="L2157" s="7">
        <v>0</v>
      </c>
      <c r="M2157" t="s">
        <v>13</v>
      </c>
      <c r="N2157" t="s">
        <v>47</v>
      </c>
      <c r="O2157" t="str">
        <f>_xlfn.XLOOKUP(Orders_CLEAN[[#This Row],[Region]],Region_lookup[RegionCode],Region_lookup[RegionName])</f>
        <v>Eastern Cape</v>
      </c>
      <c r="P2157" t="s">
        <v>75</v>
      </c>
      <c r="Q2157" t="str">
        <f>_xlfn.XLOOKUP(Orders_CLEAN[[#This Row],[EmployeeID]],Employees[EmployeeID],Employees[EmployeeName])</f>
        <v>Francois Steyn</v>
      </c>
      <c r="R2157" s="8">
        <f>Orders_CLEAN[[#This Row],[Quantity]]*Orders_CLEAN[[#This Row],[UnitPrice]]*(1-Orders_CLEAN[[#This Row],[Discount]])</f>
        <v>11199.32</v>
      </c>
      <c r="S2157" s="8">
        <f>Orders_CLEAN[[#This Row],[Cost]]*Orders_CLEAN[[#This Row],[Quantity]]</f>
        <v>8277.83</v>
      </c>
      <c r="T2157" s="8">
        <f>Orders_CLEAN[[#This Row],[LineTotal]]-Orders_CLEAN[[#This Row],[LineCost]]</f>
        <v>2921.49</v>
      </c>
      <c r="U2157" s="8" t="str">
        <f>IFERROR(IF(Orders_CLEAN[[#This Row],[Profit]]/Orders_CLEAN[[#This Row],[LineTotal]]&gt;0.3, "High", IF(Orders_CLEAN[[#This Row],[Profit]]/Orders_CLEAN[[#This Row],[LineTotal]]&gt;=0.15, "Medium", "Low")), "Quantity Error!")</f>
        <v>Medium</v>
      </c>
      <c r="V2157" s="8" t="str">
        <f>IF(COUNTIF(Returns[OrderID], Orders_CLEAN[[#This Row],[OrderID]])&gt;0, "Yes", "No")</f>
        <v>No</v>
      </c>
      <c r="W2157" s="19">
        <f>IF(Orders_CLEAN[[#This Row],[Returned]]="Yes",1,0)</f>
        <v>0</v>
      </c>
    </row>
    <row r="2158" spans="1:23" x14ac:dyDescent="0.2">
      <c r="A2158" t="s">
        <v>3022</v>
      </c>
      <c r="B2158" s="5">
        <v>45589</v>
      </c>
      <c r="C2158" s="5" t="str">
        <f>IF(Orders_CLEAN[[#This Row],[Quantity]]="", "Quantity Error!", "Q"&amp;ROUNDUP(MONTH(Orders_CLEAN[[#This Row],[OrderDate]])/3,0))</f>
        <v>Q4</v>
      </c>
      <c r="D2158" t="s">
        <v>204</v>
      </c>
      <c r="E2158" t="str">
        <f>_xlfn.XLOOKUP(Orders_CLEAN[[#This Row],[CustomerID]],Customers[CustomerID],Customers[CustomerName])</f>
        <v>Elmarie Mbatha</v>
      </c>
      <c r="F2158" t="s">
        <v>85</v>
      </c>
      <c r="G2158" t="str">
        <f>_xlfn.XLOOKUP(Orders_CLEAN[[#This Row],[ProductID]],Products[ProductID],Products[ProductName])</f>
        <v>Monitors Model 3</v>
      </c>
      <c r="H2158" t="str">
        <f>_xlfn.XLOOKUP(Orders_CLEAN[[#This Row],[ProductName]],Products[ProductName],Products[Category])</f>
        <v>Technology</v>
      </c>
      <c r="I2158" s="6">
        <f>_xlfn.XLOOKUP(Orders_CLEAN[[#This Row],[ProductID]],Products[ProductID],Products[Cost])</f>
        <v>710.37</v>
      </c>
      <c r="J2158">
        <v>10</v>
      </c>
      <c r="K2158" s="6">
        <v>979.52</v>
      </c>
      <c r="L2158" s="7">
        <v>0</v>
      </c>
      <c r="M2158" t="s">
        <v>36</v>
      </c>
      <c r="N2158" t="s">
        <v>14</v>
      </c>
      <c r="O2158" t="str">
        <f>_xlfn.XLOOKUP(Orders_CLEAN[[#This Row],[Region]],Region_lookup[RegionCode],Region_lookup[RegionName])</f>
        <v>Western Cape</v>
      </c>
      <c r="P2158" t="s">
        <v>15</v>
      </c>
      <c r="Q2158" t="str">
        <f>_xlfn.XLOOKUP(Orders_CLEAN[[#This Row],[EmployeeID]],Employees[EmployeeID],Employees[EmployeeName])</f>
        <v>Anja Fourie</v>
      </c>
      <c r="R2158" s="8">
        <f>Orders_CLEAN[[#This Row],[Quantity]]*Orders_CLEAN[[#This Row],[UnitPrice]]*(1-Orders_CLEAN[[#This Row],[Discount]])</f>
        <v>9795.2000000000007</v>
      </c>
      <c r="S2158" s="8">
        <f>Orders_CLEAN[[#This Row],[Cost]]*Orders_CLEAN[[#This Row],[Quantity]]</f>
        <v>7103.7</v>
      </c>
      <c r="T2158" s="8">
        <f>Orders_CLEAN[[#This Row],[LineTotal]]-Orders_CLEAN[[#This Row],[LineCost]]</f>
        <v>2691.5000000000009</v>
      </c>
      <c r="U2158" s="8" t="str">
        <f>IFERROR(IF(Orders_CLEAN[[#This Row],[Profit]]/Orders_CLEAN[[#This Row],[LineTotal]]&gt;0.3, "High", IF(Orders_CLEAN[[#This Row],[Profit]]/Orders_CLEAN[[#This Row],[LineTotal]]&gt;=0.15, "Medium", "Low")), "Quantity Error!")</f>
        <v>Medium</v>
      </c>
      <c r="V2158" s="8" t="str">
        <f>IF(COUNTIF(Returns[OrderID], Orders_CLEAN[[#This Row],[OrderID]])&gt;0, "Yes", "No")</f>
        <v>No</v>
      </c>
      <c r="W2158" s="19">
        <f>IF(Orders_CLEAN[[#This Row],[Returned]]="Yes",1,0)</f>
        <v>0</v>
      </c>
    </row>
    <row r="2159" spans="1:23" x14ac:dyDescent="0.2">
      <c r="A2159" t="s">
        <v>3023</v>
      </c>
      <c r="B2159" s="5">
        <v>45585</v>
      </c>
      <c r="C2159" s="5" t="str">
        <f>IF(Orders_CLEAN[[#This Row],[Quantity]]="", "Quantity Error!", "Q"&amp;ROUNDUP(MONTH(Orders_CLEAN[[#This Row],[OrderDate]])/3,0))</f>
        <v>Q4</v>
      </c>
      <c r="D2159" t="s">
        <v>296</v>
      </c>
      <c r="E2159" t="str">
        <f>_xlfn.XLOOKUP(Orders_CLEAN[[#This Row],[CustomerID]],Customers[CustomerID],Customers[CustomerName])</f>
        <v>Francois Le Roux</v>
      </c>
      <c r="F2159" t="s">
        <v>55</v>
      </c>
      <c r="G2159" t="str">
        <f>_xlfn.XLOOKUP(Orders_CLEAN[[#This Row],[ProductID]],Products[ProductID],Products[ProductName])</f>
        <v>Paper Model 3</v>
      </c>
      <c r="H2159" t="str">
        <f>_xlfn.XLOOKUP(Orders_CLEAN[[#This Row],[ProductName]],Products[ProductName],Products[Category])</f>
        <v>Office Supplies</v>
      </c>
      <c r="I2159" s="6">
        <f>_xlfn.XLOOKUP(Orders_CLEAN[[#This Row],[ProductID]],Products[ProductID],Products[Cost])</f>
        <v>239.71</v>
      </c>
      <c r="J2159">
        <v>7</v>
      </c>
      <c r="K2159" s="6">
        <v>522.34</v>
      </c>
      <c r="L2159" s="7">
        <v>0.05</v>
      </c>
      <c r="M2159" t="s">
        <v>62</v>
      </c>
      <c r="N2159" t="s">
        <v>47</v>
      </c>
      <c r="O2159" t="str">
        <f>_xlfn.XLOOKUP(Orders_CLEAN[[#This Row],[Region]],Region_lookup[RegionCode],Region_lookup[RegionName])</f>
        <v>Eastern Cape</v>
      </c>
      <c r="P2159" t="s">
        <v>75</v>
      </c>
      <c r="Q2159" t="str">
        <f>_xlfn.XLOOKUP(Orders_CLEAN[[#This Row],[EmployeeID]],Employees[EmployeeID],Employees[EmployeeName])</f>
        <v>Francois Steyn</v>
      </c>
      <c r="R2159" s="8">
        <f>Orders_CLEAN[[#This Row],[Quantity]]*Orders_CLEAN[[#This Row],[UnitPrice]]*(1-Orders_CLEAN[[#This Row],[Discount]])</f>
        <v>3473.5610000000001</v>
      </c>
      <c r="S2159" s="8">
        <f>Orders_CLEAN[[#This Row],[Cost]]*Orders_CLEAN[[#This Row],[Quantity]]</f>
        <v>1677.97</v>
      </c>
      <c r="T2159" s="8">
        <f>Orders_CLEAN[[#This Row],[LineTotal]]-Orders_CLEAN[[#This Row],[LineCost]]</f>
        <v>1795.5910000000001</v>
      </c>
      <c r="U2159" s="8" t="str">
        <f>IFERROR(IF(Orders_CLEAN[[#This Row],[Profit]]/Orders_CLEAN[[#This Row],[LineTotal]]&gt;0.3, "High", IF(Orders_CLEAN[[#This Row],[Profit]]/Orders_CLEAN[[#This Row],[LineTotal]]&gt;=0.15, "Medium", "Low")), "Quantity Error!")</f>
        <v>High</v>
      </c>
      <c r="V2159" s="8" t="str">
        <f>IF(COUNTIF(Returns[OrderID], Orders_CLEAN[[#This Row],[OrderID]])&gt;0, "Yes", "No")</f>
        <v>No</v>
      </c>
      <c r="W2159" s="19">
        <f>IF(Orders_CLEAN[[#This Row],[Returned]]="Yes",1,0)</f>
        <v>0</v>
      </c>
    </row>
    <row r="2160" spans="1:23" x14ac:dyDescent="0.2">
      <c r="A2160" t="s">
        <v>3025</v>
      </c>
      <c r="B2160" s="5">
        <v>45576</v>
      </c>
      <c r="C2160" s="5" t="str">
        <f>IF(Orders_CLEAN[[#This Row],[Quantity]]="", "Quantity Error!", "Q"&amp;ROUNDUP(MONTH(Orders_CLEAN[[#This Row],[OrderDate]])/3,0))</f>
        <v>Q4</v>
      </c>
      <c r="D2160" t="s">
        <v>404</v>
      </c>
      <c r="E2160" t="str">
        <f>_xlfn.XLOOKUP(Orders_CLEAN[[#This Row],[CustomerID]],Customers[CustomerID],Customers[CustomerName])</f>
        <v>Riaan Botha</v>
      </c>
      <c r="F2160" t="s">
        <v>144</v>
      </c>
      <c r="G2160" t="str">
        <f>_xlfn.XLOOKUP(Orders_CLEAN[[#This Row],[ProductID]],Products[ProductID],Products[ProductName])</f>
        <v>Bookcases Model 1</v>
      </c>
      <c r="H2160" t="str">
        <f>_xlfn.XLOOKUP(Orders_CLEAN[[#This Row],[ProductName]],Products[ProductName],Products[Category])</f>
        <v>Furniture</v>
      </c>
      <c r="I2160" s="6">
        <f>_xlfn.XLOOKUP(Orders_CLEAN[[#This Row],[ProductID]],Products[ProductID],Products[Cost])</f>
        <v>644.65</v>
      </c>
      <c r="J2160">
        <v>11</v>
      </c>
      <c r="K2160" s="6">
        <v>1029.82</v>
      </c>
      <c r="L2160" s="7">
        <v>0</v>
      </c>
      <c r="M2160" t="s">
        <v>13</v>
      </c>
      <c r="N2160" t="s">
        <v>21</v>
      </c>
      <c r="O2160" t="str">
        <f>_xlfn.XLOOKUP(Orders_CLEAN[[#This Row],[Region]],Region_lookup[RegionCode],Region_lookup[RegionName])</f>
        <v>KwaZulu-Natal</v>
      </c>
      <c r="P2160" t="s">
        <v>97</v>
      </c>
      <c r="Q2160" t="str">
        <f>_xlfn.XLOOKUP(Orders_CLEAN[[#This Row],[EmployeeID]],Employees[EmployeeID],Employees[EmployeeName])</f>
        <v>Bongani Sithole</v>
      </c>
      <c r="R2160" s="8">
        <f>Orders_CLEAN[[#This Row],[Quantity]]*Orders_CLEAN[[#This Row],[UnitPrice]]*(1-Orders_CLEAN[[#This Row],[Discount]])</f>
        <v>11328.019999999999</v>
      </c>
      <c r="S2160" s="8">
        <f>Orders_CLEAN[[#This Row],[Cost]]*Orders_CLEAN[[#This Row],[Quantity]]</f>
        <v>7091.15</v>
      </c>
      <c r="T2160" s="8">
        <f>Orders_CLEAN[[#This Row],[LineTotal]]-Orders_CLEAN[[#This Row],[LineCost]]</f>
        <v>4236.869999999999</v>
      </c>
      <c r="U2160" s="8" t="str">
        <f>IFERROR(IF(Orders_CLEAN[[#This Row],[Profit]]/Orders_CLEAN[[#This Row],[LineTotal]]&gt;0.3, "High", IF(Orders_CLEAN[[#This Row],[Profit]]/Orders_CLEAN[[#This Row],[LineTotal]]&gt;=0.15, "Medium", "Low")), "Quantity Error!")</f>
        <v>High</v>
      </c>
      <c r="V2160" s="8" t="str">
        <f>IF(COUNTIF(Returns[OrderID], Orders_CLEAN[[#This Row],[OrderID]])&gt;0, "Yes", "No")</f>
        <v>No</v>
      </c>
      <c r="W2160" s="19">
        <f>IF(Orders_CLEAN[[#This Row],[Returned]]="Yes",1,0)</f>
        <v>0</v>
      </c>
    </row>
    <row r="2161" spans="1:23" x14ac:dyDescent="0.2">
      <c r="A2161" t="s">
        <v>3026</v>
      </c>
      <c r="B2161" s="5">
        <v>45745</v>
      </c>
      <c r="C2161" s="5" t="str">
        <f>IF(Orders_CLEAN[[#This Row],[Quantity]]="", "Quantity Error!", "Q"&amp;ROUNDUP(MONTH(Orders_CLEAN[[#This Row],[OrderDate]])/3,0))</f>
        <v>Q1</v>
      </c>
      <c r="D2161" t="s">
        <v>126</v>
      </c>
      <c r="E2161" t="str">
        <f>_xlfn.XLOOKUP(Orders_CLEAN[[#This Row],[CustomerID]],Customers[CustomerID],Customers[CustomerName])</f>
        <v>Sipho Molefe</v>
      </c>
      <c r="F2161" t="s">
        <v>85</v>
      </c>
      <c r="G2161" t="str">
        <f>_xlfn.XLOOKUP(Orders_CLEAN[[#This Row],[ProductID]],Products[ProductID],Products[ProductName])</f>
        <v>Monitors Model 3</v>
      </c>
      <c r="H2161" t="str">
        <f>_xlfn.XLOOKUP(Orders_CLEAN[[#This Row],[ProductName]],Products[ProductName],Products[Category])</f>
        <v>Technology</v>
      </c>
      <c r="I2161" s="6">
        <f>_xlfn.XLOOKUP(Orders_CLEAN[[#This Row],[ProductID]],Products[ProductID],Products[Cost])</f>
        <v>710.37</v>
      </c>
      <c r="J2161">
        <v>6</v>
      </c>
      <c r="K2161" s="6">
        <v>979.52</v>
      </c>
      <c r="L2161" s="7">
        <v>0</v>
      </c>
      <c r="M2161" t="s">
        <v>36</v>
      </c>
      <c r="N2161" t="s">
        <v>31</v>
      </c>
      <c r="O2161" t="str">
        <f>_xlfn.XLOOKUP(Orders_CLEAN[[#This Row],[Region]],Region_lookup[RegionCode],Region_lookup[RegionName])</f>
        <v>Gauteng</v>
      </c>
      <c r="P2161" t="s">
        <v>32</v>
      </c>
      <c r="Q2161" t="str">
        <f>_xlfn.XLOOKUP(Orders_CLEAN[[#This Row],[EmployeeID]],Employees[EmployeeID],Employees[EmployeeName])</f>
        <v>Nomvula Mokoena</v>
      </c>
      <c r="R2161" s="8">
        <f>Orders_CLEAN[[#This Row],[Quantity]]*Orders_CLEAN[[#This Row],[UnitPrice]]*(1-Orders_CLEAN[[#This Row],[Discount]])</f>
        <v>5877.12</v>
      </c>
      <c r="S2161" s="8">
        <f>Orders_CLEAN[[#This Row],[Cost]]*Orders_CLEAN[[#This Row],[Quantity]]</f>
        <v>4262.22</v>
      </c>
      <c r="T2161" s="8">
        <f>Orders_CLEAN[[#This Row],[LineTotal]]-Orders_CLEAN[[#This Row],[LineCost]]</f>
        <v>1614.8999999999996</v>
      </c>
      <c r="U2161" s="8" t="str">
        <f>IFERROR(IF(Orders_CLEAN[[#This Row],[Profit]]/Orders_CLEAN[[#This Row],[LineTotal]]&gt;0.3, "High", IF(Orders_CLEAN[[#This Row],[Profit]]/Orders_CLEAN[[#This Row],[LineTotal]]&gt;=0.15, "Medium", "Low")), "Quantity Error!")</f>
        <v>Medium</v>
      </c>
      <c r="V2161" s="8" t="str">
        <f>IF(COUNTIF(Returns[OrderID], Orders_CLEAN[[#This Row],[OrderID]])&gt;0, "Yes", "No")</f>
        <v>Yes</v>
      </c>
      <c r="W2161" s="19">
        <f>IF(Orders_CLEAN[[#This Row],[Returned]]="Yes",1,0)</f>
        <v>1</v>
      </c>
    </row>
    <row r="2162" spans="1:23" x14ac:dyDescent="0.2">
      <c r="A2162" t="s">
        <v>3027</v>
      </c>
      <c r="B2162" s="5">
        <v>45314</v>
      </c>
      <c r="C2162" s="5" t="str">
        <f>IF(Orders_CLEAN[[#This Row],[Quantity]]="", "Quantity Error!", "Q"&amp;ROUNDUP(MONTH(Orders_CLEAN[[#This Row],[OrderDate]])/3,0))</f>
        <v>Q1</v>
      </c>
      <c r="D2162" t="s">
        <v>34</v>
      </c>
      <c r="E2162" t="str">
        <f>_xlfn.XLOOKUP(Orders_CLEAN[[#This Row],[CustomerID]],Customers[CustomerID],Customers[CustomerName])</f>
        <v>Anja Mahlangu</v>
      </c>
      <c r="F2162" t="s">
        <v>158</v>
      </c>
      <c r="G2162" t="str">
        <f>_xlfn.XLOOKUP(Orders_CLEAN[[#This Row],[ProductID]],Products[ProductID],Products[ProductName])</f>
        <v>Desks Model 1</v>
      </c>
      <c r="H2162" t="str">
        <f>_xlfn.XLOOKUP(Orders_CLEAN[[#This Row],[ProductName]],Products[ProductName],Products[Category])</f>
        <v>Furniture</v>
      </c>
      <c r="I2162" s="6">
        <f>_xlfn.XLOOKUP(Orders_CLEAN[[#This Row],[ProductID]],Products[ProductID],Products[Cost])</f>
        <v>731.22</v>
      </c>
      <c r="J2162">
        <v>5</v>
      </c>
      <c r="K2162" s="6">
        <v>1490.92</v>
      </c>
      <c r="L2162" s="7">
        <v>0</v>
      </c>
      <c r="M2162" t="s">
        <v>27</v>
      </c>
      <c r="N2162" t="s">
        <v>14</v>
      </c>
      <c r="O2162" t="str">
        <f>_xlfn.XLOOKUP(Orders_CLEAN[[#This Row],[Region]],Region_lookup[RegionCode],Region_lookup[RegionName])</f>
        <v>Western Cape</v>
      </c>
      <c r="P2162" t="s">
        <v>15</v>
      </c>
      <c r="Q2162" t="str">
        <f>_xlfn.XLOOKUP(Orders_CLEAN[[#This Row],[EmployeeID]],Employees[EmployeeID],Employees[EmployeeName])</f>
        <v>Anja Fourie</v>
      </c>
      <c r="R2162" s="8">
        <f>Orders_CLEAN[[#This Row],[Quantity]]*Orders_CLEAN[[#This Row],[UnitPrice]]*(1-Orders_CLEAN[[#This Row],[Discount]])</f>
        <v>7454.6</v>
      </c>
      <c r="S2162" s="8">
        <f>Orders_CLEAN[[#This Row],[Cost]]*Orders_CLEAN[[#This Row],[Quantity]]</f>
        <v>3656.1000000000004</v>
      </c>
      <c r="T2162" s="8">
        <f>Orders_CLEAN[[#This Row],[LineTotal]]-Orders_CLEAN[[#This Row],[LineCost]]</f>
        <v>3798.5</v>
      </c>
      <c r="U2162" s="8" t="str">
        <f>IFERROR(IF(Orders_CLEAN[[#This Row],[Profit]]/Orders_CLEAN[[#This Row],[LineTotal]]&gt;0.3, "High", IF(Orders_CLEAN[[#This Row],[Profit]]/Orders_CLEAN[[#This Row],[LineTotal]]&gt;=0.15, "Medium", "Low")), "Quantity Error!")</f>
        <v>High</v>
      </c>
      <c r="V2162" s="8" t="str">
        <f>IF(COUNTIF(Returns[OrderID], Orders_CLEAN[[#This Row],[OrderID]])&gt;0, "Yes", "No")</f>
        <v>No</v>
      </c>
      <c r="W2162" s="19">
        <f>IF(Orders_CLEAN[[#This Row],[Returned]]="Yes",1,0)</f>
        <v>0</v>
      </c>
    </row>
    <row r="2163" spans="1:23" x14ac:dyDescent="0.2">
      <c r="A2163" t="s">
        <v>3028</v>
      </c>
      <c r="B2163" s="5">
        <v>45300</v>
      </c>
      <c r="C2163" s="5" t="str">
        <f>IF(Orders_CLEAN[[#This Row],[Quantity]]="", "Quantity Error!", "Q"&amp;ROUNDUP(MONTH(Orders_CLEAN[[#This Row],[OrderDate]])/3,0))</f>
        <v>Q1</v>
      </c>
      <c r="D2163" t="s">
        <v>103</v>
      </c>
      <c r="E2163" t="str">
        <f>_xlfn.XLOOKUP(Orders_CLEAN[[#This Row],[CustomerID]],Customers[CustomerID],Customers[CustomerName])</f>
        <v>Kagiso Khumalo</v>
      </c>
      <c r="F2163" t="s">
        <v>144</v>
      </c>
      <c r="G2163" t="str">
        <f>_xlfn.XLOOKUP(Orders_CLEAN[[#This Row],[ProductID]],Products[ProductID],Products[ProductName])</f>
        <v>Bookcases Model 1</v>
      </c>
      <c r="H2163" t="str">
        <f>_xlfn.XLOOKUP(Orders_CLEAN[[#This Row],[ProductName]],Products[ProductName],Products[Category])</f>
        <v>Furniture</v>
      </c>
      <c r="I2163" s="6">
        <f>_xlfn.XLOOKUP(Orders_CLEAN[[#This Row],[ProductID]],Products[ProductID],Products[Cost])</f>
        <v>644.65</v>
      </c>
      <c r="J2163">
        <v>7</v>
      </c>
      <c r="K2163" s="6">
        <v>1029.82</v>
      </c>
      <c r="L2163" s="7">
        <v>0</v>
      </c>
      <c r="M2163" t="s">
        <v>62</v>
      </c>
      <c r="N2163" t="s">
        <v>21</v>
      </c>
      <c r="O2163" t="str">
        <f>_xlfn.XLOOKUP(Orders_CLEAN[[#This Row],[Region]],Region_lookup[RegionCode],Region_lookup[RegionName])</f>
        <v>KwaZulu-Natal</v>
      </c>
      <c r="P2163" t="s">
        <v>22</v>
      </c>
      <c r="Q2163" t="str">
        <f>_xlfn.XLOOKUP(Orders_CLEAN[[#This Row],[EmployeeID]],Employees[EmployeeID],Employees[EmployeeName])</f>
        <v>Thabo Le Roux</v>
      </c>
      <c r="R2163" s="8">
        <f>Orders_CLEAN[[#This Row],[Quantity]]*Orders_CLEAN[[#This Row],[UnitPrice]]*(1-Orders_CLEAN[[#This Row],[Discount]])</f>
        <v>7208.74</v>
      </c>
      <c r="S2163" s="8">
        <f>Orders_CLEAN[[#This Row],[Cost]]*Orders_CLEAN[[#This Row],[Quantity]]</f>
        <v>4512.55</v>
      </c>
      <c r="T2163" s="8">
        <f>Orders_CLEAN[[#This Row],[LineTotal]]-Orders_CLEAN[[#This Row],[LineCost]]</f>
        <v>2696.1899999999996</v>
      </c>
      <c r="U2163" s="8" t="str">
        <f>IFERROR(IF(Orders_CLEAN[[#This Row],[Profit]]/Orders_CLEAN[[#This Row],[LineTotal]]&gt;0.3, "High", IF(Orders_CLEAN[[#This Row],[Profit]]/Orders_CLEAN[[#This Row],[LineTotal]]&gt;=0.15, "Medium", "Low")), "Quantity Error!")</f>
        <v>High</v>
      </c>
      <c r="V2163" s="8" t="str">
        <f>IF(COUNTIF(Returns[OrderID], Orders_CLEAN[[#This Row],[OrderID]])&gt;0, "Yes", "No")</f>
        <v>No</v>
      </c>
      <c r="W2163" s="19">
        <f>IF(Orders_CLEAN[[#This Row],[Returned]]="Yes",1,0)</f>
        <v>0</v>
      </c>
    </row>
    <row r="2164" spans="1:23" x14ac:dyDescent="0.2">
      <c r="A2164" t="s">
        <v>3029</v>
      </c>
      <c r="B2164" s="5">
        <v>45818</v>
      </c>
      <c r="C2164" s="5" t="str">
        <f>IF(Orders_CLEAN[[#This Row],[Quantity]]="", "Quantity Error!", "Q"&amp;ROUNDUP(MONTH(Orders_CLEAN[[#This Row],[OrderDate]])/3,0))</f>
        <v>Q2</v>
      </c>
      <c r="D2164" t="s">
        <v>1164</v>
      </c>
      <c r="E2164" t="str">
        <f>_xlfn.XLOOKUP(Orders_CLEAN[[#This Row],[CustomerID]],Customers[CustomerID],Customers[CustomerName])</f>
        <v>Nomvula Coetzee</v>
      </c>
      <c r="F2164" t="s">
        <v>30</v>
      </c>
      <c r="G2164" t="str">
        <f>_xlfn.XLOOKUP(Orders_CLEAN[[#This Row],[ProductID]],Products[ProductID],Products[ProductName])</f>
        <v>Paper Model 4</v>
      </c>
      <c r="H2164" t="str">
        <f>_xlfn.XLOOKUP(Orders_CLEAN[[#This Row],[ProductName]],Products[ProductName],Products[Category])</f>
        <v>Office Supplies</v>
      </c>
      <c r="I2164" s="6">
        <f>_xlfn.XLOOKUP(Orders_CLEAN[[#This Row],[ProductID]],Products[ProductID],Products[Cost])</f>
        <v>528.29</v>
      </c>
      <c r="J2164">
        <v>2</v>
      </c>
      <c r="K2164" s="6">
        <v>798.12</v>
      </c>
      <c r="L2164" s="7">
        <v>0</v>
      </c>
      <c r="M2164" t="s">
        <v>36</v>
      </c>
      <c r="N2164" t="s">
        <v>14</v>
      </c>
      <c r="O2164" t="str">
        <f>_xlfn.XLOOKUP(Orders_CLEAN[[#This Row],[Region]],Region_lookup[RegionCode],Region_lookup[RegionName])</f>
        <v>Western Cape</v>
      </c>
      <c r="P2164" t="s">
        <v>15</v>
      </c>
      <c r="Q2164" t="str">
        <f>_xlfn.XLOOKUP(Orders_CLEAN[[#This Row],[EmployeeID]],Employees[EmployeeID],Employees[EmployeeName])</f>
        <v>Anja Fourie</v>
      </c>
      <c r="R2164" s="8">
        <f>Orders_CLEAN[[#This Row],[Quantity]]*Orders_CLEAN[[#This Row],[UnitPrice]]*(1-Orders_CLEAN[[#This Row],[Discount]])</f>
        <v>1596.24</v>
      </c>
      <c r="S2164" s="8">
        <f>Orders_CLEAN[[#This Row],[Cost]]*Orders_CLEAN[[#This Row],[Quantity]]</f>
        <v>1056.58</v>
      </c>
      <c r="T2164" s="8">
        <f>Orders_CLEAN[[#This Row],[LineTotal]]-Orders_CLEAN[[#This Row],[LineCost]]</f>
        <v>539.66000000000008</v>
      </c>
      <c r="U2164" s="8" t="str">
        <f>IFERROR(IF(Orders_CLEAN[[#This Row],[Profit]]/Orders_CLEAN[[#This Row],[LineTotal]]&gt;0.3, "High", IF(Orders_CLEAN[[#This Row],[Profit]]/Orders_CLEAN[[#This Row],[LineTotal]]&gt;=0.15, "Medium", "Low")), "Quantity Error!")</f>
        <v>High</v>
      </c>
      <c r="V2164" s="8" t="str">
        <f>IF(COUNTIF(Returns[OrderID], Orders_CLEAN[[#This Row],[OrderID]])&gt;0, "Yes", "No")</f>
        <v>No</v>
      </c>
      <c r="W2164" s="19">
        <f>IF(Orders_CLEAN[[#This Row],[Returned]]="Yes",1,0)</f>
        <v>0</v>
      </c>
    </row>
    <row r="2165" spans="1:23" x14ac:dyDescent="0.2">
      <c r="A2165" t="s">
        <v>3030</v>
      </c>
      <c r="B2165" s="5">
        <v>45477</v>
      </c>
      <c r="C2165" s="5" t="str">
        <f>IF(Orders_CLEAN[[#This Row],[Quantity]]="", "Quantity Error!", "Q"&amp;ROUNDUP(MONTH(Orders_CLEAN[[#This Row],[OrderDate]])/3,0))</f>
        <v>Q3</v>
      </c>
      <c r="D2165" t="s">
        <v>723</v>
      </c>
      <c r="E2165" t="str">
        <f>_xlfn.XLOOKUP(Orders_CLEAN[[#This Row],[CustomerID]],Customers[CustomerID],Customers[CustomerName])</f>
        <v>Palesa Molefe</v>
      </c>
      <c r="F2165" t="s">
        <v>199</v>
      </c>
      <c r="G2165" t="str">
        <f>_xlfn.XLOOKUP(Orders_CLEAN[[#This Row],[ProductID]],Products[ProductID],Products[ProductName])</f>
        <v>Pens Model 2</v>
      </c>
      <c r="H2165" t="str">
        <f>_xlfn.XLOOKUP(Orders_CLEAN[[#This Row],[ProductName]],Products[ProductName],Products[Category])</f>
        <v>Office Supplies</v>
      </c>
      <c r="I2165" s="6">
        <f>_xlfn.XLOOKUP(Orders_CLEAN[[#This Row],[ProductID]],Products[ProductID],Products[Cost])</f>
        <v>285.10000000000002</v>
      </c>
      <c r="J2165">
        <v>11</v>
      </c>
      <c r="K2165" s="6">
        <v>528.79999999999995</v>
      </c>
      <c r="L2165" s="7">
        <v>0.15</v>
      </c>
      <c r="M2165" t="s">
        <v>13</v>
      </c>
      <c r="N2165" t="s">
        <v>21</v>
      </c>
      <c r="O2165" t="str">
        <f>_xlfn.XLOOKUP(Orders_CLEAN[[#This Row],[Region]],Region_lookup[RegionCode],Region_lookup[RegionName])</f>
        <v>KwaZulu-Natal</v>
      </c>
      <c r="P2165" t="s">
        <v>170</v>
      </c>
      <c r="Q2165" t="str">
        <f>_xlfn.XLOOKUP(Orders_CLEAN[[#This Row],[EmployeeID]],Employees[EmployeeID],Employees[EmployeeName])</f>
        <v>Nomvula Le Roux</v>
      </c>
      <c r="R2165" s="8">
        <f>Orders_CLEAN[[#This Row],[Quantity]]*Orders_CLEAN[[#This Row],[UnitPrice]]*(1-Orders_CLEAN[[#This Row],[Discount]])</f>
        <v>4944.2799999999988</v>
      </c>
      <c r="S2165" s="8">
        <f>Orders_CLEAN[[#This Row],[Cost]]*Orders_CLEAN[[#This Row],[Quantity]]</f>
        <v>3136.1000000000004</v>
      </c>
      <c r="T2165" s="8">
        <f>Orders_CLEAN[[#This Row],[LineTotal]]-Orders_CLEAN[[#This Row],[LineCost]]</f>
        <v>1808.1799999999985</v>
      </c>
      <c r="U2165" s="8" t="str">
        <f>IFERROR(IF(Orders_CLEAN[[#This Row],[Profit]]/Orders_CLEAN[[#This Row],[LineTotal]]&gt;0.3, "High", IF(Orders_CLEAN[[#This Row],[Profit]]/Orders_CLEAN[[#This Row],[LineTotal]]&gt;=0.15, "Medium", "Low")), "Quantity Error!")</f>
        <v>High</v>
      </c>
      <c r="V2165" s="8" t="str">
        <f>IF(COUNTIF(Returns[OrderID], Orders_CLEAN[[#This Row],[OrderID]])&gt;0, "Yes", "No")</f>
        <v>No</v>
      </c>
      <c r="W2165" s="19">
        <f>IF(Orders_CLEAN[[#This Row],[Returned]]="Yes",1,0)</f>
        <v>0</v>
      </c>
    </row>
    <row r="2166" spans="1:23" x14ac:dyDescent="0.2">
      <c r="A2166" t="s">
        <v>3031</v>
      </c>
      <c r="B2166" s="5">
        <v>45690</v>
      </c>
      <c r="C2166" s="5" t="str">
        <f>IF(Orders_CLEAN[[#This Row],[Quantity]]="", "Quantity Error!", "Q"&amp;ROUNDUP(MONTH(Orders_CLEAN[[#This Row],[OrderDate]])/3,0))</f>
        <v>Q1</v>
      </c>
      <c r="D2166" t="s">
        <v>169</v>
      </c>
      <c r="E2166" t="str">
        <f>_xlfn.XLOOKUP(Orders_CLEAN[[#This Row],[CustomerID]],Customers[CustomerID],Customers[CustomerName])</f>
        <v>Sipho Sithole</v>
      </c>
      <c r="F2166" t="s">
        <v>19</v>
      </c>
      <c r="G2166" t="str">
        <f>_xlfn.XLOOKUP(Orders_CLEAN[[#This Row],[ProductID]],Products[ProductID],Products[ProductName])</f>
        <v>Accessories Model 4</v>
      </c>
      <c r="H2166" t="str">
        <f>_xlfn.XLOOKUP(Orders_CLEAN[[#This Row],[ProductName]],Products[ProductName],Products[Category])</f>
        <v>Technology</v>
      </c>
      <c r="I2166" s="6">
        <f>_xlfn.XLOOKUP(Orders_CLEAN[[#This Row],[ProductID]],Products[ProductID],Products[Cost])</f>
        <v>685.08</v>
      </c>
      <c r="J2166">
        <v>3</v>
      </c>
      <c r="K2166" s="6">
        <v>921.01</v>
      </c>
      <c r="L2166" s="7">
        <v>0.2</v>
      </c>
      <c r="M2166" t="s">
        <v>27</v>
      </c>
      <c r="N2166" t="s">
        <v>21</v>
      </c>
      <c r="O2166" t="str">
        <f>_xlfn.XLOOKUP(Orders_CLEAN[[#This Row],[Region]],Region_lookup[RegionCode],Region_lookup[RegionName])</f>
        <v>KwaZulu-Natal</v>
      </c>
      <c r="P2166" t="s">
        <v>22</v>
      </c>
      <c r="Q2166" t="str">
        <f>_xlfn.XLOOKUP(Orders_CLEAN[[#This Row],[EmployeeID]],Employees[EmployeeID],Employees[EmployeeName])</f>
        <v>Thabo Le Roux</v>
      </c>
      <c r="R2166" s="8">
        <f>Orders_CLEAN[[#This Row],[Quantity]]*Orders_CLEAN[[#This Row],[UnitPrice]]*(1-Orders_CLEAN[[#This Row],[Discount]])</f>
        <v>2210.424</v>
      </c>
      <c r="S2166" s="8">
        <f>Orders_CLEAN[[#This Row],[Cost]]*Orders_CLEAN[[#This Row],[Quantity]]</f>
        <v>2055.2400000000002</v>
      </c>
      <c r="T2166" s="8">
        <f>Orders_CLEAN[[#This Row],[LineTotal]]-Orders_CLEAN[[#This Row],[LineCost]]</f>
        <v>155.18399999999974</v>
      </c>
      <c r="U2166" s="8" t="str">
        <f>IFERROR(IF(Orders_CLEAN[[#This Row],[Profit]]/Orders_CLEAN[[#This Row],[LineTotal]]&gt;0.3, "High", IF(Orders_CLEAN[[#This Row],[Profit]]/Orders_CLEAN[[#This Row],[LineTotal]]&gt;=0.15, "Medium", "Low")), "Quantity Error!")</f>
        <v>Low</v>
      </c>
      <c r="V2166" s="8" t="str">
        <f>IF(COUNTIF(Returns[OrderID], Orders_CLEAN[[#This Row],[OrderID]])&gt;0, "Yes", "No")</f>
        <v>No</v>
      </c>
      <c r="W2166" s="19">
        <f>IF(Orders_CLEAN[[#This Row],[Returned]]="Yes",1,0)</f>
        <v>0</v>
      </c>
    </row>
    <row r="2167" spans="1:23" x14ac:dyDescent="0.2">
      <c r="A2167" t="s">
        <v>3032</v>
      </c>
      <c r="B2167" s="5">
        <v>45446</v>
      </c>
      <c r="C2167" s="5" t="str">
        <f>IF(Orders_CLEAN[[#This Row],[Quantity]]="", "Quantity Error!", "Q"&amp;ROUNDUP(MONTH(Orders_CLEAN[[#This Row],[OrderDate]])/3,0))</f>
        <v>Q2</v>
      </c>
      <c r="D2167" t="s">
        <v>589</v>
      </c>
      <c r="E2167" t="str">
        <f>_xlfn.XLOOKUP(Orders_CLEAN[[#This Row],[CustomerID]],Customers[CustomerID],Customers[CustomerName])</f>
        <v>Chantelle Mahlangu</v>
      </c>
      <c r="F2167" t="s">
        <v>127</v>
      </c>
      <c r="G2167" t="str">
        <f>_xlfn.XLOOKUP(Orders_CLEAN[[#This Row],[ProductID]],Products[ProductID],Products[ProductName])</f>
        <v>Staplers Model 3</v>
      </c>
      <c r="H2167" t="str">
        <f>_xlfn.XLOOKUP(Orders_CLEAN[[#This Row],[ProductName]],Products[ProductName],Products[Category])</f>
        <v>Office Supplies</v>
      </c>
      <c r="I2167" s="6">
        <f>_xlfn.XLOOKUP(Orders_CLEAN[[#This Row],[ProductID]],Products[ProductID],Products[Cost])</f>
        <v>250.6</v>
      </c>
      <c r="J2167">
        <v>1</v>
      </c>
      <c r="K2167" s="6">
        <v>418.2</v>
      </c>
      <c r="L2167" s="7">
        <v>0</v>
      </c>
      <c r="M2167" t="s">
        <v>27</v>
      </c>
      <c r="N2167" t="s">
        <v>21</v>
      </c>
      <c r="O2167" t="str">
        <f>_xlfn.XLOOKUP(Orders_CLEAN[[#This Row],[Region]],Region_lookup[RegionCode],Region_lookup[RegionName])</f>
        <v>KwaZulu-Natal</v>
      </c>
      <c r="P2167" t="s">
        <v>170</v>
      </c>
      <c r="Q2167" t="str">
        <f>_xlfn.XLOOKUP(Orders_CLEAN[[#This Row],[EmployeeID]],Employees[EmployeeID],Employees[EmployeeName])</f>
        <v>Nomvula Le Roux</v>
      </c>
      <c r="R2167" s="8">
        <f>Orders_CLEAN[[#This Row],[Quantity]]*Orders_CLEAN[[#This Row],[UnitPrice]]*(1-Orders_CLEAN[[#This Row],[Discount]])</f>
        <v>418.2</v>
      </c>
      <c r="S2167" s="8">
        <f>Orders_CLEAN[[#This Row],[Cost]]*Orders_CLEAN[[#This Row],[Quantity]]</f>
        <v>250.6</v>
      </c>
      <c r="T2167" s="8">
        <f>Orders_CLEAN[[#This Row],[LineTotal]]-Orders_CLEAN[[#This Row],[LineCost]]</f>
        <v>167.6</v>
      </c>
      <c r="U2167" s="8" t="str">
        <f>IFERROR(IF(Orders_CLEAN[[#This Row],[Profit]]/Orders_CLEAN[[#This Row],[LineTotal]]&gt;0.3, "High", IF(Orders_CLEAN[[#This Row],[Profit]]/Orders_CLEAN[[#This Row],[LineTotal]]&gt;=0.15, "Medium", "Low")), "Quantity Error!")</f>
        <v>High</v>
      </c>
      <c r="V2167" s="8" t="str">
        <f>IF(COUNTIF(Returns[OrderID], Orders_CLEAN[[#This Row],[OrderID]])&gt;0, "Yes", "No")</f>
        <v>No</v>
      </c>
      <c r="W2167" s="19">
        <f>IF(Orders_CLEAN[[#This Row],[Returned]]="Yes",1,0)</f>
        <v>0</v>
      </c>
    </row>
    <row r="2168" spans="1:23" x14ac:dyDescent="0.2">
      <c r="A2168" t="s">
        <v>3033</v>
      </c>
      <c r="B2168" s="5">
        <v>45478</v>
      </c>
      <c r="C2168" s="5" t="str">
        <f>IF(Orders_CLEAN[[#This Row],[Quantity]]="", "Quantity Error!", "Q"&amp;ROUNDUP(MONTH(Orders_CLEAN[[#This Row],[OrderDate]])/3,0))</f>
        <v>Q3</v>
      </c>
      <c r="D2168" t="s">
        <v>362</v>
      </c>
      <c r="E2168" t="str">
        <f>_xlfn.XLOOKUP(Orders_CLEAN[[#This Row],[CustomerID]],Customers[CustomerID],Customers[CustomerName])</f>
        <v>Palesa Venter</v>
      </c>
      <c r="F2168" t="s">
        <v>537</v>
      </c>
      <c r="G2168" t="str">
        <f>_xlfn.XLOOKUP(Orders_CLEAN[[#This Row],[ProductID]],Products[ProductID],Products[ProductName])</f>
        <v>Desks Model 4</v>
      </c>
      <c r="H2168" t="str">
        <f>_xlfn.XLOOKUP(Orders_CLEAN[[#This Row],[ProductName]],Products[ProductName],Products[Category])</f>
        <v>Furniture</v>
      </c>
      <c r="I2168" s="6">
        <f>_xlfn.XLOOKUP(Orders_CLEAN[[#This Row],[ProductID]],Products[ProductID],Products[Cost])</f>
        <v>598.51</v>
      </c>
      <c r="J2168">
        <v>8</v>
      </c>
      <c r="K2168" s="6">
        <v>940.73</v>
      </c>
      <c r="L2168" s="7">
        <v>0</v>
      </c>
      <c r="M2168" t="s">
        <v>62</v>
      </c>
      <c r="N2168" t="s">
        <v>21</v>
      </c>
      <c r="O2168" t="str">
        <f>_xlfn.XLOOKUP(Orders_CLEAN[[#This Row],[Region]],Region_lookup[RegionCode],Region_lookup[RegionName])</f>
        <v>KwaZulu-Natal</v>
      </c>
      <c r="P2168" t="s">
        <v>22</v>
      </c>
      <c r="Q2168" t="str">
        <f>_xlfn.XLOOKUP(Orders_CLEAN[[#This Row],[EmployeeID]],Employees[EmployeeID],Employees[EmployeeName])</f>
        <v>Thabo Le Roux</v>
      </c>
      <c r="R2168" s="8">
        <f>Orders_CLEAN[[#This Row],[Quantity]]*Orders_CLEAN[[#This Row],[UnitPrice]]*(1-Orders_CLEAN[[#This Row],[Discount]])</f>
        <v>7525.84</v>
      </c>
      <c r="S2168" s="8">
        <f>Orders_CLEAN[[#This Row],[Cost]]*Orders_CLEAN[[#This Row],[Quantity]]</f>
        <v>4788.08</v>
      </c>
      <c r="T2168" s="8">
        <f>Orders_CLEAN[[#This Row],[LineTotal]]-Orders_CLEAN[[#This Row],[LineCost]]</f>
        <v>2737.76</v>
      </c>
      <c r="U2168" s="8" t="str">
        <f>IFERROR(IF(Orders_CLEAN[[#This Row],[Profit]]/Orders_CLEAN[[#This Row],[LineTotal]]&gt;0.3, "High", IF(Orders_CLEAN[[#This Row],[Profit]]/Orders_CLEAN[[#This Row],[LineTotal]]&gt;=0.15, "Medium", "Low")), "Quantity Error!")</f>
        <v>High</v>
      </c>
      <c r="V2168" s="8" t="str">
        <f>IF(COUNTIF(Returns[OrderID], Orders_CLEAN[[#This Row],[OrderID]])&gt;0, "Yes", "No")</f>
        <v>No</v>
      </c>
      <c r="W2168" s="19">
        <f>IF(Orders_CLEAN[[#This Row],[Returned]]="Yes",1,0)</f>
        <v>0</v>
      </c>
    </row>
    <row r="2169" spans="1:23" x14ac:dyDescent="0.2">
      <c r="A2169" t="s">
        <v>3034</v>
      </c>
      <c r="B2169" s="5">
        <v>45333</v>
      </c>
      <c r="C2169" s="5" t="str">
        <f>IF(Orders_CLEAN[[#This Row],[Quantity]]="", "Quantity Error!", "Q"&amp;ROUNDUP(MONTH(Orders_CLEAN[[#This Row],[OrderDate]])/3,0))</f>
        <v>Q1</v>
      </c>
      <c r="D2169" t="s">
        <v>904</v>
      </c>
      <c r="E2169" t="str">
        <f>_xlfn.XLOOKUP(Orders_CLEAN[[#This Row],[CustomerID]],Customers[CustomerID],Customers[CustomerName])</f>
        <v>Elmarie Pretorius</v>
      </c>
      <c r="F2169" t="s">
        <v>162</v>
      </c>
      <c r="G2169" t="str">
        <f>_xlfn.XLOOKUP(Orders_CLEAN[[#This Row],[ProductID]],Products[ProductID],Products[ProductName])</f>
        <v>Chairs Model 1</v>
      </c>
      <c r="H2169" t="str">
        <f>_xlfn.XLOOKUP(Orders_CLEAN[[#This Row],[ProductName]],Products[ProductName],Products[Category])</f>
        <v>Furniture</v>
      </c>
      <c r="I2169" s="6">
        <f>_xlfn.XLOOKUP(Orders_CLEAN[[#This Row],[ProductID]],Products[ProductID],Products[Cost])</f>
        <v>96.56</v>
      </c>
      <c r="J2169">
        <v>1</v>
      </c>
      <c r="K2169" s="6">
        <v>209.03</v>
      </c>
      <c r="L2169" s="7">
        <v>0</v>
      </c>
      <c r="M2169" t="s">
        <v>27</v>
      </c>
      <c r="N2169" t="s">
        <v>21</v>
      </c>
      <c r="O2169" t="str">
        <f>_xlfn.XLOOKUP(Orders_CLEAN[[#This Row],[Region]],Region_lookup[RegionCode],Region_lookup[RegionName])</f>
        <v>KwaZulu-Natal</v>
      </c>
      <c r="P2169" t="s">
        <v>170</v>
      </c>
      <c r="Q2169" t="str">
        <f>_xlfn.XLOOKUP(Orders_CLEAN[[#This Row],[EmployeeID]],Employees[EmployeeID],Employees[EmployeeName])</f>
        <v>Nomvula Le Roux</v>
      </c>
      <c r="R2169" s="8">
        <f>Orders_CLEAN[[#This Row],[Quantity]]*Orders_CLEAN[[#This Row],[UnitPrice]]*(1-Orders_CLEAN[[#This Row],[Discount]])</f>
        <v>209.03</v>
      </c>
      <c r="S2169" s="8">
        <f>Orders_CLEAN[[#This Row],[Cost]]*Orders_CLEAN[[#This Row],[Quantity]]</f>
        <v>96.56</v>
      </c>
      <c r="T2169" s="8">
        <f>Orders_CLEAN[[#This Row],[LineTotal]]-Orders_CLEAN[[#This Row],[LineCost]]</f>
        <v>112.47</v>
      </c>
      <c r="U2169" s="8" t="str">
        <f>IFERROR(IF(Orders_CLEAN[[#This Row],[Profit]]/Orders_CLEAN[[#This Row],[LineTotal]]&gt;0.3, "High", IF(Orders_CLEAN[[#This Row],[Profit]]/Orders_CLEAN[[#This Row],[LineTotal]]&gt;=0.15, "Medium", "Low")), "Quantity Error!")</f>
        <v>High</v>
      </c>
      <c r="V2169" s="8" t="str">
        <f>IF(COUNTIF(Returns[OrderID], Orders_CLEAN[[#This Row],[OrderID]])&gt;0, "Yes", "No")</f>
        <v>No</v>
      </c>
      <c r="W2169" s="19">
        <f>IF(Orders_CLEAN[[#This Row],[Returned]]="Yes",1,0)</f>
        <v>0</v>
      </c>
    </row>
    <row r="2170" spans="1:23" x14ac:dyDescent="0.2">
      <c r="A2170" t="s">
        <v>3036</v>
      </c>
      <c r="B2170" s="5">
        <v>45397</v>
      </c>
      <c r="C2170" s="5" t="str">
        <f>IF(Orders_CLEAN[[#This Row],[Quantity]]="", "Quantity Error!", "Q"&amp;ROUNDUP(MONTH(Orders_CLEAN[[#This Row],[OrderDate]])/3,0))</f>
        <v>Q2</v>
      </c>
      <c r="D2170" t="s">
        <v>95</v>
      </c>
      <c r="E2170" t="str">
        <f>_xlfn.XLOOKUP(Orders_CLEAN[[#This Row],[CustomerID]],Customers[CustomerID],Customers[CustomerName])</f>
        <v>Nomvula Mahlangu</v>
      </c>
      <c r="F2170" t="s">
        <v>136</v>
      </c>
      <c r="G2170" t="str">
        <f>_xlfn.XLOOKUP(Orders_CLEAN[[#This Row],[ProductID]],Products[ProductID],Products[ProductName])</f>
        <v>Chairs Model 4</v>
      </c>
      <c r="H2170" t="str">
        <f>_xlfn.XLOOKUP(Orders_CLEAN[[#This Row],[ProductName]],Products[ProductName],Products[Category])</f>
        <v>Furniture</v>
      </c>
      <c r="I2170" s="6">
        <f>_xlfn.XLOOKUP(Orders_CLEAN[[#This Row],[ProductID]],Products[ProductID],Products[Cost])</f>
        <v>784.05</v>
      </c>
      <c r="J2170">
        <v>3</v>
      </c>
      <c r="K2170" s="6">
        <v>1700.53</v>
      </c>
      <c r="L2170" s="7">
        <v>0</v>
      </c>
      <c r="M2170" t="s">
        <v>13</v>
      </c>
      <c r="N2170" t="s">
        <v>21</v>
      </c>
      <c r="O2170" t="str">
        <f>_xlfn.XLOOKUP(Orders_CLEAN[[#This Row],[Region]],Region_lookup[RegionCode],Region_lookup[RegionName])</f>
        <v>KwaZulu-Natal</v>
      </c>
      <c r="P2170" t="s">
        <v>170</v>
      </c>
      <c r="Q2170" t="str">
        <f>_xlfn.XLOOKUP(Orders_CLEAN[[#This Row],[EmployeeID]],Employees[EmployeeID],Employees[EmployeeName])</f>
        <v>Nomvula Le Roux</v>
      </c>
      <c r="R2170" s="8">
        <f>Orders_CLEAN[[#This Row],[Quantity]]*Orders_CLEAN[[#This Row],[UnitPrice]]*(1-Orders_CLEAN[[#This Row],[Discount]])</f>
        <v>5101.59</v>
      </c>
      <c r="S2170" s="8">
        <f>Orders_CLEAN[[#This Row],[Cost]]*Orders_CLEAN[[#This Row],[Quantity]]</f>
        <v>2352.1499999999996</v>
      </c>
      <c r="T2170" s="8">
        <f>Orders_CLEAN[[#This Row],[LineTotal]]-Orders_CLEAN[[#This Row],[LineCost]]</f>
        <v>2749.4400000000005</v>
      </c>
      <c r="U2170" s="8" t="str">
        <f>IFERROR(IF(Orders_CLEAN[[#This Row],[Profit]]/Orders_CLEAN[[#This Row],[LineTotal]]&gt;0.3, "High", IF(Orders_CLEAN[[#This Row],[Profit]]/Orders_CLEAN[[#This Row],[LineTotal]]&gt;=0.15, "Medium", "Low")), "Quantity Error!")</f>
        <v>High</v>
      </c>
      <c r="V2170" s="8" t="str">
        <f>IF(COUNTIF(Returns[OrderID], Orders_CLEAN[[#This Row],[OrderID]])&gt;0, "Yes", "No")</f>
        <v>No</v>
      </c>
      <c r="W2170" s="19">
        <f>IF(Orders_CLEAN[[#This Row],[Returned]]="Yes",1,0)</f>
        <v>0</v>
      </c>
    </row>
    <row r="2171" spans="1:23" x14ac:dyDescent="0.2">
      <c r="A2171" t="s">
        <v>3037</v>
      </c>
      <c r="B2171" s="5">
        <v>45509</v>
      </c>
      <c r="C2171" s="5" t="str">
        <f>IF(Orders_CLEAN[[#This Row],[Quantity]]="", "Quantity Error!", "Q"&amp;ROUNDUP(MONTH(Orders_CLEAN[[#This Row],[OrderDate]])/3,0))</f>
        <v>Q3</v>
      </c>
      <c r="D2171" t="s">
        <v>57</v>
      </c>
      <c r="E2171" t="str">
        <f>_xlfn.XLOOKUP(Orders_CLEAN[[#This Row],[CustomerID]],Customers[CustomerID],Customers[CustomerName])</f>
        <v>Johan Van Der Merwe</v>
      </c>
      <c r="F2171" t="s">
        <v>158</v>
      </c>
      <c r="G2171" t="str">
        <f>_xlfn.XLOOKUP(Orders_CLEAN[[#This Row],[ProductID]],Products[ProductID],Products[ProductName])</f>
        <v>Desks Model 1</v>
      </c>
      <c r="H2171" t="str">
        <f>_xlfn.XLOOKUP(Orders_CLEAN[[#This Row],[ProductName]],Products[ProductName],Products[Category])</f>
        <v>Furniture</v>
      </c>
      <c r="I2171" s="6">
        <f>_xlfn.XLOOKUP(Orders_CLEAN[[#This Row],[ProductID]],Products[ProductID],Products[Cost])</f>
        <v>731.22</v>
      </c>
      <c r="J2171">
        <v>2</v>
      </c>
      <c r="K2171" s="6">
        <v>1490.92</v>
      </c>
      <c r="L2171" s="7">
        <v>0</v>
      </c>
      <c r="M2171" t="s">
        <v>27</v>
      </c>
      <c r="N2171" t="s">
        <v>47</v>
      </c>
      <c r="O2171" t="str">
        <f>_xlfn.XLOOKUP(Orders_CLEAN[[#This Row],[Region]],Region_lookup[RegionCode],Region_lookup[RegionName])</f>
        <v>Eastern Cape</v>
      </c>
      <c r="P2171" t="s">
        <v>48</v>
      </c>
      <c r="Q2171" t="str">
        <f>_xlfn.XLOOKUP(Orders_CLEAN[[#This Row],[EmployeeID]],Employees[EmployeeID],Employees[EmployeeName])</f>
        <v>Sipho Ndlovu</v>
      </c>
      <c r="R2171" s="8">
        <f>Orders_CLEAN[[#This Row],[Quantity]]*Orders_CLEAN[[#This Row],[UnitPrice]]*(1-Orders_CLEAN[[#This Row],[Discount]])</f>
        <v>2981.84</v>
      </c>
      <c r="S2171" s="8">
        <f>Orders_CLEAN[[#This Row],[Cost]]*Orders_CLEAN[[#This Row],[Quantity]]</f>
        <v>1462.44</v>
      </c>
      <c r="T2171" s="8">
        <f>Orders_CLEAN[[#This Row],[LineTotal]]-Orders_CLEAN[[#This Row],[LineCost]]</f>
        <v>1519.4</v>
      </c>
      <c r="U2171" s="8" t="str">
        <f>IFERROR(IF(Orders_CLEAN[[#This Row],[Profit]]/Orders_CLEAN[[#This Row],[LineTotal]]&gt;0.3, "High", IF(Orders_CLEAN[[#This Row],[Profit]]/Orders_CLEAN[[#This Row],[LineTotal]]&gt;=0.15, "Medium", "Low")), "Quantity Error!")</f>
        <v>High</v>
      </c>
      <c r="V2171" s="8" t="str">
        <f>IF(COUNTIF(Returns[OrderID], Orders_CLEAN[[#This Row],[OrderID]])&gt;0, "Yes", "No")</f>
        <v>No</v>
      </c>
      <c r="W2171" s="19">
        <f>IF(Orders_CLEAN[[#This Row],[Returned]]="Yes",1,0)</f>
        <v>0</v>
      </c>
    </row>
    <row r="2172" spans="1:23" x14ac:dyDescent="0.2">
      <c r="A2172" t="s">
        <v>3039</v>
      </c>
      <c r="B2172" s="5">
        <v>45625</v>
      </c>
      <c r="C2172" s="5" t="str">
        <f>IF(Orders_CLEAN[[#This Row],[Quantity]]="", "Quantity Error!", "Q"&amp;ROUNDUP(MONTH(Orders_CLEAN[[#This Row],[OrderDate]])/3,0))</f>
        <v>Q4</v>
      </c>
      <c r="D2172" t="s">
        <v>404</v>
      </c>
      <c r="E2172" t="str">
        <f>_xlfn.XLOOKUP(Orders_CLEAN[[#This Row],[CustomerID]],Customers[CustomerID],Customers[CustomerName])</f>
        <v>Riaan Botha</v>
      </c>
      <c r="F2172" t="s">
        <v>144</v>
      </c>
      <c r="G2172" t="str">
        <f>_xlfn.XLOOKUP(Orders_CLEAN[[#This Row],[ProductID]],Products[ProductID],Products[ProductName])</f>
        <v>Bookcases Model 1</v>
      </c>
      <c r="H2172" t="str">
        <f>_xlfn.XLOOKUP(Orders_CLEAN[[#This Row],[ProductName]],Products[ProductName],Products[Category])</f>
        <v>Furniture</v>
      </c>
      <c r="I2172" s="6">
        <f>_xlfn.XLOOKUP(Orders_CLEAN[[#This Row],[ProductID]],Products[ProductID],Products[Cost])</f>
        <v>644.65</v>
      </c>
      <c r="J2172">
        <v>2</v>
      </c>
      <c r="K2172" s="6">
        <v>1029.82</v>
      </c>
      <c r="L2172" s="7">
        <v>0.2</v>
      </c>
      <c r="M2172" t="s">
        <v>36</v>
      </c>
      <c r="N2172" t="s">
        <v>21</v>
      </c>
      <c r="O2172" t="str">
        <f>_xlfn.XLOOKUP(Orders_CLEAN[[#This Row],[Region]],Region_lookup[RegionCode],Region_lookup[RegionName])</f>
        <v>KwaZulu-Natal</v>
      </c>
      <c r="P2172" t="s">
        <v>170</v>
      </c>
      <c r="Q2172" t="str">
        <f>_xlfn.XLOOKUP(Orders_CLEAN[[#This Row],[EmployeeID]],Employees[EmployeeID],Employees[EmployeeName])</f>
        <v>Nomvula Le Roux</v>
      </c>
      <c r="R2172" s="8">
        <f>Orders_CLEAN[[#This Row],[Quantity]]*Orders_CLEAN[[#This Row],[UnitPrice]]*(1-Orders_CLEAN[[#This Row],[Discount]])</f>
        <v>1647.712</v>
      </c>
      <c r="S2172" s="8">
        <f>Orders_CLEAN[[#This Row],[Cost]]*Orders_CLEAN[[#This Row],[Quantity]]</f>
        <v>1289.3</v>
      </c>
      <c r="T2172" s="8">
        <f>Orders_CLEAN[[#This Row],[LineTotal]]-Orders_CLEAN[[#This Row],[LineCost]]</f>
        <v>358.41200000000003</v>
      </c>
      <c r="U2172" s="8" t="str">
        <f>IFERROR(IF(Orders_CLEAN[[#This Row],[Profit]]/Orders_CLEAN[[#This Row],[LineTotal]]&gt;0.3, "High", IF(Orders_CLEAN[[#This Row],[Profit]]/Orders_CLEAN[[#This Row],[LineTotal]]&gt;=0.15, "Medium", "Low")), "Quantity Error!")</f>
        <v>Medium</v>
      </c>
      <c r="V2172" s="8" t="str">
        <f>IF(COUNTIF(Returns[OrderID], Orders_CLEAN[[#This Row],[OrderID]])&gt;0, "Yes", "No")</f>
        <v>No</v>
      </c>
      <c r="W2172" s="19">
        <f>IF(Orders_CLEAN[[#This Row],[Returned]]="Yes",1,0)</f>
        <v>0</v>
      </c>
    </row>
    <row r="2173" spans="1:23" x14ac:dyDescent="0.2">
      <c r="A2173" t="s">
        <v>3040</v>
      </c>
      <c r="B2173" s="5">
        <v>45609</v>
      </c>
      <c r="C2173" s="5" t="str">
        <f>IF(Orders_CLEAN[[#This Row],[Quantity]]="", "Quantity Error!", "Q"&amp;ROUNDUP(MONTH(Orders_CLEAN[[#This Row],[OrderDate]])/3,0))</f>
        <v>Q4</v>
      </c>
      <c r="D2173" t="s">
        <v>57</v>
      </c>
      <c r="E2173" t="str">
        <f>_xlfn.XLOOKUP(Orders_CLEAN[[#This Row],[CustomerID]],Customers[CustomerID],Customers[CustomerName])</f>
        <v>Johan Van Der Merwe</v>
      </c>
      <c r="F2173" t="s">
        <v>181</v>
      </c>
      <c r="G2173" t="str">
        <f>_xlfn.XLOOKUP(Orders_CLEAN[[#This Row],[ProductID]],Products[ProductID],Products[ProductName])</f>
        <v>Envelopes Model 1</v>
      </c>
      <c r="H2173" t="str">
        <f>_xlfn.XLOOKUP(Orders_CLEAN[[#This Row],[ProductName]],Products[ProductName],Products[Category])</f>
        <v>Office Supplies</v>
      </c>
      <c r="I2173" s="6">
        <f>_xlfn.XLOOKUP(Orders_CLEAN[[#This Row],[ProductID]],Products[ProductID],Products[Cost])</f>
        <v>76.66</v>
      </c>
      <c r="J2173">
        <v>10</v>
      </c>
      <c r="K2173" s="6">
        <v>117.32</v>
      </c>
      <c r="L2173" s="7">
        <v>0</v>
      </c>
      <c r="M2173" t="s">
        <v>36</v>
      </c>
      <c r="N2173" t="s">
        <v>47</v>
      </c>
      <c r="O2173" t="str">
        <f>_xlfn.XLOOKUP(Orders_CLEAN[[#This Row],[Region]],Region_lookup[RegionCode],Region_lookup[RegionName])</f>
        <v>Eastern Cape</v>
      </c>
      <c r="P2173" t="s">
        <v>58</v>
      </c>
      <c r="Q2173" t="str">
        <f>_xlfn.XLOOKUP(Orders_CLEAN[[#This Row],[EmployeeID]],Employees[EmployeeID],Employees[EmployeeName])</f>
        <v>Palesa Steyn</v>
      </c>
      <c r="R2173" s="8">
        <f>Orders_CLEAN[[#This Row],[Quantity]]*Orders_CLEAN[[#This Row],[UnitPrice]]*(1-Orders_CLEAN[[#This Row],[Discount]])</f>
        <v>1173.1999999999998</v>
      </c>
      <c r="S2173" s="8">
        <f>Orders_CLEAN[[#This Row],[Cost]]*Orders_CLEAN[[#This Row],[Quantity]]</f>
        <v>766.59999999999991</v>
      </c>
      <c r="T2173" s="8">
        <f>Orders_CLEAN[[#This Row],[LineTotal]]-Orders_CLEAN[[#This Row],[LineCost]]</f>
        <v>406.59999999999991</v>
      </c>
      <c r="U2173" s="8" t="str">
        <f>IFERROR(IF(Orders_CLEAN[[#This Row],[Profit]]/Orders_CLEAN[[#This Row],[LineTotal]]&gt;0.3, "High", IF(Orders_CLEAN[[#This Row],[Profit]]/Orders_CLEAN[[#This Row],[LineTotal]]&gt;=0.15, "Medium", "Low")), "Quantity Error!")</f>
        <v>High</v>
      </c>
      <c r="V2173" s="8" t="str">
        <f>IF(COUNTIF(Returns[OrderID], Orders_CLEAN[[#This Row],[OrderID]])&gt;0, "Yes", "No")</f>
        <v>No</v>
      </c>
      <c r="W2173" s="19">
        <f>IF(Orders_CLEAN[[#This Row],[Returned]]="Yes",1,0)</f>
        <v>0</v>
      </c>
    </row>
    <row r="2174" spans="1:23" x14ac:dyDescent="0.2">
      <c r="A2174" t="s">
        <v>3041</v>
      </c>
      <c r="B2174" s="5">
        <v>45633</v>
      </c>
      <c r="C2174" s="5" t="str">
        <f>IF(Orders_CLEAN[[#This Row],[Quantity]]="", "Quantity Error!", "Q"&amp;ROUNDUP(MONTH(Orders_CLEAN[[#This Row],[OrderDate]])/3,0))</f>
        <v>Q4</v>
      </c>
      <c r="D2174" t="s">
        <v>187</v>
      </c>
      <c r="E2174" t="str">
        <f>_xlfn.XLOOKUP(Orders_CLEAN[[#This Row],[CustomerID]],Customers[CustomerID],Customers[CustomerName])</f>
        <v>Pieter Joubert</v>
      </c>
      <c r="F2174" t="s">
        <v>51</v>
      </c>
      <c r="G2174" t="str">
        <f>_xlfn.XLOOKUP(Orders_CLEAN[[#This Row],[ProductID]],Products[ProductID],Products[ProductName])</f>
        <v>Bookcases Model 4</v>
      </c>
      <c r="H2174" t="str">
        <f>_xlfn.XLOOKUP(Orders_CLEAN[[#This Row],[ProductName]],Products[ProductName],Products[Category])</f>
        <v>Furniture</v>
      </c>
      <c r="I2174" s="6">
        <f>_xlfn.XLOOKUP(Orders_CLEAN[[#This Row],[ProductID]],Products[ProductID],Products[Cost])</f>
        <v>539.9</v>
      </c>
      <c r="J2174">
        <v>11</v>
      </c>
      <c r="K2174" s="6">
        <v>1019.72</v>
      </c>
      <c r="L2174" s="7">
        <v>0</v>
      </c>
      <c r="M2174" t="s">
        <v>13</v>
      </c>
      <c r="N2174" t="s">
        <v>14</v>
      </c>
      <c r="O2174" t="str">
        <f>_xlfn.XLOOKUP(Orders_CLEAN[[#This Row],[Region]],Region_lookup[RegionCode],Region_lookup[RegionName])</f>
        <v>Western Cape</v>
      </c>
      <c r="P2174" t="s">
        <v>93</v>
      </c>
      <c r="Q2174" t="str">
        <f>_xlfn.XLOOKUP(Orders_CLEAN[[#This Row],[EmployeeID]],Employees[EmployeeID],Employees[EmployeeName])</f>
        <v>Anja Zulu</v>
      </c>
      <c r="R2174" s="8">
        <f>Orders_CLEAN[[#This Row],[Quantity]]*Orders_CLEAN[[#This Row],[UnitPrice]]*(1-Orders_CLEAN[[#This Row],[Discount]])</f>
        <v>11216.92</v>
      </c>
      <c r="S2174" s="8">
        <f>Orders_CLEAN[[#This Row],[Cost]]*Orders_CLEAN[[#This Row],[Quantity]]</f>
        <v>5938.9</v>
      </c>
      <c r="T2174" s="8">
        <f>Orders_CLEAN[[#This Row],[LineTotal]]-Orders_CLEAN[[#This Row],[LineCost]]</f>
        <v>5278.02</v>
      </c>
      <c r="U2174" s="8" t="str">
        <f>IFERROR(IF(Orders_CLEAN[[#This Row],[Profit]]/Orders_CLEAN[[#This Row],[LineTotal]]&gt;0.3, "High", IF(Orders_CLEAN[[#This Row],[Profit]]/Orders_CLEAN[[#This Row],[LineTotal]]&gt;=0.15, "Medium", "Low")), "Quantity Error!")</f>
        <v>High</v>
      </c>
      <c r="V2174" s="8" t="str">
        <f>IF(COUNTIF(Returns[OrderID], Orders_CLEAN[[#This Row],[OrderID]])&gt;0, "Yes", "No")</f>
        <v>No</v>
      </c>
      <c r="W2174" s="19">
        <f>IF(Orders_CLEAN[[#This Row],[Returned]]="Yes",1,0)</f>
        <v>0</v>
      </c>
    </row>
    <row r="2175" spans="1:23" x14ac:dyDescent="0.2">
      <c r="A2175" t="s">
        <v>3043</v>
      </c>
      <c r="B2175" s="5">
        <v>45406</v>
      </c>
      <c r="C2175" s="5" t="str">
        <f>IF(Orders_CLEAN[[#This Row],[Quantity]]="", "Quantity Error!", "Q"&amp;ROUNDUP(MONTH(Orders_CLEAN[[#This Row],[OrderDate]])/3,0))</f>
        <v>Q2</v>
      </c>
      <c r="D2175" t="s">
        <v>490</v>
      </c>
      <c r="E2175" t="str">
        <f>_xlfn.XLOOKUP(Orders_CLEAN[[#This Row],[CustomerID]],Customers[CustomerID],Customers[CustomerName])</f>
        <v>Pieter Dlamini</v>
      </c>
      <c r="F2175" t="s">
        <v>158</v>
      </c>
      <c r="G2175" t="str">
        <f>_xlfn.XLOOKUP(Orders_CLEAN[[#This Row],[ProductID]],Products[ProductID],Products[ProductName])</f>
        <v>Desks Model 1</v>
      </c>
      <c r="H2175" t="str">
        <f>_xlfn.XLOOKUP(Orders_CLEAN[[#This Row],[ProductName]],Products[ProductName],Products[Category])</f>
        <v>Furniture</v>
      </c>
      <c r="I2175" s="6">
        <f>_xlfn.XLOOKUP(Orders_CLEAN[[#This Row],[ProductID]],Products[ProductID],Products[Cost])</f>
        <v>731.22</v>
      </c>
      <c r="J2175">
        <v>12</v>
      </c>
      <c r="K2175" s="6">
        <v>1490.92</v>
      </c>
      <c r="L2175" s="7">
        <v>0</v>
      </c>
      <c r="M2175" t="s">
        <v>36</v>
      </c>
      <c r="N2175" t="s">
        <v>47</v>
      </c>
      <c r="O2175" t="str">
        <f>_xlfn.XLOOKUP(Orders_CLEAN[[#This Row],[Region]],Region_lookup[RegionCode],Region_lookup[RegionName])</f>
        <v>Eastern Cape</v>
      </c>
      <c r="P2175" t="s">
        <v>75</v>
      </c>
      <c r="Q2175" t="str">
        <f>_xlfn.XLOOKUP(Orders_CLEAN[[#This Row],[EmployeeID]],Employees[EmployeeID],Employees[EmployeeName])</f>
        <v>Francois Steyn</v>
      </c>
      <c r="R2175" s="8">
        <f>Orders_CLEAN[[#This Row],[Quantity]]*Orders_CLEAN[[#This Row],[UnitPrice]]*(1-Orders_CLEAN[[#This Row],[Discount]])</f>
        <v>17891.04</v>
      </c>
      <c r="S2175" s="8">
        <f>Orders_CLEAN[[#This Row],[Cost]]*Orders_CLEAN[[#This Row],[Quantity]]</f>
        <v>8774.64</v>
      </c>
      <c r="T2175" s="8">
        <f>Orders_CLEAN[[#This Row],[LineTotal]]-Orders_CLEAN[[#This Row],[LineCost]]</f>
        <v>9116.4000000000015</v>
      </c>
      <c r="U2175" s="8" t="str">
        <f>IFERROR(IF(Orders_CLEAN[[#This Row],[Profit]]/Orders_CLEAN[[#This Row],[LineTotal]]&gt;0.3, "High", IF(Orders_CLEAN[[#This Row],[Profit]]/Orders_CLEAN[[#This Row],[LineTotal]]&gt;=0.15, "Medium", "Low")), "Quantity Error!")</f>
        <v>High</v>
      </c>
      <c r="V2175" s="8" t="str">
        <f>IF(COUNTIF(Returns[OrderID], Orders_CLEAN[[#This Row],[OrderID]])&gt;0, "Yes", "No")</f>
        <v>No</v>
      </c>
      <c r="W2175" s="19">
        <f>IF(Orders_CLEAN[[#This Row],[Returned]]="Yes",1,0)</f>
        <v>0</v>
      </c>
    </row>
    <row r="2176" spans="1:23" x14ac:dyDescent="0.2">
      <c r="A2176" t="s">
        <v>3044</v>
      </c>
      <c r="B2176" s="5">
        <v>45472</v>
      </c>
      <c r="C2176" s="5" t="str">
        <f>IF(Orders_CLEAN[[#This Row],[Quantity]]="", "Quantity Error!", "Q"&amp;ROUNDUP(MONTH(Orders_CLEAN[[#This Row],[OrderDate]])/3,0))</f>
        <v>Q2</v>
      </c>
      <c r="D2176" t="s">
        <v>227</v>
      </c>
      <c r="E2176" t="str">
        <f>_xlfn.XLOOKUP(Orders_CLEAN[[#This Row],[CustomerID]],Customers[CustomerID],Customers[CustomerName])</f>
        <v>Thabo Mbatha</v>
      </c>
      <c r="F2176" t="s">
        <v>136</v>
      </c>
      <c r="G2176" t="str">
        <f>_xlfn.XLOOKUP(Orders_CLEAN[[#This Row],[ProductID]],Products[ProductID],Products[ProductName])</f>
        <v>Chairs Model 4</v>
      </c>
      <c r="H2176" t="str">
        <f>_xlfn.XLOOKUP(Orders_CLEAN[[#This Row],[ProductName]],Products[ProductName],Products[Category])</f>
        <v>Furniture</v>
      </c>
      <c r="I2176" s="6">
        <f>_xlfn.XLOOKUP(Orders_CLEAN[[#This Row],[ProductID]],Products[ProductID],Products[Cost])</f>
        <v>784.05</v>
      </c>
      <c r="J2176">
        <v>8</v>
      </c>
      <c r="K2176" s="6">
        <v>1700.53</v>
      </c>
      <c r="L2176" s="7">
        <v>0</v>
      </c>
      <c r="M2176" t="s">
        <v>13</v>
      </c>
      <c r="N2176" t="s">
        <v>31</v>
      </c>
      <c r="O2176" t="str">
        <f>_xlfn.XLOOKUP(Orders_CLEAN[[#This Row],[Region]],Region_lookup[RegionCode],Region_lookup[RegionName])</f>
        <v>Gauteng</v>
      </c>
      <c r="P2176" t="s">
        <v>32</v>
      </c>
      <c r="Q2176" t="str">
        <f>_xlfn.XLOOKUP(Orders_CLEAN[[#This Row],[EmployeeID]],Employees[EmployeeID],Employees[EmployeeName])</f>
        <v>Nomvula Mokoena</v>
      </c>
      <c r="R2176" s="8">
        <f>Orders_CLEAN[[#This Row],[Quantity]]*Orders_CLEAN[[#This Row],[UnitPrice]]*(1-Orders_CLEAN[[#This Row],[Discount]])</f>
        <v>13604.24</v>
      </c>
      <c r="S2176" s="8">
        <f>Orders_CLEAN[[#This Row],[Cost]]*Orders_CLEAN[[#This Row],[Quantity]]</f>
        <v>6272.4</v>
      </c>
      <c r="T2176" s="8">
        <f>Orders_CLEAN[[#This Row],[LineTotal]]-Orders_CLEAN[[#This Row],[LineCost]]</f>
        <v>7331.84</v>
      </c>
      <c r="U2176" s="8" t="str">
        <f>IFERROR(IF(Orders_CLEAN[[#This Row],[Profit]]/Orders_CLEAN[[#This Row],[LineTotal]]&gt;0.3, "High", IF(Orders_CLEAN[[#This Row],[Profit]]/Orders_CLEAN[[#This Row],[LineTotal]]&gt;=0.15, "Medium", "Low")), "Quantity Error!")</f>
        <v>High</v>
      </c>
      <c r="V2176" s="8" t="str">
        <f>IF(COUNTIF(Returns[OrderID], Orders_CLEAN[[#This Row],[OrderID]])&gt;0, "Yes", "No")</f>
        <v>No</v>
      </c>
      <c r="W2176" s="19">
        <f>IF(Orders_CLEAN[[#This Row],[Returned]]="Yes",1,0)</f>
        <v>0</v>
      </c>
    </row>
    <row r="2177" spans="1:23" x14ac:dyDescent="0.2">
      <c r="A2177" t="s">
        <v>3045</v>
      </c>
      <c r="B2177" s="5">
        <v>45771</v>
      </c>
      <c r="C2177" s="5" t="str">
        <f>IF(Orders_CLEAN[[#This Row],[Quantity]]="", "Quantity Error!", "Q"&amp;ROUNDUP(MONTH(Orders_CLEAN[[#This Row],[OrderDate]])/3,0))</f>
        <v>Q2</v>
      </c>
      <c r="D2177" t="s">
        <v>396</v>
      </c>
      <c r="E2177" t="str">
        <f>_xlfn.XLOOKUP(Orders_CLEAN[[#This Row],[CustomerID]],Customers[CustomerID],Customers[CustomerName])</f>
        <v>Aisha Sithole</v>
      </c>
      <c r="F2177" t="s">
        <v>124</v>
      </c>
      <c r="G2177" t="str">
        <f>_xlfn.XLOOKUP(Orders_CLEAN[[#This Row],[ProductID]],Products[ProductID],Products[ProductName])</f>
        <v>Binders Model 2</v>
      </c>
      <c r="H2177" t="str">
        <f>_xlfn.XLOOKUP(Orders_CLEAN[[#This Row],[ProductName]],Products[ProductName],Products[Category])</f>
        <v>Office Supplies</v>
      </c>
      <c r="I2177" s="6">
        <f>_xlfn.XLOOKUP(Orders_CLEAN[[#This Row],[ProductID]],Products[ProductID],Products[Cost])</f>
        <v>597.01</v>
      </c>
      <c r="J2177">
        <v>10</v>
      </c>
      <c r="K2177" s="6">
        <v>774.08</v>
      </c>
      <c r="L2177" s="7">
        <v>0.15</v>
      </c>
      <c r="M2177" t="s">
        <v>36</v>
      </c>
      <c r="N2177" t="s">
        <v>14</v>
      </c>
      <c r="O2177" t="str">
        <f>_xlfn.XLOOKUP(Orders_CLEAN[[#This Row],[Region]],Region_lookup[RegionCode],Region_lookup[RegionName])</f>
        <v>Western Cape</v>
      </c>
      <c r="P2177" t="s">
        <v>82</v>
      </c>
      <c r="Q2177" t="str">
        <f>_xlfn.XLOOKUP(Orders_CLEAN[[#This Row],[EmployeeID]],Employees[EmployeeID],Employees[EmployeeName])</f>
        <v>Thabo Pretorius</v>
      </c>
      <c r="R2177" s="8">
        <f>Orders_CLEAN[[#This Row],[Quantity]]*Orders_CLEAN[[#This Row],[UnitPrice]]*(1-Orders_CLEAN[[#This Row],[Discount]])</f>
        <v>6579.68</v>
      </c>
      <c r="S2177" s="8">
        <f>Orders_CLEAN[[#This Row],[Cost]]*Orders_CLEAN[[#This Row],[Quantity]]</f>
        <v>5970.1</v>
      </c>
      <c r="T2177" s="8">
        <f>Orders_CLEAN[[#This Row],[LineTotal]]-Orders_CLEAN[[#This Row],[LineCost]]</f>
        <v>609.57999999999993</v>
      </c>
      <c r="U2177" s="8" t="str">
        <f>IFERROR(IF(Orders_CLEAN[[#This Row],[Profit]]/Orders_CLEAN[[#This Row],[LineTotal]]&gt;0.3, "High", IF(Orders_CLEAN[[#This Row],[Profit]]/Orders_CLEAN[[#This Row],[LineTotal]]&gt;=0.15, "Medium", "Low")), "Quantity Error!")</f>
        <v>Low</v>
      </c>
      <c r="V2177" s="8" t="str">
        <f>IF(COUNTIF(Returns[OrderID], Orders_CLEAN[[#This Row],[OrderID]])&gt;0, "Yes", "No")</f>
        <v>No</v>
      </c>
      <c r="W2177" s="19">
        <f>IF(Orders_CLEAN[[#This Row],[Returned]]="Yes",1,0)</f>
        <v>0</v>
      </c>
    </row>
    <row r="2178" spans="1:23" x14ac:dyDescent="0.2">
      <c r="A2178" t="s">
        <v>3047</v>
      </c>
      <c r="B2178" s="5">
        <v>45637</v>
      </c>
      <c r="C2178" s="5" t="str">
        <f>IF(Orders_CLEAN[[#This Row],[Quantity]]="", "Quantity Error!", "Q"&amp;ROUNDUP(MONTH(Orders_CLEAN[[#This Row],[OrderDate]])/3,0))</f>
        <v>Q4</v>
      </c>
      <c r="D2178" t="s">
        <v>84</v>
      </c>
      <c r="E2178" t="str">
        <f>_xlfn.XLOOKUP(Orders_CLEAN[[#This Row],[CustomerID]],Customers[CustomerID],Customers[CustomerName])</f>
        <v>Francois Khumalo</v>
      </c>
      <c r="F2178" t="s">
        <v>329</v>
      </c>
      <c r="G2178" t="str">
        <f>_xlfn.XLOOKUP(Orders_CLEAN[[#This Row],[ProductID]],Products[ProductID],Products[ProductName])</f>
        <v>Chairs Model 3</v>
      </c>
      <c r="H2178" t="str">
        <f>_xlfn.XLOOKUP(Orders_CLEAN[[#This Row],[ProductName]],Products[ProductName],Products[Category])</f>
        <v>Furniture</v>
      </c>
      <c r="I2178" s="6">
        <f>_xlfn.XLOOKUP(Orders_CLEAN[[#This Row],[ProductID]],Products[ProductID],Products[Cost])</f>
        <v>688.81</v>
      </c>
      <c r="J2178">
        <v>3</v>
      </c>
      <c r="K2178" s="6">
        <v>1334.92</v>
      </c>
      <c r="L2178" s="7">
        <v>0</v>
      </c>
      <c r="M2178" t="s">
        <v>27</v>
      </c>
      <c r="N2178" t="s">
        <v>31</v>
      </c>
      <c r="O2178" t="str">
        <f>_xlfn.XLOOKUP(Orders_CLEAN[[#This Row],[Region]],Region_lookup[RegionCode],Region_lookup[RegionName])</f>
        <v>Gauteng</v>
      </c>
      <c r="P2178" t="s">
        <v>43</v>
      </c>
      <c r="Q2178" t="str">
        <f>_xlfn.XLOOKUP(Orders_CLEAN[[#This Row],[EmployeeID]],Employees[EmployeeID],Employees[EmployeeName])</f>
        <v>Thabo Dlamini</v>
      </c>
      <c r="R2178" s="8">
        <f>Orders_CLEAN[[#This Row],[Quantity]]*Orders_CLEAN[[#This Row],[UnitPrice]]*(1-Orders_CLEAN[[#This Row],[Discount]])</f>
        <v>4004.76</v>
      </c>
      <c r="S2178" s="8">
        <f>Orders_CLEAN[[#This Row],[Cost]]*Orders_CLEAN[[#This Row],[Quantity]]</f>
        <v>2066.4299999999998</v>
      </c>
      <c r="T2178" s="8">
        <f>Orders_CLEAN[[#This Row],[LineTotal]]-Orders_CLEAN[[#This Row],[LineCost]]</f>
        <v>1938.3300000000004</v>
      </c>
      <c r="U2178" s="8" t="str">
        <f>IFERROR(IF(Orders_CLEAN[[#This Row],[Profit]]/Orders_CLEAN[[#This Row],[LineTotal]]&gt;0.3, "High", IF(Orders_CLEAN[[#This Row],[Profit]]/Orders_CLEAN[[#This Row],[LineTotal]]&gt;=0.15, "Medium", "Low")), "Quantity Error!")</f>
        <v>High</v>
      </c>
      <c r="V2178" s="8" t="str">
        <f>IF(COUNTIF(Returns[OrderID], Orders_CLEAN[[#This Row],[OrderID]])&gt;0, "Yes", "No")</f>
        <v>No</v>
      </c>
      <c r="W2178" s="19">
        <f>IF(Orders_CLEAN[[#This Row],[Returned]]="Yes",1,0)</f>
        <v>0</v>
      </c>
    </row>
    <row r="2179" spans="1:23" x14ac:dyDescent="0.2">
      <c r="A2179" t="s">
        <v>3048</v>
      </c>
      <c r="B2179" s="5">
        <v>45790</v>
      </c>
      <c r="C2179" s="5" t="str">
        <f>IF(Orders_CLEAN[[#This Row],[Quantity]]="", "Quantity Error!", "Q"&amp;ROUNDUP(MONTH(Orders_CLEAN[[#This Row],[OrderDate]])/3,0))</f>
        <v>Q2</v>
      </c>
      <c r="D2179" t="s">
        <v>204</v>
      </c>
      <c r="E2179" t="str">
        <f>_xlfn.XLOOKUP(Orders_CLEAN[[#This Row],[CustomerID]],Customers[CustomerID],Customers[CustomerName])</f>
        <v>Elmarie Mbatha</v>
      </c>
      <c r="F2179" t="s">
        <v>127</v>
      </c>
      <c r="G2179" t="str">
        <f>_xlfn.XLOOKUP(Orders_CLEAN[[#This Row],[ProductID]],Products[ProductID],Products[ProductName])</f>
        <v>Staplers Model 3</v>
      </c>
      <c r="H2179" t="str">
        <f>_xlfn.XLOOKUP(Orders_CLEAN[[#This Row],[ProductName]],Products[ProductName],Products[Category])</f>
        <v>Office Supplies</v>
      </c>
      <c r="I2179" s="6">
        <f>_xlfn.XLOOKUP(Orders_CLEAN[[#This Row],[ProductID]],Products[ProductID],Products[Cost])</f>
        <v>250.6</v>
      </c>
      <c r="J2179">
        <v>2</v>
      </c>
      <c r="K2179" s="6">
        <v>418.2</v>
      </c>
      <c r="L2179" s="7">
        <v>0.1</v>
      </c>
      <c r="M2179" t="s">
        <v>27</v>
      </c>
      <c r="N2179" t="s">
        <v>14</v>
      </c>
      <c r="O2179" t="str">
        <f>_xlfn.XLOOKUP(Orders_CLEAN[[#This Row],[Region]],Region_lookup[RegionCode],Region_lookup[RegionName])</f>
        <v>Western Cape</v>
      </c>
      <c r="P2179" t="s">
        <v>93</v>
      </c>
      <c r="Q2179" t="str">
        <f>_xlfn.XLOOKUP(Orders_CLEAN[[#This Row],[EmployeeID]],Employees[EmployeeID],Employees[EmployeeName])</f>
        <v>Anja Zulu</v>
      </c>
      <c r="R2179" s="8">
        <f>Orders_CLEAN[[#This Row],[Quantity]]*Orders_CLEAN[[#This Row],[UnitPrice]]*(1-Orders_CLEAN[[#This Row],[Discount]])</f>
        <v>752.76</v>
      </c>
      <c r="S2179" s="8">
        <f>Orders_CLEAN[[#This Row],[Cost]]*Orders_CLEAN[[#This Row],[Quantity]]</f>
        <v>501.2</v>
      </c>
      <c r="T2179" s="8">
        <f>Orders_CLEAN[[#This Row],[LineTotal]]-Orders_CLEAN[[#This Row],[LineCost]]</f>
        <v>251.56</v>
      </c>
      <c r="U2179" s="8" t="str">
        <f>IFERROR(IF(Orders_CLEAN[[#This Row],[Profit]]/Orders_CLEAN[[#This Row],[LineTotal]]&gt;0.3, "High", IF(Orders_CLEAN[[#This Row],[Profit]]/Orders_CLEAN[[#This Row],[LineTotal]]&gt;=0.15, "Medium", "Low")), "Quantity Error!")</f>
        <v>High</v>
      </c>
      <c r="V2179" s="8" t="str">
        <f>IF(COUNTIF(Returns[OrderID], Orders_CLEAN[[#This Row],[OrderID]])&gt;0, "Yes", "No")</f>
        <v>No</v>
      </c>
      <c r="W2179" s="19">
        <f>IF(Orders_CLEAN[[#This Row],[Returned]]="Yes",1,0)</f>
        <v>0</v>
      </c>
    </row>
    <row r="2180" spans="1:23" x14ac:dyDescent="0.2">
      <c r="A2180" t="s">
        <v>3049</v>
      </c>
      <c r="B2180" s="5">
        <v>45550</v>
      </c>
      <c r="C2180" s="5" t="str">
        <f>IF(Orders_CLEAN[[#This Row],[Quantity]]="", "Quantity Error!", "Q"&amp;ROUNDUP(MONTH(Orders_CLEAN[[#This Row],[OrderDate]])/3,0))</f>
        <v>Q3</v>
      </c>
      <c r="D2180" t="s">
        <v>240</v>
      </c>
      <c r="E2180" t="str">
        <f>_xlfn.XLOOKUP(Orders_CLEAN[[#This Row],[CustomerID]],Customers[CustomerID],Customers[CustomerName])</f>
        <v>Riaan Molefe</v>
      </c>
      <c r="F2180" t="s">
        <v>78</v>
      </c>
      <c r="G2180" t="str">
        <f>_xlfn.XLOOKUP(Orders_CLEAN[[#This Row],[ProductID]],Products[ProductID],Products[ProductName])</f>
        <v>Desks Model 3</v>
      </c>
      <c r="H2180" t="str">
        <f>_xlfn.XLOOKUP(Orders_CLEAN[[#This Row],[ProductName]],Products[ProductName],Products[Category])</f>
        <v>Furniture</v>
      </c>
      <c r="I2180" s="6">
        <f>_xlfn.XLOOKUP(Orders_CLEAN[[#This Row],[ProductID]],Products[ProductID],Products[Cost])</f>
        <v>388.07</v>
      </c>
      <c r="J2180">
        <v>4</v>
      </c>
      <c r="K2180" s="6">
        <v>782.41</v>
      </c>
      <c r="L2180" s="7">
        <v>0.05</v>
      </c>
      <c r="M2180" t="s">
        <v>27</v>
      </c>
      <c r="N2180" t="s">
        <v>21</v>
      </c>
      <c r="O2180" t="str">
        <f>_xlfn.XLOOKUP(Orders_CLEAN[[#This Row],[Region]],Region_lookup[RegionCode],Region_lookup[RegionName])</f>
        <v>KwaZulu-Natal</v>
      </c>
      <c r="P2180" t="s">
        <v>22</v>
      </c>
      <c r="Q2180" t="str">
        <f>_xlfn.XLOOKUP(Orders_CLEAN[[#This Row],[EmployeeID]],Employees[EmployeeID],Employees[EmployeeName])</f>
        <v>Thabo Le Roux</v>
      </c>
      <c r="R2180" s="8">
        <f>Orders_CLEAN[[#This Row],[Quantity]]*Orders_CLEAN[[#This Row],[UnitPrice]]*(1-Orders_CLEAN[[#This Row],[Discount]])</f>
        <v>2973.1579999999999</v>
      </c>
      <c r="S2180" s="8">
        <f>Orders_CLEAN[[#This Row],[Cost]]*Orders_CLEAN[[#This Row],[Quantity]]</f>
        <v>1552.28</v>
      </c>
      <c r="T2180" s="8">
        <f>Orders_CLEAN[[#This Row],[LineTotal]]-Orders_CLEAN[[#This Row],[LineCost]]</f>
        <v>1420.8779999999999</v>
      </c>
      <c r="U2180" s="8" t="str">
        <f>IFERROR(IF(Orders_CLEAN[[#This Row],[Profit]]/Orders_CLEAN[[#This Row],[LineTotal]]&gt;0.3, "High", IF(Orders_CLEAN[[#This Row],[Profit]]/Orders_CLEAN[[#This Row],[LineTotal]]&gt;=0.15, "Medium", "Low")), "Quantity Error!")</f>
        <v>High</v>
      </c>
      <c r="V2180" s="8" t="str">
        <f>IF(COUNTIF(Returns[OrderID], Orders_CLEAN[[#This Row],[OrderID]])&gt;0, "Yes", "No")</f>
        <v>No</v>
      </c>
      <c r="W2180" s="19">
        <f>IF(Orders_CLEAN[[#This Row],[Returned]]="Yes",1,0)</f>
        <v>0</v>
      </c>
    </row>
    <row r="2181" spans="1:23" x14ac:dyDescent="0.2">
      <c r="A2181" t="s">
        <v>3050</v>
      </c>
      <c r="B2181" s="5">
        <v>45575</v>
      </c>
      <c r="C2181" s="5" t="str">
        <f>IF(Orders_CLEAN[[#This Row],[Quantity]]="", "Quantity Error!", "Q"&amp;ROUNDUP(MONTH(Orders_CLEAN[[#This Row],[OrderDate]])/3,0))</f>
        <v>Q4</v>
      </c>
      <c r="D2181" t="s">
        <v>77</v>
      </c>
      <c r="E2181" t="str">
        <f>_xlfn.XLOOKUP(Orders_CLEAN[[#This Row],[CustomerID]],Customers[CustomerID],Customers[CustomerName])</f>
        <v>Zanele Dlamini</v>
      </c>
      <c r="F2181" t="s">
        <v>85</v>
      </c>
      <c r="G2181" t="str">
        <f>_xlfn.XLOOKUP(Orders_CLEAN[[#This Row],[ProductID]],Products[ProductID],Products[ProductName])</f>
        <v>Monitors Model 3</v>
      </c>
      <c r="H2181" t="str">
        <f>_xlfn.XLOOKUP(Orders_CLEAN[[#This Row],[ProductName]],Products[ProductName],Products[Category])</f>
        <v>Technology</v>
      </c>
      <c r="I2181" s="6">
        <f>_xlfn.XLOOKUP(Orders_CLEAN[[#This Row],[ProductID]],Products[ProductID],Products[Cost])</f>
        <v>710.37</v>
      </c>
      <c r="J2181">
        <v>5</v>
      </c>
      <c r="K2181" s="6">
        <v>979.52</v>
      </c>
      <c r="L2181" s="7">
        <v>0.15</v>
      </c>
      <c r="M2181" t="s">
        <v>27</v>
      </c>
      <c r="N2181" t="s">
        <v>47</v>
      </c>
      <c r="O2181" t="str">
        <f>_xlfn.XLOOKUP(Orders_CLEAN[[#This Row],[Region]],Region_lookup[RegionCode],Region_lookup[RegionName])</f>
        <v>Eastern Cape</v>
      </c>
      <c r="P2181" t="s">
        <v>48</v>
      </c>
      <c r="Q2181" t="str">
        <f>_xlfn.XLOOKUP(Orders_CLEAN[[#This Row],[EmployeeID]],Employees[EmployeeID],Employees[EmployeeName])</f>
        <v>Sipho Ndlovu</v>
      </c>
      <c r="R2181" s="8">
        <f>Orders_CLEAN[[#This Row],[Quantity]]*Orders_CLEAN[[#This Row],[UnitPrice]]*(1-Orders_CLEAN[[#This Row],[Discount]])</f>
        <v>4162.96</v>
      </c>
      <c r="S2181" s="8">
        <f>Orders_CLEAN[[#This Row],[Cost]]*Orders_CLEAN[[#This Row],[Quantity]]</f>
        <v>3551.85</v>
      </c>
      <c r="T2181" s="8">
        <f>Orders_CLEAN[[#This Row],[LineTotal]]-Orders_CLEAN[[#This Row],[LineCost]]</f>
        <v>611.11000000000013</v>
      </c>
      <c r="U2181" s="8" t="str">
        <f>IFERROR(IF(Orders_CLEAN[[#This Row],[Profit]]/Orders_CLEAN[[#This Row],[LineTotal]]&gt;0.3, "High", IF(Orders_CLEAN[[#This Row],[Profit]]/Orders_CLEAN[[#This Row],[LineTotal]]&gt;=0.15, "Medium", "Low")), "Quantity Error!")</f>
        <v>Low</v>
      </c>
      <c r="V2181" s="8" t="str">
        <f>IF(COUNTIF(Returns[OrderID], Orders_CLEAN[[#This Row],[OrderID]])&gt;0, "Yes", "No")</f>
        <v>No</v>
      </c>
      <c r="W2181" s="19">
        <f>IF(Orders_CLEAN[[#This Row],[Returned]]="Yes",1,0)</f>
        <v>0</v>
      </c>
    </row>
    <row r="2182" spans="1:23" x14ac:dyDescent="0.2">
      <c r="A2182" t="s">
        <v>3051</v>
      </c>
      <c r="B2182" s="5">
        <v>45439</v>
      </c>
      <c r="C2182" s="5" t="str">
        <f>IF(Orders_CLEAN[[#This Row],[Quantity]]="", "Quantity Error!", "Q"&amp;ROUNDUP(MONTH(Orders_CLEAN[[#This Row],[OrderDate]])/3,0))</f>
        <v>Q2</v>
      </c>
      <c r="D2182" t="s">
        <v>204</v>
      </c>
      <c r="E2182" t="str">
        <f>_xlfn.XLOOKUP(Orders_CLEAN[[#This Row],[CustomerID]],Customers[CustomerID],Customers[CustomerName])</f>
        <v>Elmarie Mbatha</v>
      </c>
      <c r="F2182" t="s">
        <v>51</v>
      </c>
      <c r="G2182" t="str">
        <f>_xlfn.XLOOKUP(Orders_CLEAN[[#This Row],[ProductID]],Products[ProductID],Products[ProductName])</f>
        <v>Bookcases Model 4</v>
      </c>
      <c r="H2182" t="str">
        <f>_xlfn.XLOOKUP(Orders_CLEAN[[#This Row],[ProductName]],Products[ProductName],Products[Category])</f>
        <v>Furniture</v>
      </c>
      <c r="I2182" s="6">
        <f>_xlfn.XLOOKUP(Orders_CLEAN[[#This Row],[ProductID]],Products[ProductID],Products[Cost])</f>
        <v>539.9</v>
      </c>
      <c r="J2182">
        <v>12</v>
      </c>
      <c r="K2182" s="6">
        <v>1019.72</v>
      </c>
      <c r="L2182" s="7">
        <v>0.15</v>
      </c>
      <c r="M2182" t="s">
        <v>62</v>
      </c>
      <c r="N2182" t="s">
        <v>14</v>
      </c>
      <c r="O2182" t="str">
        <f>_xlfn.XLOOKUP(Orders_CLEAN[[#This Row],[Region]],Region_lookup[RegionCode],Region_lookup[RegionName])</f>
        <v>Western Cape</v>
      </c>
      <c r="P2182" t="s">
        <v>82</v>
      </c>
      <c r="Q2182" t="str">
        <f>_xlfn.XLOOKUP(Orders_CLEAN[[#This Row],[EmployeeID]],Employees[EmployeeID],Employees[EmployeeName])</f>
        <v>Thabo Pretorius</v>
      </c>
      <c r="R2182" s="8">
        <f>Orders_CLEAN[[#This Row],[Quantity]]*Orders_CLEAN[[#This Row],[UnitPrice]]*(1-Orders_CLEAN[[#This Row],[Discount]])</f>
        <v>10401.143999999998</v>
      </c>
      <c r="S2182" s="8">
        <f>Orders_CLEAN[[#This Row],[Cost]]*Orders_CLEAN[[#This Row],[Quantity]]</f>
        <v>6478.7999999999993</v>
      </c>
      <c r="T2182" s="8">
        <f>Orders_CLEAN[[#This Row],[LineTotal]]-Orders_CLEAN[[#This Row],[LineCost]]</f>
        <v>3922.3439999999991</v>
      </c>
      <c r="U2182" s="8" t="str">
        <f>IFERROR(IF(Orders_CLEAN[[#This Row],[Profit]]/Orders_CLEAN[[#This Row],[LineTotal]]&gt;0.3, "High", IF(Orders_CLEAN[[#This Row],[Profit]]/Orders_CLEAN[[#This Row],[LineTotal]]&gt;=0.15, "Medium", "Low")), "Quantity Error!")</f>
        <v>High</v>
      </c>
      <c r="V2182" s="8" t="str">
        <f>IF(COUNTIF(Returns[OrderID], Orders_CLEAN[[#This Row],[OrderID]])&gt;0, "Yes", "No")</f>
        <v>No</v>
      </c>
      <c r="W2182" s="19">
        <f>IF(Orders_CLEAN[[#This Row],[Returned]]="Yes",1,0)</f>
        <v>0</v>
      </c>
    </row>
    <row r="2183" spans="1:23" x14ac:dyDescent="0.2">
      <c r="A2183" t="s">
        <v>3053</v>
      </c>
      <c r="B2183" s="5">
        <v>45390</v>
      </c>
      <c r="C2183" s="5" t="str">
        <f>IF(Orders_CLEAN[[#This Row],[Quantity]]="", "Quantity Error!", "Q"&amp;ROUNDUP(MONTH(Orders_CLEAN[[#This Row],[OrderDate]])/3,0))</f>
        <v>Q2</v>
      </c>
      <c r="D2183" t="s">
        <v>25</v>
      </c>
      <c r="E2183" t="str">
        <f>_xlfn.XLOOKUP(Orders_CLEAN[[#This Row],[CustomerID]],Customers[CustomerID],Customers[CustomerName])</f>
        <v>Anja Pretorius</v>
      </c>
      <c r="F2183" t="s">
        <v>69</v>
      </c>
      <c r="G2183" t="str">
        <f>_xlfn.XLOOKUP(Orders_CLEAN[[#This Row],[ProductID]],Products[ProductID],Products[ProductName])</f>
        <v>Paper Model 2</v>
      </c>
      <c r="H2183" t="str">
        <f>_xlfn.XLOOKUP(Orders_CLEAN[[#This Row],[ProductName]],Products[ProductName],Products[Category])</f>
        <v>Office Supplies</v>
      </c>
      <c r="I2183" s="6">
        <f>_xlfn.XLOOKUP(Orders_CLEAN[[#This Row],[ProductID]],Products[ProductID],Products[Cost])</f>
        <v>461.98</v>
      </c>
      <c r="J2183">
        <v>8</v>
      </c>
      <c r="K2183" s="6">
        <v>1013.15</v>
      </c>
      <c r="L2183" s="7">
        <v>0</v>
      </c>
      <c r="M2183" t="s">
        <v>27</v>
      </c>
      <c r="N2183" t="s">
        <v>14</v>
      </c>
      <c r="O2183" t="str">
        <f>_xlfn.XLOOKUP(Orders_CLEAN[[#This Row],[Region]],Region_lookup[RegionCode],Region_lookup[RegionName])</f>
        <v>Western Cape</v>
      </c>
      <c r="P2183" t="s">
        <v>15</v>
      </c>
      <c r="Q2183" t="str">
        <f>_xlfn.XLOOKUP(Orders_CLEAN[[#This Row],[EmployeeID]],Employees[EmployeeID],Employees[EmployeeName])</f>
        <v>Anja Fourie</v>
      </c>
      <c r="R2183" s="8">
        <f>Orders_CLEAN[[#This Row],[Quantity]]*Orders_CLEAN[[#This Row],[UnitPrice]]*(1-Orders_CLEAN[[#This Row],[Discount]])</f>
        <v>8105.2</v>
      </c>
      <c r="S2183" s="8">
        <f>Orders_CLEAN[[#This Row],[Cost]]*Orders_CLEAN[[#This Row],[Quantity]]</f>
        <v>3695.84</v>
      </c>
      <c r="T2183" s="8">
        <f>Orders_CLEAN[[#This Row],[LineTotal]]-Orders_CLEAN[[#This Row],[LineCost]]</f>
        <v>4409.3599999999997</v>
      </c>
      <c r="U2183" s="8" t="str">
        <f>IFERROR(IF(Orders_CLEAN[[#This Row],[Profit]]/Orders_CLEAN[[#This Row],[LineTotal]]&gt;0.3, "High", IF(Orders_CLEAN[[#This Row],[Profit]]/Orders_CLEAN[[#This Row],[LineTotal]]&gt;=0.15, "Medium", "Low")), "Quantity Error!")</f>
        <v>High</v>
      </c>
      <c r="V2183" s="8" t="str">
        <f>IF(COUNTIF(Returns[OrderID], Orders_CLEAN[[#This Row],[OrderID]])&gt;0, "Yes", "No")</f>
        <v>No</v>
      </c>
      <c r="W2183" s="19">
        <f>IF(Orders_CLEAN[[#This Row],[Returned]]="Yes",1,0)</f>
        <v>0</v>
      </c>
    </row>
    <row r="2184" spans="1:23" x14ac:dyDescent="0.2">
      <c r="A2184" t="s">
        <v>3054</v>
      </c>
      <c r="B2184" s="5">
        <v>45552</v>
      </c>
      <c r="C2184" s="5" t="str">
        <f>IF(Orders_CLEAN[[#This Row],[Quantity]]="", "Quantity Error!", "Q"&amp;ROUNDUP(MONTH(Orders_CLEAN[[#This Row],[OrderDate]])/3,0))</f>
        <v>Q3</v>
      </c>
      <c r="D2184" t="s">
        <v>191</v>
      </c>
      <c r="E2184" t="str">
        <f>_xlfn.XLOOKUP(Orders_CLEAN[[#This Row],[CustomerID]],Customers[CustomerID],Customers[CustomerName])</f>
        <v>Pieter Steyn</v>
      </c>
      <c r="F2184" t="s">
        <v>41</v>
      </c>
      <c r="G2184" t="str">
        <f>_xlfn.XLOOKUP(Orders_CLEAN[[#This Row],[ProductID]],Products[ProductID],Products[ProductName])</f>
        <v>Pens Model 3</v>
      </c>
      <c r="H2184" t="str">
        <f>_xlfn.XLOOKUP(Orders_CLEAN[[#This Row],[ProductName]],Products[ProductName],Products[Category])</f>
        <v>Office Supplies</v>
      </c>
      <c r="I2184" s="6">
        <f>_xlfn.XLOOKUP(Orders_CLEAN[[#This Row],[ProductID]],Products[ProductID],Products[Cost])</f>
        <v>498.61</v>
      </c>
      <c r="J2184">
        <v>9</v>
      </c>
      <c r="K2184" s="6">
        <v>944.31</v>
      </c>
      <c r="L2184" s="7">
        <v>0</v>
      </c>
      <c r="M2184" t="s">
        <v>62</v>
      </c>
      <c r="N2184" t="s">
        <v>47</v>
      </c>
      <c r="O2184" t="str">
        <f>_xlfn.XLOOKUP(Orders_CLEAN[[#This Row],[Region]],Region_lookup[RegionCode],Region_lookup[RegionName])</f>
        <v>Eastern Cape</v>
      </c>
      <c r="P2184" t="s">
        <v>75</v>
      </c>
      <c r="Q2184" t="str">
        <f>_xlfn.XLOOKUP(Orders_CLEAN[[#This Row],[EmployeeID]],Employees[EmployeeID],Employees[EmployeeName])</f>
        <v>Francois Steyn</v>
      </c>
      <c r="R2184" s="8">
        <f>Orders_CLEAN[[#This Row],[Quantity]]*Orders_CLEAN[[#This Row],[UnitPrice]]*(1-Orders_CLEAN[[#This Row],[Discount]])</f>
        <v>8498.7899999999991</v>
      </c>
      <c r="S2184" s="8">
        <f>Orders_CLEAN[[#This Row],[Cost]]*Orders_CLEAN[[#This Row],[Quantity]]</f>
        <v>4487.49</v>
      </c>
      <c r="T2184" s="8">
        <f>Orders_CLEAN[[#This Row],[LineTotal]]-Orders_CLEAN[[#This Row],[LineCost]]</f>
        <v>4011.2999999999993</v>
      </c>
      <c r="U2184" s="8" t="str">
        <f>IFERROR(IF(Orders_CLEAN[[#This Row],[Profit]]/Orders_CLEAN[[#This Row],[LineTotal]]&gt;0.3, "High", IF(Orders_CLEAN[[#This Row],[Profit]]/Orders_CLEAN[[#This Row],[LineTotal]]&gt;=0.15, "Medium", "Low")), "Quantity Error!")</f>
        <v>High</v>
      </c>
      <c r="V2184" s="8" t="str">
        <f>IF(COUNTIF(Returns[OrderID], Orders_CLEAN[[#This Row],[OrderID]])&gt;0, "Yes", "No")</f>
        <v>No</v>
      </c>
      <c r="W2184" s="19">
        <f>IF(Orders_CLEAN[[#This Row],[Returned]]="Yes",1,0)</f>
        <v>0</v>
      </c>
    </row>
    <row r="2185" spans="1:23" x14ac:dyDescent="0.2">
      <c r="A2185" t="s">
        <v>3055</v>
      </c>
      <c r="B2185" s="5">
        <v>45587</v>
      </c>
      <c r="C2185" s="5" t="str">
        <f>IF(Orders_CLEAN[[#This Row],[Quantity]]="", "Quantity Error!", "Q"&amp;ROUNDUP(MONTH(Orders_CLEAN[[#This Row],[OrderDate]])/3,0))</f>
        <v>Q4</v>
      </c>
      <c r="D2185" t="s">
        <v>493</v>
      </c>
      <c r="E2185" t="str">
        <f>_xlfn.XLOOKUP(Orders_CLEAN[[#This Row],[CustomerID]],Customers[CustomerID],Customers[CustomerName])</f>
        <v>Sipho Le Roux</v>
      </c>
      <c r="F2185" t="s">
        <v>78</v>
      </c>
      <c r="G2185" t="str">
        <f>_xlfn.XLOOKUP(Orders_CLEAN[[#This Row],[ProductID]],Products[ProductID],Products[ProductName])</f>
        <v>Desks Model 3</v>
      </c>
      <c r="H2185" t="str">
        <f>_xlfn.XLOOKUP(Orders_CLEAN[[#This Row],[ProductName]],Products[ProductName],Products[Category])</f>
        <v>Furniture</v>
      </c>
      <c r="I2185" s="6">
        <f>_xlfn.XLOOKUP(Orders_CLEAN[[#This Row],[ProductID]],Products[ProductID],Products[Cost])</f>
        <v>388.07</v>
      </c>
      <c r="J2185">
        <v>10</v>
      </c>
      <c r="K2185" s="6">
        <v>782.41</v>
      </c>
      <c r="L2185" s="7">
        <v>0.05</v>
      </c>
      <c r="M2185" t="s">
        <v>27</v>
      </c>
      <c r="N2185" t="s">
        <v>47</v>
      </c>
      <c r="O2185" t="str">
        <f>_xlfn.XLOOKUP(Orders_CLEAN[[#This Row],[Region]],Region_lookup[RegionCode],Region_lookup[RegionName])</f>
        <v>Eastern Cape</v>
      </c>
      <c r="P2185" t="s">
        <v>48</v>
      </c>
      <c r="Q2185" t="str">
        <f>_xlfn.XLOOKUP(Orders_CLEAN[[#This Row],[EmployeeID]],Employees[EmployeeID],Employees[EmployeeName])</f>
        <v>Sipho Ndlovu</v>
      </c>
      <c r="R2185" s="8">
        <f>Orders_CLEAN[[#This Row],[Quantity]]*Orders_CLEAN[[#This Row],[UnitPrice]]*(1-Orders_CLEAN[[#This Row],[Discount]])</f>
        <v>7432.8949999999995</v>
      </c>
      <c r="S2185" s="8">
        <f>Orders_CLEAN[[#This Row],[Cost]]*Orders_CLEAN[[#This Row],[Quantity]]</f>
        <v>3880.7</v>
      </c>
      <c r="T2185" s="8">
        <f>Orders_CLEAN[[#This Row],[LineTotal]]-Orders_CLEAN[[#This Row],[LineCost]]</f>
        <v>3552.1949999999997</v>
      </c>
      <c r="U2185" s="8" t="str">
        <f>IFERROR(IF(Orders_CLEAN[[#This Row],[Profit]]/Orders_CLEAN[[#This Row],[LineTotal]]&gt;0.3, "High", IF(Orders_CLEAN[[#This Row],[Profit]]/Orders_CLEAN[[#This Row],[LineTotal]]&gt;=0.15, "Medium", "Low")), "Quantity Error!")</f>
        <v>High</v>
      </c>
      <c r="V2185" s="8" t="str">
        <f>IF(COUNTIF(Returns[OrderID], Orders_CLEAN[[#This Row],[OrderID]])&gt;0, "Yes", "No")</f>
        <v>No</v>
      </c>
      <c r="W2185" s="19">
        <f>IF(Orders_CLEAN[[#This Row],[Returned]]="Yes",1,0)</f>
        <v>0</v>
      </c>
    </row>
    <row r="2186" spans="1:23" x14ac:dyDescent="0.2">
      <c r="A2186" t="s">
        <v>3056</v>
      </c>
      <c r="B2186" s="5">
        <v>45670</v>
      </c>
      <c r="C2186" s="5" t="str">
        <f>IF(Orders_CLEAN[[#This Row],[Quantity]]="", "Quantity Error!", "Q"&amp;ROUNDUP(MONTH(Orders_CLEAN[[#This Row],[OrderDate]])/3,0))</f>
        <v>Q1</v>
      </c>
      <c r="D2186" t="s">
        <v>165</v>
      </c>
      <c r="E2186" t="str">
        <f>_xlfn.XLOOKUP(Orders_CLEAN[[#This Row],[CustomerID]],Customers[CustomerID],Customers[CustomerName])</f>
        <v>Nomsa Sithole</v>
      </c>
      <c r="F2186" t="s">
        <v>55</v>
      </c>
      <c r="G2186" t="str">
        <f>_xlfn.XLOOKUP(Orders_CLEAN[[#This Row],[ProductID]],Products[ProductID],Products[ProductName])</f>
        <v>Paper Model 3</v>
      </c>
      <c r="H2186" t="str">
        <f>_xlfn.XLOOKUP(Orders_CLEAN[[#This Row],[ProductName]],Products[ProductName],Products[Category])</f>
        <v>Office Supplies</v>
      </c>
      <c r="I2186" s="6">
        <f>_xlfn.XLOOKUP(Orders_CLEAN[[#This Row],[ProductID]],Products[ProductID],Products[Cost])</f>
        <v>239.71</v>
      </c>
      <c r="J2186">
        <v>7</v>
      </c>
      <c r="K2186" s="6">
        <v>522.34</v>
      </c>
      <c r="L2186" s="7">
        <v>0.1</v>
      </c>
      <c r="M2186" t="s">
        <v>62</v>
      </c>
      <c r="N2186" t="s">
        <v>21</v>
      </c>
      <c r="O2186" t="str">
        <f>_xlfn.XLOOKUP(Orders_CLEAN[[#This Row],[Region]],Region_lookup[RegionCode],Region_lookup[RegionName])</f>
        <v>KwaZulu-Natal</v>
      </c>
      <c r="P2186" t="s">
        <v>97</v>
      </c>
      <c r="Q2186" t="str">
        <f>_xlfn.XLOOKUP(Orders_CLEAN[[#This Row],[EmployeeID]],Employees[EmployeeID],Employees[EmployeeName])</f>
        <v>Bongani Sithole</v>
      </c>
      <c r="R2186" s="8">
        <f>Orders_CLEAN[[#This Row],[Quantity]]*Orders_CLEAN[[#This Row],[UnitPrice]]*(1-Orders_CLEAN[[#This Row],[Discount]])</f>
        <v>3290.7420000000002</v>
      </c>
      <c r="S2186" s="8">
        <f>Orders_CLEAN[[#This Row],[Cost]]*Orders_CLEAN[[#This Row],[Quantity]]</f>
        <v>1677.97</v>
      </c>
      <c r="T2186" s="8">
        <f>Orders_CLEAN[[#This Row],[LineTotal]]-Orders_CLEAN[[#This Row],[LineCost]]</f>
        <v>1612.7720000000002</v>
      </c>
      <c r="U2186" s="8" t="str">
        <f>IFERROR(IF(Orders_CLEAN[[#This Row],[Profit]]/Orders_CLEAN[[#This Row],[LineTotal]]&gt;0.3, "High", IF(Orders_CLEAN[[#This Row],[Profit]]/Orders_CLEAN[[#This Row],[LineTotal]]&gt;=0.15, "Medium", "Low")), "Quantity Error!")</f>
        <v>High</v>
      </c>
      <c r="V2186" s="8" t="str">
        <f>IF(COUNTIF(Returns[OrderID], Orders_CLEAN[[#This Row],[OrderID]])&gt;0, "Yes", "No")</f>
        <v>No</v>
      </c>
      <c r="W2186" s="19">
        <f>IF(Orders_CLEAN[[#This Row],[Returned]]="Yes",1,0)</f>
        <v>0</v>
      </c>
    </row>
    <row r="2187" spans="1:23" x14ac:dyDescent="0.2">
      <c r="A2187" t="s">
        <v>3057</v>
      </c>
      <c r="B2187" s="5">
        <v>45499</v>
      </c>
      <c r="C2187" s="5" t="str">
        <f>IF(Orders_CLEAN[[#This Row],[Quantity]]="", "Quantity Error!", "Q"&amp;ROUNDUP(MONTH(Orders_CLEAN[[#This Row],[OrderDate]])/3,0))</f>
        <v>Q3</v>
      </c>
      <c r="D2187" t="s">
        <v>281</v>
      </c>
      <c r="E2187" t="str">
        <f>_xlfn.XLOOKUP(Orders_CLEAN[[#This Row],[CustomerID]],Customers[CustomerID],Customers[CustomerName])</f>
        <v>Pieter Khumalo</v>
      </c>
      <c r="F2187" t="s">
        <v>166</v>
      </c>
      <c r="G2187" t="str">
        <f>_xlfn.XLOOKUP(Orders_CLEAN[[#This Row],[ProductID]],Products[ProductID],Products[ProductName])</f>
        <v>Monitors Model 2</v>
      </c>
      <c r="H2187" t="str">
        <f>_xlfn.XLOOKUP(Orders_CLEAN[[#This Row],[ProductName]],Products[ProductName],Products[Category])</f>
        <v>Technology</v>
      </c>
      <c r="I2187" s="6">
        <f>_xlfn.XLOOKUP(Orders_CLEAN[[#This Row],[ProductID]],Products[ProductID],Products[Cost])</f>
        <v>396.64</v>
      </c>
      <c r="J2187">
        <v>3</v>
      </c>
      <c r="K2187" s="6">
        <v>532.41999999999996</v>
      </c>
      <c r="L2187" s="7">
        <v>0</v>
      </c>
      <c r="M2187" t="s">
        <v>36</v>
      </c>
      <c r="N2187" t="s">
        <v>47</v>
      </c>
      <c r="O2187" t="str">
        <f>_xlfn.XLOOKUP(Orders_CLEAN[[#This Row],[Region]],Region_lookup[RegionCode],Region_lookup[RegionName])</f>
        <v>Eastern Cape</v>
      </c>
      <c r="P2187" t="s">
        <v>58</v>
      </c>
      <c r="Q2187" t="str">
        <f>_xlfn.XLOOKUP(Orders_CLEAN[[#This Row],[EmployeeID]],Employees[EmployeeID],Employees[EmployeeName])</f>
        <v>Palesa Steyn</v>
      </c>
      <c r="R2187" s="8">
        <f>Orders_CLEAN[[#This Row],[Quantity]]*Orders_CLEAN[[#This Row],[UnitPrice]]*(1-Orders_CLEAN[[#This Row],[Discount]])</f>
        <v>1597.2599999999998</v>
      </c>
      <c r="S2187" s="8">
        <f>Orders_CLEAN[[#This Row],[Cost]]*Orders_CLEAN[[#This Row],[Quantity]]</f>
        <v>1189.92</v>
      </c>
      <c r="T2187" s="8">
        <f>Orders_CLEAN[[#This Row],[LineTotal]]-Orders_CLEAN[[#This Row],[LineCost]]</f>
        <v>407.33999999999969</v>
      </c>
      <c r="U2187" s="8" t="str">
        <f>IFERROR(IF(Orders_CLEAN[[#This Row],[Profit]]/Orders_CLEAN[[#This Row],[LineTotal]]&gt;0.3, "High", IF(Orders_CLEAN[[#This Row],[Profit]]/Orders_CLEAN[[#This Row],[LineTotal]]&gt;=0.15, "Medium", "Low")), "Quantity Error!")</f>
        <v>Medium</v>
      </c>
      <c r="V2187" s="8" t="str">
        <f>IF(COUNTIF(Returns[OrderID], Orders_CLEAN[[#This Row],[OrderID]])&gt;0, "Yes", "No")</f>
        <v>No</v>
      </c>
      <c r="W2187" s="19">
        <f>IF(Orders_CLEAN[[#This Row],[Returned]]="Yes",1,0)</f>
        <v>0</v>
      </c>
    </row>
    <row r="2188" spans="1:23" x14ac:dyDescent="0.2">
      <c r="A2188" t="s">
        <v>3059</v>
      </c>
      <c r="B2188" s="5">
        <v>45837</v>
      </c>
      <c r="C2188" s="5" t="str">
        <f>IF(Orders_CLEAN[[#This Row],[Quantity]]="", "Quantity Error!", "Q"&amp;ROUNDUP(MONTH(Orders_CLEAN[[#This Row],[OrderDate]])/3,0))</f>
        <v>Q2</v>
      </c>
      <c r="D2188" t="s">
        <v>141</v>
      </c>
      <c r="E2188" t="str">
        <f>_xlfn.XLOOKUP(Orders_CLEAN[[#This Row],[CustomerID]],Customers[CustomerID],Customers[CustomerName])</f>
        <v>Anja Molefe</v>
      </c>
      <c r="F2188" t="s">
        <v>78</v>
      </c>
      <c r="G2188" t="str">
        <f>_xlfn.XLOOKUP(Orders_CLEAN[[#This Row],[ProductID]],Products[ProductID],Products[ProductName])</f>
        <v>Desks Model 3</v>
      </c>
      <c r="H2188" t="str">
        <f>_xlfn.XLOOKUP(Orders_CLEAN[[#This Row],[ProductName]],Products[ProductName],Products[Category])</f>
        <v>Furniture</v>
      </c>
      <c r="I2188" s="6">
        <f>_xlfn.XLOOKUP(Orders_CLEAN[[#This Row],[ProductID]],Products[ProductID],Products[Cost])</f>
        <v>388.07</v>
      </c>
      <c r="J2188">
        <v>3</v>
      </c>
      <c r="K2188" s="6">
        <v>782.41</v>
      </c>
      <c r="L2188" s="7">
        <v>0.2</v>
      </c>
      <c r="M2188" t="s">
        <v>36</v>
      </c>
      <c r="N2188" t="s">
        <v>14</v>
      </c>
      <c r="O2188" t="str">
        <f>_xlfn.XLOOKUP(Orders_CLEAN[[#This Row],[Region]],Region_lookup[RegionCode],Region_lookup[RegionName])</f>
        <v>Western Cape</v>
      </c>
      <c r="P2188" t="s">
        <v>15</v>
      </c>
      <c r="Q2188" t="str">
        <f>_xlfn.XLOOKUP(Orders_CLEAN[[#This Row],[EmployeeID]],Employees[EmployeeID],Employees[EmployeeName])</f>
        <v>Anja Fourie</v>
      </c>
      <c r="R2188" s="8">
        <f>Orders_CLEAN[[#This Row],[Quantity]]*Orders_CLEAN[[#This Row],[UnitPrice]]*(1-Orders_CLEAN[[#This Row],[Discount]])</f>
        <v>1877.7840000000001</v>
      </c>
      <c r="S2188" s="8">
        <f>Orders_CLEAN[[#This Row],[Cost]]*Orders_CLEAN[[#This Row],[Quantity]]</f>
        <v>1164.21</v>
      </c>
      <c r="T2188" s="8">
        <f>Orders_CLEAN[[#This Row],[LineTotal]]-Orders_CLEAN[[#This Row],[LineCost]]</f>
        <v>713.57400000000007</v>
      </c>
      <c r="U2188" s="8" t="str">
        <f>IFERROR(IF(Orders_CLEAN[[#This Row],[Profit]]/Orders_CLEAN[[#This Row],[LineTotal]]&gt;0.3, "High", IF(Orders_CLEAN[[#This Row],[Profit]]/Orders_CLEAN[[#This Row],[LineTotal]]&gt;=0.15, "Medium", "Low")), "Quantity Error!")</f>
        <v>High</v>
      </c>
      <c r="V2188" s="8" t="str">
        <f>IF(COUNTIF(Returns[OrderID], Orders_CLEAN[[#This Row],[OrderID]])&gt;0, "Yes", "No")</f>
        <v>No</v>
      </c>
      <c r="W2188" s="19">
        <f>IF(Orders_CLEAN[[#This Row],[Returned]]="Yes",1,0)</f>
        <v>0</v>
      </c>
    </row>
    <row r="2189" spans="1:23" x14ac:dyDescent="0.2">
      <c r="A2189" t="s">
        <v>3060</v>
      </c>
      <c r="B2189" s="5">
        <v>45401</v>
      </c>
      <c r="C2189" s="5" t="str">
        <f>IF(Orders_CLEAN[[#This Row],[Quantity]]="", "Quantity Error!", "Q"&amp;ROUNDUP(MONTH(Orders_CLEAN[[#This Row],[OrderDate]])/3,0))</f>
        <v>Quantity Error!</v>
      </c>
      <c r="D2189" t="s">
        <v>194</v>
      </c>
      <c r="E2189" t="str">
        <f>_xlfn.XLOOKUP(Orders_CLEAN[[#This Row],[CustomerID]],Customers[CustomerID],Customers[CustomerName])</f>
        <v>Elmarie Molefe</v>
      </c>
      <c r="F2189" t="s">
        <v>139</v>
      </c>
      <c r="G2189" t="str">
        <f>_xlfn.XLOOKUP(Orders_CLEAN[[#This Row],[ProductID]],Products[ProductID],Products[ProductName])</f>
        <v>Envelopes Model 3</v>
      </c>
      <c r="H2189" t="str">
        <f>_xlfn.XLOOKUP(Orders_CLEAN[[#This Row],[ProductName]],Products[ProductName],Products[Category])</f>
        <v>Office Supplies</v>
      </c>
      <c r="I2189" s="6">
        <f>_xlfn.XLOOKUP(Orders_CLEAN[[#This Row],[ProductID]],Products[ProductID],Products[Cost])</f>
        <v>110.07</v>
      </c>
      <c r="J2189"/>
      <c r="K2189" s="6">
        <v>193.99</v>
      </c>
      <c r="L2189" s="7">
        <v>0</v>
      </c>
      <c r="M2189" t="s">
        <v>27</v>
      </c>
      <c r="N2189" t="s">
        <v>14</v>
      </c>
      <c r="O2189" t="str">
        <f>_xlfn.XLOOKUP(Orders_CLEAN[[#This Row],[Region]],Region_lookup[RegionCode],Region_lookup[RegionName])</f>
        <v>Western Cape</v>
      </c>
      <c r="P2189" t="s">
        <v>82</v>
      </c>
      <c r="Q2189" t="str">
        <f>_xlfn.XLOOKUP(Orders_CLEAN[[#This Row],[EmployeeID]],Employees[EmployeeID],Employees[EmployeeName])</f>
        <v>Thabo Pretorius</v>
      </c>
      <c r="R2189" s="8">
        <f>Orders_CLEAN[[#This Row],[Quantity]]*Orders_CLEAN[[#This Row],[UnitPrice]]*(1-Orders_CLEAN[[#This Row],[Discount]])</f>
        <v>0</v>
      </c>
      <c r="S2189" s="8">
        <f>Orders_CLEAN[[#This Row],[Cost]]*Orders_CLEAN[[#This Row],[Quantity]]</f>
        <v>0</v>
      </c>
      <c r="T2189" s="8">
        <f>Orders_CLEAN[[#This Row],[LineTotal]]-Orders_CLEAN[[#This Row],[LineCost]]</f>
        <v>0</v>
      </c>
      <c r="U2189" s="8" t="str">
        <f>IFERROR(IF(Orders_CLEAN[[#This Row],[Profit]]/Orders_CLEAN[[#This Row],[LineTotal]]&gt;0.3, "High", IF(Orders_CLEAN[[#This Row],[Profit]]/Orders_CLEAN[[#This Row],[LineTotal]]&gt;=0.15, "Medium", "Low")), "Quantity Error!")</f>
        <v>Quantity Error!</v>
      </c>
      <c r="V2189" s="8" t="str">
        <f>IF(COUNTIF(Returns[OrderID], Orders_CLEAN[[#This Row],[OrderID]])&gt;0, "Yes", "No")</f>
        <v>No</v>
      </c>
      <c r="W2189" s="19">
        <f>IF(Orders_CLEAN[[#This Row],[Returned]]="Yes",1,0)</f>
        <v>0</v>
      </c>
    </row>
    <row r="2190" spans="1:23" x14ac:dyDescent="0.2">
      <c r="A2190" t="s">
        <v>3061</v>
      </c>
      <c r="B2190" s="5">
        <v>45717</v>
      </c>
      <c r="C2190" s="5" t="str">
        <f>IF(Orders_CLEAN[[#This Row],[Quantity]]="", "Quantity Error!", "Q"&amp;ROUNDUP(MONTH(Orders_CLEAN[[#This Row],[OrderDate]])/3,0))</f>
        <v>Q1</v>
      </c>
      <c r="D2190" t="s">
        <v>458</v>
      </c>
      <c r="E2190" t="str">
        <f>_xlfn.XLOOKUP(Orders_CLEAN[[#This Row],[CustomerID]],Customers[CustomerID],Customers[CustomerName])</f>
        <v>Pieter Nkosi</v>
      </c>
      <c r="F2190" t="s">
        <v>73</v>
      </c>
      <c r="G2190" t="str">
        <f>_xlfn.XLOOKUP(Orders_CLEAN[[#This Row],[ProductID]],Products[ProductID],Products[ProductName])</f>
        <v>Tables Model 1</v>
      </c>
      <c r="H2190" t="str">
        <f>_xlfn.XLOOKUP(Orders_CLEAN[[#This Row],[ProductName]],Products[ProductName],Products[Category])</f>
        <v>Furniture</v>
      </c>
      <c r="I2190" s="6">
        <f>_xlfn.XLOOKUP(Orders_CLEAN[[#This Row],[ProductID]],Products[ProductID],Products[Cost])</f>
        <v>469.73</v>
      </c>
      <c r="J2190">
        <v>3</v>
      </c>
      <c r="K2190" s="6">
        <v>954.16</v>
      </c>
      <c r="L2190" s="7">
        <v>0.2</v>
      </c>
      <c r="M2190" t="s">
        <v>13</v>
      </c>
      <c r="N2190" t="s">
        <v>31</v>
      </c>
      <c r="O2190" t="str">
        <f>_xlfn.XLOOKUP(Orders_CLEAN[[#This Row],[Region]],Region_lookup[RegionCode],Region_lookup[RegionName])</f>
        <v>Gauteng</v>
      </c>
      <c r="P2190" t="s">
        <v>52</v>
      </c>
      <c r="Q2190" t="str">
        <f>_xlfn.XLOOKUP(Orders_CLEAN[[#This Row],[EmployeeID]],Employees[EmployeeID],Employees[EmployeeName])</f>
        <v>Precious Mbatha</v>
      </c>
      <c r="R2190" s="8">
        <f>Orders_CLEAN[[#This Row],[Quantity]]*Orders_CLEAN[[#This Row],[UnitPrice]]*(1-Orders_CLEAN[[#This Row],[Discount]])</f>
        <v>2289.9839999999999</v>
      </c>
      <c r="S2190" s="8">
        <f>Orders_CLEAN[[#This Row],[Cost]]*Orders_CLEAN[[#This Row],[Quantity]]</f>
        <v>1409.19</v>
      </c>
      <c r="T2190" s="8">
        <f>Orders_CLEAN[[#This Row],[LineTotal]]-Orders_CLEAN[[#This Row],[LineCost]]</f>
        <v>880.79399999999987</v>
      </c>
      <c r="U2190" s="8" t="str">
        <f>IFERROR(IF(Orders_CLEAN[[#This Row],[Profit]]/Orders_CLEAN[[#This Row],[LineTotal]]&gt;0.3, "High", IF(Orders_CLEAN[[#This Row],[Profit]]/Orders_CLEAN[[#This Row],[LineTotal]]&gt;=0.15, "Medium", "Low")), "Quantity Error!")</f>
        <v>High</v>
      </c>
      <c r="V2190" s="8" t="str">
        <f>IF(COUNTIF(Returns[OrderID], Orders_CLEAN[[#This Row],[OrderID]])&gt;0, "Yes", "No")</f>
        <v>No</v>
      </c>
      <c r="W2190" s="19">
        <f>IF(Orders_CLEAN[[#This Row],[Returned]]="Yes",1,0)</f>
        <v>0</v>
      </c>
    </row>
    <row r="2191" spans="1:23" x14ac:dyDescent="0.2">
      <c r="A2191" t="s">
        <v>3062</v>
      </c>
      <c r="B2191" s="5">
        <v>45454</v>
      </c>
      <c r="C2191" s="5" t="str">
        <f>IF(Orders_CLEAN[[#This Row],[Quantity]]="", "Quantity Error!", "Q"&amp;ROUNDUP(MONTH(Orders_CLEAN[[#This Row],[OrderDate]])/3,0))</f>
        <v>Q2</v>
      </c>
      <c r="D2191" t="s">
        <v>392</v>
      </c>
      <c r="E2191" t="str">
        <f>_xlfn.XLOOKUP(Orders_CLEAN[[#This Row],[CustomerID]],Customers[CustomerID],Customers[CustomerName])</f>
        <v>Johan Fourie</v>
      </c>
      <c r="F2191" t="s">
        <v>139</v>
      </c>
      <c r="G2191" t="str">
        <f>_xlfn.XLOOKUP(Orders_CLEAN[[#This Row],[ProductID]],Products[ProductID],Products[ProductName])</f>
        <v>Envelopes Model 3</v>
      </c>
      <c r="H2191" t="str">
        <f>_xlfn.XLOOKUP(Orders_CLEAN[[#This Row],[ProductName]],Products[ProductName],Products[Category])</f>
        <v>Office Supplies</v>
      </c>
      <c r="I2191" s="6">
        <f>_xlfn.XLOOKUP(Orders_CLEAN[[#This Row],[ProductID]],Products[ProductID],Products[Cost])</f>
        <v>110.07</v>
      </c>
      <c r="J2191">
        <v>10</v>
      </c>
      <c r="K2191" s="6">
        <v>193.99</v>
      </c>
      <c r="L2191" s="7">
        <v>0.15</v>
      </c>
      <c r="M2191" t="s">
        <v>13</v>
      </c>
      <c r="N2191" t="s">
        <v>47</v>
      </c>
      <c r="O2191" t="str">
        <f>_xlfn.XLOOKUP(Orders_CLEAN[[#This Row],[Region]],Region_lookup[RegionCode],Region_lookup[RegionName])</f>
        <v>Eastern Cape</v>
      </c>
      <c r="P2191" t="s">
        <v>75</v>
      </c>
      <c r="Q2191" t="str">
        <f>_xlfn.XLOOKUP(Orders_CLEAN[[#This Row],[EmployeeID]],Employees[EmployeeID],Employees[EmployeeName])</f>
        <v>Francois Steyn</v>
      </c>
      <c r="R2191" s="8">
        <f>Orders_CLEAN[[#This Row],[Quantity]]*Orders_CLEAN[[#This Row],[UnitPrice]]*(1-Orders_CLEAN[[#This Row],[Discount]])</f>
        <v>1648.915</v>
      </c>
      <c r="S2191" s="8">
        <f>Orders_CLEAN[[#This Row],[Cost]]*Orders_CLEAN[[#This Row],[Quantity]]</f>
        <v>1100.6999999999998</v>
      </c>
      <c r="T2191" s="8">
        <f>Orders_CLEAN[[#This Row],[LineTotal]]-Orders_CLEAN[[#This Row],[LineCost]]</f>
        <v>548.21500000000015</v>
      </c>
      <c r="U2191" s="8" t="str">
        <f>IFERROR(IF(Orders_CLEAN[[#This Row],[Profit]]/Orders_CLEAN[[#This Row],[LineTotal]]&gt;0.3, "High", IF(Orders_CLEAN[[#This Row],[Profit]]/Orders_CLEAN[[#This Row],[LineTotal]]&gt;=0.15, "Medium", "Low")), "Quantity Error!")</f>
        <v>High</v>
      </c>
      <c r="V2191" s="8" t="str">
        <f>IF(COUNTIF(Returns[OrderID], Orders_CLEAN[[#This Row],[OrderID]])&gt;0, "Yes", "No")</f>
        <v>No</v>
      </c>
      <c r="W2191" s="19">
        <f>IF(Orders_CLEAN[[#This Row],[Returned]]="Yes",1,0)</f>
        <v>0</v>
      </c>
    </row>
    <row r="2192" spans="1:23" x14ac:dyDescent="0.2">
      <c r="A2192" t="s">
        <v>3063</v>
      </c>
      <c r="B2192" s="5">
        <v>45749</v>
      </c>
      <c r="C2192" s="5" t="str">
        <f>IF(Orders_CLEAN[[#This Row],[Quantity]]="", "Quantity Error!", "Q"&amp;ROUNDUP(MONTH(Orders_CLEAN[[#This Row],[OrderDate]])/3,0))</f>
        <v>Q2</v>
      </c>
      <c r="D2192" t="s">
        <v>296</v>
      </c>
      <c r="E2192" t="str">
        <f>_xlfn.XLOOKUP(Orders_CLEAN[[#This Row],[CustomerID]],Customers[CustomerID],Customers[CustomerName])</f>
        <v>Francois Le Roux</v>
      </c>
      <c r="F2192" t="s">
        <v>231</v>
      </c>
      <c r="G2192" t="str">
        <f>_xlfn.XLOOKUP(Orders_CLEAN[[#This Row],[ProductID]],Products[ProductID],Products[ProductName])</f>
        <v>Accessories Model 2</v>
      </c>
      <c r="H2192" t="str">
        <f>_xlfn.XLOOKUP(Orders_CLEAN[[#This Row],[ProductName]],Products[ProductName],Products[Category])</f>
        <v>Technology</v>
      </c>
      <c r="I2192" s="6">
        <f>_xlfn.XLOOKUP(Orders_CLEAN[[#This Row],[ProductID]],Products[ProductID],Products[Cost])</f>
        <v>31.01</v>
      </c>
      <c r="J2192">
        <v>2</v>
      </c>
      <c r="K2192" s="6">
        <v>49.68</v>
      </c>
      <c r="L2192" s="7">
        <v>0.05</v>
      </c>
      <c r="M2192" t="s">
        <v>13</v>
      </c>
      <c r="N2192" t="s">
        <v>47</v>
      </c>
      <c r="O2192" t="str">
        <f>_xlfn.XLOOKUP(Orders_CLEAN[[#This Row],[Region]],Region_lookup[RegionCode],Region_lookup[RegionName])</f>
        <v>Eastern Cape</v>
      </c>
      <c r="P2192" t="s">
        <v>48</v>
      </c>
      <c r="Q2192" t="str">
        <f>_xlfn.XLOOKUP(Orders_CLEAN[[#This Row],[EmployeeID]],Employees[EmployeeID],Employees[EmployeeName])</f>
        <v>Sipho Ndlovu</v>
      </c>
      <c r="R2192" s="8">
        <f>Orders_CLEAN[[#This Row],[Quantity]]*Orders_CLEAN[[#This Row],[UnitPrice]]*(1-Orders_CLEAN[[#This Row],[Discount]])</f>
        <v>94.391999999999996</v>
      </c>
      <c r="S2192" s="8">
        <f>Orders_CLEAN[[#This Row],[Cost]]*Orders_CLEAN[[#This Row],[Quantity]]</f>
        <v>62.02</v>
      </c>
      <c r="T2192" s="8">
        <f>Orders_CLEAN[[#This Row],[LineTotal]]-Orders_CLEAN[[#This Row],[LineCost]]</f>
        <v>32.371999999999993</v>
      </c>
      <c r="U2192" s="8" t="str">
        <f>IFERROR(IF(Orders_CLEAN[[#This Row],[Profit]]/Orders_CLEAN[[#This Row],[LineTotal]]&gt;0.3, "High", IF(Orders_CLEAN[[#This Row],[Profit]]/Orders_CLEAN[[#This Row],[LineTotal]]&gt;=0.15, "Medium", "Low")), "Quantity Error!")</f>
        <v>High</v>
      </c>
      <c r="V2192" s="8" t="str">
        <f>IF(COUNTIF(Returns[OrderID], Orders_CLEAN[[#This Row],[OrderID]])&gt;0, "Yes", "No")</f>
        <v>No</v>
      </c>
      <c r="W2192" s="19">
        <f>IF(Orders_CLEAN[[#This Row],[Returned]]="Yes",1,0)</f>
        <v>0</v>
      </c>
    </row>
    <row r="2193" spans="1:23" x14ac:dyDescent="0.2">
      <c r="A2193" t="s">
        <v>3064</v>
      </c>
      <c r="B2193" s="5">
        <v>45761</v>
      </c>
      <c r="C2193" s="5" t="str">
        <f>IF(Orders_CLEAN[[#This Row],[Quantity]]="", "Quantity Error!", "Q"&amp;ROUNDUP(MONTH(Orders_CLEAN[[#This Row],[OrderDate]])/3,0))</f>
        <v>Q2</v>
      </c>
      <c r="D2193" t="s">
        <v>362</v>
      </c>
      <c r="E2193" t="str">
        <f>_xlfn.XLOOKUP(Orders_CLEAN[[#This Row],[CustomerID]],Customers[CustomerID],Customers[CustomerName])</f>
        <v>Palesa Venter</v>
      </c>
      <c r="F2193" t="s">
        <v>151</v>
      </c>
      <c r="G2193" t="str">
        <f>_xlfn.XLOOKUP(Orders_CLEAN[[#This Row],[ProductID]],Products[ProductID],Products[ProductName])</f>
        <v>Binders Model 3</v>
      </c>
      <c r="H2193" t="str">
        <f>_xlfn.XLOOKUP(Orders_CLEAN[[#This Row],[ProductName]],Products[ProductName],Products[Category])</f>
        <v>Office Supplies</v>
      </c>
      <c r="I2193" s="6">
        <f>_xlfn.XLOOKUP(Orders_CLEAN[[#This Row],[ProductID]],Products[ProductID],Products[Cost])</f>
        <v>487.09</v>
      </c>
      <c r="J2193">
        <v>6</v>
      </c>
      <c r="K2193" s="6">
        <v>838.72</v>
      </c>
      <c r="L2193" s="7">
        <v>0</v>
      </c>
      <c r="M2193" t="s">
        <v>62</v>
      </c>
      <c r="N2193" t="s">
        <v>21</v>
      </c>
      <c r="O2193" t="str">
        <f>_xlfn.XLOOKUP(Orders_CLEAN[[#This Row],[Region]],Region_lookup[RegionCode],Region_lookup[RegionName])</f>
        <v>KwaZulu-Natal</v>
      </c>
      <c r="P2193" t="s">
        <v>97</v>
      </c>
      <c r="Q2193" t="str">
        <f>_xlfn.XLOOKUP(Orders_CLEAN[[#This Row],[EmployeeID]],Employees[EmployeeID],Employees[EmployeeName])</f>
        <v>Bongani Sithole</v>
      </c>
      <c r="R2193" s="8">
        <f>Orders_CLEAN[[#This Row],[Quantity]]*Orders_CLEAN[[#This Row],[UnitPrice]]*(1-Orders_CLEAN[[#This Row],[Discount]])</f>
        <v>5032.32</v>
      </c>
      <c r="S2193" s="8">
        <f>Orders_CLEAN[[#This Row],[Cost]]*Orders_CLEAN[[#This Row],[Quantity]]</f>
        <v>2922.54</v>
      </c>
      <c r="T2193" s="8">
        <f>Orders_CLEAN[[#This Row],[LineTotal]]-Orders_CLEAN[[#This Row],[LineCost]]</f>
        <v>2109.7799999999997</v>
      </c>
      <c r="U2193" s="8" t="str">
        <f>IFERROR(IF(Orders_CLEAN[[#This Row],[Profit]]/Orders_CLEAN[[#This Row],[LineTotal]]&gt;0.3, "High", IF(Orders_CLEAN[[#This Row],[Profit]]/Orders_CLEAN[[#This Row],[LineTotal]]&gt;=0.15, "Medium", "Low")), "Quantity Error!")</f>
        <v>High</v>
      </c>
      <c r="V2193" s="8" t="str">
        <f>IF(COUNTIF(Returns[OrderID], Orders_CLEAN[[#This Row],[OrderID]])&gt;0, "Yes", "No")</f>
        <v>No</v>
      </c>
      <c r="W2193" s="19">
        <f>IF(Orders_CLEAN[[#This Row],[Returned]]="Yes",1,0)</f>
        <v>0</v>
      </c>
    </row>
    <row r="2194" spans="1:23" x14ac:dyDescent="0.2">
      <c r="A2194" t="s">
        <v>3065</v>
      </c>
      <c r="B2194" s="5">
        <v>45567</v>
      </c>
      <c r="C2194" s="5" t="str">
        <f>IF(Orders_CLEAN[[#This Row],[Quantity]]="", "Quantity Error!", "Q"&amp;ROUNDUP(MONTH(Orders_CLEAN[[#This Row],[OrderDate]])/3,0))</f>
        <v>Q4</v>
      </c>
      <c r="D2194" t="s">
        <v>353</v>
      </c>
      <c r="E2194" t="str">
        <f>_xlfn.XLOOKUP(Orders_CLEAN[[#This Row],[CustomerID]],Customers[CustomerID],Customers[CustomerName])</f>
        <v>Sipho Joubert</v>
      </c>
      <c r="F2194" t="s">
        <v>26</v>
      </c>
      <c r="G2194" t="str">
        <f>_xlfn.XLOOKUP(Orders_CLEAN[[#This Row],[ProductID]],Products[ProductID],Products[ProductName])</f>
        <v>Bookcases Model 3</v>
      </c>
      <c r="H2194" t="str">
        <f>_xlfn.XLOOKUP(Orders_CLEAN[[#This Row],[ProductName]],Products[ProductName],Products[Category])</f>
        <v>Furniture</v>
      </c>
      <c r="I2194" s="6">
        <f>_xlfn.XLOOKUP(Orders_CLEAN[[#This Row],[ProductID]],Products[ProductID],Products[Cost])</f>
        <v>431.57</v>
      </c>
      <c r="J2194">
        <v>6</v>
      </c>
      <c r="K2194" s="6">
        <v>725.92</v>
      </c>
      <c r="L2194" s="7">
        <v>0.05</v>
      </c>
      <c r="M2194" t="s">
        <v>62</v>
      </c>
      <c r="N2194" t="s">
        <v>21</v>
      </c>
      <c r="O2194" t="str">
        <f>_xlfn.XLOOKUP(Orders_CLEAN[[#This Row],[Region]],Region_lookup[RegionCode],Region_lookup[RegionName])</f>
        <v>KwaZulu-Natal</v>
      </c>
      <c r="P2194" t="s">
        <v>22</v>
      </c>
      <c r="Q2194" t="str">
        <f>_xlfn.XLOOKUP(Orders_CLEAN[[#This Row],[EmployeeID]],Employees[EmployeeID],Employees[EmployeeName])</f>
        <v>Thabo Le Roux</v>
      </c>
      <c r="R2194" s="8">
        <f>Orders_CLEAN[[#This Row],[Quantity]]*Orders_CLEAN[[#This Row],[UnitPrice]]*(1-Orders_CLEAN[[#This Row],[Discount]])</f>
        <v>4137.7439999999997</v>
      </c>
      <c r="S2194" s="8">
        <f>Orders_CLEAN[[#This Row],[Cost]]*Orders_CLEAN[[#This Row],[Quantity]]</f>
        <v>2589.42</v>
      </c>
      <c r="T2194" s="8">
        <f>Orders_CLEAN[[#This Row],[LineTotal]]-Orders_CLEAN[[#This Row],[LineCost]]</f>
        <v>1548.3239999999996</v>
      </c>
      <c r="U2194" s="8" t="str">
        <f>IFERROR(IF(Orders_CLEAN[[#This Row],[Profit]]/Orders_CLEAN[[#This Row],[LineTotal]]&gt;0.3, "High", IF(Orders_CLEAN[[#This Row],[Profit]]/Orders_CLEAN[[#This Row],[LineTotal]]&gt;=0.15, "Medium", "Low")), "Quantity Error!")</f>
        <v>High</v>
      </c>
      <c r="V2194" s="8" t="str">
        <f>IF(COUNTIF(Returns[OrderID], Orders_CLEAN[[#This Row],[OrderID]])&gt;0, "Yes", "No")</f>
        <v>No</v>
      </c>
      <c r="W2194" s="19">
        <f>IF(Orders_CLEAN[[#This Row],[Returned]]="Yes",1,0)</f>
        <v>0</v>
      </c>
    </row>
    <row r="2195" spans="1:23" x14ac:dyDescent="0.2">
      <c r="A2195" t="s">
        <v>3066</v>
      </c>
      <c r="B2195" s="5">
        <v>45673</v>
      </c>
      <c r="C2195" s="5" t="str">
        <f>IF(Orders_CLEAN[[#This Row],[Quantity]]="", "Quantity Error!", "Q"&amp;ROUNDUP(MONTH(Orders_CLEAN[[#This Row],[OrderDate]])/3,0))</f>
        <v>Q1</v>
      </c>
      <c r="D2195" t="s">
        <v>347</v>
      </c>
      <c r="E2195" t="str">
        <f>_xlfn.XLOOKUP(Orders_CLEAN[[#This Row],[CustomerID]],Customers[CustomerID],Customers[CustomerName])</f>
        <v>Bongani Molefe</v>
      </c>
      <c r="F2195" t="s">
        <v>12</v>
      </c>
      <c r="G2195" t="str">
        <f>_xlfn.XLOOKUP(Orders_CLEAN[[#This Row],[ProductID]],Products[ProductID],Products[ProductName])</f>
        <v>Printers Model 3</v>
      </c>
      <c r="H2195" t="str">
        <f>_xlfn.XLOOKUP(Orders_CLEAN[[#This Row],[ProductName]],Products[ProductName],Products[Category])</f>
        <v>Technology</v>
      </c>
      <c r="I2195" s="6">
        <f>_xlfn.XLOOKUP(Orders_CLEAN[[#This Row],[ProductID]],Products[ProductID],Products[Cost])</f>
        <v>127.85</v>
      </c>
      <c r="J2195">
        <v>9</v>
      </c>
      <c r="K2195" s="6">
        <v>210.2</v>
      </c>
      <c r="L2195" s="7">
        <v>0.15</v>
      </c>
      <c r="M2195" t="s">
        <v>36</v>
      </c>
      <c r="N2195" t="s">
        <v>47</v>
      </c>
      <c r="O2195" t="str">
        <f>_xlfn.XLOOKUP(Orders_CLEAN[[#This Row],[Region]],Region_lookup[RegionCode],Region_lookup[RegionName])</f>
        <v>Eastern Cape</v>
      </c>
      <c r="P2195" t="s">
        <v>75</v>
      </c>
      <c r="Q2195" t="str">
        <f>_xlfn.XLOOKUP(Orders_CLEAN[[#This Row],[EmployeeID]],Employees[EmployeeID],Employees[EmployeeName])</f>
        <v>Francois Steyn</v>
      </c>
      <c r="R2195" s="8">
        <f>Orders_CLEAN[[#This Row],[Quantity]]*Orders_CLEAN[[#This Row],[UnitPrice]]*(1-Orders_CLEAN[[#This Row],[Discount]])</f>
        <v>1608.03</v>
      </c>
      <c r="S2195" s="8">
        <f>Orders_CLEAN[[#This Row],[Cost]]*Orders_CLEAN[[#This Row],[Quantity]]</f>
        <v>1150.6499999999999</v>
      </c>
      <c r="T2195" s="8">
        <f>Orders_CLEAN[[#This Row],[LineTotal]]-Orders_CLEAN[[#This Row],[LineCost]]</f>
        <v>457.38000000000011</v>
      </c>
      <c r="U2195" s="8" t="str">
        <f>IFERROR(IF(Orders_CLEAN[[#This Row],[Profit]]/Orders_CLEAN[[#This Row],[LineTotal]]&gt;0.3, "High", IF(Orders_CLEAN[[#This Row],[Profit]]/Orders_CLEAN[[#This Row],[LineTotal]]&gt;=0.15, "Medium", "Low")), "Quantity Error!")</f>
        <v>Medium</v>
      </c>
      <c r="V2195" s="8" t="str">
        <f>IF(COUNTIF(Returns[OrderID], Orders_CLEAN[[#This Row],[OrderID]])&gt;0, "Yes", "No")</f>
        <v>No</v>
      </c>
      <c r="W2195" s="19">
        <f>IF(Orders_CLEAN[[#This Row],[Returned]]="Yes",1,0)</f>
        <v>0</v>
      </c>
    </row>
    <row r="2196" spans="1:23" x14ac:dyDescent="0.2">
      <c r="A2196" t="s">
        <v>3067</v>
      </c>
      <c r="B2196" s="5">
        <v>45801</v>
      </c>
      <c r="C2196" s="5" t="str">
        <f>IF(Orders_CLEAN[[#This Row],[Quantity]]="", "Quantity Error!", "Q"&amp;ROUNDUP(MONTH(Orders_CLEAN[[#This Row],[OrderDate]])/3,0))</f>
        <v>Q2</v>
      </c>
      <c r="D2196" t="s">
        <v>351</v>
      </c>
      <c r="E2196" t="str">
        <f>_xlfn.XLOOKUP(Orders_CLEAN[[#This Row],[CustomerID]],Customers[CustomerID],Customers[CustomerName])</f>
        <v>Riaan Joubert</v>
      </c>
      <c r="F2196" t="s">
        <v>162</v>
      </c>
      <c r="G2196" t="str">
        <f>_xlfn.XLOOKUP(Orders_CLEAN[[#This Row],[ProductID]],Products[ProductID],Products[ProductName])</f>
        <v>Chairs Model 1</v>
      </c>
      <c r="H2196" t="str">
        <f>_xlfn.XLOOKUP(Orders_CLEAN[[#This Row],[ProductName]],Products[ProductName],Products[Category])</f>
        <v>Furniture</v>
      </c>
      <c r="I2196" s="6">
        <f>_xlfn.XLOOKUP(Orders_CLEAN[[#This Row],[ProductID]],Products[ProductID],Products[Cost])</f>
        <v>96.56</v>
      </c>
      <c r="J2196">
        <v>5</v>
      </c>
      <c r="K2196" s="6">
        <v>209.03</v>
      </c>
      <c r="L2196" s="7">
        <v>0.2</v>
      </c>
      <c r="M2196" t="s">
        <v>13</v>
      </c>
      <c r="N2196" t="s">
        <v>14</v>
      </c>
      <c r="O2196" t="str">
        <f>_xlfn.XLOOKUP(Orders_CLEAN[[#This Row],[Region]],Region_lookup[RegionCode],Region_lookup[RegionName])</f>
        <v>Western Cape</v>
      </c>
      <c r="P2196" t="s">
        <v>93</v>
      </c>
      <c r="Q2196" t="str">
        <f>_xlfn.XLOOKUP(Orders_CLEAN[[#This Row],[EmployeeID]],Employees[EmployeeID],Employees[EmployeeName])</f>
        <v>Anja Zulu</v>
      </c>
      <c r="R2196" s="8">
        <f>Orders_CLEAN[[#This Row],[Quantity]]*Orders_CLEAN[[#This Row],[UnitPrice]]*(1-Orders_CLEAN[[#This Row],[Discount]])</f>
        <v>836.12000000000012</v>
      </c>
      <c r="S2196" s="8">
        <f>Orders_CLEAN[[#This Row],[Cost]]*Orders_CLEAN[[#This Row],[Quantity]]</f>
        <v>482.8</v>
      </c>
      <c r="T2196" s="8">
        <f>Orders_CLEAN[[#This Row],[LineTotal]]-Orders_CLEAN[[#This Row],[LineCost]]</f>
        <v>353.32000000000011</v>
      </c>
      <c r="U2196" s="8" t="str">
        <f>IFERROR(IF(Orders_CLEAN[[#This Row],[Profit]]/Orders_CLEAN[[#This Row],[LineTotal]]&gt;0.3, "High", IF(Orders_CLEAN[[#This Row],[Profit]]/Orders_CLEAN[[#This Row],[LineTotal]]&gt;=0.15, "Medium", "Low")), "Quantity Error!")</f>
        <v>High</v>
      </c>
      <c r="V2196" s="8" t="str">
        <f>IF(COUNTIF(Returns[OrderID], Orders_CLEAN[[#This Row],[OrderID]])&gt;0, "Yes", "No")</f>
        <v>No</v>
      </c>
      <c r="W2196" s="19">
        <f>IF(Orders_CLEAN[[#This Row],[Returned]]="Yes",1,0)</f>
        <v>0</v>
      </c>
    </row>
    <row r="2197" spans="1:23" x14ac:dyDescent="0.2">
      <c r="A2197" t="s">
        <v>3069</v>
      </c>
      <c r="B2197" s="5">
        <v>45676</v>
      </c>
      <c r="C2197" s="5" t="str">
        <f>IF(Orders_CLEAN[[#This Row],[Quantity]]="", "Quantity Error!", "Q"&amp;ROUNDUP(MONTH(Orders_CLEAN[[#This Row],[OrderDate]])/3,0))</f>
        <v>Q1</v>
      </c>
      <c r="D2197" t="s">
        <v>120</v>
      </c>
      <c r="E2197" t="str">
        <f>_xlfn.XLOOKUP(Orders_CLEAN[[#This Row],[CustomerID]],Customers[CustomerID],Customers[CustomerName])</f>
        <v>Francois Sithole</v>
      </c>
      <c r="F2197" t="s">
        <v>192</v>
      </c>
      <c r="G2197" t="str">
        <f>_xlfn.XLOOKUP(Orders_CLEAN[[#This Row],[ProductID]],Products[ProductID],Products[ProductName])</f>
        <v>Laptops Model 1</v>
      </c>
      <c r="H2197" t="str">
        <f>_xlfn.XLOOKUP(Orders_CLEAN[[#This Row],[ProductName]],Products[ProductName],Products[Category])</f>
        <v>Technology</v>
      </c>
      <c r="I2197" s="6">
        <f>_xlfn.XLOOKUP(Orders_CLEAN[[#This Row],[ProductID]],Products[ProductID],Products[Cost])</f>
        <v>732.63</v>
      </c>
      <c r="J2197">
        <v>10</v>
      </c>
      <c r="K2197" s="6">
        <v>1069.8599999999999</v>
      </c>
      <c r="L2197" s="7">
        <v>0</v>
      </c>
      <c r="M2197" t="s">
        <v>13</v>
      </c>
      <c r="N2197" t="s">
        <v>31</v>
      </c>
      <c r="O2197" t="str">
        <f>_xlfn.XLOOKUP(Orders_CLEAN[[#This Row],[Region]],Region_lookup[RegionCode],Region_lookup[RegionName])</f>
        <v>Gauteng</v>
      </c>
      <c r="P2197" t="s">
        <v>52</v>
      </c>
      <c r="Q2197" t="str">
        <f>_xlfn.XLOOKUP(Orders_CLEAN[[#This Row],[EmployeeID]],Employees[EmployeeID],Employees[EmployeeName])</f>
        <v>Precious Mbatha</v>
      </c>
      <c r="R2197" s="8">
        <f>Orders_CLEAN[[#This Row],[Quantity]]*Orders_CLEAN[[#This Row],[UnitPrice]]*(1-Orders_CLEAN[[#This Row],[Discount]])</f>
        <v>10698.599999999999</v>
      </c>
      <c r="S2197" s="8">
        <f>Orders_CLEAN[[#This Row],[Cost]]*Orders_CLEAN[[#This Row],[Quantity]]</f>
        <v>7326.3</v>
      </c>
      <c r="T2197" s="8">
        <f>Orders_CLEAN[[#This Row],[LineTotal]]-Orders_CLEAN[[#This Row],[LineCost]]</f>
        <v>3372.2999999999984</v>
      </c>
      <c r="U2197" s="8" t="str">
        <f>IFERROR(IF(Orders_CLEAN[[#This Row],[Profit]]/Orders_CLEAN[[#This Row],[LineTotal]]&gt;0.3, "High", IF(Orders_CLEAN[[#This Row],[Profit]]/Orders_CLEAN[[#This Row],[LineTotal]]&gt;=0.15, "Medium", "Low")), "Quantity Error!")</f>
        <v>High</v>
      </c>
      <c r="V2197" s="8" t="str">
        <f>IF(COUNTIF(Returns[OrderID], Orders_CLEAN[[#This Row],[OrderID]])&gt;0, "Yes", "No")</f>
        <v>No</v>
      </c>
      <c r="W2197" s="19">
        <f>IF(Orders_CLEAN[[#This Row],[Returned]]="Yes",1,0)</f>
        <v>0</v>
      </c>
    </row>
    <row r="2198" spans="1:23" x14ac:dyDescent="0.2">
      <c r="A2198" t="s">
        <v>3070</v>
      </c>
      <c r="B2198" s="5">
        <v>45751</v>
      </c>
      <c r="C2198" s="5" t="str">
        <f>IF(Orders_CLEAN[[#This Row],[Quantity]]="", "Quantity Error!", "Q"&amp;ROUNDUP(MONTH(Orders_CLEAN[[#This Row],[OrderDate]])/3,0))</f>
        <v>Q2</v>
      </c>
      <c r="D2198" t="s">
        <v>220</v>
      </c>
      <c r="E2198" t="str">
        <f>_xlfn.XLOOKUP(Orders_CLEAN[[#This Row],[CustomerID]],Customers[CustomerID],Customers[CustomerName])</f>
        <v>Kagiso Pretorius</v>
      </c>
      <c r="F2198" t="s">
        <v>104</v>
      </c>
      <c r="G2198" t="str">
        <f>_xlfn.XLOOKUP(Orders_CLEAN[[#This Row],[ProductID]],Products[ProductID],Products[ProductName])</f>
        <v>Envelopes Model 4</v>
      </c>
      <c r="H2198" t="str">
        <f>_xlfn.XLOOKUP(Orders_CLEAN[[#This Row],[ProductName]],Products[ProductName],Products[Category])</f>
        <v>Office Supplies</v>
      </c>
      <c r="I2198" s="6">
        <f>_xlfn.XLOOKUP(Orders_CLEAN[[#This Row],[ProductID]],Products[ProductID],Products[Cost])</f>
        <v>777.33</v>
      </c>
      <c r="J2198">
        <v>5</v>
      </c>
      <c r="K2198" s="6">
        <v>1363.68</v>
      </c>
      <c r="L2198" s="7">
        <v>0.1</v>
      </c>
      <c r="M2198" t="s">
        <v>27</v>
      </c>
      <c r="N2198" t="s">
        <v>14</v>
      </c>
      <c r="O2198" t="str">
        <f>_xlfn.XLOOKUP(Orders_CLEAN[[#This Row],[Region]],Region_lookup[RegionCode],Region_lookup[RegionName])</f>
        <v>Western Cape</v>
      </c>
      <c r="P2198" t="s">
        <v>93</v>
      </c>
      <c r="Q2198" t="str">
        <f>_xlfn.XLOOKUP(Orders_CLEAN[[#This Row],[EmployeeID]],Employees[EmployeeID],Employees[EmployeeName])</f>
        <v>Anja Zulu</v>
      </c>
      <c r="R2198" s="8">
        <f>Orders_CLEAN[[#This Row],[Quantity]]*Orders_CLEAN[[#This Row],[UnitPrice]]*(1-Orders_CLEAN[[#This Row],[Discount]])</f>
        <v>6136.56</v>
      </c>
      <c r="S2198" s="8">
        <f>Orders_CLEAN[[#This Row],[Cost]]*Orders_CLEAN[[#This Row],[Quantity]]</f>
        <v>3886.65</v>
      </c>
      <c r="T2198" s="8">
        <f>Orders_CLEAN[[#This Row],[LineTotal]]-Orders_CLEAN[[#This Row],[LineCost]]</f>
        <v>2249.9100000000003</v>
      </c>
      <c r="U2198" s="8" t="str">
        <f>IFERROR(IF(Orders_CLEAN[[#This Row],[Profit]]/Orders_CLEAN[[#This Row],[LineTotal]]&gt;0.3, "High", IF(Orders_CLEAN[[#This Row],[Profit]]/Orders_CLEAN[[#This Row],[LineTotal]]&gt;=0.15, "Medium", "Low")), "Quantity Error!")</f>
        <v>High</v>
      </c>
      <c r="V2198" s="8" t="str">
        <f>IF(COUNTIF(Returns[OrderID], Orders_CLEAN[[#This Row],[OrderID]])&gt;0, "Yes", "No")</f>
        <v>No</v>
      </c>
      <c r="W2198" s="19">
        <f>IF(Orders_CLEAN[[#This Row],[Returned]]="Yes",1,0)</f>
        <v>0</v>
      </c>
    </row>
    <row r="2199" spans="1:23" x14ac:dyDescent="0.2">
      <c r="A2199" t="s">
        <v>3071</v>
      </c>
      <c r="B2199" s="5">
        <v>45683</v>
      </c>
      <c r="C2199" s="5" t="str">
        <f>IF(Orders_CLEAN[[#This Row],[Quantity]]="", "Quantity Error!", "Q"&amp;ROUNDUP(MONTH(Orders_CLEAN[[#This Row],[OrderDate]])/3,0))</f>
        <v>Q1</v>
      </c>
      <c r="D2199" t="s">
        <v>783</v>
      </c>
      <c r="E2199" t="str">
        <f>_xlfn.XLOOKUP(Orders_CLEAN[[#This Row],[CustomerID]],Customers[CustomerID],Customers[CustomerName])</f>
        <v>Francois Mokoena</v>
      </c>
      <c r="F2199" t="s">
        <v>118</v>
      </c>
      <c r="G2199" t="str">
        <f>_xlfn.XLOOKUP(Orders_CLEAN[[#This Row],[ProductID]],Products[ProductID],Products[ProductName])</f>
        <v>Paper Model 1</v>
      </c>
      <c r="H2199" t="str">
        <f>_xlfn.XLOOKUP(Orders_CLEAN[[#This Row],[ProductName]],Products[ProductName],Products[Category])</f>
        <v>Office Supplies</v>
      </c>
      <c r="I2199" s="6">
        <f>_xlfn.XLOOKUP(Orders_CLEAN[[#This Row],[ProductID]],Products[ProductID],Products[Cost])</f>
        <v>193.58</v>
      </c>
      <c r="J2199">
        <v>1</v>
      </c>
      <c r="K2199" s="6">
        <v>347.15</v>
      </c>
      <c r="L2199" s="7">
        <v>0</v>
      </c>
      <c r="M2199" t="s">
        <v>62</v>
      </c>
      <c r="N2199" t="s">
        <v>21</v>
      </c>
      <c r="O2199" t="str">
        <f>_xlfn.XLOOKUP(Orders_CLEAN[[#This Row],[Region]],Region_lookup[RegionCode],Region_lookup[RegionName])</f>
        <v>KwaZulu-Natal</v>
      </c>
      <c r="P2199" t="s">
        <v>97</v>
      </c>
      <c r="Q2199" t="str">
        <f>_xlfn.XLOOKUP(Orders_CLEAN[[#This Row],[EmployeeID]],Employees[EmployeeID],Employees[EmployeeName])</f>
        <v>Bongani Sithole</v>
      </c>
      <c r="R2199" s="8">
        <f>Orders_CLEAN[[#This Row],[Quantity]]*Orders_CLEAN[[#This Row],[UnitPrice]]*(1-Orders_CLEAN[[#This Row],[Discount]])</f>
        <v>347.15</v>
      </c>
      <c r="S2199" s="8">
        <f>Orders_CLEAN[[#This Row],[Cost]]*Orders_CLEAN[[#This Row],[Quantity]]</f>
        <v>193.58</v>
      </c>
      <c r="T2199" s="8">
        <f>Orders_CLEAN[[#This Row],[LineTotal]]-Orders_CLEAN[[#This Row],[LineCost]]</f>
        <v>153.56999999999996</v>
      </c>
      <c r="U2199" s="8" t="str">
        <f>IFERROR(IF(Orders_CLEAN[[#This Row],[Profit]]/Orders_CLEAN[[#This Row],[LineTotal]]&gt;0.3, "High", IF(Orders_CLEAN[[#This Row],[Profit]]/Orders_CLEAN[[#This Row],[LineTotal]]&gt;=0.15, "Medium", "Low")), "Quantity Error!")</f>
        <v>High</v>
      </c>
      <c r="V2199" s="8" t="str">
        <f>IF(COUNTIF(Returns[OrderID], Orders_CLEAN[[#This Row],[OrderID]])&gt;0, "Yes", "No")</f>
        <v>No</v>
      </c>
      <c r="W2199" s="19">
        <f>IF(Orders_CLEAN[[#This Row],[Returned]]="Yes",1,0)</f>
        <v>0</v>
      </c>
    </row>
    <row r="2200" spans="1:23" x14ac:dyDescent="0.2">
      <c r="A2200" t="s">
        <v>3072</v>
      </c>
      <c r="B2200" s="5">
        <v>45831</v>
      </c>
      <c r="C2200" s="5" t="str">
        <f>IF(Orders_CLEAN[[#This Row],[Quantity]]="", "Quantity Error!", "Q"&amp;ROUNDUP(MONTH(Orders_CLEAN[[#This Row],[OrderDate]])/3,0))</f>
        <v>Q2</v>
      </c>
      <c r="D2200" t="s">
        <v>165</v>
      </c>
      <c r="E2200" t="str">
        <f>_xlfn.XLOOKUP(Orders_CLEAN[[#This Row],[CustomerID]],Customers[CustomerID],Customers[CustomerName])</f>
        <v>Nomsa Sithole</v>
      </c>
      <c r="F2200" t="s">
        <v>73</v>
      </c>
      <c r="G2200" t="str">
        <f>_xlfn.XLOOKUP(Orders_CLEAN[[#This Row],[ProductID]],Products[ProductID],Products[ProductName])</f>
        <v>Tables Model 1</v>
      </c>
      <c r="H2200" t="str">
        <f>_xlfn.XLOOKUP(Orders_CLEAN[[#This Row],[ProductName]],Products[ProductName],Products[Category])</f>
        <v>Furniture</v>
      </c>
      <c r="I2200" s="6">
        <f>_xlfn.XLOOKUP(Orders_CLEAN[[#This Row],[ProductID]],Products[ProductID],Products[Cost])</f>
        <v>469.73</v>
      </c>
      <c r="J2200">
        <v>4</v>
      </c>
      <c r="K2200" s="6">
        <v>954.16</v>
      </c>
      <c r="L2200" s="7">
        <v>0</v>
      </c>
      <c r="M2200" t="s">
        <v>62</v>
      </c>
      <c r="N2200" t="s">
        <v>21</v>
      </c>
      <c r="O2200" t="str">
        <f>_xlfn.XLOOKUP(Orders_CLEAN[[#This Row],[Region]],Region_lookup[RegionCode],Region_lookup[RegionName])</f>
        <v>KwaZulu-Natal</v>
      </c>
      <c r="P2200" t="s">
        <v>22</v>
      </c>
      <c r="Q2200" t="str">
        <f>_xlfn.XLOOKUP(Orders_CLEAN[[#This Row],[EmployeeID]],Employees[EmployeeID],Employees[EmployeeName])</f>
        <v>Thabo Le Roux</v>
      </c>
      <c r="R2200" s="8">
        <f>Orders_CLEAN[[#This Row],[Quantity]]*Orders_CLEAN[[#This Row],[UnitPrice]]*(1-Orders_CLEAN[[#This Row],[Discount]])</f>
        <v>3816.64</v>
      </c>
      <c r="S2200" s="8">
        <f>Orders_CLEAN[[#This Row],[Cost]]*Orders_CLEAN[[#This Row],[Quantity]]</f>
        <v>1878.92</v>
      </c>
      <c r="T2200" s="8">
        <f>Orders_CLEAN[[#This Row],[LineTotal]]-Orders_CLEAN[[#This Row],[LineCost]]</f>
        <v>1937.7199999999998</v>
      </c>
      <c r="U2200" s="8" t="str">
        <f>IFERROR(IF(Orders_CLEAN[[#This Row],[Profit]]/Orders_CLEAN[[#This Row],[LineTotal]]&gt;0.3, "High", IF(Orders_CLEAN[[#This Row],[Profit]]/Orders_CLEAN[[#This Row],[LineTotal]]&gt;=0.15, "Medium", "Low")), "Quantity Error!")</f>
        <v>High</v>
      </c>
      <c r="V2200" s="8" t="str">
        <f>IF(COUNTIF(Returns[OrderID], Orders_CLEAN[[#This Row],[OrderID]])&gt;0, "Yes", "No")</f>
        <v>No</v>
      </c>
      <c r="W2200" s="19">
        <f>IF(Orders_CLEAN[[#This Row],[Returned]]="Yes",1,0)</f>
        <v>0</v>
      </c>
    </row>
    <row r="2201" spans="1:23" x14ac:dyDescent="0.2">
      <c r="A2201" t="s">
        <v>3073</v>
      </c>
      <c r="B2201" s="5">
        <v>45301</v>
      </c>
      <c r="C2201" s="5" t="str">
        <f>IF(Orders_CLEAN[[#This Row],[Quantity]]="", "Quantity Error!", "Q"&amp;ROUNDUP(MONTH(Orders_CLEAN[[#This Row],[OrderDate]])/3,0))</f>
        <v>Q1</v>
      </c>
      <c r="D2201" t="s">
        <v>117</v>
      </c>
      <c r="E2201" t="str">
        <f>_xlfn.XLOOKUP(Orders_CLEAN[[#This Row],[CustomerID]],Customers[CustomerID],Customers[CustomerName])</f>
        <v>Precious Dlamini</v>
      </c>
      <c r="F2201" t="s">
        <v>139</v>
      </c>
      <c r="G2201" t="str">
        <f>_xlfn.XLOOKUP(Orders_CLEAN[[#This Row],[ProductID]],Products[ProductID],Products[ProductName])</f>
        <v>Envelopes Model 3</v>
      </c>
      <c r="H2201" t="str">
        <f>_xlfn.XLOOKUP(Orders_CLEAN[[#This Row],[ProductName]],Products[ProductName],Products[Category])</f>
        <v>Office Supplies</v>
      </c>
      <c r="I2201" s="6">
        <f>_xlfn.XLOOKUP(Orders_CLEAN[[#This Row],[ProductID]],Products[ProductID],Products[Cost])</f>
        <v>110.07</v>
      </c>
      <c r="J2201">
        <v>12</v>
      </c>
      <c r="K2201" s="6">
        <v>193.99</v>
      </c>
      <c r="L2201" s="7">
        <v>0.15</v>
      </c>
      <c r="M2201" t="s">
        <v>13</v>
      </c>
      <c r="N2201" t="s">
        <v>47</v>
      </c>
      <c r="O2201" t="str">
        <f>_xlfn.XLOOKUP(Orders_CLEAN[[#This Row],[Region]],Region_lookup[RegionCode],Region_lookup[RegionName])</f>
        <v>Eastern Cape</v>
      </c>
      <c r="P2201" t="s">
        <v>75</v>
      </c>
      <c r="Q2201" t="str">
        <f>_xlfn.XLOOKUP(Orders_CLEAN[[#This Row],[EmployeeID]],Employees[EmployeeID],Employees[EmployeeName])</f>
        <v>Francois Steyn</v>
      </c>
      <c r="R2201" s="8">
        <f>Orders_CLEAN[[#This Row],[Quantity]]*Orders_CLEAN[[#This Row],[UnitPrice]]*(1-Orders_CLEAN[[#This Row],[Discount]])</f>
        <v>1978.6980000000001</v>
      </c>
      <c r="S2201" s="8">
        <f>Orders_CLEAN[[#This Row],[Cost]]*Orders_CLEAN[[#This Row],[Quantity]]</f>
        <v>1320.84</v>
      </c>
      <c r="T2201" s="8">
        <f>Orders_CLEAN[[#This Row],[LineTotal]]-Orders_CLEAN[[#This Row],[LineCost]]</f>
        <v>657.85800000000017</v>
      </c>
      <c r="U2201" s="8" t="str">
        <f>IFERROR(IF(Orders_CLEAN[[#This Row],[Profit]]/Orders_CLEAN[[#This Row],[LineTotal]]&gt;0.3, "High", IF(Orders_CLEAN[[#This Row],[Profit]]/Orders_CLEAN[[#This Row],[LineTotal]]&gt;=0.15, "Medium", "Low")), "Quantity Error!")</f>
        <v>High</v>
      </c>
      <c r="V2201" s="8" t="str">
        <f>IF(COUNTIF(Returns[OrderID], Orders_CLEAN[[#This Row],[OrderID]])&gt;0, "Yes", "No")</f>
        <v>No</v>
      </c>
      <c r="W2201" s="19">
        <f>IF(Orders_CLEAN[[#This Row],[Returned]]="Yes",1,0)</f>
        <v>0</v>
      </c>
    </row>
    <row r="2202" spans="1:23" x14ac:dyDescent="0.2">
      <c r="A2202" t="s">
        <v>3074</v>
      </c>
      <c r="B2202" s="5">
        <v>45818</v>
      </c>
      <c r="C2202" s="5" t="str">
        <f>IF(Orders_CLEAN[[#This Row],[Quantity]]="", "Quantity Error!", "Q"&amp;ROUNDUP(MONTH(Orders_CLEAN[[#This Row],[OrderDate]])/3,0))</f>
        <v>Q2</v>
      </c>
      <c r="D2202" t="s">
        <v>463</v>
      </c>
      <c r="E2202" t="str">
        <f>_xlfn.XLOOKUP(Orders_CLEAN[[#This Row],[CustomerID]],Customers[CustomerID],Customers[CustomerName])</f>
        <v>Anja Van Der Merwe</v>
      </c>
      <c r="F2202" t="s">
        <v>118</v>
      </c>
      <c r="G2202" t="str">
        <f>_xlfn.XLOOKUP(Orders_CLEAN[[#This Row],[ProductID]],Products[ProductID],Products[ProductName])</f>
        <v>Paper Model 1</v>
      </c>
      <c r="H2202" t="str">
        <f>_xlfn.XLOOKUP(Orders_CLEAN[[#This Row],[ProductName]],Products[ProductName],Products[Category])</f>
        <v>Office Supplies</v>
      </c>
      <c r="I2202" s="6">
        <f>_xlfn.XLOOKUP(Orders_CLEAN[[#This Row],[ProductID]],Products[ProductID],Products[Cost])</f>
        <v>193.58</v>
      </c>
      <c r="J2202">
        <v>2</v>
      </c>
      <c r="K2202" s="6">
        <v>347.15</v>
      </c>
      <c r="L2202" s="7">
        <v>0</v>
      </c>
      <c r="M2202" t="s">
        <v>27</v>
      </c>
      <c r="N2202" t="s">
        <v>21</v>
      </c>
      <c r="O2202" t="str">
        <f>_xlfn.XLOOKUP(Orders_CLEAN[[#This Row],[Region]],Region_lookup[RegionCode],Region_lookup[RegionName])</f>
        <v>KwaZulu-Natal</v>
      </c>
      <c r="P2202" t="s">
        <v>97</v>
      </c>
      <c r="Q2202" t="str">
        <f>_xlfn.XLOOKUP(Orders_CLEAN[[#This Row],[EmployeeID]],Employees[EmployeeID],Employees[EmployeeName])</f>
        <v>Bongani Sithole</v>
      </c>
      <c r="R2202" s="8">
        <f>Orders_CLEAN[[#This Row],[Quantity]]*Orders_CLEAN[[#This Row],[UnitPrice]]*(1-Orders_CLEAN[[#This Row],[Discount]])</f>
        <v>694.3</v>
      </c>
      <c r="S2202" s="8">
        <f>Orders_CLEAN[[#This Row],[Cost]]*Orders_CLEAN[[#This Row],[Quantity]]</f>
        <v>387.16</v>
      </c>
      <c r="T2202" s="8">
        <f>Orders_CLEAN[[#This Row],[LineTotal]]-Orders_CLEAN[[#This Row],[LineCost]]</f>
        <v>307.13999999999993</v>
      </c>
      <c r="U2202" s="8" t="str">
        <f>IFERROR(IF(Orders_CLEAN[[#This Row],[Profit]]/Orders_CLEAN[[#This Row],[LineTotal]]&gt;0.3, "High", IF(Orders_CLEAN[[#This Row],[Profit]]/Orders_CLEAN[[#This Row],[LineTotal]]&gt;=0.15, "Medium", "Low")), "Quantity Error!")</f>
        <v>High</v>
      </c>
      <c r="V2202" s="8" t="str">
        <f>IF(COUNTIF(Returns[OrderID], Orders_CLEAN[[#This Row],[OrderID]])&gt;0, "Yes", "No")</f>
        <v>No</v>
      </c>
      <c r="W2202" s="19">
        <f>IF(Orders_CLEAN[[#This Row],[Returned]]="Yes",1,0)</f>
        <v>0</v>
      </c>
    </row>
    <row r="2203" spans="1:23" x14ac:dyDescent="0.2">
      <c r="A2203" t="s">
        <v>3075</v>
      </c>
      <c r="B2203" s="5">
        <v>45707</v>
      </c>
      <c r="C2203" s="5" t="str">
        <f>IF(Orders_CLEAN[[#This Row],[Quantity]]="", "Quantity Error!", "Q"&amp;ROUNDUP(MONTH(Orders_CLEAN[[#This Row],[OrderDate]])/3,0))</f>
        <v>Q1</v>
      </c>
      <c r="D2203" t="s">
        <v>381</v>
      </c>
      <c r="E2203" t="str">
        <f>_xlfn.XLOOKUP(Orders_CLEAN[[#This Row],[CustomerID]],Customers[CustomerID],Customers[CustomerName])</f>
        <v>Elmarie Fourie</v>
      </c>
      <c r="F2203" t="s">
        <v>65</v>
      </c>
      <c r="G2203" t="str">
        <f>_xlfn.XLOOKUP(Orders_CLEAN[[#This Row],[ProductID]],Products[ProductID],Products[ProductName])</f>
        <v>Bookcases Model 2</v>
      </c>
      <c r="H2203" t="str">
        <f>_xlfn.XLOOKUP(Orders_CLEAN[[#This Row],[ProductName]],Products[ProductName],Products[Category])</f>
        <v>Furniture</v>
      </c>
      <c r="I2203" s="6">
        <f>_xlfn.XLOOKUP(Orders_CLEAN[[#This Row],[ProductID]],Products[ProductID],Products[Cost])</f>
        <v>633.59</v>
      </c>
      <c r="J2203">
        <v>3</v>
      </c>
      <c r="K2203" s="6">
        <v>800.37</v>
      </c>
      <c r="L2203" s="7">
        <v>0.2</v>
      </c>
      <c r="M2203" t="s">
        <v>27</v>
      </c>
      <c r="N2203" t="s">
        <v>31</v>
      </c>
      <c r="O2203" t="str">
        <f>_xlfn.XLOOKUP(Orders_CLEAN[[#This Row],[Region]],Region_lookup[RegionCode],Region_lookup[RegionName])</f>
        <v>Gauteng</v>
      </c>
      <c r="P2203" t="s">
        <v>32</v>
      </c>
      <c r="Q2203" t="str">
        <f>_xlfn.XLOOKUP(Orders_CLEAN[[#This Row],[EmployeeID]],Employees[EmployeeID],Employees[EmployeeName])</f>
        <v>Nomvula Mokoena</v>
      </c>
      <c r="R2203" s="8">
        <f>Orders_CLEAN[[#This Row],[Quantity]]*Orders_CLEAN[[#This Row],[UnitPrice]]*(1-Orders_CLEAN[[#This Row],[Discount]])</f>
        <v>1920.8880000000001</v>
      </c>
      <c r="S2203" s="8">
        <f>Orders_CLEAN[[#This Row],[Cost]]*Orders_CLEAN[[#This Row],[Quantity]]</f>
        <v>1900.77</v>
      </c>
      <c r="T2203" s="8">
        <f>Orders_CLEAN[[#This Row],[LineTotal]]-Orders_CLEAN[[#This Row],[LineCost]]</f>
        <v>20.118000000000166</v>
      </c>
      <c r="U2203" s="8" t="str">
        <f>IFERROR(IF(Orders_CLEAN[[#This Row],[Profit]]/Orders_CLEAN[[#This Row],[LineTotal]]&gt;0.3, "High", IF(Orders_CLEAN[[#This Row],[Profit]]/Orders_CLEAN[[#This Row],[LineTotal]]&gt;=0.15, "Medium", "Low")), "Quantity Error!")</f>
        <v>Low</v>
      </c>
      <c r="V2203" s="8" t="str">
        <f>IF(COUNTIF(Returns[OrderID], Orders_CLEAN[[#This Row],[OrderID]])&gt;0, "Yes", "No")</f>
        <v>No</v>
      </c>
      <c r="W2203" s="19">
        <f>IF(Orders_CLEAN[[#This Row],[Returned]]="Yes",1,0)</f>
        <v>0</v>
      </c>
    </row>
    <row r="2204" spans="1:23" x14ac:dyDescent="0.2">
      <c r="A2204" t="s">
        <v>3077</v>
      </c>
      <c r="B2204" s="5">
        <v>45436</v>
      </c>
      <c r="C2204" s="5" t="str">
        <f>IF(Orders_CLEAN[[#This Row],[Quantity]]="", "Quantity Error!", "Q"&amp;ROUNDUP(MONTH(Orders_CLEAN[[#This Row],[OrderDate]])/3,0))</f>
        <v>Q2</v>
      </c>
      <c r="D2204" t="s">
        <v>557</v>
      </c>
      <c r="E2204" t="str">
        <f>_xlfn.XLOOKUP(Orders_CLEAN[[#This Row],[CustomerID]],Customers[CustomerID],Customers[CustomerName])</f>
        <v>Deon Venter</v>
      </c>
      <c r="F2204" t="s">
        <v>30</v>
      </c>
      <c r="G2204" t="str">
        <f>_xlfn.XLOOKUP(Orders_CLEAN[[#This Row],[ProductID]],Products[ProductID],Products[ProductName])</f>
        <v>Paper Model 4</v>
      </c>
      <c r="H2204" t="str">
        <f>_xlfn.XLOOKUP(Orders_CLEAN[[#This Row],[ProductName]],Products[ProductName],Products[Category])</f>
        <v>Office Supplies</v>
      </c>
      <c r="I2204" s="6">
        <f>_xlfn.XLOOKUP(Orders_CLEAN[[#This Row],[ProductID]],Products[ProductID],Products[Cost])</f>
        <v>528.29</v>
      </c>
      <c r="J2204">
        <v>7</v>
      </c>
      <c r="K2204" s="6">
        <v>798.12</v>
      </c>
      <c r="L2204" s="7">
        <v>0</v>
      </c>
      <c r="M2204" t="s">
        <v>62</v>
      </c>
      <c r="N2204" t="s">
        <v>14</v>
      </c>
      <c r="O2204" t="str">
        <f>_xlfn.XLOOKUP(Orders_CLEAN[[#This Row],[Region]],Region_lookup[RegionCode],Region_lookup[RegionName])</f>
        <v>Western Cape</v>
      </c>
      <c r="P2204" t="s">
        <v>82</v>
      </c>
      <c r="Q2204" t="str">
        <f>_xlfn.XLOOKUP(Orders_CLEAN[[#This Row],[EmployeeID]],Employees[EmployeeID],Employees[EmployeeName])</f>
        <v>Thabo Pretorius</v>
      </c>
      <c r="R2204" s="8">
        <f>Orders_CLEAN[[#This Row],[Quantity]]*Orders_CLEAN[[#This Row],[UnitPrice]]*(1-Orders_CLEAN[[#This Row],[Discount]])</f>
        <v>5586.84</v>
      </c>
      <c r="S2204" s="8">
        <f>Orders_CLEAN[[#This Row],[Cost]]*Orders_CLEAN[[#This Row],[Quantity]]</f>
        <v>3698.0299999999997</v>
      </c>
      <c r="T2204" s="8">
        <f>Orders_CLEAN[[#This Row],[LineTotal]]-Orders_CLEAN[[#This Row],[LineCost]]</f>
        <v>1888.8100000000004</v>
      </c>
      <c r="U2204" s="8" t="str">
        <f>IFERROR(IF(Orders_CLEAN[[#This Row],[Profit]]/Orders_CLEAN[[#This Row],[LineTotal]]&gt;0.3, "High", IF(Orders_CLEAN[[#This Row],[Profit]]/Orders_CLEAN[[#This Row],[LineTotal]]&gt;=0.15, "Medium", "Low")), "Quantity Error!")</f>
        <v>High</v>
      </c>
      <c r="V2204" s="8" t="str">
        <f>IF(COUNTIF(Returns[OrderID], Orders_CLEAN[[#This Row],[OrderID]])&gt;0, "Yes", "No")</f>
        <v>No</v>
      </c>
      <c r="W2204" s="19">
        <f>IF(Orders_CLEAN[[#This Row],[Returned]]="Yes",1,0)</f>
        <v>0</v>
      </c>
    </row>
    <row r="2205" spans="1:23" x14ac:dyDescent="0.2">
      <c r="A2205" t="s">
        <v>3078</v>
      </c>
      <c r="B2205" s="5">
        <v>45467</v>
      </c>
      <c r="C2205" s="5" t="str">
        <f>IF(Orders_CLEAN[[#This Row],[Quantity]]="", "Quantity Error!", "Q"&amp;ROUNDUP(MONTH(Orders_CLEAN[[#This Row],[OrderDate]])/3,0))</f>
        <v>Q2</v>
      </c>
      <c r="D2205" t="s">
        <v>359</v>
      </c>
      <c r="E2205" t="str">
        <f>_xlfn.XLOOKUP(Orders_CLEAN[[#This Row],[CustomerID]],Customers[CustomerID],Customers[CustomerName])</f>
        <v>Bongani Sithole</v>
      </c>
      <c r="F2205" t="s">
        <v>151</v>
      </c>
      <c r="G2205" t="str">
        <f>_xlfn.XLOOKUP(Orders_CLEAN[[#This Row],[ProductID]],Products[ProductID],Products[ProductName])</f>
        <v>Binders Model 3</v>
      </c>
      <c r="H2205" t="str">
        <f>_xlfn.XLOOKUP(Orders_CLEAN[[#This Row],[ProductName]],Products[ProductName],Products[Category])</f>
        <v>Office Supplies</v>
      </c>
      <c r="I2205" s="6">
        <f>_xlfn.XLOOKUP(Orders_CLEAN[[#This Row],[ProductID]],Products[ProductID],Products[Cost])</f>
        <v>487.09</v>
      </c>
      <c r="J2205">
        <v>7</v>
      </c>
      <c r="K2205" s="6">
        <v>838.72</v>
      </c>
      <c r="L2205" s="7">
        <v>0.15</v>
      </c>
      <c r="M2205" t="s">
        <v>13</v>
      </c>
      <c r="N2205" t="s">
        <v>31</v>
      </c>
      <c r="O2205" t="str">
        <f>_xlfn.XLOOKUP(Orders_CLEAN[[#This Row],[Region]],Region_lookup[RegionCode],Region_lookup[RegionName])</f>
        <v>Gauteng</v>
      </c>
      <c r="P2205" t="s">
        <v>43</v>
      </c>
      <c r="Q2205" t="str">
        <f>_xlfn.XLOOKUP(Orders_CLEAN[[#This Row],[EmployeeID]],Employees[EmployeeID],Employees[EmployeeName])</f>
        <v>Thabo Dlamini</v>
      </c>
      <c r="R2205" s="8">
        <f>Orders_CLEAN[[#This Row],[Quantity]]*Orders_CLEAN[[#This Row],[UnitPrice]]*(1-Orders_CLEAN[[#This Row],[Discount]])</f>
        <v>4990.384</v>
      </c>
      <c r="S2205" s="8">
        <f>Orders_CLEAN[[#This Row],[Cost]]*Orders_CLEAN[[#This Row],[Quantity]]</f>
        <v>3409.6299999999997</v>
      </c>
      <c r="T2205" s="8">
        <f>Orders_CLEAN[[#This Row],[LineTotal]]-Orders_CLEAN[[#This Row],[LineCost]]</f>
        <v>1580.7540000000004</v>
      </c>
      <c r="U2205" s="8" t="str">
        <f>IFERROR(IF(Orders_CLEAN[[#This Row],[Profit]]/Orders_CLEAN[[#This Row],[LineTotal]]&gt;0.3, "High", IF(Orders_CLEAN[[#This Row],[Profit]]/Orders_CLEAN[[#This Row],[LineTotal]]&gt;=0.15, "Medium", "Low")), "Quantity Error!")</f>
        <v>High</v>
      </c>
      <c r="V2205" s="8" t="str">
        <f>IF(COUNTIF(Returns[OrderID], Orders_CLEAN[[#This Row],[OrderID]])&gt;0, "Yes", "No")</f>
        <v>No</v>
      </c>
      <c r="W2205" s="19">
        <f>IF(Orders_CLEAN[[#This Row],[Returned]]="Yes",1,0)</f>
        <v>0</v>
      </c>
    </row>
    <row r="2206" spans="1:23" x14ac:dyDescent="0.2">
      <c r="A2206" t="s">
        <v>3080</v>
      </c>
      <c r="B2206" s="5">
        <v>45780</v>
      </c>
      <c r="C2206" s="5" t="str">
        <f>IF(Orders_CLEAN[[#This Row],[Quantity]]="", "Quantity Error!", "Q"&amp;ROUNDUP(MONTH(Orders_CLEAN[[#This Row],[OrderDate]])/3,0))</f>
        <v>Q2</v>
      </c>
      <c r="D2206" t="s">
        <v>394</v>
      </c>
      <c r="E2206" t="str">
        <f>_xlfn.XLOOKUP(Orders_CLEAN[[#This Row],[CustomerID]],Customers[CustomerID],Customers[CustomerName])</f>
        <v>Nomsa Pretorius</v>
      </c>
      <c r="F2206" t="s">
        <v>213</v>
      </c>
      <c r="G2206" t="str">
        <f>_xlfn.XLOOKUP(Orders_CLEAN[[#This Row],[ProductID]],Products[ProductID],Products[ProductName])</f>
        <v>Pens Model 4</v>
      </c>
      <c r="H2206" t="str">
        <f>_xlfn.XLOOKUP(Orders_CLEAN[[#This Row],[ProductName]],Products[ProductName],Products[Category])</f>
        <v>Office Supplies</v>
      </c>
      <c r="I2206" s="6">
        <f>_xlfn.XLOOKUP(Orders_CLEAN[[#This Row],[ProductID]],Products[ProductID],Products[Cost])</f>
        <v>578.14</v>
      </c>
      <c r="J2206">
        <v>6</v>
      </c>
      <c r="K2206" s="6">
        <v>1084.72</v>
      </c>
      <c r="L2206" s="7">
        <v>0</v>
      </c>
      <c r="M2206" t="s">
        <v>62</v>
      </c>
      <c r="N2206" t="s">
        <v>21</v>
      </c>
      <c r="O2206" t="str">
        <f>_xlfn.XLOOKUP(Orders_CLEAN[[#This Row],[Region]],Region_lookup[RegionCode],Region_lookup[RegionName])</f>
        <v>KwaZulu-Natal</v>
      </c>
      <c r="P2206" t="s">
        <v>170</v>
      </c>
      <c r="Q2206" t="str">
        <f>_xlfn.XLOOKUP(Orders_CLEAN[[#This Row],[EmployeeID]],Employees[EmployeeID],Employees[EmployeeName])</f>
        <v>Nomvula Le Roux</v>
      </c>
      <c r="R2206" s="8">
        <f>Orders_CLEAN[[#This Row],[Quantity]]*Orders_CLEAN[[#This Row],[UnitPrice]]*(1-Orders_CLEAN[[#This Row],[Discount]])</f>
        <v>6508.32</v>
      </c>
      <c r="S2206" s="8">
        <f>Orders_CLEAN[[#This Row],[Cost]]*Orders_CLEAN[[#This Row],[Quantity]]</f>
        <v>3468.84</v>
      </c>
      <c r="T2206" s="8">
        <f>Orders_CLEAN[[#This Row],[LineTotal]]-Orders_CLEAN[[#This Row],[LineCost]]</f>
        <v>3039.4799999999996</v>
      </c>
      <c r="U2206" s="8" t="str">
        <f>IFERROR(IF(Orders_CLEAN[[#This Row],[Profit]]/Orders_CLEAN[[#This Row],[LineTotal]]&gt;0.3, "High", IF(Orders_CLEAN[[#This Row],[Profit]]/Orders_CLEAN[[#This Row],[LineTotal]]&gt;=0.15, "Medium", "Low")), "Quantity Error!")</f>
        <v>High</v>
      </c>
      <c r="V2206" s="8" t="str">
        <f>IF(COUNTIF(Returns[OrderID], Orders_CLEAN[[#This Row],[OrderID]])&gt;0, "Yes", "No")</f>
        <v>No</v>
      </c>
      <c r="W2206" s="19">
        <f>IF(Orders_CLEAN[[#This Row],[Returned]]="Yes",1,0)</f>
        <v>0</v>
      </c>
    </row>
    <row r="2207" spans="1:23" x14ac:dyDescent="0.2">
      <c r="A2207" t="s">
        <v>3081</v>
      </c>
      <c r="B2207" s="5">
        <v>45422</v>
      </c>
      <c r="C2207" s="5" t="str">
        <f>IF(Orders_CLEAN[[#This Row],[Quantity]]="", "Quantity Error!", "Q"&amp;ROUNDUP(MONTH(Orders_CLEAN[[#This Row],[OrderDate]])/3,0))</f>
        <v>Q2</v>
      </c>
      <c r="D2207" t="s">
        <v>154</v>
      </c>
      <c r="E2207" t="str">
        <f>_xlfn.XLOOKUP(Orders_CLEAN[[#This Row],[CustomerID]],Customers[CustomerID],Customers[CustomerName])</f>
        <v>Nomvula Mahlangu</v>
      </c>
      <c r="F2207" t="s">
        <v>417</v>
      </c>
      <c r="G2207" t="str">
        <f>_xlfn.XLOOKUP(Orders_CLEAN[[#This Row],[ProductID]],Products[ProductID],Products[ProductName])</f>
        <v>Staplers Model 1</v>
      </c>
      <c r="H2207" t="str">
        <f>_xlfn.XLOOKUP(Orders_CLEAN[[#This Row],[ProductName]],Products[ProductName],Products[Category])</f>
        <v>Office Supplies</v>
      </c>
      <c r="I2207" s="6">
        <f>_xlfn.XLOOKUP(Orders_CLEAN[[#This Row],[ProductID]],Products[ProductID],Products[Cost])</f>
        <v>671.48</v>
      </c>
      <c r="J2207">
        <v>4</v>
      </c>
      <c r="K2207" s="6">
        <v>1240.1099999999999</v>
      </c>
      <c r="L2207" s="7">
        <v>0.2</v>
      </c>
      <c r="M2207" t="s">
        <v>27</v>
      </c>
      <c r="N2207" t="s">
        <v>31</v>
      </c>
      <c r="O2207" t="str">
        <f>_xlfn.XLOOKUP(Orders_CLEAN[[#This Row],[Region]],Region_lookup[RegionCode],Region_lookup[RegionName])</f>
        <v>Gauteng</v>
      </c>
      <c r="P2207" t="s">
        <v>43</v>
      </c>
      <c r="Q2207" t="str">
        <f>_xlfn.XLOOKUP(Orders_CLEAN[[#This Row],[EmployeeID]],Employees[EmployeeID],Employees[EmployeeName])</f>
        <v>Thabo Dlamini</v>
      </c>
      <c r="R2207" s="8">
        <f>Orders_CLEAN[[#This Row],[Quantity]]*Orders_CLEAN[[#This Row],[UnitPrice]]*(1-Orders_CLEAN[[#This Row],[Discount]])</f>
        <v>3968.3519999999999</v>
      </c>
      <c r="S2207" s="8">
        <f>Orders_CLEAN[[#This Row],[Cost]]*Orders_CLEAN[[#This Row],[Quantity]]</f>
        <v>2685.92</v>
      </c>
      <c r="T2207" s="8">
        <f>Orders_CLEAN[[#This Row],[LineTotal]]-Orders_CLEAN[[#This Row],[LineCost]]</f>
        <v>1282.4319999999998</v>
      </c>
      <c r="U2207" s="8" t="str">
        <f>IFERROR(IF(Orders_CLEAN[[#This Row],[Profit]]/Orders_CLEAN[[#This Row],[LineTotal]]&gt;0.3, "High", IF(Orders_CLEAN[[#This Row],[Profit]]/Orders_CLEAN[[#This Row],[LineTotal]]&gt;=0.15, "Medium", "Low")), "Quantity Error!")</f>
        <v>High</v>
      </c>
      <c r="V2207" s="8" t="str">
        <f>IF(COUNTIF(Returns[OrderID], Orders_CLEAN[[#This Row],[OrderID]])&gt;0, "Yes", "No")</f>
        <v>No</v>
      </c>
      <c r="W2207" s="19">
        <f>IF(Orders_CLEAN[[#This Row],[Returned]]="Yes",1,0)</f>
        <v>0</v>
      </c>
    </row>
    <row r="2208" spans="1:23" x14ac:dyDescent="0.2">
      <c r="A2208" t="s">
        <v>3082</v>
      </c>
      <c r="B2208" s="5">
        <v>45530</v>
      </c>
      <c r="C2208" s="5" t="str">
        <f>IF(Orders_CLEAN[[#This Row],[Quantity]]="", "Quantity Error!", "Q"&amp;ROUNDUP(MONTH(Orders_CLEAN[[#This Row],[OrderDate]])/3,0))</f>
        <v>Q3</v>
      </c>
      <c r="D2208" t="s">
        <v>263</v>
      </c>
      <c r="E2208" t="str">
        <f>_xlfn.XLOOKUP(Orders_CLEAN[[#This Row],[CustomerID]],Customers[CustomerID],Customers[CustomerName])</f>
        <v>Kagiso Coetzee</v>
      </c>
      <c r="F2208" t="s">
        <v>127</v>
      </c>
      <c r="G2208" t="str">
        <f>_xlfn.XLOOKUP(Orders_CLEAN[[#This Row],[ProductID]],Products[ProductID],Products[ProductName])</f>
        <v>Staplers Model 3</v>
      </c>
      <c r="H2208" t="str">
        <f>_xlfn.XLOOKUP(Orders_CLEAN[[#This Row],[ProductName]],Products[ProductName],Products[Category])</f>
        <v>Office Supplies</v>
      </c>
      <c r="I2208" s="6">
        <f>_xlfn.XLOOKUP(Orders_CLEAN[[#This Row],[ProductID]],Products[ProductID],Products[Cost])</f>
        <v>250.6</v>
      </c>
      <c r="J2208">
        <v>11</v>
      </c>
      <c r="K2208" s="6">
        <v>418.2</v>
      </c>
      <c r="L2208" s="7">
        <v>0.15</v>
      </c>
      <c r="M2208" t="s">
        <v>27</v>
      </c>
      <c r="N2208" t="s">
        <v>14</v>
      </c>
      <c r="O2208" t="str">
        <f>_xlfn.XLOOKUP(Orders_CLEAN[[#This Row],[Region]],Region_lookup[RegionCode],Region_lookup[RegionName])</f>
        <v>Western Cape</v>
      </c>
      <c r="P2208" t="s">
        <v>15</v>
      </c>
      <c r="Q2208" t="str">
        <f>_xlfn.XLOOKUP(Orders_CLEAN[[#This Row],[EmployeeID]],Employees[EmployeeID],Employees[EmployeeName])</f>
        <v>Anja Fourie</v>
      </c>
      <c r="R2208" s="8">
        <f>Orders_CLEAN[[#This Row],[Quantity]]*Orders_CLEAN[[#This Row],[UnitPrice]]*(1-Orders_CLEAN[[#This Row],[Discount]])</f>
        <v>3910.1699999999996</v>
      </c>
      <c r="S2208" s="8">
        <f>Orders_CLEAN[[#This Row],[Cost]]*Orders_CLEAN[[#This Row],[Quantity]]</f>
        <v>2756.6</v>
      </c>
      <c r="T2208" s="8">
        <f>Orders_CLEAN[[#This Row],[LineTotal]]-Orders_CLEAN[[#This Row],[LineCost]]</f>
        <v>1153.5699999999997</v>
      </c>
      <c r="U2208" s="8" t="str">
        <f>IFERROR(IF(Orders_CLEAN[[#This Row],[Profit]]/Orders_CLEAN[[#This Row],[LineTotal]]&gt;0.3, "High", IF(Orders_CLEAN[[#This Row],[Profit]]/Orders_CLEAN[[#This Row],[LineTotal]]&gt;=0.15, "Medium", "Low")), "Quantity Error!")</f>
        <v>Medium</v>
      </c>
      <c r="V2208" s="8" t="str">
        <f>IF(COUNTIF(Returns[OrderID], Orders_CLEAN[[#This Row],[OrderID]])&gt;0, "Yes", "No")</f>
        <v>No</v>
      </c>
      <c r="W2208" s="19">
        <f>IF(Orders_CLEAN[[#This Row],[Returned]]="Yes",1,0)</f>
        <v>0</v>
      </c>
    </row>
    <row r="2209" spans="1:23" x14ac:dyDescent="0.2">
      <c r="A2209" t="s">
        <v>3083</v>
      </c>
      <c r="B2209" s="5">
        <v>45394</v>
      </c>
      <c r="C2209" s="5" t="str">
        <f>IF(Orders_CLEAN[[#This Row],[Quantity]]="", "Quantity Error!", "Q"&amp;ROUNDUP(MONTH(Orders_CLEAN[[#This Row],[OrderDate]])/3,0))</f>
        <v>Q2</v>
      </c>
      <c r="D2209" t="s">
        <v>252</v>
      </c>
      <c r="E2209" t="str">
        <f>_xlfn.XLOOKUP(Orders_CLEAN[[#This Row],[CustomerID]],Customers[CustomerID],Customers[CustomerName])</f>
        <v>Sipho Mahlangu</v>
      </c>
      <c r="F2209" t="s">
        <v>417</v>
      </c>
      <c r="G2209" t="str">
        <f>_xlfn.XLOOKUP(Orders_CLEAN[[#This Row],[ProductID]],Products[ProductID],Products[ProductName])</f>
        <v>Staplers Model 1</v>
      </c>
      <c r="H2209" t="str">
        <f>_xlfn.XLOOKUP(Orders_CLEAN[[#This Row],[ProductName]],Products[ProductName],Products[Category])</f>
        <v>Office Supplies</v>
      </c>
      <c r="I2209" s="6">
        <f>_xlfn.XLOOKUP(Orders_CLEAN[[#This Row],[ProductID]],Products[ProductID],Products[Cost])</f>
        <v>671.48</v>
      </c>
      <c r="J2209">
        <v>2</v>
      </c>
      <c r="K2209" s="6">
        <v>1240.1099999999999</v>
      </c>
      <c r="L2209" s="7">
        <v>0</v>
      </c>
      <c r="M2209" t="s">
        <v>13</v>
      </c>
      <c r="N2209" t="s">
        <v>14</v>
      </c>
      <c r="O2209" t="str">
        <f>_xlfn.XLOOKUP(Orders_CLEAN[[#This Row],[Region]],Region_lookup[RegionCode],Region_lookup[RegionName])</f>
        <v>Western Cape</v>
      </c>
      <c r="P2209" t="s">
        <v>15</v>
      </c>
      <c r="Q2209" t="str">
        <f>_xlfn.XLOOKUP(Orders_CLEAN[[#This Row],[EmployeeID]],Employees[EmployeeID],Employees[EmployeeName])</f>
        <v>Anja Fourie</v>
      </c>
      <c r="R2209" s="8">
        <f>Orders_CLEAN[[#This Row],[Quantity]]*Orders_CLEAN[[#This Row],[UnitPrice]]*(1-Orders_CLEAN[[#This Row],[Discount]])</f>
        <v>2480.2199999999998</v>
      </c>
      <c r="S2209" s="8">
        <f>Orders_CLEAN[[#This Row],[Cost]]*Orders_CLEAN[[#This Row],[Quantity]]</f>
        <v>1342.96</v>
      </c>
      <c r="T2209" s="8">
        <f>Orders_CLEAN[[#This Row],[LineTotal]]-Orders_CLEAN[[#This Row],[LineCost]]</f>
        <v>1137.2599999999998</v>
      </c>
      <c r="U2209" s="8" t="str">
        <f>IFERROR(IF(Orders_CLEAN[[#This Row],[Profit]]/Orders_CLEAN[[#This Row],[LineTotal]]&gt;0.3, "High", IF(Orders_CLEAN[[#This Row],[Profit]]/Orders_CLEAN[[#This Row],[LineTotal]]&gt;=0.15, "Medium", "Low")), "Quantity Error!")</f>
        <v>High</v>
      </c>
      <c r="V2209" s="8" t="str">
        <f>IF(COUNTIF(Returns[OrderID], Orders_CLEAN[[#This Row],[OrderID]])&gt;0, "Yes", "No")</f>
        <v>No</v>
      </c>
      <c r="W2209" s="19">
        <f>IF(Orders_CLEAN[[#This Row],[Returned]]="Yes",1,0)</f>
        <v>0</v>
      </c>
    </row>
    <row r="2210" spans="1:23" x14ac:dyDescent="0.2">
      <c r="A2210" t="s">
        <v>3084</v>
      </c>
      <c r="B2210" s="5">
        <v>45364</v>
      </c>
      <c r="C2210" s="5" t="str">
        <f>IF(Orders_CLEAN[[#This Row],[Quantity]]="", "Quantity Error!", "Q"&amp;ROUNDUP(MONTH(Orders_CLEAN[[#This Row],[OrderDate]])/3,0))</f>
        <v>Q1</v>
      </c>
      <c r="D2210" t="s">
        <v>416</v>
      </c>
      <c r="E2210" t="str">
        <f>_xlfn.XLOOKUP(Orders_CLEAN[[#This Row],[CustomerID]],Customers[CustomerID],Customers[CustomerName])</f>
        <v>Kagiso Le Roux</v>
      </c>
      <c r="F2210" t="s">
        <v>55</v>
      </c>
      <c r="G2210" t="str">
        <f>_xlfn.XLOOKUP(Orders_CLEAN[[#This Row],[ProductID]],Products[ProductID],Products[ProductName])</f>
        <v>Paper Model 3</v>
      </c>
      <c r="H2210" t="str">
        <f>_xlfn.XLOOKUP(Orders_CLEAN[[#This Row],[ProductName]],Products[ProductName],Products[Category])</f>
        <v>Office Supplies</v>
      </c>
      <c r="I2210" s="6">
        <f>_xlfn.XLOOKUP(Orders_CLEAN[[#This Row],[ProductID]],Products[ProductID],Products[Cost])</f>
        <v>239.71</v>
      </c>
      <c r="J2210">
        <v>7</v>
      </c>
      <c r="K2210" s="6">
        <v>522.34</v>
      </c>
      <c r="L2210" s="7">
        <v>0.1</v>
      </c>
      <c r="M2210" t="s">
        <v>62</v>
      </c>
      <c r="N2210" t="s">
        <v>47</v>
      </c>
      <c r="O2210" t="str">
        <f>_xlfn.XLOOKUP(Orders_CLEAN[[#This Row],[Region]],Region_lookup[RegionCode],Region_lookup[RegionName])</f>
        <v>Eastern Cape</v>
      </c>
      <c r="P2210" t="s">
        <v>75</v>
      </c>
      <c r="Q2210" t="str">
        <f>_xlfn.XLOOKUP(Orders_CLEAN[[#This Row],[EmployeeID]],Employees[EmployeeID],Employees[EmployeeName])</f>
        <v>Francois Steyn</v>
      </c>
      <c r="R2210" s="8">
        <f>Orders_CLEAN[[#This Row],[Quantity]]*Orders_CLEAN[[#This Row],[UnitPrice]]*(1-Orders_CLEAN[[#This Row],[Discount]])</f>
        <v>3290.7420000000002</v>
      </c>
      <c r="S2210" s="8">
        <f>Orders_CLEAN[[#This Row],[Cost]]*Orders_CLEAN[[#This Row],[Quantity]]</f>
        <v>1677.97</v>
      </c>
      <c r="T2210" s="8">
        <f>Orders_CLEAN[[#This Row],[LineTotal]]-Orders_CLEAN[[#This Row],[LineCost]]</f>
        <v>1612.7720000000002</v>
      </c>
      <c r="U2210" s="8" t="str">
        <f>IFERROR(IF(Orders_CLEAN[[#This Row],[Profit]]/Orders_CLEAN[[#This Row],[LineTotal]]&gt;0.3, "High", IF(Orders_CLEAN[[#This Row],[Profit]]/Orders_CLEAN[[#This Row],[LineTotal]]&gt;=0.15, "Medium", "Low")), "Quantity Error!")</f>
        <v>High</v>
      </c>
      <c r="V2210" s="8" t="str">
        <f>IF(COUNTIF(Returns[OrderID], Orders_CLEAN[[#This Row],[OrderID]])&gt;0, "Yes", "No")</f>
        <v>No</v>
      </c>
      <c r="W2210" s="19">
        <f>IF(Orders_CLEAN[[#This Row],[Returned]]="Yes",1,0)</f>
        <v>0</v>
      </c>
    </row>
    <row r="2211" spans="1:23" x14ac:dyDescent="0.2">
      <c r="A2211" t="s">
        <v>3085</v>
      </c>
      <c r="B2211" s="5">
        <v>45617</v>
      </c>
      <c r="C2211" s="5" t="str">
        <f>IF(Orders_CLEAN[[#This Row],[Quantity]]="", "Quantity Error!", "Q"&amp;ROUNDUP(MONTH(Orders_CLEAN[[#This Row],[OrderDate]])/3,0))</f>
        <v>Q4</v>
      </c>
      <c r="D2211" t="s">
        <v>303</v>
      </c>
      <c r="E2211" t="str">
        <f>_xlfn.XLOOKUP(Orders_CLEAN[[#This Row],[CustomerID]],Customers[CustomerID],Customers[CustomerName])</f>
        <v>Chantelle Pretorius</v>
      </c>
      <c r="F2211" t="s">
        <v>85</v>
      </c>
      <c r="G2211" t="str">
        <f>_xlfn.XLOOKUP(Orders_CLEAN[[#This Row],[ProductID]],Products[ProductID],Products[ProductName])</f>
        <v>Monitors Model 3</v>
      </c>
      <c r="H2211" t="str">
        <f>_xlfn.XLOOKUP(Orders_CLEAN[[#This Row],[ProductName]],Products[ProductName],Products[Category])</f>
        <v>Technology</v>
      </c>
      <c r="I2211" s="6">
        <f>_xlfn.XLOOKUP(Orders_CLEAN[[#This Row],[ProductID]],Products[ProductID],Products[Cost])</f>
        <v>710.37</v>
      </c>
      <c r="J2211">
        <v>9</v>
      </c>
      <c r="K2211" s="6">
        <v>979.52</v>
      </c>
      <c r="L2211" s="7">
        <v>0.1</v>
      </c>
      <c r="M2211" t="s">
        <v>13</v>
      </c>
      <c r="N2211" t="s">
        <v>14</v>
      </c>
      <c r="O2211" t="str">
        <f>_xlfn.XLOOKUP(Orders_CLEAN[[#This Row],[Region]],Region_lookup[RegionCode],Region_lookup[RegionName])</f>
        <v>Western Cape</v>
      </c>
      <c r="P2211" t="s">
        <v>82</v>
      </c>
      <c r="Q2211" t="str">
        <f>_xlfn.XLOOKUP(Orders_CLEAN[[#This Row],[EmployeeID]],Employees[EmployeeID],Employees[EmployeeName])</f>
        <v>Thabo Pretorius</v>
      </c>
      <c r="R2211" s="8">
        <f>Orders_CLEAN[[#This Row],[Quantity]]*Orders_CLEAN[[#This Row],[UnitPrice]]*(1-Orders_CLEAN[[#This Row],[Discount]])</f>
        <v>7934.1120000000001</v>
      </c>
      <c r="S2211" s="8">
        <f>Orders_CLEAN[[#This Row],[Cost]]*Orders_CLEAN[[#This Row],[Quantity]]</f>
        <v>6393.33</v>
      </c>
      <c r="T2211" s="8">
        <f>Orders_CLEAN[[#This Row],[LineTotal]]-Orders_CLEAN[[#This Row],[LineCost]]</f>
        <v>1540.7820000000002</v>
      </c>
      <c r="U2211" s="8" t="str">
        <f>IFERROR(IF(Orders_CLEAN[[#This Row],[Profit]]/Orders_CLEAN[[#This Row],[LineTotal]]&gt;0.3, "High", IF(Orders_CLEAN[[#This Row],[Profit]]/Orders_CLEAN[[#This Row],[LineTotal]]&gt;=0.15, "Medium", "Low")), "Quantity Error!")</f>
        <v>Medium</v>
      </c>
      <c r="V2211" s="8" t="str">
        <f>IF(COUNTIF(Returns[OrderID], Orders_CLEAN[[#This Row],[OrderID]])&gt;0, "Yes", "No")</f>
        <v>No</v>
      </c>
      <c r="W2211" s="19">
        <f>IF(Orders_CLEAN[[#This Row],[Returned]]="Yes",1,0)</f>
        <v>0</v>
      </c>
    </row>
    <row r="2212" spans="1:23" x14ac:dyDescent="0.2">
      <c r="A2212" t="s">
        <v>3086</v>
      </c>
      <c r="B2212" s="5">
        <v>45476</v>
      </c>
      <c r="C2212" s="5" t="str">
        <f>IF(Orders_CLEAN[[#This Row],[Quantity]]="", "Quantity Error!", "Q"&amp;ROUNDUP(MONTH(Orders_CLEAN[[#This Row],[OrderDate]])/3,0))</f>
        <v>Q3</v>
      </c>
      <c r="D2212" t="s">
        <v>120</v>
      </c>
      <c r="E2212" t="str">
        <f>_xlfn.XLOOKUP(Orders_CLEAN[[#This Row],[CustomerID]],Customers[CustomerID],Customers[CustomerName])</f>
        <v>Francois Sithole</v>
      </c>
      <c r="F2212" t="s">
        <v>108</v>
      </c>
      <c r="G2212" t="str">
        <f>_xlfn.XLOOKUP(Orders_CLEAN[[#This Row],[ProductID]],Products[ProductID],Products[ProductName])</f>
        <v>Staplers Model 2</v>
      </c>
      <c r="H2212" t="str">
        <f>_xlfn.XLOOKUP(Orders_CLEAN[[#This Row],[ProductName]],Products[ProductName],Products[Category])</f>
        <v>Office Supplies</v>
      </c>
      <c r="I2212" s="6">
        <f>_xlfn.XLOOKUP(Orders_CLEAN[[#This Row],[ProductID]],Products[ProductID],Products[Cost])</f>
        <v>723.21</v>
      </c>
      <c r="J2212">
        <v>3</v>
      </c>
      <c r="K2212" s="6">
        <v>1348.08</v>
      </c>
      <c r="L2212" s="7">
        <v>0.15</v>
      </c>
      <c r="M2212" t="s">
        <v>27</v>
      </c>
      <c r="N2212" t="s">
        <v>31</v>
      </c>
      <c r="O2212" t="str">
        <f>_xlfn.XLOOKUP(Orders_CLEAN[[#This Row],[Region]],Region_lookup[RegionCode],Region_lookup[RegionName])</f>
        <v>Gauteng</v>
      </c>
      <c r="P2212" t="s">
        <v>43</v>
      </c>
      <c r="Q2212" t="str">
        <f>_xlfn.XLOOKUP(Orders_CLEAN[[#This Row],[EmployeeID]],Employees[EmployeeID],Employees[EmployeeName])</f>
        <v>Thabo Dlamini</v>
      </c>
      <c r="R2212" s="8">
        <f>Orders_CLEAN[[#This Row],[Quantity]]*Orders_CLEAN[[#This Row],[UnitPrice]]*(1-Orders_CLEAN[[#This Row],[Discount]])</f>
        <v>3437.6039999999998</v>
      </c>
      <c r="S2212" s="8">
        <f>Orders_CLEAN[[#This Row],[Cost]]*Orders_CLEAN[[#This Row],[Quantity]]</f>
        <v>2169.63</v>
      </c>
      <c r="T2212" s="8">
        <f>Orders_CLEAN[[#This Row],[LineTotal]]-Orders_CLEAN[[#This Row],[LineCost]]</f>
        <v>1267.9739999999997</v>
      </c>
      <c r="U2212" s="8" t="str">
        <f>IFERROR(IF(Orders_CLEAN[[#This Row],[Profit]]/Orders_CLEAN[[#This Row],[LineTotal]]&gt;0.3, "High", IF(Orders_CLEAN[[#This Row],[Profit]]/Orders_CLEAN[[#This Row],[LineTotal]]&gt;=0.15, "Medium", "Low")), "Quantity Error!")</f>
        <v>High</v>
      </c>
      <c r="V2212" s="8" t="str">
        <f>IF(COUNTIF(Returns[OrderID], Orders_CLEAN[[#This Row],[OrderID]])&gt;0, "Yes", "No")</f>
        <v>No</v>
      </c>
      <c r="W2212" s="19">
        <f>IF(Orders_CLEAN[[#This Row],[Returned]]="Yes",1,0)</f>
        <v>0</v>
      </c>
    </row>
    <row r="2213" spans="1:23" x14ac:dyDescent="0.2">
      <c r="A2213" t="s">
        <v>3087</v>
      </c>
      <c r="B2213" s="5">
        <v>45513</v>
      </c>
      <c r="C2213" s="5" t="str">
        <f>IF(Orders_CLEAN[[#This Row],[Quantity]]="", "Quantity Error!", "Q"&amp;ROUNDUP(MONTH(Orders_CLEAN[[#This Row],[OrderDate]])/3,0))</f>
        <v>Q3</v>
      </c>
      <c r="D2213" t="s">
        <v>268</v>
      </c>
      <c r="E2213" t="str">
        <f>_xlfn.XLOOKUP(Orders_CLEAN[[#This Row],[CustomerID]],Customers[CustomerID],Customers[CustomerName])</f>
        <v>Palesa Steyn</v>
      </c>
      <c r="F2213" t="s">
        <v>26</v>
      </c>
      <c r="G2213" t="str">
        <f>_xlfn.XLOOKUP(Orders_CLEAN[[#This Row],[ProductID]],Products[ProductID],Products[ProductName])</f>
        <v>Bookcases Model 3</v>
      </c>
      <c r="H2213" t="str">
        <f>_xlfn.XLOOKUP(Orders_CLEAN[[#This Row],[ProductName]],Products[ProductName],Products[Category])</f>
        <v>Furniture</v>
      </c>
      <c r="I2213" s="6">
        <f>_xlfn.XLOOKUP(Orders_CLEAN[[#This Row],[ProductID]],Products[ProductID],Products[Cost])</f>
        <v>431.57</v>
      </c>
      <c r="J2213">
        <v>7</v>
      </c>
      <c r="K2213" s="6">
        <v>725.92</v>
      </c>
      <c r="L2213" s="7">
        <v>0.05</v>
      </c>
      <c r="M2213" t="s">
        <v>62</v>
      </c>
      <c r="N2213" t="s">
        <v>21</v>
      </c>
      <c r="O2213" t="str">
        <f>_xlfn.XLOOKUP(Orders_CLEAN[[#This Row],[Region]],Region_lookup[RegionCode],Region_lookup[RegionName])</f>
        <v>KwaZulu-Natal</v>
      </c>
      <c r="P2213" t="s">
        <v>97</v>
      </c>
      <c r="Q2213" t="str">
        <f>_xlfn.XLOOKUP(Orders_CLEAN[[#This Row],[EmployeeID]],Employees[EmployeeID],Employees[EmployeeName])</f>
        <v>Bongani Sithole</v>
      </c>
      <c r="R2213" s="8">
        <f>Orders_CLEAN[[#This Row],[Quantity]]*Orders_CLEAN[[#This Row],[UnitPrice]]*(1-Orders_CLEAN[[#This Row],[Discount]])</f>
        <v>4827.3679999999995</v>
      </c>
      <c r="S2213" s="8">
        <f>Orders_CLEAN[[#This Row],[Cost]]*Orders_CLEAN[[#This Row],[Quantity]]</f>
        <v>3020.99</v>
      </c>
      <c r="T2213" s="8">
        <f>Orders_CLEAN[[#This Row],[LineTotal]]-Orders_CLEAN[[#This Row],[LineCost]]</f>
        <v>1806.3779999999997</v>
      </c>
      <c r="U2213" s="8" t="str">
        <f>IFERROR(IF(Orders_CLEAN[[#This Row],[Profit]]/Orders_CLEAN[[#This Row],[LineTotal]]&gt;0.3, "High", IF(Orders_CLEAN[[#This Row],[Profit]]/Orders_CLEAN[[#This Row],[LineTotal]]&gt;=0.15, "Medium", "Low")), "Quantity Error!")</f>
        <v>High</v>
      </c>
      <c r="V2213" s="8" t="str">
        <f>IF(COUNTIF(Returns[OrderID], Orders_CLEAN[[#This Row],[OrderID]])&gt;0, "Yes", "No")</f>
        <v>No</v>
      </c>
      <c r="W2213" s="19">
        <f>IF(Orders_CLEAN[[#This Row],[Returned]]="Yes",1,0)</f>
        <v>0</v>
      </c>
    </row>
    <row r="2214" spans="1:23" x14ac:dyDescent="0.2">
      <c r="A2214" t="s">
        <v>3088</v>
      </c>
      <c r="B2214" s="5">
        <v>45313</v>
      </c>
      <c r="C2214" s="5" t="str">
        <f>IF(Orders_CLEAN[[#This Row],[Quantity]]="", "Quantity Error!", "Q"&amp;ROUNDUP(MONTH(Orders_CLEAN[[#This Row],[OrderDate]])/3,0))</f>
        <v>Q1</v>
      </c>
      <c r="D2214" t="s">
        <v>285</v>
      </c>
      <c r="E2214" t="str">
        <f>_xlfn.XLOOKUP(Orders_CLEAN[[#This Row],[CustomerID]],Customers[CustomerID],Customers[CustomerName])</f>
        <v>Francois Fourie</v>
      </c>
      <c r="F2214" t="s">
        <v>136</v>
      </c>
      <c r="G2214" t="str">
        <f>_xlfn.XLOOKUP(Orders_CLEAN[[#This Row],[ProductID]],Products[ProductID],Products[ProductName])</f>
        <v>Chairs Model 4</v>
      </c>
      <c r="H2214" t="str">
        <f>_xlfn.XLOOKUP(Orders_CLEAN[[#This Row],[ProductName]],Products[ProductName],Products[Category])</f>
        <v>Furniture</v>
      </c>
      <c r="I2214" s="6">
        <f>_xlfn.XLOOKUP(Orders_CLEAN[[#This Row],[ProductID]],Products[ProductID],Products[Cost])</f>
        <v>784.05</v>
      </c>
      <c r="J2214">
        <v>12</v>
      </c>
      <c r="K2214" s="6">
        <v>1700.53</v>
      </c>
      <c r="L2214" s="7">
        <v>0.15</v>
      </c>
      <c r="M2214" t="s">
        <v>62</v>
      </c>
      <c r="N2214" t="s">
        <v>31</v>
      </c>
      <c r="O2214" t="str">
        <f>_xlfn.XLOOKUP(Orders_CLEAN[[#This Row],[Region]],Region_lookup[RegionCode],Region_lookup[RegionName])</f>
        <v>Gauteng</v>
      </c>
      <c r="P2214" t="s">
        <v>43</v>
      </c>
      <c r="Q2214" t="str">
        <f>_xlfn.XLOOKUP(Orders_CLEAN[[#This Row],[EmployeeID]],Employees[EmployeeID],Employees[EmployeeName])</f>
        <v>Thabo Dlamini</v>
      </c>
      <c r="R2214" s="8">
        <f>Orders_CLEAN[[#This Row],[Quantity]]*Orders_CLEAN[[#This Row],[UnitPrice]]*(1-Orders_CLEAN[[#This Row],[Discount]])</f>
        <v>17345.405999999999</v>
      </c>
      <c r="S2214" s="8">
        <f>Orders_CLEAN[[#This Row],[Cost]]*Orders_CLEAN[[#This Row],[Quantity]]</f>
        <v>9408.5999999999985</v>
      </c>
      <c r="T2214" s="8">
        <f>Orders_CLEAN[[#This Row],[LineTotal]]-Orders_CLEAN[[#This Row],[LineCost]]</f>
        <v>7936.8060000000005</v>
      </c>
      <c r="U2214" s="8" t="str">
        <f>IFERROR(IF(Orders_CLEAN[[#This Row],[Profit]]/Orders_CLEAN[[#This Row],[LineTotal]]&gt;0.3, "High", IF(Orders_CLEAN[[#This Row],[Profit]]/Orders_CLEAN[[#This Row],[LineTotal]]&gt;=0.15, "Medium", "Low")), "Quantity Error!")</f>
        <v>High</v>
      </c>
      <c r="V2214" s="8" t="str">
        <f>IF(COUNTIF(Returns[OrderID], Orders_CLEAN[[#This Row],[OrderID]])&gt;0, "Yes", "No")</f>
        <v>No</v>
      </c>
      <c r="W2214" s="19">
        <f>IF(Orders_CLEAN[[#This Row],[Returned]]="Yes",1,0)</f>
        <v>0</v>
      </c>
    </row>
    <row r="2215" spans="1:23" x14ac:dyDescent="0.2">
      <c r="A2215" t="s">
        <v>3090</v>
      </c>
      <c r="B2215" s="5">
        <v>45486</v>
      </c>
      <c r="C2215" s="5" t="str">
        <f>IF(Orders_CLEAN[[#This Row],[Quantity]]="", "Quantity Error!", "Q"&amp;ROUNDUP(MONTH(Orders_CLEAN[[#This Row],[OrderDate]])/3,0))</f>
        <v>Q3</v>
      </c>
      <c r="D2215" t="s">
        <v>351</v>
      </c>
      <c r="E2215" t="str">
        <f>_xlfn.XLOOKUP(Orders_CLEAN[[#This Row],[CustomerID]],Customers[CustomerID],Customers[CustomerName])</f>
        <v>Riaan Joubert</v>
      </c>
      <c r="F2215" t="s">
        <v>65</v>
      </c>
      <c r="G2215" t="str">
        <f>_xlfn.XLOOKUP(Orders_CLEAN[[#This Row],[ProductID]],Products[ProductID],Products[ProductName])</f>
        <v>Bookcases Model 2</v>
      </c>
      <c r="H2215" t="str">
        <f>_xlfn.XLOOKUP(Orders_CLEAN[[#This Row],[ProductName]],Products[ProductName],Products[Category])</f>
        <v>Furniture</v>
      </c>
      <c r="I2215" s="6">
        <f>_xlfn.XLOOKUP(Orders_CLEAN[[#This Row],[ProductID]],Products[ProductID],Products[Cost])</f>
        <v>633.59</v>
      </c>
      <c r="J2215">
        <v>1</v>
      </c>
      <c r="K2215" s="6">
        <v>800.37</v>
      </c>
      <c r="L2215" s="7">
        <v>0.15</v>
      </c>
      <c r="M2215" t="s">
        <v>27</v>
      </c>
      <c r="N2215" t="s">
        <v>14</v>
      </c>
      <c r="O2215" t="str">
        <f>_xlfn.XLOOKUP(Orders_CLEAN[[#This Row],[Region]],Region_lookup[RegionCode],Region_lookup[RegionName])</f>
        <v>Western Cape</v>
      </c>
      <c r="P2215" t="s">
        <v>15</v>
      </c>
      <c r="Q2215" t="str">
        <f>_xlfn.XLOOKUP(Orders_CLEAN[[#This Row],[EmployeeID]],Employees[EmployeeID],Employees[EmployeeName])</f>
        <v>Anja Fourie</v>
      </c>
      <c r="R2215" s="8">
        <f>Orders_CLEAN[[#This Row],[Quantity]]*Orders_CLEAN[[#This Row],[UnitPrice]]*(1-Orders_CLEAN[[#This Row],[Discount]])</f>
        <v>680.31449999999995</v>
      </c>
      <c r="S2215" s="8">
        <f>Orders_CLEAN[[#This Row],[Cost]]*Orders_CLEAN[[#This Row],[Quantity]]</f>
        <v>633.59</v>
      </c>
      <c r="T2215" s="8">
        <f>Orders_CLEAN[[#This Row],[LineTotal]]-Orders_CLEAN[[#This Row],[LineCost]]</f>
        <v>46.724499999999921</v>
      </c>
      <c r="U2215" s="8" t="str">
        <f>IFERROR(IF(Orders_CLEAN[[#This Row],[Profit]]/Orders_CLEAN[[#This Row],[LineTotal]]&gt;0.3, "High", IF(Orders_CLEAN[[#This Row],[Profit]]/Orders_CLEAN[[#This Row],[LineTotal]]&gt;=0.15, "Medium", "Low")), "Quantity Error!")</f>
        <v>Low</v>
      </c>
      <c r="V2215" s="8" t="str">
        <f>IF(COUNTIF(Returns[OrderID], Orders_CLEAN[[#This Row],[OrderID]])&gt;0, "Yes", "No")</f>
        <v>No</v>
      </c>
      <c r="W2215" s="19">
        <f>IF(Orders_CLEAN[[#This Row],[Returned]]="Yes",1,0)</f>
        <v>0</v>
      </c>
    </row>
    <row r="2216" spans="1:23" x14ac:dyDescent="0.2">
      <c r="A2216" t="s">
        <v>3091</v>
      </c>
      <c r="B2216" s="5">
        <v>45403</v>
      </c>
      <c r="C2216" s="5" t="str">
        <f>IF(Orders_CLEAN[[#This Row],[Quantity]]="", "Quantity Error!", "Q"&amp;ROUNDUP(MONTH(Orders_CLEAN[[#This Row],[OrderDate]])/3,0))</f>
        <v>Q2</v>
      </c>
      <c r="D2216" t="s">
        <v>252</v>
      </c>
      <c r="E2216" t="str">
        <f>_xlfn.XLOOKUP(Orders_CLEAN[[#This Row],[CustomerID]],Customers[CustomerID],Customers[CustomerName])</f>
        <v>Sipho Mahlangu</v>
      </c>
      <c r="F2216" t="s">
        <v>124</v>
      </c>
      <c r="G2216" t="str">
        <f>_xlfn.XLOOKUP(Orders_CLEAN[[#This Row],[ProductID]],Products[ProductID],Products[ProductName])</f>
        <v>Binders Model 2</v>
      </c>
      <c r="H2216" t="str">
        <f>_xlfn.XLOOKUP(Orders_CLEAN[[#This Row],[ProductName]],Products[ProductName],Products[Category])</f>
        <v>Office Supplies</v>
      </c>
      <c r="I2216" s="6">
        <f>_xlfn.XLOOKUP(Orders_CLEAN[[#This Row],[ProductID]],Products[ProductID],Products[Cost])</f>
        <v>597.01</v>
      </c>
      <c r="J2216">
        <v>7</v>
      </c>
      <c r="K2216" s="6">
        <v>774.08</v>
      </c>
      <c r="L2216" s="7">
        <v>0</v>
      </c>
      <c r="M2216" t="s">
        <v>27</v>
      </c>
      <c r="N2216" t="s">
        <v>14</v>
      </c>
      <c r="O2216" t="str">
        <f>_xlfn.XLOOKUP(Orders_CLEAN[[#This Row],[Region]],Region_lookup[RegionCode],Region_lookup[RegionName])</f>
        <v>Western Cape</v>
      </c>
      <c r="P2216" t="s">
        <v>15</v>
      </c>
      <c r="Q2216" t="str">
        <f>_xlfn.XLOOKUP(Orders_CLEAN[[#This Row],[EmployeeID]],Employees[EmployeeID],Employees[EmployeeName])</f>
        <v>Anja Fourie</v>
      </c>
      <c r="R2216" s="8">
        <f>Orders_CLEAN[[#This Row],[Quantity]]*Orders_CLEAN[[#This Row],[UnitPrice]]*(1-Orders_CLEAN[[#This Row],[Discount]])</f>
        <v>5418.56</v>
      </c>
      <c r="S2216" s="8">
        <f>Orders_CLEAN[[#This Row],[Cost]]*Orders_CLEAN[[#This Row],[Quantity]]</f>
        <v>4179.07</v>
      </c>
      <c r="T2216" s="8">
        <f>Orders_CLEAN[[#This Row],[LineTotal]]-Orders_CLEAN[[#This Row],[LineCost]]</f>
        <v>1239.4900000000007</v>
      </c>
      <c r="U2216" s="8" t="str">
        <f>IFERROR(IF(Orders_CLEAN[[#This Row],[Profit]]/Orders_CLEAN[[#This Row],[LineTotal]]&gt;0.3, "High", IF(Orders_CLEAN[[#This Row],[Profit]]/Orders_CLEAN[[#This Row],[LineTotal]]&gt;=0.15, "Medium", "Low")), "Quantity Error!")</f>
        <v>Medium</v>
      </c>
      <c r="V2216" s="8" t="str">
        <f>IF(COUNTIF(Returns[OrderID], Orders_CLEAN[[#This Row],[OrderID]])&gt;0, "Yes", "No")</f>
        <v>No</v>
      </c>
      <c r="W2216" s="19">
        <f>IF(Orders_CLEAN[[#This Row],[Returned]]="Yes",1,0)</f>
        <v>0</v>
      </c>
    </row>
    <row r="2217" spans="1:23" x14ac:dyDescent="0.2">
      <c r="A2217" t="s">
        <v>3092</v>
      </c>
      <c r="B2217" s="5">
        <v>45439</v>
      </c>
      <c r="C2217" s="5" t="str">
        <f>IF(Orders_CLEAN[[#This Row],[Quantity]]="", "Quantity Error!", "Q"&amp;ROUNDUP(MONTH(Orders_CLEAN[[#This Row],[OrderDate]])/3,0))</f>
        <v>Q2</v>
      </c>
      <c r="D2217" t="s">
        <v>347</v>
      </c>
      <c r="E2217" t="str">
        <f>_xlfn.XLOOKUP(Orders_CLEAN[[#This Row],[CustomerID]],Customers[CustomerID],Customers[CustomerName])</f>
        <v>Bongani Molefe</v>
      </c>
      <c r="F2217" t="s">
        <v>124</v>
      </c>
      <c r="G2217" t="str">
        <f>_xlfn.XLOOKUP(Orders_CLEAN[[#This Row],[ProductID]],Products[ProductID],Products[ProductName])</f>
        <v>Binders Model 2</v>
      </c>
      <c r="H2217" t="str">
        <f>_xlfn.XLOOKUP(Orders_CLEAN[[#This Row],[ProductName]],Products[ProductName],Products[Category])</f>
        <v>Office Supplies</v>
      </c>
      <c r="I2217" s="6">
        <f>_xlfn.XLOOKUP(Orders_CLEAN[[#This Row],[ProductID]],Products[ProductID],Products[Cost])</f>
        <v>597.01</v>
      </c>
      <c r="J2217">
        <v>9</v>
      </c>
      <c r="K2217" s="6">
        <v>774.08</v>
      </c>
      <c r="L2217" s="7">
        <v>0</v>
      </c>
      <c r="M2217" t="s">
        <v>62</v>
      </c>
      <c r="N2217" t="s">
        <v>47</v>
      </c>
      <c r="O2217" t="str">
        <f>_xlfn.XLOOKUP(Orders_CLEAN[[#This Row],[Region]],Region_lookup[RegionCode],Region_lookup[RegionName])</f>
        <v>Eastern Cape</v>
      </c>
      <c r="P2217" t="s">
        <v>75</v>
      </c>
      <c r="Q2217" t="str">
        <f>_xlfn.XLOOKUP(Orders_CLEAN[[#This Row],[EmployeeID]],Employees[EmployeeID],Employees[EmployeeName])</f>
        <v>Francois Steyn</v>
      </c>
      <c r="R2217" s="8">
        <f>Orders_CLEAN[[#This Row],[Quantity]]*Orders_CLEAN[[#This Row],[UnitPrice]]*(1-Orders_CLEAN[[#This Row],[Discount]])</f>
        <v>6966.72</v>
      </c>
      <c r="S2217" s="8">
        <f>Orders_CLEAN[[#This Row],[Cost]]*Orders_CLEAN[[#This Row],[Quantity]]</f>
        <v>5373.09</v>
      </c>
      <c r="T2217" s="8">
        <f>Orders_CLEAN[[#This Row],[LineTotal]]-Orders_CLEAN[[#This Row],[LineCost]]</f>
        <v>1593.63</v>
      </c>
      <c r="U2217" s="8" t="str">
        <f>IFERROR(IF(Orders_CLEAN[[#This Row],[Profit]]/Orders_CLEAN[[#This Row],[LineTotal]]&gt;0.3, "High", IF(Orders_CLEAN[[#This Row],[Profit]]/Orders_CLEAN[[#This Row],[LineTotal]]&gt;=0.15, "Medium", "Low")), "Quantity Error!")</f>
        <v>Medium</v>
      </c>
      <c r="V2217" s="8" t="str">
        <f>IF(COUNTIF(Returns[OrderID], Orders_CLEAN[[#This Row],[OrderID]])&gt;0, "Yes", "No")</f>
        <v>No</v>
      </c>
      <c r="W2217" s="19">
        <f>IF(Orders_CLEAN[[#This Row],[Returned]]="Yes",1,0)</f>
        <v>0</v>
      </c>
    </row>
    <row r="2218" spans="1:23" x14ac:dyDescent="0.2">
      <c r="A2218" t="s">
        <v>3093</v>
      </c>
      <c r="B2218" s="5">
        <v>45744</v>
      </c>
      <c r="C2218" s="5" t="str">
        <f>IF(Orders_CLEAN[[#This Row],[Quantity]]="", "Quantity Error!", "Q"&amp;ROUNDUP(MONTH(Orders_CLEAN[[#This Row],[OrderDate]])/3,0))</f>
        <v>Q1</v>
      </c>
      <c r="D2218" t="s">
        <v>169</v>
      </c>
      <c r="E2218" t="str">
        <f>_xlfn.XLOOKUP(Orders_CLEAN[[#This Row],[CustomerID]],Customers[CustomerID],Customers[CustomerName])</f>
        <v>Sipho Sithole</v>
      </c>
      <c r="F2218" t="s">
        <v>174</v>
      </c>
      <c r="G2218" t="str">
        <f>_xlfn.XLOOKUP(Orders_CLEAN[[#This Row],[ProductID]],Products[ProductID],Products[ProductName])</f>
        <v>Printers Model 4</v>
      </c>
      <c r="H2218" t="str">
        <f>_xlfn.XLOOKUP(Orders_CLEAN[[#This Row],[ProductName]],Products[ProductName],Products[Category])</f>
        <v>Technology</v>
      </c>
      <c r="I2218" s="6">
        <f>_xlfn.XLOOKUP(Orders_CLEAN[[#This Row],[ProductID]],Products[ProductID],Products[Cost])</f>
        <v>83.72</v>
      </c>
      <c r="J2218">
        <v>6</v>
      </c>
      <c r="K2218" s="6">
        <v>143.57</v>
      </c>
      <c r="L2218" s="7">
        <v>0.1</v>
      </c>
      <c r="M2218" t="s">
        <v>27</v>
      </c>
      <c r="N2218" t="s">
        <v>21</v>
      </c>
      <c r="O2218" t="str">
        <f>_xlfn.XLOOKUP(Orders_CLEAN[[#This Row],[Region]],Region_lookup[RegionCode],Region_lookup[RegionName])</f>
        <v>KwaZulu-Natal</v>
      </c>
      <c r="P2218" t="s">
        <v>170</v>
      </c>
      <c r="Q2218" t="str">
        <f>_xlfn.XLOOKUP(Orders_CLEAN[[#This Row],[EmployeeID]],Employees[EmployeeID],Employees[EmployeeName])</f>
        <v>Nomvula Le Roux</v>
      </c>
      <c r="R2218" s="8">
        <f>Orders_CLEAN[[#This Row],[Quantity]]*Orders_CLEAN[[#This Row],[UnitPrice]]*(1-Orders_CLEAN[[#This Row],[Discount]])</f>
        <v>775.27800000000002</v>
      </c>
      <c r="S2218" s="8">
        <f>Orders_CLEAN[[#This Row],[Cost]]*Orders_CLEAN[[#This Row],[Quantity]]</f>
        <v>502.32</v>
      </c>
      <c r="T2218" s="8">
        <f>Orders_CLEAN[[#This Row],[LineTotal]]-Orders_CLEAN[[#This Row],[LineCost]]</f>
        <v>272.95800000000003</v>
      </c>
      <c r="U2218" s="8" t="str">
        <f>IFERROR(IF(Orders_CLEAN[[#This Row],[Profit]]/Orders_CLEAN[[#This Row],[LineTotal]]&gt;0.3, "High", IF(Orders_CLEAN[[#This Row],[Profit]]/Orders_CLEAN[[#This Row],[LineTotal]]&gt;=0.15, "Medium", "Low")), "Quantity Error!")</f>
        <v>High</v>
      </c>
      <c r="V2218" s="8" t="str">
        <f>IF(COUNTIF(Returns[OrderID], Orders_CLEAN[[#This Row],[OrderID]])&gt;0, "Yes", "No")</f>
        <v>No</v>
      </c>
      <c r="W2218" s="19">
        <f>IF(Orders_CLEAN[[#This Row],[Returned]]="Yes",1,0)</f>
        <v>0</v>
      </c>
    </row>
    <row r="2219" spans="1:23" x14ac:dyDescent="0.2">
      <c r="A2219" t="s">
        <v>3095</v>
      </c>
      <c r="B2219" s="5">
        <v>45648</v>
      </c>
      <c r="C2219" s="5" t="str">
        <f>IF(Orders_CLEAN[[#This Row],[Quantity]]="", "Quantity Error!", "Q"&amp;ROUNDUP(MONTH(Orders_CLEAN[[#This Row],[OrderDate]])/3,0))</f>
        <v>Q4</v>
      </c>
      <c r="D2219" t="s">
        <v>141</v>
      </c>
      <c r="E2219" t="str">
        <f>_xlfn.XLOOKUP(Orders_CLEAN[[#This Row],[CustomerID]],Customers[CustomerID],Customers[CustomerName])</f>
        <v>Anja Molefe</v>
      </c>
      <c r="F2219" t="s">
        <v>55</v>
      </c>
      <c r="G2219" t="str">
        <f>_xlfn.XLOOKUP(Orders_CLEAN[[#This Row],[ProductID]],Products[ProductID],Products[ProductName])</f>
        <v>Paper Model 3</v>
      </c>
      <c r="H2219" t="str">
        <f>_xlfn.XLOOKUP(Orders_CLEAN[[#This Row],[ProductName]],Products[ProductName],Products[Category])</f>
        <v>Office Supplies</v>
      </c>
      <c r="I2219" s="6">
        <f>_xlfn.XLOOKUP(Orders_CLEAN[[#This Row],[ProductID]],Products[ProductID],Products[Cost])</f>
        <v>239.71</v>
      </c>
      <c r="J2219">
        <v>11</v>
      </c>
      <c r="K2219" s="6">
        <v>522.34</v>
      </c>
      <c r="L2219" s="7">
        <v>0</v>
      </c>
      <c r="M2219" t="s">
        <v>27</v>
      </c>
      <c r="N2219" t="s">
        <v>14</v>
      </c>
      <c r="O2219" t="str">
        <f>_xlfn.XLOOKUP(Orders_CLEAN[[#This Row],[Region]],Region_lookup[RegionCode],Region_lookup[RegionName])</f>
        <v>Western Cape</v>
      </c>
      <c r="P2219" t="s">
        <v>15</v>
      </c>
      <c r="Q2219" t="str">
        <f>_xlfn.XLOOKUP(Orders_CLEAN[[#This Row],[EmployeeID]],Employees[EmployeeID],Employees[EmployeeName])</f>
        <v>Anja Fourie</v>
      </c>
      <c r="R2219" s="8">
        <f>Orders_CLEAN[[#This Row],[Quantity]]*Orders_CLEAN[[#This Row],[UnitPrice]]*(1-Orders_CLEAN[[#This Row],[Discount]])</f>
        <v>5745.7400000000007</v>
      </c>
      <c r="S2219" s="8">
        <f>Orders_CLEAN[[#This Row],[Cost]]*Orders_CLEAN[[#This Row],[Quantity]]</f>
        <v>2636.81</v>
      </c>
      <c r="T2219" s="8">
        <f>Orders_CLEAN[[#This Row],[LineTotal]]-Orders_CLEAN[[#This Row],[LineCost]]</f>
        <v>3108.9300000000007</v>
      </c>
      <c r="U2219" s="8" t="str">
        <f>IFERROR(IF(Orders_CLEAN[[#This Row],[Profit]]/Orders_CLEAN[[#This Row],[LineTotal]]&gt;0.3, "High", IF(Orders_CLEAN[[#This Row],[Profit]]/Orders_CLEAN[[#This Row],[LineTotal]]&gt;=0.15, "Medium", "Low")), "Quantity Error!")</f>
        <v>High</v>
      </c>
      <c r="V2219" s="8" t="str">
        <f>IF(COUNTIF(Returns[OrderID], Orders_CLEAN[[#This Row],[OrderID]])&gt;0, "Yes", "No")</f>
        <v>No</v>
      </c>
      <c r="W2219" s="19">
        <f>IF(Orders_CLEAN[[#This Row],[Returned]]="Yes",1,0)</f>
        <v>0</v>
      </c>
    </row>
    <row r="2220" spans="1:23" x14ac:dyDescent="0.2">
      <c r="A2220" t="s">
        <v>3096</v>
      </c>
      <c r="B2220" s="5">
        <v>45359</v>
      </c>
      <c r="C2220" s="5" t="str">
        <f>IF(Orders_CLEAN[[#This Row],[Quantity]]="", "Quantity Error!", "Q"&amp;ROUNDUP(MONTH(Orders_CLEAN[[#This Row],[OrderDate]])/3,0))</f>
        <v>Q1</v>
      </c>
      <c r="D2220" t="s">
        <v>45</v>
      </c>
      <c r="E2220" t="str">
        <f>_xlfn.XLOOKUP(Orders_CLEAN[[#This Row],[CustomerID]],Customers[CustomerID],Customers[CustomerName])</f>
        <v>Francois Botha</v>
      </c>
      <c r="F2220" t="s">
        <v>118</v>
      </c>
      <c r="G2220" t="str">
        <f>_xlfn.XLOOKUP(Orders_CLEAN[[#This Row],[ProductID]],Products[ProductID],Products[ProductName])</f>
        <v>Paper Model 1</v>
      </c>
      <c r="H2220" t="str">
        <f>_xlfn.XLOOKUP(Orders_CLEAN[[#This Row],[ProductName]],Products[ProductName],Products[Category])</f>
        <v>Office Supplies</v>
      </c>
      <c r="I2220" s="6">
        <f>_xlfn.XLOOKUP(Orders_CLEAN[[#This Row],[ProductID]],Products[ProductID],Products[Cost])</f>
        <v>193.58</v>
      </c>
      <c r="J2220">
        <v>9</v>
      </c>
      <c r="K2220" s="6">
        <v>347.15</v>
      </c>
      <c r="L2220" s="7">
        <v>0</v>
      </c>
      <c r="M2220" t="s">
        <v>62</v>
      </c>
      <c r="N2220" t="s">
        <v>47</v>
      </c>
      <c r="O2220" t="str">
        <f>_xlfn.XLOOKUP(Orders_CLEAN[[#This Row],[Region]],Region_lookup[RegionCode],Region_lookup[RegionName])</f>
        <v>Eastern Cape</v>
      </c>
      <c r="P2220" t="s">
        <v>48</v>
      </c>
      <c r="Q2220" t="str">
        <f>_xlfn.XLOOKUP(Orders_CLEAN[[#This Row],[EmployeeID]],Employees[EmployeeID],Employees[EmployeeName])</f>
        <v>Sipho Ndlovu</v>
      </c>
      <c r="R2220" s="8">
        <f>Orders_CLEAN[[#This Row],[Quantity]]*Orders_CLEAN[[#This Row],[UnitPrice]]*(1-Orders_CLEAN[[#This Row],[Discount]])</f>
        <v>3124.35</v>
      </c>
      <c r="S2220" s="8">
        <f>Orders_CLEAN[[#This Row],[Cost]]*Orders_CLEAN[[#This Row],[Quantity]]</f>
        <v>1742.22</v>
      </c>
      <c r="T2220" s="8">
        <f>Orders_CLEAN[[#This Row],[LineTotal]]-Orders_CLEAN[[#This Row],[LineCost]]</f>
        <v>1382.1299999999999</v>
      </c>
      <c r="U2220" s="8" t="str">
        <f>IFERROR(IF(Orders_CLEAN[[#This Row],[Profit]]/Orders_CLEAN[[#This Row],[LineTotal]]&gt;0.3, "High", IF(Orders_CLEAN[[#This Row],[Profit]]/Orders_CLEAN[[#This Row],[LineTotal]]&gt;=0.15, "Medium", "Low")), "Quantity Error!")</f>
        <v>High</v>
      </c>
      <c r="V2220" s="8" t="str">
        <f>IF(COUNTIF(Returns[OrderID], Orders_CLEAN[[#This Row],[OrderID]])&gt;0, "Yes", "No")</f>
        <v>No</v>
      </c>
      <c r="W2220" s="19">
        <f>IF(Orders_CLEAN[[#This Row],[Returned]]="Yes",1,0)</f>
        <v>0</v>
      </c>
    </row>
    <row r="2221" spans="1:23" x14ac:dyDescent="0.2">
      <c r="A2221" t="s">
        <v>3097</v>
      </c>
      <c r="B2221" s="5">
        <v>45402</v>
      </c>
      <c r="C2221" s="5" t="str">
        <f>IF(Orders_CLEAN[[#This Row],[Quantity]]="", "Quantity Error!", "Q"&amp;ROUNDUP(MONTH(Orders_CLEAN[[#This Row],[OrderDate]])/3,0))</f>
        <v>Q2</v>
      </c>
      <c r="D2221" t="s">
        <v>165</v>
      </c>
      <c r="E2221" t="str">
        <f>_xlfn.XLOOKUP(Orders_CLEAN[[#This Row],[CustomerID]],Customers[CustomerID],Customers[CustomerName])</f>
        <v>Nomsa Sithole</v>
      </c>
      <c r="F2221" t="s">
        <v>158</v>
      </c>
      <c r="G2221" t="str">
        <f>_xlfn.XLOOKUP(Orders_CLEAN[[#This Row],[ProductID]],Products[ProductID],Products[ProductName])</f>
        <v>Desks Model 1</v>
      </c>
      <c r="H2221" t="str">
        <f>_xlfn.XLOOKUP(Orders_CLEAN[[#This Row],[ProductName]],Products[ProductName],Products[Category])</f>
        <v>Furniture</v>
      </c>
      <c r="I2221" s="6">
        <f>_xlfn.XLOOKUP(Orders_CLEAN[[#This Row],[ProductID]],Products[ProductID],Products[Cost])</f>
        <v>731.22</v>
      </c>
      <c r="J2221">
        <v>10</v>
      </c>
      <c r="K2221" s="6">
        <v>1490.92</v>
      </c>
      <c r="L2221" s="7">
        <v>0.05</v>
      </c>
      <c r="M2221" t="s">
        <v>27</v>
      </c>
      <c r="N2221" t="s">
        <v>21</v>
      </c>
      <c r="O2221" t="str">
        <f>_xlfn.XLOOKUP(Orders_CLEAN[[#This Row],[Region]],Region_lookup[RegionCode],Region_lookup[RegionName])</f>
        <v>KwaZulu-Natal</v>
      </c>
      <c r="P2221" t="s">
        <v>97</v>
      </c>
      <c r="Q2221" t="str">
        <f>_xlfn.XLOOKUP(Orders_CLEAN[[#This Row],[EmployeeID]],Employees[EmployeeID],Employees[EmployeeName])</f>
        <v>Bongani Sithole</v>
      </c>
      <c r="R2221" s="8">
        <f>Orders_CLEAN[[#This Row],[Quantity]]*Orders_CLEAN[[#This Row],[UnitPrice]]*(1-Orders_CLEAN[[#This Row],[Discount]])</f>
        <v>14163.74</v>
      </c>
      <c r="S2221" s="8">
        <f>Orders_CLEAN[[#This Row],[Cost]]*Orders_CLEAN[[#This Row],[Quantity]]</f>
        <v>7312.2000000000007</v>
      </c>
      <c r="T2221" s="8">
        <f>Orders_CLEAN[[#This Row],[LineTotal]]-Orders_CLEAN[[#This Row],[LineCost]]</f>
        <v>6851.5399999999991</v>
      </c>
      <c r="U2221" s="8" t="str">
        <f>IFERROR(IF(Orders_CLEAN[[#This Row],[Profit]]/Orders_CLEAN[[#This Row],[LineTotal]]&gt;0.3, "High", IF(Orders_CLEAN[[#This Row],[Profit]]/Orders_CLEAN[[#This Row],[LineTotal]]&gt;=0.15, "Medium", "Low")), "Quantity Error!")</f>
        <v>High</v>
      </c>
      <c r="V2221" s="8" t="str">
        <f>IF(COUNTIF(Returns[OrderID], Orders_CLEAN[[#This Row],[OrderID]])&gt;0, "Yes", "No")</f>
        <v>No</v>
      </c>
      <c r="W2221" s="19">
        <f>IF(Orders_CLEAN[[#This Row],[Returned]]="Yes",1,0)</f>
        <v>0</v>
      </c>
    </row>
    <row r="2222" spans="1:23" x14ac:dyDescent="0.2">
      <c r="A2222" t="s">
        <v>3098</v>
      </c>
      <c r="B2222" s="5">
        <v>45589</v>
      </c>
      <c r="C2222" s="5" t="str">
        <f>IF(Orders_CLEAN[[#This Row],[Quantity]]="", "Quantity Error!", "Q"&amp;ROUNDUP(MONTH(Orders_CLEAN[[#This Row],[OrderDate]])/3,0))</f>
        <v>Q4</v>
      </c>
      <c r="D2222" t="s">
        <v>424</v>
      </c>
      <c r="E2222" t="str">
        <f>_xlfn.XLOOKUP(Orders_CLEAN[[#This Row],[CustomerID]],Customers[CustomerID],Customers[CustomerName])</f>
        <v>Lerato Khumalo</v>
      </c>
      <c r="F2222" t="s">
        <v>55</v>
      </c>
      <c r="G2222" t="str">
        <f>_xlfn.XLOOKUP(Orders_CLEAN[[#This Row],[ProductID]],Products[ProductID],Products[ProductName])</f>
        <v>Paper Model 3</v>
      </c>
      <c r="H2222" t="str">
        <f>_xlfn.XLOOKUP(Orders_CLEAN[[#This Row],[ProductName]],Products[ProductName],Products[Category])</f>
        <v>Office Supplies</v>
      </c>
      <c r="I2222" s="6">
        <f>_xlfn.XLOOKUP(Orders_CLEAN[[#This Row],[ProductID]],Products[ProductID],Products[Cost])</f>
        <v>239.71</v>
      </c>
      <c r="J2222">
        <v>8</v>
      </c>
      <c r="K2222" s="6">
        <v>522.34</v>
      </c>
      <c r="L2222" s="7">
        <v>0.15</v>
      </c>
      <c r="M2222" t="s">
        <v>27</v>
      </c>
      <c r="N2222" t="s">
        <v>14</v>
      </c>
      <c r="O2222" t="str">
        <f>_xlfn.XLOOKUP(Orders_CLEAN[[#This Row],[Region]],Region_lookup[RegionCode],Region_lookup[RegionName])</f>
        <v>Western Cape</v>
      </c>
      <c r="P2222" t="s">
        <v>93</v>
      </c>
      <c r="Q2222" t="str">
        <f>_xlfn.XLOOKUP(Orders_CLEAN[[#This Row],[EmployeeID]],Employees[EmployeeID],Employees[EmployeeName])</f>
        <v>Anja Zulu</v>
      </c>
      <c r="R2222" s="8">
        <f>Orders_CLEAN[[#This Row],[Quantity]]*Orders_CLEAN[[#This Row],[UnitPrice]]*(1-Orders_CLEAN[[#This Row],[Discount]])</f>
        <v>3551.9120000000003</v>
      </c>
      <c r="S2222" s="8">
        <f>Orders_CLEAN[[#This Row],[Cost]]*Orders_CLEAN[[#This Row],[Quantity]]</f>
        <v>1917.68</v>
      </c>
      <c r="T2222" s="8">
        <f>Orders_CLEAN[[#This Row],[LineTotal]]-Orders_CLEAN[[#This Row],[LineCost]]</f>
        <v>1634.2320000000002</v>
      </c>
      <c r="U2222" s="8" t="str">
        <f>IFERROR(IF(Orders_CLEAN[[#This Row],[Profit]]/Orders_CLEAN[[#This Row],[LineTotal]]&gt;0.3, "High", IF(Orders_CLEAN[[#This Row],[Profit]]/Orders_CLEAN[[#This Row],[LineTotal]]&gt;=0.15, "Medium", "Low")), "Quantity Error!")</f>
        <v>High</v>
      </c>
      <c r="V2222" s="8" t="str">
        <f>IF(COUNTIF(Returns[OrderID], Orders_CLEAN[[#This Row],[OrderID]])&gt;0, "Yes", "No")</f>
        <v>No</v>
      </c>
      <c r="W2222" s="19">
        <f>IF(Orders_CLEAN[[#This Row],[Returned]]="Yes",1,0)</f>
        <v>0</v>
      </c>
    </row>
    <row r="2223" spans="1:23" x14ac:dyDescent="0.2">
      <c r="A2223" t="s">
        <v>3099</v>
      </c>
      <c r="B2223" s="5">
        <v>45412</v>
      </c>
      <c r="C2223" s="5" t="str">
        <f>IF(Orders_CLEAN[[#This Row],[Quantity]]="", "Quantity Error!", "Q"&amp;ROUNDUP(MONTH(Orders_CLEAN[[#This Row],[OrderDate]])/3,0))</f>
        <v>Q2</v>
      </c>
      <c r="D2223" t="s">
        <v>72</v>
      </c>
      <c r="E2223" t="str">
        <f>_xlfn.XLOOKUP(Orders_CLEAN[[#This Row],[CustomerID]],Customers[CustomerID],Customers[CustomerName])</f>
        <v>Francois Botha</v>
      </c>
      <c r="F2223" t="s">
        <v>537</v>
      </c>
      <c r="G2223" t="str">
        <f>_xlfn.XLOOKUP(Orders_CLEAN[[#This Row],[ProductID]],Products[ProductID],Products[ProductName])</f>
        <v>Desks Model 4</v>
      </c>
      <c r="H2223" t="str">
        <f>_xlfn.XLOOKUP(Orders_CLEAN[[#This Row],[ProductName]],Products[ProductName],Products[Category])</f>
        <v>Furniture</v>
      </c>
      <c r="I2223" s="6">
        <f>_xlfn.XLOOKUP(Orders_CLEAN[[#This Row],[ProductID]],Products[ProductID],Products[Cost])</f>
        <v>598.51</v>
      </c>
      <c r="J2223">
        <v>3</v>
      </c>
      <c r="K2223" s="6">
        <v>940.73</v>
      </c>
      <c r="L2223" s="7">
        <v>0</v>
      </c>
      <c r="M2223" t="s">
        <v>27</v>
      </c>
      <c r="N2223" t="s">
        <v>47</v>
      </c>
      <c r="O2223" t="str">
        <f>_xlfn.XLOOKUP(Orders_CLEAN[[#This Row],[Region]],Region_lookup[RegionCode],Region_lookup[RegionName])</f>
        <v>Eastern Cape</v>
      </c>
      <c r="P2223" t="s">
        <v>75</v>
      </c>
      <c r="Q2223" t="str">
        <f>_xlfn.XLOOKUP(Orders_CLEAN[[#This Row],[EmployeeID]],Employees[EmployeeID],Employees[EmployeeName])</f>
        <v>Francois Steyn</v>
      </c>
      <c r="R2223" s="8">
        <f>Orders_CLEAN[[#This Row],[Quantity]]*Orders_CLEAN[[#This Row],[UnitPrice]]*(1-Orders_CLEAN[[#This Row],[Discount]])</f>
        <v>2822.19</v>
      </c>
      <c r="S2223" s="8">
        <f>Orders_CLEAN[[#This Row],[Cost]]*Orders_CLEAN[[#This Row],[Quantity]]</f>
        <v>1795.53</v>
      </c>
      <c r="T2223" s="8">
        <f>Orders_CLEAN[[#This Row],[LineTotal]]-Orders_CLEAN[[#This Row],[LineCost]]</f>
        <v>1026.6600000000001</v>
      </c>
      <c r="U2223" s="8" t="str">
        <f>IFERROR(IF(Orders_CLEAN[[#This Row],[Profit]]/Orders_CLEAN[[#This Row],[LineTotal]]&gt;0.3, "High", IF(Orders_CLEAN[[#This Row],[Profit]]/Orders_CLEAN[[#This Row],[LineTotal]]&gt;=0.15, "Medium", "Low")), "Quantity Error!")</f>
        <v>High</v>
      </c>
      <c r="V2223" s="8" t="str">
        <f>IF(COUNTIF(Returns[OrderID], Orders_CLEAN[[#This Row],[OrderID]])&gt;0, "Yes", "No")</f>
        <v>No</v>
      </c>
      <c r="W2223" s="19">
        <f>IF(Orders_CLEAN[[#This Row],[Returned]]="Yes",1,0)</f>
        <v>0</v>
      </c>
    </row>
    <row r="2224" spans="1:23" x14ac:dyDescent="0.2">
      <c r="A2224" t="s">
        <v>3100</v>
      </c>
      <c r="B2224" s="5">
        <v>45751</v>
      </c>
      <c r="C2224" s="5" t="str">
        <f>IF(Orders_CLEAN[[#This Row],[Quantity]]="", "Quantity Error!", "Q"&amp;ROUNDUP(MONTH(Orders_CLEAN[[#This Row],[OrderDate]])/3,0))</f>
        <v>Q2</v>
      </c>
      <c r="D2224" t="s">
        <v>254</v>
      </c>
      <c r="E2224" t="str">
        <f>_xlfn.XLOOKUP(Orders_CLEAN[[#This Row],[CustomerID]],Customers[CustomerID],Customers[CustomerName])</f>
        <v>Werner Sithole</v>
      </c>
      <c r="F2224" t="s">
        <v>104</v>
      </c>
      <c r="G2224" t="str">
        <f>_xlfn.XLOOKUP(Orders_CLEAN[[#This Row],[ProductID]],Products[ProductID],Products[ProductName])</f>
        <v>Envelopes Model 4</v>
      </c>
      <c r="H2224" t="str">
        <f>_xlfn.XLOOKUP(Orders_CLEAN[[#This Row],[ProductName]],Products[ProductName],Products[Category])</f>
        <v>Office Supplies</v>
      </c>
      <c r="I2224" s="6">
        <f>_xlfn.XLOOKUP(Orders_CLEAN[[#This Row],[ProductID]],Products[ProductID],Products[Cost])</f>
        <v>777.33</v>
      </c>
      <c r="J2224">
        <v>7</v>
      </c>
      <c r="K2224" s="6">
        <v>1363.68</v>
      </c>
      <c r="L2224" s="7">
        <v>0.05</v>
      </c>
      <c r="M2224" t="s">
        <v>36</v>
      </c>
      <c r="N2224" t="s">
        <v>21</v>
      </c>
      <c r="O2224" t="str">
        <f>_xlfn.XLOOKUP(Orders_CLEAN[[#This Row],[Region]],Region_lookup[RegionCode],Region_lookup[RegionName])</f>
        <v>KwaZulu-Natal</v>
      </c>
      <c r="P2224" t="s">
        <v>170</v>
      </c>
      <c r="Q2224" t="str">
        <f>_xlfn.XLOOKUP(Orders_CLEAN[[#This Row],[EmployeeID]],Employees[EmployeeID],Employees[EmployeeName])</f>
        <v>Nomvula Le Roux</v>
      </c>
      <c r="R2224" s="8">
        <f>Orders_CLEAN[[#This Row],[Quantity]]*Orders_CLEAN[[#This Row],[UnitPrice]]*(1-Orders_CLEAN[[#This Row],[Discount]])</f>
        <v>9068.4719999999998</v>
      </c>
      <c r="S2224" s="8">
        <f>Orders_CLEAN[[#This Row],[Cost]]*Orders_CLEAN[[#This Row],[Quantity]]</f>
        <v>5441.31</v>
      </c>
      <c r="T2224" s="8">
        <f>Orders_CLEAN[[#This Row],[LineTotal]]-Orders_CLEAN[[#This Row],[LineCost]]</f>
        <v>3627.1619999999994</v>
      </c>
      <c r="U2224" s="8" t="str">
        <f>IFERROR(IF(Orders_CLEAN[[#This Row],[Profit]]/Orders_CLEAN[[#This Row],[LineTotal]]&gt;0.3, "High", IF(Orders_CLEAN[[#This Row],[Profit]]/Orders_CLEAN[[#This Row],[LineTotal]]&gt;=0.15, "Medium", "Low")), "Quantity Error!")</f>
        <v>High</v>
      </c>
      <c r="V2224" s="8" t="str">
        <f>IF(COUNTIF(Returns[OrderID], Orders_CLEAN[[#This Row],[OrderID]])&gt;0, "Yes", "No")</f>
        <v>No</v>
      </c>
      <c r="W2224" s="19">
        <f>IF(Orders_CLEAN[[#This Row],[Returned]]="Yes",1,0)</f>
        <v>0</v>
      </c>
    </row>
    <row r="2225" spans="1:23" x14ac:dyDescent="0.2">
      <c r="A2225" t="s">
        <v>3101</v>
      </c>
      <c r="B2225" s="5">
        <v>45621</v>
      </c>
      <c r="C2225" s="5" t="str">
        <f>IF(Orders_CLEAN[[#This Row],[Quantity]]="", "Quantity Error!", "Q"&amp;ROUNDUP(MONTH(Orders_CLEAN[[#This Row],[OrderDate]])/3,0))</f>
        <v>Q4</v>
      </c>
      <c r="D2225" t="s">
        <v>396</v>
      </c>
      <c r="E2225" t="str">
        <f>_xlfn.XLOOKUP(Orders_CLEAN[[#This Row],[CustomerID]],Customers[CustomerID],Customers[CustomerName])</f>
        <v>Aisha Sithole</v>
      </c>
      <c r="F2225" t="s">
        <v>118</v>
      </c>
      <c r="G2225" t="str">
        <f>_xlfn.XLOOKUP(Orders_CLEAN[[#This Row],[ProductID]],Products[ProductID],Products[ProductName])</f>
        <v>Paper Model 1</v>
      </c>
      <c r="H2225" t="str">
        <f>_xlfn.XLOOKUP(Orders_CLEAN[[#This Row],[ProductName]],Products[ProductName],Products[Category])</f>
        <v>Office Supplies</v>
      </c>
      <c r="I2225" s="6">
        <f>_xlfn.XLOOKUP(Orders_CLEAN[[#This Row],[ProductID]],Products[ProductID],Products[Cost])</f>
        <v>193.58</v>
      </c>
      <c r="J2225">
        <v>8</v>
      </c>
      <c r="K2225" s="6">
        <v>347.15</v>
      </c>
      <c r="L2225" s="7">
        <v>0.15</v>
      </c>
      <c r="M2225" t="s">
        <v>27</v>
      </c>
      <c r="N2225" t="s">
        <v>14</v>
      </c>
      <c r="O2225" t="str">
        <f>_xlfn.XLOOKUP(Orders_CLEAN[[#This Row],[Region]],Region_lookup[RegionCode],Region_lookup[RegionName])</f>
        <v>Western Cape</v>
      </c>
      <c r="P2225" t="s">
        <v>82</v>
      </c>
      <c r="Q2225" t="str">
        <f>_xlfn.XLOOKUP(Orders_CLEAN[[#This Row],[EmployeeID]],Employees[EmployeeID],Employees[EmployeeName])</f>
        <v>Thabo Pretorius</v>
      </c>
      <c r="R2225" s="8">
        <f>Orders_CLEAN[[#This Row],[Quantity]]*Orders_CLEAN[[#This Row],[UnitPrice]]*(1-Orders_CLEAN[[#This Row],[Discount]])</f>
        <v>2360.62</v>
      </c>
      <c r="S2225" s="8">
        <f>Orders_CLEAN[[#This Row],[Cost]]*Orders_CLEAN[[#This Row],[Quantity]]</f>
        <v>1548.64</v>
      </c>
      <c r="T2225" s="8">
        <f>Orders_CLEAN[[#This Row],[LineTotal]]-Orders_CLEAN[[#This Row],[LineCost]]</f>
        <v>811.97999999999979</v>
      </c>
      <c r="U2225" s="8" t="str">
        <f>IFERROR(IF(Orders_CLEAN[[#This Row],[Profit]]/Orders_CLEAN[[#This Row],[LineTotal]]&gt;0.3, "High", IF(Orders_CLEAN[[#This Row],[Profit]]/Orders_CLEAN[[#This Row],[LineTotal]]&gt;=0.15, "Medium", "Low")), "Quantity Error!")</f>
        <v>High</v>
      </c>
      <c r="V2225" s="8" t="str">
        <f>IF(COUNTIF(Returns[OrderID], Orders_CLEAN[[#This Row],[OrderID]])&gt;0, "Yes", "No")</f>
        <v>No</v>
      </c>
      <c r="W2225" s="19">
        <f>IF(Orders_CLEAN[[#This Row],[Returned]]="Yes",1,0)</f>
        <v>0</v>
      </c>
    </row>
    <row r="2226" spans="1:23" x14ac:dyDescent="0.2">
      <c r="A2226" t="s">
        <v>3102</v>
      </c>
      <c r="B2226" s="5">
        <v>45482</v>
      </c>
      <c r="C2226" s="5" t="str">
        <f>IF(Orders_CLEAN[[#This Row],[Quantity]]="", "Quantity Error!", "Q"&amp;ROUNDUP(MONTH(Orders_CLEAN[[#This Row],[OrderDate]])/3,0))</f>
        <v>Q3</v>
      </c>
      <c r="D2226" t="s">
        <v>424</v>
      </c>
      <c r="E2226" t="str">
        <f>_xlfn.XLOOKUP(Orders_CLEAN[[#This Row],[CustomerID]],Customers[CustomerID],Customers[CustomerName])</f>
        <v>Lerato Khumalo</v>
      </c>
      <c r="F2226" t="s">
        <v>365</v>
      </c>
      <c r="G2226" t="str">
        <f>_xlfn.XLOOKUP(Orders_CLEAN[[#This Row],[ProductID]],Products[ProductID],Products[ProductName])</f>
        <v>Binders Model 4</v>
      </c>
      <c r="H2226" t="str">
        <f>_xlfn.XLOOKUP(Orders_CLEAN[[#This Row],[ProductName]],Products[ProductName],Products[Category])</f>
        <v>Office Supplies</v>
      </c>
      <c r="I2226" s="6">
        <f>_xlfn.XLOOKUP(Orders_CLEAN[[#This Row],[ProductID]],Products[ProductID],Products[Cost])</f>
        <v>723.8</v>
      </c>
      <c r="J2226">
        <v>8</v>
      </c>
      <c r="K2226" s="6">
        <v>1101.54</v>
      </c>
      <c r="L2226" s="7">
        <v>0.05</v>
      </c>
      <c r="M2226" t="s">
        <v>27</v>
      </c>
      <c r="N2226" t="s">
        <v>14</v>
      </c>
      <c r="O2226" t="str">
        <f>_xlfn.XLOOKUP(Orders_CLEAN[[#This Row],[Region]],Region_lookup[RegionCode],Region_lookup[RegionName])</f>
        <v>Western Cape</v>
      </c>
      <c r="P2226" t="s">
        <v>82</v>
      </c>
      <c r="Q2226" t="str">
        <f>_xlfn.XLOOKUP(Orders_CLEAN[[#This Row],[EmployeeID]],Employees[EmployeeID],Employees[EmployeeName])</f>
        <v>Thabo Pretorius</v>
      </c>
      <c r="R2226" s="8">
        <f>Orders_CLEAN[[#This Row],[Quantity]]*Orders_CLEAN[[#This Row],[UnitPrice]]*(1-Orders_CLEAN[[#This Row],[Discount]])</f>
        <v>8371.7039999999997</v>
      </c>
      <c r="S2226" s="8">
        <f>Orders_CLEAN[[#This Row],[Cost]]*Orders_CLEAN[[#This Row],[Quantity]]</f>
        <v>5790.4</v>
      </c>
      <c r="T2226" s="8">
        <f>Orders_CLEAN[[#This Row],[LineTotal]]-Orders_CLEAN[[#This Row],[LineCost]]</f>
        <v>2581.3040000000001</v>
      </c>
      <c r="U2226" s="8" t="str">
        <f>IFERROR(IF(Orders_CLEAN[[#This Row],[Profit]]/Orders_CLEAN[[#This Row],[LineTotal]]&gt;0.3, "High", IF(Orders_CLEAN[[#This Row],[Profit]]/Orders_CLEAN[[#This Row],[LineTotal]]&gt;=0.15, "Medium", "Low")), "Quantity Error!")</f>
        <v>High</v>
      </c>
      <c r="V2226" s="8" t="str">
        <f>IF(COUNTIF(Returns[OrderID], Orders_CLEAN[[#This Row],[OrderID]])&gt;0, "Yes", "No")</f>
        <v>No</v>
      </c>
      <c r="W2226" s="19">
        <f>IF(Orders_CLEAN[[#This Row],[Returned]]="Yes",1,0)</f>
        <v>0</v>
      </c>
    </row>
    <row r="2227" spans="1:23" x14ac:dyDescent="0.2">
      <c r="A2227" t="s">
        <v>3103</v>
      </c>
      <c r="B2227" s="5">
        <v>45717</v>
      </c>
      <c r="C2227" s="5" t="str">
        <f>IF(Orders_CLEAN[[#This Row],[Quantity]]="", "Quantity Error!", "Q"&amp;ROUNDUP(MONTH(Orders_CLEAN[[#This Row],[OrderDate]])/3,0))</f>
        <v>Q1</v>
      </c>
      <c r="D2227" t="s">
        <v>351</v>
      </c>
      <c r="E2227" t="str">
        <f>_xlfn.XLOOKUP(Orders_CLEAN[[#This Row],[CustomerID]],Customers[CustomerID],Customers[CustomerName])</f>
        <v>Riaan Joubert</v>
      </c>
      <c r="F2227" t="s">
        <v>417</v>
      </c>
      <c r="G2227" t="str">
        <f>_xlfn.XLOOKUP(Orders_CLEAN[[#This Row],[ProductID]],Products[ProductID],Products[ProductName])</f>
        <v>Staplers Model 1</v>
      </c>
      <c r="H2227" t="str">
        <f>_xlfn.XLOOKUP(Orders_CLEAN[[#This Row],[ProductName]],Products[ProductName],Products[Category])</f>
        <v>Office Supplies</v>
      </c>
      <c r="I2227" s="6">
        <f>_xlfn.XLOOKUP(Orders_CLEAN[[#This Row],[ProductID]],Products[ProductID],Products[Cost])</f>
        <v>671.48</v>
      </c>
      <c r="J2227">
        <v>8</v>
      </c>
      <c r="K2227" s="6">
        <v>1240.1099999999999</v>
      </c>
      <c r="L2227" s="7">
        <v>0</v>
      </c>
      <c r="M2227" t="s">
        <v>27</v>
      </c>
      <c r="N2227" t="s">
        <v>14</v>
      </c>
      <c r="O2227" t="str">
        <f>_xlfn.XLOOKUP(Orders_CLEAN[[#This Row],[Region]],Region_lookup[RegionCode],Region_lookup[RegionName])</f>
        <v>Western Cape</v>
      </c>
      <c r="P2227" t="s">
        <v>15</v>
      </c>
      <c r="Q2227" t="str">
        <f>_xlfn.XLOOKUP(Orders_CLEAN[[#This Row],[EmployeeID]],Employees[EmployeeID],Employees[EmployeeName])</f>
        <v>Anja Fourie</v>
      </c>
      <c r="R2227" s="8">
        <f>Orders_CLEAN[[#This Row],[Quantity]]*Orders_CLEAN[[#This Row],[UnitPrice]]*(1-Orders_CLEAN[[#This Row],[Discount]])</f>
        <v>9920.8799999999992</v>
      </c>
      <c r="S2227" s="8">
        <f>Orders_CLEAN[[#This Row],[Cost]]*Orders_CLEAN[[#This Row],[Quantity]]</f>
        <v>5371.84</v>
      </c>
      <c r="T2227" s="8">
        <f>Orders_CLEAN[[#This Row],[LineTotal]]-Orders_CLEAN[[#This Row],[LineCost]]</f>
        <v>4549.0399999999991</v>
      </c>
      <c r="U2227" s="8" t="str">
        <f>IFERROR(IF(Orders_CLEAN[[#This Row],[Profit]]/Orders_CLEAN[[#This Row],[LineTotal]]&gt;0.3, "High", IF(Orders_CLEAN[[#This Row],[Profit]]/Orders_CLEAN[[#This Row],[LineTotal]]&gt;=0.15, "Medium", "Low")), "Quantity Error!")</f>
        <v>High</v>
      </c>
      <c r="V2227" s="8" t="str">
        <f>IF(COUNTIF(Returns[OrderID], Orders_CLEAN[[#This Row],[OrderID]])&gt;0, "Yes", "No")</f>
        <v>No</v>
      </c>
      <c r="W2227" s="19">
        <f>IF(Orders_CLEAN[[#This Row],[Returned]]="Yes",1,0)</f>
        <v>0</v>
      </c>
    </row>
    <row r="2228" spans="1:23" x14ac:dyDescent="0.2">
      <c r="A2228" t="s">
        <v>3104</v>
      </c>
      <c r="B2228" s="5">
        <v>45596</v>
      </c>
      <c r="C2228" s="5" t="str">
        <f>IF(Orders_CLEAN[[#This Row],[Quantity]]="", "Quantity Error!", "Q"&amp;ROUNDUP(MONTH(Orders_CLEAN[[#This Row],[OrderDate]])/3,0))</f>
        <v>Q4</v>
      </c>
      <c r="D2228" t="s">
        <v>50</v>
      </c>
      <c r="E2228" t="str">
        <f>_xlfn.XLOOKUP(Orders_CLEAN[[#This Row],[CustomerID]],Customers[CustomerID],Customers[CustomerName])</f>
        <v>Precious Steyn</v>
      </c>
      <c r="F2228" t="s">
        <v>166</v>
      </c>
      <c r="G2228" t="str">
        <f>_xlfn.XLOOKUP(Orders_CLEAN[[#This Row],[ProductID]],Products[ProductID],Products[ProductName])</f>
        <v>Monitors Model 2</v>
      </c>
      <c r="H2228" t="str">
        <f>_xlfn.XLOOKUP(Orders_CLEAN[[#This Row],[ProductName]],Products[ProductName],Products[Category])</f>
        <v>Technology</v>
      </c>
      <c r="I2228" s="6">
        <f>_xlfn.XLOOKUP(Orders_CLEAN[[#This Row],[ProductID]],Products[ProductID],Products[Cost])</f>
        <v>396.64</v>
      </c>
      <c r="J2228">
        <v>1</v>
      </c>
      <c r="K2228" s="6">
        <v>532.41999999999996</v>
      </c>
      <c r="L2228" s="7">
        <v>0</v>
      </c>
      <c r="M2228" t="s">
        <v>13</v>
      </c>
      <c r="N2228" t="s">
        <v>31</v>
      </c>
      <c r="O2228" t="str">
        <f>_xlfn.XLOOKUP(Orders_CLEAN[[#This Row],[Region]],Region_lookup[RegionCode],Region_lookup[RegionName])</f>
        <v>Gauteng</v>
      </c>
      <c r="P2228" t="s">
        <v>32</v>
      </c>
      <c r="Q2228" t="str">
        <f>_xlfn.XLOOKUP(Orders_CLEAN[[#This Row],[EmployeeID]],Employees[EmployeeID],Employees[EmployeeName])</f>
        <v>Nomvula Mokoena</v>
      </c>
      <c r="R2228" s="8">
        <f>Orders_CLEAN[[#This Row],[Quantity]]*Orders_CLEAN[[#This Row],[UnitPrice]]*(1-Orders_CLEAN[[#This Row],[Discount]])</f>
        <v>532.41999999999996</v>
      </c>
      <c r="S2228" s="8">
        <f>Orders_CLEAN[[#This Row],[Cost]]*Orders_CLEAN[[#This Row],[Quantity]]</f>
        <v>396.64</v>
      </c>
      <c r="T2228" s="8">
        <f>Orders_CLEAN[[#This Row],[LineTotal]]-Orders_CLEAN[[#This Row],[LineCost]]</f>
        <v>135.77999999999997</v>
      </c>
      <c r="U2228" s="8" t="str">
        <f>IFERROR(IF(Orders_CLEAN[[#This Row],[Profit]]/Orders_CLEAN[[#This Row],[LineTotal]]&gt;0.3, "High", IF(Orders_CLEAN[[#This Row],[Profit]]/Orders_CLEAN[[#This Row],[LineTotal]]&gt;=0.15, "Medium", "Low")), "Quantity Error!")</f>
        <v>Medium</v>
      </c>
      <c r="V2228" s="8" t="str">
        <f>IF(COUNTIF(Returns[OrderID], Orders_CLEAN[[#This Row],[OrderID]])&gt;0, "Yes", "No")</f>
        <v>No</v>
      </c>
      <c r="W2228" s="19">
        <f>IF(Orders_CLEAN[[#This Row],[Returned]]="Yes",1,0)</f>
        <v>0</v>
      </c>
    </row>
    <row r="2229" spans="1:23" x14ac:dyDescent="0.2">
      <c r="A2229" t="s">
        <v>3105</v>
      </c>
      <c r="B2229" s="5">
        <v>45778</v>
      </c>
      <c r="C2229" s="5" t="str">
        <f>IF(Orders_CLEAN[[#This Row],[Quantity]]="", "Quantity Error!", "Q"&amp;ROUNDUP(MONTH(Orders_CLEAN[[#This Row],[OrderDate]])/3,0))</f>
        <v>Q2</v>
      </c>
      <c r="D2229" t="s">
        <v>326</v>
      </c>
      <c r="E2229" t="str">
        <f>_xlfn.XLOOKUP(Orders_CLEAN[[#This Row],[CustomerID]],Customers[CustomerID],Customers[CustomerName])</f>
        <v>Nomsa Molefe</v>
      </c>
      <c r="F2229" t="s">
        <v>88</v>
      </c>
      <c r="G2229" t="str">
        <f>_xlfn.XLOOKUP(Orders_CLEAN[[#This Row],[ProductID]],Products[ProductID],Products[ProductName])</f>
        <v>Tables Model 2</v>
      </c>
      <c r="H2229" t="str">
        <f>_xlfn.XLOOKUP(Orders_CLEAN[[#This Row],[ProductName]],Products[ProductName],Products[Category])</f>
        <v>Furniture</v>
      </c>
      <c r="I2229" s="6">
        <f>_xlfn.XLOOKUP(Orders_CLEAN[[#This Row],[ProductID]],Products[ProductID],Products[Cost])</f>
        <v>752.53</v>
      </c>
      <c r="J2229">
        <v>1</v>
      </c>
      <c r="K2229" s="6">
        <v>1018.12</v>
      </c>
      <c r="L2229" s="7">
        <v>0</v>
      </c>
      <c r="M2229" t="s">
        <v>13</v>
      </c>
      <c r="N2229" t="s">
        <v>21</v>
      </c>
      <c r="O2229" t="str">
        <f>_xlfn.XLOOKUP(Orders_CLEAN[[#This Row],[Region]],Region_lookup[RegionCode],Region_lookup[RegionName])</f>
        <v>KwaZulu-Natal</v>
      </c>
      <c r="P2229" t="s">
        <v>22</v>
      </c>
      <c r="Q2229" t="str">
        <f>_xlfn.XLOOKUP(Orders_CLEAN[[#This Row],[EmployeeID]],Employees[EmployeeID],Employees[EmployeeName])</f>
        <v>Thabo Le Roux</v>
      </c>
      <c r="R2229" s="8">
        <f>Orders_CLEAN[[#This Row],[Quantity]]*Orders_CLEAN[[#This Row],[UnitPrice]]*(1-Orders_CLEAN[[#This Row],[Discount]])</f>
        <v>1018.12</v>
      </c>
      <c r="S2229" s="8">
        <f>Orders_CLEAN[[#This Row],[Cost]]*Orders_CLEAN[[#This Row],[Quantity]]</f>
        <v>752.53</v>
      </c>
      <c r="T2229" s="8">
        <f>Orders_CLEAN[[#This Row],[LineTotal]]-Orders_CLEAN[[#This Row],[LineCost]]</f>
        <v>265.59000000000003</v>
      </c>
      <c r="U2229" s="8" t="str">
        <f>IFERROR(IF(Orders_CLEAN[[#This Row],[Profit]]/Orders_CLEAN[[#This Row],[LineTotal]]&gt;0.3, "High", IF(Orders_CLEAN[[#This Row],[Profit]]/Orders_CLEAN[[#This Row],[LineTotal]]&gt;=0.15, "Medium", "Low")), "Quantity Error!")</f>
        <v>Medium</v>
      </c>
      <c r="V2229" s="8" t="str">
        <f>IF(COUNTIF(Returns[OrderID], Orders_CLEAN[[#This Row],[OrderID]])&gt;0, "Yes", "No")</f>
        <v>No</v>
      </c>
      <c r="W2229" s="19">
        <f>IF(Orders_CLEAN[[#This Row],[Returned]]="Yes",1,0)</f>
        <v>0</v>
      </c>
    </row>
    <row r="2230" spans="1:23" x14ac:dyDescent="0.2">
      <c r="A2230" t="s">
        <v>3106</v>
      </c>
      <c r="B2230" s="5">
        <v>45654</v>
      </c>
      <c r="C2230" s="5" t="str">
        <f>IF(Orders_CLEAN[[#This Row],[Quantity]]="", "Quantity Error!", "Q"&amp;ROUNDUP(MONTH(Orders_CLEAN[[#This Row],[OrderDate]])/3,0))</f>
        <v>Q4</v>
      </c>
      <c r="D2230" t="s">
        <v>11</v>
      </c>
      <c r="E2230" t="str">
        <f>_xlfn.XLOOKUP(Orders_CLEAN[[#This Row],[CustomerID]],Customers[CustomerID],Customers[CustomerName])</f>
        <v>Werner Molefe</v>
      </c>
      <c r="F2230" t="s">
        <v>96</v>
      </c>
      <c r="G2230" t="str">
        <f>_xlfn.XLOOKUP(Orders_CLEAN[[#This Row],[ProductID]],Products[ProductID],Products[ProductName])</f>
        <v>Desks Model 2</v>
      </c>
      <c r="H2230" t="str">
        <f>_xlfn.XLOOKUP(Orders_CLEAN[[#This Row],[ProductName]],Products[ProductName],Products[Category])</f>
        <v>Furniture</v>
      </c>
      <c r="I2230" s="6">
        <f>_xlfn.XLOOKUP(Orders_CLEAN[[#This Row],[ProductID]],Products[ProductID],Products[Cost])</f>
        <v>209.29</v>
      </c>
      <c r="J2230">
        <v>7</v>
      </c>
      <c r="K2230" s="6">
        <v>425.58</v>
      </c>
      <c r="L2230" s="7">
        <v>0.2</v>
      </c>
      <c r="M2230" t="s">
        <v>27</v>
      </c>
      <c r="N2230" t="s">
        <v>14</v>
      </c>
      <c r="O2230" t="str">
        <f>_xlfn.XLOOKUP(Orders_CLEAN[[#This Row],[Region]],Region_lookup[RegionCode],Region_lookup[RegionName])</f>
        <v>Western Cape</v>
      </c>
      <c r="P2230" t="s">
        <v>82</v>
      </c>
      <c r="Q2230" t="str">
        <f>_xlfn.XLOOKUP(Orders_CLEAN[[#This Row],[EmployeeID]],Employees[EmployeeID],Employees[EmployeeName])</f>
        <v>Thabo Pretorius</v>
      </c>
      <c r="R2230" s="8">
        <f>Orders_CLEAN[[#This Row],[Quantity]]*Orders_CLEAN[[#This Row],[UnitPrice]]*(1-Orders_CLEAN[[#This Row],[Discount]])</f>
        <v>2383.248</v>
      </c>
      <c r="S2230" s="8">
        <f>Orders_CLEAN[[#This Row],[Cost]]*Orders_CLEAN[[#This Row],[Quantity]]</f>
        <v>1465.03</v>
      </c>
      <c r="T2230" s="8">
        <f>Orders_CLEAN[[#This Row],[LineTotal]]-Orders_CLEAN[[#This Row],[LineCost]]</f>
        <v>918.21800000000007</v>
      </c>
      <c r="U2230" s="8" t="str">
        <f>IFERROR(IF(Orders_CLEAN[[#This Row],[Profit]]/Orders_CLEAN[[#This Row],[LineTotal]]&gt;0.3, "High", IF(Orders_CLEAN[[#This Row],[Profit]]/Orders_CLEAN[[#This Row],[LineTotal]]&gt;=0.15, "Medium", "Low")), "Quantity Error!")</f>
        <v>High</v>
      </c>
      <c r="V2230" s="8" t="str">
        <f>IF(COUNTIF(Returns[OrderID], Orders_CLEAN[[#This Row],[OrderID]])&gt;0, "Yes", "No")</f>
        <v>No</v>
      </c>
      <c r="W2230" s="19">
        <f>IF(Orders_CLEAN[[#This Row],[Returned]]="Yes",1,0)</f>
        <v>0</v>
      </c>
    </row>
    <row r="2231" spans="1:23" x14ac:dyDescent="0.2">
      <c r="A2231" t="s">
        <v>3107</v>
      </c>
      <c r="B2231" s="5">
        <v>45363</v>
      </c>
      <c r="C2231" s="5" t="str">
        <f>IF(Orders_CLEAN[[#This Row],[Quantity]]="", "Quantity Error!", "Q"&amp;ROUNDUP(MONTH(Orders_CLEAN[[#This Row],[OrderDate]])/3,0))</f>
        <v>Q1</v>
      </c>
      <c r="D2231" t="s">
        <v>50</v>
      </c>
      <c r="E2231" t="str">
        <f>_xlfn.XLOOKUP(Orders_CLEAN[[#This Row],[CustomerID]],Customers[CustomerID],Customers[CustomerName])</f>
        <v>Precious Steyn</v>
      </c>
      <c r="F2231" t="s">
        <v>12</v>
      </c>
      <c r="G2231" t="str">
        <f>_xlfn.XLOOKUP(Orders_CLEAN[[#This Row],[ProductID]],Products[ProductID],Products[ProductName])</f>
        <v>Printers Model 3</v>
      </c>
      <c r="H2231" t="str">
        <f>_xlfn.XLOOKUP(Orders_CLEAN[[#This Row],[ProductName]],Products[ProductName],Products[Category])</f>
        <v>Technology</v>
      </c>
      <c r="I2231" s="6">
        <f>_xlfn.XLOOKUP(Orders_CLEAN[[#This Row],[ProductID]],Products[ProductID],Products[Cost])</f>
        <v>127.85</v>
      </c>
      <c r="J2231">
        <v>10</v>
      </c>
      <c r="K2231" s="6">
        <v>210.2</v>
      </c>
      <c r="L2231" s="7">
        <v>0</v>
      </c>
      <c r="M2231" t="s">
        <v>27</v>
      </c>
      <c r="N2231" t="s">
        <v>31</v>
      </c>
      <c r="O2231" t="str">
        <f>_xlfn.XLOOKUP(Orders_CLEAN[[#This Row],[Region]],Region_lookup[RegionCode],Region_lookup[RegionName])</f>
        <v>Gauteng</v>
      </c>
      <c r="P2231" t="s">
        <v>32</v>
      </c>
      <c r="Q2231" t="str">
        <f>_xlfn.XLOOKUP(Orders_CLEAN[[#This Row],[EmployeeID]],Employees[EmployeeID],Employees[EmployeeName])</f>
        <v>Nomvula Mokoena</v>
      </c>
      <c r="R2231" s="8">
        <f>Orders_CLEAN[[#This Row],[Quantity]]*Orders_CLEAN[[#This Row],[UnitPrice]]*(1-Orders_CLEAN[[#This Row],[Discount]])</f>
        <v>2102</v>
      </c>
      <c r="S2231" s="8">
        <f>Orders_CLEAN[[#This Row],[Cost]]*Orders_CLEAN[[#This Row],[Quantity]]</f>
        <v>1278.5</v>
      </c>
      <c r="T2231" s="8">
        <f>Orders_CLEAN[[#This Row],[LineTotal]]-Orders_CLEAN[[#This Row],[LineCost]]</f>
        <v>823.5</v>
      </c>
      <c r="U2231" s="8" t="str">
        <f>IFERROR(IF(Orders_CLEAN[[#This Row],[Profit]]/Orders_CLEAN[[#This Row],[LineTotal]]&gt;0.3, "High", IF(Orders_CLEAN[[#This Row],[Profit]]/Orders_CLEAN[[#This Row],[LineTotal]]&gt;=0.15, "Medium", "Low")), "Quantity Error!")</f>
        <v>High</v>
      </c>
      <c r="V2231" s="8" t="str">
        <f>IF(COUNTIF(Returns[OrderID], Orders_CLEAN[[#This Row],[OrderID]])&gt;0, "Yes", "No")</f>
        <v>No</v>
      </c>
      <c r="W2231" s="19">
        <f>IF(Orders_CLEAN[[#This Row],[Returned]]="Yes",1,0)</f>
        <v>0</v>
      </c>
    </row>
    <row r="2232" spans="1:23" x14ac:dyDescent="0.2">
      <c r="A2232" t="s">
        <v>3108</v>
      </c>
      <c r="B2232" s="5">
        <v>45372</v>
      </c>
      <c r="C2232" s="5" t="str">
        <f>IF(Orders_CLEAN[[#This Row],[Quantity]]="", "Quantity Error!", "Q"&amp;ROUNDUP(MONTH(Orders_CLEAN[[#This Row],[OrderDate]])/3,0))</f>
        <v>Q1</v>
      </c>
      <c r="D2232" t="s">
        <v>40</v>
      </c>
      <c r="E2232" t="str">
        <f>_xlfn.XLOOKUP(Orders_CLEAN[[#This Row],[CustomerID]],Customers[CustomerID],Customers[CustomerName])</f>
        <v>Francois Coetzee</v>
      </c>
      <c r="F2232" t="s">
        <v>92</v>
      </c>
      <c r="G2232" t="str">
        <f>_xlfn.XLOOKUP(Orders_CLEAN[[#This Row],[ProductID]],Products[ProductID],Products[ProductName])</f>
        <v>Accessories Model 3</v>
      </c>
      <c r="H2232" t="str">
        <f>_xlfn.XLOOKUP(Orders_CLEAN[[#This Row],[ProductName]],Products[ProductName],Products[Category])</f>
        <v>Technology</v>
      </c>
      <c r="I2232" s="6">
        <f>_xlfn.XLOOKUP(Orders_CLEAN[[#This Row],[ProductID]],Products[ProductID],Products[Cost])</f>
        <v>357.49</v>
      </c>
      <c r="J2232">
        <v>6</v>
      </c>
      <c r="K2232" s="6">
        <v>769.69</v>
      </c>
      <c r="L2232" s="7">
        <v>0.05</v>
      </c>
      <c r="M2232" t="s">
        <v>62</v>
      </c>
      <c r="N2232" t="s">
        <v>31</v>
      </c>
      <c r="O2232" t="str">
        <f>_xlfn.XLOOKUP(Orders_CLEAN[[#This Row],[Region]],Region_lookup[RegionCode],Region_lookup[RegionName])</f>
        <v>Gauteng</v>
      </c>
      <c r="P2232" t="s">
        <v>43</v>
      </c>
      <c r="Q2232" t="str">
        <f>_xlfn.XLOOKUP(Orders_CLEAN[[#This Row],[EmployeeID]],Employees[EmployeeID],Employees[EmployeeName])</f>
        <v>Thabo Dlamini</v>
      </c>
      <c r="R2232" s="8">
        <f>Orders_CLEAN[[#This Row],[Quantity]]*Orders_CLEAN[[#This Row],[UnitPrice]]*(1-Orders_CLEAN[[#This Row],[Discount]])</f>
        <v>4387.2330000000002</v>
      </c>
      <c r="S2232" s="8">
        <f>Orders_CLEAN[[#This Row],[Cost]]*Orders_CLEAN[[#This Row],[Quantity]]</f>
        <v>2144.94</v>
      </c>
      <c r="T2232" s="8">
        <f>Orders_CLEAN[[#This Row],[LineTotal]]-Orders_CLEAN[[#This Row],[LineCost]]</f>
        <v>2242.2930000000001</v>
      </c>
      <c r="U2232" s="8" t="str">
        <f>IFERROR(IF(Orders_CLEAN[[#This Row],[Profit]]/Orders_CLEAN[[#This Row],[LineTotal]]&gt;0.3, "High", IF(Orders_CLEAN[[#This Row],[Profit]]/Orders_CLEAN[[#This Row],[LineTotal]]&gt;=0.15, "Medium", "Low")), "Quantity Error!")</f>
        <v>High</v>
      </c>
      <c r="V2232" s="8" t="str">
        <f>IF(COUNTIF(Returns[OrderID], Orders_CLEAN[[#This Row],[OrderID]])&gt;0, "Yes", "No")</f>
        <v>No</v>
      </c>
      <c r="W2232" s="19">
        <f>IF(Orders_CLEAN[[#This Row],[Returned]]="Yes",1,0)</f>
        <v>0</v>
      </c>
    </row>
    <row r="2233" spans="1:23" x14ac:dyDescent="0.2">
      <c r="A2233" t="s">
        <v>3109</v>
      </c>
      <c r="B2233" s="5">
        <v>45633</v>
      </c>
      <c r="C2233" s="5" t="str">
        <f>IF(Orders_CLEAN[[#This Row],[Quantity]]="", "Quantity Error!", "Q"&amp;ROUNDUP(MONTH(Orders_CLEAN[[#This Row],[OrderDate]])/3,0))</f>
        <v>Q4</v>
      </c>
      <c r="D2233" t="s">
        <v>342</v>
      </c>
      <c r="E2233" t="str">
        <f>_xlfn.XLOOKUP(Orders_CLEAN[[#This Row],[CustomerID]],Customers[CustomerID],Customers[CustomerName])</f>
        <v>Nomsa Sithole</v>
      </c>
      <c r="F2233" t="s">
        <v>166</v>
      </c>
      <c r="G2233" t="str">
        <f>_xlfn.XLOOKUP(Orders_CLEAN[[#This Row],[ProductID]],Products[ProductID],Products[ProductName])</f>
        <v>Monitors Model 2</v>
      </c>
      <c r="H2233" t="str">
        <f>_xlfn.XLOOKUP(Orders_CLEAN[[#This Row],[ProductName]],Products[ProductName],Products[Category])</f>
        <v>Technology</v>
      </c>
      <c r="I2233" s="6">
        <f>_xlfn.XLOOKUP(Orders_CLEAN[[#This Row],[ProductID]],Products[ProductID],Products[Cost])</f>
        <v>396.64</v>
      </c>
      <c r="J2233">
        <v>10</v>
      </c>
      <c r="K2233" s="6">
        <v>532.41999999999996</v>
      </c>
      <c r="L2233" s="7">
        <v>0</v>
      </c>
      <c r="M2233" t="s">
        <v>13</v>
      </c>
      <c r="N2233" t="s">
        <v>21</v>
      </c>
      <c r="O2233" t="str">
        <f>_xlfn.XLOOKUP(Orders_CLEAN[[#This Row],[Region]],Region_lookup[RegionCode],Region_lookup[RegionName])</f>
        <v>KwaZulu-Natal</v>
      </c>
      <c r="P2233" t="s">
        <v>170</v>
      </c>
      <c r="Q2233" t="str">
        <f>_xlfn.XLOOKUP(Orders_CLEAN[[#This Row],[EmployeeID]],Employees[EmployeeID],Employees[EmployeeName])</f>
        <v>Nomvula Le Roux</v>
      </c>
      <c r="R2233" s="8">
        <f>Orders_CLEAN[[#This Row],[Quantity]]*Orders_CLEAN[[#This Row],[UnitPrice]]*(1-Orders_CLEAN[[#This Row],[Discount]])</f>
        <v>5324.2</v>
      </c>
      <c r="S2233" s="8">
        <f>Orders_CLEAN[[#This Row],[Cost]]*Orders_CLEAN[[#This Row],[Quantity]]</f>
        <v>3966.3999999999996</v>
      </c>
      <c r="T2233" s="8">
        <f>Orders_CLEAN[[#This Row],[LineTotal]]-Orders_CLEAN[[#This Row],[LineCost]]</f>
        <v>1357.8000000000002</v>
      </c>
      <c r="U2233" s="8" t="str">
        <f>IFERROR(IF(Orders_CLEAN[[#This Row],[Profit]]/Orders_CLEAN[[#This Row],[LineTotal]]&gt;0.3, "High", IF(Orders_CLEAN[[#This Row],[Profit]]/Orders_CLEAN[[#This Row],[LineTotal]]&gt;=0.15, "Medium", "Low")), "Quantity Error!")</f>
        <v>Medium</v>
      </c>
      <c r="V2233" s="8" t="str">
        <f>IF(COUNTIF(Returns[OrderID], Orders_CLEAN[[#This Row],[OrderID]])&gt;0, "Yes", "No")</f>
        <v>No</v>
      </c>
      <c r="W2233" s="19">
        <f>IF(Orders_CLEAN[[#This Row],[Returned]]="Yes",1,0)</f>
        <v>0</v>
      </c>
    </row>
    <row r="2234" spans="1:23" x14ac:dyDescent="0.2">
      <c r="A2234" t="s">
        <v>3110</v>
      </c>
      <c r="B2234" s="5">
        <v>45664</v>
      </c>
      <c r="C2234" s="5" t="str">
        <f>IF(Orders_CLEAN[[#This Row],[Quantity]]="", "Quantity Error!", "Q"&amp;ROUNDUP(MONTH(Orders_CLEAN[[#This Row],[OrderDate]])/3,0))</f>
        <v>Q1</v>
      </c>
      <c r="D2234" t="s">
        <v>328</v>
      </c>
      <c r="E2234" t="str">
        <f>_xlfn.XLOOKUP(Orders_CLEAN[[#This Row],[CustomerID]],Customers[CustomerID],Customers[CustomerName])</f>
        <v>Nomsa Ndlovu</v>
      </c>
      <c r="F2234" t="s">
        <v>417</v>
      </c>
      <c r="G2234" t="str">
        <f>_xlfn.XLOOKUP(Orders_CLEAN[[#This Row],[ProductID]],Products[ProductID],Products[ProductName])</f>
        <v>Staplers Model 1</v>
      </c>
      <c r="H2234" t="str">
        <f>_xlfn.XLOOKUP(Orders_CLEAN[[#This Row],[ProductName]],Products[ProductName],Products[Category])</f>
        <v>Office Supplies</v>
      </c>
      <c r="I2234" s="6">
        <f>_xlfn.XLOOKUP(Orders_CLEAN[[#This Row],[ProductID]],Products[ProductID],Products[Cost])</f>
        <v>671.48</v>
      </c>
      <c r="J2234">
        <v>8</v>
      </c>
      <c r="K2234" s="6">
        <v>1240.1099999999999</v>
      </c>
      <c r="L2234" s="7">
        <v>0.1</v>
      </c>
      <c r="M2234" t="s">
        <v>62</v>
      </c>
      <c r="N2234" t="s">
        <v>31</v>
      </c>
      <c r="O2234" t="str">
        <f>_xlfn.XLOOKUP(Orders_CLEAN[[#This Row],[Region]],Region_lookup[RegionCode],Region_lookup[RegionName])</f>
        <v>Gauteng</v>
      </c>
      <c r="P2234" t="s">
        <v>52</v>
      </c>
      <c r="Q2234" t="str">
        <f>_xlfn.XLOOKUP(Orders_CLEAN[[#This Row],[EmployeeID]],Employees[EmployeeID],Employees[EmployeeName])</f>
        <v>Precious Mbatha</v>
      </c>
      <c r="R2234" s="8">
        <f>Orders_CLEAN[[#This Row],[Quantity]]*Orders_CLEAN[[#This Row],[UnitPrice]]*(1-Orders_CLEAN[[#This Row],[Discount]])</f>
        <v>8928.7919999999995</v>
      </c>
      <c r="S2234" s="8">
        <f>Orders_CLEAN[[#This Row],[Cost]]*Orders_CLEAN[[#This Row],[Quantity]]</f>
        <v>5371.84</v>
      </c>
      <c r="T2234" s="8">
        <f>Orders_CLEAN[[#This Row],[LineTotal]]-Orders_CLEAN[[#This Row],[LineCost]]</f>
        <v>3556.9519999999993</v>
      </c>
      <c r="U2234" s="8" t="str">
        <f>IFERROR(IF(Orders_CLEAN[[#This Row],[Profit]]/Orders_CLEAN[[#This Row],[LineTotal]]&gt;0.3, "High", IF(Orders_CLEAN[[#This Row],[Profit]]/Orders_CLEAN[[#This Row],[LineTotal]]&gt;=0.15, "Medium", "Low")), "Quantity Error!")</f>
        <v>High</v>
      </c>
      <c r="V2234" s="8" t="str">
        <f>IF(COUNTIF(Returns[OrderID], Orders_CLEAN[[#This Row],[OrderID]])&gt;0, "Yes", "No")</f>
        <v>No</v>
      </c>
      <c r="W2234" s="19">
        <f>IF(Orders_CLEAN[[#This Row],[Returned]]="Yes",1,0)</f>
        <v>0</v>
      </c>
    </row>
    <row r="2235" spans="1:23" x14ac:dyDescent="0.2">
      <c r="A2235" t="s">
        <v>3112</v>
      </c>
      <c r="B2235" s="5">
        <v>45346</v>
      </c>
      <c r="C2235" s="5" t="str">
        <f>IF(Orders_CLEAN[[#This Row],[Quantity]]="", "Quantity Error!", "Q"&amp;ROUNDUP(MONTH(Orders_CLEAN[[#This Row],[OrderDate]])/3,0))</f>
        <v>Q1</v>
      </c>
      <c r="D2235" t="s">
        <v>546</v>
      </c>
      <c r="E2235" t="str">
        <f>_xlfn.XLOOKUP(Orders_CLEAN[[#This Row],[CustomerID]],Customers[CustomerID],Customers[CustomerName])</f>
        <v>Precious Fourie</v>
      </c>
      <c r="F2235" t="s">
        <v>158</v>
      </c>
      <c r="G2235" t="str">
        <f>_xlfn.XLOOKUP(Orders_CLEAN[[#This Row],[ProductID]],Products[ProductID],Products[ProductName])</f>
        <v>Desks Model 1</v>
      </c>
      <c r="H2235" t="str">
        <f>_xlfn.XLOOKUP(Orders_CLEAN[[#This Row],[ProductName]],Products[ProductName],Products[Category])</f>
        <v>Furniture</v>
      </c>
      <c r="I2235" s="6">
        <f>_xlfn.XLOOKUP(Orders_CLEAN[[#This Row],[ProductID]],Products[ProductID],Products[Cost])</f>
        <v>731.22</v>
      </c>
      <c r="J2235">
        <v>12</v>
      </c>
      <c r="K2235" s="6">
        <v>1490.92</v>
      </c>
      <c r="L2235" s="7">
        <v>0.2</v>
      </c>
      <c r="M2235" t="s">
        <v>27</v>
      </c>
      <c r="N2235" t="s">
        <v>21</v>
      </c>
      <c r="O2235" t="str">
        <f>_xlfn.XLOOKUP(Orders_CLEAN[[#This Row],[Region]],Region_lookup[RegionCode],Region_lookup[RegionName])</f>
        <v>KwaZulu-Natal</v>
      </c>
      <c r="P2235" t="s">
        <v>170</v>
      </c>
      <c r="Q2235" t="str">
        <f>_xlfn.XLOOKUP(Orders_CLEAN[[#This Row],[EmployeeID]],Employees[EmployeeID],Employees[EmployeeName])</f>
        <v>Nomvula Le Roux</v>
      </c>
      <c r="R2235" s="8">
        <f>Orders_CLEAN[[#This Row],[Quantity]]*Orders_CLEAN[[#This Row],[UnitPrice]]*(1-Orders_CLEAN[[#This Row],[Discount]])</f>
        <v>14312.832000000002</v>
      </c>
      <c r="S2235" s="8">
        <f>Orders_CLEAN[[#This Row],[Cost]]*Orders_CLEAN[[#This Row],[Quantity]]</f>
        <v>8774.64</v>
      </c>
      <c r="T2235" s="8">
        <f>Orders_CLEAN[[#This Row],[LineTotal]]-Orders_CLEAN[[#This Row],[LineCost]]</f>
        <v>5538.1920000000027</v>
      </c>
      <c r="U2235" s="8" t="str">
        <f>IFERROR(IF(Orders_CLEAN[[#This Row],[Profit]]/Orders_CLEAN[[#This Row],[LineTotal]]&gt;0.3, "High", IF(Orders_CLEAN[[#This Row],[Profit]]/Orders_CLEAN[[#This Row],[LineTotal]]&gt;=0.15, "Medium", "Low")), "Quantity Error!")</f>
        <v>High</v>
      </c>
      <c r="V2235" s="8" t="str">
        <f>IF(COUNTIF(Returns[OrderID], Orders_CLEAN[[#This Row],[OrderID]])&gt;0, "Yes", "No")</f>
        <v>No</v>
      </c>
      <c r="W2235" s="19">
        <f>IF(Orders_CLEAN[[#This Row],[Returned]]="Yes",1,0)</f>
        <v>0</v>
      </c>
    </row>
    <row r="2236" spans="1:23" x14ac:dyDescent="0.2">
      <c r="A2236" t="s">
        <v>3113</v>
      </c>
      <c r="B2236" s="5">
        <v>45378</v>
      </c>
      <c r="C2236" s="5" t="str">
        <f>IF(Orders_CLEAN[[#This Row],[Quantity]]="", "Quantity Error!", "Q"&amp;ROUNDUP(MONTH(Orders_CLEAN[[#This Row],[OrderDate]])/3,0))</f>
        <v>Q1</v>
      </c>
      <c r="D2236" t="s">
        <v>424</v>
      </c>
      <c r="E2236" t="str">
        <f>_xlfn.XLOOKUP(Orders_CLEAN[[#This Row],[CustomerID]],Customers[CustomerID],Customers[CustomerName])</f>
        <v>Lerato Khumalo</v>
      </c>
      <c r="F2236" t="s">
        <v>178</v>
      </c>
      <c r="G2236" t="str">
        <f>_xlfn.XLOOKUP(Orders_CLEAN[[#This Row],[ProductID]],Products[ProductID],Products[ProductName])</f>
        <v>Chairs Model 2</v>
      </c>
      <c r="H2236" t="str">
        <f>_xlfn.XLOOKUP(Orders_CLEAN[[#This Row],[ProductName]],Products[ProductName],Products[Category])</f>
        <v>Furniture</v>
      </c>
      <c r="I2236" s="6">
        <f>_xlfn.XLOOKUP(Orders_CLEAN[[#This Row],[ProductID]],Products[ProductID],Products[Cost])</f>
        <v>116.9</v>
      </c>
      <c r="J2236">
        <v>10</v>
      </c>
      <c r="K2236" s="6">
        <v>253.46</v>
      </c>
      <c r="L2236" s="7">
        <v>0.1</v>
      </c>
      <c r="M2236" t="s">
        <v>27</v>
      </c>
      <c r="N2236" t="s">
        <v>14</v>
      </c>
      <c r="O2236" t="str">
        <f>_xlfn.XLOOKUP(Orders_CLEAN[[#This Row],[Region]],Region_lookup[RegionCode],Region_lookup[RegionName])</f>
        <v>Western Cape</v>
      </c>
      <c r="P2236" t="s">
        <v>93</v>
      </c>
      <c r="Q2236" t="str">
        <f>_xlfn.XLOOKUP(Orders_CLEAN[[#This Row],[EmployeeID]],Employees[EmployeeID],Employees[EmployeeName])</f>
        <v>Anja Zulu</v>
      </c>
      <c r="R2236" s="8">
        <f>Orders_CLEAN[[#This Row],[Quantity]]*Orders_CLEAN[[#This Row],[UnitPrice]]*(1-Orders_CLEAN[[#This Row],[Discount]])</f>
        <v>2281.14</v>
      </c>
      <c r="S2236" s="8">
        <f>Orders_CLEAN[[#This Row],[Cost]]*Orders_CLEAN[[#This Row],[Quantity]]</f>
        <v>1169</v>
      </c>
      <c r="T2236" s="8">
        <f>Orders_CLEAN[[#This Row],[LineTotal]]-Orders_CLEAN[[#This Row],[LineCost]]</f>
        <v>1112.1399999999999</v>
      </c>
      <c r="U2236" s="8" t="str">
        <f>IFERROR(IF(Orders_CLEAN[[#This Row],[Profit]]/Orders_CLEAN[[#This Row],[LineTotal]]&gt;0.3, "High", IF(Orders_CLEAN[[#This Row],[Profit]]/Orders_CLEAN[[#This Row],[LineTotal]]&gt;=0.15, "Medium", "Low")), "Quantity Error!")</f>
        <v>High</v>
      </c>
      <c r="V2236" s="8" t="str">
        <f>IF(COUNTIF(Returns[OrderID], Orders_CLEAN[[#This Row],[OrderID]])&gt;0, "Yes", "No")</f>
        <v>No</v>
      </c>
      <c r="W2236" s="19">
        <f>IF(Orders_CLEAN[[#This Row],[Returned]]="Yes",1,0)</f>
        <v>0</v>
      </c>
    </row>
    <row r="2237" spans="1:23" x14ac:dyDescent="0.2">
      <c r="A2237" t="s">
        <v>3114</v>
      </c>
      <c r="B2237" s="5">
        <v>45520</v>
      </c>
      <c r="C2237" s="5" t="str">
        <f>IF(Orders_CLEAN[[#This Row],[Quantity]]="", "Quantity Error!", "Q"&amp;ROUNDUP(MONTH(Orders_CLEAN[[#This Row],[OrderDate]])/3,0))</f>
        <v>Q3</v>
      </c>
      <c r="D2237" t="s">
        <v>29</v>
      </c>
      <c r="E2237" t="str">
        <f>_xlfn.XLOOKUP(Orders_CLEAN[[#This Row],[CustomerID]],Customers[CustomerID],Customers[CustomerName])</f>
        <v>Lerato Molefe</v>
      </c>
      <c r="F2237" t="s">
        <v>166</v>
      </c>
      <c r="G2237" t="str">
        <f>_xlfn.XLOOKUP(Orders_CLEAN[[#This Row],[ProductID]],Products[ProductID],Products[ProductName])</f>
        <v>Monitors Model 2</v>
      </c>
      <c r="H2237" t="str">
        <f>_xlfn.XLOOKUP(Orders_CLEAN[[#This Row],[ProductName]],Products[ProductName],Products[Category])</f>
        <v>Technology</v>
      </c>
      <c r="I2237" s="6">
        <f>_xlfn.XLOOKUP(Orders_CLEAN[[#This Row],[ProductID]],Products[ProductID],Products[Cost])</f>
        <v>396.64</v>
      </c>
      <c r="J2237">
        <v>1</v>
      </c>
      <c r="K2237" s="6">
        <v>532.41999999999996</v>
      </c>
      <c r="L2237" s="7">
        <v>0.05</v>
      </c>
      <c r="M2237" t="s">
        <v>27</v>
      </c>
      <c r="N2237" t="s">
        <v>31</v>
      </c>
      <c r="O2237" t="str">
        <f>_xlfn.XLOOKUP(Orders_CLEAN[[#This Row],[Region]],Region_lookup[RegionCode],Region_lookup[RegionName])</f>
        <v>Gauteng</v>
      </c>
      <c r="P2237" t="s">
        <v>52</v>
      </c>
      <c r="Q2237" t="str">
        <f>_xlfn.XLOOKUP(Orders_CLEAN[[#This Row],[EmployeeID]],Employees[EmployeeID],Employees[EmployeeName])</f>
        <v>Precious Mbatha</v>
      </c>
      <c r="R2237" s="8">
        <f>Orders_CLEAN[[#This Row],[Quantity]]*Orders_CLEAN[[#This Row],[UnitPrice]]*(1-Orders_CLEAN[[#This Row],[Discount]])</f>
        <v>505.79899999999992</v>
      </c>
      <c r="S2237" s="8">
        <f>Orders_CLEAN[[#This Row],[Cost]]*Orders_CLEAN[[#This Row],[Quantity]]</f>
        <v>396.64</v>
      </c>
      <c r="T2237" s="8">
        <f>Orders_CLEAN[[#This Row],[LineTotal]]-Orders_CLEAN[[#This Row],[LineCost]]</f>
        <v>109.15899999999993</v>
      </c>
      <c r="U2237" s="8" t="str">
        <f>IFERROR(IF(Orders_CLEAN[[#This Row],[Profit]]/Orders_CLEAN[[#This Row],[LineTotal]]&gt;0.3, "High", IF(Orders_CLEAN[[#This Row],[Profit]]/Orders_CLEAN[[#This Row],[LineTotal]]&gt;=0.15, "Medium", "Low")), "Quantity Error!")</f>
        <v>Medium</v>
      </c>
      <c r="V2237" s="8" t="str">
        <f>IF(COUNTIF(Returns[OrderID], Orders_CLEAN[[#This Row],[OrderID]])&gt;0, "Yes", "No")</f>
        <v>No</v>
      </c>
      <c r="W2237" s="19">
        <f>IF(Orders_CLEAN[[#This Row],[Returned]]="Yes",1,0)</f>
        <v>0</v>
      </c>
    </row>
    <row r="2238" spans="1:23" x14ac:dyDescent="0.2">
      <c r="A2238" t="s">
        <v>3115</v>
      </c>
      <c r="B2238" s="5">
        <v>45447</v>
      </c>
      <c r="C2238" s="5" t="str">
        <f>IF(Orders_CLEAN[[#This Row],[Quantity]]="", "Quantity Error!", "Q"&amp;ROUNDUP(MONTH(Orders_CLEAN[[#This Row],[OrderDate]])/3,0))</f>
        <v>Q2</v>
      </c>
      <c r="D2238" t="s">
        <v>328</v>
      </c>
      <c r="E2238" t="str">
        <f>_xlfn.XLOOKUP(Orders_CLEAN[[#This Row],[CustomerID]],Customers[CustomerID],Customers[CustomerName])</f>
        <v>Nomsa Ndlovu</v>
      </c>
      <c r="F2238" t="s">
        <v>417</v>
      </c>
      <c r="G2238" t="str">
        <f>_xlfn.XLOOKUP(Orders_CLEAN[[#This Row],[ProductID]],Products[ProductID],Products[ProductName])</f>
        <v>Staplers Model 1</v>
      </c>
      <c r="H2238" t="str">
        <f>_xlfn.XLOOKUP(Orders_CLEAN[[#This Row],[ProductName]],Products[ProductName],Products[Category])</f>
        <v>Office Supplies</v>
      </c>
      <c r="I2238" s="6">
        <f>_xlfn.XLOOKUP(Orders_CLEAN[[#This Row],[ProductID]],Products[ProductID],Products[Cost])</f>
        <v>671.48</v>
      </c>
      <c r="J2238">
        <v>7</v>
      </c>
      <c r="K2238" s="6">
        <v>1240.1099999999999</v>
      </c>
      <c r="L2238" s="7">
        <v>0.1</v>
      </c>
      <c r="M2238" t="s">
        <v>27</v>
      </c>
      <c r="N2238" t="s">
        <v>31</v>
      </c>
      <c r="O2238" t="str">
        <f>_xlfn.XLOOKUP(Orders_CLEAN[[#This Row],[Region]],Region_lookup[RegionCode],Region_lookup[RegionName])</f>
        <v>Gauteng</v>
      </c>
      <c r="P2238" t="s">
        <v>43</v>
      </c>
      <c r="Q2238" t="str">
        <f>_xlfn.XLOOKUP(Orders_CLEAN[[#This Row],[EmployeeID]],Employees[EmployeeID],Employees[EmployeeName])</f>
        <v>Thabo Dlamini</v>
      </c>
      <c r="R2238" s="8">
        <f>Orders_CLEAN[[#This Row],[Quantity]]*Orders_CLEAN[[#This Row],[UnitPrice]]*(1-Orders_CLEAN[[#This Row],[Discount]])</f>
        <v>7812.6929999999993</v>
      </c>
      <c r="S2238" s="8">
        <f>Orders_CLEAN[[#This Row],[Cost]]*Orders_CLEAN[[#This Row],[Quantity]]</f>
        <v>4700.3600000000006</v>
      </c>
      <c r="T2238" s="8">
        <f>Orders_CLEAN[[#This Row],[LineTotal]]-Orders_CLEAN[[#This Row],[LineCost]]</f>
        <v>3112.3329999999987</v>
      </c>
      <c r="U2238" s="8" t="str">
        <f>IFERROR(IF(Orders_CLEAN[[#This Row],[Profit]]/Orders_CLEAN[[#This Row],[LineTotal]]&gt;0.3, "High", IF(Orders_CLEAN[[#This Row],[Profit]]/Orders_CLEAN[[#This Row],[LineTotal]]&gt;=0.15, "Medium", "Low")), "Quantity Error!")</f>
        <v>High</v>
      </c>
      <c r="V2238" s="8" t="str">
        <f>IF(COUNTIF(Returns[OrderID], Orders_CLEAN[[#This Row],[OrderID]])&gt;0, "Yes", "No")</f>
        <v>No</v>
      </c>
      <c r="W2238" s="19">
        <f>IF(Orders_CLEAN[[#This Row],[Returned]]="Yes",1,0)</f>
        <v>0</v>
      </c>
    </row>
    <row r="2239" spans="1:23" x14ac:dyDescent="0.2">
      <c r="A2239" t="s">
        <v>3116</v>
      </c>
      <c r="B2239" s="5">
        <v>45674</v>
      </c>
      <c r="C2239" s="5" t="str">
        <f>IF(Orders_CLEAN[[#This Row],[Quantity]]="", "Quantity Error!", "Q"&amp;ROUNDUP(MONTH(Orders_CLEAN[[#This Row],[OrderDate]])/3,0))</f>
        <v>Quantity Error!</v>
      </c>
      <c r="D2239" t="s">
        <v>60</v>
      </c>
      <c r="E2239" t="str">
        <f>_xlfn.XLOOKUP(Orders_CLEAN[[#This Row],[CustomerID]],Customers[CustomerID],Customers[CustomerName])</f>
        <v>Lerato Mbatha</v>
      </c>
      <c r="F2239" t="s">
        <v>108</v>
      </c>
      <c r="G2239" t="str">
        <f>_xlfn.XLOOKUP(Orders_CLEAN[[#This Row],[ProductID]],Products[ProductID],Products[ProductName])</f>
        <v>Staplers Model 2</v>
      </c>
      <c r="H2239" t="str">
        <f>_xlfn.XLOOKUP(Orders_CLEAN[[#This Row],[ProductName]],Products[ProductName],Products[Category])</f>
        <v>Office Supplies</v>
      </c>
      <c r="I2239" s="6">
        <f>_xlfn.XLOOKUP(Orders_CLEAN[[#This Row],[ProductID]],Products[ProductID],Products[Cost])</f>
        <v>723.21</v>
      </c>
      <c r="J2239"/>
      <c r="K2239" s="6">
        <v>1348.08</v>
      </c>
      <c r="L2239" s="7">
        <v>0</v>
      </c>
      <c r="M2239" t="s">
        <v>27</v>
      </c>
      <c r="N2239" t="s">
        <v>31</v>
      </c>
      <c r="O2239" t="str">
        <f>_xlfn.XLOOKUP(Orders_CLEAN[[#This Row],[Region]],Region_lookup[RegionCode],Region_lookup[RegionName])</f>
        <v>Gauteng</v>
      </c>
      <c r="P2239" t="s">
        <v>32</v>
      </c>
      <c r="Q2239" t="str">
        <f>_xlfn.XLOOKUP(Orders_CLEAN[[#This Row],[EmployeeID]],Employees[EmployeeID],Employees[EmployeeName])</f>
        <v>Nomvula Mokoena</v>
      </c>
      <c r="R2239" s="8">
        <f>Orders_CLEAN[[#This Row],[Quantity]]*Orders_CLEAN[[#This Row],[UnitPrice]]*(1-Orders_CLEAN[[#This Row],[Discount]])</f>
        <v>0</v>
      </c>
      <c r="S2239" s="8">
        <f>Orders_CLEAN[[#This Row],[Cost]]*Orders_CLEAN[[#This Row],[Quantity]]</f>
        <v>0</v>
      </c>
      <c r="T2239" s="8">
        <f>Orders_CLEAN[[#This Row],[LineTotal]]-Orders_CLEAN[[#This Row],[LineCost]]</f>
        <v>0</v>
      </c>
      <c r="U2239" s="8" t="str">
        <f>IFERROR(IF(Orders_CLEAN[[#This Row],[Profit]]/Orders_CLEAN[[#This Row],[LineTotal]]&gt;0.3, "High", IF(Orders_CLEAN[[#This Row],[Profit]]/Orders_CLEAN[[#This Row],[LineTotal]]&gt;=0.15, "Medium", "Low")), "Quantity Error!")</f>
        <v>Quantity Error!</v>
      </c>
      <c r="V2239" s="8" t="str">
        <f>IF(COUNTIF(Returns[OrderID], Orders_CLEAN[[#This Row],[OrderID]])&gt;0, "Yes", "No")</f>
        <v>No</v>
      </c>
      <c r="W2239" s="19">
        <f>IF(Orders_CLEAN[[#This Row],[Returned]]="Yes",1,0)</f>
        <v>0</v>
      </c>
    </row>
    <row r="2240" spans="1:23" x14ac:dyDescent="0.2">
      <c r="A2240" t="s">
        <v>3117</v>
      </c>
      <c r="B2240" s="5">
        <v>45713</v>
      </c>
      <c r="C2240" s="5" t="str">
        <f>IF(Orders_CLEAN[[#This Row],[Quantity]]="", "Quantity Error!", "Q"&amp;ROUNDUP(MONTH(Orders_CLEAN[[#This Row],[OrderDate]])/3,0))</f>
        <v>Q1</v>
      </c>
      <c r="D2240" t="s">
        <v>147</v>
      </c>
      <c r="E2240" t="str">
        <f>_xlfn.XLOOKUP(Orders_CLEAN[[#This Row],[CustomerID]],Customers[CustomerID],Customers[CustomerName])</f>
        <v>Anja Botha</v>
      </c>
      <c r="F2240" t="s">
        <v>51</v>
      </c>
      <c r="G2240" t="str">
        <f>_xlfn.XLOOKUP(Orders_CLEAN[[#This Row],[ProductID]],Products[ProductID],Products[ProductName])</f>
        <v>Bookcases Model 4</v>
      </c>
      <c r="H2240" t="str">
        <f>_xlfn.XLOOKUP(Orders_CLEAN[[#This Row],[ProductName]],Products[ProductName],Products[Category])</f>
        <v>Furniture</v>
      </c>
      <c r="I2240" s="6">
        <f>_xlfn.XLOOKUP(Orders_CLEAN[[#This Row],[ProductID]],Products[ProductID],Products[Cost])</f>
        <v>539.9</v>
      </c>
      <c r="J2240">
        <v>11</v>
      </c>
      <c r="K2240" s="6">
        <v>1019.72</v>
      </c>
      <c r="L2240" s="7">
        <v>0</v>
      </c>
      <c r="M2240" t="s">
        <v>13</v>
      </c>
      <c r="N2240" t="s">
        <v>31</v>
      </c>
      <c r="O2240" t="str">
        <f>_xlfn.XLOOKUP(Orders_CLEAN[[#This Row],[Region]],Region_lookup[RegionCode],Region_lookup[RegionName])</f>
        <v>Gauteng</v>
      </c>
      <c r="P2240" t="s">
        <v>52</v>
      </c>
      <c r="Q2240" t="str">
        <f>_xlfn.XLOOKUP(Orders_CLEAN[[#This Row],[EmployeeID]],Employees[EmployeeID],Employees[EmployeeName])</f>
        <v>Precious Mbatha</v>
      </c>
      <c r="R2240" s="8">
        <f>Orders_CLEAN[[#This Row],[Quantity]]*Orders_CLEAN[[#This Row],[UnitPrice]]*(1-Orders_CLEAN[[#This Row],[Discount]])</f>
        <v>11216.92</v>
      </c>
      <c r="S2240" s="8">
        <f>Orders_CLEAN[[#This Row],[Cost]]*Orders_CLEAN[[#This Row],[Quantity]]</f>
        <v>5938.9</v>
      </c>
      <c r="T2240" s="8">
        <f>Orders_CLEAN[[#This Row],[LineTotal]]-Orders_CLEAN[[#This Row],[LineCost]]</f>
        <v>5278.02</v>
      </c>
      <c r="U2240" s="8" t="str">
        <f>IFERROR(IF(Orders_CLEAN[[#This Row],[Profit]]/Orders_CLEAN[[#This Row],[LineTotal]]&gt;0.3, "High", IF(Orders_CLEAN[[#This Row],[Profit]]/Orders_CLEAN[[#This Row],[LineTotal]]&gt;=0.15, "Medium", "Low")), "Quantity Error!")</f>
        <v>High</v>
      </c>
      <c r="V2240" s="8" t="str">
        <f>IF(COUNTIF(Returns[OrderID], Orders_CLEAN[[#This Row],[OrderID]])&gt;0, "Yes", "No")</f>
        <v>No</v>
      </c>
      <c r="W2240" s="19">
        <f>IF(Orders_CLEAN[[#This Row],[Returned]]="Yes",1,0)</f>
        <v>0</v>
      </c>
    </row>
    <row r="2241" spans="1:23" x14ac:dyDescent="0.2">
      <c r="A2241" t="s">
        <v>3118</v>
      </c>
      <c r="B2241" s="5">
        <v>45584</v>
      </c>
      <c r="C2241" s="5" t="str">
        <f>IF(Orders_CLEAN[[#This Row],[Quantity]]="", "Quantity Error!", "Q"&amp;ROUNDUP(MONTH(Orders_CLEAN[[#This Row],[OrderDate]])/3,0))</f>
        <v>Q4</v>
      </c>
      <c r="D2241" t="s">
        <v>184</v>
      </c>
      <c r="E2241" t="str">
        <f>_xlfn.XLOOKUP(Orders_CLEAN[[#This Row],[CustomerID]],Customers[CustomerID],Customers[CustomerName])</f>
        <v>Deon Joubert</v>
      </c>
      <c r="F2241" t="s">
        <v>144</v>
      </c>
      <c r="G2241" t="str">
        <f>_xlfn.XLOOKUP(Orders_CLEAN[[#This Row],[ProductID]],Products[ProductID],Products[ProductName])</f>
        <v>Bookcases Model 1</v>
      </c>
      <c r="H2241" t="str">
        <f>_xlfn.XLOOKUP(Orders_CLEAN[[#This Row],[ProductName]],Products[ProductName],Products[Category])</f>
        <v>Furniture</v>
      </c>
      <c r="I2241" s="6">
        <f>_xlfn.XLOOKUP(Orders_CLEAN[[#This Row],[ProductID]],Products[ProductID],Products[Cost])</f>
        <v>644.65</v>
      </c>
      <c r="J2241">
        <v>12</v>
      </c>
      <c r="K2241" s="6">
        <v>1029.82</v>
      </c>
      <c r="L2241" s="7">
        <v>0.05</v>
      </c>
      <c r="M2241" t="s">
        <v>13</v>
      </c>
      <c r="N2241" t="s">
        <v>47</v>
      </c>
      <c r="O2241" t="str">
        <f>_xlfn.XLOOKUP(Orders_CLEAN[[#This Row],[Region]],Region_lookup[RegionCode],Region_lookup[RegionName])</f>
        <v>Eastern Cape</v>
      </c>
      <c r="P2241" t="s">
        <v>58</v>
      </c>
      <c r="Q2241" t="str">
        <f>_xlfn.XLOOKUP(Orders_CLEAN[[#This Row],[EmployeeID]],Employees[EmployeeID],Employees[EmployeeName])</f>
        <v>Palesa Steyn</v>
      </c>
      <c r="R2241" s="8">
        <f>Orders_CLEAN[[#This Row],[Quantity]]*Orders_CLEAN[[#This Row],[UnitPrice]]*(1-Orders_CLEAN[[#This Row],[Discount]])</f>
        <v>11739.948</v>
      </c>
      <c r="S2241" s="8">
        <f>Orders_CLEAN[[#This Row],[Cost]]*Orders_CLEAN[[#This Row],[Quantity]]</f>
        <v>7735.7999999999993</v>
      </c>
      <c r="T2241" s="8">
        <f>Orders_CLEAN[[#This Row],[LineTotal]]-Orders_CLEAN[[#This Row],[LineCost]]</f>
        <v>4004.148000000001</v>
      </c>
      <c r="U2241" s="8" t="str">
        <f>IFERROR(IF(Orders_CLEAN[[#This Row],[Profit]]/Orders_CLEAN[[#This Row],[LineTotal]]&gt;0.3, "High", IF(Orders_CLEAN[[#This Row],[Profit]]/Orders_CLEAN[[#This Row],[LineTotal]]&gt;=0.15, "Medium", "Low")), "Quantity Error!")</f>
        <v>High</v>
      </c>
      <c r="V2241" s="8" t="str">
        <f>IF(COUNTIF(Returns[OrderID], Orders_CLEAN[[#This Row],[OrderID]])&gt;0, "Yes", "No")</f>
        <v>No</v>
      </c>
      <c r="W2241" s="19">
        <f>IF(Orders_CLEAN[[#This Row],[Returned]]="Yes",1,0)</f>
        <v>0</v>
      </c>
    </row>
    <row r="2242" spans="1:23" x14ac:dyDescent="0.2">
      <c r="A2242" t="s">
        <v>3119</v>
      </c>
      <c r="B2242" s="5">
        <v>45786</v>
      </c>
      <c r="C2242" s="5" t="str">
        <f>IF(Orders_CLEAN[[#This Row],[Quantity]]="", "Quantity Error!", "Q"&amp;ROUNDUP(MONTH(Orders_CLEAN[[#This Row],[OrderDate]])/3,0))</f>
        <v>Q2</v>
      </c>
      <c r="D2242" t="s">
        <v>60</v>
      </c>
      <c r="E2242" t="str">
        <f>_xlfn.XLOOKUP(Orders_CLEAN[[#This Row],[CustomerID]],Customers[CustomerID],Customers[CustomerName])</f>
        <v>Lerato Mbatha</v>
      </c>
      <c r="F2242" t="s">
        <v>269</v>
      </c>
      <c r="G2242" t="str">
        <f>_xlfn.XLOOKUP(Orders_CLEAN[[#This Row],[ProductID]],Products[ProductID],Products[ProductName])</f>
        <v>Binders Model 1</v>
      </c>
      <c r="H2242" t="str">
        <f>_xlfn.XLOOKUP(Orders_CLEAN[[#This Row],[ProductName]],Products[ProductName],Products[Category])</f>
        <v>Office Supplies</v>
      </c>
      <c r="I2242" s="6">
        <f>_xlfn.XLOOKUP(Orders_CLEAN[[#This Row],[ProductID]],Products[ProductID],Products[Cost])</f>
        <v>454.91</v>
      </c>
      <c r="J2242">
        <v>6</v>
      </c>
      <c r="K2242" s="6">
        <v>865.02</v>
      </c>
      <c r="L2242" s="7">
        <v>0</v>
      </c>
      <c r="M2242" t="s">
        <v>62</v>
      </c>
      <c r="N2242" t="s">
        <v>31</v>
      </c>
      <c r="O2242" t="str">
        <f>_xlfn.XLOOKUP(Orders_CLEAN[[#This Row],[Region]],Region_lookup[RegionCode],Region_lookup[RegionName])</f>
        <v>Gauteng</v>
      </c>
      <c r="P2242" t="s">
        <v>43</v>
      </c>
      <c r="Q2242" t="str">
        <f>_xlfn.XLOOKUP(Orders_CLEAN[[#This Row],[EmployeeID]],Employees[EmployeeID],Employees[EmployeeName])</f>
        <v>Thabo Dlamini</v>
      </c>
      <c r="R2242" s="8">
        <f>Orders_CLEAN[[#This Row],[Quantity]]*Orders_CLEAN[[#This Row],[UnitPrice]]*(1-Orders_CLEAN[[#This Row],[Discount]])</f>
        <v>5190.12</v>
      </c>
      <c r="S2242" s="8">
        <f>Orders_CLEAN[[#This Row],[Cost]]*Orders_CLEAN[[#This Row],[Quantity]]</f>
        <v>2729.46</v>
      </c>
      <c r="T2242" s="8">
        <f>Orders_CLEAN[[#This Row],[LineTotal]]-Orders_CLEAN[[#This Row],[LineCost]]</f>
        <v>2460.66</v>
      </c>
      <c r="U2242" s="8" t="str">
        <f>IFERROR(IF(Orders_CLEAN[[#This Row],[Profit]]/Orders_CLEAN[[#This Row],[LineTotal]]&gt;0.3, "High", IF(Orders_CLEAN[[#This Row],[Profit]]/Orders_CLEAN[[#This Row],[LineTotal]]&gt;=0.15, "Medium", "Low")), "Quantity Error!")</f>
        <v>High</v>
      </c>
      <c r="V2242" s="8" t="str">
        <f>IF(COUNTIF(Returns[OrderID], Orders_CLEAN[[#This Row],[OrderID]])&gt;0, "Yes", "No")</f>
        <v>No</v>
      </c>
      <c r="W2242" s="19">
        <f>IF(Orders_CLEAN[[#This Row],[Returned]]="Yes",1,0)</f>
        <v>0</v>
      </c>
    </row>
    <row r="2243" spans="1:23" x14ac:dyDescent="0.2">
      <c r="A2243" t="s">
        <v>3120</v>
      </c>
      <c r="B2243" s="5">
        <v>45684</v>
      </c>
      <c r="C2243" s="5" t="str">
        <f>IF(Orders_CLEAN[[#This Row],[Quantity]]="", "Quantity Error!", "Q"&amp;ROUNDUP(MONTH(Orders_CLEAN[[#This Row],[OrderDate]])/3,0))</f>
        <v>Q1</v>
      </c>
      <c r="D2243" t="s">
        <v>478</v>
      </c>
      <c r="E2243" t="str">
        <f>_xlfn.XLOOKUP(Orders_CLEAN[[#This Row],[CustomerID]],Customers[CustomerID],Customers[CustomerName])</f>
        <v>Nomvula Van Der Merwe</v>
      </c>
      <c r="F2243" t="s">
        <v>78</v>
      </c>
      <c r="G2243" t="str">
        <f>_xlfn.XLOOKUP(Orders_CLEAN[[#This Row],[ProductID]],Products[ProductID],Products[ProductName])</f>
        <v>Desks Model 3</v>
      </c>
      <c r="H2243" t="str">
        <f>_xlfn.XLOOKUP(Orders_CLEAN[[#This Row],[ProductName]],Products[ProductName],Products[Category])</f>
        <v>Furniture</v>
      </c>
      <c r="I2243" s="6">
        <f>_xlfn.XLOOKUP(Orders_CLEAN[[#This Row],[ProductID]],Products[ProductID],Products[Cost])</f>
        <v>388.07</v>
      </c>
      <c r="J2243">
        <v>11</v>
      </c>
      <c r="K2243" s="6">
        <v>782.41</v>
      </c>
      <c r="L2243" s="7">
        <v>0.15</v>
      </c>
      <c r="M2243" t="s">
        <v>27</v>
      </c>
      <c r="N2243" t="s">
        <v>31</v>
      </c>
      <c r="O2243" t="str">
        <f>_xlfn.XLOOKUP(Orders_CLEAN[[#This Row],[Region]],Region_lookup[RegionCode],Region_lookup[RegionName])</f>
        <v>Gauteng</v>
      </c>
      <c r="P2243" t="s">
        <v>32</v>
      </c>
      <c r="Q2243" t="str">
        <f>_xlfn.XLOOKUP(Orders_CLEAN[[#This Row],[EmployeeID]],Employees[EmployeeID],Employees[EmployeeName])</f>
        <v>Nomvula Mokoena</v>
      </c>
      <c r="R2243" s="8">
        <f>Orders_CLEAN[[#This Row],[Quantity]]*Orders_CLEAN[[#This Row],[UnitPrice]]*(1-Orders_CLEAN[[#This Row],[Discount]])</f>
        <v>7315.5334999999995</v>
      </c>
      <c r="S2243" s="8">
        <f>Orders_CLEAN[[#This Row],[Cost]]*Orders_CLEAN[[#This Row],[Quantity]]</f>
        <v>4268.7699999999995</v>
      </c>
      <c r="T2243" s="8">
        <f>Orders_CLEAN[[#This Row],[LineTotal]]-Orders_CLEAN[[#This Row],[LineCost]]</f>
        <v>3046.7635</v>
      </c>
      <c r="U2243" s="8" t="str">
        <f>IFERROR(IF(Orders_CLEAN[[#This Row],[Profit]]/Orders_CLEAN[[#This Row],[LineTotal]]&gt;0.3, "High", IF(Orders_CLEAN[[#This Row],[Profit]]/Orders_CLEAN[[#This Row],[LineTotal]]&gt;=0.15, "Medium", "Low")), "Quantity Error!")</f>
        <v>High</v>
      </c>
      <c r="V2243" s="8" t="str">
        <f>IF(COUNTIF(Returns[OrderID], Orders_CLEAN[[#This Row],[OrderID]])&gt;0, "Yes", "No")</f>
        <v>No</v>
      </c>
      <c r="W2243" s="19">
        <f>IF(Orders_CLEAN[[#This Row],[Returned]]="Yes",1,0)</f>
        <v>0</v>
      </c>
    </row>
    <row r="2244" spans="1:23" x14ac:dyDescent="0.2">
      <c r="A2244" t="s">
        <v>3121</v>
      </c>
      <c r="B2244" s="5">
        <v>45532</v>
      </c>
      <c r="C2244" s="5" t="str">
        <f>IF(Orders_CLEAN[[#This Row],[Quantity]]="", "Quantity Error!", "Q"&amp;ROUNDUP(MONTH(Orders_CLEAN[[#This Row],[OrderDate]])/3,0))</f>
        <v>Q3</v>
      </c>
      <c r="D2244" t="s">
        <v>281</v>
      </c>
      <c r="E2244" t="str">
        <f>_xlfn.XLOOKUP(Orders_CLEAN[[#This Row],[CustomerID]],Customers[CustomerID],Customers[CustomerName])</f>
        <v>Pieter Khumalo</v>
      </c>
      <c r="F2244" t="s">
        <v>195</v>
      </c>
      <c r="G2244" t="str">
        <f>_xlfn.XLOOKUP(Orders_CLEAN[[#This Row],[ProductID]],Products[ProductID],Products[ProductName])</f>
        <v>Printers Model 2</v>
      </c>
      <c r="H2244" t="str">
        <f>_xlfn.XLOOKUP(Orders_CLEAN[[#This Row],[ProductName]],Products[ProductName],Products[Category])</f>
        <v>Technology</v>
      </c>
      <c r="I2244" s="6">
        <f>_xlfn.XLOOKUP(Orders_CLEAN[[#This Row],[ProductID]],Products[ProductID],Products[Cost])</f>
        <v>338.21</v>
      </c>
      <c r="J2244">
        <v>2</v>
      </c>
      <c r="K2244" s="6">
        <v>661.25</v>
      </c>
      <c r="L2244" s="7">
        <v>0.15</v>
      </c>
      <c r="M2244" t="s">
        <v>27</v>
      </c>
      <c r="N2244" t="s">
        <v>47</v>
      </c>
      <c r="O2244" t="str">
        <f>_xlfn.XLOOKUP(Orders_CLEAN[[#This Row],[Region]],Region_lookup[RegionCode],Region_lookup[RegionName])</f>
        <v>Eastern Cape</v>
      </c>
      <c r="P2244" t="s">
        <v>48</v>
      </c>
      <c r="Q2244" t="str">
        <f>_xlfn.XLOOKUP(Orders_CLEAN[[#This Row],[EmployeeID]],Employees[EmployeeID],Employees[EmployeeName])</f>
        <v>Sipho Ndlovu</v>
      </c>
      <c r="R2244" s="8">
        <f>Orders_CLEAN[[#This Row],[Quantity]]*Orders_CLEAN[[#This Row],[UnitPrice]]*(1-Orders_CLEAN[[#This Row],[Discount]])</f>
        <v>1124.125</v>
      </c>
      <c r="S2244" s="8">
        <f>Orders_CLEAN[[#This Row],[Cost]]*Orders_CLEAN[[#This Row],[Quantity]]</f>
        <v>676.42</v>
      </c>
      <c r="T2244" s="8">
        <f>Orders_CLEAN[[#This Row],[LineTotal]]-Orders_CLEAN[[#This Row],[LineCost]]</f>
        <v>447.70500000000004</v>
      </c>
      <c r="U2244" s="8" t="str">
        <f>IFERROR(IF(Orders_CLEAN[[#This Row],[Profit]]/Orders_CLEAN[[#This Row],[LineTotal]]&gt;0.3, "High", IF(Orders_CLEAN[[#This Row],[Profit]]/Orders_CLEAN[[#This Row],[LineTotal]]&gt;=0.15, "Medium", "Low")), "Quantity Error!")</f>
        <v>High</v>
      </c>
      <c r="V2244" s="8" t="str">
        <f>IF(COUNTIF(Returns[OrderID], Orders_CLEAN[[#This Row],[OrderID]])&gt;0, "Yes", "No")</f>
        <v>No</v>
      </c>
      <c r="W2244" s="19">
        <f>IF(Orders_CLEAN[[#This Row],[Returned]]="Yes",1,0)</f>
        <v>0</v>
      </c>
    </row>
    <row r="2245" spans="1:23" x14ac:dyDescent="0.2">
      <c r="A2245" t="s">
        <v>3122</v>
      </c>
      <c r="B2245" s="5">
        <v>45453</v>
      </c>
      <c r="C2245" s="5" t="str">
        <f>IF(Orders_CLEAN[[#This Row],[Quantity]]="", "Quantity Error!", "Q"&amp;ROUNDUP(MONTH(Orders_CLEAN[[#This Row],[OrderDate]])/3,0))</f>
        <v>Q2</v>
      </c>
      <c r="D2245" t="s">
        <v>589</v>
      </c>
      <c r="E2245" t="str">
        <f>_xlfn.XLOOKUP(Orders_CLEAN[[#This Row],[CustomerID]],Customers[CustomerID],Customers[CustomerName])</f>
        <v>Chantelle Mahlangu</v>
      </c>
      <c r="F2245" t="s">
        <v>61</v>
      </c>
      <c r="G2245" t="str">
        <f>_xlfn.XLOOKUP(Orders_CLEAN[[#This Row],[ProductID]],Products[ProductID],Products[ProductName])</f>
        <v>Laptops Model 4</v>
      </c>
      <c r="H2245" t="str">
        <f>_xlfn.XLOOKUP(Orders_CLEAN[[#This Row],[ProductName]],Products[ProductName],Products[Category])</f>
        <v>Technology</v>
      </c>
      <c r="I2245" s="6">
        <f>_xlfn.XLOOKUP(Orders_CLEAN[[#This Row],[ProductID]],Products[ProductID],Products[Cost])</f>
        <v>329.6</v>
      </c>
      <c r="J2245">
        <v>1</v>
      </c>
      <c r="K2245" s="6">
        <v>455.77</v>
      </c>
      <c r="L2245" s="7">
        <v>0.05</v>
      </c>
      <c r="M2245" t="s">
        <v>27</v>
      </c>
      <c r="N2245" t="s">
        <v>21</v>
      </c>
      <c r="O2245" t="str">
        <f>_xlfn.XLOOKUP(Orders_CLEAN[[#This Row],[Region]],Region_lookup[RegionCode],Region_lookup[RegionName])</f>
        <v>KwaZulu-Natal</v>
      </c>
      <c r="P2245" t="s">
        <v>22</v>
      </c>
      <c r="Q2245" t="str">
        <f>_xlfn.XLOOKUP(Orders_CLEAN[[#This Row],[EmployeeID]],Employees[EmployeeID],Employees[EmployeeName])</f>
        <v>Thabo Le Roux</v>
      </c>
      <c r="R2245" s="8">
        <f>Orders_CLEAN[[#This Row],[Quantity]]*Orders_CLEAN[[#This Row],[UnitPrice]]*(1-Orders_CLEAN[[#This Row],[Discount]])</f>
        <v>432.98149999999998</v>
      </c>
      <c r="S2245" s="8">
        <f>Orders_CLEAN[[#This Row],[Cost]]*Orders_CLEAN[[#This Row],[Quantity]]</f>
        <v>329.6</v>
      </c>
      <c r="T2245" s="8">
        <f>Orders_CLEAN[[#This Row],[LineTotal]]-Orders_CLEAN[[#This Row],[LineCost]]</f>
        <v>103.38149999999996</v>
      </c>
      <c r="U2245" s="8" t="str">
        <f>IFERROR(IF(Orders_CLEAN[[#This Row],[Profit]]/Orders_CLEAN[[#This Row],[LineTotal]]&gt;0.3, "High", IF(Orders_CLEAN[[#This Row],[Profit]]/Orders_CLEAN[[#This Row],[LineTotal]]&gt;=0.15, "Medium", "Low")), "Quantity Error!")</f>
        <v>Medium</v>
      </c>
      <c r="V2245" s="8" t="str">
        <f>IF(COUNTIF(Returns[OrderID], Orders_CLEAN[[#This Row],[OrderID]])&gt;0, "Yes", "No")</f>
        <v>No</v>
      </c>
      <c r="W2245" s="19">
        <f>IF(Orders_CLEAN[[#This Row],[Returned]]="Yes",1,0)</f>
        <v>0</v>
      </c>
    </row>
    <row r="2246" spans="1:23" x14ac:dyDescent="0.2">
      <c r="A2246" t="s">
        <v>3123</v>
      </c>
      <c r="B2246" s="5">
        <v>45561</v>
      </c>
      <c r="C2246" s="5" t="str">
        <f>IF(Orders_CLEAN[[#This Row],[Quantity]]="", "Quantity Error!", "Q"&amp;ROUNDUP(MONTH(Orders_CLEAN[[#This Row],[OrderDate]])/3,0))</f>
        <v>Q3</v>
      </c>
      <c r="D2246" t="s">
        <v>338</v>
      </c>
      <c r="E2246" t="str">
        <f>_xlfn.XLOOKUP(Orders_CLEAN[[#This Row],[CustomerID]],Customers[CustomerID],Customers[CustomerName])</f>
        <v>Palesa Khumalo</v>
      </c>
      <c r="F2246" t="s">
        <v>136</v>
      </c>
      <c r="G2246" t="str">
        <f>_xlfn.XLOOKUP(Orders_CLEAN[[#This Row],[ProductID]],Products[ProductID],Products[ProductName])</f>
        <v>Chairs Model 4</v>
      </c>
      <c r="H2246" t="str">
        <f>_xlfn.XLOOKUP(Orders_CLEAN[[#This Row],[ProductName]],Products[ProductName],Products[Category])</f>
        <v>Furniture</v>
      </c>
      <c r="I2246" s="6">
        <f>_xlfn.XLOOKUP(Orders_CLEAN[[#This Row],[ProductID]],Products[ProductID],Products[Cost])</f>
        <v>784.05</v>
      </c>
      <c r="J2246">
        <v>5</v>
      </c>
      <c r="K2246" s="6">
        <v>1700.53</v>
      </c>
      <c r="L2246" s="7">
        <v>0</v>
      </c>
      <c r="M2246" t="s">
        <v>62</v>
      </c>
      <c r="N2246" t="s">
        <v>21</v>
      </c>
      <c r="O2246" t="str">
        <f>_xlfn.XLOOKUP(Orders_CLEAN[[#This Row],[Region]],Region_lookup[RegionCode],Region_lookup[RegionName])</f>
        <v>KwaZulu-Natal</v>
      </c>
      <c r="P2246" t="s">
        <v>170</v>
      </c>
      <c r="Q2246" t="str">
        <f>_xlfn.XLOOKUP(Orders_CLEAN[[#This Row],[EmployeeID]],Employees[EmployeeID],Employees[EmployeeName])</f>
        <v>Nomvula Le Roux</v>
      </c>
      <c r="R2246" s="8">
        <f>Orders_CLEAN[[#This Row],[Quantity]]*Orders_CLEAN[[#This Row],[UnitPrice]]*(1-Orders_CLEAN[[#This Row],[Discount]])</f>
        <v>8502.65</v>
      </c>
      <c r="S2246" s="8">
        <f>Orders_CLEAN[[#This Row],[Cost]]*Orders_CLEAN[[#This Row],[Quantity]]</f>
        <v>3920.25</v>
      </c>
      <c r="T2246" s="8">
        <f>Orders_CLEAN[[#This Row],[LineTotal]]-Orders_CLEAN[[#This Row],[LineCost]]</f>
        <v>4582.3999999999996</v>
      </c>
      <c r="U2246" s="8" t="str">
        <f>IFERROR(IF(Orders_CLEAN[[#This Row],[Profit]]/Orders_CLEAN[[#This Row],[LineTotal]]&gt;0.3, "High", IF(Orders_CLEAN[[#This Row],[Profit]]/Orders_CLEAN[[#This Row],[LineTotal]]&gt;=0.15, "Medium", "Low")), "Quantity Error!")</f>
        <v>High</v>
      </c>
      <c r="V2246" s="8" t="str">
        <f>IF(COUNTIF(Returns[OrderID], Orders_CLEAN[[#This Row],[OrderID]])&gt;0, "Yes", "No")</f>
        <v>No</v>
      </c>
      <c r="W2246" s="19">
        <f>IF(Orders_CLEAN[[#This Row],[Returned]]="Yes",1,0)</f>
        <v>0</v>
      </c>
    </row>
    <row r="2247" spans="1:23" x14ac:dyDescent="0.2">
      <c r="A2247" t="s">
        <v>3124</v>
      </c>
      <c r="B2247" s="5">
        <v>45738</v>
      </c>
      <c r="C2247" s="5" t="str">
        <f>IF(Orders_CLEAN[[#This Row],[Quantity]]="", "Quantity Error!", "Q"&amp;ROUNDUP(MONTH(Orders_CLEAN[[#This Row],[OrderDate]])/3,0))</f>
        <v>Q1</v>
      </c>
      <c r="D2247" t="s">
        <v>570</v>
      </c>
      <c r="E2247" t="str">
        <f>_xlfn.XLOOKUP(Orders_CLEAN[[#This Row],[CustomerID]],Customers[CustomerID],Customers[CustomerName])</f>
        <v>Werner Joubert</v>
      </c>
      <c r="F2247" t="s">
        <v>51</v>
      </c>
      <c r="G2247" t="str">
        <f>_xlfn.XLOOKUP(Orders_CLEAN[[#This Row],[ProductID]],Products[ProductID],Products[ProductName])</f>
        <v>Bookcases Model 4</v>
      </c>
      <c r="H2247" t="str">
        <f>_xlfn.XLOOKUP(Orders_CLEAN[[#This Row],[ProductName]],Products[ProductName],Products[Category])</f>
        <v>Furniture</v>
      </c>
      <c r="I2247" s="6">
        <f>_xlfn.XLOOKUP(Orders_CLEAN[[#This Row],[ProductID]],Products[ProductID],Products[Cost])</f>
        <v>539.9</v>
      </c>
      <c r="J2247">
        <v>7</v>
      </c>
      <c r="K2247" s="6">
        <v>1019.72</v>
      </c>
      <c r="L2247" s="7">
        <v>0.2</v>
      </c>
      <c r="M2247" t="s">
        <v>13</v>
      </c>
      <c r="N2247" t="s">
        <v>21</v>
      </c>
      <c r="O2247" t="str">
        <f>_xlfn.XLOOKUP(Orders_CLEAN[[#This Row],[Region]],Region_lookup[RegionCode],Region_lookup[RegionName])</f>
        <v>KwaZulu-Natal</v>
      </c>
      <c r="P2247" t="s">
        <v>22</v>
      </c>
      <c r="Q2247" t="str">
        <f>_xlfn.XLOOKUP(Orders_CLEAN[[#This Row],[EmployeeID]],Employees[EmployeeID],Employees[EmployeeName])</f>
        <v>Thabo Le Roux</v>
      </c>
      <c r="R2247" s="8">
        <f>Orders_CLEAN[[#This Row],[Quantity]]*Orders_CLEAN[[#This Row],[UnitPrice]]*(1-Orders_CLEAN[[#This Row],[Discount]])</f>
        <v>5710.4320000000007</v>
      </c>
      <c r="S2247" s="8">
        <f>Orders_CLEAN[[#This Row],[Cost]]*Orders_CLEAN[[#This Row],[Quantity]]</f>
        <v>3779.2999999999997</v>
      </c>
      <c r="T2247" s="8">
        <f>Orders_CLEAN[[#This Row],[LineTotal]]-Orders_CLEAN[[#This Row],[LineCost]]</f>
        <v>1931.132000000001</v>
      </c>
      <c r="U2247" s="8" t="str">
        <f>IFERROR(IF(Orders_CLEAN[[#This Row],[Profit]]/Orders_CLEAN[[#This Row],[LineTotal]]&gt;0.3, "High", IF(Orders_CLEAN[[#This Row],[Profit]]/Orders_CLEAN[[#This Row],[LineTotal]]&gt;=0.15, "Medium", "Low")), "Quantity Error!")</f>
        <v>High</v>
      </c>
      <c r="V2247" s="8" t="str">
        <f>IF(COUNTIF(Returns[OrderID], Orders_CLEAN[[#This Row],[OrderID]])&gt;0, "Yes", "No")</f>
        <v>Yes</v>
      </c>
      <c r="W2247" s="19">
        <f>IF(Orders_CLEAN[[#This Row],[Returned]]="Yes",1,0)</f>
        <v>1</v>
      </c>
    </row>
    <row r="2248" spans="1:23" x14ac:dyDescent="0.2">
      <c r="A2248" t="s">
        <v>3126</v>
      </c>
      <c r="B2248" s="5">
        <v>45774</v>
      </c>
      <c r="C2248" s="5" t="str">
        <f>IF(Orders_CLEAN[[#This Row],[Quantity]]="", "Quantity Error!", "Q"&amp;ROUNDUP(MONTH(Orders_CLEAN[[#This Row],[OrderDate]])/3,0))</f>
        <v>Q2</v>
      </c>
      <c r="D2248" t="s">
        <v>904</v>
      </c>
      <c r="E2248" t="str">
        <f>_xlfn.XLOOKUP(Orders_CLEAN[[#This Row],[CustomerID]],Customers[CustomerID],Customers[CustomerName])</f>
        <v>Elmarie Pretorius</v>
      </c>
      <c r="F2248" t="s">
        <v>114</v>
      </c>
      <c r="G2248" t="str">
        <f>_xlfn.XLOOKUP(Orders_CLEAN[[#This Row],[ProductID]],Products[ProductID],Products[ProductName])</f>
        <v>Staplers Model 4</v>
      </c>
      <c r="H2248" t="str">
        <f>_xlfn.XLOOKUP(Orders_CLEAN[[#This Row],[ProductName]],Products[ProductName],Products[Category])</f>
        <v>Office Supplies</v>
      </c>
      <c r="I2248" s="6">
        <f>_xlfn.XLOOKUP(Orders_CLEAN[[#This Row],[ProductID]],Products[ProductID],Products[Cost])</f>
        <v>465.76</v>
      </c>
      <c r="J2248">
        <v>10</v>
      </c>
      <c r="K2248" s="6">
        <v>906.25</v>
      </c>
      <c r="L2248" s="7">
        <v>0</v>
      </c>
      <c r="M2248" t="s">
        <v>27</v>
      </c>
      <c r="N2248" t="s">
        <v>21</v>
      </c>
      <c r="O2248" t="str">
        <f>_xlfn.XLOOKUP(Orders_CLEAN[[#This Row],[Region]],Region_lookup[RegionCode],Region_lookup[RegionName])</f>
        <v>KwaZulu-Natal</v>
      </c>
      <c r="P2248" t="s">
        <v>22</v>
      </c>
      <c r="Q2248" t="str">
        <f>_xlfn.XLOOKUP(Orders_CLEAN[[#This Row],[EmployeeID]],Employees[EmployeeID],Employees[EmployeeName])</f>
        <v>Thabo Le Roux</v>
      </c>
      <c r="R2248" s="8">
        <f>Orders_CLEAN[[#This Row],[Quantity]]*Orders_CLEAN[[#This Row],[UnitPrice]]*(1-Orders_CLEAN[[#This Row],[Discount]])</f>
        <v>9062.5</v>
      </c>
      <c r="S2248" s="8">
        <f>Orders_CLEAN[[#This Row],[Cost]]*Orders_CLEAN[[#This Row],[Quantity]]</f>
        <v>4657.6000000000004</v>
      </c>
      <c r="T2248" s="8">
        <f>Orders_CLEAN[[#This Row],[LineTotal]]-Orders_CLEAN[[#This Row],[LineCost]]</f>
        <v>4404.8999999999996</v>
      </c>
      <c r="U2248" s="8" t="str">
        <f>IFERROR(IF(Orders_CLEAN[[#This Row],[Profit]]/Orders_CLEAN[[#This Row],[LineTotal]]&gt;0.3, "High", IF(Orders_CLEAN[[#This Row],[Profit]]/Orders_CLEAN[[#This Row],[LineTotal]]&gt;=0.15, "Medium", "Low")), "Quantity Error!")</f>
        <v>High</v>
      </c>
      <c r="V2248" s="8" t="str">
        <f>IF(COUNTIF(Returns[OrderID], Orders_CLEAN[[#This Row],[OrderID]])&gt;0, "Yes", "No")</f>
        <v>Yes</v>
      </c>
      <c r="W2248" s="19">
        <f>IF(Orders_CLEAN[[#This Row],[Returned]]="Yes",1,0)</f>
        <v>1</v>
      </c>
    </row>
    <row r="2249" spans="1:23" x14ac:dyDescent="0.2">
      <c r="A2249" t="s">
        <v>3127</v>
      </c>
      <c r="B2249" s="5">
        <v>45548</v>
      </c>
      <c r="C2249" s="5" t="str">
        <f>IF(Orders_CLEAN[[#This Row],[Quantity]]="", "Quantity Error!", "Q"&amp;ROUNDUP(MONTH(Orders_CLEAN[[#This Row],[OrderDate]])/3,0))</f>
        <v>Q3</v>
      </c>
      <c r="D2249" t="s">
        <v>191</v>
      </c>
      <c r="E2249" t="str">
        <f>_xlfn.XLOOKUP(Orders_CLEAN[[#This Row],[CustomerID]],Customers[CustomerID],Customers[CustomerName])</f>
        <v>Pieter Steyn</v>
      </c>
      <c r="F2249" t="s">
        <v>142</v>
      </c>
      <c r="G2249" t="str">
        <f>_xlfn.XLOOKUP(Orders_CLEAN[[#This Row],[ProductID]],Products[ProductID],Products[ProductName])</f>
        <v>Laptops Model 3</v>
      </c>
      <c r="H2249" t="str">
        <f>_xlfn.XLOOKUP(Orders_CLEAN[[#This Row],[ProductName]],Products[ProductName],Products[Category])</f>
        <v>Technology</v>
      </c>
      <c r="I2249" s="6">
        <f>_xlfn.XLOOKUP(Orders_CLEAN[[#This Row],[ProductID]],Products[ProductID],Products[Cost])</f>
        <v>727.96</v>
      </c>
      <c r="J2249">
        <v>5</v>
      </c>
      <c r="K2249" s="6">
        <v>1118.93</v>
      </c>
      <c r="L2249" s="7">
        <v>0.1</v>
      </c>
      <c r="M2249" t="s">
        <v>36</v>
      </c>
      <c r="N2249" t="s">
        <v>47</v>
      </c>
      <c r="O2249" t="str">
        <f>_xlfn.XLOOKUP(Orders_CLEAN[[#This Row],[Region]],Region_lookup[RegionCode],Region_lookup[RegionName])</f>
        <v>Eastern Cape</v>
      </c>
      <c r="P2249" t="s">
        <v>48</v>
      </c>
      <c r="Q2249" t="str">
        <f>_xlfn.XLOOKUP(Orders_CLEAN[[#This Row],[EmployeeID]],Employees[EmployeeID],Employees[EmployeeName])</f>
        <v>Sipho Ndlovu</v>
      </c>
      <c r="R2249" s="8">
        <f>Orders_CLEAN[[#This Row],[Quantity]]*Orders_CLEAN[[#This Row],[UnitPrice]]*(1-Orders_CLEAN[[#This Row],[Discount]])</f>
        <v>5035.1850000000004</v>
      </c>
      <c r="S2249" s="8">
        <f>Orders_CLEAN[[#This Row],[Cost]]*Orders_CLEAN[[#This Row],[Quantity]]</f>
        <v>3639.8</v>
      </c>
      <c r="T2249" s="8">
        <f>Orders_CLEAN[[#This Row],[LineTotal]]-Orders_CLEAN[[#This Row],[LineCost]]</f>
        <v>1395.3850000000002</v>
      </c>
      <c r="U2249" s="8" t="str">
        <f>IFERROR(IF(Orders_CLEAN[[#This Row],[Profit]]/Orders_CLEAN[[#This Row],[LineTotal]]&gt;0.3, "High", IF(Orders_CLEAN[[#This Row],[Profit]]/Orders_CLEAN[[#This Row],[LineTotal]]&gt;=0.15, "Medium", "Low")), "Quantity Error!")</f>
        <v>Medium</v>
      </c>
      <c r="V2249" s="8" t="str">
        <f>IF(COUNTIF(Returns[OrderID], Orders_CLEAN[[#This Row],[OrderID]])&gt;0, "Yes", "No")</f>
        <v>No</v>
      </c>
      <c r="W2249" s="19">
        <f>IF(Orders_CLEAN[[#This Row],[Returned]]="Yes",1,0)</f>
        <v>0</v>
      </c>
    </row>
    <row r="2250" spans="1:23" x14ac:dyDescent="0.2">
      <c r="A2250" t="s">
        <v>3128</v>
      </c>
      <c r="B2250" s="5">
        <v>45490</v>
      </c>
      <c r="C2250" s="5" t="str">
        <f>IF(Orders_CLEAN[[#This Row],[Quantity]]="", "Quantity Error!", "Q"&amp;ROUNDUP(MONTH(Orders_CLEAN[[#This Row],[OrderDate]])/3,0))</f>
        <v>Q3</v>
      </c>
      <c r="D2250" t="s">
        <v>303</v>
      </c>
      <c r="E2250" t="str">
        <f>_xlfn.XLOOKUP(Orders_CLEAN[[#This Row],[CustomerID]],Customers[CustomerID],Customers[CustomerName])</f>
        <v>Chantelle Pretorius</v>
      </c>
      <c r="F2250" t="s">
        <v>114</v>
      </c>
      <c r="G2250" t="str">
        <f>_xlfn.XLOOKUP(Orders_CLEAN[[#This Row],[ProductID]],Products[ProductID],Products[ProductName])</f>
        <v>Staplers Model 4</v>
      </c>
      <c r="H2250" t="str">
        <f>_xlfn.XLOOKUP(Orders_CLEAN[[#This Row],[ProductName]],Products[ProductName],Products[Category])</f>
        <v>Office Supplies</v>
      </c>
      <c r="I2250" s="6">
        <f>_xlfn.XLOOKUP(Orders_CLEAN[[#This Row],[ProductID]],Products[ProductID],Products[Cost])</f>
        <v>465.76</v>
      </c>
      <c r="J2250">
        <v>1</v>
      </c>
      <c r="K2250" s="6">
        <v>906.25</v>
      </c>
      <c r="L2250" s="7">
        <v>0.2</v>
      </c>
      <c r="M2250" t="s">
        <v>27</v>
      </c>
      <c r="N2250" t="s">
        <v>14</v>
      </c>
      <c r="O2250" t="str">
        <f>_xlfn.XLOOKUP(Orders_CLEAN[[#This Row],[Region]],Region_lookup[RegionCode],Region_lookup[RegionName])</f>
        <v>Western Cape</v>
      </c>
      <c r="P2250" t="s">
        <v>93</v>
      </c>
      <c r="Q2250" t="str">
        <f>_xlfn.XLOOKUP(Orders_CLEAN[[#This Row],[EmployeeID]],Employees[EmployeeID],Employees[EmployeeName])</f>
        <v>Anja Zulu</v>
      </c>
      <c r="R2250" s="8">
        <f>Orders_CLEAN[[#This Row],[Quantity]]*Orders_CLEAN[[#This Row],[UnitPrice]]*(1-Orders_CLEAN[[#This Row],[Discount]])</f>
        <v>725</v>
      </c>
      <c r="S2250" s="8">
        <f>Orders_CLEAN[[#This Row],[Cost]]*Orders_CLEAN[[#This Row],[Quantity]]</f>
        <v>465.76</v>
      </c>
      <c r="T2250" s="8">
        <f>Orders_CLEAN[[#This Row],[LineTotal]]-Orders_CLEAN[[#This Row],[LineCost]]</f>
        <v>259.24</v>
      </c>
      <c r="U2250" s="8" t="str">
        <f>IFERROR(IF(Orders_CLEAN[[#This Row],[Profit]]/Orders_CLEAN[[#This Row],[LineTotal]]&gt;0.3, "High", IF(Orders_CLEAN[[#This Row],[Profit]]/Orders_CLEAN[[#This Row],[LineTotal]]&gt;=0.15, "Medium", "Low")), "Quantity Error!")</f>
        <v>High</v>
      </c>
      <c r="V2250" s="8" t="str">
        <f>IF(COUNTIF(Returns[OrderID], Orders_CLEAN[[#This Row],[OrderID]])&gt;0, "Yes", "No")</f>
        <v>No</v>
      </c>
      <c r="W2250" s="19">
        <f>IF(Orders_CLEAN[[#This Row],[Returned]]="Yes",1,0)</f>
        <v>0</v>
      </c>
    </row>
    <row r="2251" spans="1:23" x14ac:dyDescent="0.2">
      <c r="A2251" t="s">
        <v>3129</v>
      </c>
      <c r="B2251" s="5">
        <v>45436</v>
      </c>
      <c r="C2251" s="5" t="str">
        <f>IF(Orders_CLEAN[[#This Row],[Quantity]]="", "Quantity Error!", "Q"&amp;ROUNDUP(MONTH(Orders_CLEAN[[#This Row],[OrderDate]])/3,0))</f>
        <v>Q2</v>
      </c>
      <c r="D2251" t="s">
        <v>510</v>
      </c>
      <c r="E2251" t="str">
        <f>_xlfn.XLOOKUP(Orders_CLEAN[[#This Row],[CustomerID]],Customers[CustomerID],Customers[CustomerName])</f>
        <v>Anja Sithole</v>
      </c>
      <c r="F2251" t="s">
        <v>148</v>
      </c>
      <c r="G2251" t="str">
        <f>_xlfn.XLOOKUP(Orders_CLEAN[[#This Row],[ProductID]],Products[ProductID],Products[ProductName])</f>
        <v>Tables Model 3</v>
      </c>
      <c r="H2251" t="str">
        <f>_xlfn.XLOOKUP(Orders_CLEAN[[#This Row],[ProductName]],Products[ProductName],Products[Category])</f>
        <v>Furniture</v>
      </c>
      <c r="I2251" s="6">
        <f>_xlfn.XLOOKUP(Orders_CLEAN[[#This Row],[ProductID]],Products[ProductID],Products[Cost])</f>
        <v>190.89</v>
      </c>
      <c r="J2251">
        <v>11</v>
      </c>
      <c r="K2251" s="6">
        <v>243.15</v>
      </c>
      <c r="L2251" s="7">
        <v>0</v>
      </c>
      <c r="M2251" t="s">
        <v>62</v>
      </c>
      <c r="N2251" t="s">
        <v>47</v>
      </c>
      <c r="O2251" t="str">
        <f>_xlfn.XLOOKUP(Orders_CLEAN[[#This Row],[Region]],Region_lookup[RegionCode],Region_lookup[RegionName])</f>
        <v>Eastern Cape</v>
      </c>
      <c r="P2251" t="s">
        <v>48</v>
      </c>
      <c r="Q2251" t="str">
        <f>_xlfn.XLOOKUP(Orders_CLEAN[[#This Row],[EmployeeID]],Employees[EmployeeID],Employees[EmployeeName])</f>
        <v>Sipho Ndlovu</v>
      </c>
      <c r="R2251" s="8">
        <f>Orders_CLEAN[[#This Row],[Quantity]]*Orders_CLEAN[[#This Row],[UnitPrice]]*(1-Orders_CLEAN[[#This Row],[Discount]])</f>
        <v>2674.65</v>
      </c>
      <c r="S2251" s="8">
        <f>Orders_CLEAN[[#This Row],[Cost]]*Orders_CLEAN[[#This Row],[Quantity]]</f>
        <v>2099.79</v>
      </c>
      <c r="T2251" s="8">
        <f>Orders_CLEAN[[#This Row],[LineTotal]]-Orders_CLEAN[[#This Row],[LineCost]]</f>
        <v>574.86000000000013</v>
      </c>
      <c r="U2251" s="8" t="str">
        <f>IFERROR(IF(Orders_CLEAN[[#This Row],[Profit]]/Orders_CLEAN[[#This Row],[LineTotal]]&gt;0.3, "High", IF(Orders_CLEAN[[#This Row],[Profit]]/Orders_CLEAN[[#This Row],[LineTotal]]&gt;=0.15, "Medium", "Low")), "Quantity Error!")</f>
        <v>Medium</v>
      </c>
      <c r="V2251" s="8" t="str">
        <f>IF(COUNTIF(Returns[OrderID], Orders_CLEAN[[#This Row],[OrderID]])&gt;0, "Yes", "No")</f>
        <v>No</v>
      </c>
      <c r="W2251" s="19">
        <f>IF(Orders_CLEAN[[#This Row],[Returned]]="Yes",1,0)</f>
        <v>0</v>
      </c>
    </row>
    <row r="2252" spans="1:23" x14ac:dyDescent="0.2">
      <c r="A2252" t="s">
        <v>3130</v>
      </c>
      <c r="B2252" s="5">
        <v>45488</v>
      </c>
      <c r="C2252" s="5" t="str">
        <f>IF(Orders_CLEAN[[#This Row],[Quantity]]="", "Quantity Error!", "Q"&amp;ROUNDUP(MONTH(Orders_CLEAN[[#This Row],[OrderDate]])/3,0))</f>
        <v>Q3</v>
      </c>
      <c r="D2252" t="s">
        <v>177</v>
      </c>
      <c r="E2252" t="str">
        <f>_xlfn.XLOOKUP(Orders_CLEAN[[#This Row],[CustomerID]],Customers[CustomerID],Customers[CustomerName])</f>
        <v>Zanele Pretorius</v>
      </c>
      <c r="F2252" t="s">
        <v>136</v>
      </c>
      <c r="G2252" t="str">
        <f>_xlfn.XLOOKUP(Orders_CLEAN[[#This Row],[ProductID]],Products[ProductID],Products[ProductName])</f>
        <v>Chairs Model 4</v>
      </c>
      <c r="H2252" t="str">
        <f>_xlfn.XLOOKUP(Orders_CLEAN[[#This Row],[ProductName]],Products[ProductName],Products[Category])</f>
        <v>Furniture</v>
      </c>
      <c r="I2252" s="6">
        <f>_xlfn.XLOOKUP(Orders_CLEAN[[#This Row],[ProductID]],Products[ProductID],Products[Cost])</f>
        <v>784.05</v>
      </c>
      <c r="J2252">
        <v>10</v>
      </c>
      <c r="K2252" s="6">
        <v>1700.53</v>
      </c>
      <c r="L2252" s="7">
        <v>0</v>
      </c>
      <c r="M2252" t="s">
        <v>13</v>
      </c>
      <c r="N2252" t="s">
        <v>14</v>
      </c>
      <c r="O2252" t="str">
        <f>_xlfn.XLOOKUP(Orders_CLEAN[[#This Row],[Region]],Region_lookup[RegionCode],Region_lookup[RegionName])</f>
        <v>Western Cape</v>
      </c>
      <c r="P2252" t="s">
        <v>15</v>
      </c>
      <c r="Q2252" t="str">
        <f>_xlfn.XLOOKUP(Orders_CLEAN[[#This Row],[EmployeeID]],Employees[EmployeeID],Employees[EmployeeName])</f>
        <v>Anja Fourie</v>
      </c>
      <c r="R2252" s="8">
        <f>Orders_CLEAN[[#This Row],[Quantity]]*Orders_CLEAN[[#This Row],[UnitPrice]]*(1-Orders_CLEAN[[#This Row],[Discount]])</f>
        <v>17005.3</v>
      </c>
      <c r="S2252" s="8">
        <f>Orders_CLEAN[[#This Row],[Cost]]*Orders_CLEAN[[#This Row],[Quantity]]</f>
        <v>7840.5</v>
      </c>
      <c r="T2252" s="8">
        <f>Orders_CLEAN[[#This Row],[LineTotal]]-Orders_CLEAN[[#This Row],[LineCost]]</f>
        <v>9164.7999999999993</v>
      </c>
      <c r="U2252" s="8" t="str">
        <f>IFERROR(IF(Orders_CLEAN[[#This Row],[Profit]]/Orders_CLEAN[[#This Row],[LineTotal]]&gt;0.3, "High", IF(Orders_CLEAN[[#This Row],[Profit]]/Orders_CLEAN[[#This Row],[LineTotal]]&gt;=0.15, "Medium", "Low")), "Quantity Error!")</f>
        <v>High</v>
      </c>
      <c r="V2252" s="8" t="str">
        <f>IF(COUNTIF(Returns[OrderID], Orders_CLEAN[[#This Row],[OrderID]])&gt;0, "Yes", "No")</f>
        <v>No</v>
      </c>
      <c r="W2252" s="19">
        <f>IF(Orders_CLEAN[[#This Row],[Returned]]="Yes",1,0)</f>
        <v>0</v>
      </c>
    </row>
    <row r="2253" spans="1:23" x14ac:dyDescent="0.2">
      <c r="A2253" t="s">
        <v>3132</v>
      </c>
      <c r="B2253" s="5">
        <v>45454</v>
      </c>
      <c r="C2253" s="5" t="str">
        <f>IF(Orders_CLEAN[[#This Row],[Quantity]]="", "Quantity Error!", "Q"&amp;ROUNDUP(MONTH(Orders_CLEAN[[#This Row],[OrderDate]])/3,0))</f>
        <v>Q2</v>
      </c>
      <c r="D2253" t="s">
        <v>210</v>
      </c>
      <c r="E2253" t="str">
        <f>_xlfn.XLOOKUP(Orders_CLEAN[[#This Row],[CustomerID]],Customers[CustomerID],Customers[CustomerName])</f>
        <v>Riaan Kruger</v>
      </c>
      <c r="F2253" t="s">
        <v>231</v>
      </c>
      <c r="G2253" t="str">
        <f>_xlfn.XLOOKUP(Orders_CLEAN[[#This Row],[ProductID]],Products[ProductID],Products[ProductName])</f>
        <v>Accessories Model 2</v>
      </c>
      <c r="H2253" t="str">
        <f>_xlfn.XLOOKUP(Orders_CLEAN[[#This Row],[ProductName]],Products[ProductName],Products[Category])</f>
        <v>Technology</v>
      </c>
      <c r="I2253" s="6">
        <f>_xlfn.XLOOKUP(Orders_CLEAN[[#This Row],[ProductID]],Products[ProductID],Products[Cost])</f>
        <v>31.01</v>
      </c>
      <c r="J2253">
        <v>8</v>
      </c>
      <c r="K2253" s="6">
        <v>49.68</v>
      </c>
      <c r="L2253" s="7">
        <v>0.2</v>
      </c>
      <c r="M2253" t="s">
        <v>27</v>
      </c>
      <c r="N2253" t="s">
        <v>31</v>
      </c>
      <c r="O2253" t="str">
        <f>_xlfn.XLOOKUP(Orders_CLEAN[[#This Row],[Region]],Region_lookup[RegionCode],Region_lookup[RegionName])</f>
        <v>Gauteng</v>
      </c>
      <c r="P2253" t="s">
        <v>32</v>
      </c>
      <c r="Q2253" t="str">
        <f>_xlfn.XLOOKUP(Orders_CLEAN[[#This Row],[EmployeeID]],Employees[EmployeeID],Employees[EmployeeName])</f>
        <v>Nomvula Mokoena</v>
      </c>
      <c r="R2253" s="8">
        <f>Orders_CLEAN[[#This Row],[Quantity]]*Orders_CLEAN[[#This Row],[UnitPrice]]*(1-Orders_CLEAN[[#This Row],[Discount]])</f>
        <v>317.952</v>
      </c>
      <c r="S2253" s="8">
        <f>Orders_CLEAN[[#This Row],[Cost]]*Orders_CLEAN[[#This Row],[Quantity]]</f>
        <v>248.08</v>
      </c>
      <c r="T2253" s="8">
        <f>Orders_CLEAN[[#This Row],[LineTotal]]-Orders_CLEAN[[#This Row],[LineCost]]</f>
        <v>69.871999999999986</v>
      </c>
      <c r="U2253" s="8" t="str">
        <f>IFERROR(IF(Orders_CLEAN[[#This Row],[Profit]]/Orders_CLEAN[[#This Row],[LineTotal]]&gt;0.3, "High", IF(Orders_CLEAN[[#This Row],[Profit]]/Orders_CLEAN[[#This Row],[LineTotal]]&gt;=0.15, "Medium", "Low")), "Quantity Error!")</f>
        <v>Medium</v>
      </c>
      <c r="V2253" s="8" t="str">
        <f>IF(COUNTIF(Returns[OrderID], Orders_CLEAN[[#This Row],[OrderID]])&gt;0, "Yes", "No")</f>
        <v>Yes</v>
      </c>
      <c r="W2253" s="19">
        <f>IF(Orders_CLEAN[[#This Row],[Returned]]="Yes",1,0)</f>
        <v>1</v>
      </c>
    </row>
    <row r="2254" spans="1:23" x14ac:dyDescent="0.2">
      <c r="A2254" t="s">
        <v>3133</v>
      </c>
      <c r="B2254" s="5">
        <v>45524</v>
      </c>
      <c r="C2254" s="5" t="str">
        <f>IF(Orders_CLEAN[[#This Row],[Quantity]]="", "Quantity Error!", "Q"&amp;ROUNDUP(MONTH(Orders_CLEAN[[#This Row],[OrderDate]])/3,0))</f>
        <v>Q3</v>
      </c>
      <c r="D2254" t="s">
        <v>87</v>
      </c>
      <c r="E2254" t="str">
        <f>_xlfn.XLOOKUP(Orders_CLEAN[[#This Row],[CustomerID]],Customers[CustomerID],Customers[CustomerName])</f>
        <v>Lerato Botha</v>
      </c>
      <c r="F2254" t="s">
        <v>142</v>
      </c>
      <c r="G2254" t="str">
        <f>_xlfn.XLOOKUP(Orders_CLEAN[[#This Row],[ProductID]],Products[ProductID],Products[ProductName])</f>
        <v>Laptops Model 3</v>
      </c>
      <c r="H2254" t="str">
        <f>_xlfn.XLOOKUP(Orders_CLEAN[[#This Row],[ProductName]],Products[ProductName],Products[Category])</f>
        <v>Technology</v>
      </c>
      <c r="I2254" s="6">
        <f>_xlfn.XLOOKUP(Orders_CLEAN[[#This Row],[ProductID]],Products[ProductID],Products[Cost])</f>
        <v>727.96</v>
      </c>
      <c r="J2254">
        <v>9</v>
      </c>
      <c r="K2254" s="6">
        <v>1118.93</v>
      </c>
      <c r="L2254" s="7">
        <v>0.2</v>
      </c>
      <c r="M2254" t="s">
        <v>62</v>
      </c>
      <c r="N2254" t="s">
        <v>31</v>
      </c>
      <c r="O2254" t="str">
        <f>_xlfn.XLOOKUP(Orders_CLEAN[[#This Row],[Region]],Region_lookup[RegionCode],Region_lookup[RegionName])</f>
        <v>Gauteng</v>
      </c>
      <c r="P2254" t="s">
        <v>43</v>
      </c>
      <c r="Q2254" t="str">
        <f>_xlfn.XLOOKUP(Orders_CLEAN[[#This Row],[EmployeeID]],Employees[EmployeeID],Employees[EmployeeName])</f>
        <v>Thabo Dlamini</v>
      </c>
      <c r="R2254" s="8">
        <f>Orders_CLEAN[[#This Row],[Quantity]]*Orders_CLEAN[[#This Row],[UnitPrice]]*(1-Orders_CLEAN[[#This Row],[Discount]])</f>
        <v>8056.2960000000012</v>
      </c>
      <c r="S2254" s="8">
        <f>Orders_CLEAN[[#This Row],[Cost]]*Orders_CLEAN[[#This Row],[Quantity]]</f>
        <v>6551.64</v>
      </c>
      <c r="T2254" s="8">
        <f>Orders_CLEAN[[#This Row],[LineTotal]]-Orders_CLEAN[[#This Row],[LineCost]]</f>
        <v>1504.6560000000009</v>
      </c>
      <c r="U2254" s="8" t="str">
        <f>IFERROR(IF(Orders_CLEAN[[#This Row],[Profit]]/Orders_CLEAN[[#This Row],[LineTotal]]&gt;0.3, "High", IF(Orders_CLEAN[[#This Row],[Profit]]/Orders_CLEAN[[#This Row],[LineTotal]]&gt;=0.15, "Medium", "Low")), "Quantity Error!")</f>
        <v>Medium</v>
      </c>
      <c r="V2254" s="8" t="str">
        <f>IF(COUNTIF(Returns[OrderID], Orders_CLEAN[[#This Row],[OrderID]])&gt;0, "Yes", "No")</f>
        <v>No</v>
      </c>
      <c r="W2254" s="19">
        <f>IF(Orders_CLEAN[[#This Row],[Returned]]="Yes",1,0)</f>
        <v>0</v>
      </c>
    </row>
    <row r="2255" spans="1:23" x14ac:dyDescent="0.2">
      <c r="A2255" t="s">
        <v>3134</v>
      </c>
      <c r="B2255" s="5">
        <v>45350</v>
      </c>
      <c r="C2255" s="5" t="str">
        <f>IF(Orders_CLEAN[[#This Row],[Quantity]]="", "Quantity Error!", "Q"&amp;ROUNDUP(MONTH(Orders_CLEAN[[#This Row],[OrderDate]])/3,0))</f>
        <v>Q1</v>
      </c>
      <c r="D2255" t="s">
        <v>154</v>
      </c>
      <c r="E2255" t="str">
        <f>_xlfn.XLOOKUP(Orders_CLEAN[[#This Row],[CustomerID]],Customers[CustomerID],Customers[CustomerName])</f>
        <v>Nomvula Mahlangu</v>
      </c>
      <c r="F2255" t="s">
        <v>26</v>
      </c>
      <c r="G2255" t="str">
        <f>_xlfn.XLOOKUP(Orders_CLEAN[[#This Row],[ProductID]],Products[ProductID],Products[ProductName])</f>
        <v>Bookcases Model 3</v>
      </c>
      <c r="H2255" t="str">
        <f>_xlfn.XLOOKUP(Orders_CLEAN[[#This Row],[ProductName]],Products[ProductName],Products[Category])</f>
        <v>Furniture</v>
      </c>
      <c r="I2255" s="6">
        <f>_xlfn.XLOOKUP(Orders_CLEAN[[#This Row],[ProductID]],Products[ProductID],Products[Cost])</f>
        <v>431.57</v>
      </c>
      <c r="J2255">
        <v>3</v>
      </c>
      <c r="K2255" s="6">
        <v>725.92</v>
      </c>
      <c r="L2255" s="7">
        <v>0.05</v>
      </c>
      <c r="M2255" t="s">
        <v>62</v>
      </c>
      <c r="N2255" t="s">
        <v>31</v>
      </c>
      <c r="O2255" t="str">
        <f>_xlfn.XLOOKUP(Orders_CLEAN[[#This Row],[Region]],Region_lookup[RegionCode],Region_lookup[RegionName])</f>
        <v>Gauteng</v>
      </c>
      <c r="P2255" t="s">
        <v>52</v>
      </c>
      <c r="Q2255" t="str">
        <f>_xlfn.XLOOKUP(Orders_CLEAN[[#This Row],[EmployeeID]],Employees[EmployeeID],Employees[EmployeeName])</f>
        <v>Precious Mbatha</v>
      </c>
      <c r="R2255" s="8">
        <f>Orders_CLEAN[[#This Row],[Quantity]]*Orders_CLEAN[[#This Row],[UnitPrice]]*(1-Orders_CLEAN[[#This Row],[Discount]])</f>
        <v>2068.8719999999998</v>
      </c>
      <c r="S2255" s="8">
        <f>Orders_CLEAN[[#This Row],[Cost]]*Orders_CLEAN[[#This Row],[Quantity]]</f>
        <v>1294.71</v>
      </c>
      <c r="T2255" s="8">
        <f>Orders_CLEAN[[#This Row],[LineTotal]]-Orders_CLEAN[[#This Row],[LineCost]]</f>
        <v>774.16199999999981</v>
      </c>
      <c r="U2255" s="8" t="str">
        <f>IFERROR(IF(Orders_CLEAN[[#This Row],[Profit]]/Orders_CLEAN[[#This Row],[LineTotal]]&gt;0.3, "High", IF(Orders_CLEAN[[#This Row],[Profit]]/Orders_CLEAN[[#This Row],[LineTotal]]&gt;=0.15, "Medium", "Low")), "Quantity Error!")</f>
        <v>High</v>
      </c>
      <c r="V2255" s="8" t="str">
        <f>IF(COUNTIF(Returns[OrderID], Orders_CLEAN[[#This Row],[OrderID]])&gt;0, "Yes", "No")</f>
        <v>No</v>
      </c>
      <c r="W2255" s="19">
        <f>IF(Orders_CLEAN[[#This Row],[Returned]]="Yes",1,0)</f>
        <v>0</v>
      </c>
    </row>
    <row r="2256" spans="1:23" x14ac:dyDescent="0.2">
      <c r="A2256" t="s">
        <v>3135</v>
      </c>
      <c r="B2256" s="5">
        <v>45346</v>
      </c>
      <c r="C2256" s="5" t="str">
        <f>IF(Orders_CLEAN[[#This Row],[Quantity]]="", "Quantity Error!", "Q"&amp;ROUNDUP(MONTH(Orders_CLEAN[[#This Row],[OrderDate]])/3,0))</f>
        <v>Q1</v>
      </c>
      <c r="D2256" t="s">
        <v>113</v>
      </c>
      <c r="E2256" t="str">
        <f>_xlfn.XLOOKUP(Orders_CLEAN[[#This Row],[CustomerID]],Customers[CustomerID],Customers[CustomerName])</f>
        <v>Johan Van Der Merwe</v>
      </c>
      <c r="F2256" t="s">
        <v>100</v>
      </c>
      <c r="G2256" t="str">
        <f>_xlfn.XLOOKUP(Orders_CLEAN[[#This Row],[ProductID]],Products[ProductID],Products[ProductName])</f>
        <v>Printers Model 1</v>
      </c>
      <c r="H2256" t="str">
        <f>_xlfn.XLOOKUP(Orders_CLEAN[[#This Row],[ProductName]],Products[ProductName],Products[Category])</f>
        <v>Technology</v>
      </c>
      <c r="I2256" s="6">
        <f>_xlfn.XLOOKUP(Orders_CLEAN[[#This Row],[ProductID]],Products[ProductID],Products[Cost])</f>
        <v>595.79999999999995</v>
      </c>
      <c r="J2256">
        <v>7</v>
      </c>
      <c r="K2256" s="6">
        <v>1280.18</v>
      </c>
      <c r="L2256" s="7">
        <v>0.1</v>
      </c>
      <c r="M2256" t="s">
        <v>13</v>
      </c>
      <c r="N2256" t="s">
        <v>14</v>
      </c>
      <c r="O2256" t="str">
        <f>_xlfn.XLOOKUP(Orders_CLEAN[[#This Row],[Region]],Region_lookup[RegionCode],Region_lookup[RegionName])</f>
        <v>Western Cape</v>
      </c>
      <c r="P2256" t="s">
        <v>82</v>
      </c>
      <c r="Q2256" t="str">
        <f>_xlfn.XLOOKUP(Orders_CLEAN[[#This Row],[EmployeeID]],Employees[EmployeeID],Employees[EmployeeName])</f>
        <v>Thabo Pretorius</v>
      </c>
      <c r="R2256" s="8">
        <f>Orders_CLEAN[[#This Row],[Quantity]]*Orders_CLEAN[[#This Row],[UnitPrice]]*(1-Orders_CLEAN[[#This Row],[Discount]])</f>
        <v>8065.134</v>
      </c>
      <c r="S2256" s="8">
        <f>Orders_CLEAN[[#This Row],[Cost]]*Orders_CLEAN[[#This Row],[Quantity]]</f>
        <v>4170.5999999999995</v>
      </c>
      <c r="T2256" s="8">
        <f>Orders_CLEAN[[#This Row],[LineTotal]]-Orders_CLEAN[[#This Row],[LineCost]]</f>
        <v>3894.5340000000006</v>
      </c>
      <c r="U2256" s="8" t="str">
        <f>IFERROR(IF(Orders_CLEAN[[#This Row],[Profit]]/Orders_CLEAN[[#This Row],[LineTotal]]&gt;0.3, "High", IF(Orders_CLEAN[[#This Row],[Profit]]/Orders_CLEAN[[#This Row],[LineTotal]]&gt;=0.15, "Medium", "Low")), "Quantity Error!")</f>
        <v>High</v>
      </c>
      <c r="V2256" s="8" t="str">
        <f>IF(COUNTIF(Returns[OrderID], Orders_CLEAN[[#This Row],[OrderID]])&gt;0, "Yes", "No")</f>
        <v>No</v>
      </c>
      <c r="W2256" s="19">
        <f>IF(Orders_CLEAN[[#This Row],[Returned]]="Yes",1,0)</f>
        <v>0</v>
      </c>
    </row>
    <row r="2257" spans="1:23" x14ac:dyDescent="0.2">
      <c r="A2257" t="s">
        <v>3137</v>
      </c>
      <c r="B2257" s="5">
        <v>45716</v>
      </c>
      <c r="C2257" s="5" t="str">
        <f>IF(Orders_CLEAN[[#This Row],[Quantity]]="", "Quantity Error!", "Q"&amp;ROUNDUP(MONTH(Orders_CLEAN[[#This Row],[OrderDate]])/3,0))</f>
        <v>Q1</v>
      </c>
      <c r="D2257" t="s">
        <v>147</v>
      </c>
      <c r="E2257" t="str">
        <f>_xlfn.XLOOKUP(Orders_CLEAN[[#This Row],[CustomerID]],Customers[CustomerID],Customers[CustomerName])</f>
        <v>Anja Botha</v>
      </c>
      <c r="F2257" t="s">
        <v>12</v>
      </c>
      <c r="G2257" t="str">
        <f>_xlfn.XLOOKUP(Orders_CLEAN[[#This Row],[ProductID]],Products[ProductID],Products[ProductName])</f>
        <v>Printers Model 3</v>
      </c>
      <c r="H2257" t="str">
        <f>_xlfn.XLOOKUP(Orders_CLEAN[[#This Row],[ProductName]],Products[ProductName],Products[Category])</f>
        <v>Technology</v>
      </c>
      <c r="I2257" s="6">
        <f>_xlfn.XLOOKUP(Orders_CLEAN[[#This Row],[ProductID]],Products[ProductID],Products[Cost])</f>
        <v>127.85</v>
      </c>
      <c r="J2257">
        <v>3</v>
      </c>
      <c r="K2257" s="6">
        <v>210.2</v>
      </c>
      <c r="L2257" s="7">
        <v>0.2</v>
      </c>
      <c r="M2257" t="s">
        <v>36</v>
      </c>
      <c r="N2257" t="s">
        <v>31</v>
      </c>
      <c r="O2257" t="str">
        <f>_xlfn.XLOOKUP(Orders_CLEAN[[#This Row],[Region]],Region_lookup[RegionCode],Region_lookup[RegionName])</f>
        <v>Gauteng</v>
      </c>
      <c r="P2257" t="s">
        <v>43</v>
      </c>
      <c r="Q2257" t="str">
        <f>_xlfn.XLOOKUP(Orders_CLEAN[[#This Row],[EmployeeID]],Employees[EmployeeID],Employees[EmployeeName])</f>
        <v>Thabo Dlamini</v>
      </c>
      <c r="R2257" s="8">
        <f>Orders_CLEAN[[#This Row],[Quantity]]*Orders_CLEAN[[#This Row],[UnitPrice]]*(1-Orders_CLEAN[[#This Row],[Discount]])</f>
        <v>504.47999999999996</v>
      </c>
      <c r="S2257" s="8">
        <f>Orders_CLEAN[[#This Row],[Cost]]*Orders_CLEAN[[#This Row],[Quantity]]</f>
        <v>383.54999999999995</v>
      </c>
      <c r="T2257" s="8">
        <f>Orders_CLEAN[[#This Row],[LineTotal]]-Orders_CLEAN[[#This Row],[LineCost]]</f>
        <v>120.93</v>
      </c>
      <c r="U2257" s="8" t="str">
        <f>IFERROR(IF(Orders_CLEAN[[#This Row],[Profit]]/Orders_CLEAN[[#This Row],[LineTotal]]&gt;0.3, "High", IF(Orders_CLEAN[[#This Row],[Profit]]/Orders_CLEAN[[#This Row],[LineTotal]]&gt;=0.15, "Medium", "Low")), "Quantity Error!")</f>
        <v>Medium</v>
      </c>
      <c r="V2257" s="8" t="str">
        <f>IF(COUNTIF(Returns[OrderID], Orders_CLEAN[[#This Row],[OrderID]])&gt;0, "Yes", "No")</f>
        <v>No</v>
      </c>
      <c r="W2257" s="19">
        <f>IF(Orders_CLEAN[[#This Row],[Returned]]="Yes",1,0)</f>
        <v>0</v>
      </c>
    </row>
    <row r="2258" spans="1:23" x14ac:dyDescent="0.2">
      <c r="A2258" t="s">
        <v>3138</v>
      </c>
      <c r="B2258" s="5">
        <v>45340</v>
      </c>
      <c r="C2258" s="5" t="str">
        <f>IF(Orders_CLEAN[[#This Row],[Quantity]]="", "Quantity Error!", "Q"&amp;ROUNDUP(MONTH(Orders_CLEAN[[#This Row],[OrderDate]])/3,0))</f>
        <v>Q1</v>
      </c>
      <c r="D2258" t="s">
        <v>135</v>
      </c>
      <c r="E2258" t="str">
        <f>_xlfn.XLOOKUP(Orders_CLEAN[[#This Row],[CustomerID]],Customers[CustomerID],Customers[CustomerName])</f>
        <v>Nomvula Mbatha</v>
      </c>
      <c r="F2258" t="s">
        <v>148</v>
      </c>
      <c r="G2258" t="str">
        <f>_xlfn.XLOOKUP(Orders_CLEAN[[#This Row],[ProductID]],Products[ProductID],Products[ProductName])</f>
        <v>Tables Model 3</v>
      </c>
      <c r="H2258" t="str">
        <f>_xlfn.XLOOKUP(Orders_CLEAN[[#This Row],[ProductName]],Products[ProductName],Products[Category])</f>
        <v>Furniture</v>
      </c>
      <c r="I2258" s="6">
        <f>_xlfn.XLOOKUP(Orders_CLEAN[[#This Row],[ProductID]],Products[ProductID],Products[Cost])</f>
        <v>190.89</v>
      </c>
      <c r="J2258">
        <v>3</v>
      </c>
      <c r="K2258" s="6">
        <v>243.15</v>
      </c>
      <c r="L2258" s="7">
        <v>0</v>
      </c>
      <c r="M2258" t="s">
        <v>36</v>
      </c>
      <c r="N2258" t="s">
        <v>47</v>
      </c>
      <c r="O2258" t="str">
        <f>_xlfn.XLOOKUP(Orders_CLEAN[[#This Row],[Region]],Region_lookup[RegionCode],Region_lookup[RegionName])</f>
        <v>Eastern Cape</v>
      </c>
      <c r="P2258" t="s">
        <v>75</v>
      </c>
      <c r="Q2258" t="str">
        <f>_xlfn.XLOOKUP(Orders_CLEAN[[#This Row],[EmployeeID]],Employees[EmployeeID],Employees[EmployeeName])</f>
        <v>Francois Steyn</v>
      </c>
      <c r="R2258" s="8">
        <f>Orders_CLEAN[[#This Row],[Quantity]]*Orders_CLEAN[[#This Row],[UnitPrice]]*(1-Orders_CLEAN[[#This Row],[Discount]])</f>
        <v>729.45</v>
      </c>
      <c r="S2258" s="8">
        <f>Orders_CLEAN[[#This Row],[Cost]]*Orders_CLEAN[[#This Row],[Quantity]]</f>
        <v>572.66999999999996</v>
      </c>
      <c r="T2258" s="8">
        <f>Orders_CLEAN[[#This Row],[LineTotal]]-Orders_CLEAN[[#This Row],[LineCost]]</f>
        <v>156.78000000000009</v>
      </c>
      <c r="U2258" s="8" t="str">
        <f>IFERROR(IF(Orders_CLEAN[[#This Row],[Profit]]/Orders_CLEAN[[#This Row],[LineTotal]]&gt;0.3, "High", IF(Orders_CLEAN[[#This Row],[Profit]]/Orders_CLEAN[[#This Row],[LineTotal]]&gt;=0.15, "Medium", "Low")), "Quantity Error!")</f>
        <v>Medium</v>
      </c>
      <c r="V2258" s="8" t="str">
        <f>IF(COUNTIF(Returns[OrderID], Orders_CLEAN[[#This Row],[OrderID]])&gt;0, "Yes", "No")</f>
        <v>No</v>
      </c>
      <c r="W2258" s="19">
        <f>IF(Orders_CLEAN[[#This Row],[Returned]]="Yes",1,0)</f>
        <v>0</v>
      </c>
    </row>
    <row r="2259" spans="1:23" x14ac:dyDescent="0.2">
      <c r="A2259" t="s">
        <v>3139</v>
      </c>
      <c r="B2259" s="5">
        <v>45521</v>
      </c>
      <c r="C2259" s="5" t="str">
        <f>IF(Orders_CLEAN[[#This Row],[Quantity]]="", "Quantity Error!", "Q"&amp;ROUNDUP(MONTH(Orders_CLEAN[[#This Row],[OrderDate]])/3,0))</f>
        <v>Q3</v>
      </c>
      <c r="D2259" t="s">
        <v>204</v>
      </c>
      <c r="E2259" t="str">
        <f>_xlfn.XLOOKUP(Orders_CLEAN[[#This Row],[CustomerID]],Customers[CustomerID],Customers[CustomerName])</f>
        <v>Elmarie Mbatha</v>
      </c>
      <c r="F2259" t="s">
        <v>127</v>
      </c>
      <c r="G2259" t="str">
        <f>_xlfn.XLOOKUP(Orders_CLEAN[[#This Row],[ProductID]],Products[ProductID],Products[ProductName])</f>
        <v>Staplers Model 3</v>
      </c>
      <c r="H2259" t="str">
        <f>_xlfn.XLOOKUP(Orders_CLEAN[[#This Row],[ProductName]],Products[ProductName],Products[Category])</f>
        <v>Office Supplies</v>
      </c>
      <c r="I2259" s="6">
        <f>_xlfn.XLOOKUP(Orders_CLEAN[[#This Row],[ProductID]],Products[ProductID],Products[Cost])</f>
        <v>250.6</v>
      </c>
      <c r="J2259">
        <v>8</v>
      </c>
      <c r="K2259" s="6">
        <v>418.2</v>
      </c>
      <c r="L2259" s="7">
        <v>0</v>
      </c>
      <c r="M2259" t="s">
        <v>13</v>
      </c>
      <c r="N2259" t="s">
        <v>14</v>
      </c>
      <c r="O2259" t="str">
        <f>_xlfn.XLOOKUP(Orders_CLEAN[[#This Row],[Region]],Region_lookup[RegionCode],Region_lookup[RegionName])</f>
        <v>Western Cape</v>
      </c>
      <c r="P2259" t="s">
        <v>15</v>
      </c>
      <c r="Q2259" t="str">
        <f>_xlfn.XLOOKUP(Orders_CLEAN[[#This Row],[EmployeeID]],Employees[EmployeeID],Employees[EmployeeName])</f>
        <v>Anja Fourie</v>
      </c>
      <c r="R2259" s="8">
        <f>Orders_CLEAN[[#This Row],[Quantity]]*Orders_CLEAN[[#This Row],[UnitPrice]]*(1-Orders_CLEAN[[#This Row],[Discount]])</f>
        <v>3345.6</v>
      </c>
      <c r="S2259" s="8">
        <f>Orders_CLEAN[[#This Row],[Cost]]*Orders_CLEAN[[#This Row],[Quantity]]</f>
        <v>2004.8</v>
      </c>
      <c r="T2259" s="8">
        <f>Orders_CLEAN[[#This Row],[LineTotal]]-Orders_CLEAN[[#This Row],[LineCost]]</f>
        <v>1340.8</v>
      </c>
      <c r="U2259" s="8" t="str">
        <f>IFERROR(IF(Orders_CLEAN[[#This Row],[Profit]]/Orders_CLEAN[[#This Row],[LineTotal]]&gt;0.3, "High", IF(Orders_CLEAN[[#This Row],[Profit]]/Orders_CLEAN[[#This Row],[LineTotal]]&gt;=0.15, "Medium", "Low")), "Quantity Error!")</f>
        <v>High</v>
      </c>
      <c r="V2259" s="8" t="str">
        <f>IF(COUNTIF(Returns[OrderID], Orders_CLEAN[[#This Row],[OrderID]])&gt;0, "Yes", "No")</f>
        <v>No</v>
      </c>
      <c r="W2259" s="19">
        <f>IF(Orders_CLEAN[[#This Row],[Returned]]="Yes",1,0)</f>
        <v>0</v>
      </c>
    </row>
    <row r="2260" spans="1:23" x14ac:dyDescent="0.2">
      <c r="A2260" t="s">
        <v>3140</v>
      </c>
      <c r="B2260" s="5">
        <v>45781</v>
      </c>
      <c r="C2260" s="5" t="str">
        <f>IF(Orders_CLEAN[[#This Row],[Quantity]]="", "Quantity Error!", "Q"&amp;ROUNDUP(MONTH(Orders_CLEAN[[#This Row],[OrderDate]])/3,0))</f>
        <v>Q2</v>
      </c>
      <c r="D2260" t="s">
        <v>440</v>
      </c>
      <c r="E2260" t="str">
        <f>_xlfn.XLOOKUP(Orders_CLEAN[[#This Row],[CustomerID]],Customers[CustomerID],Customers[CustomerName])</f>
        <v>Nomvula Mokoena</v>
      </c>
      <c r="F2260" t="s">
        <v>73</v>
      </c>
      <c r="G2260" t="str">
        <f>_xlfn.XLOOKUP(Orders_CLEAN[[#This Row],[ProductID]],Products[ProductID],Products[ProductName])</f>
        <v>Tables Model 1</v>
      </c>
      <c r="H2260" t="str">
        <f>_xlfn.XLOOKUP(Orders_CLEAN[[#This Row],[ProductName]],Products[ProductName],Products[Category])</f>
        <v>Furniture</v>
      </c>
      <c r="I2260" s="6">
        <f>_xlfn.XLOOKUP(Orders_CLEAN[[#This Row],[ProductID]],Products[ProductID],Products[Cost])</f>
        <v>469.73</v>
      </c>
      <c r="J2260">
        <v>5</v>
      </c>
      <c r="K2260" s="6">
        <v>954.16</v>
      </c>
      <c r="L2260" s="7">
        <v>0.1</v>
      </c>
      <c r="M2260" t="s">
        <v>13</v>
      </c>
      <c r="N2260" t="s">
        <v>47</v>
      </c>
      <c r="O2260" t="str">
        <f>_xlfn.XLOOKUP(Orders_CLEAN[[#This Row],[Region]],Region_lookup[RegionCode],Region_lookup[RegionName])</f>
        <v>Eastern Cape</v>
      </c>
      <c r="P2260" t="s">
        <v>75</v>
      </c>
      <c r="Q2260" t="str">
        <f>_xlfn.XLOOKUP(Orders_CLEAN[[#This Row],[EmployeeID]],Employees[EmployeeID],Employees[EmployeeName])</f>
        <v>Francois Steyn</v>
      </c>
      <c r="R2260" s="8">
        <f>Orders_CLEAN[[#This Row],[Quantity]]*Orders_CLEAN[[#This Row],[UnitPrice]]*(1-Orders_CLEAN[[#This Row],[Discount]])</f>
        <v>4293.72</v>
      </c>
      <c r="S2260" s="8">
        <f>Orders_CLEAN[[#This Row],[Cost]]*Orders_CLEAN[[#This Row],[Quantity]]</f>
        <v>2348.65</v>
      </c>
      <c r="T2260" s="8">
        <f>Orders_CLEAN[[#This Row],[LineTotal]]-Orders_CLEAN[[#This Row],[LineCost]]</f>
        <v>1945.0700000000002</v>
      </c>
      <c r="U2260" s="8" t="str">
        <f>IFERROR(IF(Orders_CLEAN[[#This Row],[Profit]]/Orders_CLEAN[[#This Row],[LineTotal]]&gt;0.3, "High", IF(Orders_CLEAN[[#This Row],[Profit]]/Orders_CLEAN[[#This Row],[LineTotal]]&gt;=0.15, "Medium", "Low")), "Quantity Error!")</f>
        <v>High</v>
      </c>
      <c r="V2260" s="8" t="str">
        <f>IF(COUNTIF(Returns[OrderID], Orders_CLEAN[[#This Row],[OrderID]])&gt;0, "Yes", "No")</f>
        <v>No</v>
      </c>
      <c r="W2260" s="19">
        <f>IF(Orders_CLEAN[[#This Row],[Returned]]="Yes",1,0)</f>
        <v>0</v>
      </c>
    </row>
    <row r="2261" spans="1:23" x14ac:dyDescent="0.2">
      <c r="A2261" t="s">
        <v>3141</v>
      </c>
      <c r="B2261" s="5">
        <v>45651</v>
      </c>
      <c r="C2261" s="5" t="str">
        <f>IF(Orders_CLEAN[[#This Row],[Quantity]]="", "Quantity Error!", "Q"&amp;ROUNDUP(MONTH(Orders_CLEAN[[#This Row],[OrderDate]])/3,0))</f>
        <v>Q4</v>
      </c>
      <c r="D2261" t="s">
        <v>230</v>
      </c>
      <c r="E2261" t="str">
        <f>_xlfn.XLOOKUP(Orders_CLEAN[[#This Row],[CustomerID]],Customers[CustomerID],Customers[CustomerName])</f>
        <v>Kagiso Fourie</v>
      </c>
      <c r="F2261" t="s">
        <v>537</v>
      </c>
      <c r="G2261" t="str">
        <f>_xlfn.XLOOKUP(Orders_CLEAN[[#This Row],[ProductID]],Products[ProductID],Products[ProductName])</f>
        <v>Desks Model 4</v>
      </c>
      <c r="H2261" t="str">
        <f>_xlfn.XLOOKUP(Orders_CLEAN[[#This Row],[ProductName]],Products[ProductName],Products[Category])</f>
        <v>Furniture</v>
      </c>
      <c r="I2261" s="6">
        <f>_xlfn.XLOOKUP(Orders_CLEAN[[#This Row],[ProductID]],Products[ProductID],Products[Cost])</f>
        <v>598.51</v>
      </c>
      <c r="J2261">
        <v>7</v>
      </c>
      <c r="K2261" s="6">
        <v>940.73</v>
      </c>
      <c r="L2261" s="7">
        <v>0</v>
      </c>
      <c r="M2261" t="s">
        <v>13</v>
      </c>
      <c r="N2261" t="s">
        <v>47</v>
      </c>
      <c r="O2261" t="str">
        <f>_xlfn.XLOOKUP(Orders_CLEAN[[#This Row],[Region]],Region_lookup[RegionCode],Region_lookup[RegionName])</f>
        <v>Eastern Cape</v>
      </c>
      <c r="P2261" t="s">
        <v>75</v>
      </c>
      <c r="Q2261" t="str">
        <f>_xlfn.XLOOKUP(Orders_CLEAN[[#This Row],[EmployeeID]],Employees[EmployeeID],Employees[EmployeeName])</f>
        <v>Francois Steyn</v>
      </c>
      <c r="R2261" s="8">
        <f>Orders_CLEAN[[#This Row],[Quantity]]*Orders_CLEAN[[#This Row],[UnitPrice]]*(1-Orders_CLEAN[[#This Row],[Discount]])</f>
        <v>6585.1100000000006</v>
      </c>
      <c r="S2261" s="8">
        <f>Orders_CLEAN[[#This Row],[Cost]]*Orders_CLEAN[[#This Row],[Quantity]]</f>
        <v>4189.57</v>
      </c>
      <c r="T2261" s="8">
        <f>Orders_CLEAN[[#This Row],[LineTotal]]-Orders_CLEAN[[#This Row],[LineCost]]</f>
        <v>2395.5400000000009</v>
      </c>
      <c r="U2261" s="8" t="str">
        <f>IFERROR(IF(Orders_CLEAN[[#This Row],[Profit]]/Orders_CLEAN[[#This Row],[LineTotal]]&gt;0.3, "High", IF(Orders_CLEAN[[#This Row],[Profit]]/Orders_CLEAN[[#This Row],[LineTotal]]&gt;=0.15, "Medium", "Low")), "Quantity Error!")</f>
        <v>High</v>
      </c>
      <c r="V2261" s="8" t="str">
        <f>IF(COUNTIF(Returns[OrderID], Orders_CLEAN[[#This Row],[OrderID]])&gt;0, "Yes", "No")</f>
        <v>No</v>
      </c>
      <c r="W2261" s="19">
        <f>IF(Orders_CLEAN[[#This Row],[Returned]]="Yes",1,0)</f>
        <v>0</v>
      </c>
    </row>
    <row r="2262" spans="1:23" x14ac:dyDescent="0.2">
      <c r="A2262" t="s">
        <v>3142</v>
      </c>
      <c r="B2262" s="5">
        <v>45635</v>
      </c>
      <c r="C2262" s="5" t="str">
        <f>IF(Orders_CLEAN[[#This Row],[Quantity]]="", "Quantity Error!", "Q"&amp;ROUNDUP(MONTH(Orders_CLEAN[[#This Row],[OrderDate]])/3,0))</f>
        <v>Q4</v>
      </c>
      <c r="D2262" t="s">
        <v>440</v>
      </c>
      <c r="E2262" t="str">
        <f>_xlfn.XLOOKUP(Orders_CLEAN[[#This Row],[CustomerID]],Customers[CustomerID],Customers[CustomerName])</f>
        <v>Nomvula Mokoena</v>
      </c>
      <c r="F2262" t="s">
        <v>81</v>
      </c>
      <c r="G2262" t="str">
        <f>_xlfn.XLOOKUP(Orders_CLEAN[[#This Row],[ProductID]],Products[ProductID],Products[ProductName])</f>
        <v>Envelopes Model 2</v>
      </c>
      <c r="H2262" t="str">
        <f>_xlfn.XLOOKUP(Orders_CLEAN[[#This Row],[ProductName]],Products[ProductName],Products[Category])</f>
        <v>Office Supplies</v>
      </c>
      <c r="I2262" s="6">
        <f>_xlfn.XLOOKUP(Orders_CLEAN[[#This Row],[ProductID]],Products[ProductID],Products[Cost])</f>
        <v>599.25</v>
      </c>
      <c r="J2262">
        <v>4</v>
      </c>
      <c r="K2262" s="6">
        <v>849.05</v>
      </c>
      <c r="L2262" s="7">
        <v>0</v>
      </c>
      <c r="M2262" t="s">
        <v>13</v>
      </c>
      <c r="N2262" t="s">
        <v>47</v>
      </c>
      <c r="O2262" t="str">
        <f>_xlfn.XLOOKUP(Orders_CLEAN[[#This Row],[Region]],Region_lookup[RegionCode],Region_lookup[RegionName])</f>
        <v>Eastern Cape</v>
      </c>
      <c r="P2262" t="s">
        <v>48</v>
      </c>
      <c r="Q2262" t="str">
        <f>_xlfn.XLOOKUP(Orders_CLEAN[[#This Row],[EmployeeID]],Employees[EmployeeID],Employees[EmployeeName])</f>
        <v>Sipho Ndlovu</v>
      </c>
      <c r="R2262" s="8">
        <f>Orders_CLEAN[[#This Row],[Quantity]]*Orders_CLEAN[[#This Row],[UnitPrice]]*(1-Orders_CLEAN[[#This Row],[Discount]])</f>
        <v>3396.2</v>
      </c>
      <c r="S2262" s="8">
        <f>Orders_CLEAN[[#This Row],[Cost]]*Orders_CLEAN[[#This Row],[Quantity]]</f>
        <v>2397</v>
      </c>
      <c r="T2262" s="8">
        <f>Orders_CLEAN[[#This Row],[LineTotal]]-Orders_CLEAN[[#This Row],[LineCost]]</f>
        <v>999.19999999999982</v>
      </c>
      <c r="U2262" s="8" t="str">
        <f>IFERROR(IF(Orders_CLEAN[[#This Row],[Profit]]/Orders_CLEAN[[#This Row],[LineTotal]]&gt;0.3, "High", IF(Orders_CLEAN[[#This Row],[Profit]]/Orders_CLEAN[[#This Row],[LineTotal]]&gt;=0.15, "Medium", "Low")), "Quantity Error!")</f>
        <v>Medium</v>
      </c>
      <c r="V2262" s="8" t="str">
        <f>IF(COUNTIF(Returns[OrderID], Orders_CLEAN[[#This Row],[OrderID]])&gt;0, "Yes", "No")</f>
        <v>Yes</v>
      </c>
      <c r="W2262" s="19">
        <f>IF(Orders_CLEAN[[#This Row],[Returned]]="Yes",1,0)</f>
        <v>1</v>
      </c>
    </row>
    <row r="2263" spans="1:23" x14ac:dyDescent="0.2">
      <c r="A2263" t="s">
        <v>3143</v>
      </c>
      <c r="B2263" s="5">
        <v>45431</v>
      </c>
      <c r="C2263" s="5" t="str">
        <f>IF(Orders_CLEAN[[#This Row],[Quantity]]="", "Quantity Error!", "Q"&amp;ROUNDUP(MONTH(Orders_CLEAN[[#This Row],[OrderDate]])/3,0))</f>
        <v>Q2</v>
      </c>
      <c r="D2263" t="s">
        <v>994</v>
      </c>
      <c r="E2263" t="str">
        <f>_xlfn.XLOOKUP(Orders_CLEAN[[#This Row],[CustomerID]],Customers[CustomerID],Customers[CustomerName])</f>
        <v>Kagiso Van Der Merwe</v>
      </c>
      <c r="F2263" t="s">
        <v>199</v>
      </c>
      <c r="G2263" t="str">
        <f>_xlfn.XLOOKUP(Orders_CLEAN[[#This Row],[ProductID]],Products[ProductID],Products[ProductName])</f>
        <v>Pens Model 2</v>
      </c>
      <c r="H2263" t="str">
        <f>_xlfn.XLOOKUP(Orders_CLEAN[[#This Row],[ProductName]],Products[ProductName],Products[Category])</f>
        <v>Office Supplies</v>
      </c>
      <c r="I2263" s="6">
        <f>_xlfn.XLOOKUP(Orders_CLEAN[[#This Row],[ProductID]],Products[ProductID],Products[Cost])</f>
        <v>285.10000000000002</v>
      </c>
      <c r="J2263">
        <v>4</v>
      </c>
      <c r="K2263" s="6">
        <v>528.79999999999995</v>
      </c>
      <c r="L2263" s="7">
        <v>0.15</v>
      </c>
      <c r="M2263" t="s">
        <v>27</v>
      </c>
      <c r="N2263" t="s">
        <v>14</v>
      </c>
      <c r="O2263" t="str">
        <f>_xlfn.XLOOKUP(Orders_CLEAN[[#This Row],[Region]],Region_lookup[RegionCode],Region_lookup[RegionName])</f>
        <v>Western Cape</v>
      </c>
      <c r="P2263" t="s">
        <v>15</v>
      </c>
      <c r="Q2263" t="str">
        <f>_xlfn.XLOOKUP(Orders_CLEAN[[#This Row],[EmployeeID]],Employees[EmployeeID],Employees[EmployeeName])</f>
        <v>Anja Fourie</v>
      </c>
      <c r="R2263" s="8">
        <f>Orders_CLEAN[[#This Row],[Quantity]]*Orders_CLEAN[[#This Row],[UnitPrice]]*(1-Orders_CLEAN[[#This Row],[Discount]])</f>
        <v>1797.9199999999998</v>
      </c>
      <c r="S2263" s="8">
        <f>Orders_CLEAN[[#This Row],[Cost]]*Orders_CLEAN[[#This Row],[Quantity]]</f>
        <v>1140.4000000000001</v>
      </c>
      <c r="T2263" s="8">
        <f>Orders_CLEAN[[#This Row],[LineTotal]]-Orders_CLEAN[[#This Row],[LineCost]]</f>
        <v>657.51999999999975</v>
      </c>
      <c r="U2263" s="8" t="str">
        <f>IFERROR(IF(Orders_CLEAN[[#This Row],[Profit]]/Orders_CLEAN[[#This Row],[LineTotal]]&gt;0.3, "High", IF(Orders_CLEAN[[#This Row],[Profit]]/Orders_CLEAN[[#This Row],[LineTotal]]&gt;=0.15, "Medium", "Low")), "Quantity Error!")</f>
        <v>High</v>
      </c>
      <c r="V2263" s="8" t="str">
        <f>IF(COUNTIF(Returns[OrderID], Orders_CLEAN[[#This Row],[OrderID]])&gt;0, "Yes", "No")</f>
        <v>No</v>
      </c>
      <c r="W2263" s="19">
        <f>IF(Orders_CLEAN[[#This Row],[Returned]]="Yes",1,0)</f>
        <v>0</v>
      </c>
    </row>
    <row r="2264" spans="1:23" x14ac:dyDescent="0.2">
      <c r="A2264" t="s">
        <v>3144</v>
      </c>
      <c r="B2264" s="5">
        <v>45300</v>
      </c>
      <c r="C2264" s="5" t="str">
        <f>IF(Orders_CLEAN[[#This Row],[Quantity]]="", "Quantity Error!", "Q"&amp;ROUNDUP(MONTH(Orders_CLEAN[[#This Row],[OrderDate]])/3,0))</f>
        <v>Q1</v>
      </c>
      <c r="D2264" t="s">
        <v>254</v>
      </c>
      <c r="E2264" t="str">
        <f>_xlfn.XLOOKUP(Orders_CLEAN[[#This Row],[CustomerID]],Customers[CustomerID],Customers[CustomerName])</f>
        <v>Werner Sithole</v>
      </c>
      <c r="F2264" t="s">
        <v>65</v>
      </c>
      <c r="G2264" t="str">
        <f>_xlfn.XLOOKUP(Orders_CLEAN[[#This Row],[ProductID]],Products[ProductID],Products[ProductName])</f>
        <v>Bookcases Model 2</v>
      </c>
      <c r="H2264" t="str">
        <f>_xlfn.XLOOKUP(Orders_CLEAN[[#This Row],[ProductName]],Products[ProductName],Products[Category])</f>
        <v>Furniture</v>
      </c>
      <c r="I2264" s="6">
        <f>_xlfn.XLOOKUP(Orders_CLEAN[[#This Row],[ProductID]],Products[ProductID],Products[Cost])</f>
        <v>633.59</v>
      </c>
      <c r="J2264">
        <v>1</v>
      </c>
      <c r="K2264" s="6">
        <v>800.37</v>
      </c>
      <c r="L2264" s="7">
        <v>0.15</v>
      </c>
      <c r="M2264" t="s">
        <v>27</v>
      </c>
      <c r="N2264" t="s">
        <v>21</v>
      </c>
      <c r="O2264" t="str">
        <f>_xlfn.XLOOKUP(Orders_CLEAN[[#This Row],[Region]],Region_lookup[RegionCode],Region_lookup[RegionName])</f>
        <v>KwaZulu-Natal</v>
      </c>
      <c r="P2264" t="s">
        <v>22</v>
      </c>
      <c r="Q2264" t="str">
        <f>_xlfn.XLOOKUP(Orders_CLEAN[[#This Row],[EmployeeID]],Employees[EmployeeID],Employees[EmployeeName])</f>
        <v>Thabo Le Roux</v>
      </c>
      <c r="R2264" s="8">
        <f>Orders_CLEAN[[#This Row],[Quantity]]*Orders_CLEAN[[#This Row],[UnitPrice]]*(1-Orders_CLEAN[[#This Row],[Discount]])</f>
        <v>680.31449999999995</v>
      </c>
      <c r="S2264" s="8">
        <f>Orders_CLEAN[[#This Row],[Cost]]*Orders_CLEAN[[#This Row],[Quantity]]</f>
        <v>633.59</v>
      </c>
      <c r="T2264" s="8">
        <f>Orders_CLEAN[[#This Row],[LineTotal]]-Orders_CLEAN[[#This Row],[LineCost]]</f>
        <v>46.724499999999921</v>
      </c>
      <c r="U2264" s="8" t="str">
        <f>IFERROR(IF(Orders_CLEAN[[#This Row],[Profit]]/Orders_CLEAN[[#This Row],[LineTotal]]&gt;0.3, "High", IF(Orders_CLEAN[[#This Row],[Profit]]/Orders_CLEAN[[#This Row],[LineTotal]]&gt;=0.15, "Medium", "Low")), "Quantity Error!")</f>
        <v>Low</v>
      </c>
      <c r="V2264" s="8" t="str">
        <f>IF(COUNTIF(Returns[OrderID], Orders_CLEAN[[#This Row],[OrderID]])&gt;0, "Yes", "No")</f>
        <v>No</v>
      </c>
      <c r="W2264" s="19">
        <f>IF(Orders_CLEAN[[#This Row],[Returned]]="Yes",1,0)</f>
        <v>0</v>
      </c>
    </row>
    <row r="2265" spans="1:23" x14ac:dyDescent="0.2">
      <c r="A2265" t="s">
        <v>3145</v>
      </c>
      <c r="B2265" s="5">
        <v>45531</v>
      </c>
      <c r="C2265" s="5" t="str">
        <f>IF(Orders_CLEAN[[#This Row],[Quantity]]="", "Quantity Error!", "Q"&amp;ROUNDUP(MONTH(Orders_CLEAN[[#This Row],[OrderDate]])/3,0))</f>
        <v>Q3</v>
      </c>
      <c r="D2265" t="s">
        <v>254</v>
      </c>
      <c r="E2265" t="str">
        <f>_xlfn.XLOOKUP(Orders_CLEAN[[#This Row],[CustomerID]],Customers[CustomerID],Customers[CustomerName])</f>
        <v>Werner Sithole</v>
      </c>
      <c r="F2265" t="s">
        <v>178</v>
      </c>
      <c r="G2265" t="str">
        <f>_xlfn.XLOOKUP(Orders_CLEAN[[#This Row],[ProductID]],Products[ProductID],Products[ProductName])</f>
        <v>Chairs Model 2</v>
      </c>
      <c r="H2265" t="str">
        <f>_xlfn.XLOOKUP(Orders_CLEAN[[#This Row],[ProductName]],Products[ProductName],Products[Category])</f>
        <v>Furniture</v>
      </c>
      <c r="I2265" s="6">
        <f>_xlfn.XLOOKUP(Orders_CLEAN[[#This Row],[ProductID]],Products[ProductID],Products[Cost])</f>
        <v>116.9</v>
      </c>
      <c r="J2265">
        <v>3</v>
      </c>
      <c r="K2265" s="6">
        <v>253.46</v>
      </c>
      <c r="L2265" s="7">
        <v>0</v>
      </c>
      <c r="M2265" t="s">
        <v>62</v>
      </c>
      <c r="N2265" t="s">
        <v>21</v>
      </c>
      <c r="O2265" t="str">
        <f>_xlfn.XLOOKUP(Orders_CLEAN[[#This Row],[Region]],Region_lookup[RegionCode],Region_lookup[RegionName])</f>
        <v>KwaZulu-Natal</v>
      </c>
      <c r="P2265" t="s">
        <v>97</v>
      </c>
      <c r="Q2265" t="str">
        <f>_xlfn.XLOOKUP(Orders_CLEAN[[#This Row],[EmployeeID]],Employees[EmployeeID],Employees[EmployeeName])</f>
        <v>Bongani Sithole</v>
      </c>
      <c r="R2265" s="8">
        <f>Orders_CLEAN[[#This Row],[Quantity]]*Orders_CLEAN[[#This Row],[UnitPrice]]*(1-Orders_CLEAN[[#This Row],[Discount]])</f>
        <v>760.38</v>
      </c>
      <c r="S2265" s="8">
        <f>Orders_CLEAN[[#This Row],[Cost]]*Orders_CLEAN[[#This Row],[Quantity]]</f>
        <v>350.70000000000005</v>
      </c>
      <c r="T2265" s="8">
        <f>Orders_CLEAN[[#This Row],[LineTotal]]-Orders_CLEAN[[#This Row],[LineCost]]</f>
        <v>409.67999999999995</v>
      </c>
      <c r="U2265" s="8" t="str">
        <f>IFERROR(IF(Orders_CLEAN[[#This Row],[Profit]]/Orders_CLEAN[[#This Row],[LineTotal]]&gt;0.3, "High", IF(Orders_CLEAN[[#This Row],[Profit]]/Orders_CLEAN[[#This Row],[LineTotal]]&gt;=0.15, "Medium", "Low")), "Quantity Error!")</f>
        <v>High</v>
      </c>
      <c r="V2265" s="8" t="str">
        <f>IF(COUNTIF(Returns[OrderID], Orders_CLEAN[[#This Row],[OrderID]])&gt;0, "Yes", "No")</f>
        <v>Yes</v>
      </c>
      <c r="W2265" s="19">
        <f>IF(Orders_CLEAN[[#This Row],[Returned]]="Yes",1,0)</f>
        <v>1</v>
      </c>
    </row>
    <row r="2266" spans="1:23" x14ac:dyDescent="0.2">
      <c r="A2266" t="s">
        <v>3146</v>
      </c>
      <c r="B2266" s="5">
        <v>45659</v>
      </c>
      <c r="C2266" s="5" t="str">
        <f>IF(Orders_CLEAN[[#This Row],[Quantity]]="", "Quantity Error!", "Q"&amp;ROUNDUP(MONTH(Orders_CLEAN[[#This Row],[OrderDate]])/3,0))</f>
        <v>Q1</v>
      </c>
      <c r="D2266" t="s">
        <v>154</v>
      </c>
      <c r="E2266" t="str">
        <f>_xlfn.XLOOKUP(Orders_CLEAN[[#This Row],[CustomerID]],Customers[CustomerID],Customers[CustomerName])</f>
        <v>Nomvula Mahlangu</v>
      </c>
      <c r="F2266" t="s">
        <v>213</v>
      </c>
      <c r="G2266" t="str">
        <f>_xlfn.XLOOKUP(Orders_CLEAN[[#This Row],[ProductID]],Products[ProductID],Products[ProductName])</f>
        <v>Pens Model 4</v>
      </c>
      <c r="H2266" t="str">
        <f>_xlfn.XLOOKUP(Orders_CLEAN[[#This Row],[ProductName]],Products[ProductName],Products[Category])</f>
        <v>Office Supplies</v>
      </c>
      <c r="I2266" s="6">
        <f>_xlfn.XLOOKUP(Orders_CLEAN[[#This Row],[ProductID]],Products[ProductID],Products[Cost])</f>
        <v>578.14</v>
      </c>
      <c r="J2266">
        <v>6</v>
      </c>
      <c r="K2266" s="6">
        <v>1084.72</v>
      </c>
      <c r="L2266" s="7">
        <v>0.2</v>
      </c>
      <c r="M2266" t="s">
        <v>62</v>
      </c>
      <c r="N2266" t="s">
        <v>31</v>
      </c>
      <c r="O2266" t="str">
        <f>_xlfn.XLOOKUP(Orders_CLEAN[[#This Row],[Region]],Region_lookup[RegionCode],Region_lookup[RegionName])</f>
        <v>Gauteng</v>
      </c>
      <c r="P2266" t="s">
        <v>52</v>
      </c>
      <c r="Q2266" t="str">
        <f>_xlfn.XLOOKUP(Orders_CLEAN[[#This Row],[EmployeeID]],Employees[EmployeeID],Employees[EmployeeName])</f>
        <v>Precious Mbatha</v>
      </c>
      <c r="R2266" s="8">
        <f>Orders_CLEAN[[#This Row],[Quantity]]*Orders_CLEAN[[#This Row],[UnitPrice]]*(1-Orders_CLEAN[[#This Row],[Discount]])</f>
        <v>5206.6559999999999</v>
      </c>
      <c r="S2266" s="8">
        <f>Orders_CLEAN[[#This Row],[Cost]]*Orders_CLEAN[[#This Row],[Quantity]]</f>
        <v>3468.84</v>
      </c>
      <c r="T2266" s="8">
        <f>Orders_CLEAN[[#This Row],[LineTotal]]-Orders_CLEAN[[#This Row],[LineCost]]</f>
        <v>1737.8159999999998</v>
      </c>
      <c r="U2266" s="8" t="str">
        <f>IFERROR(IF(Orders_CLEAN[[#This Row],[Profit]]/Orders_CLEAN[[#This Row],[LineTotal]]&gt;0.3, "High", IF(Orders_CLEAN[[#This Row],[Profit]]/Orders_CLEAN[[#This Row],[LineTotal]]&gt;=0.15, "Medium", "Low")), "Quantity Error!")</f>
        <v>High</v>
      </c>
      <c r="V2266" s="8" t="str">
        <f>IF(COUNTIF(Returns[OrderID], Orders_CLEAN[[#This Row],[OrderID]])&gt;0, "Yes", "No")</f>
        <v>No</v>
      </c>
      <c r="W2266" s="19">
        <f>IF(Orders_CLEAN[[#This Row],[Returned]]="Yes",1,0)</f>
        <v>0</v>
      </c>
    </row>
    <row r="2267" spans="1:23" x14ac:dyDescent="0.2">
      <c r="A2267" t="s">
        <v>3147</v>
      </c>
      <c r="B2267" s="5">
        <v>45634</v>
      </c>
      <c r="C2267" s="5" t="str">
        <f>IF(Orders_CLEAN[[#This Row],[Quantity]]="", "Quantity Error!", "Q"&amp;ROUNDUP(MONTH(Orders_CLEAN[[#This Row],[OrderDate]])/3,0))</f>
        <v>Q4</v>
      </c>
      <c r="D2267" t="s">
        <v>388</v>
      </c>
      <c r="E2267" t="str">
        <f>_xlfn.XLOOKUP(Orders_CLEAN[[#This Row],[CustomerID]],Customers[CustomerID],Customers[CustomerName])</f>
        <v>Francois Mahlangu</v>
      </c>
      <c r="F2267" t="s">
        <v>297</v>
      </c>
      <c r="G2267" t="str">
        <f>_xlfn.XLOOKUP(Orders_CLEAN[[#This Row],[ProductID]],Products[ProductID],Products[ProductName])</f>
        <v>Laptops Model 2</v>
      </c>
      <c r="H2267" t="str">
        <f>_xlfn.XLOOKUP(Orders_CLEAN[[#This Row],[ProductName]],Products[ProductName],Products[Category])</f>
        <v>Technology</v>
      </c>
      <c r="I2267" s="6">
        <f>_xlfn.XLOOKUP(Orders_CLEAN[[#This Row],[ProductID]],Products[ProductID],Products[Cost])</f>
        <v>55.26</v>
      </c>
      <c r="J2267">
        <v>3</v>
      </c>
      <c r="K2267" s="6">
        <v>112.32</v>
      </c>
      <c r="L2267" s="7">
        <v>0</v>
      </c>
      <c r="M2267" t="s">
        <v>27</v>
      </c>
      <c r="N2267" t="s">
        <v>31</v>
      </c>
      <c r="O2267" t="str">
        <f>_xlfn.XLOOKUP(Orders_CLEAN[[#This Row],[Region]],Region_lookup[RegionCode],Region_lookup[RegionName])</f>
        <v>Gauteng</v>
      </c>
      <c r="P2267" t="s">
        <v>52</v>
      </c>
      <c r="Q2267" t="str">
        <f>_xlfn.XLOOKUP(Orders_CLEAN[[#This Row],[EmployeeID]],Employees[EmployeeID],Employees[EmployeeName])</f>
        <v>Precious Mbatha</v>
      </c>
      <c r="R2267" s="8">
        <f>Orders_CLEAN[[#This Row],[Quantity]]*Orders_CLEAN[[#This Row],[UnitPrice]]*(1-Orders_CLEAN[[#This Row],[Discount]])</f>
        <v>336.96</v>
      </c>
      <c r="S2267" s="8">
        <f>Orders_CLEAN[[#This Row],[Cost]]*Orders_CLEAN[[#This Row],[Quantity]]</f>
        <v>165.78</v>
      </c>
      <c r="T2267" s="8">
        <f>Orders_CLEAN[[#This Row],[LineTotal]]-Orders_CLEAN[[#This Row],[LineCost]]</f>
        <v>171.17999999999998</v>
      </c>
      <c r="U2267" s="8" t="str">
        <f>IFERROR(IF(Orders_CLEAN[[#This Row],[Profit]]/Orders_CLEAN[[#This Row],[LineTotal]]&gt;0.3, "High", IF(Orders_CLEAN[[#This Row],[Profit]]/Orders_CLEAN[[#This Row],[LineTotal]]&gt;=0.15, "Medium", "Low")), "Quantity Error!")</f>
        <v>High</v>
      </c>
      <c r="V2267" s="8" t="str">
        <f>IF(COUNTIF(Returns[OrderID], Orders_CLEAN[[#This Row],[OrderID]])&gt;0, "Yes", "No")</f>
        <v>Yes</v>
      </c>
      <c r="W2267" s="19">
        <f>IF(Orders_CLEAN[[#This Row],[Returned]]="Yes",1,0)</f>
        <v>1</v>
      </c>
    </row>
    <row r="2268" spans="1:23" x14ac:dyDescent="0.2">
      <c r="A2268" t="s">
        <v>3148</v>
      </c>
      <c r="B2268" s="5">
        <v>45680</v>
      </c>
      <c r="C2268" s="5" t="str">
        <f>IF(Orders_CLEAN[[#This Row],[Quantity]]="", "Quantity Error!", "Q"&amp;ROUNDUP(MONTH(Orders_CLEAN[[#This Row],[OrderDate]])/3,0))</f>
        <v>Q1</v>
      </c>
      <c r="D2268" t="s">
        <v>336</v>
      </c>
      <c r="E2268" t="str">
        <f>_xlfn.XLOOKUP(Orders_CLEAN[[#This Row],[CustomerID]],Customers[CustomerID],Customers[CustomerName])</f>
        <v>Sipho Steyn</v>
      </c>
      <c r="F2268" t="s">
        <v>73</v>
      </c>
      <c r="G2268" t="str">
        <f>_xlfn.XLOOKUP(Orders_CLEAN[[#This Row],[ProductID]],Products[ProductID],Products[ProductName])</f>
        <v>Tables Model 1</v>
      </c>
      <c r="H2268" t="str">
        <f>_xlfn.XLOOKUP(Orders_CLEAN[[#This Row],[ProductName]],Products[ProductName],Products[Category])</f>
        <v>Furniture</v>
      </c>
      <c r="I2268" s="6">
        <f>_xlfn.XLOOKUP(Orders_CLEAN[[#This Row],[ProductID]],Products[ProductID],Products[Cost])</f>
        <v>469.73</v>
      </c>
      <c r="J2268">
        <v>9</v>
      </c>
      <c r="K2268" s="6">
        <v>954.16</v>
      </c>
      <c r="L2268" s="7">
        <v>0.2</v>
      </c>
      <c r="M2268" t="s">
        <v>13</v>
      </c>
      <c r="N2268" t="s">
        <v>21</v>
      </c>
      <c r="O2268" t="str">
        <f>_xlfn.XLOOKUP(Orders_CLEAN[[#This Row],[Region]],Region_lookup[RegionCode],Region_lookup[RegionName])</f>
        <v>KwaZulu-Natal</v>
      </c>
      <c r="P2268" t="s">
        <v>170</v>
      </c>
      <c r="Q2268" t="str">
        <f>_xlfn.XLOOKUP(Orders_CLEAN[[#This Row],[EmployeeID]],Employees[EmployeeID],Employees[EmployeeName])</f>
        <v>Nomvula Le Roux</v>
      </c>
      <c r="R2268" s="8">
        <f>Orders_CLEAN[[#This Row],[Quantity]]*Orders_CLEAN[[#This Row],[UnitPrice]]*(1-Orders_CLEAN[[#This Row],[Discount]])</f>
        <v>6869.9520000000011</v>
      </c>
      <c r="S2268" s="8">
        <f>Orders_CLEAN[[#This Row],[Cost]]*Orders_CLEAN[[#This Row],[Quantity]]</f>
        <v>4227.57</v>
      </c>
      <c r="T2268" s="8">
        <f>Orders_CLEAN[[#This Row],[LineTotal]]-Orders_CLEAN[[#This Row],[LineCost]]</f>
        <v>2642.3820000000014</v>
      </c>
      <c r="U2268" s="8" t="str">
        <f>IFERROR(IF(Orders_CLEAN[[#This Row],[Profit]]/Orders_CLEAN[[#This Row],[LineTotal]]&gt;0.3, "High", IF(Orders_CLEAN[[#This Row],[Profit]]/Orders_CLEAN[[#This Row],[LineTotal]]&gt;=0.15, "Medium", "Low")), "Quantity Error!")</f>
        <v>High</v>
      </c>
      <c r="V2268" s="8" t="str">
        <f>IF(COUNTIF(Returns[OrderID], Orders_CLEAN[[#This Row],[OrderID]])&gt;0, "Yes", "No")</f>
        <v>No</v>
      </c>
      <c r="W2268" s="19">
        <f>IF(Orders_CLEAN[[#This Row],[Returned]]="Yes",1,0)</f>
        <v>0</v>
      </c>
    </row>
    <row r="2269" spans="1:23" x14ac:dyDescent="0.2">
      <c r="A2269" t="s">
        <v>3149</v>
      </c>
      <c r="B2269" s="5">
        <v>45524</v>
      </c>
      <c r="C2269" s="5" t="str">
        <f>IF(Orders_CLEAN[[#This Row],[Quantity]]="", "Quantity Error!", "Q"&amp;ROUNDUP(MONTH(Orders_CLEAN[[#This Row],[OrderDate]])/3,0))</f>
        <v>Q3</v>
      </c>
      <c r="D2269" t="s">
        <v>404</v>
      </c>
      <c r="E2269" t="str">
        <f>_xlfn.XLOOKUP(Orders_CLEAN[[#This Row],[CustomerID]],Customers[CustomerID],Customers[CustomerName])</f>
        <v>Riaan Botha</v>
      </c>
      <c r="F2269" t="s">
        <v>41</v>
      </c>
      <c r="G2269" t="str">
        <f>_xlfn.XLOOKUP(Orders_CLEAN[[#This Row],[ProductID]],Products[ProductID],Products[ProductName])</f>
        <v>Pens Model 3</v>
      </c>
      <c r="H2269" t="str">
        <f>_xlfn.XLOOKUP(Orders_CLEAN[[#This Row],[ProductName]],Products[ProductName],Products[Category])</f>
        <v>Office Supplies</v>
      </c>
      <c r="I2269" s="6">
        <f>_xlfn.XLOOKUP(Orders_CLEAN[[#This Row],[ProductID]],Products[ProductID],Products[Cost])</f>
        <v>498.61</v>
      </c>
      <c r="J2269">
        <v>11</v>
      </c>
      <c r="K2269" s="6">
        <v>944.31</v>
      </c>
      <c r="L2269" s="7">
        <v>0.15</v>
      </c>
      <c r="M2269" t="s">
        <v>13</v>
      </c>
      <c r="N2269" t="s">
        <v>21</v>
      </c>
      <c r="O2269" t="str">
        <f>_xlfn.XLOOKUP(Orders_CLEAN[[#This Row],[Region]],Region_lookup[RegionCode],Region_lookup[RegionName])</f>
        <v>KwaZulu-Natal</v>
      </c>
      <c r="P2269" t="s">
        <v>97</v>
      </c>
      <c r="Q2269" t="str">
        <f>_xlfn.XLOOKUP(Orders_CLEAN[[#This Row],[EmployeeID]],Employees[EmployeeID],Employees[EmployeeName])</f>
        <v>Bongani Sithole</v>
      </c>
      <c r="R2269" s="8">
        <f>Orders_CLEAN[[#This Row],[Quantity]]*Orders_CLEAN[[#This Row],[UnitPrice]]*(1-Orders_CLEAN[[#This Row],[Discount]])</f>
        <v>8829.298499999999</v>
      </c>
      <c r="S2269" s="8">
        <f>Orders_CLEAN[[#This Row],[Cost]]*Orders_CLEAN[[#This Row],[Quantity]]</f>
        <v>5484.71</v>
      </c>
      <c r="T2269" s="8">
        <f>Orders_CLEAN[[#This Row],[LineTotal]]-Orders_CLEAN[[#This Row],[LineCost]]</f>
        <v>3344.5884999999989</v>
      </c>
      <c r="U2269" s="8" t="str">
        <f>IFERROR(IF(Orders_CLEAN[[#This Row],[Profit]]/Orders_CLEAN[[#This Row],[LineTotal]]&gt;0.3, "High", IF(Orders_CLEAN[[#This Row],[Profit]]/Orders_CLEAN[[#This Row],[LineTotal]]&gt;=0.15, "Medium", "Low")), "Quantity Error!")</f>
        <v>High</v>
      </c>
      <c r="V2269" s="8" t="str">
        <f>IF(COUNTIF(Returns[OrderID], Orders_CLEAN[[#This Row],[OrderID]])&gt;0, "Yes", "No")</f>
        <v>No</v>
      </c>
      <c r="W2269" s="19">
        <f>IF(Orders_CLEAN[[#This Row],[Returned]]="Yes",1,0)</f>
        <v>0</v>
      </c>
    </row>
    <row r="2270" spans="1:23" x14ac:dyDescent="0.2">
      <c r="A2270" t="s">
        <v>3150</v>
      </c>
      <c r="B2270" s="5">
        <v>45774</v>
      </c>
      <c r="C2270" s="5" t="str">
        <f>IF(Orders_CLEAN[[#This Row],[Quantity]]="", "Quantity Error!", "Q"&amp;ROUNDUP(MONTH(Orders_CLEAN[[#This Row],[OrderDate]])/3,0))</f>
        <v>Q2</v>
      </c>
      <c r="D2270" t="s">
        <v>783</v>
      </c>
      <c r="E2270" t="str">
        <f>_xlfn.XLOOKUP(Orders_CLEAN[[#This Row],[CustomerID]],Customers[CustomerID],Customers[CustomerName])</f>
        <v>Francois Mokoena</v>
      </c>
      <c r="F2270" t="s">
        <v>537</v>
      </c>
      <c r="G2270" t="str">
        <f>_xlfn.XLOOKUP(Orders_CLEAN[[#This Row],[ProductID]],Products[ProductID],Products[ProductName])</f>
        <v>Desks Model 4</v>
      </c>
      <c r="H2270" t="str">
        <f>_xlfn.XLOOKUP(Orders_CLEAN[[#This Row],[ProductName]],Products[ProductName],Products[Category])</f>
        <v>Furniture</v>
      </c>
      <c r="I2270" s="6">
        <f>_xlfn.XLOOKUP(Orders_CLEAN[[#This Row],[ProductID]],Products[ProductID],Products[Cost])</f>
        <v>598.51</v>
      </c>
      <c r="J2270">
        <v>9</v>
      </c>
      <c r="K2270" s="6">
        <v>940.73</v>
      </c>
      <c r="L2270" s="7">
        <v>0.2</v>
      </c>
      <c r="M2270" t="s">
        <v>13</v>
      </c>
      <c r="N2270" t="s">
        <v>21</v>
      </c>
      <c r="O2270" t="str">
        <f>_xlfn.XLOOKUP(Orders_CLEAN[[#This Row],[Region]],Region_lookup[RegionCode],Region_lookup[RegionName])</f>
        <v>KwaZulu-Natal</v>
      </c>
      <c r="P2270" t="s">
        <v>22</v>
      </c>
      <c r="Q2270" t="str">
        <f>_xlfn.XLOOKUP(Orders_CLEAN[[#This Row],[EmployeeID]],Employees[EmployeeID],Employees[EmployeeName])</f>
        <v>Thabo Le Roux</v>
      </c>
      <c r="R2270" s="8">
        <f>Orders_CLEAN[[#This Row],[Quantity]]*Orders_CLEAN[[#This Row],[UnitPrice]]*(1-Orders_CLEAN[[#This Row],[Discount]])</f>
        <v>6773.2560000000003</v>
      </c>
      <c r="S2270" s="8">
        <f>Orders_CLEAN[[#This Row],[Cost]]*Orders_CLEAN[[#This Row],[Quantity]]</f>
        <v>5386.59</v>
      </c>
      <c r="T2270" s="8">
        <f>Orders_CLEAN[[#This Row],[LineTotal]]-Orders_CLEAN[[#This Row],[LineCost]]</f>
        <v>1386.6660000000002</v>
      </c>
      <c r="U2270" s="8" t="str">
        <f>IFERROR(IF(Orders_CLEAN[[#This Row],[Profit]]/Orders_CLEAN[[#This Row],[LineTotal]]&gt;0.3, "High", IF(Orders_CLEAN[[#This Row],[Profit]]/Orders_CLEAN[[#This Row],[LineTotal]]&gt;=0.15, "Medium", "Low")), "Quantity Error!")</f>
        <v>Medium</v>
      </c>
      <c r="V2270" s="8" t="str">
        <f>IF(COUNTIF(Returns[OrderID], Orders_CLEAN[[#This Row],[OrderID]])&gt;0, "Yes", "No")</f>
        <v>No</v>
      </c>
      <c r="W2270" s="19">
        <f>IF(Orders_CLEAN[[#This Row],[Returned]]="Yes",1,0)</f>
        <v>0</v>
      </c>
    </row>
    <row r="2271" spans="1:23" x14ac:dyDescent="0.2">
      <c r="A2271" t="s">
        <v>3152</v>
      </c>
      <c r="B2271" s="5">
        <v>45315</v>
      </c>
      <c r="C2271" s="5" t="str">
        <f>IF(Orders_CLEAN[[#This Row],[Quantity]]="", "Quantity Error!", "Q"&amp;ROUNDUP(MONTH(Orders_CLEAN[[#This Row],[OrderDate]])/3,0))</f>
        <v>Q1</v>
      </c>
      <c r="D2271" t="s">
        <v>434</v>
      </c>
      <c r="E2271" t="str">
        <f>_xlfn.XLOOKUP(Orders_CLEAN[[#This Row],[CustomerID]],Customers[CustomerID],Customers[CustomerName])</f>
        <v>Chantelle Khumalo</v>
      </c>
      <c r="F2271" t="s">
        <v>144</v>
      </c>
      <c r="G2271" t="str">
        <f>_xlfn.XLOOKUP(Orders_CLEAN[[#This Row],[ProductID]],Products[ProductID],Products[ProductName])</f>
        <v>Bookcases Model 1</v>
      </c>
      <c r="H2271" t="str">
        <f>_xlfn.XLOOKUP(Orders_CLEAN[[#This Row],[ProductName]],Products[ProductName],Products[Category])</f>
        <v>Furniture</v>
      </c>
      <c r="I2271" s="6">
        <f>_xlfn.XLOOKUP(Orders_CLEAN[[#This Row],[ProductID]],Products[ProductID],Products[Cost])</f>
        <v>644.65</v>
      </c>
      <c r="J2271">
        <v>6</v>
      </c>
      <c r="K2271" s="6">
        <v>1029.82</v>
      </c>
      <c r="L2271" s="7">
        <v>0</v>
      </c>
      <c r="M2271" t="s">
        <v>13</v>
      </c>
      <c r="N2271" t="s">
        <v>31</v>
      </c>
      <c r="O2271" t="str">
        <f>_xlfn.XLOOKUP(Orders_CLEAN[[#This Row],[Region]],Region_lookup[RegionCode],Region_lookup[RegionName])</f>
        <v>Gauteng</v>
      </c>
      <c r="P2271" t="s">
        <v>43</v>
      </c>
      <c r="Q2271" t="str">
        <f>_xlfn.XLOOKUP(Orders_CLEAN[[#This Row],[EmployeeID]],Employees[EmployeeID],Employees[EmployeeName])</f>
        <v>Thabo Dlamini</v>
      </c>
      <c r="R2271" s="8">
        <f>Orders_CLEAN[[#This Row],[Quantity]]*Orders_CLEAN[[#This Row],[UnitPrice]]*(1-Orders_CLEAN[[#This Row],[Discount]])</f>
        <v>6178.92</v>
      </c>
      <c r="S2271" s="8">
        <f>Orders_CLEAN[[#This Row],[Cost]]*Orders_CLEAN[[#This Row],[Quantity]]</f>
        <v>3867.8999999999996</v>
      </c>
      <c r="T2271" s="8">
        <f>Orders_CLEAN[[#This Row],[LineTotal]]-Orders_CLEAN[[#This Row],[LineCost]]</f>
        <v>2311.0200000000004</v>
      </c>
      <c r="U2271" s="8" t="str">
        <f>IFERROR(IF(Orders_CLEAN[[#This Row],[Profit]]/Orders_CLEAN[[#This Row],[LineTotal]]&gt;0.3, "High", IF(Orders_CLEAN[[#This Row],[Profit]]/Orders_CLEAN[[#This Row],[LineTotal]]&gt;=0.15, "Medium", "Low")), "Quantity Error!")</f>
        <v>High</v>
      </c>
      <c r="V2271" s="8" t="str">
        <f>IF(COUNTIF(Returns[OrderID], Orders_CLEAN[[#This Row],[OrderID]])&gt;0, "Yes", "No")</f>
        <v>No</v>
      </c>
      <c r="W2271" s="19">
        <f>IF(Orders_CLEAN[[#This Row],[Returned]]="Yes",1,0)</f>
        <v>0</v>
      </c>
    </row>
    <row r="2272" spans="1:23" x14ac:dyDescent="0.2">
      <c r="A2272" t="s">
        <v>3153</v>
      </c>
      <c r="B2272" s="5">
        <v>45641</v>
      </c>
      <c r="C2272" s="5" t="str">
        <f>IF(Orders_CLEAN[[#This Row],[Quantity]]="", "Quantity Error!", "Q"&amp;ROUNDUP(MONTH(Orders_CLEAN[[#This Row],[OrderDate]])/3,0))</f>
        <v>Q4</v>
      </c>
      <c r="D2272" t="s">
        <v>326</v>
      </c>
      <c r="E2272" t="str">
        <f>_xlfn.XLOOKUP(Orders_CLEAN[[#This Row],[CustomerID]],Customers[CustomerID],Customers[CustomerName])</f>
        <v>Nomsa Molefe</v>
      </c>
      <c r="F2272" t="s">
        <v>162</v>
      </c>
      <c r="G2272" t="str">
        <f>_xlfn.XLOOKUP(Orders_CLEAN[[#This Row],[ProductID]],Products[ProductID],Products[ProductName])</f>
        <v>Chairs Model 1</v>
      </c>
      <c r="H2272" t="str">
        <f>_xlfn.XLOOKUP(Orders_CLEAN[[#This Row],[ProductName]],Products[ProductName],Products[Category])</f>
        <v>Furniture</v>
      </c>
      <c r="I2272" s="6">
        <f>_xlfn.XLOOKUP(Orders_CLEAN[[#This Row],[ProductID]],Products[ProductID],Products[Cost])</f>
        <v>96.56</v>
      </c>
      <c r="J2272">
        <v>5</v>
      </c>
      <c r="K2272" s="6">
        <v>209.03</v>
      </c>
      <c r="L2272" s="7">
        <v>0</v>
      </c>
      <c r="M2272" t="s">
        <v>27</v>
      </c>
      <c r="N2272" t="s">
        <v>21</v>
      </c>
      <c r="O2272" t="str">
        <f>_xlfn.XLOOKUP(Orders_CLEAN[[#This Row],[Region]],Region_lookup[RegionCode],Region_lookup[RegionName])</f>
        <v>KwaZulu-Natal</v>
      </c>
      <c r="P2272" t="s">
        <v>170</v>
      </c>
      <c r="Q2272" t="str">
        <f>_xlfn.XLOOKUP(Orders_CLEAN[[#This Row],[EmployeeID]],Employees[EmployeeID],Employees[EmployeeName])</f>
        <v>Nomvula Le Roux</v>
      </c>
      <c r="R2272" s="8">
        <f>Orders_CLEAN[[#This Row],[Quantity]]*Orders_CLEAN[[#This Row],[UnitPrice]]*(1-Orders_CLEAN[[#This Row],[Discount]])</f>
        <v>1045.1500000000001</v>
      </c>
      <c r="S2272" s="8">
        <f>Orders_CLEAN[[#This Row],[Cost]]*Orders_CLEAN[[#This Row],[Quantity]]</f>
        <v>482.8</v>
      </c>
      <c r="T2272" s="8">
        <f>Orders_CLEAN[[#This Row],[LineTotal]]-Orders_CLEAN[[#This Row],[LineCost]]</f>
        <v>562.35000000000014</v>
      </c>
      <c r="U2272" s="8" t="str">
        <f>IFERROR(IF(Orders_CLEAN[[#This Row],[Profit]]/Orders_CLEAN[[#This Row],[LineTotal]]&gt;0.3, "High", IF(Orders_CLEAN[[#This Row],[Profit]]/Orders_CLEAN[[#This Row],[LineTotal]]&gt;=0.15, "Medium", "Low")), "Quantity Error!")</f>
        <v>High</v>
      </c>
      <c r="V2272" s="8" t="str">
        <f>IF(COUNTIF(Returns[OrderID], Orders_CLEAN[[#This Row],[OrderID]])&gt;0, "Yes", "No")</f>
        <v>No</v>
      </c>
      <c r="W2272" s="19">
        <f>IF(Orders_CLEAN[[#This Row],[Returned]]="Yes",1,0)</f>
        <v>0</v>
      </c>
    </row>
    <row r="2273" spans="1:23" x14ac:dyDescent="0.2">
      <c r="A2273" t="s">
        <v>3154</v>
      </c>
      <c r="B2273" s="5">
        <v>45806</v>
      </c>
      <c r="C2273" s="5" t="str">
        <f>IF(Orders_CLEAN[[#This Row],[Quantity]]="", "Quantity Error!", "Q"&amp;ROUNDUP(MONTH(Orders_CLEAN[[#This Row],[OrderDate]])/3,0))</f>
        <v>Q2</v>
      </c>
      <c r="D2273" t="s">
        <v>351</v>
      </c>
      <c r="E2273" t="str">
        <f>_xlfn.XLOOKUP(Orders_CLEAN[[#This Row],[CustomerID]],Customers[CustomerID],Customers[CustomerName])</f>
        <v>Riaan Joubert</v>
      </c>
      <c r="F2273" t="s">
        <v>148</v>
      </c>
      <c r="G2273" t="str">
        <f>_xlfn.XLOOKUP(Orders_CLEAN[[#This Row],[ProductID]],Products[ProductID],Products[ProductName])</f>
        <v>Tables Model 3</v>
      </c>
      <c r="H2273" t="str">
        <f>_xlfn.XLOOKUP(Orders_CLEAN[[#This Row],[ProductName]],Products[ProductName],Products[Category])</f>
        <v>Furniture</v>
      </c>
      <c r="I2273" s="6">
        <f>_xlfn.XLOOKUP(Orders_CLEAN[[#This Row],[ProductID]],Products[ProductID],Products[Cost])</f>
        <v>190.89</v>
      </c>
      <c r="J2273">
        <v>11</v>
      </c>
      <c r="K2273" s="6">
        <v>243.15</v>
      </c>
      <c r="L2273" s="7">
        <v>0</v>
      </c>
      <c r="M2273" t="s">
        <v>27</v>
      </c>
      <c r="N2273" t="s">
        <v>14</v>
      </c>
      <c r="O2273" t="str">
        <f>_xlfn.XLOOKUP(Orders_CLEAN[[#This Row],[Region]],Region_lookup[RegionCode],Region_lookup[RegionName])</f>
        <v>Western Cape</v>
      </c>
      <c r="P2273" t="s">
        <v>15</v>
      </c>
      <c r="Q2273" t="str">
        <f>_xlfn.XLOOKUP(Orders_CLEAN[[#This Row],[EmployeeID]],Employees[EmployeeID],Employees[EmployeeName])</f>
        <v>Anja Fourie</v>
      </c>
      <c r="R2273" s="8">
        <f>Orders_CLEAN[[#This Row],[Quantity]]*Orders_CLEAN[[#This Row],[UnitPrice]]*(1-Orders_CLEAN[[#This Row],[Discount]])</f>
        <v>2674.65</v>
      </c>
      <c r="S2273" s="8">
        <f>Orders_CLEAN[[#This Row],[Cost]]*Orders_CLEAN[[#This Row],[Quantity]]</f>
        <v>2099.79</v>
      </c>
      <c r="T2273" s="8">
        <f>Orders_CLEAN[[#This Row],[LineTotal]]-Orders_CLEAN[[#This Row],[LineCost]]</f>
        <v>574.86000000000013</v>
      </c>
      <c r="U2273" s="8" t="str">
        <f>IFERROR(IF(Orders_CLEAN[[#This Row],[Profit]]/Orders_CLEAN[[#This Row],[LineTotal]]&gt;0.3, "High", IF(Orders_CLEAN[[#This Row],[Profit]]/Orders_CLEAN[[#This Row],[LineTotal]]&gt;=0.15, "Medium", "Low")), "Quantity Error!")</f>
        <v>Medium</v>
      </c>
      <c r="V2273" s="8" t="str">
        <f>IF(COUNTIF(Returns[OrderID], Orders_CLEAN[[#This Row],[OrderID]])&gt;0, "Yes", "No")</f>
        <v>No</v>
      </c>
      <c r="W2273" s="19">
        <f>IF(Orders_CLEAN[[#This Row],[Returned]]="Yes",1,0)</f>
        <v>0</v>
      </c>
    </row>
    <row r="2274" spans="1:23" x14ac:dyDescent="0.2">
      <c r="A2274" t="s">
        <v>3155</v>
      </c>
      <c r="B2274" s="5">
        <v>45802</v>
      </c>
      <c r="C2274" s="5" t="str">
        <f>IF(Orders_CLEAN[[#This Row],[Quantity]]="", "Quantity Error!", "Q"&amp;ROUNDUP(MONTH(Orders_CLEAN[[#This Row],[OrderDate]])/3,0))</f>
        <v>Q2</v>
      </c>
      <c r="D2274" t="s">
        <v>25</v>
      </c>
      <c r="E2274" t="str">
        <f>_xlfn.XLOOKUP(Orders_CLEAN[[#This Row],[CustomerID]],Customers[CustomerID],Customers[CustomerName])</f>
        <v>Anja Pretorius</v>
      </c>
      <c r="F2274" t="s">
        <v>26</v>
      </c>
      <c r="G2274" t="str">
        <f>_xlfn.XLOOKUP(Orders_CLEAN[[#This Row],[ProductID]],Products[ProductID],Products[ProductName])</f>
        <v>Bookcases Model 3</v>
      </c>
      <c r="H2274" t="str">
        <f>_xlfn.XLOOKUP(Orders_CLEAN[[#This Row],[ProductName]],Products[ProductName],Products[Category])</f>
        <v>Furniture</v>
      </c>
      <c r="I2274" s="6">
        <f>_xlfn.XLOOKUP(Orders_CLEAN[[#This Row],[ProductID]],Products[ProductID],Products[Cost])</f>
        <v>431.57</v>
      </c>
      <c r="J2274">
        <v>9</v>
      </c>
      <c r="K2274" s="6">
        <v>725.92</v>
      </c>
      <c r="L2274" s="7">
        <v>0.15</v>
      </c>
      <c r="M2274" t="s">
        <v>36</v>
      </c>
      <c r="N2274" t="s">
        <v>14</v>
      </c>
      <c r="O2274" t="str">
        <f>_xlfn.XLOOKUP(Orders_CLEAN[[#This Row],[Region]],Region_lookup[RegionCode],Region_lookup[RegionName])</f>
        <v>Western Cape</v>
      </c>
      <c r="P2274" t="s">
        <v>15</v>
      </c>
      <c r="Q2274" t="str">
        <f>_xlfn.XLOOKUP(Orders_CLEAN[[#This Row],[EmployeeID]],Employees[EmployeeID],Employees[EmployeeName])</f>
        <v>Anja Fourie</v>
      </c>
      <c r="R2274" s="8">
        <f>Orders_CLEAN[[#This Row],[Quantity]]*Orders_CLEAN[[#This Row],[UnitPrice]]*(1-Orders_CLEAN[[#This Row],[Discount]])</f>
        <v>5553.2879999999996</v>
      </c>
      <c r="S2274" s="8">
        <f>Orders_CLEAN[[#This Row],[Cost]]*Orders_CLEAN[[#This Row],[Quantity]]</f>
        <v>3884.13</v>
      </c>
      <c r="T2274" s="8">
        <f>Orders_CLEAN[[#This Row],[LineTotal]]-Orders_CLEAN[[#This Row],[LineCost]]</f>
        <v>1669.1579999999994</v>
      </c>
      <c r="U2274" s="8" t="str">
        <f>IFERROR(IF(Orders_CLEAN[[#This Row],[Profit]]/Orders_CLEAN[[#This Row],[LineTotal]]&gt;0.3, "High", IF(Orders_CLEAN[[#This Row],[Profit]]/Orders_CLEAN[[#This Row],[LineTotal]]&gt;=0.15, "Medium", "Low")), "Quantity Error!")</f>
        <v>High</v>
      </c>
      <c r="V2274" s="8" t="str">
        <f>IF(COUNTIF(Returns[OrderID], Orders_CLEAN[[#This Row],[OrderID]])&gt;0, "Yes", "No")</f>
        <v>No</v>
      </c>
      <c r="W2274" s="19">
        <f>IF(Orders_CLEAN[[#This Row],[Returned]]="Yes",1,0)</f>
        <v>0</v>
      </c>
    </row>
    <row r="2275" spans="1:23" x14ac:dyDescent="0.2">
      <c r="A2275" t="s">
        <v>3156</v>
      </c>
      <c r="B2275" s="5">
        <v>45533</v>
      </c>
      <c r="C2275" s="5" t="str">
        <f>IF(Orders_CLEAN[[#This Row],[Quantity]]="", "Quantity Error!", "Q"&amp;ROUNDUP(MONTH(Orders_CLEAN[[#This Row],[OrderDate]])/3,0))</f>
        <v>Q3</v>
      </c>
      <c r="D2275" t="s">
        <v>493</v>
      </c>
      <c r="E2275" t="str">
        <f>_xlfn.XLOOKUP(Orders_CLEAN[[#This Row],[CustomerID]],Customers[CustomerID],Customers[CustomerName])</f>
        <v>Sipho Le Roux</v>
      </c>
      <c r="F2275" t="s">
        <v>124</v>
      </c>
      <c r="G2275" t="str">
        <f>_xlfn.XLOOKUP(Orders_CLEAN[[#This Row],[ProductID]],Products[ProductID],Products[ProductName])</f>
        <v>Binders Model 2</v>
      </c>
      <c r="H2275" t="str">
        <f>_xlfn.XLOOKUP(Orders_CLEAN[[#This Row],[ProductName]],Products[ProductName],Products[Category])</f>
        <v>Office Supplies</v>
      </c>
      <c r="I2275" s="6">
        <f>_xlfn.XLOOKUP(Orders_CLEAN[[#This Row],[ProductID]],Products[ProductID],Products[Cost])</f>
        <v>597.01</v>
      </c>
      <c r="J2275">
        <v>12</v>
      </c>
      <c r="K2275" s="6">
        <v>774.08</v>
      </c>
      <c r="L2275" s="7">
        <v>0.2</v>
      </c>
      <c r="M2275" t="s">
        <v>27</v>
      </c>
      <c r="N2275" t="s">
        <v>47</v>
      </c>
      <c r="O2275" t="str">
        <f>_xlfn.XLOOKUP(Orders_CLEAN[[#This Row],[Region]],Region_lookup[RegionCode],Region_lookup[RegionName])</f>
        <v>Eastern Cape</v>
      </c>
      <c r="P2275" t="s">
        <v>48</v>
      </c>
      <c r="Q2275" t="str">
        <f>_xlfn.XLOOKUP(Orders_CLEAN[[#This Row],[EmployeeID]],Employees[EmployeeID],Employees[EmployeeName])</f>
        <v>Sipho Ndlovu</v>
      </c>
      <c r="R2275" s="8">
        <f>Orders_CLEAN[[#This Row],[Quantity]]*Orders_CLEAN[[#This Row],[UnitPrice]]*(1-Orders_CLEAN[[#This Row],[Discount]])</f>
        <v>7431.1680000000015</v>
      </c>
      <c r="S2275" s="8">
        <f>Orders_CLEAN[[#This Row],[Cost]]*Orders_CLEAN[[#This Row],[Quantity]]</f>
        <v>7164.12</v>
      </c>
      <c r="T2275" s="8">
        <f>Orders_CLEAN[[#This Row],[LineTotal]]-Orders_CLEAN[[#This Row],[LineCost]]</f>
        <v>267.04800000000159</v>
      </c>
      <c r="U2275" s="8" t="str">
        <f>IFERROR(IF(Orders_CLEAN[[#This Row],[Profit]]/Orders_CLEAN[[#This Row],[LineTotal]]&gt;0.3, "High", IF(Orders_CLEAN[[#This Row],[Profit]]/Orders_CLEAN[[#This Row],[LineTotal]]&gt;=0.15, "Medium", "Low")), "Quantity Error!")</f>
        <v>Low</v>
      </c>
      <c r="V2275" s="8" t="str">
        <f>IF(COUNTIF(Returns[OrderID], Orders_CLEAN[[#This Row],[OrderID]])&gt;0, "Yes", "No")</f>
        <v>No</v>
      </c>
      <c r="W2275" s="19">
        <f>IF(Orders_CLEAN[[#This Row],[Returned]]="Yes",1,0)</f>
        <v>0</v>
      </c>
    </row>
    <row r="2276" spans="1:23" x14ac:dyDescent="0.2">
      <c r="A2276" t="s">
        <v>3157</v>
      </c>
      <c r="B2276" s="5">
        <v>45561</v>
      </c>
      <c r="C2276" s="5" t="str">
        <f>IF(Orders_CLEAN[[#This Row],[Quantity]]="", "Quantity Error!", "Q"&amp;ROUNDUP(MONTH(Orders_CLEAN[[#This Row],[OrderDate]])/3,0))</f>
        <v>Q3</v>
      </c>
      <c r="D2276" t="s">
        <v>110</v>
      </c>
      <c r="E2276" t="str">
        <f>_xlfn.XLOOKUP(Orders_CLEAN[[#This Row],[CustomerID]],Customers[CustomerID],Customers[CustomerName])</f>
        <v>Nomvula Khumalo</v>
      </c>
      <c r="F2276" t="s">
        <v>51</v>
      </c>
      <c r="G2276" t="str">
        <f>_xlfn.XLOOKUP(Orders_CLEAN[[#This Row],[ProductID]],Products[ProductID],Products[ProductName])</f>
        <v>Bookcases Model 4</v>
      </c>
      <c r="H2276" t="str">
        <f>_xlfn.XLOOKUP(Orders_CLEAN[[#This Row],[ProductName]],Products[ProductName],Products[Category])</f>
        <v>Furniture</v>
      </c>
      <c r="I2276" s="6">
        <f>_xlfn.XLOOKUP(Orders_CLEAN[[#This Row],[ProductID]],Products[ProductID],Products[Cost])</f>
        <v>539.9</v>
      </c>
      <c r="J2276">
        <v>7</v>
      </c>
      <c r="K2276" s="6">
        <v>1019.72</v>
      </c>
      <c r="L2276" s="7">
        <v>0.2</v>
      </c>
      <c r="M2276" t="s">
        <v>36</v>
      </c>
      <c r="N2276" t="s">
        <v>21</v>
      </c>
      <c r="O2276" t="str">
        <f>_xlfn.XLOOKUP(Orders_CLEAN[[#This Row],[Region]],Region_lookup[RegionCode],Region_lookup[RegionName])</f>
        <v>KwaZulu-Natal</v>
      </c>
      <c r="P2276" t="s">
        <v>97</v>
      </c>
      <c r="Q2276" t="str">
        <f>_xlfn.XLOOKUP(Orders_CLEAN[[#This Row],[EmployeeID]],Employees[EmployeeID],Employees[EmployeeName])</f>
        <v>Bongani Sithole</v>
      </c>
      <c r="R2276" s="8">
        <f>Orders_CLEAN[[#This Row],[Quantity]]*Orders_CLEAN[[#This Row],[UnitPrice]]*(1-Orders_CLEAN[[#This Row],[Discount]])</f>
        <v>5710.4320000000007</v>
      </c>
      <c r="S2276" s="8">
        <f>Orders_CLEAN[[#This Row],[Cost]]*Orders_CLEAN[[#This Row],[Quantity]]</f>
        <v>3779.2999999999997</v>
      </c>
      <c r="T2276" s="8">
        <f>Orders_CLEAN[[#This Row],[LineTotal]]-Orders_CLEAN[[#This Row],[LineCost]]</f>
        <v>1931.132000000001</v>
      </c>
      <c r="U2276" s="8" t="str">
        <f>IFERROR(IF(Orders_CLEAN[[#This Row],[Profit]]/Orders_CLEAN[[#This Row],[LineTotal]]&gt;0.3, "High", IF(Orders_CLEAN[[#This Row],[Profit]]/Orders_CLEAN[[#This Row],[LineTotal]]&gt;=0.15, "Medium", "Low")), "Quantity Error!")</f>
        <v>High</v>
      </c>
      <c r="V2276" s="8" t="str">
        <f>IF(COUNTIF(Returns[OrderID], Orders_CLEAN[[#This Row],[OrderID]])&gt;0, "Yes", "No")</f>
        <v>No</v>
      </c>
      <c r="W2276" s="19">
        <f>IF(Orders_CLEAN[[#This Row],[Returned]]="Yes",1,0)</f>
        <v>0</v>
      </c>
    </row>
    <row r="2277" spans="1:23" x14ac:dyDescent="0.2">
      <c r="A2277" t="s">
        <v>3158</v>
      </c>
      <c r="B2277" s="5">
        <v>45809</v>
      </c>
      <c r="C2277" s="5" t="str">
        <f>IF(Orders_CLEAN[[#This Row],[Quantity]]="", "Quantity Error!", "Q"&amp;ROUNDUP(MONTH(Orders_CLEAN[[#This Row],[OrderDate]])/3,0))</f>
        <v>Q2</v>
      </c>
      <c r="D2277" t="s">
        <v>975</v>
      </c>
      <c r="E2277" t="str">
        <f>_xlfn.XLOOKUP(Orders_CLEAN[[#This Row],[CustomerID]],Customers[CustomerID],Customers[CustomerName])</f>
        <v>Chantelle Kruger</v>
      </c>
      <c r="F2277" t="s">
        <v>174</v>
      </c>
      <c r="G2277" t="str">
        <f>_xlfn.XLOOKUP(Orders_CLEAN[[#This Row],[ProductID]],Products[ProductID],Products[ProductName])</f>
        <v>Printers Model 4</v>
      </c>
      <c r="H2277" t="str">
        <f>_xlfn.XLOOKUP(Orders_CLEAN[[#This Row],[ProductName]],Products[ProductName],Products[Category])</f>
        <v>Technology</v>
      </c>
      <c r="I2277" s="6">
        <f>_xlfn.XLOOKUP(Orders_CLEAN[[#This Row],[ProductID]],Products[ProductID],Products[Cost])</f>
        <v>83.72</v>
      </c>
      <c r="J2277">
        <v>6</v>
      </c>
      <c r="K2277" s="6">
        <v>143.57</v>
      </c>
      <c r="L2277" s="7">
        <v>0.15</v>
      </c>
      <c r="M2277" t="s">
        <v>13</v>
      </c>
      <c r="N2277" t="s">
        <v>21</v>
      </c>
      <c r="O2277" t="str">
        <f>_xlfn.XLOOKUP(Orders_CLEAN[[#This Row],[Region]],Region_lookup[RegionCode],Region_lookup[RegionName])</f>
        <v>KwaZulu-Natal</v>
      </c>
      <c r="P2277" t="s">
        <v>170</v>
      </c>
      <c r="Q2277" t="str">
        <f>_xlfn.XLOOKUP(Orders_CLEAN[[#This Row],[EmployeeID]],Employees[EmployeeID],Employees[EmployeeName])</f>
        <v>Nomvula Le Roux</v>
      </c>
      <c r="R2277" s="8">
        <f>Orders_CLEAN[[#This Row],[Quantity]]*Orders_CLEAN[[#This Row],[UnitPrice]]*(1-Orders_CLEAN[[#This Row],[Discount]])</f>
        <v>732.20699999999999</v>
      </c>
      <c r="S2277" s="8">
        <f>Orders_CLEAN[[#This Row],[Cost]]*Orders_CLEAN[[#This Row],[Quantity]]</f>
        <v>502.32</v>
      </c>
      <c r="T2277" s="8">
        <f>Orders_CLEAN[[#This Row],[LineTotal]]-Orders_CLEAN[[#This Row],[LineCost]]</f>
        <v>229.887</v>
      </c>
      <c r="U2277" s="8" t="str">
        <f>IFERROR(IF(Orders_CLEAN[[#This Row],[Profit]]/Orders_CLEAN[[#This Row],[LineTotal]]&gt;0.3, "High", IF(Orders_CLEAN[[#This Row],[Profit]]/Orders_CLEAN[[#This Row],[LineTotal]]&gt;=0.15, "Medium", "Low")), "Quantity Error!")</f>
        <v>High</v>
      </c>
      <c r="V2277" s="8" t="str">
        <f>IF(COUNTIF(Returns[OrderID], Orders_CLEAN[[#This Row],[OrderID]])&gt;0, "Yes", "No")</f>
        <v>No</v>
      </c>
      <c r="W2277" s="19">
        <f>IF(Orders_CLEAN[[#This Row],[Returned]]="Yes",1,0)</f>
        <v>0</v>
      </c>
    </row>
    <row r="2278" spans="1:23" x14ac:dyDescent="0.2">
      <c r="A2278" t="s">
        <v>3159</v>
      </c>
      <c r="B2278" s="5">
        <v>45638</v>
      </c>
      <c r="C2278" s="5" t="str">
        <f>IF(Orders_CLEAN[[#This Row],[Quantity]]="", "Quantity Error!", "Q"&amp;ROUNDUP(MONTH(Orders_CLEAN[[#This Row],[OrderDate]])/3,0))</f>
        <v>Q4</v>
      </c>
      <c r="D2278" t="s">
        <v>478</v>
      </c>
      <c r="E2278" t="str">
        <f>_xlfn.XLOOKUP(Orders_CLEAN[[#This Row],[CustomerID]],Customers[CustomerID],Customers[CustomerName])</f>
        <v>Nomvula Van Der Merwe</v>
      </c>
      <c r="F2278" t="s">
        <v>269</v>
      </c>
      <c r="G2278" t="str">
        <f>_xlfn.XLOOKUP(Orders_CLEAN[[#This Row],[ProductID]],Products[ProductID],Products[ProductName])</f>
        <v>Binders Model 1</v>
      </c>
      <c r="H2278" t="str">
        <f>_xlfn.XLOOKUP(Orders_CLEAN[[#This Row],[ProductName]],Products[ProductName],Products[Category])</f>
        <v>Office Supplies</v>
      </c>
      <c r="I2278" s="6">
        <f>_xlfn.XLOOKUP(Orders_CLEAN[[#This Row],[ProductID]],Products[ProductID],Products[Cost])</f>
        <v>454.91</v>
      </c>
      <c r="J2278">
        <v>9</v>
      </c>
      <c r="K2278" s="6">
        <v>865.02</v>
      </c>
      <c r="L2278" s="7">
        <v>0.05</v>
      </c>
      <c r="M2278" t="s">
        <v>27</v>
      </c>
      <c r="N2278" t="s">
        <v>31</v>
      </c>
      <c r="O2278" t="str">
        <f>_xlfn.XLOOKUP(Orders_CLEAN[[#This Row],[Region]],Region_lookup[RegionCode],Region_lookup[RegionName])</f>
        <v>Gauteng</v>
      </c>
      <c r="P2278" t="s">
        <v>43</v>
      </c>
      <c r="Q2278" t="str">
        <f>_xlfn.XLOOKUP(Orders_CLEAN[[#This Row],[EmployeeID]],Employees[EmployeeID],Employees[EmployeeName])</f>
        <v>Thabo Dlamini</v>
      </c>
      <c r="R2278" s="8">
        <f>Orders_CLEAN[[#This Row],[Quantity]]*Orders_CLEAN[[#This Row],[UnitPrice]]*(1-Orders_CLEAN[[#This Row],[Discount]])</f>
        <v>7395.9210000000003</v>
      </c>
      <c r="S2278" s="8">
        <f>Orders_CLEAN[[#This Row],[Cost]]*Orders_CLEAN[[#This Row],[Quantity]]</f>
        <v>4094.19</v>
      </c>
      <c r="T2278" s="8">
        <f>Orders_CLEAN[[#This Row],[LineTotal]]-Orders_CLEAN[[#This Row],[LineCost]]</f>
        <v>3301.7310000000002</v>
      </c>
      <c r="U2278" s="8" t="str">
        <f>IFERROR(IF(Orders_CLEAN[[#This Row],[Profit]]/Orders_CLEAN[[#This Row],[LineTotal]]&gt;0.3, "High", IF(Orders_CLEAN[[#This Row],[Profit]]/Orders_CLEAN[[#This Row],[LineTotal]]&gt;=0.15, "Medium", "Low")), "Quantity Error!")</f>
        <v>High</v>
      </c>
      <c r="V2278" s="8" t="str">
        <f>IF(COUNTIF(Returns[OrderID], Orders_CLEAN[[#This Row],[OrderID]])&gt;0, "Yes", "No")</f>
        <v>No</v>
      </c>
      <c r="W2278" s="19">
        <f>IF(Orders_CLEAN[[#This Row],[Returned]]="Yes",1,0)</f>
        <v>0</v>
      </c>
    </row>
    <row r="2279" spans="1:23" x14ac:dyDescent="0.2">
      <c r="A2279" t="s">
        <v>3160</v>
      </c>
      <c r="B2279" s="5">
        <v>45342</v>
      </c>
      <c r="C2279" s="5" t="str">
        <f>IF(Orders_CLEAN[[#This Row],[Quantity]]="", "Quantity Error!", "Q"&amp;ROUNDUP(MONTH(Orders_CLEAN[[#This Row],[OrderDate]])/3,0))</f>
        <v>Q1</v>
      </c>
      <c r="D2279" t="s">
        <v>184</v>
      </c>
      <c r="E2279" t="str">
        <f>_xlfn.XLOOKUP(Orders_CLEAN[[#This Row],[CustomerID]],Customers[CustomerID],Customers[CustomerName])</f>
        <v>Deon Joubert</v>
      </c>
      <c r="F2279" t="s">
        <v>192</v>
      </c>
      <c r="G2279" t="str">
        <f>_xlfn.XLOOKUP(Orders_CLEAN[[#This Row],[ProductID]],Products[ProductID],Products[ProductName])</f>
        <v>Laptops Model 1</v>
      </c>
      <c r="H2279" t="str">
        <f>_xlfn.XLOOKUP(Orders_CLEAN[[#This Row],[ProductName]],Products[ProductName],Products[Category])</f>
        <v>Technology</v>
      </c>
      <c r="I2279" s="6">
        <f>_xlfn.XLOOKUP(Orders_CLEAN[[#This Row],[ProductID]],Products[ProductID],Products[Cost])</f>
        <v>732.63</v>
      </c>
      <c r="J2279">
        <v>2</v>
      </c>
      <c r="K2279" s="6">
        <v>1069.8599999999999</v>
      </c>
      <c r="L2279" s="7">
        <v>0.15</v>
      </c>
      <c r="M2279" t="s">
        <v>36</v>
      </c>
      <c r="N2279" t="s">
        <v>47</v>
      </c>
      <c r="O2279" t="str">
        <f>_xlfn.XLOOKUP(Orders_CLEAN[[#This Row],[Region]],Region_lookup[RegionCode],Region_lookup[RegionName])</f>
        <v>Eastern Cape</v>
      </c>
      <c r="P2279" t="s">
        <v>58</v>
      </c>
      <c r="Q2279" t="str">
        <f>_xlfn.XLOOKUP(Orders_CLEAN[[#This Row],[EmployeeID]],Employees[EmployeeID],Employees[EmployeeName])</f>
        <v>Palesa Steyn</v>
      </c>
      <c r="R2279" s="8">
        <f>Orders_CLEAN[[#This Row],[Quantity]]*Orders_CLEAN[[#This Row],[UnitPrice]]*(1-Orders_CLEAN[[#This Row],[Discount]])</f>
        <v>1818.7619999999997</v>
      </c>
      <c r="S2279" s="8">
        <f>Orders_CLEAN[[#This Row],[Cost]]*Orders_CLEAN[[#This Row],[Quantity]]</f>
        <v>1465.26</v>
      </c>
      <c r="T2279" s="8">
        <f>Orders_CLEAN[[#This Row],[LineTotal]]-Orders_CLEAN[[#This Row],[LineCost]]</f>
        <v>353.50199999999973</v>
      </c>
      <c r="U2279" s="8" t="str">
        <f>IFERROR(IF(Orders_CLEAN[[#This Row],[Profit]]/Orders_CLEAN[[#This Row],[LineTotal]]&gt;0.3, "High", IF(Orders_CLEAN[[#This Row],[Profit]]/Orders_CLEAN[[#This Row],[LineTotal]]&gt;=0.15, "Medium", "Low")), "Quantity Error!")</f>
        <v>Medium</v>
      </c>
      <c r="V2279" s="8" t="str">
        <f>IF(COUNTIF(Returns[OrderID], Orders_CLEAN[[#This Row],[OrderID]])&gt;0, "Yes", "No")</f>
        <v>No</v>
      </c>
      <c r="W2279" s="19">
        <f>IF(Orders_CLEAN[[#This Row],[Returned]]="Yes",1,0)</f>
        <v>0</v>
      </c>
    </row>
    <row r="2280" spans="1:23" x14ac:dyDescent="0.2">
      <c r="A2280" t="s">
        <v>3161</v>
      </c>
      <c r="B2280" s="5">
        <v>45394</v>
      </c>
      <c r="C2280" s="5" t="str">
        <f>IF(Orders_CLEAN[[#This Row],[Quantity]]="", "Quantity Error!", "Q"&amp;ROUNDUP(MONTH(Orders_CLEAN[[#This Row],[OrderDate]])/3,0))</f>
        <v>Q2</v>
      </c>
      <c r="D2280" t="s">
        <v>227</v>
      </c>
      <c r="E2280" t="str">
        <f>_xlfn.XLOOKUP(Orders_CLEAN[[#This Row],[CustomerID]],Customers[CustomerID],Customers[CustomerName])</f>
        <v>Thabo Mbatha</v>
      </c>
      <c r="F2280" t="s">
        <v>178</v>
      </c>
      <c r="G2280" t="str">
        <f>_xlfn.XLOOKUP(Orders_CLEAN[[#This Row],[ProductID]],Products[ProductID],Products[ProductName])</f>
        <v>Chairs Model 2</v>
      </c>
      <c r="H2280" t="str">
        <f>_xlfn.XLOOKUP(Orders_CLEAN[[#This Row],[ProductName]],Products[ProductName],Products[Category])</f>
        <v>Furniture</v>
      </c>
      <c r="I2280" s="6">
        <f>_xlfn.XLOOKUP(Orders_CLEAN[[#This Row],[ProductID]],Products[ProductID],Products[Cost])</f>
        <v>116.9</v>
      </c>
      <c r="J2280">
        <v>4</v>
      </c>
      <c r="K2280" s="6">
        <v>253.46</v>
      </c>
      <c r="L2280" s="7">
        <v>0.1</v>
      </c>
      <c r="M2280" t="s">
        <v>27</v>
      </c>
      <c r="N2280" t="s">
        <v>31</v>
      </c>
      <c r="O2280" t="str">
        <f>_xlfn.XLOOKUP(Orders_CLEAN[[#This Row],[Region]],Region_lookup[RegionCode],Region_lookup[RegionName])</f>
        <v>Gauteng</v>
      </c>
      <c r="P2280" t="s">
        <v>32</v>
      </c>
      <c r="Q2280" t="str">
        <f>_xlfn.XLOOKUP(Orders_CLEAN[[#This Row],[EmployeeID]],Employees[EmployeeID],Employees[EmployeeName])</f>
        <v>Nomvula Mokoena</v>
      </c>
      <c r="R2280" s="8">
        <f>Orders_CLEAN[[#This Row],[Quantity]]*Orders_CLEAN[[#This Row],[UnitPrice]]*(1-Orders_CLEAN[[#This Row],[Discount]])</f>
        <v>912.45600000000002</v>
      </c>
      <c r="S2280" s="8">
        <f>Orders_CLEAN[[#This Row],[Cost]]*Orders_CLEAN[[#This Row],[Quantity]]</f>
        <v>467.6</v>
      </c>
      <c r="T2280" s="8">
        <f>Orders_CLEAN[[#This Row],[LineTotal]]-Orders_CLEAN[[#This Row],[LineCost]]</f>
        <v>444.85599999999999</v>
      </c>
      <c r="U2280" s="8" t="str">
        <f>IFERROR(IF(Orders_CLEAN[[#This Row],[Profit]]/Orders_CLEAN[[#This Row],[LineTotal]]&gt;0.3, "High", IF(Orders_CLEAN[[#This Row],[Profit]]/Orders_CLEAN[[#This Row],[LineTotal]]&gt;=0.15, "Medium", "Low")), "Quantity Error!")</f>
        <v>High</v>
      </c>
      <c r="V2280" s="8" t="str">
        <f>IF(COUNTIF(Returns[OrderID], Orders_CLEAN[[#This Row],[OrderID]])&gt;0, "Yes", "No")</f>
        <v>No</v>
      </c>
      <c r="W2280" s="19">
        <f>IF(Orders_CLEAN[[#This Row],[Returned]]="Yes",1,0)</f>
        <v>0</v>
      </c>
    </row>
    <row r="2281" spans="1:23" x14ac:dyDescent="0.2">
      <c r="A2281" t="s">
        <v>3162</v>
      </c>
      <c r="B2281" s="5">
        <v>45305</v>
      </c>
      <c r="C2281" s="5" t="str">
        <f>IF(Orders_CLEAN[[#This Row],[Quantity]]="", "Quantity Error!", "Q"&amp;ROUNDUP(MONTH(Orders_CLEAN[[#This Row],[OrderDate]])/3,0))</f>
        <v>Q1</v>
      </c>
      <c r="D2281" t="s">
        <v>135</v>
      </c>
      <c r="E2281" t="str">
        <f>_xlfn.XLOOKUP(Orders_CLEAN[[#This Row],[CustomerID]],Customers[CustomerID],Customers[CustomerName])</f>
        <v>Nomvula Mbatha</v>
      </c>
      <c r="F2281" t="s">
        <v>73</v>
      </c>
      <c r="G2281" t="str">
        <f>_xlfn.XLOOKUP(Orders_CLEAN[[#This Row],[ProductID]],Products[ProductID],Products[ProductName])</f>
        <v>Tables Model 1</v>
      </c>
      <c r="H2281" t="str">
        <f>_xlfn.XLOOKUP(Orders_CLEAN[[#This Row],[ProductName]],Products[ProductName],Products[Category])</f>
        <v>Furniture</v>
      </c>
      <c r="I2281" s="6">
        <f>_xlfn.XLOOKUP(Orders_CLEAN[[#This Row],[ProductID]],Products[ProductID],Products[Cost])</f>
        <v>469.73</v>
      </c>
      <c r="J2281">
        <v>4</v>
      </c>
      <c r="K2281" s="6">
        <v>954.16</v>
      </c>
      <c r="L2281" s="7">
        <v>0</v>
      </c>
      <c r="M2281" t="s">
        <v>27</v>
      </c>
      <c r="N2281" t="s">
        <v>47</v>
      </c>
      <c r="O2281" t="str">
        <f>_xlfn.XLOOKUP(Orders_CLEAN[[#This Row],[Region]],Region_lookup[RegionCode],Region_lookup[RegionName])</f>
        <v>Eastern Cape</v>
      </c>
      <c r="P2281" t="s">
        <v>48</v>
      </c>
      <c r="Q2281" t="str">
        <f>_xlfn.XLOOKUP(Orders_CLEAN[[#This Row],[EmployeeID]],Employees[EmployeeID],Employees[EmployeeName])</f>
        <v>Sipho Ndlovu</v>
      </c>
      <c r="R2281" s="8">
        <f>Orders_CLEAN[[#This Row],[Quantity]]*Orders_CLEAN[[#This Row],[UnitPrice]]*(1-Orders_CLEAN[[#This Row],[Discount]])</f>
        <v>3816.64</v>
      </c>
      <c r="S2281" s="8">
        <f>Orders_CLEAN[[#This Row],[Cost]]*Orders_CLEAN[[#This Row],[Quantity]]</f>
        <v>1878.92</v>
      </c>
      <c r="T2281" s="8">
        <f>Orders_CLEAN[[#This Row],[LineTotal]]-Orders_CLEAN[[#This Row],[LineCost]]</f>
        <v>1937.7199999999998</v>
      </c>
      <c r="U2281" s="8" t="str">
        <f>IFERROR(IF(Orders_CLEAN[[#This Row],[Profit]]/Orders_CLEAN[[#This Row],[LineTotal]]&gt;0.3, "High", IF(Orders_CLEAN[[#This Row],[Profit]]/Orders_CLEAN[[#This Row],[LineTotal]]&gt;=0.15, "Medium", "Low")), "Quantity Error!")</f>
        <v>High</v>
      </c>
      <c r="V2281" s="8" t="str">
        <f>IF(COUNTIF(Returns[OrderID], Orders_CLEAN[[#This Row],[OrderID]])&gt;0, "Yes", "No")</f>
        <v>No</v>
      </c>
      <c r="W2281" s="19">
        <f>IF(Orders_CLEAN[[#This Row],[Returned]]="Yes",1,0)</f>
        <v>0</v>
      </c>
    </row>
    <row r="2282" spans="1:23" x14ac:dyDescent="0.2">
      <c r="A2282" t="s">
        <v>3163</v>
      </c>
      <c r="B2282" s="5">
        <v>45442</v>
      </c>
      <c r="C2282" s="5" t="str">
        <f>IF(Orders_CLEAN[[#This Row],[Quantity]]="", "Quantity Error!", "Q"&amp;ROUNDUP(MONTH(Orders_CLEAN[[#This Row],[OrderDate]])/3,0))</f>
        <v>Q2</v>
      </c>
      <c r="D2282" t="s">
        <v>154</v>
      </c>
      <c r="E2282" t="str">
        <f>_xlfn.XLOOKUP(Orders_CLEAN[[#This Row],[CustomerID]],Customers[CustomerID],Customers[CustomerName])</f>
        <v>Nomvula Mahlangu</v>
      </c>
      <c r="F2282" t="s">
        <v>139</v>
      </c>
      <c r="G2282" t="str">
        <f>_xlfn.XLOOKUP(Orders_CLEAN[[#This Row],[ProductID]],Products[ProductID],Products[ProductName])</f>
        <v>Envelopes Model 3</v>
      </c>
      <c r="H2282" t="str">
        <f>_xlfn.XLOOKUP(Orders_CLEAN[[#This Row],[ProductName]],Products[ProductName],Products[Category])</f>
        <v>Office Supplies</v>
      </c>
      <c r="I2282" s="6">
        <f>_xlfn.XLOOKUP(Orders_CLEAN[[#This Row],[ProductID]],Products[ProductID],Products[Cost])</f>
        <v>110.07</v>
      </c>
      <c r="J2282">
        <v>10</v>
      </c>
      <c r="K2282" s="6">
        <v>193.99</v>
      </c>
      <c r="L2282" s="7">
        <v>0.15</v>
      </c>
      <c r="M2282" t="s">
        <v>27</v>
      </c>
      <c r="N2282" t="s">
        <v>31</v>
      </c>
      <c r="O2282" t="str">
        <f>_xlfn.XLOOKUP(Orders_CLEAN[[#This Row],[Region]],Region_lookup[RegionCode],Region_lookup[RegionName])</f>
        <v>Gauteng</v>
      </c>
      <c r="P2282" t="s">
        <v>52</v>
      </c>
      <c r="Q2282" t="str">
        <f>_xlfn.XLOOKUP(Orders_CLEAN[[#This Row],[EmployeeID]],Employees[EmployeeID],Employees[EmployeeName])</f>
        <v>Precious Mbatha</v>
      </c>
      <c r="R2282" s="8">
        <f>Orders_CLEAN[[#This Row],[Quantity]]*Orders_CLEAN[[#This Row],[UnitPrice]]*(1-Orders_CLEAN[[#This Row],[Discount]])</f>
        <v>1648.915</v>
      </c>
      <c r="S2282" s="8">
        <f>Orders_CLEAN[[#This Row],[Cost]]*Orders_CLEAN[[#This Row],[Quantity]]</f>
        <v>1100.6999999999998</v>
      </c>
      <c r="T2282" s="8">
        <f>Orders_CLEAN[[#This Row],[LineTotal]]-Orders_CLEAN[[#This Row],[LineCost]]</f>
        <v>548.21500000000015</v>
      </c>
      <c r="U2282" s="8" t="str">
        <f>IFERROR(IF(Orders_CLEAN[[#This Row],[Profit]]/Orders_CLEAN[[#This Row],[LineTotal]]&gt;0.3, "High", IF(Orders_CLEAN[[#This Row],[Profit]]/Orders_CLEAN[[#This Row],[LineTotal]]&gt;=0.15, "Medium", "Low")), "Quantity Error!")</f>
        <v>High</v>
      </c>
      <c r="V2282" s="8" t="str">
        <f>IF(COUNTIF(Returns[OrderID], Orders_CLEAN[[#This Row],[OrderID]])&gt;0, "Yes", "No")</f>
        <v>No</v>
      </c>
      <c r="W2282" s="19">
        <f>IF(Orders_CLEAN[[#This Row],[Returned]]="Yes",1,0)</f>
        <v>0</v>
      </c>
    </row>
    <row r="2283" spans="1:23" x14ac:dyDescent="0.2">
      <c r="A2283" t="s">
        <v>3165</v>
      </c>
      <c r="B2283" s="5">
        <v>45668</v>
      </c>
      <c r="C2283" s="5" t="str">
        <f>IF(Orders_CLEAN[[#This Row],[Quantity]]="", "Quantity Error!", "Q"&amp;ROUNDUP(MONTH(Orders_CLEAN[[#This Row],[OrderDate]])/3,0))</f>
        <v>Q1</v>
      </c>
      <c r="D2283" t="s">
        <v>490</v>
      </c>
      <c r="E2283" t="str">
        <f>_xlfn.XLOOKUP(Orders_CLEAN[[#This Row],[CustomerID]],Customers[CustomerID],Customers[CustomerName])</f>
        <v>Pieter Dlamini</v>
      </c>
      <c r="F2283" t="s">
        <v>144</v>
      </c>
      <c r="G2283" t="str">
        <f>_xlfn.XLOOKUP(Orders_CLEAN[[#This Row],[ProductID]],Products[ProductID],Products[ProductName])</f>
        <v>Bookcases Model 1</v>
      </c>
      <c r="H2283" t="str">
        <f>_xlfn.XLOOKUP(Orders_CLEAN[[#This Row],[ProductName]],Products[ProductName],Products[Category])</f>
        <v>Furniture</v>
      </c>
      <c r="I2283" s="6">
        <f>_xlfn.XLOOKUP(Orders_CLEAN[[#This Row],[ProductID]],Products[ProductID],Products[Cost])</f>
        <v>644.65</v>
      </c>
      <c r="J2283">
        <v>10</v>
      </c>
      <c r="K2283" s="6">
        <v>1029.82</v>
      </c>
      <c r="L2283" s="7">
        <v>0.1</v>
      </c>
      <c r="M2283" t="s">
        <v>13</v>
      </c>
      <c r="N2283" t="s">
        <v>47</v>
      </c>
      <c r="O2283" t="str">
        <f>_xlfn.XLOOKUP(Orders_CLEAN[[#This Row],[Region]],Region_lookup[RegionCode],Region_lookup[RegionName])</f>
        <v>Eastern Cape</v>
      </c>
      <c r="P2283" t="s">
        <v>58</v>
      </c>
      <c r="Q2283" t="str">
        <f>_xlfn.XLOOKUP(Orders_CLEAN[[#This Row],[EmployeeID]],Employees[EmployeeID],Employees[EmployeeName])</f>
        <v>Palesa Steyn</v>
      </c>
      <c r="R2283" s="8">
        <f>Orders_CLEAN[[#This Row],[Quantity]]*Orders_CLEAN[[#This Row],[UnitPrice]]*(1-Orders_CLEAN[[#This Row],[Discount]])</f>
        <v>9268.3799999999992</v>
      </c>
      <c r="S2283" s="8">
        <f>Orders_CLEAN[[#This Row],[Cost]]*Orders_CLEAN[[#This Row],[Quantity]]</f>
        <v>6446.5</v>
      </c>
      <c r="T2283" s="8">
        <f>Orders_CLEAN[[#This Row],[LineTotal]]-Orders_CLEAN[[#This Row],[LineCost]]</f>
        <v>2821.8799999999992</v>
      </c>
      <c r="U2283" s="8" t="str">
        <f>IFERROR(IF(Orders_CLEAN[[#This Row],[Profit]]/Orders_CLEAN[[#This Row],[LineTotal]]&gt;0.3, "High", IF(Orders_CLEAN[[#This Row],[Profit]]/Orders_CLEAN[[#This Row],[LineTotal]]&gt;=0.15, "Medium", "Low")), "Quantity Error!")</f>
        <v>High</v>
      </c>
      <c r="V2283" s="8" t="str">
        <f>IF(COUNTIF(Returns[OrderID], Orders_CLEAN[[#This Row],[OrderID]])&gt;0, "Yes", "No")</f>
        <v>No</v>
      </c>
      <c r="W2283" s="19">
        <f>IF(Orders_CLEAN[[#This Row],[Returned]]="Yes",1,0)</f>
        <v>0</v>
      </c>
    </row>
    <row r="2284" spans="1:23" x14ac:dyDescent="0.2">
      <c r="A2284" t="s">
        <v>3166</v>
      </c>
      <c r="B2284" s="5">
        <v>45516</v>
      </c>
      <c r="C2284" s="5" t="str">
        <f>IF(Orders_CLEAN[[#This Row],[Quantity]]="", "Quantity Error!", "Q"&amp;ROUNDUP(MONTH(Orders_CLEAN[[#This Row],[OrderDate]])/3,0))</f>
        <v>Q3</v>
      </c>
      <c r="D2284" t="s">
        <v>117</v>
      </c>
      <c r="E2284" t="str">
        <f>_xlfn.XLOOKUP(Orders_CLEAN[[#This Row],[CustomerID]],Customers[CustomerID],Customers[CustomerName])</f>
        <v>Precious Dlamini</v>
      </c>
      <c r="F2284" t="s">
        <v>35</v>
      </c>
      <c r="G2284" t="str">
        <f>_xlfn.XLOOKUP(Orders_CLEAN[[#This Row],[ProductID]],Products[ProductID],Products[ProductName])</f>
        <v>Accessories Model 1</v>
      </c>
      <c r="H2284" t="str">
        <f>_xlfn.XLOOKUP(Orders_CLEAN[[#This Row],[ProductName]],Products[ProductName],Products[Category])</f>
        <v>Technology</v>
      </c>
      <c r="I2284" s="6">
        <f>_xlfn.XLOOKUP(Orders_CLEAN[[#This Row],[ProductID]],Products[ProductID],Products[Cost])</f>
        <v>329.45</v>
      </c>
      <c r="J2284">
        <v>4</v>
      </c>
      <c r="K2284" s="6">
        <v>709.62</v>
      </c>
      <c r="L2284" s="7">
        <v>0</v>
      </c>
      <c r="M2284" t="s">
        <v>13</v>
      </c>
      <c r="N2284" t="s">
        <v>47</v>
      </c>
      <c r="O2284" t="str">
        <f>_xlfn.XLOOKUP(Orders_CLEAN[[#This Row],[Region]],Region_lookup[RegionCode],Region_lookup[RegionName])</f>
        <v>Eastern Cape</v>
      </c>
      <c r="P2284" t="s">
        <v>58</v>
      </c>
      <c r="Q2284" t="str">
        <f>_xlfn.XLOOKUP(Orders_CLEAN[[#This Row],[EmployeeID]],Employees[EmployeeID],Employees[EmployeeName])</f>
        <v>Palesa Steyn</v>
      </c>
      <c r="R2284" s="8">
        <f>Orders_CLEAN[[#This Row],[Quantity]]*Orders_CLEAN[[#This Row],[UnitPrice]]*(1-Orders_CLEAN[[#This Row],[Discount]])</f>
        <v>2838.48</v>
      </c>
      <c r="S2284" s="8">
        <f>Orders_CLEAN[[#This Row],[Cost]]*Orders_CLEAN[[#This Row],[Quantity]]</f>
        <v>1317.8</v>
      </c>
      <c r="T2284" s="8">
        <f>Orders_CLEAN[[#This Row],[LineTotal]]-Orders_CLEAN[[#This Row],[LineCost]]</f>
        <v>1520.68</v>
      </c>
      <c r="U2284" s="8" t="str">
        <f>IFERROR(IF(Orders_CLEAN[[#This Row],[Profit]]/Orders_CLEAN[[#This Row],[LineTotal]]&gt;0.3, "High", IF(Orders_CLEAN[[#This Row],[Profit]]/Orders_CLEAN[[#This Row],[LineTotal]]&gt;=0.15, "Medium", "Low")), "Quantity Error!")</f>
        <v>High</v>
      </c>
      <c r="V2284" s="8" t="str">
        <f>IF(COUNTIF(Returns[OrderID], Orders_CLEAN[[#This Row],[OrderID]])&gt;0, "Yes", "No")</f>
        <v>No</v>
      </c>
      <c r="W2284" s="19">
        <f>IF(Orders_CLEAN[[#This Row],[Returned]]="Yes",1,0)</f>
        <v>0</v>
      </c>
    </row>
    <row r="2285" spans="1:23" x14ac:dyDescent="0.2">
      <c r="A2285" t="s">
        <v>3168</v>
      </c>
      <c r="B2285" s="5">
        <v>45375</v>
      </c>
      <c r="C2285" s="5" t="str">
        <f>IF(Orders_CLEAN[[#This Row],[Quantity]]="", "Quantity Error!", "Q"&amp;ROUNDUP(MONTH(Orders_CLEAN[[#This Row],[OrderDate]])/3,0))</f>
        <v>Q1</v>
      </c>
      <c r="D2285" t="s">
        <v>424</v>
      </c>
      <c r="E2285" t="str">
        <f>_xlfn.XLOOKUP(Orders_CLEAN[[#This Row],[CustomerID]],Customers[CustomerID],Customers[CustomerName])</f>
        <v>Lerato Khumalo</v>
      </c>
      <c r="F2285" t="s">
        <v>100</v>
      </c>
      <c r="G2285" t="str">
        <f>_xlfn.XLOOKUP(Orders_CLEAN[[#This Row],[ProductID]],Products[ProductID],Products[ProductName])</f>
        <v>Printers Model 1</v>
      </c>
      <c r="H2285" t="str">
        <f>_xlfn.XLOOKUP(Orders_CLEAN[[#This Row],[ProductName]],Products[ProductName],Products[Category])</f>
        <v>Technology</v>
      </c>
      <c r="I2285" s="6">
        <f>_xlfn.XLOOKUP(Orders_CLEAN[[#This Row],[ProductID]],Products[ProductID],Products[Cost])</f>
        <v>595.79999999999995</v>
      </c>
      <c r="J2285">
        <v>7</v>
      </c>
      <c r="K2285" s="6">
        <v>1280.18</v>
      </c>
      <c r="L2285" s="7">
        <v>0</v>
      </c>
      <c r="M2285" t="s">
        <v>27</v>
      </c>
      <c r="N2285" t="s">
        <v>14</v>
      </c>
      <c r="O2285" t="str">
        <f>_xlfn.XLOOKUP(Orders_CLEAN[[#This Row],[Region]],Region_lookup[RegionCode],Region_lookup[RegionName])</f>
        <v>Western Cape</v>
      </c>
      <c r="P2285" t="s">
        <v>93</v>
      </c>
      <c r="Q2285" t="str">
        <f>_xlfn.XLOOKUP(Orders_CLEAN[[#This Row],[EmployeeID]],Employees[EmployeeID],Employees[EmployeeName])</f>
        <v>Anja Zulu</v>
      </c>
      <c r="R2285" s="8">
        <f>Orders_CLEAN[[#This Row],[Quantity]]*Orders_CLEAN[[#This Row],[UnitPrice]]*(1-Orders_CLEAN[[#This Row],[Discount]])</f>
        <v>8961.26</v>
      </c>
      <c r="S2285" s="8">
        <f>Orders_CLEAN[[#This Row],[Cost]]*Orders_CLEAN[[#This Row],[Quantity]]</f>
        <v>4170.5999999999995</v>
      </c>
      <c r="T2285" s="8">
        <f>Orders_CLEAN[[#This Row],[LineTotal]]-Orders_CLEAN[[#This Row],[LineCost]]</f>
        <v>4790.6600000000008</v>
      </c>
      <c r="U2285" s="8" t="str">
        <f>IFERROR(IF(Orders_CLEAN[[#This Row],[Profit]]/Orders_CLEAN[[#This Row],[LineTotal]]&gt;0.3, "High", IF(Orders_CLEAN[[#This Row],[Profit]]/Orders_CLEAN[[#This Row],[LineTotal]]&gt;=0.15, "Medium", "Low")), "Quantity Error!")</f>
        <v>High</v>
      </c>
      <c r="V2285" s="8" t="str">
        <f>IF(COUNTIF(Returns[OrderID], Orders_CLEAN[[#This Row],[OrderID]])&gt;0, "Yes", "No")</f>
        <v>No</v>
      </c>
      <c r="W2285" s="19">
        <f>IF(Orders_CLEAN[[#This Row],[Returned]]="Yes",1,0)</f>
        <v>0</v>
      </c>
    </row>
    <row r="2286" spans="1:23" x14ac:dyDescent="0.2">
      <c r="A2286" t="s">
        <v>3170</v>
      </c>
      <c r="B2286" s="5">
        <v>45597</v>
      </c>
      <c r="C2286" s="5" t="str">
        <f>IF(Orders_CLEAN[[#This Row],[Quantity]]="", "Quantity Error!", "Q"&amp;ROUNDUP(MONTH(Orders_CLEAN[[#This Row],[OrderDate]])/3,0))</f>
        <v>Q4</v>
      </c>
      <c r="D2286" t="s">
        <v>713</v>
      </c>
      <c r="E2286" t="str">
        <f>_xlfn.XLOOKUP(Orders_CLEAN[[#This Row],[CustomerID]],Customers[CustomerID],Customers[CustomerName])</f>
        <v>Bongani Le Roux</v>
      </c>
      <c r="F2286" t="s">
        <v>55</v>
      </c>
      <c r="G2286" t="str">
        <f>_xlfn.XLOOKUP(Orders_CLEAN[[#This Row],[ProductID]],Products[ProductID],Products[ProductName])</f>
        <v>Paper Model 3</v>
      </c>
      <c r="H2286" t="str">
        <f>_xlfn.XLOOKUP(Orders_CLEAN[[#This Row],[ProductName]],Products[ProductName],Products[Category])</f>
        <v>Office Supplies</v>
      </c>
      <c r="I2286" s="6">
        <f>_xlfn.XLOOKUP(Orders_CLEAN[[#This Row],[ProductID]],Products[ProductID],Products[Cost])</f>
        <v>239.71</v>
      </c>
      <c r="J2286">
        <v>10</v>
      </c>
      <c r="K2286" s="6">
        <v>522.34</v>
      </c>
      <c r="L2286" s="7">
        <v>0.1</v>
      </c>
      <c r="M2286" t="s">
        <v>27</v>
      </c>
      <c r="N2286" t="s">
        <v>31</v>
      </c>
      <c r="O2286" t="str">
        <f>_xlfn.XLOOKUP(Orders_CLEAN[[#This Row],[Region]],Region_lookup[RegionCode],Region_lookup[RegionName])</f>
        <v>Gauteng</v>
      </c>
      <c r="P2286" t="s">
        <v>32</v>
      </c>
      <c r="Q2286" t="str">
        <f>_xlfn.XLOOKUP(Orders_CLEAN[[#This Row],[EmployeeID]],Employees[EmployeeID],Employees[EmployeeName])</f>
        <v>Nomvula Mokoena</v>
      </c>
      <c r="R2286" s="8">
        <f>Orders_CLEAN[[#This Row],[Quantity]]*Orders_CLEAN[[#This Row],[UnitPrice]]*(1-Orders_CLEAN[[#This Row],[Discount]])</f>
        <v>4701.0600000000004</v>
      </c>
      <c r="S2286" s="8">
        <f>Orders_CLEAN[[#This Row],[Cost]]*Orders_CLEAN[[#This Row],[Quantity]]</f>
        <v>2397.1</v>
      </c>
      <c r="T2286" s="8">
        <f>Orders_CLEAN[[#This Row],[LineTotal]]-Orders_CLEAN[[#This Row],[LineCost]]</f>
        <v>2303.9600000000005</v>
      </c>
      <c r="U2286" s="8" t="str">
        <f>IFERROR(IF(Orders_CLEAN[[#This Row],[Profit]]/Orders_CLEAN[[#This Row],[LineTotal]]&gt;0.3, "High", IF(Orders_CLEAN[[#This Row],[Profit]]/Orders_CLEAN[[#This Row],[LineTotal]]&gt;=0.15, "Medium", "Low")), "Quantity Error!")</f>
        <v>High</v>
      </c>
      <c r="V2286" s="8" t="str">
        <f>IF(COUNTIF(Returns[OrderID], Orders_CLEAN[[#This Row],[OrderID]])&gt;0, "Yes", "No")</f>
        <v>No</v>
      </c>
      <c r="W2286" s="19">
        <f>IF(Orders_CLEAN[[#This Row],[Returned]]="Yes",1,0)</f>
        <v>0</v>
      </c>
    </row>
    <row r="2287" spans="1:23" x14ac:dyDescent="0.2">
      <c r="A2287" t="s">
        <v>3171</v>
      </c>
      <c r="B2287" s="5">
        <v>45594</v>
      </c>
      <c r="C2287" s="5" t="str">
        <f>IF(Orders_CLEAN[[#This Row],[Quantity]]="", "Quantity Error!", "Q"&amp;ROUNDUP(MONTH(Orders_CLEAN[[#This Row],[OrderDate]])/3,0))</f>
        <v>Q4</v>
      </c>
      <c r="D2287" t="s">
        <v>355</v>
      </c>
      <c r="E2287" t="str">
        <f>_xlfn.XLOOKUP(Orders_CLEAN[[#This Row],[CustomerID]],Customers[CustomerID],Customers[CustomerName])</f>
        <v>Pieter Joubert</v>
      </c>
      <c r="F2287" t="s">
        <v>46</v>
      </c>
      <c r="G2287" t="str">
        <f>_xlfn.XLOOKUP(Orders_CLEAN[[#This Row],[ProductID]],Products[ProductID],Products[ProductName])</f>
        <v>Tables Model 4</v>
      </c>
      <c r="H2287" t="str">
        <f>_xlfn.XLOOKUP(Orders_CLEAN[[#This Row],[ProductName]],Products[ProductName],Products[Category])</f>
        <v>Furniture</v>
      </c>
      <c r="I2287" s="6">
        <f>_xlfn.XLOOKUP(Orders_CLEAN[[#This Row],[ProductID]],Products[ProductID],Products[Cost])</f>
        <v>707.97</v>
      </c>
      <c r="J2287">
        <v>3</v>
      </c>
      <c r="K2287" s="6">
        <v>1262.55</v>
      </c>
      <c r="L2287" s="7">
        <v>0.2</v>
      </c>
      <c r="M2287" t="s">
        <v>27</v>
      </c>
      <c r="N2287" t="s">
        <v>14</v>
      </c>
      <c r="O2287" t="str">
        <f>_xlfn.XLOOKUP(Orders_CLEAN[[#This Row],[Region]],Region_lookup[RegionCode],Region_lookup[RegionName])</f>
        <v>Western Cape</v>
      </c>
      <c r="P2287" t="s">
        <v>82</v>
      </c>
      <c r="Q2287" t="str">
        <f>_xlfn.XLOOKUP(Orders_CLEAN[[#This Row],[EmployeeID]],Employees[EmployeeID],Employees[EmployeeName])</f>
        <v>Thabo Pretorius</v>
      </c>
      <c r="R2287" s="8">
        <f>Orders_CLEAN[[#This Row],[Quantity]]*Orders_CLEAN[[#This Row],[UnitPrice]]*(1-Orders_CLEAN[[#This Row],[Discount]])</f>
        <v>3030.12</v>
      </c>
      <c r="S2287" s="8">
        <f>Orders_CLEAN[[#This Row],[Cost]]*Orders_CLEAN[[#This Row],[Quantity]]</f>
        <v>2123.91</v>
      </c>
      <c r="T2287" s="8">
        <f>Orders_CLEAN[[#This Row],[LineTotal]]-Orders_CLEAN[[#This Row],[LineCost]]</f>
        <v>906.21</v>
      </c>
      <c r="U2287" s="8" t="str">
        <f>IFERROR(IF(Orders_CLEAN[[#This Row],[Profit]]/Orders_CLEAN[[#This Row],[LineTotal]]&gt;0.3, "High", IF(Orders_CLEAN[[#This Row],[Profit]]/Orders_CLEAN[[#This Row],[LineTotal]]&gt;=0.15, "Medium", "Low")), "Quantity Error!")</f>
        <v>Medium</v>
      </c>
      <c r="V2287" s="8" t="str">
        <f>IF(COUNTIF(Returns[OrderID], Orders_CLEAN[[#This Row],[OrderID]])&gt;0, "Yes", "No")</f>
        <v>No</v>
      </c>
      <c r="W2287" s="19">
        <f>IF(Orders_CLEAN[[#This Row],[Returned]]="Yes",1,0)</f>
        <v>0</v>
      </c>
    </row>
    <row r="2288" spans="1:23" x14ac:dyDescent="0.2">
      <c r="A2288" t="s">
        <v>3172</v>
      </c>
      <c r="B2288" s="5">
        <v>45433</v>
      </c>
      <c r="C2288" s="5" t="str">
        <f>IF(Orders_CLEAN[[#This Row],[Quantity]]="", "Quantity Error!", "Q"&amp;ROUNDUP(MONTH(Orders_CLEAN[[#This Row],[OrderDate]])/3,0))</f>
        <v>Q2</v>
      </c>
      <c r="D2288" t="s">
        <v>50</v>
      </c>
      <c r="E2288" t="str">
        <f>_xlfn.XLOOKUP(Orders_CLEAN[[#This Row],[CustomerID]],Customers[CustomerID],Customers[CustomerName])</f>
        <v>Precious Steyn</v>
      </c>
      <c r="F2288" t="s">
        <v>41</v>
      </c>
      <c r="G2288" t="str">
        <f>_xlfn.XLOOKUP(Orders_CLEAN[[#This Row],[ProductID]],Products[ProductID],Products[ProductName])</f>
        <v>Pens Model 3</v>
      </c>
      <c r="H2288" t="str">
        <f>_xlfn.XLOOKUP(Orders_CLEAN[[#This Row],[ProductName]],Products[ProductName],Products[Category])</f>
        <v>Office Supplies</v>
      </c>
      <c r="I2288" s="6">
        <f>_xlfn.XLOOKUP(Orders_CLEAN[[#This Row],[ProductID]],Products[ProductID],Products[Cost])</f>
        <v>498.61</v>
      </c>
      <c r="J2288">
        <v>5</v>
      </c>
      <c r="K2288" s="6">
        <v>944.31</v>
      </c>
      <c r="L2288" s="7">
        <v>0</v>
      </c>
      <c r="M2288" t="s">
        <v>27</v>
      </c>
      <c r="N2288" t="s">
        <v>31</v>
      </c>
      <c r="O2288" t="str">
        <f>_xlfn.XLOOKUP(Orders_CLEAN[[#This Row],[Region]],Region_lookup[RegionCode],Region_lookup[RegionName])</f>
        <v>Gauteng</v>
      </c>
      <c r="P2288" t="s">
        <v>32</v>
      </c>
      <c r="Q2288" t="str">
        <f>_xlfn.XLOOKUP(Orders_CLEAN[[#This Row],[EmployeeID]],Employees[EmployeeID],Employees[EmployeeName])</f>
        <v>Nomvula Mokoena</v>
      </c>
      <c r="R2288" s="8">
        <f>Orders_CLEAN[[#This Row],[Quantity]]*Orders_CLEAN[[#This Row],[UnitPrice]]*(1-Orders_CLEAN[[#This Row],[Discount]])</f>
        <v>4721.5499999999993</v>
      </c>
      <c r="S2288" s="8">
        <f>Orders_CLEAN[[#This Row],[Cost]]*Orders_CLEAN[[#This Row],[Quantity]]</f>
        <v>2493.0500000000002</v>
      </c>
      <c r="T2288" s="8">
        <f>Orders_CLEAN[[#This Row],[LineTotal]]-Orders_CLEAN[[#This Row],[LineCost]]</f>
        <v>2228.4999999999991</v>
      </c>
      <c r="U2288" s="8" t="str">
        <f>IFERROR(IF(Orders_CLEAN[[#This Row],[Profit]]/Orders_CLEAN[[#This Row],[LineTotal]]&gt;0.3, "High", IF(Orders_CLEAN[[#This Row],[Profit]]/Orders_CLEAN[[#This Row],[LineTotal]]&gt;=0.15, "Medium", "Low")), "Quantity Error!")</f>
        <v>High</v>
      </c>
      <c r="V2288" s="8" t="str">
        <f>IF(COUNTIF(Returns[OrderID], Orders_CLEAN[[#This Row],[OrderID]])&gt;0, "Yes", "No")</f>
        <v>No</v>
      </c>
      <c r="W2288" s="19">
        <f>IF(Orders_CLEAN[[#This Row],[Returned]]="Yes",1,0)</f>
        <v>0</v>
      </c>
    </row>
    <row r="2289" spans="1:23" x14ac:dyDescent="0.2">
      <c r="A2289" t="s">
        <v>3174</v>
      </c>
      <c r="B2289" s="5">
        <v>45765</v>
      </c>
      <c r="C2289" s="5" t="str">
        <f>IF(Orders_CLEAN[[#This Row],[Quantity]]="", "Quantity Error!", "Q"&amp;ROUNDUP(MONTH(Orders_CLEAN[[#This Row],[OrderDate]])/3,0))</f>
        <v>Q2</v>
      </c>
      <c r="D2289" t="s">
        <v>589</v>
      </c>
      <c r="E2289" t="str">
        <f>_xlfn.XLOOKUP(Orders_CLEAN[[#This Row],[CustomerID]],Customers[CustomerID],Customers[CustomerName])</f>
        <v>Chantelle Mahlangu</v>
      </c>
      <c r="F2289" t="s">
        <v>127</v>
      </c>
      <c r="G2289" t="str">
        <f>_xlfn.XLOOKUP(Orders_CLEAN[[#This Row],[ProductID]],Products[ProductID],Products[ProductName])</f>
        <v>Staplers Model 3</v>
      </c>
      <c r="H2289" t="str">
        <f>_xlfn.XLOOKUP(Orders_CLEAN[[#This Row],[ProductName]],Products[ProductName],Products[Category])</f>
        <v>Office Supplies</v>
      </c>
      <c r="I2289" s="6">
        <f>_xlfn.XLOOKUP(Orders_CLEAN[[#This Row],[ProductID]],Products[ProductID],Products[Cost])</f>
        <v>250.6</v>
      </c>
      <c r="J2289">
        <v>4</v>
      </c>
      <c r="K2289" s="6">
        <v>418.2</v>
      </c>
      <c r="L2289" s="7">
        <v>0</v>
      </c>
      <c r="M2289" t="s">
        <v>36</v>
      </c>
      <c r="N2289" t="s">
        <v>21</v>
      </c>
      <c r="O2289" t="str">
        <f>_xlfn.XLOOKUP(Orders_CLEAN[[#This Row],[Region]],Region_lookup[RegionCode],Region_lookup[RegionName])</f>
        <v>KwaZulu-Natal</v>
      </c>
      <c r="P2289" t="s">
        <v>170</v>
      </c>
      <c r="Q2289" t="str">
        <f>_xlfn.XLOOKUP(Orders_CLEAN[[#This Row],[EmployeeID]],Employees[EmployeeID],Employees[EmployeeName])</f>
        <v>Nomvula Le Roux</v>
      </c>
      <c r="R2289" s="8">
        <f>Orders_CLEAN[[#This Row],[Quantity]]*Orders_CLEAN[[#This Row],[UnitPrice]]*(1-Orders_CLEAN[[#This Row],[Discount]])</f>
        <v>1672.8</v>
      </c>
      <c r="S2289" s="8">
        <f>Orders_CLEAN[[#This Row],[Cost]]*Orders_CLEAN[[#This Row],[Quantity]]</f>
        <v>1002.4</v>
      </c>
      <c r="T2289" s="8">
        <f>Orders_CLEAN[[#This Row],[LineTotal]]-Orders_CLEAN[[#This Row],[LineCost]]</f>
        <v>670.4</v>
      </c>
      <c r="U2289" s="8" t="str">
        <f>IFERROR(IF(Orders_CLEAN[[#This Row],[Profit]]/Orders_CLEAN[[#This Row],[LineTotal]]&gt;0.3, "High", IF(Orders_CLEAN[[#This Row],[Profit]]/Orders_CLEAN[[#This Row],[LineTotal]]&gt;=0.15, "Medium", "Low")), "Quantity Error!")</f>
        <v>High</v>
      </c>
      <c r="V2289" s="8" t="str">
        <f>IF(COUNTIF(Returns[OrderID], Orders_CLEAN[[#This Row],[OrderID]])&gt;0, "Yes", "No")</f>
        <v>No</v>
      </c>
      <c r="W2289" s="19">
        <f>IF(Orders_CLEAN[[#This Row],[Returned]]="Yes",1,0)</f>
        <v>0</v>
      </c>
    </row>
    <row r="2290" spans="1:23" x14ac:dyDescent="0.2">
      <c r="A2290" t="s">
        <v>3175</v>
      </c>
      <c r="B2290" s="5">
        <v>45833</v>
      </c>
      <c r="C2290" s="5" t="str">
        <f>IF(Orders_CLEAN[[#This Row],[Quantity]]="", "Quantity Error!", "Q"&amp;ROUNDUP(MONTH(Orders_CLEAN[[#This Row],[OrderDate]])/3,0))</f>
        <v>Q2</v>
      </c>
      <c r="D2290" t="s">
        <v>45</v>
      </c>
      <c r="E2290" t="str">
        <f>_xlfn.XLOOKUP(Orders_CLEAN[[#This Row],[CustomerID]],Customers[CustomerID],Customers[CustomerName])</f>
        <v>Francois Botha</v>
      </c>
      <c r="F2290" t="s">
        <v>96</v>
      </c>
      <c r="G2290" t="str">
        <f>_xlfn.XLOOKUP(Orders_CLEAN[[#This Row],[ProductID]],Products[ProductID],Products[ProductName])</f>
        <v>Desks Model 2</v>
      </c>
      <c r="H2290" t="str">
        <f>_xlfn.XLOOKUP(Orders_CLEAN[[#This Row],[ProductName]],Products[ProductName],Products[Category])</f>
        <v>Furniture</v>
      </c>
      <c r="I2290" s="6">
        <f>_xlfn.XLOOKUP(Orders_CLEAN[[#This Row],[ProductID]],Products[ProductID],Products[Cost])</f>
        <v>209.29</v>
      </c>
      <c r="J2290">
        <v>5</v>
      </c>
      <c r="K2290" s="6">
        <v>425.58</v>
      </c>
      <c r="L2290" s="7">
        <v>0</v>
      </c>
      <c r="M2290" t="s">
        <v>13</v>
      </c>
      <c r="N2290" t="s">
        <v>47</v>
      </c>
      <c r="O2290" t="str">
        <f>_xlfn.XLOOKUP(Orders_CLEAN[[#This Row],[Region]],Region_lookup[RegionCode],Region_lookup[RegionName])</f>
        <v>Eastern Cape</v>
      </c>
      <c r="P2290" t="s">
        <v>48</v>
      </c>
      <c r="Q2290" t="str">
        <f>_xlfn.XLOOKUP(Orders_CLEAN[[#This Row],[EmployeeID]],Employees[EmployeeID],Employees[EmployeeName])</f>
        <v>Sipho Ndlovu</v>
      </c>
      <c r="R2290" s="8">
        <f>Orders_CLEAN[[#This Row],[Quantity]]*Orders_CLEAN[[#This Row],[UnitPrice]]*(1-Orders_CLEAN[[#This Row],[Discount]])</f>
        <v>2127.9</v>
      </c>
      <c r="S2290" s="8">
        <f>Orders_CLEAN[[#This Row],[Cost]]*Orders_CLEAN[[#This Row],[Quantity]]</f>
        <v>1046.45</v>
      </c>
      <c r="T2290" s="8">
        <f>Orders_CLEAN[[#This Row],[LineTotal]]-Orders_CLEAN[[#This Row],[LineCost]]</f>
        <v>1081.45</v>
      </c>
      <c r="U2290" s="8" t="str">
        <f>IFERROR(IF(Orders_CLEAN[[#This Row],[Profit]]/Orders_CLEAN[[#This Row],[LineTotal]]&gt;0.3, "High", IF(Orders_CLEAN[[#This Row],[Profit]]/Orders_CLEAN[[#This Row],[LineTotal]]&gt;=0.15, "Medium", "Low")), "Quantity Error!")</f>
        <v>High</v>
      </c>
      <c r="V2290" s="8" t="str">
        <f>IF(COUNTIF(Returns[OrderID], Orders_CLEAN[[#This Row],[OrderID]])&gt;0, "Yes", "No")</f>
        <v>No</v>
      </c>
      <c r="W2290" s="19">
        <f>IF(Orders_CLEAN[[#This Row],[Returned]]="Yes",1,0)</f>
        <v>0</v>
      </c>
    </row>
    <row r="2291" spans="1:23" x14ac:dyDescent="0.2">
      <c r="A2291" t="s">
        <v>3177</v>
      </c>
      <c r="B2291" s="5">
        <v>45387</v>
      </c>
      <c r="C2291" s="5" t="str">
        <f>IF(Orders_CLEAN[[#This Row],[Quantity]]="", "Quantity Error!", "Q"&amp;ROUNDUP(MONTH(Orders_CLEAN[[#This Row],[OrderDate]])/3,0))</f>
        <v>Q2</v>
      </c>
      <c r="D2291" t="s">
        <v>230</v>
      </c>
      <c r="E2291" t="str">
        <f>_xlfn.XLOOKUP(Orders_CLEAN[[#This Row],[CustomerID]],Customers[CustomerID],Customers[CustomerName])</f>
        <v>Kagiso Fourie</v>
      </c>
      <c r="F2291" t="s">
        <v>269</v>
      </c>
      <c r="G2291" t="str">
        <f>_xlfn.XLOOKUP(Orders_CLEAN[[#This Row],[ProductID]],Products[ProductID],Products[ProductName])</f>
        <v>Binders Model 1</v>
      </c>
      <c r="H2291" t="str">
        <f>_xlfn.XLOOKUP(Orders_CLEAN[[#This Row],[ProductName]],Products[ProductName],Products[Category])</f>
        <v>Office Supplies</v>
      </c>
      <c r="I2291" s="6">
        <f>_xlfn.XLOOKUP(Orders_CLEAN[[#This Row],[ProductID]],Products[ProductID],Products[Cost])</f>
        <v>454.91</v>
      </c>
      <c r="J2291">
        <v>7</v>
      </c>
      <c r="K2291" s="6">
        <v>865.02</v>
      </c>
      <c r="L2291" s="7">
        <v>0.1</v>
      </c>
      <c r="M2291" t="s">
        <v>36</v>
      </c>
      <c r="N2291" t="s">
        <v>47</v>
      </c>
      <c r="O2291" t="str">
        <f>_xlfn.XLOOKUP(Orders_CLEAN[[#This Row],[Region]],Region_lookup[RegionCode],Region_lookup[RegionName])</f>
        <v>Eastern Cape</v>
      </c>
      <c r="P2291" t="s">
        <v>48</v>
      </c>
      <c r="Q2291" t="str">
        <f>_xlfn.XLOOKUP(Orders_CLEAN[[#This Row],[EmployeeID]],Employees[EmployeeID],Employees[EmployeeName])</f>
        <v>Sipho Ndlovu</v>
      </c>
      <c r="R2291" s="8">
        <f>Orders_CLEAN[[#This Row],[Quantity]]*Orders_CLEAN[[#This Row],[UnitPrice]]*(1-Orders_CLEAN[[#This Row],[Discount]])</f>
        <v>5449.6259999999993</v>
      </c>
      <c r="S2291" s="8">
        <f>Orders_CLEAN[[#This Row],[Cost]]*Orders_CLEAN[[#This Row],[Quantity]]</f>
        <v>3184.3700000000003</v>
      </c>
      <c r="T2291" s="8">
        <f>Orders_CLEAN[[#This Row],[LineTotal]]-Orders_CLEAN[[#This Row],[LineCost]]</f>
        <v>2265.2559999999989</v>
      </c>
      <c r="U2291" s="8" t="str">
        <f>IFERROR(IF(Orders_CLEAN[[#This Row],[Profit]]/Orders_CLEAN[[#This Row],[LineTotal]]&gt;0.3, "High", IF(Orders_CLEAN[[#This Row],[Profit]]/Orders_CLEAN[[#This Row],[LineTotal]]&gt;=0.15, "Medium", "Low")), "Quantity Error!")</f>
        <v>High</v>
      </c>
      <c r="V2291" s="8" t="str">
        <f>IF(COUNTIF(Returns[OrderID], Orders_CLEAN[[#This Row],[OrderID]])&gt;0, "Yes", "No")</f>
        <v>No</v>
      </c>
      <c r="W2291" s="19">
        <f>IF(Orders_CLEAN[[#This Row],[Returned]]="Yes",1,0)</f>
        <v>0</v>
      </c>
    </row>
    <row r="2292" spans="1:23" x14ac:dyDescent="0.2">
      <c r="A2292" t="s">
        <v>3178</v>
      </c>
      <c r="B2292" s="5">
        <v>45751</v>
      </c>
      <c r="C2292" s="5" t="str">
        <f>IF(Orders_CLEAN[[#This Row],[Quantity]]="", "Quantity Error!", "Q"&amp;ROUNDUP(MONTH(Orders_CLEAN[[#This Row],[OrderDate]])/3,0))</f>
        <v>Q2</v>
      </c>
      <c r="D2292" t="s">
        <v>120</v>
      </c>
      <c r="E2292" t="str">
        <f>_xlfn.XLOOKUP(Orders_CLEAN[[#This Row],[CustomerID]],Customers[CustomerID],Customers[CustomerName])</f>
        <v>Francois Sithole</v>
      </c>
      <c r="F2292" t="s">
        <v>213</v>
      </c>
      <c r="G2292" t="str">
        <f>_xlfn.XLOOKUP(Orders_CLEAN[[#This Row],[ProductID]],Products[ProductID],Products[ProductName])</f>
        <v>Pens Model 4</v>
      </c>
      <c r="H2292" t="str">
        <f>_xlfn.XLOOKUP(Orders_CLEAN[[#This Row],[ProductName]],Products[ProductName],Products[Category])</f>
        <v>Office Supplies</v>
      </c>
      <c r="I2292" s="6">
        <f>_xlfn.XLOOKUP(Orders_CLEAN[[#This Row],[ProductID]],Products[ProductID],Products[Cost])</f>
        <v>578.14</v>
      </c>
      <c r="J2292">
        <v>9</v>
      </c>
      <c r="K2292" s="6">
        <v>1084.72</v>
      </c>
      <c r="L2292" s="7">
        <v>0.1</v>
      </c>
      <c r="M2292" t="s">
        <v>27</v>
      </c>
      <c r="N2292" t="s">
        <v>31</v>
      </c>
      <c r="O2292" t="str">
        <f>_xlfn.XLOOKUP(Orders_CLEAN[[#This Row],[Region]],Region_lookup[RegionCode],Region_lookup[RegionName])</f>
        <v>Gauteng</v>
      </c>
      <c r="P2292" t="s">
        <v>43</v>
      </c>
      <c r="Q2292" t="str">
        <f>_xlfn.XLOOKUP(Orders_CLEAN[[#This Row],[EmployeeID]],Employees[EmployeeID],Employees[EmployeeName])</f>
        <v>Thabo Dlamini</v>
      </c>
      <c r="R2292" s="8">
        <f>Orders_CLEAN[[#This Row],[Quantity]]*Orders_CLEAN[[#This Row],[UnitPrice]]*(1-Orders_CLEAN[[#This Row],[Discount]])</f>
        <v>8786.232</v>
      </c>
      <c r="S2292" s="8">
        <f>Orders_CLEAN[[#This Row],[Cost]]*Orders_CLEAN[[#This Row],[Quantity]]</f>
        <v>5203.26</v>
      </c>
      <c r="T2292" s="8">
        <f>Orders_CLEAN[[#This Row],[LineTotal]]-Orders_CLEAN[[#This Row],[LineCost]]</f>
        <v>3582.9719999999998</v>
      </c>
      <c r="U2292" s="8" t="str">
        <f>IFERROR(IF(Orders_CLEAN[[#This Row],[Profit]]/Orders_CLEAN[[#This Row],[LineTotal]]&gt;0.3, "High", IF(Orders_CLEAN[[#This Row],[Profit]]/Orders_CLEAN[[#This Row],[LineTotal]]&gt;=0.15, "Medium", "Low")), "Quantity Error!")</f>
        <v>High</v>
      </c>
      <c r="V2292" s="8" t="str">
        <f>IF(COUNTIF(Returns[OrderID], Orders_CLEAN[[#This Row],[OrderID]])&gt;0, "Yes", "No")</f>
        <v>No</v>
      </c>
      <c r="W2292" s="19">
        <f>IF(Orders_CLEAN[[#This Row],[Returned]]="Yes",1,0)</f>
        <v>0</v>
      </c>
    </row>
    <row r="2293" spans="1:23" x14ac:dyDescent="0.2">
      <c r="A2293" t="s">
        <v>3179</v>
      </c>
      <c r="B2293" s="5">
        <v>45748</v>
      </c>
      <c r="C2293" s="5" t="str">
        <f>IF(Orders_CLEAN[[#This Row],[Quantity]]="", "Quantity Error!", "Q"&amp;ROUNDUP(MONTH(Orders_CLEAN[[#This Row],[OrderDate]])/3,0))</f>
        <v>Q2</v>
      </c>
      <c r="D2293" t="s">
        <v>123</v>
      </c>
      <c r="E2293" t="str">
        <f>_xlfn.XLOOKUP(Orders_CLEAN[[#This Row],[CustomerID]],Customers[CustomerID],Customers[CustomerName])</f>
        <v>Nomvula Steyn</v>
      </c>
      <c r="F2293" t="s">
        <v>178</v>
      </c>
      <c r="G2293" t="str">
        <f>_xlfn.XLOOKUP(Orders_CLEAN[[#This Row],[ProductID]],Products[ProductID],Products[ProductName])</f>
        <v>Chairs Model 2</v>
      </c>
      <c r="H2293" t="str">
        <f>_xlfn.XLOOKUP(Orders_CLEAN[[#This Row],[ProductName]],Products[ProductName],Products[Category])</f>
        <v>Furniture</v>
      </c>
      <c r="I2293" s="6">
        <f>_xlfn.XLOOKUP(Orders_CLEAN[[#This Row],[ProductID]],Products[ProductID],Products[Cost])</f>
        <v>116.9</v>
      </c>
      <c r="J2293">
        <v>10</v>
      </c>
      <c r="K2293" s="6">
        <v>253.46</v>
      </c>
      <c r="L2293" s="7">
        <v>0</v>
      </c>
      <c r="M2293" t="s">
        <v>27</v>
      </c>
      <c r="N2293" t="s">
        <v>31</v>
      </c>
      <c r="O2293" t="str">
        <f>_xlfn.XLOOKUP(Orders_CLEAN[[#This Row],[Region]],Region_lookup[RegionCode],Region_lookup[RegionName])</f>
        <v>Gauteng</v>
      </c>
      <c r="P2293" t="s">
        <v>32</v>
      </c>
      <c r="Q2293" t="str">
        <f>_xlfn.XLOOKUP(Orders_CLEAN[[#This Row],[EmployeeID]],Employees[EmployeeID],Employees[EmployeeName])</f>
        <v>Nomvula Mokoena</v>
      </c>
      <c r="R2293" s="8">
        <f>Orders_CLEAN[[#This Row],[Quantity]]*Orders_CLEAN[[#This Row],[UnitPrice]]*(1-Orders_CLEAN[[#This Row],[Discount]])</f>
        <v>2534.6</v>
      </c>
      <c r="S2293" s="8">
        <f>Orders_CLEAN[[#This Row],[Cost]]*Orders_CLEAN[[#This Row],[Quantity]]</f>
        <v>1169</v>
      </c>
      <c r="T2293" s="8">
        <f>Orders_CLEAN[[#This Row],[LineTotal]]-Orders_CLEAN[[#This Row],[LineCost]]</f>
        <v>1365.6</v>
      </c>
      <c r="U2293" s="8" t="str">
        <f>IFERROR(IF(Orders_CLEAN[[#This Row],[Profit]]/Orders_CLEAN[[#This Row],[LineTotal]]&gt;0.3, "High", IF(Orders_CLEAN[[#This Row],[Profit]]/Orders_CLEAN[[#This Row],[LineTotal]]&gt;=0.15, "Medium", "Low")), "Quantity Error!")</f>
        <v>High</v>
      </c>
      <c r="V2293" s="8" t="str">
        <f>IF(COUNTIF(Returns[OrderID], Orders_CLEAN[[#This Row],[OrderID]])&gt;0, "Yes", "No")</f>
        <v>No</v>
      </c>
      <c r="W2293" s="19">
        <f>IF(Orders_CLEAN[[#This Row],[Returned]]="Yes",1,0)</f>
        <v>0</v>
      </c>
    </row>
    <row r="2294" spans="1:23" x14ac:dyDescent="0.2">
      <c r="A2294" t="s">
        <v>3180</v>
      </c>
      <c r="B2294" s="5">
        <v>45820</v>
      </c>
      <c r="C2294" s="5" t="str">
        <f>IF(Orders_CLEAN[[#This Row],[Quantity]]="", "Quantity Error!", "Q"&amp;ROUNDUP(MONTH(Orders_CLEAN[[#This Row],[OrderDate]])/3,0))</f>
        <v>Q2</v>
      </c>
      <c r="D2294" t="s">
        <v>723</v>
      </c>
      <c r="E2294" t="str">
        <f>_xlfn.XLOOKUP(Orders_CLEAN[[#This Row],[CustomerID]],Customers[CustomerID],Customers[CustomerName])</f>
        <v>Palesa Molefe</v>
      </c>
      <c r="F2294" t="s">
        <v>213</v>
      </c>
      <c r="G2294" t="str">
        <f>_xlfn.XLOOKUP(Orders_CLEAN[[#This Row],[ProductID]],Products[ProductID],Products[ProductName])</f>
        <v>Pens Model 4</v>
      </c>
      <c r="H2294" t="str">
        <f>_xlfn.XLOOKUP(Orders_CLEAN[[#This Row],[ProductName]],Products[ProductName],Products[Category])</f>
        <v>Office Supplies</v>
      </c>
      <c r="I2294" s="6">
        <f>_xlfn.XLOOKUP(Orders_CLEAN[[#This Row],[ProductID]],Products[ProductID],Products[Cost])</f>
        <v>578.14</v>
      </c>
      <c r="J2294">
        <v>3</v>
      </c>
      <c r="K2294" s="6">
        <v>1084.72</v>
      </c>
      <c r="L2294" s="7">
        <v>0.1</v>
      </c>
      <c r="M2294" t="s">
        <v>36</v>
      </c>
      <c r="N2294" t="s">
        <v>21</v>
      </c>
      <c r="O2294" t="str">
        <f>_xlfn.XLOOKUP(Orders_CLEAN[[#This Row],[Region]],Region_lookup[RegionCode],Region_lookup[RegionName])</f>
        <v>KwaZulu-Natal</v>
      </c>
      <c r="P2294" t="s">
        <v>170</v>
      </c>
      <c r="Q2294" t="str">
        <f>_xlfn.XLOOKUP(Orders_CLEAN[[#This Row],[EmployeeID]],Employees[EmployeeID],Employees[EmployeeName])</f>
        <v>Nomvula Le Roux</v>
      </c>
      <c r="R2294" s="8">
        <f>Orders_CLEAN[[#This Row],[Quantity]]*Orders_CLEAN[[#This Row],[UnitPrice]]*(1-Orders_CLEAN[[#This Row],[Discount]])</f>
        <v>2928.7440000000001</v>
      </c>
      <c r="S2294" s="8">
        <f>Orders_CLEAN[[#This Row],[Cost]]*Orders_CLEAN[[#This Row],[Quantity]]</f>
        <v>1734.42</v>
      </c>
      <c r="T2294" s="8">
        <f>Orders_CLEAN[[#This Row],[LineTotal]]-Orders_CLEAN[[#This Row],[LineCost]]</f>
        <v>1194.3240000000001</v>
      </c>
      <c r="U2294" s="8" t="str">
        <f>IFERROR(IF(Orders_CLEAN[[#This Row],[Profit]]/Orders_CLEAN[[#This Row],[LineTotal]]&gt;0.3, "High", IF(Orders_CLEAN[[#This Row],[Profit]]/Orders_CLEAN[[#This Row],[LineTotal]]&gt;=0.15, "Medium", "Low")), "Quantity Error!")</f>
        <v>High</v>
      </c>
      <c r="V2294" s="8" t="str">
        <f>IF(COUNTIF(Returns[OrderID], Orders_CLEAN[[#This Row],[OrderID]])&gt;0, "Yes", "No")</f>
        <v>No</v>
      </c>
      <c r="W2294" s="19">
        <f>IF(Orders_CLEAN[[#This Row],[Returned]]="Yes",1,0)</f>
        <v>0</v>
      </c>
    </row>
    <row r="2295" spans="1:23" x14ac:dyDescent="0.2">
      <c r="A2295" t="s">
        <v>3181</v>
      </c>
      <c r="B2295" s="5">
        <v>45673</v>
      </c>
      <c r="C2295" s="5" t="str">
        <f>IF(Orders_CLEAN[[#This Row],[Quantity]]="", "Quantity Error!", "Q"&amp;ROUNDUP(MONTH(Orders_CLEAN[[#This Row],[OrderDate]])/3,0))</f>
        <v>Q1</v>
      </c>
      <c r="D2295" t="s">
        <v>381</v>
      </c>
      <c r="E2295" t="str">
        <f>_xlfn.XLOOKUP(Orders_CLEAN[[#This Row],[CustomerID]],Customers[CustomerID],Customers[CustomerName])</f>
        <v>Elmarie Fourie</v>
      </c>
      <c r="F2295" t="s">
        <v>114</v>
      </c>
      <c r="G2295" t="str">
        <f>_xlfn.XLOOKUP(Orders_CLEAN[[#This Row],[ProductID]],Products[ProductID],Products[ProductName])</f>
        <v>Staplers Model 4</v>
      </c>
      <c r="H2295" t="str">
        <f>_xlfn.XLOOKUP(Orders_CLEAN[[#This Row],[ProductName]],Products[ProductName],Products[Category])</f>
        <v>Office Supplies</v>
      </c>
      <c r="I2295" s="6">
        <f>_xlfn.XLOOKUP(Orders_CLEAN[[#This Row],[ProductID]],Products[ProductID],Products[Cost])</f>
        <v>465.76</v>
      </c>
      <c r="J2295">
        <v>11</v>
      </c>
      <c r="K2295" s="6">
        <v>906.25</v>
      </c>
      <c r="L2295" s="7">
        <v>0</v>
      </c>
      <c r="M2295" t="s">
        <v>36</v>
      </c>
      <c r="N2295" t="s">
        <v>31</v>
      </c>
      <c r="O2295" t="str">
        <f>_xlfn.XLOOKUP(Orders_CLEAN[[#This Row],[Region]],Region_lookup[RegionCode],Region_lookup[RegionName])</f>
        <v>Gauteng</v>
      </c>
      <c r="P2295" t="s">
        <v>43</v>
      </c>
      <c r="Q2295" t="str">
        <f>_xlfn.XLOOKUP(Orders_CLEAN[[#This Row],[EmployeeID]],Employees[EmployeeID],Employees[EmployeeName])</f>
        <v>Thabo Dlamini</v>
      </c>
      <c r="R2295" s="8">
        <f>Orders_CLEAN[[#This Row],[Quantity]]*Orders_CLEAN[[#This Row],[UnitPrice]]*(1-Orders_CLEAN[[#This Row],[Discount]])</f>
        <v>9968.75</v>
      </c>
      <c r="S2295" s="8">
        <f>Orders_CLEAN[[#This Row],[Cost]]*Orders_CLEAN[[#This Row],[Quantity]]</f>
        <v>5123.3599999999997</v>
      </c>
      <c r="T2295" s="8">
        <f>Orders_CLEAN[[#This Row],[LineTotal]]-Orders_CLEAN[[#This Row],[LineCost]]</f>
        <v>4845.3900000000003</v>
      </c>
      <c r="U2295" s="8" t="str">
        <f>IFERROR(IF(Orders_CLEAN[[#This Row],[Profit]]/Orders_CLEAN[[#This Row],[LineTotal]]&gt;0.3, "High", IF(Orders_CLEAN[[#This Row],[Profit]]/Orders_CLEAN[[#This Row],[LineTotal]]&gt;=0.15, "Medium", "Low")), "Quantity Error!")</f>
        <v>High</v>
      </c>
      <c r="V2295" s="8" t="str">
        <f>IF(COUNTIF(Returns[OrderID], Orders_CLEAN[[#This Row],[OrderID]])&gt;0, "Yes", "No")</f>
        <v>No</v>
      </c>
      <c r="W2295" s="19">
        <f>IF(Orders_CLEAN[[#This Row],[Returned]]="Yes",1,0)</f>
        <v>0</v>
      </c>
    </row>
    <row r="2296" spans="1:23" x14ac:dyDescent="0.2">
      <c r="A2296" t="s">
        <v>3182</v>
      </c>
      <c r="B2296" s="5">
        <v>45631</v>
      </c>
      <c r="C2296" s="5" t="str">
        <f>IF(Orders_CLEAN[[#This Row],[Quantity]]="", "Quantity Error!", "Q"&amp;ROUNDUP(MONTH(Orders_CLEAN[[#This Row],[OrderDate]])/3,0))</f>
        <v>Q4</v>
      </c>
      <c r="D2296" t="s">
        <v>567</v>
      </c>
      <c r="E2296" t="str">
        <f>_xlfn.XLOOKUP(Orders_CLEAN[[#This Row],[CustomerID]],Customers[CustomerID],Customers[CustomerName])</f>
        <v>Johan Ndlovu</v>
      </c>
      <c r="F2296" t="s">
        <v>192</v>
      </c>
      <c r="G2296" t="str">
        <f>_xlfn.XLOOKUP(Orders_CLEAN[[#This Row],[ProductID]],Products[ProductID],Products[ProductName])</f>
        <v>Laptops Model 1</v>
      </c>
      <c r="H2296" t="str">
        <f>_xlfn.XLOOKUP(Orders_CLEAN[[#This Row],[ProductName]],Products[ProductName],Products[Category])</f>
        <v>Technology</v>
      </c>
      <c r="I2296" s="6">
        <f>_xlfn.XLOOKUP(Orders_CLEAN[[#This Row],[ProductID]],Products[ProductID],Products[Cost])</f>
        <v>732.63</v>
      </c>
      <c r="J2296">
        <v>9</v>
      </c>
      <c r="K2296" s="6">
        <v>1069.8599999999999</v>
      </c>
      <c r="L2296" s="7">
        <v>0</v>
      </c>
      <c r="M2296" t="s">
        <v>13</v>
      </c>
      <c r="N2296" t="s">
        <v>14</v>
      </c>
      <c r="O2296" t="str">
        <f>_xlfn.XLOOKUP(Orders_CLEAN[[#This Row],[Region]],Region_lookup[RegionCode],Region_lookup[RegionName])</f>
        <v>Western Cape</v>
      </c>
      <c r="P2296" t="s">
        <v>15</v>
      </c>
      <c r="Q2296" t="str">
        <f>_xlfn.XLOOKUP(Orders_CLEAN[[#This Row],[EmployeeID]],Employees[EmployeeID],Employees[EmployeeName])</f>
        <v>Anja Fourie</v>
      </c>
      <c r="R2296" s="8">
        <f>Orders_CLEAN[[#This Row],[Quantity]]*Orders_CLEAN[[#This Row],[UnitPrice]]*(1-Orders_CLEAN[[#This Row],[Discount]])</f>
        <v>9628.74</v>
      </c>
      <c r="S2296" s="8">
        <f>Orders_CLEAN[[#This Row],[Cost]]*Orders_CLEAN[[#This Row],[Quantity]]</f>
        <v>6593.67</v>
      </c>
      <c r="T2296" s="8">
        <f>Orders_CLEAN[[#This Row],[LineTotal]]-Orders_CLEAN[[#This Row],[LineCost]]</f>
        <v>3035.0699999999997</v>
      </c>
      <c r="U2296" s="8" t="str">
        <f>IFERROR(IF(Orders_CLEAN[[#This Row],[Profit]]/Orders_CLEAN[[#This Row],[LineTotal]]&gt;0.3, "High", IF(Orders_CLEAN[[#This Row],[Profit]]/Orders_CLEAN[[#This Row],[LineTotal]]&gt;=0.15, "Medium", "Low")), "Quantity Error!")</f>
        <v>High</v>
      </c>
      <c r="V2296" s="8" t="str">
        <f>IF(COUNTIF(Returns[OrderID], Orders_CLEAN[[#This Row],[OrderID]])&gt;0, "Yes", "No")</f>
        <v>No</v>
      </c>
      <c r="W2296" s="19">
        <f>IF(Orders_CLEAN[[#This Row],[Returned]]="Yes",1,0)</f>
        <v>0</v>
      </c>
    </row>
    <row r="2297" spans="1:23" x14ac:dyDescent="0.2">
      <c r="A2297" t="s">
        <v>3184</v>
      </c>
      <c r="B2297" s="5">
        <v>45445</v>
      </c>
      <c r="C2297" s="5" t="str">
        <f>IF(Orders_CLEAN[[#This Row],[Quantity]]="", "Quantity Error!", "Q"&amp;ROUNDUP(MONTH(Orders_CLEAN[[#This Row],[OrderDate]])/3,0))</f>
        <v>Q2</v>
      </c>
      <c r="D2297" t="s">
        <v>64</v>
      </c>
      <c r="E2297" t="str">
        <f>_xlfn.XLOOKUP(Orders_CLEAN[[#This Row],[CustomerID]],Customers[CustomerID],Customers[CustomerName])</f>
        <v>Bongani Van Der Merwe</v>
      </c>
      <c r="F2297" t="s">
        <v>55</v>
      </c>
      <c r="G2297" t="str">
        <f>_xlfn.XLOOKUP(Orders_CLEAN[[#This Row],[ProductID]],Products[ProductID],Products[ProductName])</f>
        <v>Paper Model 3</v>
      </c>
      <c r="H2297" t="str">
        <f>_xlfn.XLOOKUP(Orders_CLEAN[[#This Row],[ProductName]],Products[ProductName],Products[Category])</f>
        <v>Office Supplies</v>
      </c>
      <c r="I2297" s="6">
        <f>_xlfn.XLOOKUP(Orders_CLEAN[[#This Row],[ProductID]],Products[ProductID],Products[Cost])</f>
        <v>239.71</v>
      </c>
      <c r="J2297">
        <v>12</v>
      </c>
      <c r="K2297" s="6">
        <v>522.34</v>
      </c>
      <c r="L2297" s="7">
        <v>0.2</v>
      </c>
      <c r="M2297" t="s">
        <v>36</v>
      </c>
      <c r="N2297" t="s">
        <v>31</v>
      </c>
      <c r="O2297" t="str">
        <f>_xlfn.XLOOKUP(Orders_CLEAN[[#This Row],[Region]],Region_lookup[RegionCode],Region_lookup[RegionName])</f>
        <v>Gauteng</v>
      </c>
      <c r="P2297" t="s">
        <v>32</v>
      </c>
      <c r="Q2297" t="str">
        <f>_xlfn.XLOOKUP(Orders_CLEAN[[#This Row],[EmployeeID]],Employees[EmployeeID],Employees[EmployeeName])</f>
        <v>Nomvula Mokoena</v>
      </c>
      <c r="R2297" s="8">
        <f>Orders_CLEAN[[#This Row],[Quantity]]*Orders_CLEAN[[#This Row],[UnitPrice]]*(1-Orders_CLEAN[[#This Row],[Discount]])</f>
        <v>5014.4639999999999</v>
      </c>
      <c r="S2297" s="8">
        <f>Orders_CLEAN[[#This Row],[Cost]]*Orders_CLEAN[[#This Row],[Quantity]]</f>
        <v>2876.52</v>
      </c>
      <c r="T2297" s="8">
        <f>Orders_CLEAN[[#This Row],[LineTotal]]-Orders_CLEAN[[#This Row],[LineCost]]</f>
        <v>2137.944</v>
      </c>
      <c r="U2297" s="8" t="str">
        <f>IFERROR(IF(Orders_CLEAN[[#This Row],[Profit]]/Orders_CLEAN[[#This Row],[LineTotal]]&gt;0.3, "High", IF(Orders_CLEAN[[#This Row],[Profit]]/Orders_CLEAN[[#This Row],[LineTotal]]&gt;=0.15, "Medium", "Low")), "Quantity Error!")</f>
        <v>High</v>
      </c>
      <c r="V2297" s="8" t="str">
        <f>IF(COUNTIF(Returns[OrderID], Orders_CLEAN[[#This Row],[OrderID]])&gt;0, "Yes", "No")</f>
        <v>No</v>
      </c>
      <c r="W2297" s="19">
        <f>IF(Orders_CLEAN[[#This Row],[Returned]]="Yes",1,0)</f>
        <v>0</v>
      </c>
    </row>
    <row r="2298" spans="1:23" x14ac:dyDescent="0.2">
      <c r="A2298" t="s">
        <v>3185</v>
      </c>
      <c r="B2298" s="5">
        <v>45578</v>
      </c>
      <c r="C2298" s="5" t="str">
        <f>IF(Orders_CLEAN[[#This Row],[Quantity]]="", "Quantity Error!", "Q"&amp;ROUNDUP(MONTH(Orders_CLEAN[[#This Row],[OrderDate]])/3,0))</f>
        <v>Q4</v>
      </c>
      <c r="D2298" t="s">
        <v>783</v>
      </c>
      <c r="E2298" t="str">
        <f>_xlfn.XLOOKUP(Orders_CLEAN[[#This Row],[CustomerID]],Customers[CustomerID],Customers[CustomerName])</f>
        <v>Francois Mokoena</v>
      </c>
      <c r="F2298" t="s">
        <v>12</v>
      </c>
      <c r="G2298" t="str">
        <f>_xlfn.XLOOKUP(Orders_CLEAN[[#This Row],[ProductID]],Products[ProductID],Products[ProductName])</f>
        <v>Printers Model 3</v>
      </c>
      <c r="H2298" t="str">
        <f>_xlfn.XLOOKUP(Orders_CLEAN[[#This Row],[ProductName]],Products[ProductName],Products[Category])</f>
        <v>Technology</v>
      </c>
      <c r="I2298" s="6">
        <f>_xlfn.XLOOKUP(Orders_CLEAN[[#This Row],[ProductID]],Products[ProductID],Products[Cost])</f>
        <v>127.85</v>
      </c>
      <c r="J2298">
        <v>8</v>
      </c>
      <c r="K2298" s="6">
        <v>210.2</v>
      </c>
      <c r="L2298" s="7">
        <v>0</v>
      </c>
      <c r="M2298" t="s">
        <v>36</v>
      </c>
      <c r="N2298" t="s">
        <v>21</v>
      </c>
      <c r="O2298" t="str">
        <f>_xlfn.XLOOKUP(Orders_CLEAN[[#This Row],[Region]],Region_lookup[RegionCode],Region_lookup[RegionName])</f>
        <v>KwaZulu-Natal</v>
      </c>
      <c r="P2298" t="s">
        <v>97</v>
      </c>
      <c r="Q2298" t="str">
        <f>_xlfn.XLOOKUP(Orders_CLEAN[[#This Row],[EmployeeID]],Employees[EmployeeID],Employees[EmployeeName])</f>
        <v>Bongani Sithole</v>
      </c>
      <c r="R2298" s="8">
        <f>Orders_CLEAN[[#This Row],[Quantity]]*Orders_CLEAN[[#This Row],[UnitPrice]]*(1-Orders_CLEAN[[#This Row],[Discount]])</f>
        <v>1681.6</v>
      </c>
      <c r="S2298" s="8">
        <f>Orders_CLEAN[[#This Row],[Cost]]*Orders_CLEAN[[#This Row],[Quantity]]</f>
        <v>1022.8</v>
      </c>
      <c r="T2298" s="8">
        <f>Orders_CLEAN[[#This Row],[LineTotal]]-Orders_CLEAN[[#This Row],[LineCost]]</f>
        <v>658.8</v>
      </c>
      <c r="U2298" s="8" t="str">
        <f>IFERROR(IF(Orders_CLEAN[[#This Row],[Profit]]/Orders_CLEAN[[#This Row],[LineTotal]]&gt;0.3, "High", IF(Orders_CLEAN[[#This Row],[Profit]]/Orders_CLEAN[[#This Row],[LineTotal]]&gt;=0.15, "Medium", "Low")), "Quantity Error!")</f>
        <v>High</v>
      </c>
      <c r="V2298" s="8" t="str">
        <f>IF(COUNTIF(Returns[OrderID], Orders_CLEAN[[#This Row],[OrderID]])&gt;0, "Yes", "No")</f>
        <v>No</v>
      </c>
      <c r="W2298" s="19">
        <f>IF(Orders_CLEAN[[#This Row],[Returned]]="Yes",1,0)</f>
        <v>0</v>
      </c>
    </row>
    <row r="2299" spans="1:23" x14ac:dyDescent="0.2">
      <c r="A2299" t="s">
        <v>3186</v>
      </c>
      <c r="B2299" s="5">
        <v>45294</v>
      </c>
      <c r="C2299" s="5" t="str">
        <f>IF(Orders_CLEAN[[#This Row],[Quantity]]="", "Quantity Error!", "Q"&amp;ROUNDUP(MONTH(Orders_CLEAN[[#This Row],[OrderDate]])/3,0))</f>
        <v>Q1</v>
      </c>
      <c r="D2299" t="s">
        <v>713</v>
      </c>
      <c r="E2299" t="str">
        <f>_xlfn.XLOOKUP(Orders_CLEAN[[#This Row],[CustomerID]],Customers[CustomerID],Customers[CustomerName])</f>
        <v>Bongani Le Roux</v>
      </c>
      <c r="F2299" t="s">
        <v>108</v>
      </c>
      <c r="G2299" t="str">
        <f>_xlfn.XLOOKUP(Orders_CLEAN[[#This Row],[ProductID]],Products[ProductID],Products[ProductName])</f>
        <v>Staplers Model 2</v>
      </c>
      <c r="H2299" t="str">
        <f>_xlfn.XLOOKUP(Orders_CLEAN[[#This Row],[ProductName]],Products[ProductName],Products[Category])</f>
        <v>Office Supplies</v>
      </c>
      <c r="I2299" s="6">
        <f>_xlfn.XLOOKUP(Orders_CLEAN[[#This Row],[ProductID]],Products[ProductID],Products[Cost])</f>
        <v>723.21</v>
      </c>
      <c r="J2299">
        <v>1</v>
      </c>
      <c r="K2299" s="6">
        <v>1348.08</v>
      </c>
      <c r="L2299" s="7">
        <v>0</v>
      </c>
      <c r="M2299" t="s">
        <v>62</v>
      </c>
      <c r="N2299" t="s">
        <v>31</v>
      </c>
      <c r="O2299" t="str">
        <f>_xlfn.XLOOKUP(Orders_CLEAN[[#This Row],[Region]],Region_lookup[RegionCode],Region_lookup[RegionName])</f>
        <v>Gauteng</v>
      </c>
      <c r="P2299" t="s">
        <v>32</v>
      </c>
      <c r="Q2299" t="str">
        <f>_xlfn.XLOOKUP(Orders_CLEAN[[#This Row],[EmployeeID]],Employees[EmployeeID],Employees[EmployeeName])</f>
        <v>Nomvula Mokoena</v>
      </c>
      <c r="R2299" s="8">
        <f>Orders_CLEAN[[#This Row],[Quantity]]*Orders_CLEAN[[#This Row],[UnitPrice]]*(1-Orders_CLEAN[[#This Row],[Discount]])</f>
        <v>1348.08</v>
      </c>
      <c r="S2299" s="8">
        <f>Orders_CLEAN[[#This Row],[Cost]]*Orders_CLEAN[[#This Row],[Quantity]]</f>
        <v>723.21</v>
      </c>
      <c r="T2299" s="8">
        <f>Orders_CLEAN[[#This Row],[LineTotal]]-Orders_CLEAN[[#This Row],[LineCost]]</f>
        <v>624.86999999999989</v>
      </c>
      <c r="U2299" s="8" t="str">
        <f>IFERROR(IF(Orders_CLEAN[[#This Row],[Profit]]/Orders_CLEAN[[#This Row],[LineTotal]]&gt;0.3, "High", IF(Orders_CLEAN[[#This Row],[Profit]]/Orders_CLEAN[[#This Row],[LineTotal]]&gt;=0.15, "Medium", "Low")), "Quantity Error!")</f>
        <v>High</v>
      </c>
      <c r="V2299" s="8" t="str">
        <f>IF(COUNTIF(Returns[OrderID], Orders_CLEAN[[#This Row],[OrderID]])&gt;0, "Yes", "No")</f>
        <v>No</v>
      </c>
      <c r="W2299" s="19">
        <f>IF(Orders_CLEAN[[#This Row],[Returned]]="Yes",1,0)</f>
        <v>0</v>
      </c>
    </row>
    <row r="2300" spans="1:23" x14ac:dyDescent="0.2">
      <c r="A2300" t="s">
        <v>3187</v>
      </c>
      <c r="B2300" s="5">
        <v>45375</v>
      </c>
      <c r="C2300" s="5" t="str">
        <f>IF(Orders_CLEAN[[#This Row],[Quantity]]="", "Quantity Error!", "Q"&amp;ROUNDUP(MONTH(Orders_CLEAN[[#This Row],[OrderDate]])/3,0))</f>
        <v>Q1</v>
      </c>
      <c r="D2300" t="s">
        <v>285</v>
      </c>
      <c r="E2300" t="str">
        <f>_xlfn.XLOOKUP(Orders_CLEAN[[#This Row],[CustomerID]],Customers[CustomerID],Customers[CustomerName])</f>
        <v>Francois Fourie</v>
      </c>
      <c r="F2300" t="s">
        <v>148</v>
      </c>
      <c r="G2300" t="str">
        <f>_xlfn.XLOOKUP(Orders_CLEAN[[#This Row],[ProductID]],Products[ProductID],Products[ProductName])</f>
        <v>Tables Model 3</v>
      </c>
      <c r="H2300" t="str">
        <f>_xlfn.XLOOKUP(Orders_CLEAN[[#This Row],[ProductName]],Products[ProductName],Products[Category])</f>
        <v>Furniture</v>
      </c>
      <c r="I2300" s="6">
        <f>_xlfn.XLOOKUP(Orders_CLEAN[[#This Row],[ProductID]],Products[ProductID],Products[Cost])</f>
        <v>190.89</v>
      </c>
      <c r="J2300">
        <v>10</v>
      </c>
      <c r="K2300" s="6">
        <v>243.15</v>
      </c>
      <c r="L2300" s="7">
        <v>0</v>
      </c>
      <c r="M2300" t="s">
        <v>27</v>
      </c>
      <c r="N2300" t="s">
        <v>31</v>
      </c>
      <c r="O2300" t="str">
        <f>_xlfn.XLOOKUP(Orders_CLEAN[[#This Row],[Region]],Region_lookup[RegionCode],Region_lookup[RegionName])</f>
        <v>Gauteng</v>
      </c>
      <c r="P2300" t="s">
        <v>32</v>
      </c>
      <c r="Q2300" t="str">
        <f>_xlfn.XLOOKUP(Orders_CLEAN[[#This Row],[EmployeeID]],Employees[EmployeeID],Employees[EmployeeName])</f>
        <v>Nomvula Mokoena</v>
      </c>
      <c r="R2300" s="8">
        <f>Orders_CLEAN[[#This Row],[Quantity]]*Orders_CLEAN[[#This Row],[UnitPrice]]*(1-Orders_CLEAN[[#This Row],[Discount]])</f>
        <v>2431.5</v>
      </c>
      <c r="S2300" s="8">
        <f>Orders_CLEAN[[#This Row],[Cost]]*Orders_CLEAN[[#This Row],[Quantity]]</f>
        <v>1908.8999999999999</v>
      </c>
      <c r="T2300" s="8">
        <f>Orders_CLEAN[[#This Row],[LineTotal]]-Orders_CLEAN[[#This Row],[LineCost]]</f>
        <v>522.60000000000014</v>
      </c>
      <c r="U2300" s="8" t="str">
        <f>IFERROR(IF(Orders_CLEAN[[#This Row],[Profit]]/Orders_CLEAN[[#This Row],[LineTotal]]&gt;0.3, "High", IF(Orders_CLEAN[[#This Row],[Profit]]/Orders_CLEAN[[#This Row],[LineTotal]]&gt;=0.15, "Medium", "Low")), "Quantity Error!")</f>
        <v>Medium</v>
      </c>
      <c r="V2300" s="8" t="str">
        <f>IF(COUNTIF(Returns[OrderID], Orders_CLEAN[[#This Row],[OrderID]])&gt;0, "Yes", "No")</f>
        <v>No</v>
      </c>
      <c r="W2300" s="19">
        <f>IF(Orders_CLEAN[[#This Row],[Returned]]="Yes",1,0)</f>
        <v>0</v>
      </c>
    </row>
    <row r="2301" spans="1:23" x14ac:dyDescent="0.2">
      <c r="A2301" t="s">
        <v>3189</v>
      </c>
      <c r="B2301" s="5">
        <v>45610</v>
      </c>
      <c r="C2301" s="5" t="str">
        <f>IF(Orders_CLEAN[[#This Row],[Quantity]]="", "Quantity Error!", "Q"&amp;ROUNDUP(MONTH(Orders_CLEAN[[#This Row],[OrderDate]])/3,0))</f>
        <v>Quantity Error!</v>
      </c>
      <c r="D2301" t="s">
        <v>396</v>
      </c>
      <c r="E2301" t="str">
        <f>_xlfn.XLOOKUP(Orders_CLEAN[[#This Row],[CustomerID]],Customers[CustomerID],Customers[CustomerName])</f>
        <v>Aisha Sithole</v>
      </c>
      <c r="F2301" t="s">
        <v>81</v>
      </c>
      <c r="G2301" t="str">
        <f>_xlfn.XLOOKUP(Orders_CLEAN[[#This Row],[ProductID]],Products[ProductID],Products[ProductName])</f>
        <v>Envelopes Model 2</v>
      </c>
      <c r="H2301" t="str">
        <f>_xlfn.XLOOKUP(Orders_CLEAN[[#This Row],[ProductName]],Products[ProductName],Products[Category])</f>
        <v>Office Supplies</v>
      </c>
      <c r="I2301" s="6">
        <f>_xlfn.XLOOKUP(Orders_CLEAN[[#This Row],[ProductID]],Products[ProductID],Products[Cost])</f>
        <v>599.25</v>
      </c>
      <c r="J2301"/>
      <c r="K2301" s="6">
        <v>849.05</v>
      </c>
      <c r="L2301" s="7">
        <v>0.15</v>
      </c>
      <c r="M2301" t="s">
        <v>13</v>
      </c>
      <c r="N2301" t="s">
        <v>14</v>
      </c>
      <c r="O2301" t="str">
        <f>_xlfn.XLOOKUP(Orders_CLEAN[[#This Row],[Region]],Region_lookup[RegionCode],Region_lookup[RegionName])</f>
        <v>Western Cape</v>
      </c>
      <c r="P2301" t="s">
        <v>93</v>
      </c>
      <c r="Q2301" t="str">
        <f>_xlfn.XLOOKUP(Orders_CLEAN[[#This Row],[EmployeeID]],Employees[EmployeeID],Employees[EmployeeName])</f>
        <v>Anja Zulu</v>
      </c>
      <c r="R2301" s="8">
        <f>Orders_CLEAN[[#This Row],[Quantity]]*Orders_CLEAN[[#This Row],[UnitPrice]]*(1-Orders_CLEAN[[#This Row],[Discount]])</f>
        <v>0</v>
      </c>
      <c r="S2301" s="8">
        <f>Orders_CLEAN[[#This Row],[Cost]]*Orders_CLEAN[[#This Row],[Quantity]]</f>
        <v>0</v>
      </c>
      <c r="T2301" s="8">
        <f>Orders_CLEAN[[#This Row],[LineTotal]]-Orders_CLEAN[[#This Row],[LineCost]]</f>
        <v>0</v>
      </c>
      <c r="U2301" s="8" t="str">
        <f>IFERROR(IF(Orders_CLEAN[[#This Row],[Profit]]/Orders_CLEAN[[#This Row],[LineTotal]]&gt;0.3, "High", IF(Orders_CLEAN[[#This Row],[Profit]]/Orders_CLEAN[[#This Row],[LineTotal]]&gt;=0.15, "Medium", "Low")), "Quantity Error!")</f>
        <v>Quantity Error!</v>
      </c>
      <c r="V2301" s="8" t="str">
        <f>IF(COUNTIF(Returns[OrderID], Orders_CLEAN[[#This Row],[OrderID]])&gt;0, "Yes", "No")</f>
        <v>No</v>
      </c>
      <c r="W2301" s="19">
        <f>IF(Orders_CLEAN[[#This Row],[Returned]]="Yes",1,0)</f>
        <v>0</v>
      </c>
    </row>
    <row r="2302" spans="1:23" x14ac:dyDescent="0.2">
      <c r="A2302" t="s">
        <v>3190</v>
      </c>
      <c r="B2302" s="5">
        <v>45305</v>
      </c>
      <c r="C2302" s="5" t="str">
        <f>IF(Orders_CLEAN[[#This Row],[Quantity]]="", "Quantity Error!", "Q"&amp;ROUNDUP(MONTH(Orders_CLEAN[[#This Row],[OrderDate]])/3,0))</f>
        <v>Q1</v>
      </c>
      <c r="D2302" t="s">
        <v>87</v>
      </c>
      <c r="E2302" t="str">
        <f>_xlfn.XLOOKUP(Orders_CLEAN[[#This Row],[CustomerID]],Customers[CustomerID],Customers[CustomerName])</f>
        <v>Lerato Botha</v>
      </c>
      <c r="F2302" t="s">
        <v>537</v>
      </c>
      <c r="G2302" t="str">
        <f>_xlfn.XLOOKUP(Orders_CLEAN[[#This Row],[ProductID]],Products[ProductID],Products[ProductName])</f>
        <v>Desks Model 4</v>
      </c>
      <c r="H2302" t="str">
        <f>_xlfn.XLOOKUP(Orders_CLEAN[[#This Row],[ProductName]],Products[ProductName],Products[Category])</f>
        <v>Furniture</v>
      </c>
      <c r="I2302" s="6">
        <f>_xlfn.XLOOKUP(Orders_CLEAN[[#This Row],[ProductID]],Products[ProductID],Products[Cost])</f>
        <v>598.51</v>
      </c>
      <c r="J2302">
        <v>3</v>
      </c>
      <c r="K2302" s="6">
        <v>940.73</v>
      </c>
      <c r="L2302" s="7">
        <v>0.15</v>
      </c>
      <c r="M2302" t="s">
        <v>13</v>
      </c>
      <c r="N2302" t="s">
        <v>31</v>
      </c>
      <c r="O2302" t="str">
        <f>_xlfn.XLOOKUP(Orders_CLEAN[[#This Row],[Region]],Region_lookup[RegionCode],Region_lookup[RegionName])</f>
        <v>Gauteng</v>
      </c>
      <c r="P2302" t="s">
        <v>32</v>
      </c>
      <c r="Q2302" t="str">
        <f>_xlfn.XLOOKUP(Orders_CLEAN[[#This Row],[EmployeeID]],Employees[EmployeeID],Employees[EmployeeName])</f>
        <v>Nomvula Mokoena</v>
      </c>
      <c r="R2302" s="8">
        <f>Orders_CLEAN[[#This Row],[Quantity]]*Orders_CLEAN[[#This Row],[UnitPrice]]*(1-Orders_CLEAN[[#This Row],[Discount]])</f>
        <v>2398.8615</v>
      </c>
      <c r="S2302" s="8">
        <f>Orders_CLEAN[[#This Row],[Cost]]*Orders_CLEAN[[#This Row],[Quantity]]</f>
        <v>1795.53</v>
      </c>
      <c r="T2302" s="8">
        <f>Orders_CLEAN[[#This Row],[LineTotal]]-Orders_CLEAN[[#This Row],[LineCost]]</f>
        <v>603.33150000000001</v>
      </c>
      <c r="U2302" s="8" t="str">
        <f>IFERROR(IF(Orders_CLEAN[[#This Row],[Profit]]/Orders_CLEAN[[#This Row],[LineTotal]]&gt;0.3, "High", IF(Orders_CLEAN[[#This Row],[Profit]]/Orders_CLEAN[[#This Row],[LineTotal]]&gt;=0.15, "Medium", "Low")), "Quantity Error!")</f>
        <v>Medium</v>
      </c>
      <c r="V2302" s="8" t="str">
        <f>IF(COUNTIF(Returns[OrderID], Orders_CLEAN[[#This Row],[OrderID]])&gt;0, "Yes", "No")</f>
        <v>No</v>
      </c>
      <c r="W2302" s="19">
        <f>IF(Orders_CLEAN[[#This Row],[Returned]]="Yes",1,0)</f>
        <v>0</v>
      </c>
    </row>
    <row r="2303" spans="1:23" x14ac:dyDescent="0.2">
      <c r="A2303" t="s">
        <v>3191</v>
      </c>
      <c r="B2303" s="5">
        <v>45520</v>
      </c>
      <c r="C2303" s="5" t="str">
        <f>IF(Orders_CLEAN[[#This Row],[Quantity]]="", "Quantity Error!", "Q"&amp;ROUNDUP(MONTH(Orders_CLEAN[[#This Row],[OrderDate]])/3,0))</f>
        <v>Q3</v>
      </c>
      <c r="D2303" t="s">
        <v>388</v>
      </c>
      <c r="E2303" t="str">
        <f>_xlfn.XLOOKUP(Orders_CLEAN[[#This Row],[CustomerID]],Customers[CustomerID],Customers[CustomerName])</f>
        <v>Francois Mahlangu</v>
      </c>
      <c r="F2303" t="s">
        <v>158</v>
      </c>
      <c r="G2303" t="str">
        <f>_xlfn.XLOOKUP(Orders_CLEAN[[#This Row],[ProductID]],Products[ProductID],Products[ProductName])</f>
        <v>Desks Model 1</v>
      </c>
      <c r="H2303" t="str">
        <f>_xlfn.XLOOKUP(Orders_CLEAN[[#This Row],[ProductName]],Products[ProductName],Products[Category])</f>
        <v>Furniture</v>
      </c>
      <c r="I2303" s="6">
        <f>_xlfn.XLOOKUP(Orders_CLEAN[[#This Row],[ProductID]],Products[ProductID],Products[Cost])</f>
        <v>731.22</v>
      </c>
      <c r="J2303">
        <v>10</v>
      </c>
      <c r="K2303" s="6">
        <v>1490.92</v>
      </c>
      <c r="L2303" s="7">
        <v>0.05</v>
      </c>
      <c r="M2303" t="s">
        <v>13</v>
      </c>
      <c r="N2303" t="s">
        <v>31</v>
      </c>
      <c r="O2303" t="str">
        <f>_xlfn.XLOOKUP(Orders_CLEAN[[#This Row],[Region]],Region_lookup[RegionCode],Region_lookup[RegionName])</f>
        <v>Gauteng</v>
      </c>
      <c r="P2303" t="s">
        <v>43</v>
      </c>
      <c r="Q2303" t="str">
        <f>_xlfn.XLOOKUP(Orders_CLEAN[[#This Row],[EmployeeID]],Employees[EmployeeID],Employees[EmployeeName])</f>
        <v>Thabo Dlamini</v>
      </c>
      <c r="R2303" s="8">
        <f>Orders_CLEAN[[#This Row],[Quantity]]*Orders_CLEAN[[#This Row],[UnitPrice]]*(1-Orders_CLEAN[[#This Row],[Discount]])</f>
        <v>14163.74</v>
      </c>
      <c r="S2303" s="8">
        <f>Orders_CLEAN[[#This Row],[Cost]]*Orders_CLEAN[[#This Row],[Quantity]]</f>
        <v>7312.2000000000007</v>
      </c>
      <c r="T2303" s="8">
        <f>Orders_CLEAN[[#This Row],[LineTotal]]-Orders_CLEAN[[#This Row],[LineCost]]</f>
        <v>6851.5399999999991</v>
      </c>
      <c r="U2303" s="8" t="str">
        <f>IFERROR(IF(Orders_CLEAN[[#This Row],[Profit]]/Orders_CLEAN[[#This Row],[LineTotal]]&gt;0.3, "High", IF(Orders_CLEAN[[#This Row],[Profit]]/Orders_CLEAN[[#This Row],[LineTotal]]&gt;=0.15, "Medium", "Low")), "Quantity Error!")</f>
        <v>High</v>
      </c>
      <c r="V2303" s="8" t="str">
        <f>IF(COUNTIF(Returns[OrderID], Orders_CLEAN[[#This Row],[OrderID]])&gt;0, "Yes", "No")</f>
        <v>No</v>
      </c>
      <c r="W2303" s="19">
        <f>IF(Orders_CLEAN[[#This Row],[Returned]]="Yes",1,0)</f>
        <v>0</v>
      </c>
    </row>
    <row r="2304" spans="1:23" x14ac:dyDescent="0.2">
      <c r="A2304" t="s">
        <v>3192</v>
      </c>
      <c r="B2304" s="5">
        <v>45429</v>
      </c>
      <c r="C2304" s="5" t="str">
        <f>IF(Orders_CLEAN[[#This Row],[Quantity]]="", "Quantity Error!", "Q"&amp;ROUNDUP(MONTH(Orders_CLEAN[[#This Row],[OrderDate]])/3,0))</f>
        <v>Q2</v>
      </c>
      <c r="D2304" t="s">
        <v>546</v>
      </c>
      <c r="E2304" t="str">
        <f>_xlfn.XLOOKUP(Orders_CLEAN[[#This Row],[CustomerID]],Customers[CustomerID],Customers[CustomerName])</f>
        <v>Precious Fourie</v>
      </c>
      <c r="F2304" t="s">
        <v>124</v>
      </c>
      <c r="G2304" t="str">
        <f>_xlfn.XLOOKUP(Orders_CLEAN[[#This Row],[ProductID]],Products[ProductID],Products[ProductName])</f>
        <v>Binders Model 2</v>
      </c>
      <c r="H2304" t="str">
        <f>_xlfn.XLOOKUP(Orders_CLEAN[[#This Row],[ProductName]],Products[ProductName],Products[Category])</f>
        <v>Office Supplies</v>
      </c>
      <c r="I2304" s="6">
        <f>_xlfn.XLOOKUP(Orders_CLEAN[[#This Row],[ProductID]],Products[ProductID],Products[Cost])</f>
        <v>597.01</v>
      </c>
      <c r="J2304">
        <v>6</v>
      </c>
      <c r="K2304" s="6">
        <v>774.08</v>
      </c>
      <c r="L2304" s="7">
        <v>0</v>
      </c>
      <c r="M2304" t="s">
        <v>13</v>
      </c>
      <c r="N2304" t="s">
        <v>21</v>
      </c>
      <c r="O2304" t="str">
        <f>_xlfn.XLOOKUP(Orders_CLEAN[[#This Row],[Region]],Region_lookup[RegionCode],Region_lookup[RegionName])</f>
        <v>KwaZulu-Natal</v>
      </c>
      <c r="P2304" t="s">
        <v>97</v>
      </c>
      <c r="Q2304" t="str">
        <f>_xlfn.XLOOKUP(Orders_CLEAN[[#This Row],[EmployeeID]],Employees[EmployeeID],Employees[EmployeeName])</f>
        <v>Bongani Sithole</v>
      </c>
      <c r="R2304" s="8">
        <f>Orders_CLEAN[[#This Row],[Quantity]]*Orders_CLEAN[[#This Row],[UnitPrice]]*(1-Orders_CLEAN[[#This Row],[Discount]])</f>
        <v>4644.4800000000005</v>
      </c>
      <c r="S2304" s="8">
        <f>Orders_CLEAN[[#This Row],[Cost]]*Orders_CLEAN[[#This Row],[Quantity]]</f>
        <v>3582.06</v>
      </c>
      <c r="T2304" s="8">
        <f>Orders_CLEAN[[#This Row],[LineTotal]]-Orders_CLEAN[[#This Row],[LineCost]]</f>
        <v>1062.4200000000005</v>
      </c>
      <c r="U2304" s="8" t="str">
        <f>IFERROR(IF(Orders_CLEAN[[#This Row],[Profit]]/Orders_CLEAN[[#This Row],[LineTotal]]&gt;0.3, "High", IF(Orders_CLEAN[[#This Row],[Profit]]/Orders_CLEAN[[#This Row],[LineTotal]]&gt;=0.15, "Medium", "Low")), "Quantity Error!")</f>
        <v>Medium</v>
      </c>
      <c r="V2304" s="8" t="str">
        <f>IF(COUNTIF(Returns[OrderID], Orders_CLEAN[[#This Row],[OrderID]])&gt;0, "Yes", "No")</f>
        <v>No</v>
      </c>
      <c r="W2304" s="19">
        <f>IF(Orders_CLEAN[[#This Row],[Returned]]="Yes",1,0)</f>
        <v>0</v>
      </c>
    </row>
    <row r="2305" spans="1:23" x14ac:dyDescent="0.2">
      <c r="A2305" t="s">
        <v>3193</v>
      </c>
      <c r="B2305" s="5">
        <v>45662</v>
      </c>
      <c r="C2305" s="5" t="str">
        <f>IF(Orders_CLEAN[[#This Row],[Quantity]]="", "Quantity Error!", "Q"&amp;ROUNDUP(MONTH(Orders_CLEAN[[#This Row],[OrderDate]])/3,0))</f>
        <v>Q1</v>
      </c>
      <c r="D2305" t="s">
        <v>126</v>
      </c>
      <c r="E2305" t="str">
        <f>_xlfn.XLOOKUP(Orders_CLEAN[[#This Row],[CustomerID]],Customers[CustomerID],Customers[CustomerName])</f>
        <v>Sipho Molefe</v>
      </c>
      <c r="F2305" t="s">
        <v>19</v>
      </c>
      <c r="G2305" t="str">
        <f>_xlfn.XLOOKUP(Orders_CLEAN[[#This Row],[ProductID]],Products[ProductID],Products[ProductName])</f>
        <v>Accessories Model 4</v>
      </c>
      <c r="H2305" t="str">
        <f>_xlfn.XLOOKUP(Orders_CLEAN[[#This Row],[ProductName]],Products[ProductName],Products[Category])</f>
        <v>Technology</v>
      </c>
      <c r="I2305" s="6">
        <f>_xlfn.XLOOKUP(Orders_CLEAN[[#This Row],[ProductID]],Products[ProductID],Products[Cost])</f>
        <v>685.08</v>
      </c>
      <c r="J2305">
        <v>3</v>
      </c>
      <c r="K2305" s="6">
        <v>921.01</v>
      </c>
      <c r="L2305" s="7">
        <v>0</v>
      </c>
      <c r="M2305" t="s">
        <v>27</v>
      </c>
      <c r="N2305" t="s">
        <v>31</v>
      </c>
      <c r="O2305" t="str">
        <f>_xlfn.XLOOKUP(Orders_CLEAN[[#This Row],[Region]],Region_lookup[RegionCode],Region_lookup[RegionName])</f>
        <v>Gauteng</v>
      </c>
      <c r="P2305" t="s">
        <v>43</v>
      </c>
      <c r="Q2305" t="str">
        <f>_xlfn.XLOOKUP(Orders_CLEAN[[#This Row],[EmployeeID]],Employees[EmployeeID],Employees[EmployeeName])</f>
        <v>Thabo Dlamini</v>
      </c>
      <c r="R2305" s="8">
        <f>Orders_CLEAN[[#This Row],[Quantity]]*Orders_CLEAN[[#This Row],[UnitPrice]]*(1-Orders_CLEAN[[#This Row],[Discount]])</f>
        <v>2763.0299999999997</v>
      </c>
      <c r="S2305" s="8">
        <f>Orders_CLEAN[[#This Row],[Cost]]*Orders_CLEAN[[#This Row],[Quantity]]</f>
        <v>2055.2400000000002</v>
      </c>
      <c r="T2305" s="8">
        <f>Orders_CLEAN[[#This Row],[LineTotal]]-Orders_CLEAN[[#This Row],[LineCost]]</f>
        <v>707.78999999999951</v>
      </c>
      <c r="U2305" s="8" t="str">
        <f>IFERROR(IF(Orders_CLEAN[[#This Row],[Profit]]/Orders_CLEAN[[#This Row],[LineTotal]]&gt;0.3, "High", IF(Orders_CLEAN[[#This Row],[Profit]]/Orders_CLEAN[[#This Row],[LineTotal]]&gt;=0.15, "Medium", "Low")), "Quantity Error!")</f>
        <v>Medium</v>
      </c>
      <c r="V2305" s="8" t="str">
        <f>IF(COUNTIF(Returns[OrderID], Orders_CLEAN[[#This Row],[OrderID]])&gt;0, "Yes", "No")</f>
        <v>No</v>
      </c>
      <c r="W2305" s="19">
        <f>IF(Orders_CLEAN[[#This Row],[Returned]]="Yes",1,0)</f>
        <v>0</v>
      </c>
    </row>
    <row r="2306" spans="1:23" x14ac:dyDescent="0.2">
      <c r="A2306" t="s">
        <v>3194</v>
      </c>
      <c r="B2306" s="5">
        <v>45569</v>
      </c>
      <c r="C2306" s="5" t="str">
        <f>IF(Orders_CLEAN[[#This Row],[Quantity]]="", "Quantity Error!", "Q"&amp;ROUNDUP(MONTH(Orders_CLEAN[[#This Row],[OrderDate]])/3,0))</f>
        <v>Q4</v>
      </c>
      <c r="D2306" t="s">
        <v>87</v>
      </c>
      <c r="E2306" t="str">
        <f>_xlfn.XLOOKUP(Orders_CLEAN[[#This Row],[CustomerID]],Customers[CustomerID],Customers[CustomerName])</f>
        <v>Lerato Botha</v>
      </c>
      <c r="F2306" t="s">
        <v>181</v>
      </c>
      <c r="G2306" t="str">
        <f>_xlfn.XLOOKUP(Orders_CLEAN[[#This Row],[ProductID]],Products[ProductID],Products[ProductName])</f>
        <v>Envelopes Model 1</v>
      </c>
      <c r="H2306" t="str">
        <f>_xlfn.XLOOKUP(Orders_CLEAN[[#This Row],[ProductName]],Products[ProductName],Products[Category])</f>
        <v>Office Supplies</v>
      </c>
      <c r="I2306" s="6">
        <f>_xlfn.XLOOKUP(Orders_CLEAN[[#This Row],[ProductID]],Products[ProductID],Products[Cost])</f>
        <v>76.66</v>
      </c>
      <c r="J2306">
        <v>8</v>
      </c>
      <c r="K2306" s="6">
        <v>117.32</v>
      </c>
      <c r="L2306" s="7">
        <v>0.15</v>
      </c>
      <c r="M2306" t="s">
        <v>27</v>
      </c>
      <c r="N2306" t="s">
        <v>31</v>
      </c>
      <c r="O2306" t="str">
        <f>_xlfn.XLOOKUP(Orders_CLEAN[[#This Row],[Region]],Region_lookup[RegionCode],Region_lookup[RegionName])</f>
        <v>Gauteng</v>
      </c>
      <c r="P2306" t="s">
        <v>43</v>
      </c>
      <c r="Q2306" t="str">
        <f>_xlfn.XLOOKUP(Orders_CLEAN[[#This Row],[EmployeeID]],Employees[EmployeeID],Employees[EmployeeName])</f>
        <v>Thabo Dlamini</v>
      </c>
      <c r="R2306" s="8">
        <f>Orders_CLEAN[[#This Row],[Quantity]]*Orders_CLEAN[[#This Row],[UnitPrice]]*(1-Orders_CLEAN[[#This Row],[Discount]])</f>
        <v>797.77599999999995</v>
      </c>
      <c r="S2306" s="8">
        <f>Orders_CLEAN[[#This Row],[Cost]]*Orders_CLEAN[[#This Row],[Quantity]]</f>
        <v>613.28</v>
      </c>
      <c r="T2306" s="8">
        <f>Orders_CLEAN[[#This Row],[LineTotal]]-Orders_CLEAN[[#This Row],[LineCost]]</f>
        <v>184.49599999999998</v>
      </c>
      <c r="U2306" s="8" t="str">
        <f>IFERROR(IF(Orders_CLEAN[[#This Row],[Profit]]/Orders_CLEAN[[#This Row],[LineTotal]]&gt;0.3, "High", IF(Orders_CLEAN[[#This Row],[Profit]]/Orders_CLEAN[[#This Row],[LineTotal]]&gt;=0.15, "Medium", "Low")), "Quantity Error!")</f>
        <v>Medium</v>
      </c>
      <c r="V2306" s="8" t="str">
        <f>IF(COUNTIF(Returns[OrderID], Orders_CLEAN[[#This Row],[OrderID]])&gt;0, "Yes", "No")</f>
        <v>No</v>
      </c>
      <c r="W2306" s="19">
        <f>IF(Orders_CLEAN[[#This Row],[Returned]]="Yes",1,0)</f>
        <v>0</v>
      </c>
    </row>
    <row r="2307" spans="1:23" x14ac:dyDescent="0.2">
      <c r="A2307" t="s">
        <v>3195</v>
      </c>
      <c r="B2307" s="5">
        <v>45309</v>
      </c>
      <c r="C2307" s="5" t="str">
        <f>IF(Orders_CLEAN[[#This Row],[Quantity]]="", "Quantity Error!", "Q"&amp;ROUNDUP(MONTH(Orders_CLEAN[[#This Row],[OrderDate]])/3,0))</f>
        <v>Q1</v>
      </c>
      <c r="D2307" t="s">
        <v>424</v>
      </c>
      <c r="E2307" t="str">
        <f>_xlfn.XLOOKUP(Orders_CLEAN[[#This Row],[CustomerID]],Customers[CustomerID],Customers[CustomerName])</f>
        <v>Lerato Khumalo</v>
      </c>
      <c r="F2307" t="s">
        <v>162</v>
      </c>
      <c r="G2307" t="str">
        <f>_xlfn.XLOOKUP(Orders_CLEAN[[#This Row],[ProductID]],Products[ProductID],Products[ProductName])</f>
        <v>Chairs Model 1</v>
      </c>
      <c r="H2307" t="str">
        <f>_xlfn.XLOOKUP(Orders_CLEAN[[#This Row],[ProductName]],Products[ProductName],Products[Category])</f>
        <v>Furniture</v>
      </c>
      <c r="I2307" s="6">
        <f>_xlfn.XLOOKUP(Orders_CLEAN[[#This Row],[ProductID]],Products[ProductID],Products[Cost])</f>
        <v>96.56</v>
      </c>
      <c r="J2307">
        <v>3</v>
      </c>
      <c r="K2307" s="6">
        <v>209.03</v>
      </c>
      <c r="L2307" s="7">
        <v>0</v>
      </c>
      <c r="M2307" t="s">
        <v>13</v>
      </c>
      <c r="N2307" t="s">
        <v>14</v>
      </c>
      <c r="O2307" t="str">
        <f>_xlfn.XLOOKUP(Orders_CLEAN[[#This Row],[Region]],Region_lookup[RegionCode],Region_lookup[RegionName])</f>
        <v>Western Cape</v>
      </c>
      <c r="P2307" t="s">
        <v>15</v>
      </c>
      <c r="Q2307" t="str">
        <f>_xlfn.XLOOKUP(Orders_CLEAN[[#This Row],[EmployeeID]],Employees[EmployeeID],Employees[EmployeeName])</f>
        <v>Anja Fourie</v>
      </c>
      <c r="R2307" s="8">
        <f>Orders_CLEAN[[#This Row],[Quantity]]*Orders_CLEAN[[#This Row],[UnitPrice]]*(1-Orders_CLEAN[[#This Row],[Discount]])</f>
        <v>627.09</v>
      </c>
      <c r="S2307" s="8">
        <f>Orders_CLEAN[[#This Row],[Cost]]*Orders_CLEAN[[#This Row],[Quantity]]</f>
        <v>289.68</v>
      </c>
      <c r="T2307" s="8">
        <f>Orders_CLEAN[[#This Row],[LineTotal]]-Orders_CLEAN[[#This Row],[LineCost]]</f>
        <v>337.41</v>
      </c>
      <c r="U2307" s="8" t="str">
        <f>IFERROR(IF(Orders_CLEAN[[#This Row],[Profit]]/Orders_CLEAN[[#This Row],[LineTotal]]&gt;0.3, "High", IF(Orders_CLEAN[[#This Row],[Profit]]/Orders_CLEAN[[#This Row],[LineTotal]]&gt;=0.15, "Medium", "Low")), "Quantity Error!")</f>
        <v>High</v>
      </c>
      <c r="V2307" s="8" t="str">
        <f>IF(COUNTIF(Returns[OrderID], Orders_CLEAN[[#This Row],[OrderID]])&gt;0, "Yes", "No")</f>
        <v>No</v>
      </c>
      <c r="W2307" s="19">
        <f>IF(Orders_CLEAN[[#This Row],[Returned]]="Yes",1,0)</f>
        <v>0</v>
      </c>
    </row>
    <row r="2308" spans="1:23" x14ac:dyDescent="0.2">
      <c r="A2308" t="s">
        <v>3196</v>
      </c>
      <c r="B2308" s="5">
        <v>45706</v>
      </c>
      <c r="C2308" s="5" t="str">
        <f>IF(Orders_CLEAN[[#This Row],[Quantity]]="", "Quantity Error!", "Q"&amp;ROUNDUP(MONTH(Orders_CLEAN[[#This Row],[OrderDate]])/3,0))</f>
        <v>Q1</v>
      </c>
      <c r="D2308" t="s">
        <v>371</v>
      </c>
      <c r="E2308" t="str">
        <f>_xlfn.XLOOKUP(Orders_CLEAN[[#This Row],[CustomerID]],Customers[CustomerID],Customers[CustomerName])</f>
        <v>Nomsa Dlamini</v>
      </c>
      <c r="F2308" t="s">
        <v>61</v>
      </c>
      <c r="G2308" t="str">
        <f>_xlfn.XLOOKUP(Orders_CLEAN[[#This Row],[ProductID]],Products[ProductID],Products[ProductName])</f>
        <v>Laptops Model 4</v>
      </c>
      <c r="H2308" t="str">
        <f>_xlfn.XLOOKUP(Orders_CLEAN[[#This Row],[ProductName]],Products[ProductName],Products[Category])</f>
        <v>Technology</v>
      </c>
      <c r="I2308" s="6">
        <f>_xlfn.XLOOKUP(Orders_CLEAN[[#This Row],[ProductID]],Products[ProductID],Products[Cost])</f>
        <v>329.6</v>
      </c>
      <c r="J2308">
        <v>7</v>
      </c>
      <c r="K2308" s="6">
        <v>455.77</v>
      </c>
      <c r="L2308" s="7">
        <v>0.05</v>
      </c>
      <c r="M2308" t="s">
        <v>62</v>
      </c>
      <c r="N2308" t="s">
        <v>31</v>
      </c>
      <c r="O2308" t="str">
        <f>_xlfn.XLOOKUP(Orders_CLEAN[[#This Row],[Region]],Region_lookup[RegionCode],Region_lookup[RegionName])</f>
        <v>Gauteng</v>
      </c>
      <c r="P2308" t="s">
        <v>52</v>
      </c>
      <c r="Q2308" t="str">
        <f>_xlfn.XLOOKUP(Orders_CLEAN[[#This Row],[EmployeeID]],Employees[EmployeeID],Employees[EmployeeName])</f>
        <v>Precious Mbatha</v>
      </c>
      <c r="R2308" s="8">
        <f>Orders_CLEAN[[#This Row],[Quantity]]*Orders_CLEAN[[#This Row],[UnitPrice]]*(1-Orders_CLEAN[[#This Row],[Discount]])</f>
        <v>3030.8704999999995</v>
      </c>
      <c r="S2308" s="8">
        <f>Orders_CLEAN[[#This Row],[Cost]]*Orders_CLEAN[[#This Row],[Quantity]]</f>
        <v>2307.2000000000003</v>
      </c>
      <c r="T2308" s="8">
        <f>Orders_CLEAN[[#This Row],[LineTotal]]-Orders_CLEAN[[#This Row],[LineCost]]</f>
        <v>723.67049999999927</v>
      </c>
      <c r="U2308" s="8" t="str">
        <f>IFERROR(IF(Orders_CLEAN[[#This Row],[Profit]]/Orders_CLEAN[[#This Row],[LineTotal]]&gt;0.3, "High", IF(Orders_CLEAN[[#This Row],[Profit]]/Orders_CLEAN[[#This Row],[LineTotal]]&gt;=0.15, "Medium", "Low")), "Quantity Error!")</f>
        <v>Medium</v>
      </c>
      <c r="V2308" s="8" t="str">
        <f>IF(COUNTIF(Returns[OrderID], Orders_CLEAN[[#This Row],[OrderID]])&gt;0, "Yes", "No")</f>
        <v>Yes</v>
      </c>
      <c r="W2308" s="19">
        <f>IF(Orders_CLEAN[[#This Row],[Returned]]="Yes",1,0)</f>
        <v>1</v>
      </c>
    </row>
    <row r="2309" spans="1:23" x14ac:dyDescent="0.2">
      <c r="A2309" t="s">
        <v>3197</v>
      </c>
      <c r="B2309" s="5">
        <v>45595</v>
      </c>
      <c r="C2309" s="5" t="str">
        <f>IF(Orders_CLEAN[[#This Row],[Quantity]]="", "Quantity Error!", "Q"&amp;ROUNDUP(MONTH(Orders_CLEAN[[#This Row],[OrderDate]])/3,0))</f>
        <v>Q4</v>
      </c>
      <c r="D2309" t="s">
        <v>574</v>
      </c>
      <c r="E2309" t="str">
        <f>_xlfn.XLOOKUP(Orders_CLEAN[[#This Row],[CustomerID]],Customers[CustomerID],Customers[CustomerName])</f>
        <v>Lerato Mbatha</v>
      </c>
      <c r="F2309" t="s">
        <v>195</v>
      </c>
      <c r="G2309" t="str">
        <f>_xlfn.XLOOKUP(Orders_CLEAN[[#This Row],[ProductID]],Products[ProductID],Products[ProductName])</f>
        <v>Printers Model 2</v>
      </c>
      <c r="H2309" t="str">
        <f>_xlfn.XLOOKUP(Orders_CLEAN[[#This Row],[ProductName]],Products[ProductName],Products[Category])</f>
        <v>Technology</v>
      </c>
      <c r="I2309" s="6">
        <f>_xlfn.XLOOKUP(Orders_CLEAN[[#This Row],[ProductID]],Products[ProductID],Products[Cost])</f>
        <v>338.21</v>
      </c>
      <c r="J2309">
        <v>8</v>
      </c>
      <c r="K2309" s="6">
        <v>661.25</v>
      </c>
      <c r="L2309" s="7">
        <v>0.15</v>
      </c>
      <c r="M2309" t="s">
        <v>27</v>
      </c>
      <c r="N2309" t="s">
        <v>31</v>
      </c>
      <c r="O2309" t="str">
        <f>_xlfn.XLOOKUP(Orders_CLEAN[[#This Row],[Region]],Region_lookup[RegionCode],Region_lookup[RegionName])</f>
        <v>Gauteng</v>
      </c>
      <c r="P2309" t="s">
        <v>43</v>
      </c>
      <c r="Q2309" t="str">
        <f>_xlfn.XLOOKUP(Orders_CLEAN[[#This Row],[EmployeeID]],Employees[EmployeeID],Employees[EmployeeName])</f>
        <v>Thabo Dlamini</v>
      </c>
      <c r="R2309" s="8">
        <f>Orders_CLEAN[[#This Row],[Quantity]]*Orders_CLEAN[[#This Row],[UnitPrice]]*(1-Orders_CLEAN[[#This Row],[Discount]])</f>
        <v>4496.5</v>
      </c>
      <c r="S2309" s="8">
        <f>Orders_CLEAN[[#This Row],[Cost]]*Orders_CLEAN[[#This Row],[Quantity]]</f>
        <v>2705.68</v>
      </c>
      <c r="T2309" s="8">
        <f>Orders_CLEAN[[#This Row],[LineTotal]]-Orders_CLEAN[[#This Row],[LineCost]]</f>
        <v>1790.8200000000002</v>
      </c>
      <c r="U2309" s="8" t="str">
        <f>IFERROR(IF(Orders_CLEAN[[#This Row],[Profit]]/Orders_CLEAN[[#This Row],[LineTotal]]&gt;0.3, "High", IF(Orders_CLEAN[[#This Row],[Profit]]/Orders_CLEAN[[#This Row],[LineTotal]]&gt;=0.15, "Medium", "Low")), "Quantity Error!")</f>
        <v>High</v>
      </c>
      <c r="V2309" s="8" t="str">
        <f>IF(COUNTIF(Returns[OrderID], Orders_CLEAN[[#This Row],[OrderID]])&gt;0, "Yes", "No")</f>
        <v>No</v>
      </c>
      <c r="W2309" s="19">
        <f>IF(Orders_CLEAN[[#This Row],[Returned]]="Yes",1,0)</f>
        <v>0</v>
      </c>
    </row>
    <row r="2310" spans="1:23" x14ac:dyDescent="0.2">
      <c r="A2310" t="s">
        <v>3199</v>
      </c>
      <c r="B2310" s="5">
        <v>45504</v>
      </c>
      <c r="C2310" s="5" t="str">
        <f>IF(Orders_CLEAN[[#This Row],[Quantity]]="", "Quantity Error!", "Q"&amp;ROUNDUP(MONTH(Orders_CLEAN[[#This Row],[OrderDate]])/3,0))</f>
        <v>Q3</v>
      </c>
      <c r="D2310" t="s">
        <v>448</v>
      </c>
      <c r="E2310" t="str">
        <f>_xlfn.XLOOKUP(Orders_CLEAN[[#This Row],[CustomerID]],Customers[CustomerID],Customers[CustomerName])</f>
        <v>Werner Van Der Merwe</v>
      </c>
      <c r="F2310" t="s">
        <v>30</v>
      </c>
      <c r="G2310" t="str">
        <f>_xlfn.XLOOKUP(Orders_CLEAN[[#This Row],[ProductID]],Products[ProductID],Products[ProductName])</f>
        <v>Paper Model 4</v>
      </c>
      <c r="H2310" t="str">
        <f>_xlfn.XLOOKUP(Orders_CLEAN[[#This Row],[ProductName]],Products[ProductName],Products[Category])</f>
        <v>Office Supplies</v>
      </c>
      <c r="I2310" s="6">
        <f>_xlfn.XLOOKUP(Orders_CLEAN[[#This Row],[ProductID]],Products[ProductID],Products[Cost])</f>
        <v>528.29</v>
      </c>
      <c r="J2310">
        <v>4</v>
      </c>
      <c r="K2310" s="6">
        <v>798.12</v>
      </c>
      <c r="L2310" s="7">
        <v>0.05</v>
      </c>
      <c r="M2310" t="s">
        <v>62</v>
      </c>
      <c r="N2310" t="s">
        <v>47</v>
      </c>
      <c r="O2310" t="str">
        <f>_xlfn.XLOOKUP(Orders_CLEAN[[#This Row],[Region]],Region_lookup[RegionCode],Region_lookup[RegionName])</f>
        <v>Eastern Cape</v>
      </c>
      <c r="P2310" t="s">
        <v>75</v>
      </c>
      <c r="Q2310" t="str">
        <f>_xlfn.XLOOKUP(Orders_CLEAN[[#This Row],[EmployeeID]],Employees[EmployeeID],Employees[EmployeeName])</f>
        <v>Francois Steyn</v>
      </c>
      <c r="R2310" s="8">
        <f>Orders_CLEAN[[#This Row],[Quantity]]*Orders_CLEAN[[#This Row],[UnitPrice]]*(1-Orders_CLEAN[[#This Row],[Discount]])</f>
        <v>3032.8559999999998</v>
      </c>
      <c r="S2310" s="8">
        <f>Orders_CLEAN[[#This Row],[Cost]]*Orders_CLEAN[[#This Row],[Quantity]]</f>
        <v>2113.16</v>
      </c>
      <c r="T2310" s="8">
        <f>Orders_CLEAN[[#This Row],[LineTotal]]-Orders_CLEAN[[#This Row],[LineCost]]</f>
        <v>919.69599999999991</v>
      </c>
      <c r="U2310" s="8" t="str">
        <f>IFERROR(IF(Orders_CLEAN[[#This Row],[Profit]]/Orders_CLEAN[[#This Row],[LineTotal]]&gt;0.3, "High", IF(Orders_CLEAN[[#This Row],[Profit]]/Orders_CLEAN[[#This Row],[LineTotal]]&gt;=0.15, "Medium", "Low")), "Quantity Error!")</f>
        <v>High</v>
      </c>
      <c r="V2310" s="8" t="str">
        <f>IF(COUNTIF(Returns[OrderID], Orders_CLEAN[[#This Row],[OrderID]])&gt;0, "Yes", "No")</f>
        <v>No</v>
      </c>
      <c r="W2310" s="19">
        <f>IF(Orders_CLEAN[[#This Row],[Returned]]="Yes",1,0)</f>
        <v>0</v>
      </c>
    </row>
    <row r="2311" spans="1:23" x14ac:dyDescent="0.2">
      <c r="A2311" t="s">
        <v>3201</v>
      </c>
      <c r="B2311" s="5">
        <v>45596</v>
      </c>
      <c r="C2311" s="5" t="str">
        <f>IF(Orders_CLEAN[[#This Row],[Quantity]]="", "Quantity Error!", "Q"&amp;ROUNDUP(MONTH(Orders_CLEAN[[#This Row],[OrderDate]])/3,0))</f>
        <v>Q4</v>
      </c>
      <c r="D2311" t="s">
        <v>359</v>
      </c>
      <c r="E2311" t="str">
        <f>_xlfn.XLOOKUP(Orders_CLEAN[[#This Row],[CustomerID]],Customers[CustomerID],Customers[CustomerName])</f>
        <v>Bongani Sithole</v>
      </c>
      <c r="F2311" t="s">
        <v>46</v>
      </c>
      <c r="G2311" t="str">
        <f>_xlfn.XLOOKUP(Orders_CLEAN[[#This Row],[ProductID]],Products[ProductID],Products[ProductName])</f>
        <v>Tables Model 4</v>
      </c>
      <c r="H2311" t="str">
        <f>_xlfn.XLOOKUP(Orders_CLEAN[[#This Row],[ProductName]],Products[ProductName],Products[Category])</f>
        <v>Furniture</v>
      </c>
      <c r="I2311" s="6">
        <f>_xlfn.XLOOKUP(Orders_CLEAN[[#This Row],[ProductID]],Products[ProductID],Products[Cost])</f>
        <v>707.97</v>
      </c>
      <c r="J2311">
        <v>3</v>
      </c>
      <c r="K2311" s="6">
        <v>1262.55</v>
      </c>
      <c r="L2311" s="7">
        <v>0.05</v>
      </c>
      <c r="M2311" t="s">
        <v>27</v>
      </c>
      <c r="N2311" t="s">
        <v>31</v>
      </c>
      <c r="O2311" t="str">
        <f>_xlfn.XLOOKUP(Orders_CLEAN[[#This Row],[Region]],Region_lookup[RegionCode],Region_lookup[RegionName])</f>
        <v>Gauteng</v>
      </c>
      <c r="P2311" t="s">
        <v>32</v>
      </c>
      <c r="Q2311" t="str">
        <f>_xlfn.XLOOKUP(Orders_CLEAN[[#This Row],[EmployeeID]],Employees[EmployeeID],Employees[EmployeeName])</f>
        <v>Nomvula Mokoena</v>
      </c>
      <c r="R2311" s="8">
        <f>Orders_CLEAN[[#This Row],[Quantity]]*Orders_CLEAN[[#This Row],[UnitPrice]]*(1-Orders_CLEAN[[#This Row],[Discount]])</f>
        <v>3598.2674999999995</v>
      </c>
      <c r="S2311" s="8">
        <f>Orders_CLEAN[[#This Row],[Cost]]*Orders_CLEAN[[#This Row],[Quantity]]</f>
        <v>2123.91</v>
      </c>
      <c r="T2311" s="8">
        <f>Orders_CLEAN[[#This Row],[LineTotal]]-Orders_CLEAN[[#This Row],[LineCost]]</f>
        <v>1474.3574999999996</v>
      </c>
      <c r="U2311" s="8" t="str">
        <f>IFERROR(IF(Orders_CLEAN[[#This Row],[Profit]]/Orders_CLEAN[[#This Row],[LineTotal]]&gt;0.3, "High", IF(Orders_CLEAN[[#This Row],[Profit]]/Orders_CLEAN[[#This Row],[LineTotal]]&gt;=0.15, "Medium", "Low")), "Quantity Error!")</f>
        <v>High</v>
      </c>
      <c r="V2311" s="8" t="str">
        <f>IF(COUNTIF(Returns[OrderID], Orders_CLEAN[[#This Row],[OrderID]])&gt;0, "Yes", "No")</f>
        <v>No</v>
      </c>
      <c r="W2311" s="19">
        <f>IF(Orders_CLEAN[[#This Row],[Returned]]="Yes",1,0)</f>
        <v>0</v>
      </c>
    </row>
    <row r="2312" spans="1:23" x14ac:dyDescent="0.2">
      <c r="A2312" t="s">
        <v>3202</v>
      </c>
      <c r="B2312" s="5">
        <v>45553</v>
      </c>
      <c r="C2312" s="5" t="str">
        <f>IF(Orders_CLEAN[[#This Row],[Quantity]]="", "Quantity Error!", "Q"&amp;ROUNDUP(MONTH(Orders_CLEAN[[#This Row],[OrderDate]])/3,0))</f>
        <v>Q3</v>
      </c>
      <c r="D2312" t="s">
        <v>362</v>
      </c>
      <c r="E2312" t="str">
        <f>_xlfn.XLOOKUP(Orders_CLEAN[[#This Row],[CustomerID]],Customers[CustomerID],Customers[CustomerName])</f>
        <v>Palesa Venter</v>
      </c>
      <c r="F2312" t="s">
        <v>114</v>
      </c>
      <c r="G2312" t="str">
        <f>_xlfn.XLOOKUP(Orders_CLEAN[[#This Row],[ProductID]],Products[ProductID],Products[ProductName])</f>
        <v>Staplers Model 4</v>
      </c>
      <c r="H2312" t="str">
        <f>_xlfn.XLOOKUP(Orders_CLEAN[[#This Row],[ProductName]],Products[ProductName],Products[Category])</f>
        <v>Office Supplies</v>
      </c>
      <c r="I2312" s="6">
        <f>_xlfn.XLOOKUP(Orders_CLEAN[[#This Row],[ProductID]],Products[ProductID],Products[Cost])</f>
        <v>465.76</v>
      </c>
      <c r="J2312">
        <v>8</v>
      </c>
      <c r="K2312" s="6">
        <v>906.25</v>
      </c>
      <c r="L2312" s="7">
        <v>0</v>
      </c>
      <c r="M2312" t="s">
        <v>62</v>
      </c>
      <c r="N2312" t="s">
        <v>21</v>
      </c>
      <c r="O2312" t="str">
        <f>_xlfn.XLOOKUP(Orders_CLEAN[[#This Row],[Region]],Region_lookup[RegionCode],Region_lookup[RegionName])</f>
        <v>KwaZulu-Natal</v>
      </c>
      <c r="P2312" t="s">
        <v>22</v>
      </c>
      <c r="Q2312" t="str">
        <f>_xlfn.XLOOKUP(Orders_CLEAN[[#This Row],[EmployeeID]],Employees[EmployeeID],Employees[EmployeeName])</f>
        <v>Thabo Le Roux</v>
      </c>
      <c r="R2312" s="8">
        <f>Orders_CLEAN[[#This Row],[Quantity]]*Orders_CLEAN[[#This Row],[UnitPrice]]*(1-Orders_CLEAN[[#This Row],[Discount]])</f>
        <v>7250</v>
      </c>
      <c r="S2312" s="8">
        <f>Orders_CLEAN[[#This Row],[Cost]]*Orders_CLEAN[[#This Row],[Quantity]]</f>
        <v>3726.08</v>
      </c>
      <c r="T2312" s="8">
        <f>Orders_CLEAN[[#This Row],[LineTotal]]-Orders_CLEAN[[#This Row],[LineCost]]</f>
        <v>3523.92</v>
      </c>
      <c r="U2312" s="8" t="str">
        <f>IFERROR(IF(Orders_CLEAN[[#This Row],[Profit]]/Orders_CLEAN[[#This Row],[LineTotal]]&gt;0.3, "High", IF(Orders_CLEAN[[#This Row],[Profit]]/Orders_CLEAN[[#This Row],[LineTotal]]&gt;=0.15, "Medium", "Low")), "Quantity Error!")</f>
        <v>High</v>
      </c>
      <c r="V2312" s="8" t="str">
        <f>IF(COUNTIF(Returns[OrderID], Orders_CLEAN[[#This Row],[OrderID]])&gt;0, "Yes", "No")</f>
        <v>Yes</v>
      </c>
      <c r="W2312" s="19">
        <f>IF(Orders_CLEAN[[#This Row],[Returned]]="Yes",1,0)</f>
        <v>1</v>
      </c>
    </row>
    <row r="2313" spans="1:23" x14ac:dyDescent="0.2">
      <c r="A2313" t="s">
        <v>3203</v>
      </c>
      <c r="B2313" s="5">
        <v>45567</v>
      </c>
      <c r="C2313" s="5" t="str">
        <f>IF(Orders_CLEAN[[#This Row],[Quantity]]="", "Quantity Error!", "Q"&amp;ROUNDUP(MONTH(Orders_CLEAN[[#This Row],[OrderDate]])/3,0))</f>
        <v>Q4</v>
      </c>
      <c r="D2313" t="s">
        <v>218</v>
      </c>
      <c r="E2313" t="str">
        <f>_xlfn.XLOOKUP(Orders_CLEAN[[#This Row],[CustomerID]],Customers[CustomerID],Customers[CustomerName])</f>
        <v>Anja Mbatha</v>
      </c>
      <c r="F2313" t="s">
        <v>144</v>
      </c>
      <c r="G2313" t="str">
        <f>_xlfn.XLOOKUP(Orders_CLEAN[[#This Row],[ProductID]],Products[ProductID],Products[ProductName])</f>
        <v>Bookcases Model 1</v>
      </c>
      <c r="H2313" t="str">
        <f>_xlfn.XLOOKUP(Orders_CLEAN[[#This Row],[ProductName]],Products[ProductName],Products[Category])</f>
        <v>Furniture</v>
      </c>
      <c r="I2313" s="6">
        <f>_xlfn.XLOOKUP(Orders_CLEAN[[#This Row],[ProductID]],Products[ProductID],Products[Cost])</f>
        <v>644.65</v>
      </c>
      <c r="J2313">
        <v>12</v>
      </c>
      <c r="K2313" s="6">
        <v>1029.82</v>
      </c>
      <c r="L2313" s="7">
        <v>0.05</v>
      </c>
      <c r="M2313" t="s">
        <v>13</v>
      </c>
      <c r="N2313" t="s">
        <v>31</v>
      </c>
      <c r="O2313" t="str">
        <f>_xlfn.XLOOKUP(Orders_CLEAN[[#This Row],[Region]],Region_lookup[RegionCode],Region_lookup[RegionName])</f>
        <v>Gauteng</v>
      </c>
      <c r="P2313" t="s">
        <v>43</v>
      </c>
      <c r="Q2313" t="str">
        <f>_xlfn.XLOOKUP(Orders_CLEAN[[#This Row],[EmployeeID]],Employees[EmployeeID],Employees[EmployeeName])</f>
        <v>Thabo Dlamini</v>
      </c>
      <c r="R2313" s="8">
        <f>Orders_CLEAN[[#This Row],[Quantity]]*Orders_CLEAN[[#This Row],[UnitPrice]]*(1-Orders_CLEAN[[#This Row],[Discount]])</f>
        <v>11739.948</v>
      </c>
      <c r="S2313" s="8">
        <f>Orders_CLEAN[[#This Row],[Cost]]*Orders_CLEAN[[#This Row],[Quantity]]</f>
        <v>7735.7999999999993</v>
      </c>
      <c r="T2313" s="8">
        <f>Orders_CLEAN[[#This Row],[LineTotal]]-Orders_CLEAN[[#This Row],[LineCost]]</f>
        <v>4004.148000000001</v>
      </c>
      <c r="U2313" s="8" t="str">
        <f>IFERROR(IF(Orders_CLEAN[[#This Row],[Profit]]/Orders_CLEAN[[#This Row],[LineTotal]]&gt;0.3, "High", IF(Orders_CLEAN[[#This Row],[Profit]]/Orders_CLEAN[[#This Row],[LineTotal]]&gt;=0.15, "Medium", "Low")), "Quantity Error!")</f>
        <v>High</v>
      </c>
      <c r="V2313" s="8" t="str">
        <f>IF(COUNTIF(Returns[OrderID], Orders_CLEAN[[#This Row],[OrderID]])&gt;0, "Yes", "No")</f>
        <v>No</v>
      </c>
      <c r="W2313" s="19">
        <f>IF(Orders_CLEAN[[#This Row],[Returned]]="Yes",1,0)</f>
        <v>0</v>
      </c>
    </row>
    <row r="2314" spans="1:23" x14ac:dyDescent="0.2">
      <c r="A2314" t="s">
        <v>3205</v>
      </c>
      <c r="B2314" s="5">
        <v>45423</v>
      </c>
      <c r="C2314" s="5" t="str">
        <f>IF(Orders_CLEAN[[#This Row],[Quantity]]="", "Quantity Error!", "Q"&amp;ROUNDUP(MONTH(Orders_CLEAN[[#This Row],[OrderDate]])/3,0))</f>
        <v>Q2</v>
      </c>
      <c r="D2314" t="s">
        <v>25</v>
      </c>
      <c r="E2314" t="str">
        <f>_xlfn.XLOOKUP(Orders_CLEAN[[#This Row],[CustomerID]],Customers[CustomerID],Customers[CustomerName])</f>
        <v>Anja Pretorius</v>
      </c>
      <c r="F2314" t="s">
        <v>365</v>
      </c>
      <c r="G2314" t="str">
        <f>_xlfn.XLOOKUP(Orders_CLEAN[[#This Row],[ProductID]],Products[ProductID],Products[ProductName])</f>
        <v>Binders Model 4</v>
      </c>
      <c r="H2314" t="str">
        <f>_xlfn.XLOOKUP(Orders_CLEAN[[#This Row],[ProductName]],Products[ProductName],Products[Category])</f>
        <v>Office Supplies</v>
      </c>
      <c r="I2314" s="6">
        <f>_xlfn.XLOOKUP(Orders_CLEAN[[#This Row],[ProductID]],Products[ProductID],Products[Cost])</f>
        <v>723.8</v>
      </c>
      <c r="J2314">
        <v>10</v>
      </c>
      <c r="K2314" s="6">
        <v>1101.54</v>
      </c>
      <c r="L2314" s="7">
        <v>0</v>
      </c>
      <c r="M2314" t="s">
        <v>13</v>
      </c>
      <c r="N2314" t="s">
        <v>14</v>
      </c>
      <c r="O2314" t="str">
        <f>_xlfn.XLOOKUP(Orders_CLEAN[[#This Row],[Region]],Region_lookup[RegionCode],Region_lookup[RegionName])</f>
        <v>Western Cape</v>
      </c>
      <c r="P2314" t="s">
        <v>15</v>
      </c>
      <c r="Q2314" t="str">
        <f>_xlfn.XLOOKUP(Orders_CLEAN[[#This Row],[EmployeeID]],Employees[EmployeeID],Employees[EmployeeName])</f>
        <v>Anja Fourie</v>
      </c>
      <c r="R2314" s="8">
        <f>Orders_CLEAN[[#This Row],[Quantity]]*Orders_CLEAN[[#This Row],[UnitPrice]]*(1-Orders_CLEAN[[#This Row],[Discount]])</f>
        <v>11015.4</v>
      </c>
      <c r="S2314" s="8">
        <f>Orders_CLEAN[[#This Row],[Cost]]*Orders_CLEAN[[#This Row],[Quantity]]</f>
        <v>7238</v>
      </c>
      <c r="T2314" s="8">
        <f>Orders_CLEAN[[#This Row],[LineTotal]]-Orders_CLEAN[[#This Row],[LineCost]]</f>
        <v>3777.3999999999996</v>
      </c>
      <c r="U2314" s="8" t="str">
        <f>IFERROR(IF(Orders_CLEAN[[#This Row],[Profit]]/Orders_CLEAN[[#This Row],[LineTotal]]&gt;0.3, "High", IF(Orders_CLEAN[[#This Row],[Profit]]/Orders_CLEAN[[#This Row],[LineTotal]]&gt;=0.15, "Medium", "Low")), "Quantity Error!")</f>
        <v>High</v>
      </c>
      <c r="V2314" s="8" t="str">
        <f>IF(COUNTIF(Returns[OrderID], Orders_CLEAN[[#This Row],[OrderID]])&gt;0, "Yes", "No")</f>
        <v>No</v>
      </c>
      <c r="W2314" s="19">
        <f>IF(Orders_CLEAN[[#This Row],[Returned]]="Yes",1,0)</f>
        <v>0</v>
      </c>
    </row>
    <row r="2315" spans="1:23" x14ac:dyDescent="0.2">
      <c r="A2315" t="s">
        <v>3207</v>
      </c>
      <c r="B2315" s="5">
        <v>45774</v>
      </c>
      <c r="C2315" s="5" t="str">
        <f>IF(Orders_CLEAN[[#This Row],[Quantity]]="", "Quantity Error!", "Q"&amp;ROUNDUP(MONTH(Orders_CLEAN[[#This Row],[OrderDate]])/3,0))</f>
        <v>Q2</v>
      </c>
      <c r="D2315" t="s">
        <v>303</v>
      </c>
      <c r="E2315" t="str">
        <f>_xlfn.XLOOKUP(Orders_CLEAN[[#This Row],[CustomerID]],Customers[CustomerID],Customers[CustomerName])</f>
        <v>Chantelle Pretorius</v>
      </c>
      <c r="F2315" t="s">
        <v>231</v>
      </c>
      <c r="G2315" t="str">
        <f>_xlfn.XLOOKUP(Orders_CLEAN[[#This Row],[ProductID]],Products[ProductID],Products[ProductName])</f>
        <v>Accessories Model 2</v>
      </c>
      <c r="H2315" t="str">
        <f>_xlfn.XLOOKUP(Orders_CLEAN[[#This Row],[ProductName]],Products[ProductName],Products[Category])</f>
        <v>Technology</v>
      </c>
      <c r="I2315" s="6">
        <f>_xlfn.XLOOKUP(Orders_CLEAN[[#This Row],[ProductID]],Products[ProductID],Products[Cost])</f>
        <v>31.01</v>
      </c>
      <c r="J2315">
        <v>4</v>
      </c>
      <c r="K2315" s="6">
        <v>49.68</v>
      </c>
      <c r="L2315" s="7">
        <v>0.15</v>
      </c>
      <c r="M2315" t="s">
        <v>27</v>
      </c>
      <c r="N2315" t="s">
        <v>14</v>
      </c>
      <c r="O2315" t="str">
        <f>_xlfn.XLOOKUP(Orders_CLEAN[[#This Row],[Region]],Region_lookup[RegionCode],Region_lookup[RegionName])</f>
        <v>Western Cape</v>
      </c>
      <c r="P2315" t="s">
        <v>82</v>
      </c>
      <c r="Q2315" t="str">
        <f>_xlfn.XLOOKUP(Orders_CLEAN[[#This Row],[EmployeeID]],Employees[EmployeeID],Employees[EmployeeName])</f>
        <v>Thabo Pretorius</v>
      </c>
      <c r="R2315" s="8">
        <f>Orders_CLEAN[[#This Row],[Quantity]]*Orders_CLEAN[[#This Row],[UnitPrice]]*(1-Orders_CLEAN[[#This Row],[Discount]])</f>
        <v>168.91200000000001</v>
      </c>
      <c r="S2315" s="8">
        <f>Orders_CLEAN[[#This Row],[Cost]]*Orders_CLEAN[[#This Row],[Quantity]]</f>
        <v>124.04</v>
      </c>
      <c r="T2315" s="8">
        <f>Orders_CLEAN[[#This Row],[LineTotal]]-Orders_CLEAN[[#This Row],[LineCost]]</f>
        <v>44.872</v>
      </c>
      <c r="U2315" s="8" t="str">
        <f>IFERROR(IF(Orders_CLEAN[[#This Row],[Profit]]/Orders_CLEAN[[#This Row],[LineTotal]]&gt;0.3, "High", IF(Orders_CLEAN[[#This Row],[Profit]]/Orders_CLEAN[[#This Row],[LineTotal]]&gt;=0.15, "Medium", "Low")), "Quantity Error!")</f>
        <v>Medium</v>
      </c>
      <c r="V2315" s="8" t="str">
        <f>IF(COUNTIF(Returns[OrderID], Orders_CLEAN[[#This Row],[OrderID]])&gt;0, "Yes", "No")</f>
        <v>No</v>
      </c>
      <c r="W2315" s="19">
        <f>IF(Orders_CLEAN[[#This Row],[Returned]]="Yes",1,0)</f>
        <v>0</v>
      </c>
    </row>
    <row r="2316" spans="1:23" x14ac:dyDescent="0.2">
      <c r="A2316" t="s">
        <v>3208</v>
      </c>
      <c r="B2316" s="5">
        <v>45597</v>
      </c>
      <c r="C2316" s="5" t="str">
        <f>IF(Orders_CLEAN[[#This Row],[Quantity]]="", "Quantity Error!", "Q"&amp;ROUNDUP(MONTH(Orders_CLEAN[[#This Row],[OrderDate]])/3,0))</f>
        <v>Q4</v>
      </c>
      <c r="D2316" t="s">
        <v>328</v>
      </c>
      <c r="E2316" t="str">
        <f>_xlfn.XLOOKUP(Orders_CLEAN[[#This Row],[CustomerID]],Customers[CustomerID],Customers[CustomerName])</f>
        <v>Nomsa Ndlovu</v>
      </c>
      <c r="F2316" t="s">
        <v>155</v>
      </c>
      <c r="G2316" t="str">
        <f>_xlfn.XLOOKUP(Orders_CLEAN[[#This Row],[ProductID]],Products[ProductID],Products[ProductName])</f>
        <v>Monitors Model 1</v>
      </c>
      <c r="H2316" t="str">
        <f>_xlfn.XLOOKUP(Orders_CLEAN[[#This Row],[ProductName]],Products[ProductName],Products[Category])</f>
        <v>Technology</v>
      </c>
      <c r="I2316" s="6">
        <f>_xlfn.XLOOKUP(Orders_CLEAN[[#This Row],[ProductID]],Products[ProductID],Products[Cost])</f>
        <v>757.28</v>
      </c>
      <c r="J2316">
        <v>6</v>
      </c>
      <c r="K2316" s="6">
        <v>1165.56</v>
      </c>
      <c r="L2316" s="7">
        <v>0</v>
      </c>
      <c r="M2316" t="s">
        <v>36</v>
      </c>
      <c r="N2316" t="s">
        <v>31</v>
      </c>
      <c r="O2316" t="str">
        <f>_xlfn.XLOOKUP(Orders_CLEAN[[#This Row],[Region]],Region_lookup[RegionCode],Region_lookup[RegionName])</f>
        <v>Gauteng</v>
      </c>
      <c r="P2316" t="s">
        <v>32</v>
      </c>
      <c r="Q2316" t="str">
        <f>_xlfn.XLOOKUP(Orders_CLEAN[[#This Row],[EmployeeID]],Employees[EmployeeID],Employees[EmployeeName])</f>
        <v>Nomvula Mokoena</v>
      </c>
      <c r="R2316" s="8">
        <f>Orders_CLEAN[[#This Row],[Quantity]]*Orders_CLEAN[[#This Row],[UnitPrice]]*(1-Orders_CLEAN[[#This Row],[Discount]])</f>
        <v>6993.36</v>
      </c>
      <c r="S2316" s="8">
        <f>Orders_CLEAN[[#This Row],[Cost]]*Orders_CLEAN[[#This Row],[Quantity]]</f>
        <v>4543.68</v>
      </c>
      <c r="T2316" s="8">
        <f>Orders_CLEAN[[#This Row],[LineTotal]]-Orders_CLEAN[[#This Row],[LineCost]]</f>
        <v>2449.6799999999994</v>
      </c>
      <c r="U2316" s="8" t="str">
        <f>IFERROR(IF(Orders_CLEAN[[#This Row],[Profit]]/Orders_CLEAN[[#This Row],[LineTotal]]&gt;0.3, "High", IF(Orders_CLEAN[[#This Row],[Profit]]/Orders_CLEAN[[#This Row],[LineTotal]]&gt;=0.15, "Medium", "Low")), "Quantity Error!")</f>
        <v>High</v>
      </c>
      <c r="V2316" s="8" t="str">
        <f>IF(COUNTIF(Returns[OrderID], Orders_CLEAN[[#This Row],[OrderID]])&gt;0, "Yes", "No")</f>
        <v>No</v>
      </c>
      <c r="W2316" s="19">
        <f>IF(Orders_CLEAN[[#This Row],[Returned]]="Yes",1,0)</f>
        <v>0</v>
      </c>
    </row>
    <row r="2317" spans="1:23" x14ac:dyDescent="0.2">
      <c r="A2317" t="s">
        <v>3209</v>
      </c>
      <c r="B2317" s="5">
        <v>45791</v>
      </c>
      <c r="C2317" s="5" t="str">
        <f>IF(Orders_CLEAN[[#This Row],[Quantity]]="", "Quantity Error!", "Q"&amp;ROUNDUP(MONTH(Orders_CLEAN[[#This Row],[OrderDate]])/3,0))</f>
        <v>Q2</v>
      </c>
      <c r="D2317" t="s">
        <v>34</v>
      </c>
      <c r="E2317" t="str">
        <f>_xlfn.XLOOKUP(Orders_CLEAN[[#This Row],[CustomerID]],Customers[CustomerID],Customers[CustomerName])</f>
        <v>Anja Mahlangu</v>
      </c>
      <c r="F2317" t="s">
        <v>413</v>
      </c>
      <c r="G2317" t="str">
        <f>_xlfn.XLOOKUP(Orders_CLEAN[[#This Row],[ProductID]],Products[ProductID],Products[ProductName])</f>
        <v>Monitors Model 4</v>
      </c>
      <c r="H2317" t="str">
        <f>_xlfn.XLOOKUP(Orders_CLEAN[[#This Row],[ProductName]],Products[ProductName],Products[Category])</f>
        <v>Technology</v>
      </c>
      <c r="I2317" s="6">
        <f>_xlfn.XLOOKUP(Orders_CLEAN[[#This Row],[ProductID]],Products[ProductID],Products[Cost])</f>
        <v>365.65</v>
      </c>
      <c r="J2317">
        <v>1</v>
      </c>
      <c r="K2317" s="6">
        <v>689.97</v>
      </c>
      <c r="L2317" s="7">
        <v>0.05</v>
      </c>
      <c r="M2317" t="s">
        <v>13</v>
      </c>
      <c r="N2317" t="s">
        <v>14</v>
      </c>
      <c r="O2317" t="str">
        <f>_xlfn.XLOOKUP(Orders_CLEAN[[#This Row],[Region]],Region_lookup[RegionCode],Region_lookup[RegionName])</f>
        <v>Western Cape</v>
      </c>
      <c r="P2317" t="s">
        <v>93</v>
      </c>
      <c r="Q2317" t="str">
        <f>_xlfn.XLOOKUP(Orders_CLEAN[[#This Row],[EmployeeID]],Employees[EmployeeID],Employees[EmployeeName])</f>
        <v>Anja Zulu</v>
      </c>
      <c r="R2317" s="8">
        <f>Orders_CLEAN[[#This Row],[Quantity]]*Orders_CLEAN[[#This Row],[UnitPrice]]*(1-Orders_CLEAN[[#This Row],[Discount]])</f>
        <v>655.47149999999999</v>
      </c>
      <c r="S2317" s="8">
        <f>Orders_CLEAN[[#This Row],[Cost]]*Orders_CLEAN[[#This Row],[Quantity]]</f>
        <v>365.65</v>
      </c>
      <c r="T2317" s="8">
        <f>Orders_CLEAN[[#This Row],[LineTotal]]-Orders_CLEAN[[#This Row],[LineCost]]</f>
        <v>289.82150000000001</v>
      </c>
      <c r="U2317" s="8" t="str">
        <f>IFERROR(IF(Orders_CLEAN[[#This Row],[Profit]]/Orders_CLEAN[[#This Row],[LineTotal]]&gt;0.3, "High", IF(Orders_CLEAN[[#This Row],[Profit]]/Orders_CLEAN[[#This Row],[LineTotal]]&gt;=0.15, "Medium", "Low")), "Quantity Error!")</f>
        <v>High</v>
      </c>
      <c r="V2317" s="8" t="str">
        <f>IF(COUNTIF(Returns[OrderID], Orders_CLEAN[[#This Row],[OrderID]])&gt;0, "Yes", "No")</f>
        <v>Yes</v>
      </c>
      <c r="W2317" s="19">
        <f>IF(Orders_CLEAN[[#This Row],[Returned]]="Yes",1,0)</f>
        <v>1</v>
      </c>
    </row>
    <row r="2318" spans="1:23" x14ac:dyDescent="0.2">
      <c r="A2318" t="s">
        <v>3210</v>
      </c>
      <c r="B2318" s="5">
        <v>45637</v>
      </c>
      <c r="C2318" s="5" t="str">
        <f>IF(Orders_CLEAN[[#This Row],[Quantity]]="", "Quantity Error!", "Q"&amp;ROUNDUP(MONTH(Orders_CLEAN[[#This Row],[OrderDate]])/3,0))</f>
        <v>Q4</v>
      </c>
      <c r="D2318" t="s">
        <v>68</v>
      </c>
      <c r="E2318" t="str">
        <f>_xlfn.XLOOKUP(Orders_CLEAN[[#This Row],[CustomerID]],Customers[CustomerID],Customers[CustomerName])</f>
        <v>Kagiso Van Der Merwe</v>
      </c>
      <c r="F2318" t="s">
        <v>155</v>
      </c>
      <c r="G2318" t="str">
        <f>_xlfn.XLOOKUP(Orders_CLEAN[[#This Row],[ProductID]],Products[ProductID],Products[ProductName])</f>
        <v>Monitors Model 1</v>
      </c>
      <c r="H2318" t="str">
        <f>_xlfn.XLOOKUP(Orders_CLEAN[[#This Row],[ProductName]],Products[ProductName],Products[Category])</f>
        <v>Technology</v>
      </c>
      <c r="I2318" s="6">
        <f>_xlfn.XLOOKUP(Orders_CLEAN[[#This Row],[ProductID]],Products[ProductID],Products[Cost])</f>
        <v>757.28</v>
      </c>
      <c r="J2318">
        <v>8</v>
      </c>
      <c r="K2318" s="6">
        <v>1165.56</v>
      </c>
      <c r="L2318" s="7">
        <v>0.05</v>
      </c>
      <c r="M2318" t="s">
        <v>13</v>
      </c>
      <c r="N2318" t="s">
        <v>47</v>
      </c>
      <c r="O2318" t="str">
        <f>_xlfn.XLOOKUP(Orders_CLEAN[[#This Row],[Region]],Region_lookup[RegionCode],Region_lookup[RegionName])</f>
        <v>Eastern Cape</v>
      </c>
      <c r="P2318" t="s">
        <v>48</v>
      </c>
      <c r="Q2318" t="str">
        <f>_xlfn.XLOOKUP(Orders_CLEAN[[#This Row],[EmployeeID]],Employees[EmployeeID],Employees[EmployeeName])</f>
        <v>Sipho Ndlovu</v>
      </c>
      <c r="R2318" s="8">
        <f>Orders_CLEAN[[#This Row],[Quantity]]*Orders_CLEAN[[#This Row],[UnitPrice]]*(1-Orders_CLEAN[[#This Row],[Discount]])</f>
        <v>8858.2559999999994</v>
      </c>
      <c r="S2318" s="8">
        <f>Orders_CLEAN[[#This Row],[Cost]]*Orders_CLEAN[[#This Row],[Quantity]]</f>
        <v>6058.24</v>
      </c>
      <c r="T2318" s="8">
        <f>Orders_CLEAN[[#This Row],[LineTotal]]-Orders_CLEAN[[#This Row],[LineCost]]</f>
        <v>2800.0159999999996</v>
      </c>
      <c r="U2318" s="8" t="str">
        <f>IFERROR(IF(Orders_CLEAN[[#This Row],[Profit]]/Orders_CLEAN[[#This Row],[LineTotal]]&gt;0.3, "High", IF(Orders_CLEAN[[#This Row],[Profit]]/Orders_CLEAN[[#This Row],[LineTotal]]&gt;=0.15, "Medium", "Low")), "Quantity Error!")</f>
        <v>High</v>
      </c>
      <c r="V2318" s="8" t="str">
        <f>IF(COUNTIF(Returns[OrderID], Orders_CLEAN[[#This Row],[OrderID]])&gt;0, "Yes", "No")</f>
        <v>No</v>
      </c>
      <c r="W2318" s="19">
        <f>IF(Orders_CLEAN[[#This Row],[Returned]]="Yes",1,0)</f>
        <v>0</v>
      </c>
    </row>
    <row r="2319" spans="1:23" x14ac:dyDescent="0.2">
      <c r="A2319" t="s">
        <v>3212</v>
      </c>
      <c r="B2319" s="5">
        <v>45310</v>
      </c>
      <c r="C2319" s="5" t="str">
        <f>IF(Orders_CLEAN[[#This Row],[Quantity]]="", "Quantity Error!", "Q"&amp;ROUNDUP(MONTH(Orders_CLEAN[[#This Row],[OrderDate]])/3,0))</f>
        <v>Q1</v>
      </c>
      <c r="D2319" t="s">
        <v>428</v>
      </c>
      <c r="E2319" t="str">
        <f>_xlfn.XLOOKUP(Orders_CLEAN[[#This Row],[CustomerID]],Customers[CustomerID],Customers[CustomerName])</f>
        <v>Chantelle Steyn</v>
      </c>
      <c r="F2319" t="s">
        <v>144</v>
      </c>
      <c r="G2319" t="str">
        <f>_xlfn.XLOOKUP(Orders_CLEAN[[#This Row],[ProductID]],Products[ProductID],Products[ProductName])</f>
        <v>Bookcases Model 1</v>
      </c>
      <c r="H2319" t="str">
        <f>_xlfn.XLOOKUP(Orders_CLEAN[[#This Row],[ProductName]],Products[ProductName],Products[Category])</f>
        <v>Furniture</v>
      </c>
      <c r="I2319" s="6">
        <f>_xlfn.XLOOKUP(Orders_CLEAN[[#This Row],[ProductID]],Products[ProductID],Products[Cost])</f>
        <v>644.65</v>
      </c>
      <c r="J2319">
        <v>10</v>
      </c>
      <c r="K2319" s="6">
        <v>1029.82</v>
      </c>
      <c r="L2319" s="7">
        <v>0.2</v>
      </c>
      <c r="M2319" t="s">
        <v>27</v>
      </c>
      <c r="N2319" t="s">
        <v>14</v>
      </c>
      <c r="O2319" t="str">
        <f>_xlfn.XLOOKUP(Orders_CLEAN[[#This Row],[Region]],Region_lookup[RegionCode],Region_lookup[RegionName])</f>
        <v>Western Cape</v>
      </c>
      <c r="P2319" t="s">
        <v>82</v>
      </c>
      <c r="Q2319" t="str">
        <f>_xlfn.XLOOKUP(Orders_CLEAN[[#This Row],[EmployeeID]],Employees[EmployeeID],Employees[EmployeeName])</f>
        <v>Thabo Pretorius</v>
      </c>
      <c r="R2319" s="8">
        <f>Orders_CLEAN[[#This Row],[Quantity]]*Orders_CLEAN[[#This Row],[UnitPrice]]*(1-Orders_CLEAN[[#This Row],[Discount]])</f>
        <v>8238.56</v>
      </c>
      <c r="S2319" s="8">
        <f>Orders_CLEAN[[#This Row],[Cost]]*Orders_CLEAN[[#This Row],[Quantity]]</f>
        <v>6446.5</v>
      </c>
      <c r="T2319" s="8">
        <f>Orders_CLEAN[[#This Row],[LineTotal]]-Orders_CLEAN[[#This Row],[LineCost]]</f>
        <v>1792.0599999999995</v>
      </c>
      <c r="U2319" s="8" t="str">
        <f>IFERROR(IF(Orders_CLEAN[[#This Row],[Profit]]/Orders_CLEAN[[#This Row],[LineTotal]]&gt;0.3, "High", IF(Orders_CLEAN[[#This Row],[Profit]]/Orders_CLEAN[[#This Row],[LineTotal]]&gt;=0.15, "Medium", "Low")), "Quantity Error!")</f>
        <v>Medium</v>
      </c>
      <c r="V2319" s="8" t="str">
        <f>IF(COUNTIF(Returns[OrderID], Orders_CLEAN[[#This Row],[OrderID]])&gt;0, "Yes", "No")</f>
        <v>No</v>
      </c>
      <c r="W2319" s="19">
        <f>IF(Orders_CLEAN[[#This Row],[Returned]]="Yes",1,0)</f>
        <v>0</v>
      </c>
    </row>
    <row r="2320" spans="1:23" x14ac:dyDescent="0.2">
      <c r="A2320" t="s">
        <v>3213</v>
      </c>
      <c r="B2320" s="5">
        <v>45606</v>
      </c>
      <c r="C2320" s="5" t="str">
        <f>IF(Orders_CLEAN[[#This Row],[Quantity]]="", "Quantity Error!", "Q"&amp;ROUNDUP(MONTH(Orders_CLEAN[[#This Row],[OrderDate]])/3,0))</f>
        <v>Q4</v>
      </c>
      <c r="D2320" t="s">
        <v>279</v>
      </c>
      <c r="E2320" t="str">
        <f>_xlfn.XLOOKUP(Orders_CLEAN[[#This Row],[CustomerID]],Customers[CustomerID],Customers[CustomerName])</f>
        <v>Bongani Khumalo</v>
      </c>
      <c r="F2320" t="s">
        <v>195</v>
      </c>
      <c r="G2320" t="str">
        <f>_xlfn.XLOOKUP(Orders_CLEAN[[#This Row],[ProductID]],Products[ProductID],Products[ProductName])</f>
        <v>Printers Model 2</v>
      </c>
      <c r="H2320" t="str">
        <f>_xlfn.XLOOKUP(Orders_CLEAN[[#This Row],[ProductName]],Products[ProductName],Products[Category])</f>
        <v>Technology</v>
      </c>
      <c r="I2320" s="6">
        <f>_xlfn.XLOOKUP(Orders_CLEAN[[#This Row],[ProductID]],Products[ProductID],Products[Cost])</f>
        <v>338.21</v>
      </c>
      <c r="J2320">
        <v>5</v>
      </c>
      <c r="K2320" s="6">
        <v>661.25</v>
      </c>
      <c r="L2320" s="7">
        <v>0.15</v>
      </c>
      <c r="M2320" t="s">
        <v>27</v>
      </c>
      <c r="N2320" t="s">
        <v>47</v>
      </c>
      <c r="O2320" t="str">
        <f>_xlfn.XLOOKUP(Orders_CLEAN[[#This Row],[Region]],Region_lookup[RegionCode],Region_lookup[RegionName])</f>
        <v>Eastern Cape</v>
      </c>
      <c r="P2320" t="s">
        <v>75</v>
      </c>
      <c r="Q2320" t="str">
        <f>_xlfn.XLOOKUP(Orders_CLEAN[[#This Row],[EmployeeID]],Employees[EmployeeID],Employees[EmployeeName])</f>
        <v>Francois Steyn</v>
      </c>
      <c r="R2320" s="8">
        <f>Orders_CLEAN[[#This Row],[Quantity]]*Orders_CLEAN[[#This Row],[UnitPrice]]*(1-Orders_CLEAN[[#This Row],[Discount]])</f>
        <v>2810.3125</v>
      </c>
      <c r="S2320" s="8">
        <f>Orders_CLEAN[[#This Row],[Cost]]*Orders_CLEAN[[#This Row],[Quantity]]</f>
        <v>1691.05</v>
      </c>
      <c r="T2320" s="8">
        <f>Orders_CLEAN[[#This Row],[LineTotal]]-Orders_CLEAN[[#This Row],[LineCost]]</f>
        <v>1119.2625</v>
      </c>
      <c r="U2320" s="8" t="str">
        <f>IFERROR(IF(Orders_CLEAN[[#This Row],[Profit]]/Orders_CLEAN[[#This Row],[LineTotal]]&gt;0.3, "High", IF(Orders_CLEAN[[#This Row],[Profit]]/Orders_CLEAN[[#This Row],[LineTotal]]&gt;=0.15, "Medium", "Low")), "Quantity Error!")</f>
        <v>High</v>
      </c>
      <c r="V2320" s="8" t="str">
        <f>IF(COUNTIF(Returns[OrderID], Orders_CLEAN[[#This Row],[OrderID]])&gt;0, "Yes", "No")</f>
        <v>No</v>
      </c>
      <c r="W2320" s="19">
        <f>IF(Orders_CLEAN[[#This Row],[Returned]]="Yes",1,0)</f>
        <v>0</v>
      </c>
    </row>
    <row r="2321" spans="1:23" x14ac:dyDescent="0.2">
      <c r="A2321" t="s">
        <v>3214</v>
      </c>
      <c r="B2321" s="5">
        <v>45405</v>
      </c>
      <c r="C2321" s="5" t="str">
        <f>IF(Orders_CLEAN[[#This Row],[Quantity]]="", "Quantity Error!", "Q"&amp;ROUNDUP(MONTH(Orders_CLEAN[[#This Row],[OrderDate]])/3,0))</f>
        <v>Q2</v>
      </c>
      <c r="D2321" t="s">
        <v>381</v>
      </c>
      <c r="E2321" t="str">
        <f>_xlfn.XLOOKUP(Orders_CLEAN[[#This Row],[CustomerID]],Customers[CustomerID],Customers[CustomerName])</f>
        <v>Elmarie Fourie</v>
      </c>
      <c r="F2321" t="s">
        <v>114</v>
      </c>
      <c r="G2321" t="str">
        <f>_xlfn.XLOOKUP(Orders_CLEAN[[#This Row],[ProductID]],Products[ProductID],Products[ProductName])</f>
        <v>Staplers Model 4</v>
      </c>
      <c r="H2321" t="str">
        <f>_xlfn.XLOOKUP(Orders_CLEAN[[#This Row],[ProductName]],Products[ProductName],Products[Category])</f>
        <v>Office Supplies</v>
      </c>
      <c r="I2321" s="6">
        <f>_xlfn.XLOOKUP(Orders_CLEAN[[#This Row],[ProductID]],Products[ProductID],Products[Cost])</f>
        <v>465.76</v>
      </c>
      <c r="J2321">
        <v>10</v>
      </c>
      <c r="K2321" s="6">
        <v>906.25</v>
      </c>
      <c r="L2321" s="7">
        <v>0</v>
      </c>
      <c r="M2321" t="s">
        <v>27</v>
      </c>
      <c r="N2321" t="s">
        <v>31</v>
      </c>
      <c r="O2321" t="str">
        <f>_xlfn.XLOOKUP(Orders_CLEAN[[#This Row],[Region]],Region_lookup[RegionCode],Region_lookup[RegionName])</f>
        <v>Gauteng</v>
      </c>
      <c r="P2321" t="s">
        <v>52</v>
      </c>
      <c r="Q2321" t="str">
        <f>_xlfn.XLOOKUP(Orders_CLEAN[[#This Row],[EmployeeID]],Employees[EmployeeID],Employees[EmployeeName])</f>
        <v>Precious Mbatha</v>
      </c>
      <c r="R2321" s="8">
        <f>Orders_CLEAN[[#This Row],[Quantity]]*Orders_CLEAN[[#This Row],[UnitPrice]]*(1-Orders_CLEAN[[#This Row],[Discount]])</f>
        <v>9062.5</v>
      </c>
      <c r="S2321" s="8">
        <f>Orders_CLEAN[[#This Row],[Cost]]*Orders_CLEAN[[#This Row],[Quantity]]</f>
        <v>4657.6000000000004</v>
      </c>
      <c r="T2321" s="8">
        <f>Orders_CLEAN[[#This Row],[LineTotal]]-Orders_CLEAN[[#This Row],[LineCost]]</f>
        <v>4404.8999999999996</v>
      </c>
      <c r="U2321" s="8" t="str">
        <f>IFERROR(IF(Orders_CLEAN[[#This Row],[Profit]]/Orders_CLEAN[[#This Row],[LineTotal]]&gt;0.3, "High", IF(Orders_CLEAN[[#This Row],[Profit]]/Orders_CLEAN[[#This Row],[LineTotal]]&gt;=0.15, "Medium", "Low")), "Quantity Error!")</f>
        <v>High</v>
      </c>
      <c r="V2321" s="8" t="str">
        <f>IF(COUNTIF(Returns[OrderID], Orders_CLEAN[[#This Row],[OrderID]])&gt;0, "Yes", "No")</f>
        <v>No</v>
      </c>
      <c r="W2321" s="19">
        <f>IF(Orders_CLEAN[[#This Row],[Returned]]="Yes",1,0)</f>
        <v>0</v>
      </c>
    </row>
    <row r="2322" spans="1:23" x14ac:dyDescent="0.2">
      <c r="A2322" t="s">
        <v>3215</v>
      </c>
      <c r="B2322" s="5">
        <v>45703</v>
      </c>
      <c r="C2322" s="5" t="str">
        <f>IF(Orders_CLEAN[[#This Row],[Quantity]]="", "Quantity Error!", "Q"&amp;ROUNDUP(MONTH(Orders_CLEAN[[#This Row],[OrderDate]])/3,0))</f>
        <v>Q1</v>
      </c>
      <c r="D2322" t="s">
        <v>783</v>
      </c>
      <c r="E2322" t="str">
        <f>_xlfn.XLOOKUP(Orders_CLEAN[[#This Row],[CustomerID]],Customers[CustomerID],Customers[CustomerName])</f>
        <v>Francois Mokoena</v>
      </c>
      <c r="F2322" t="s">
        <v>413</v>
      </c>
      <c r="G2322" t="str">
        <f>_xlfn.XLOOKUP(Orders_CLEAN[[#This Row],[ProductID]],Products[ProductID],Products[ProductName])</f>
        <v>Monitors Model 4</v>
      </c>
      <c r="H2322" t="str">
        <f>_xlfn.XLOOKUP(Orders_CLEAN[[#This Row],[ProductName]],Products[ProductName],Products[Category])</f>
        <v>Technology</v>
      </c>
      <c r="I2322" s="6">
        <f>_xlfn.XLOOKUP(Orders_CLEAN[[#This Row],[ProductID]],Products[ProductID],Products[Cost])</f>
        <v>365.65</v>
      </c>
      <c r="J2322">
        <v>1</v>
      </c>
      <c r="K2322" s="6">
        <v>689.97</v>
      </c>
      <c r="L2322" s="7">
        <v>0.05</v>
      </c>
      <c r="M2322" t="s">
        <v>27</v>
      </c>
      <c r="N2322" t="s">
        <v>21</v>
      </c>
      <c r="O2322" t="str">
        <f>_xlfn.XLOOKUP(Orders_CLEAN[[#This Row],[Region]],Region_lookup[RegionCode],Region_lookup[RegionName])</f>
        <v>KwaZulu-Natal</v>
      </c>
      <c r="P2322" t="s">
        <v>97</v>
      </c>
      <c r="Q2322" t="str">
        <f>_xlfn.XLOOKUP(Orders_CLEAN[[#This Row],[EmployeeID]],Employees[EmployeeID],Employees[EmployeeName])</f>
        <v>Bongani Sithole</v>
      </c>
      <c r="R2322" s="8">
        <f>Orders_CLEAN[[#This Row],[Quantity]]*Orders_CLEAN[[#This Row],[UnitPrice]]*(1-Orders_CLEAN[[#This Row],[Discount]])</f>
        <v>655.47149999999999</v>
      </c>
      <c r="S2322" s="8">
        <f>Orders_CLEAN[[#This Row],[Cost]]*Orders_CLEAN[[#This Row],[Quantity]]</f>
        <v>365.65</v>
      </c>
      <c r="T2322" s="8">
        <f>Orders_CLEAN[[#This Row],[LineTotal]]-Orders_CLEAN[[#This Row],[LineCost]]</f>
        <v>289.82150000000001</v>
      </c>
      <c r="U2322" s="8" t="str">
        <f>IFERROR(IF(Orders_CLEAN[[#This Row],[Profit]]/Orders_CLEAN[[#This Row],[LineTotal]]&gt;0.3, "High", IF(Orders_CLEAN[[#This Row],[Profit]]/Orders_CLEAN[[#This Row],[LineTotal]]&gt;=0.15, "Medium", "Low")), "Quantity Error!")</f>
        <v>High</v>
      </c>
      <c r="V2322" s="8" t="str">
        <f>IF(COUNTIF(Returns[OrderID], Orders_CLEAN[[#This Row],[OrderID]])&gt;0, "Yes", "No")</f>
        <v>No</v>
      </c>
      <c r="W2322" s="19">
        <f>IF(Orders_CLEAN[[#This Row],[Returned]]="Yes",1,0)</f>
        <v>0</v>
      </c>
    </row>
    <row r="2323" spans="1:23" x14ac:dyDescent="0.2">
      <c r="A2323" t="s">
        <v>3217</v>
      </c>
      <c r="B2323" s="5">
        <v>45761</v>
      </c>
      <c r="C2323" s="5" t="str">
        <f>IF(Orders_CLEAN[[#This Row],[Quantity]]="", "Quantity Error!", "Q"&amp;ROUNDUP(MONTH(Orders_CLEAN[[#This Row],[OrderDate]])/3,0))</f>
        <v>Q2</v>
      </c>
      <c r="D2323" t="s">
        <v>347</v>
      </c>
      <c r="E2323" t="str">
        <f>_xlfn.XLOOKUP(Orders_CLEAN[[#This Row],[CustomerID]],Customers[CustomerID],Customers[CustomerName])</f>
        <v>Bongani Molefe</v>
      </c>
      <c r="F2323" t="s">
        <v>178</v>
      </c>
      <c r="G2323" t="str">
        <f>_xlfn.XLOOKUP(Orders_CLEAN[[#This Row],[ProductID]],Products[ProductID],Products[ProductName])</f>
        <v>Chairs Model 2</v>
      </c>
      <c r="H2323" t="str">
        <f>_xlfn.XLOOKUP(Orders_CLEAN[[#This Row],[ProductName]],Products[ProductName],Products[Category])</f>
        <v>Furniture</v>
      </c>
      <c r="I2323" s="6">
        <f>_xlfn.XLOOKUP(Orders_CLEAN[[#This Row],[ProductID]],Products[ProductID],Products[Cost])</f>
        <v>116.9</v>
      </c>
      <c r="J2323">
        <v>4</v>
      </c>
      <c r="K2323" s="6">
        <v>253.46</v>
      </c>
      <c r="L2323" s="7">
        <v>0.1</v>
      </c>
      <c r="M2323" t="s">
        <v>36</v>
      </c>
      <c r="N2323" t="s">
        <v>47</v>
      </c>
      <c r="O2323" t="str">
        <f>_xlfn.XLOOKUP(Orders_CLEAN[[#This Row],[Region]],Region_lookup[RegionCode],Region_lookup[RegionName])</f>
        <v>Eastern Cape</v>
      </c>
      <c r="P2323" t="s">
        <v>48</v>
      </c>
      <c r="Q2323" t="str">
        <f>_xlfn.XLOOKUP(Orders_CLEAN[[#This Row],[EmployeeID]],Employees[EmployeeID],Employees[EmployeeName])</f>
        <v>Sipho Ndlovu</v>
      </c>
      <c r="R2323" s="8">
        <f>Orders_CLEAN[[#This Row],[Quantity]]*Orders_CLEAN[[#This Row],[UnitPrice]]*(1-Orders_CLEAN[[#This Row],[Discount]])</f>
        <v>912.45600000000002</v>
      </c>
      <c r="S2323" s="8">
        <f>Orders_CLEAN[[#This Row],[Cost]]*Orders_CLEAN[[#This Row],[Quantity]]</f>
        <v>467.6</v>
      </c>
      <c r="T2323" s="8">
        <f>Orders_CLEAN[[#This Row],[LineTotal]]-Orders_CLEAN[[#This Row],[LineCost]]</f>
        <v>444.85599999999999</v>
      </c>
      <c r="U2323" s="8" t="str">
        <f>IFERROR(IF(Orders_CLEAN[[#This Row],[Profit]]/Orders_CLEAN[[#This Row],[LineTotal]]&gt;0.3, "High", IF(Orders_CLEAN[[#This Row],[Profit]]/Orders_CLEAN[[#This Row],[LineTotal]]&gt;=0.15, "Medium", "Low")), "Quantity Error!")</f>
        <v>High</v>
      </c>
      <c r="V2323" s="8" t="str">
        <f>IF(COUNTIF(Returns[OrderID], Orders_CLEAN[[#This Row],[OrderID]])&gt;0, "Yes", "No")</f>
        <v>No</v>
      </c>
      <c r="W2323" s="19">
        <f>IF(Orders_CLEAN[[#This Row],[Returned]]="Yes",1,0)</f>
        <v>0</v>
      </c>
    </row>
    <row r="2324" spans="1:23" x14ac:dyDescent="0.2">
      <c r="A2324" t="s">
        <v>3218</v>
      </c>
      <c r="B2324" s="5">
        <v>45426</v>
      </c>
      <c r="C2324" s="5" t="str">
        <f>IF(Orders_CLEAN[[#This Row],[Quantity]]="", "Quantity Error!", "Q"&amp;ROUNDUP(MONTH(Orders_CLEAN[[#This Row],[OrderDate]])/3,0))</f>
        <v>Q2</v>
      </c>
      <c r="D2324" t="s">
        <v>126</v>
      </c>
      <c r="E2324" t="str">
        <f>_xlfn.XLOOKUP(Orders_CLEAN[[#This Row],[CustomerID]],Customers[CustomerID],Customers[CustomerName])</f>
        <v>Sipho Molefe</v>
      </c>
      <c r="F2324" t="s">
        <v>231</v>
      </c>
      <c r="G2324" t="str">
        <f>_xlfn.XLOOKUP(Orders_CLEAN[[#This Row],[ProductID]],Products[ProductID],Products[ProductName])</f>
        <v>Accessories Model 2</v>
      </c>
      <c r="H2324" t="str">
        <f>_xlfn.XLOOKUP(Orders_CLEAN[[#This Row],[ProductName]],Products[ProductName],Products[Category])</f>
        <v>Technology</v>
      </c>
      <c r="I2324" s="6">
        <f>_xlfn.XLOOKUP(Orders_CLEAN[[#This Row],[ProductID]],Products[ProductID],Products[Cost])</f>
        <v>31.01</v>
      </c>
      <c r="J2324">
        <v>10</v>
      </c>
      <c r="K2324" s="6">
        <v>49.68</v>
      </c>
      <c r="L2324" s="7">
        <v>0.05</v>
      </c>
      <c r="M2324" t="s">
        <v>27</v>
      </c>
      <c r="N2324" t="s">
        <v>31</v>
      </c>
      <c r="O2324" t="str">
        <f>_xlfn.XLOOKUP(Orders_CLEAN[[#This Row],[Region]],Region_lookup[RegionCode],Region_lookup[RegionName])</f>
        <v>Gauteng</v>
      </c>
      <c r="P2324" t="s">
        <v>52</v>
      </c>
      <c r="Q2324" t="str">
        <f>_xlfn.XLOOKUP(Orders_CLEAN[[#This Row],[EmployeeID]],Employees[EmployeeID],Employees[EmployeeName])</f>
        <v>Precious Mbatha</v>
      </c>
      <c r="R2324" s="8">
        <f>Orders_CLEAN[[#This Row],[Quantity]]*Orders_CLEAN[[#This Row],[UnitPrice]]*(1-Orders_CLEAN[[#This Row],[Discount]])</f>
        <v>471.96</v>
      </c>
      <c r="S2324" s="8">
        <f>Orders_CLEAN[[#This Row],[Cost]]*Orders_CLEAN[[#This Row],[Quantity]]</f>
        <v>310.10000000000002</v>
      </c>
      <c r="T2324" s="8">
        <f>Orders_CLEAN[[#This Row],[LineTotal]]-Orders_CLEAN[[#This Row],[LineCost]]</f>
        <v>161.85999999999996</v>
      </c>
      <c r="U2324" s="8" t="str">
        <f>IFERROR(IF(Orders_CLEAN[[#This Row],[Profit]]/Orders_CLEAN[[#This Row],[LineTotal]]&gt;0.3, "High", IF(Orders_CLEAN[[#This Row],[Profit]]/Orders_CLEAN[[#This Row],[LineTotal]]&gt;=0.15, "Medium", "Low")), "Quantity Error!")</f>
        <v>High</v>
      </c>
      <c r="V2324" s="8" t="str">
        <f>IF(COUNTIF(Returns[OrderID], Orders_CLEAN[[#This Row],[OrderID]])&gt;0, "Yes", "No")</f>
        <v>No</v>
      </c>
      <c r="W2324" s="19">
        <f>IF(Orders_CLEAN[[#This Row],[Returned]]="Yes",1,0)</f>
        <v>0</v>
      </c>
    </row>
    <row r="2325" spans="1:23" x14ac:dyDescent="0.2">
      <c r="A2325" t="s">
        <v>3219</v>
      </c>
      <c r="B2325" s="5">
        <v>45548</v>
      </c>
      <c r="C2325" s="5" t="str">
        <f>IF(Orders_CLEAN[[#This Row],[Quantity]]="", "Quantity Error!", "Q"&amp;ROUNDUP(MONTH(Orders_CLEAN[[#This Row],[OrderDate]])/3,0))</f>
        <v>Q3</v>
      </c>
      <c r="D2325" t="s">
        <v>388</v>
      </c>
      <c r="E2325" t="str">
        <f>_xlfn.XLOOKUP(Orders_CLEAN[[#This Row],[CustomerID]],Customers[CustomerID],Customers[CustomerName])</f>
        <v>Francois Mahlangu</v>
      </c>
      <c r="F2325" t="s">
        <v>69</v>
      </c>
      <c r="G2325" t="str">
        <f>_xlfn.XLOOKUP(Orders_CLEAN[[#This Row],[ProductID]],Products[ProductID],Products[ProductName])</f>
        <v>Paper Model 2</v>
      </c>
      <c r="H2325" t="str">
        <f>_xlfn.XLOOKUP(Orders_CLEAN[[#This Row],[ProductName]],Products[ProductName],Products[Category])</f>
        <v>Office Supplies</v>
      </c>
      <c r="I2325" s="6">
        <f>_xlfn.XLOOKUP(Orders_CLEAN[[#This Row],[ProductID]],Products[ProductID],Products[Cost])</f>
        <v>461.98</v>
      </c>
      <c r="J2325">
        <v>2</v>
      </c>
      <c r="K2325" s="6">
        <v>1013.15</v>
      </c>
      <c r="L2325" s="7">
        <v>0</v>
      </c>
      <c r="M2325" t="s">
        <v>27</v>
      </c>
      <c r="N2325" t="s">
        <v>31</v>
      </c>
      <c r="O2325" t="str">
        <f>_xlfn.XLOOKUP(Orders_CLEAN[[#This Row],[Region]],Region_lookup[RegionCode],Region_lookup[RegionName])</f>
        <v>Gauteng</v>
      </c>
      <c r="P2325" t="s">
        <v>52</v>
      </c>
      <c r="Q2325" t="str">
        <f>_xlfn.XLOOKUP(Orders_CLEAN[[#This Row],[EmployeeID]],Employees[EmployeeID],Employees[EmployeeName])</f>
        <v>Precious Mbatha</v>
      </c>
      <c r="R2325" s="8">
        <f>Orders_CLEAN[[#This Row],[Quantity]]*Orders_CLEAN[[#This Row],[UnitPrice]]*(1-Orders_CLEAN[[#This Row],[Discount]])</f>
        <v>2026.3</v>
      </c>
      <c r="S2325" s="8">
        <f>Orders_CLEAN[[#This Row],[Cost]]*Orders_CLEAN[[#This Row],[Quantity]]</f>
        <v>923.96</v>
      </c>
      <c r="T2325" s="8">
        <f>Orders_CLEAN[[#This Row],[LineTotal]]-Orders_CLEAN[[#This Row],[LineCost]]</f>
        <v>1102.3399999999999</v>
      </c>
      <c r="U2325" s="8" t="str">
        <f>IFERROR(IF(Orders_CLEAN[[#This Row],[Profit]]/Orders_CLEAN[[#This Row],[LineTotal]]&gt;0.3, "High", IF(Orders_CLEAN[[#This Row],[Profit]]/Orders_CLEAN[[#This Row],[LineTotal]]&gt;=0.15, "Medium", "Low")), "Quantity Error!")</f>
        <v>High</v>
      </c>
      <c r="V2325" s="8" t="str">
        <f>IF(COUNTIF(Returns[OrderID], Orders_CLEAN[[#This Row],[OrderID]])&gt;0, "Yes", "No")</f>
        <v>No</v>
      </c>
      <c r="W2325" s="19">
        <f>IF(Orders_CLEAN[[#This Row],[Returned]]="Yes",1,0)</f>
        <v>0</v>
      </c>
    </row>
    <row r="2326" spans="1:23" x14ac:dyDescent="0.2">
      <c r="A2326" t="s">
        <v>3221</v>
      </c>
      <c r="B2326" s="5">
        <v>45459</v>
      </c>
      <c r="C2326" s="5" t="str">
        <f>IF(Orders_CLEAN[[#This Row],[Quantity]]="", "Quantity Error!", "Q"&amp;ROUNDUP(MONTH(Orders_CLEAN[[#This Row],[OrderDate]])/3,0))</f>
        <v>Q2</v>
      </c>
      <c r="D2326" t="s">
        <v>463</v>
      </c>
      <c r="E2326" t="str">
        <f>_xlfn.XLOOKUP(Orders_CLEAN[[#This Row],[CustomerID]],Customers[CustomerID],Customers[CustomerName])</f>
        <v>Anja Van Der Merwe</v>
      </c>
      <c r="F2326" t="s">
        <v>51</v>
      </c>
      <c r="G2326" t="str">
        <f>_xlfn.XLOOKUP(Orders_CLEAN[[#This Row],[ProductID]],Products[ProductID],Products[ProductName])</f>
        <v>Bookcases Model 4</v>
      </c>
      <c r="H2326" t="str">
        <f>_xlfn.XLOOKUP(Orders_CLEAN[[#This Row],[ProductName]],Products[ProductName],Products[Category])</f>
        <v>Furniture</v>
      </c>
      <c r="I2326" s="6">
        <f>_xlfn.XLOOKUP(Orders_CLEAN[[#This Row],[ProductID]],Products[ProductID],Products[Cost])</f>
        <v>539.9</v>
      </c>
      <c r="J2326">
        <v>11</v>
      </c>
      <c r="K2326" s="6">
        <v>1019.72</v>
      </c>
      <c r="L2326" s="7">
        <v>0.2</v>
      </c>
      <c r="M2326" t="s">
        <v>62</v>
      </c>
      <c r="N2326" t="s">
        <v>21</v>
      </c>
      <c r="O2326" t="str">
        <f>_xlfn.XLOOKUP(Orders_CLEAN[[#This Row],[Region]],Region_lookup[RegionCode],Region_lookup[RegionName])</f>
        <v>KwaZulu-Natal</v>
      </c>
      <c r="P2326" t="s">
        <v>170</v>
      </c>
      <c r="Q2326" t="str">
        <f>_xlfn.XLOOKUP(Orders_CLEAN[[#This Row],[EmployeeID]],Employees[EmployeeID],Employees[EmployeeName])</f>
        <v>Nomvula Le Roux</v>
      </c>
      <c r="R2326" s="8">
        <f>Orders_CLEAN[[#This Row],[Quantity]]*Orders_CLEAN[[#This Row],[UnitPrice]]*(1-Orders_CLEAN[[#This Row],[Discount]])</f>
        <v>8973.5360000000001</v>
      </c>
      <c r="S2326" s="8">
        <f>Orders_CLEAN[[#This Row],[Cost]]*Orders_CLEAN[[#This Row],[Quantity]]</f>
        <v>5938.9</v>
      </c>
      <c r="T2326" s="8">
        <f>Orders_CLEAN[[#This Row],[LineTotal]]-Orders_CLEAN[[#This Row],[LineCost]]</f>
        <v>3034.6360000000004</v>
      </c>
      <c r="U2326" s="8" t="str">
        <f>IFERROR(IF(Orders_CLEAN[[#This Row],[Profit]]/Orders_CLEAN[[#This Row],[LineTotal]]&gt;0.3, "High", IF(Orders_CLEAN[[#This Row],[Profit]]/Orders_CLEAN[[#This Row],[LineTotal]]&gt;=0.15, "Medium", "Low")), "Quantity Error!")</f>
        <v>High</v>
      </c>
      <c r="V2326" s="8" t="str">
        <f>IF(COUNTIF(Returns[OrderID], Orders_CLEAN[[#This Row],[OrderID]])&gt;0, "Yes", "No")</f>
        <v>No</v>
      </c>
      <c r="W2326" s="19">
        <f>IF(Orders_CLEAN[[#This Row],[Returned]]="Yes",1,0)</f>
        <v>0</v>
      </c>
    </row>
    <row r="2327" spans="1:23" x14ac:dyDescent="0.2">
      <c r="A2327" t="s">
        <v>3222</v>
      </c>
      <c r="B2327" s="5">
        <v>45829</v>
      </c>
      <c r="C2327" s="5" t="str">
        <f>IF(Orders_CLEAN[[#This Row],[Quantity]]="", "Quantity Error!", "Q"&amp;ROUNDUP(MONTH(Orders_CLEAN[[#This Row],[OrderDate]])/3,0))</f>
        <v>Q2</v>
      </c>
      <c r="D2327" t="s">
        <v>313</v>
      </c>
      <c r="E2327" t="str">
        <f>_xlfn.XLOOKUP(Orders_CLEAN[[#This Row],[CustomerID]],Customers[CustomerID],Customers[CustomerName])</f>
        <v>Johan Pretorius</v>
      </c>
      <c r="F2327" t="s">
        <v>136</v>
      </c>
      <c r="G2327" t="str">
        <f>_xlfn.XLOOKUP(Orders_CLEAN[[#This Row],[ProductID]],Products[ProductID],Products[ProductName])</f>
        <v>Chairs Model 4</v>
      </c>
      <c r="H2327" t="str">
        <f>_xlfn.XLOOKUP(Orders_CLEAN[[#This Row],[ProductName]],Products[ProductName],Products[Category])</f>
        <v>Furniture</v>
      </c>
      <c r="I2327" s="6">
        <f>_xlfn.XLOOKUP(Orders_CLEAN[[#This Row],[ProductID]],Products[ProductID],Products[Cost])</f>
        <v>784.05</v>
      </c>
      <c r="J2327">
        <v>12</v>
      </c>
      <c r="K2327" s="6">
        <v>1700.53</v>
      </c>
      <c r="L2327" s="7">
        <v>0</v>
      </c>
      <c r="M2327" t="s">
        <v>62</v>
      </c>
      <c r="N2327" t="s">
        <v>21</v>
      </c>
      <c r="O2327" t="str">
        <f>_xlfn.XLOOKUP(Orders_CLEAN[[#This Row],[Region]],Region_lookup[RegionCode],Region_lookup[RegionName])</f>
        <v>KwaZulu-Natal</v>
      </c>
      <c r="P2327" t="s">
        <v>170</v>
      </c>
      <c r="Q2327" t="str">
        <f>_xlfn.XLOOKUP(Orders_CLEAN[[#This Row],[EmployeeID]],Employees[EmployeeID],Employees[EmployeeName])</f>
        <v>Nomvula Le Roux</v>
      </c>
      <c r="R2327" s="8">
        <f>Orders_CLEAN[[#This Row],[Quantity]]*Orders_CLEAN[[#This Row],[UnitPrice]]*(1-Orders_CLEAN[[#This Row],[Discount]])</f>
        <v>20406.36</v>
      </c>
      <c r="S2327" s="8">
        <f>Orders_CLEAN[[#This Row],[Cost]]*Orders_CLEAN[[#This Row],[Quantity]]</f>
        <v>9408.5999999999985</v>
      </c>
      <c r="T2327" s="8">
        <f>Orders_CLEAN[[#This Row],[LineTotal]]-Orders_CLEAN[[#This Row],[LineCost]]</f>
        <v>10997.760000000002</v>
      </c>
      <c r="U2327" s="8" t="str">
        <f>IFERROR(IF(Orders_CLEAN[[#This Row],[Profit]]/Orders_CLEAN[[#This Row],[LineTotal]]&gt;0.3, "High", IF(Orders_CLEAN[[#This Row],[Profit]]/Orders_CLEAN[[#This Row],[LineTotal]]&gt;=0.15, "Medium", "Low")), "Quantity Error!")</f>
        <v>High</v>
      </c>
      <c r="V2327" s="8" t="str">
        <f>IF(COUNTIF(Returns[OrderID], Orders_CLEAN[[#This Row],[OrderID]])&gt;0, "Yes", "No")</f>
        <v>No</v>
      </c>
      <c r="W2327" s="19">
        <f>IF(Orders_CLEAN[[#This Row],[Returned]]="Yes",1,0)</f>
        <v>0</v>
      </c>
    </row>
    <row r="2328" spans="1:23" x14ac:dyDescent="0.2">
      <c r="A2328" t="s">
        <v>3224</v>
      </c>
      <c r="B2328" s="5">
        <v>45513</v>
      </c>
      <c r="C2328" s="5" t="str">
        <f>IF(Orders_CLEAN[[#This Row],[Quantity]]="", "Quantity Error!", "Q"&amp;ROUNDUP(MONTH(Orders_CLEAN[[#This Row],[OrderDate]])/3,0))</f>
        <v>Q3</v>
      </c>
      <c r="D2328" t="s">
        <v>177</v>
      </c>
      <c r="E2328" t="str">
        <f>_xlfn.XLOOKUP(Orders_CLEAN[[#This Row],[CustomerID]],Customers[CustomerID],Customers[CustomerName])</f>
        <v>Zanele Pretorius</v>
      </c>
      <c r="F2328" t="s">
        <v>144</v>
      </c>
      <c r="G2328" t="str">
        <f>_xlfn.XLOOKUP(Orders_CLEAN[[#This Row],[ProductID]],Products[ProductID],Products[ProductName])</f>
        <v>Bookcases Model 1</v>
      </c>
      <c r="H2328" t="str">
        <f>_xlfn.XLOOKUP(Orders_CLEAN[[#This Row],[ProductName]],Products[ProductName],Products[Category])</f>
        <v>Furniture</v>
      </c>
      <c r="I2328" s="6">
        <f>_xlfn.XLOOKUP(Orders_CLEAN[[#This Row],[ProductID]],Products[ProductID],Products[Cost])</f>
        <v>644.65</v>
      </c>
      <c r="J2328">
        <v>7</v>
      </c>
      <c r="K2328" s="6">
        <v>1029.82</v>
      </c>
      <c r="L2328" s="7">
        <v>0.1</v>
      </c>
      <c r="M2328" t="s">
        <v>36</v>
      </c>
      <c r="N2328" t="s">
        <v>14</v>
      </c>
      <c r="O2328" t="str">
        <f>_xlfn.XLOOKUP(Orders_CLEAN[[#This Row],[Region]],Region_lookup[RegionCode],Region_lookup[RegionName])</f>
        <v>Western Cape</v>
      </c>
      <c r="P2328" t="s">
        <v>15</v>
      </c>
      <c r="Q2328" t="str">
        <f>_xlfn.XLOOKUP(Orders_CLEAN[[#This Row],[EmployeeID]],Employees[EmployeeID],Employees[EmployeeName])</f>
        <v>Anja Fourie</v>
      </c>
      <c r="R2328" s="8">
        <f>Orders_CLEAN[[#This Row],[Quantity]]*Orders_CLEAN[[#This Row],[UnitPrice]]*(1-Orders_CLEAN[[#This Row],[Discount]])</f>
        <v>6487.866</v>
      </c>
      <c r="S2328" s="8">
        <f>Orders_CLEAN[[#This Row],[Cost]]*Orders_CLEAN[[#This Row],[Quantity]]</f>
        <v>4512.55</v>
      </c>
      <c r="T2328" s="8">
        <f>Orders_CLEAN[[#This Row],[LineTotal]]-Orders_CLEAN[[#This Row],[LineCost]]</f>
        <v>1975.3159999999998</v>
      </c>
      <c r="U2328" s="8" t="str">
        <f>IFERROR(IF(Orders_CLEAN[[#This Row],[Profit]]/Orders_CLEAN[[#This Row],[LineTotal]]&gt;0.3, "High", IF(Orders_CLEAN[[#This Row],[Profit]]/Orders_CLEAN[[#This Row],[LineTotal]]&gt;=0.15, "Medium", "Low")), "Quantity Error!")</f>
        <v>High</v>
      </c>
      <c r="V2328" s="8" t="str">
        <f>IF(COUNTIF(Returns[OrderID], Orders_CLEAN[[#This Row],[OrderID]])&gt;0, "Yes", "No")</f>
        <v>No</v>
      </c>
      <c r="W2328" s="19">
        <f>IF(Orders_CLEAN[[#This Row],[Returned]]="Yes",1,0)</f>
        <v>0</v>
      </c>
    </row>
    <row r="2329" spans="1:23" x14ac:dyDescent="0.2">
      <c r="A2329" t="s">
        <v>3225</v>
      </c>
      <c r="B2329" s="5">
        <v>45615</v>
      </c>
      <c r="C2329" s="5" t="str">
        <f>IF(Orders_CLEAN[[#This Row],[Quantity]]="", "Quantity Error!", "Q"&amp;ROUNDUP(MONTH(Orders_CLEAN[[#This Row],[OrderDate]])/3,0))</f>
        <v>Q4</v>
      </c>
      <c r="D2329" t="s">
        <v>317</v>
      </c>
      <c r="E2329" t="str">
        <f>_xlfn.XLOOKUP(Orders_CLEAN[[#This Row],[CustomerID]],Customers[CustomerID],Customers[CustomerName])</f>
        <v>Deon Dlamini</v>
      </c>
      <c r="F2329" t="s">
        <v>55</v>
      </c>
      <c r="G2329" t="str">
        <f>_xlfn.XLOOKUP(Orders_CLEAN[[#This Row],[ProductID]],Products[ProductID],Products[ProductName])</f>
        <v>Paper Model 3</v>
      </c>
      <c r="H2329" t="str">
        <f>_xlfn.XLOOKUP(Orders_CLEAN[[#This Row],[ProductName]],Products[ProductName],Products[Category])</f>
        <v>Office Supplies</v>
      </c>
      <c r="I2329" s="6">
        <f>_xlfn.XLOOKUP(Orders_CLEAN[[#This Row],[ProductID]],Products[ProductID],Products[Cost])</f>
        <v>239.71</v>
      </c>
      <c r="J2329">
        <v>12</v>
      </c>
      <c r="K2329" s="6">
        <v>522.34</v>
      </c>
      <c r="L2329" s="7">
        <v>0.1</v>
      </c>
      <c r="M2329" t="s">
        <v>27</v>
      </c>
      <c r="N2329" t="s">
        <v>31</v>
      </c>
      <c r="O2329" t="str">
        <f>_xlfn.XLOOKUP(Orders_CLEAN[[#This Row],[Region]],Region_lookup[RegionCode],Region_lookup[RegionName])</f>
        <v>Gauteng</v>
      </c>
      <c r="P2329" t="s">
        <v>52</v>
      </c>
      <c r="Q2329" t="str">
        <f>_xlfn.XLOOKUP(Orders_CLEAN[[#This Row],[EmployeeID]],Employees[EmployeeID],Employees[EmployeeName])</f>
        <v>Precious Mbatha</v>
      </c>
      <c r="R2329" s="8">
        <f>Orders_CLEAN[[#This Row],[Quantity]]*Orders_CLEAN[[#This Row],[UnitPrice]]*(1-Orders_CLEAN[[#This Row],[Discount]])</f>
        <v>5641.2719999999999</v>
      </c>
      <c r="S2329" s="8">
        <f>Orders_CLEAN[[#This Row],[Cost]]*Orders_CLEAN[[#This Row],[Quantity]]</f>
        <v>2876.52</v>
      </c>
      <c r="T2329" s="8">
        <f>Orders_CLEAN[[#This Row],[LineTotal]]-Orders_CLEAN[[#This Row],[LineCost]]</f>
        <v>2764.752</v>
      </c>
      <c r="U2329" s="8" t="str">
        <f>IFERROR(IF(Orders_CLEAN[[#This Row],[Profit]]/Orders_CLEAN[[#This Row],[LineTotal]]&gt;0.3, "High", IF(Orders_CLEAN[[#This Row],[Profit]]/Orders_CLEAN[[#This Row],[LineTotal]]&gt;=0.15, "Medium", "Low")), "Quantity Error!")</f>
        <v>High</v>
      </c>
      <c r="V2329" s="8" t="str">
        <f>IF(COUNTIF(Returns[OrderID], Orders_CLEAN[[#This Row],[OrderID]])&gt;0, "Yes", "No")</f>
        <v>No</v>
      </c>
      <c r="W2329" s="19">
        <f>IF(Orders_CLEAN[[#This Row],[Returned]]="Yes",1,0)</f>
        <v>0</v>
      </c>
    </row>
    <row r="2330" spans="1:23" x14ac:dyDescent="0.2">
      <c r="A2330" t="s">
        <v>3226</v>
      </c>
      <c r="B2330" s="5">
        <v>45307</v>
      </c>
      <c r="C2330" s="5" t="str">
        <f>IF(Orders_CLEAN[[#This Row],[Quantity]]="", "Quantity Error!", "Q"&amp;ROUNDUP(MONTH(Orders_CLEAN[[#This Row],[OrderDate]])/3,0))</f>
        <v>Q1</v>
      </c>
      <c r="D2330" t="s">
        <v>240</v>
      </c>
      <c r="E2330" t="str">
        <f>_xlfn.XLOOKUP(Orders_CLEAN[[#This Row],[CustomerID]],Customers[CustomerID],Customers[CustomerName])</f>
        <v>Riaan Molefe</v>
      </c>
      <c r="F2330" t="s">
        <v>151</v>
      </c>
      <c r="G2330" t="str">
        <f>_xlfn.XLOOKUP(Orders_CLEAN[[#This Row],[ProductID]],Products[ProductID],Products[ProductName])</f>
        <v>Binders Model 3</v>
      </c>
      <c r="H2330" t="str">
        <f>_xlfn.XLOOKUP(Orders_CLEAN[[#This Row],[ProductName]],Products[ProductName],Products[Category])</f>
        <v>Office Supplies</v>
      </c>
      <c r="I2330" s="6">
        <f>_xlfn.XLOOKUP(Orders_CLEAN[[#This Row],[ProductID]],Products[ProductID],Products[Cost])</f>
        <v>487.09</v>
      </c>
      <c r="J2330">
        <v>12</v>
      </c>
      <c r="K2330" s="6">
        <v>838.72</v>
      </c>
      <c r="L2330" s="7">
        <v>0.2</v>
      </c>
      <c r="M2330" t="s">
        <v>36</v>
      </c>
      <c r="N2330" t="s">
        <v>21</v>
      </c>
      <c r="O2330" t="str">
        <f>_xlfn.XLOOKUP(Orders_CLEAN[[#This Row],[Region]],Region_lookup[RegionCode],Region_lookup[RegionName])</f>
        <v>KwaZulu-Natal</v>
      </c>
      <c r="P2330" t="s">
        <v>170</v>
      </c>
      <c r="Q2330" t="str">
        <f>_xlfn.XLOOKUP(Orders_CLEAN[[#This Row],[EmployeeID]],Employees[EmployeeID],Employees[EmployeeName])</f>
        <v>Nomvula Le Roux</v>
      </c>
      <c r="R2330" s="8">
        <f>Orders_CLEAN[[#This Row],[Quantity]]*Orders_CLEAN[[#This Row],[UnitPrice]]*(1-Orders_CLEAN[[#This Row],[Discount]])</f>
        <v>8051.7119999999995</v>
      </c>
      <c r="S2330" s="8">
        <f>Orders_CLEAN[[#This Row],[Cost]]*Orders_CLEAN[[#This Row],[Quantity]]</f>
        <v>5845.08</v>
      </c>
      <c r="T2330" s="8">
        <f>Orders_CLEAN[[#This Row],[LineTotal]]-Orders_CLEAN[[#This Row],[LineCost]]</f>
        <v>2206.6319999999996</v>
      </c>
      <c r="U2330" s="8" t="str">
        <f>IFERROR(IF(Orders_CLEAN[[#This Row],[Profit]]/Orders_CLEAN[[#This Row],[LineTotal]]&gt;0.3, "High", IF(Orders_CLEAN[[#This Row],[Profit]]/Orders_CLEAN[[#This Row],[LineTotal]]&gt;=0.15, "Medium", "Low")), "Quantity Error!")</f>
        <v>Medium</v>
      </c>
      <c r="V2330" s="8" t="str">
        <f>IF(COUNTIF(Returns[OrderID], Orders_CLEAN[[#This Row],[OrderID]])&gt;0, "Yes", "No")</f>
        <v>No</v>
      </c>
      <c r="W2330" s="19">
        <f>IF(Orders_CLEAN[[#This Row],[Returned]]="Yes",1,0)</f>
        <v>0</v>
      </c>
    </row>
    <row r="2331" spans="1:23" x14ac:dyDescent="0.2">
      <c r="A2331" t="s">
        <v>3227</v>
      </c>
      <c r="B2331" s="5">
        <v>45690</v>
      </c>
      <c r="C2331" s="5" t="str">
        <f>IF(Orders_CLEAN[[#This Row],[Quantity]]="", "Quantity Error!", "Q"&amp;ROUNDUP(MONTH(Orders_CLEAN[[#This Row],[OrderDate]])/3,0))</f>
        <v>Q1</v>
      </c>
      <c r="D2331" t="s">
        <v>388</v>
      </c>
      <c r="E2331" t="str">
        <f>_xlfn.XLOOKUP(Orders_CLEAN[[#This Row],[CustomerID]],Customers[CustomerID],Customers[CustomerName])</f>
        <v>Francois Mahlangu</v>
      </c>
      <c r="F2331" t="s">
        <v>155</v>
      </c>
      <c r="G2331" t="str">
        <f>_xlfn.XLOOKUP(Orders_CLEAN[[#This Row],[ProductID]],Products[ProductID],Products[ProductName])</f>
        <v>Monitors Model 1</v>
      </c>
      <c r="H2331" t="str">
        <f>_xlfn.XLOOKUP(Orders_CLEAN[[#This Row],[ProductName]],Products[ProductName],Products[Category])</f>
        <v>Technology</v>
      </c>
      <c r="I2331" s="6">
        <f>_xlfn.XLOOKUP(Orders_CLEAN[[#This Row],[ProductID]],Products[ProductID],Products[Cost])</f>
        <v>757.28</v>
      </c>
      <c r="J2331">
        <v>6</v>
      </c>
      <c r="K2331" s="6">
        <v>1165.56</v>
      </c>
      <c r="L2331" s="7">
        <v>0</v>
      </c>
      <c r="M2331" t="s">
        <v>62</v>
      </c>
      <c r="N2331" t="s">
        <v>31</v>
      </c>
      <c r="O2331" t="str">
        <f>_xlfn.XLOOKUP(Orders_CLEAN[[#This Row],[Region]],Region_lookup[RegionCode],Region_lookup[RegionName])</f>
        <v>Gauteng</v>
      </c>
      <c r="P2331" t="s">
        <v>32</v>
      </c>
      <c r="Q2331" t="str">
        <f>_xlfn.XLOOKUP(Orders_CLEAN[[#This Row],[EmployeeID]],Employees[EmployeeID],Employees[EmployeeName])</f>
        <v>Nomvula Mokoena</v>
      </c>
      <c r="R2331" s="8">
        <f>Orders_CLEAN[[#This Row],[Quantity]]*Orders_CLEAN[[#This Row],[UnitPrice]]*(1-Orders_CLEAN[[#This Row],[Discount]])</f>
        <v>6993.36</v>
      </c>
      <c r="S2331" s="8">
        <f>Orders_CLEAN[[#This Row],[Cost]]*Orders_CLEAN[[#This Row],[Quantity]]</f>
        <v>4543.68</v>
      </c>
      <c r="T2331" s="8">
        <f>Orders_CLEAN[[#This Row],[LineTotal]]-Orders_CLEAN[[#This Row],[LineCost]]</f>
        <v>2449.6799999999994</v>
      </c>
      <c r="U2331" s="8" t="str">
        <f>IFERROR(IF(Orders_CLEAN[[#This Row],[Profit]]/Orders_CLEAN[[#This Row],[LineTotal]]&gt;0.3, "High", IF(Orders_CLEAN[[#This Row],[Profit]]/Orders_CLEAN[[#This Row],[LineTotal]]&gt;=0.15, "Medium", "Low")), "Quantity Error!")</f>
        <v>High</v>
      </c>
      <c r="V2331" s="8" t="str">
        <f>IF(COUNTIF(Returns[OrderID], Orders_CLEAN[[#This Row],[OrderID]])&gt;0, "Yes", "No")</f>
        <v>No</v>
      </c>
      <c r="W2331" s="19">
        <f>IF(Orders_CLEAN[[#This Row],[Returned]]="Yes",1,0)</f>
        <v>0</v>
      </c>
    </row>
    <row r="2332" spans="1:23" x14ac:dyDescent="0.2">
      <c r="A2332" t="s">
        <v>3228</v>
      </c>
      <c r="B2332" s="5">
        <v>45380</v>
      </c>
      <c r="C2332" s="5" t="str">
        <f>IF(Orders_CLEAN[[#This Row],[Quantity]]="", "Quantity Error!", "Q"&amp;ROUNDUP(MONTH(Orders_CLEAN[[#This Row],[OrderDate]])/3,0))</f>
        <v>Q1</v>
      </c>
      <c r="D2332" t="s">
        <v>355</v>
      </c>
      <c r="E2332" t="str">
        <f>_xlfn.XLOOKUP(Orders_CLEAN[[#This Row],[CustomerID]],Customers[CustomerID],Customers[CustomerName])</f>
        <v>Pieter Joubert</v>
      </c>
      <c r="F2332" t="s">
        <v>96</v>
      </c>
      <c r="G2332" t="str">
        <f>_xlfn.XLOOKUP(Orders_CLEAN[[#This Row],[ProductID]],Products[ProductID],Products[ProductName])</f>
        <v>Desks Model 2</v>
      </c>
      <c r="H2332" t="str">
        <f>_xlfn.XLOOKUP(Orders_CLEAN[[#This Row],[ProductName]],Products[ProductName],Products[Category])</f>
        <v>Furniture</v>
      </c>
      <c r="I2332" s="6">
        <f>_xlfn.XLOOKUP(Orders_CLEAN[[#This Row],[ProductID]],Products[ProductID],Products[Cost])</f>
        <v>209.29</v>
      </c>
      <c r="J2332">
        <v>10</v>
      </c>
      <c r="K2332" s="6">
        <v>425.58</v>
      </c>
      <c r="L2332" s="7">
        <v>0.05</v>
      </c>
      <c r="M2332" t="s">
        <v>27</v>
      </c>
      <c r="N2332" t="s">
        <v>14</v>
      </c>
      <c r="O2332" t="str">
        <f>_xlfn.XLOOKUP(Orders_CLEAN[[#This Row],[Region]],Region_lookup[RegionCode],Region_lookup[RegionName])</f>
        <v>Western Cape</v>
      </c>
      <c r="P2332" t="s">
        <v>93</v>
      </c>
      <c r="Q2332" t="str">
        <f>_xlfn.XLOOKUP(Orders_CLEAN[[#This Row],[EmployeeID]],Employees[EmployeeID],Employees[EmployeeName])</f>
        <v>Anja Zulu</v>
      </c>
      <c r="R2332" s="8">
        <f>Orders_CLEAN[[#This Row],[Quantity]]*Orders_CLEAN[[#This Row],[UnitPrice]]*(1-Orders_CLEAN[[#This Row],[Discount]])</f>
        <v>4043.0099999999998</v>
      </c>
      <c r="S2332" s="8">
        <f>Orders_CLEAN[[#This Row],[Cost]]*Orders_CLEAN[[#This Row],[Quantity]]</f>
        <v>2092.9</v>
      </c>
      <c r="T2332" s="8">
        <f>Orders_CLEAN[[#This Row],[LineTotal]]-Orders_CLEAN[[#This Row],[LineCost]]</f>
        <v>1950.1099999999997</v>
      </c>
      <c r="U2332" s="8" t="str">
        <f>IFERROR(IF(Orders_CLEAN[[#This Row],[Profit]]/Orders_CLEAN[[#This Row],[LineTotal]]&gt;0.3, "High", IF(Orders_CLEAN[[#This Row],[Profit]]/Orders_CLEAN[[#This Row],[LineTotal]]&gt;=0.15, "Medium", "Low")), "Quantity Error!")</f>
        <v>High</v>
      </c>
      <c r="V2332" s="8" t="str">
        <f>IF(COUNTIF(Returns[OrderID], Orders_CLEAN[[#This Row],[OrderID]])&gt;0, "Yes", "No")</f>
        <v>No</v>
      </c>
      <c r="W2332" s="19">
        <f>IF(Orders_CLEAN[[#This Row],[Returned]]="Yes",1,0)</f>
        <v>0</v>
      </c>
    </row>
    <row r="2333" spans="1:23" x14ac:dyDescent="0.2">
      <c r="A2333" t="s">
        <v>3229</v>
      </c>
      <c r="B2333" s="5">
        <v>45773</v>
      </c>
      <c r="C2333" s="5" t="str">
        <f>IF(Orders_CLEAN[[#This Row],[Quantity]]="", "Quantity Error!", "Q"&amp;ROUNDUP(MONTH(Orders_CLEAN[[#This Row],[OrderDate]])/3,0))</f>
        <v>Q2</v>
      </c>
      <c r="D2333" t="s">
        <v>64</v>
      </c>
      <c r="E2333" t="str">
        <f>_xlfn.XLOOKUP(Orders_CLEAN[[#This Row],[CustomerID]],Customers[CustomerID],Customers[CustomerName])</f>
        <v>Bongani Van Der Merwe</v>
      </c>
      <c r="F2333" t="s">
        <v>155</v>
      </c>
      <c r="G2333" t="str">
        <f>_xlfn.XLOOKUP(Orders_CLEAN[[#This Row],[ProductID]],Products[ProductID],Products[ProductName])</f>
        <v>Monitors Model 1</v>
      </c>
      <c r="H2333" t="str">
        <f>_xlfn.XLOOKUP(Orders_CLEAN[[#This Row],[ProductName]],Products[ProductName],Products[Category])</f>
        <v>Technology</v>
      </c>
      <c r="I2333" s="6">
        <f>_xlfn.XLOOKUP(Orders_CLEAN[[#This Row],[ProductID]],Products[ProductID],Products[Cost])</f>
        <v>757.28</v>
      </c>
      <c r="J2333">
        <v>2</v>
      </c>
      <c r="K2333" s="6">
        <v>1165.56</v>
      </c>
      <c r="L2333" s="7">
        <v>0.05</v>
      </c>
      <c r="M2333" t="s">
        <v>27</v>
      </c>
      <c r="N2333" t="s">
        <v>31</v>
      </c>
      <c r="O2333" t="str">
        <f>_xlfn.XLOOKUP(Orders_CLEAN[[#This Row],[Region]],Region_lookup[RegionCode],Region_lookup[RegionName])</f>
        <v>Gauteng</v>
      </c>
      <c r="P2333" t="s">
        <v>52</v>
      </c>
      <c r="Q2333" t="str">
        <f>_xlfn.XLOOKUP(Orders_CLEAN[[#This Row],[EmployeeID]],Employees[EmployeeID],Employees[EmployeeName])</f>
        <v>Precious Mbatha</v>
      </c>
      <c r="R2333" s="8">
        <f>Orders_CLEAN[[#This Row],[Quantity]]*Orders_CLEAN[[#This Row],[UnitPrice]]*(1-Orders_CLEAN[[#This Row],[Discount]])</f>
        <v>2214.5639999999999</v>
      </c>
      <c r="S2333" s="8">
        <f>Orders_CLEAN[[#This Row],[Cost]]*Orders_CLEAN[[#This Row],[Quantity]]</f>
        <v>1514.56</v>
      </c>
      <c r="T2333" s="8">
        <f>Orders_CLEAN[[#This Row],[LineTotal]]-Orders_CLEAN[[#This Row],[LineCost]]</f>
        <v>700.00399999999991</v>
      </c>
      <c r="U2333" s="8" t="str">
        <f>IFERROR(IF(Orders_CLEAN[[#This Row],[Profit]]/Orders_CLEAN[[#This Row],[LineTotal]]&gt;0.3, "High", IF(Orders_CLEAN[[#This Row],[Profit]]/Orders_CLEAN[[#This Row],[LineTotal]]&gt;=0.15, "Medium", "Low")), "Quantity Error!")</f>
        <v>High</v>
      </c>
      <c r="V2333" s="8" t="str">
        <f>IF(COUNTIF(Returns[OrderID], Orders_CLEAN[[#This Row],[OrderID]])&gt;0, "Yes", "No")</f>
        <v>No</v>
      </c>
      <c r="W2333" s="19">
        <f>IF(Orders_CLEAN[[#This Row],[Returned]]="Yes",1,0)</f>
        <v>0</v>
      </c>
    </row>
    <row r="2334" spans="1:23" x14ac:dyDescent="0.2">
      <c r="A2334" t="s">
        <v>3230</v>
      </c>
      <c r="B2334" s="5">
        <v>45754</v>
      </c>
      <c r="C2334" s="5" t="str">
        <f>IF(Orders_CLEAN[[#This Row],[Quantity]]="", "Quantity Error!", "Q"&amp;ROUNDUP(MONTH(Orders_CLEAN[[#This Row],[OrderDate]])/3,0))</f>
        <v>Q2</v>
      </c>
      <c r="D2334" t="s">
        <v>313</v>
      </c>
      <c r="E2334" t="str">
        <f>_xlfn.XLOOKUP(Orders_CLEAN[[#This Row],[CustomerID]],Customers[CustomerID],Customers[CustomerName])</f>
        <v>Johan Pretorius</v>
      </c>
      <c r="F2334" t="s">
        <v>151</v>
      </c>
      <c r="G2334" t="str">
        <f>_xlfn.XLOOKUP(Orders_CLEAN[[#This Row],[ProductID]],Products[ProductID],Products[ProductName])</f>
        <v>Binders Model 3</v>
      </c>
      <c r="H2334" t="str">
        <f>_xlfn.XLOOKUP(Orders_CLEAN[[#This Row],[ProductName]],Products[ProductName],Products[Category])</f>
        <v>Office Supplies</v>
      </c>
      <c r="I2334" s="6">
        <f>_xlfn.XLOOKUP(Orders_CLEAN[[#This Row],[ProductID]],Products[ProductID],Products[Cost])</f>
        <v>487.09</v>
      </c>
      <c r="J2334">
        <v>8</v>
      </c>
      <c r="K2334" s="6">
        <v>838.72</v>
      </c>
      <c r="L2334" s="7">
        <v>0.05</v>
      </c>
      <c r="M2334" t="s">
        <v>62</v>
      </c>
      <c r="N2334" t="s">
        <v>21</v>
      </c>
      <c r="O2334" t="str">
        <f>_xlfn.XLOOKUP(Orders_CLEAN[[#This Row],[Region]],Region_lookup[RegionCode],Region_lookup[RegionName])</f>
        <v>KwaZulu-Natal</v>
      </c>
      <c r="P2334" t="s">
        <v>170</v>
      </c>
      <c r="Q2334" t="str">
        <f>_xlfn.XLOOKUP(Orders_CLEAN[[#This Row],[EmployeeID]],Employees[EmployeeID],Employees[EmployeeName])</f>
        <v>Nomvula Le Roux</v>
      </c>
      <c r="R2334" s="8">
        <f>Orders_CLEAN[[#This Row],[Quantity]]*Orders_CLEAN[[#This Row],[UnitPrice]]*(1-Orders_CLEAN[[#This Row],[Discount]])</f>
        <v>6374.2719999999999</v>
      </c>
      <c r="S2334" s="8">
        <f>Orders_CLEAN[[#This Row],[Cost]]*Orders_CLEAN[[#This Row],[Quantity]]</f>
        <v>3896.72</v>
      </c>
      <c r="T2334" s="8">
        <f>Orders_CLEAN[[#This Row],[LineTotal]]-Orders_CLEAN[[#This Row],[LineCost]]</f>
        <v>2477.5520000000001</v>
      </c>
      <c r="U2334" s="8" t="str">
        <f>IFERROR(IF(Orders_CLEAN[[#This Row],[Profit]]/Orders_CLEAN[[#This Row],[LineTotal]]&gt;0.3, "High", IF(Orders_CLEAN[[#This Row],[Profit]]/Orders_CLEAN[[#This Row],[LineTotal]]&gt;=0.15, "Medium", "Low")), "Quantity Error!")</f>
        <v>High</v>
      </c>
      <c r="V2334" s="8" t="str">
        <f>IF(COUNTIF(Returns[OrderID], Orders_CLEAN[[#This Row],[OrderID]])&gt;0, "Yes", "No")</f>
        <v>No</v>
      </c>
      <c r="W2334" s="19">
        <f>IF(Orders_CLEAN[[#This Row],[Returned]]="Yes",1,0)</f>
        <v>0</v>
      </c>
    </row>
    <row r="2335" spans="1:23" x14ac:dyDescent="0.2">
      <c r="A2335" t="s">
        <v>3231</v>
      </c>
      <c r="B2335" s="5">
        <v>45372</v>
      </c>
      <c r="C2335" s="5" t="str">
        <f>IF(Orders_CLEAN[[#This Row],[Quantity]]="", "Quantity Error!", "Q"&amp;ROUNDUP(MONTH(Orders_CLEAN[[#This Row],[OrderDate]])/3,0))</f>
        <v>Q1</v>
      </c>
      <c r="D2335" t="s">
        <v>359</v>
      </c>
      <c r="E2335" t="str">
        <f>_xlfn.XLOOKUP(Orders_CLEAN[[#This Row],[CustomerID]],Customers[CustomerID],Customers[CustomerName])</f>
        <v>Bongani Sithole</v>
      </c>
      <c r="F2335" t="s">
        <v>151</v>
      </c>
      <c r="G2335" t="str">
        <f>_xlfn.XLOOKUP(Orders_CLEAN[[#This Row],[ProductID]],Products[ProductID],Products[ProductName])</f>
        <v>Binders Model 3</v>
      </c>
      <c r="H2335" t="str">
        <f>_xlfn.XLOOKUP(Orders_CLEAN[[#This Row],[ProductName]],Products[ProductName],Products[Category])</f>
        <v>Office Supplies</v>
      </c>
      <c r="I2335" s="6">
        <f>_xlfn.XLOOKUP(Orders_CLEAN[[#This Row],[ProductID]],Products[ProductID],Products[Cost])</f>
        <v>487.09</v>
      </c>
      <c r="J2335">
        <v>11</v>
      </c>
      <c r="K2335" s="6">
        <v>838.72</v>
      </c>
      <c r="L2335" s="7">
        <v>0.15</v>
      </c>
      <c r="M2335" t="s">
        <v>27</v>
      </c>
      <c r="N2335" t="s">
        <v>31</v>
      </c>
      <c r="O2335" t="str">
        <f>_xlfn.XLOOKUP(Orders_CLEAN[[#This Row],[Region]],Region_lookup[RegionCode],Region_lookup[RegionName])</f>
        <v>Gauteng</v>
      </c>
      <c r="P2335" t="s">
        <v>32</v>
      </c>
      <c r="Q2335" t="str">
        <f>_xlfn.XLOOKUP(Orders_CLEAN[[#This Row],[EmployeeID]],Employees[EmployeeID],Employees[EmployeeName])</f>
        <v>Nomvula Mokoena</v>
      </c>
      <c r="R2335" s="8">
        <f>Orders_CLEAN[[#This Row],[Quantity]]*Orders_CLEAN[[#This Row],[UnitPrice]]*(1-Orders_CLEAN[[#This Row],[Discount]])</f>
        <v>7842.0320000000002</v>
      </c>
      <c r="S2335" s="8">
        <f>Orders_CLEAN[[#This Row],[Cost]]*Orders_CLEAN[[#This Row],[Quantity]]</f>
        <v>5357.99</v>
      </c>
      <c r="T2335" s="8">
        <f>Orders_CLEAN[[#This Row],[LineTotal]]-Orders_CLEAN[[#This Row],[LineCost]]</f>
        <v>2484.0420000000004</v>
      </c>
      <c r="U2335" s="8" t="str">
        <f>IFERROR(IF(Orders_CLEAN[[#This Row],[Profit]]/Orders_CLEAN[[#This Row],[LineTotal]]&gt;0.3, "High", IF(Orders_CLEAN[[#This Row],[Profit]]/Orders_CLEAN[[#This Row],[LineTotal]]&gt;=0.15, "Medium", "Low")), "Quantity Error!")</f>
        <v>High</v>
      </c>
      <c r="V2335" s="8" t="str">
        <f>IF(COUNTIF(Returns[OrderID], Orders_CLEAN[[#This Row],[OrderID]])&gt;0, "Yes", "No")</f>
        <v>No</v>
      </c>
      <c r="W2335" s="19">
        <f>IF(Orders_CLEAN[[#This Row],[Returned]]="Yes",1,0)</f>
        <v>0</v>
      </c>
    </row>
    <row r="2336" spans="1:23" x14ac:dyDescent="0.2">
      <c r="A2336" t="s">
        <v>3232</v>
      </c>
      <c r="B2336" s="5">
        <v>45604</v>
      </c>
      <c r="C2336" s="5" t="str">
        <f>IF(Orders_CLEAN[[#This Row],[Quantity]]="", "Quantity Error!", "Q"&amp;ROUNDUP(MONTH(Orders_CLEAN[[#This Row],[OrderDate]])/3,0))</f>
        <v>Q4</v>
      </c>
      <c r="D2336" t="s">
        <v>1164</v>
      </c>
      <c r="E2336" t="str">
        <f>_xlfn.XLOOKUP(Orders_CLEAN[[#This Row],[CustomerID]],Customers[CustomerID],Customers[CustomerName])</f>
        <v>Nomvula Coetzee</v>
      </c>
      <c r="F2336" t="s">
        <v>26</v>
      </c>
      <c r="G2336" t="str">
        <f>_xlfn.XLOOKUP(Orders_CLEAN[[#This Row],[ProductID]],Products[ProductID],Products[ProductName])</f>
        <v>Bookcases Model 3</v>
      </c>
      <c r="H2336" t="str">
        <f>_xlfn.XLOOKUP(Orders_CLEAN[[#This Row],[ProductName]],Products[ProductName],Products[Category])</f>
        <v>Furniture</v>
      </c>
      <c r="I2336" s="6">
        <f>_xlfn.XLOOKUP(Orders_CLEAN[[#This Row],[ProductID]],Products[ProductID],Products[Cost])</f>
        <v>431.57</v>
      </c>
      <c r="J2336">
        <v>1</v>
      </c>
      <c r="K2336" s="6">
        <v>725.92</v>
      </c>
      <c r="L2336" s="7">
        <v>0</v>
      </c>
      <c r="M2336" t="s">
        <v>62</v>
      </c>
      <c r="N2336" t="s">
        <v>14</v>
      </c>
      <c r="O2336" t="str">
        <f>_xlfn.XLOOKUP(Orders_CLEAN[[#This Row],[Region]],Region_lookup[RegionCode],Region_lookup[RegionName])</f>
        <v>Western Cape</v>
      </c>
      <c r="P2336" t="s">
        <v>82</v>
      </c>
      <c r="Q2336" t="str">
        <f>_xlfn.XLOOKUP(Orders_CLEAN[[#This Row],[EmployeeID]],Employees[EmployeeID],Employees[EmployeeName])</f>
        <v>Thabo Pretorius</v>
      </c>
      <c r="R2336" s="8">
        <f>Orders_CLEAN[[#This Row],[Quantity]]*Orders_CLEAN[[#This Row],[UnitPrice]]*(1-Orders_CLEAN[[#This Row],[Discount]])</f>
        <v>725.92</v>
      </c>
      <c r="S2336" s="8">
        <f>Orders_CLEAN[[#This Row],[Cost]]*Orders_CLEAN[[#This Row],[Quantity]]</f>
        <v>431.57</v>
      </c>
      <c r="T2336" s="8">
        <f>Orders_CLEAN[[#This Row],[LineTotal]]-Orders_CLEAN[[#This Row],[LineCost]]</f>
        <v>294.34999999999997</v>
      </c>
      <c r="U2336" s="8" t="str">
        <f>IFERROR(IF(Orders_CLEAN[[#This Row],[Profit]]/Orders_CLEAN[[#This Row],[LineTotal]]&gt;0.3, "High", IF(Orders_CLEAN[[#This Row],[Profit]]/Orders_CLEAN[[#This Row],[LineTotal]]&gt;=0.15, "Medium", "Low")), "Quantity Error!")</f>
        <v>High</v>
      </c>
      <c r="V2336" s="8" t="str">
        <f>IF(COUNTIF(Returns[OrderID], Orders_CLEAN[[#This Row],[OrderID]])&gt;0, "Yes", "No")</f>
        <v>No</v>
      </c>
      <c r="W2336" s="19">
        <f>IF(Orders_CLEAN[[#This Row],[Returned]]="Yes",1,0)</f>
        <v>0</v>
      </c>
    </row>
    <row r="2337" spans="1:23" x14ac:dyDescent="0.2">
      <c r="A2337" t="s">
        <v>3233</v>
      </c>
      <c r="B2337" s="5">
        <v>45599</v>
      </c>
      <c r="C2337" s="5" t="str">
        <f>IF(Orders_CLEAN[[#This Row],[Quantity]]="", "Quantity Error!", "Q"&amp;ROUNDUP(MONTH(Orders_CLEAN[[#This Row],[OrderDate]])/3,0))</f>
        <v>Q4</v>
      </c>
      <c r="D2337" t="s">
        <v>254</v>
      </c>
      <c r="E2337" t="str">
        <f>_xlfn.XLOOKUP(Orders_CLEAN[[#This Row],[CustomerID]],Customers[CustomerID],Customers[CustomerName])</f>
        <v>Werner Sithole</v>
      </c>
      <c r="F2337" t="s">
        <v>178</v>
      </c>
      <c r="G2337" t="str">
        <f>_xlfn.XLOOKUP(Orders_CLEAN[[#This Row],[ProductID]],Products[ProductID],Products[ProductName])</f>
        <v>Chairs Model 2</v>
      </c>
      <c r="H2337" t="str">
        <f>_xlfn.XLOOKUP(Orders_CLEAN[[#This Row],[ProductName]],Products[ProductName],Products[Category])</f>
        <v>Furniture</v>
      </c>
      <c r="I2337" s="6">
        <f>_xlfn.XLOOKUP(Orders_CLEAN[[#This Row],[ProductID]],Products[ProductID],Products[Cost])</f>
        <v>116.9</v>
      </c>
      <c r="J2337">
        <v>9</v>
      </c>
      <c r="K2337" s="6">
        <v>253.46</v>
      </c>
      <c r="L2337" s="7">
        <v>0.05</v>
      </c>
      <c r="M2337" t="s">
        <v>27</v>
      </c>
      <c r="N2337" t="s">
        <v>21</v>
      </c>
      <c r="O2337" t="str">
        <f>_xlfn.XLOOKUP(Orders_CLEAN[[#This Row],[Region]],Region_lookup[RegionCode],Region_lookup[RegionName])</f>
        <v>KwaZulu-Natal</v>
      </c>
      <c r="P2337" t="s">
        <v>22</v>
      </c>
      <c r="Q2337" t="str">
        <f>_xlfn.XLOOKUP(Orders_CLEAN[[#This Row],[EmployeeID]],Employees[EmployeeID],Employees[EmployeeName])</f>
        <v>Thabo Le Roux</v>
      </c>
      <c r="R2337" s="8">
        <f>Orders_CLEAN[[#This Row],[Quantity]]*Orders_CLEAN[[#This Row],[UnitPrice]]*(1-Orders_CLEAN[[#This Row],[Discount]])</f>
        <v>2167.0829999999996</v>
      </c>
      <c r="S2337" s="8">
        <f>Orders_CLEAN[[#This Row],[Cost]]*Orders_CLEAN[[#This Row],[Quantity]]</f>
        <v>1052.1000000000001</v>
      </c>
      <c r="T2337" s="8">
        <f>Orders_CLEAN[[#This Row],[LineTotal]]-Orders_CLEAN[[#This Row],[LineCost]]</f>
        <v>1114.9829999999995</v>
      </c>
      <c r="U2337" s="8" t="str">
        <f>IFERROR(IF(Orders_CLEAN[[#This Row],[Profit]]/Orders_CLEAN[[#This Row],[LineTotal]]&gt;0.3, "High", IF(Orders_CLEAN[[#This Row],[Profit]]/Orders_CLEAN[[#This Row],[LineTotal]]&gt;=0.15, "Medium", "Low")), "Quantity Error!")</f>
        <v>High</v>
      </c>
      <c r="V2337" s="8" t="str">
        <f>IF(COUNTIF(Returns[OrderID], Orders_CLEAN[[#This Row],[OrderID]])&gt;0, "Yes", "No")</f>
        <v>No</v>
      </c>
      <c r="W2337" s="19">
        <f>IF(Orders_CLEAN[[#This Row],[Returned]]="Yes",1,0)</f>
        <v>0</v>
      </c>
    </row>
    <row r="2338" spans="1:23" x14ac:dyDescent="0.2">
      <c r="A2338" t="s">
        <v>3235</v>
      </c>
      <c r="B2338" s="5">
        <v>45438</v>
      </c>
      <c r="C2338" s="5" t="str">
        <f>IF(Orders_CLEAN[[#This Row],[Quantity]]="", "Quantity Error!", "Q"&amp;ROUNDUP(MONTH(Orders_CLEAN[[#This Row],[OrderDate]])/3,0))</f>
        <v>Q2</v>
      </c>
      <c r="D2338" t="s">
        <v>110</v>
      </c>
      <c r="E2338" t="str">
        <f>_xlfn.XLOOKUP(Orders_CLEAN[[#This Row],[CustomerID]],Customers[CustomerID],Customers[CustomerName])</f>
        <v>Nomvula Khumalo</v>
      </c>
      <c r="F2338" t="s">
        <v>136</v>
      </c>
      <c r="G2338" t="str">
        <f>_xlfn.XLOOKUP(Orders_CLEAN[[#This Row],[ProductID]],Products[ProductID],Products[ProductName])</f>
        <v>Chairs Model 4</v>
      </c>
      <c r="H2338" t="str">
        <f>_xlfn.XLOOKUP(Orders_CLEAN[[#This Row],[ProductName]],Products[ProductName],Products[Category])</f>
        <v>Furniture</v>
      </c>
      <c r="I2338" s="6">
        <f>_xlfn.XLOOKUP(Orders_CLEAN[[#This Row],[ProductID]],Products[ProductID],Products[Cost])</f>
        <v>784.05</v>
      </c>
      <c r="J2338">
        <v>1</v>
      </c>
      <c r="K2338" s="6">
        <v>1700.53</v>
      </c>
      <c r="L2338" s="7">
        <v>0</v>
      </c>
      <c r="M2338" t="s">
        <v>27</v>
      </c>
      <c r="N2338" t="s">
        <v>21</v>
      </c>
      <c r="O2338" t="str">
        <f>_xlfn.XLOOKUP(Orders_CLEAN[[#This Row],[Region]],Region_lookup[RegionCode],Region_lookup[RegionName])</f>
        <v>KwaZulu-Natal</v>
      </c>
      <c r="P2338" t="s">
        <v>22</v>
      </c>
      <c r="Q2338" t="str">
        <f>_xlfn.XLOOKUP(Orders_CLEAN[[#This Row],[EmployeeID]],Employees[EmployeeID],Employees[EmployeeName])</f>
        <v>Thabo Le Roux</v>
      </c>
      <c r="R2338" s="8">
        <f>Orders_CLEAN[[#This Row],[Quantity]]*Orders_CLEAN[[#This Row],[UnitPrice]]*(1-Orders_CLEAN[[#This Row],[Discount]])</f>
        <v>1700.53</v>
      </c>
      <c r="S2338" s="8">
        <f>Orders_CLEAN[[#This Row],[Cost]]*Orders_CLEAN[[#This Row],[Quantity]]</f>
        <v>784.05</v>
      </c>
      <c r="T2338" s="8">
        <f>Orders_CLEAN[[#This Row],[LineTotal]]-Orders_CLEAN[[#This Row],[LineCost]]</f>
        <v>916.48</v>
      </c>
      <c r="U2338" s="8" t="str">
        <f>IFERROR(IF(Orders_CLEAN[[#This Row],[Profit]]/Orders_CLEAN[[#This Row],[LineTotal]]&gt;0.3, "High", IF(Orders_CLEAN[[#This Row],[Profit]]/Orders_CLEAN[[#This Row],[LineTotal]]&gt;=0.15, "Medium", "Low")), "Quantity Error!")</f>
        <v>High</v>
      </c>
      <c r="V2338" s="8" t="str">
        <f>IF(COUNTIF(Returns[OrderID], Orders_CLEAN[[#This Row],[OrderID]])&gt;0, "Yes", "No")</f>
        <v>No</v>
      </c>
      <c r="W2338" s="19">
        <f>IF(Orders_CLEAN[[#This Row],[Returned]]="Yes",1,0)</f>
        <v>0</v>
      </c>
    </row>
    <row r="2339" spans="1:23" x14ac:dyDescent="0.2">
      <c r="A2339" t="s">
        <v>3236</v>
      </c>
      <c r="B2339" s="5">
        <v>45478</v>
      </c>
      <c r="C2339" s="5" t="str">
        <f>IF(Orders_CLEAN[[#This Row],[Quantity]]="", "Quantity Error!", "Q"&amp;ROUNDUP(MONTH(Orders_CLEAN[[#This Row],[OrderDate]])/3,0))</f>
        <v>Q3</v>
      </c>
      <c r="D2339" t="s">
        <v>198</v>
      </c>
      <c r="E2339" t="str">
        <f>_xlfn.XLOOKUP(Orders_CLEAN[[#This Row],[CustomerID]],Customers[CustomerID],Customers[CustomerName])</f>
        <v>Nomsa Mahlangu</v>
      </c>
      <c r="F2339" t="s">
        <v>65</v>
      </c>
      <c r="G2339" t="str">
        <f>_xlfn.XLOOKUP(Orders_CLEAN[[#This Row],[ProductID]],Products[ProductID],Products[ProductName])</f>
        <v>Bookcases Model 2</v>
      </c>
      <c r="H2339" t="str">
        <f>_xlfn.XLOOKUP(Orders_CLEAN[[#This Row],[ProductName]],Products[ProductName],Products[Category])</f>
        <v>Furniture</v>
      </c>
      <c r="I2339" s="6">
        <f>_xlfn.XLOOKUP(Orders_CLEAN[[#This Row],[ProductID]],Products[ProductID],Products[Cost])</f>
        <v>633.59</v>
      </c>
      <c r="J2339">
        <v>7</v>
      </c>
      <c r="K2339" s="6">
        <v>800.37</v>
      </c>
      <c r="L2339" s="7">
        <v>0</v>
      </c>
      <c r="M2339" t="s">
        <v>62</v>
      </c>
      <c r="N2339" t="s">
        <v>47</v>
      </c>
      <c r="O2339" t="str">
        <f>_xlfn.XLOOKUP(Orders_CLEAN[[#This Row],[Region]],Region_lookup[RegionCode],Region_lookup[RegionName])</f>
        <v>Eastern Cape</v>
      </c>
      <c r="P2339" t="s">
        <v>58</v>
      </c>
      <c r="Q2339" t="str">
        <f>_xlfn.XLOOKUP(Orders_CLEAN[[#This Row],[EmployeeID]],Employees[EmployeeID],Employees[EmployeeName])</f>
        <v>Palesa Steyn</v>
      </c>
      <c r="R2339" s="8">
        <f>Orders_CLEAN[[#This Row],[Quantity]]*Orders_CLEAN[[#This Row],[UnitPrice]]*(1-Orders_CLEAN[[#This Row],[Discount]])</f>
        <v>5602.59</v>
      </c>
      <c r="S2339" s="8">
        <f>Orders_CLEAN[[#This Row],[Cost]]*Orders_CLEAN[[#This Row],[Quantity]]</f>
        <v>4435.13</v>
      </c>
      <c r="T2339" s="8">
        <f>Orders_CLEAN[[#This Row],[LineTotal]]-Orders_CLEAN[[#This Row],[LineCost]]</f>
        <v>1167.46</v>
      </c>
      <c r="U2339" s="8" t="str">
        <f>IFERROR(IF(Orders_CLEAN[[#This Row],[Profit]]/Orders_CLEAN[[#This Row],[LineTotal]]&gt;0.3, "High", IF(Orders_CLEAN[[#This Row],[Profit]]/Orders_CLEAN[[#This Row],[LineTotal]]&gt;=0.15, "Medium", "Low")), "Quantity Error!")</f>
        <v>Medium</v>
      </c>
      <c r="V2339" s="8" t="str">
        <f>IF(COUNTIF(Returns[OrderID], Orders_CLEAN[[#This Row],[OrderID]])&gt;0, "Yes", "No")</f>
        <v>No</v>
      </c>
      <c r="W2339" s="19">
        <f>IF(Orders_CLEAN[[#This Row],[Returned]]="Yes",1,0)</f>
        <v>0</v>
      </c>
    </row>
    <row r="2340" spans="1:23" x14ac:dyDescent="0.2">
      <c r="A2340" t="s">
        <v>3237</v>
      </c>
      <c r="B2340" s="5">
        <v>45797</v>
      </c>
      <c r="C2340" s="5" t="str">
        <f>IF(Orders_CLEAN[[#This Row],[Quantity]]="", "Quantity Error!", "Q"&amp;ROUNDUP(MONTH(Orders_CLEAN[[#This Row],[OrderDate]])/3,0))</f>
        <v>Q2</v>
      </c>
      <c r="D2340" t="s">
        <v>1164</v>
      </c>
      <c r="E2340" t="str">
        <f>_xlfn.XLOOKUP(Orders_CLEAN[[#This Row],[CustomerID]],Customers[CustomerID],Customers[CustomerName])</f>
        <v>Nomvula Coetzee</v>
      </c>
      <c r="F2340" t="s">
        <v>96</v>
      </c>
      <c r="G2340" t="str">
        <f>_xlfn.XLOOKUP(Orders_CLEAN[[#This Row],[ProductID]],Products[ProductID],Products[ProductName])</f>
        <v>Desks Model 2</v>
      </c>
      <c r="H2340" t="str">
        <f>_xlfn.XLOOKUP(Orders_CLEAN[[#This Row],[ProductName]],Products[ProductName],Products[Category])</f>
        <v>Furniture</v>
      </c>
      <c r="I2340" s="6">
        <f>_xlfn.XLOOKUP(Orders_CLEAN[[#This Row],[ProductID]],Products[ProductID],Products[Cost])</f>
        <v>209.29</v>
      </c>
      <c r="J2340">
        <v>12</v>
      </c>
      <c r="K2340" s="6">
        <v>425.58</v>
      </c>
      <c r="L2340" s="7">
        <v>0</v>
      </c>
      <c r="M2340" t="s">
        <v>27</v>
      </c>
      <c r="N2340" t="s">
        <v>14</v>
      </c>
      <c r="O2340" t="str">
        <f>_xlfn.XLOOKUP(Orders_CLEAN[[#This Row],[Region]],Region_lookup[RegionCode],Region_lookup[RegionName])</f>
        <v>Western Cape</v>
      </c>
      <c r="P2340" t="s">
        <v>82</v>
      </c>
      <c r="Q2340" t="str">
        <f>_xlfn.XLOOKUP(Orders_CLEAN[[#This Row],[EmployeeID]],Employees[EmployeeID],Employees[EmployeeName])</f>
        <v>Thabo Pretorius</v>
      </c>
      <c r="R2340" s="8">
        <f>Orders_CLEAN[[#This Row],[Quantity]]*Orders_CLEAN[[#This Row],[UnitPrice]]*(1-Orders_CLEAN[[#This Row],[Discount]])</f>
        <v>5106.96</v>
      </c>
      <c r="S2340" s="8">
        <f>Orders_CLEAN[[#This Row],[Cost]]*Orders_CLEAN[[#This Row],[Quantity]]</f>
        <v>2511.48</v>
      </c>
      <c r="T2340" s="8">
        <f>Orders_CLEAN[[#This Row],[LineTotal]]-Orders_CLEAN[[#This Row],[LineCost]]</f>
        <v>2595.48</v>
      </c>
      <c r="U2340" s="8" t="str">
        <f>IFERROR(IF(Orders_CLEAN[[#This Row],[Profit]]/Orders_CLEAN[[#This Row],[LineTotal]]&gt;0.3, "High", IF(Orders_CLEAN[[#This Row],[Profit]]/Orders_CLEAN[[#This Row],[LineTotal]]&gt;=0.15, "Medium", "Low")), "Quantity Error!")</f>
        <v>High</v>
      </c>
      <c r="V2340" s="8" t="str">
        <f>IF(COUNTIF(Returns[OrderID], Orders_CLEAN[[#This Row],[OrderID]])&gt;0, "Yes", "No")</f>
        <v>No</v>
      </c>
      <c r="W2340" s="19">
        <f>IF(Orders_CLEAN[[#This Row],[Returned]]="Yes",1,0)</f>
        <v>0</v>
      </c>
    </row>
    <row r="2341" spans="1:23" x14ac:dyDescent="0.2">
      <c r="A2341" t="s">
        <v>3238</v>
      </c>
      <c r="B2341" s="5">
        <v>45447</v>
      </c>
      <c r="C2341" s="5" t="str">
        <f>IF(Orders_CLEAN[[#This Row],[Quantity]]="", "Quantity Error!", "Q"&amp;ROUNDUP(MONTH(Orders_CLEAN[[#This Row],[OrderDate]])/3,0))</f>
        <v>Q2</v>
      </c>
      <c r="D2341" t="s">
        <v>846</v>
      </c>
      <c r="E2341" t="str">
        <f>_xlfn.XLOOKUP(Orders_CLEAN[[#This Row],[CustomerID]],Customers[CustomerID],Customers[CustomerName])</f>
        <v>Kagiso Nkosi</v>
      </c>
      <c r="F2341" t="s">
        <v>174</v>
      </c>
      <c r="G2341" t="str">
        <f>_xlfn.XLOOKUP(Orders_CLEAN[[#This Row],[ProductID]],Products[ProductID],Products[ProductName])</f>
        <v>Printers Model 4</v>
      </c>
      <c r="H2341" t="str">
        <f>_xlfn.XLOOKUP(Orders_CLEAN[[#This Row],[ProductName]],Products[ProductName],Products[Category])</f>
        <v>Technology</v>
      </c>
      <c r="I2341" s="6">
        <f>_xlfn.XLOOKUP(Orders_CLEAN[[#This Row],[ProductID]],Products[ProductID],Products[Cost])</f>
        <v>83.72</v>
      </c>
      <c r="J2341">
        <v>4</v>
      </c>
      <c r="K2341" s="6">
        <v>143.57</v>
      </c>
      <c r="L2341" s="7">
        <v>0.05</v>
      </c>
      <c r="M2341" t="s">
        <v>27</v>
      </c>
      <c r="N2341" t="s">
        <v>14</v>
      </c>
      <c r="O2341" t="str">
        <f>_xlfn.XLOOKUP(Orders_CLEAN[[#This Row],[Region]],Region_lookup[RegionCode],Region_lookup[RegionName])</f>
        <v>Western Cape</v>
      </c>
      <c r="P2341" t="s">
        <v>82</v>
      </c>
      <c r="Q2341" t="str">
        <f>_xlfn.XLOOKUP(Orders_CLEAN[[#This Row],[EmployeeID]],Employees[EmployeeID],Employees[EmployeeName])</f>
        <v>Thabo Pretorius</v>
      </c>
      <c r="R2341" s="8">
        <f>Orders_CLEAN[[#This Row],[Quantity]]*Orders_CLEAN[[#This Row],[UnitPrice]]*(1-Orders_CLEAN[[#This Row],[Discount]])</f>
        <v>545.56599999999992</v>
      </c>
      <c r="S2341" s="8">
        <f>Orders_CLEAN[[#This Row],[Cost]]*Orders_CLEAN[[#This Row],[Quantity]]</f>
        <v>334.88</v>
      </c>
      <c r="T2341" s="8">
        <f>Orders_CLEAN[[#This Row],[LineTotal]]-Orders_CLEAN[[#This Row],[LineCost]]</f>
        <v>210.68599999999992</v>
      </c>
      <c r="U2341" s="8" t="str">
        <f>IFERROR(IF(Orders_CLEAN[[#This Row],[Profit]]/Orders_CLEAN[[#This Row],[LineTotal]]&gt;0.3, "High", IF(Orders_CLEAN[[#This Row],[Profit]]/Orders_CLEAN[[#This Row],[LineTotal]]&gt;=0.15, "Medium", "Low")), "Quantity Error!")</f>
        <v>High</v>
      </c>
      <c r="V2341" s="8" t="str">
        <f>IF(COUNTIF(Returns[OrderID], Orders_CLEAN[[#This Row],[OrderID]])&gt;0, "Yes", "No")</f>
        <v>Yes</v>
      </c>
      <c r="W2341" s="19">
        <f>IF(Orders_CLEAN[[#This Row],[Returned]]="Yes",1,0)</f>
        <v>1</v>
      </c>
    </row>
    <row r="2342" spans="1:23" x14ac:dyDescent="0.2">
      <c r="A2342" t="s">
        <v>3239</v>
      </c>
      <c r="B2342" s="5">
        <v>45478</v>
      </c>
      <c r="C2342" s="5" t="str">
        <f>IF(Orders_CLEAN[[#This Row],[Quantity]]="", "Quantity Error!", "Q"&amp;ROUNDUP(MONTH(Orders_CLEAN[[#This Row],[OrderDate]])/3,0))</f>
        <v>Q3</v>
      </c>
      <c r="D2342" t="s">
        <v>154</v>
      </c>
      <c r="E2342" t="str">
        <f>_xlfn.XLOOKUP(Orders_CLEAN[[#This Row],[CustomerID]],Customers[CustomerID],Customers[CustomerName])</f>
        <v>Nomvula Mahlangu</v>
      </c>
      <c r="F2342" t="s">
        <v>297</v>
      </c>
      <c r="G2342" t="str">
        <f>_xlfn.XLOOKUP(Orders_CLEAN[[#This Row],[ProductID]],Products[ProductID],Products[ProductName])</f>
        <v>Laptops Model 2</v>
      </c>
      <c r="H2342" t="str">
        <f>_xlfn.XLOOKUP(Orders_CLEAN[[#This Row],[ProductName]],Products[ProductName],Products[Category])</f>
        <v>Technology</v>
      </c>
      <c r="I2342" s="6">
        <f>_xlfn.XLOOKUP(Orders_CLEAN[[#This Row],[ProductID]],Products[ProductID],Products[Cost])</f>
        <v>55.26</v>
      </c>
      <c r="J2342">
        <v>2</v>
      </c>
      <c r="K2342" s="6">
        <v>112.32</v>
      </c>
      <c r="L2342" s="7">
        <v>0.15</v>
      </c>
      <c r="M2342" t="s">
        <v>13</v>
      </c>
      <c r="N2342" t="s">
        <v>31</v>
      </c>
      <c r="O2342" t="str">
        <f>_xlfn.XLOOKUP(Orders_CLEAN[[#This Row],[Region]],Region_lookup[RegionCode],Region_lookup[RegionName])</f>
        <v>Gauteng</v>
      </c>
      <c r="P2342" t="s">
        <v>52</v>
      </c>
      <c r="Q2342" t="str">
        <f>_xlfn.XLOOKUP(Orders_CLEAN[[#This Row],[EmployeeID]],Employees[EmployeeID],Employees[EmployeeName])</f>
        <v>Precious Mbatha</v>
      </c>
      <c r="R2342" s="8">
        <f>Orders_CLEAN[[#This Row],[Quantity]]*Orders_CLEAN[[#This Row],[UnitPrice]]*(1-Orders_CLEAN[[#This Row],[Discount]])</f>
        <v>190.94399999999999</v>
      </c>
      <c r="S2342" s="8">
        <f>Orders_CLEAN[[#This Row],[Cost]]*Orders_CLEAN[[#This Row],[Quantity]]</f>
        <v>110.52</v>
      </c>
      <c r="T2342" s="8">
        <f>Orders_CLEAN[[#This Row],[LineTotal]]-Orders_CLEAN[[#This Row],[LineCost]]</f>
        <v>80.423999999999992</v>
      </c>
      <c r="U2342" s="8" t="str">
        <f>IFERROR(IF(Orders_CLEAN[[#This Row],[Profit]]/Orders_CLEAN[[#This Row],[LineTotal]]&gt;0.3, "High", IF(Orders_CLEAN[[#This Row],[Profit]]/Orders_CLEAN[[#This Row],[LineTotal]]&gt;=0.15, "Medium", "Low")), "Quantity Error!")</f>
        <v>High</v>
      </c>
      <c r="V2342" s="8" t="str">
        <f>IF(COUNTIF(Returns[OrderID], Orders_CLEAN[[#This Row],[OrderID]])&gt;0, "Yes", "No")</f>
        <v>No</v>
      </c>
      <c r="W2342" s="19">
        <f>IF(Orders_CLEAN[[#This Row],[Returned]]="Yes",1,0)</f>
        <v>0</v>
      </c>
    </row>
    <row r="2343" spans="1:23" x14ac:dyDescent="0.2">
      <c r="A2343" t="s">
        <v>3240</v>
      </c>
      <c r="B2343" s="5">
        <v>45740</v>
      </c>
      <c r="C2343" s="5" t="str">
        <f>IF(Orders_CLEAN[[#This Row],[Quantity]]="", "Quantity Error!", "Q"&amp;ROUNDUP(MONTH(Orders_CLEAN[[#This Row],[OrderDate]])/3,0))</f>
        <v>Q1</v>
      </c>
      <c r="D2343" t="s">
        <v>141</v>
      </c>
      <c r="E2343" t="str">
        <f>_xlfn.XLOOKUP(Orders_CLEAN[[#This Row],[CustomerID]],Customers[CustomerID],Customers[CustomerName])</f>
        <v>Anja Molefe</v>
      </c>
      <c r="F2343" t="s">
        <v>195</v>
      </c>
      <c r="G2343" t="str">
        <f>_xlfn.XLOOKUP(Orders_CLEAN[[#This Row],[ProductID]],Products[ProductID],Products[ProductName])</f>
        <v>Printers Model 2</v>
      </c>
      <c r="H2343" t="str">
        <f>_xlfn.XLOOKUP(Orders_CLEAN[[#This Row],[ProductName]],Products[ProductName],Products[Category])</f>
        <v>Technology</v>
      </c>
      <c r="I2343" s="6">
        <f>_xlfn.XLOOKUP(Orders_CLEAN[[#This Row],[ProductID]],Products[ProductID],Products[Cost])</f>
        <v>338.21</v>
      </c>
      <c r="J2343">
        <v>5</v>
      </c>
      <c r="K2343" s="6">
        <v>661.25</v>
      </c>
      <c r="L2343" s="7">
        <v>0.2</v>
      </c>
      <c r="M2343" t="s">
        <v>36</v>
      </c>
      <c r="N2343" t="s">
        <v>14</v>
      </c>
      <c r="O2343" t="str">
        <f>_xlfn.XLOOKUP(Orders_CLEAN[[#This Row],[Region]],Region_lookup[RegionCode],Region_lookup[RegionName])</f>
        <v>Western Cape</v>
      </c>
      <c r="P2343" t="s">
        <v>15</v>
      </c>
      <c r="Q2343" t="str">
        <f>_xlfn.XLOOKUP(Orders_CLEAN[[#This Row],[EmployeeID]],Employees[EmployeeID],Employees[EmployeeName])</f>
        <v>Anja Fourie</v>
      </c>
      <c r="R2343" s="8">
        <f>Orders_CLEAN[[#This Row],[Quantity]]*Orders_CLEAN[[#This Row],[UnitPrice]]*(1-Orders_CLEAN[[#This Row],[Discount]])</f>
        <v>2645</v>
      </c>
      <c r="S2343" s="8">
        <f>Orders_CLEAN[[#This Row],[Cost]]*Orders_CLEAN[[#This Row],[Quantity]]</f>
        <v>1691.05</v>
      </c>
      <c r="T2343" s="8">
        <f>Orders_CLEAN[[#This Row],[LineTotal]]-Orders_CLEAN[[#This Row],[LineCost]]</f>
        <v>953.95</v>
      </c>
      <c r="U2343" s="8" t="str">
        <f>IFERROR(IF(Orders_CLEAN[[#This Row],[Profit]]/Orders_CLEAN[[#This Row],[LineTotal]]&gt;0.3, "High", IF(Orders_CLEAN[[#This Row],[Profit]]/Orders_CLEAN[[#This Row],[LineTotal]]&gt;=0.15, "Medium", "Low")), "Quantity Error!")</f>
        <v>High</v>
      </c>
      <c r="V2343" s="8" t="str">
        <f>IF(COUNTIF(Returns[OrderID], Orders_CLEAN[[#This Row],[OrderID]])&gt;0, "Yes", "No")</f>
        <v>No</v>
      </c>
      <c r="W2343" s="19">
        <f>IF(Orders_CLEAN[[#This Row],[Returned]]="Yes",1,0)</f>
        <v>0</v>
      </c>
    </row>
    <row r="2344" spans="1:23" x14ac:dyDescent="0.2">
      <c r="A2344" t="s">
        <v>3241</v>
      </c>
      <c r="B2344" s="5">
        <v>45564</v>
      </c>
      <c r="C2344" s="5" t="str">
        <f>IF(Orders_CLEAN[[#This Row],[Quantity]]="", "Quantity Error!", "Q"&amp;ROUNDUP(MONTH(Orders_CLEAN[[#This Row],[OrderDate]])/3,0))</f>
        <v>Q3</v>
      </c>
      <c r="D2344" t="s">
        <v>392</v>
      </c>
      <c r="E2344" t="str">
        <f>_xlfn.XLOOKUP(Orders_CLEAN[[#This Row],[CustomerID]],Customers[CustomerID],Customers[CustomerName])</f>
        <v>Johan Fourie</v>
      </c>
      <c r="F2344" t="s">
        <v>108</v>
      </c>
      <c r="G2344" t="str">
        <f>_xlfn.XLOOKUP(Orders_CLEAN[[#This Row],[ProductID]],Products[ProductID],Products[ProductName])</f>
        <v>Staplers Model 2</v>
      </c>
      <c r="H2344" t="str">
        <f>_xlfn.XLOOKUP(Orders_CLEAN[[#This Row],[ProductName]],Products[ProductName],Products[Category])</f>
        <v>Office Supplies</v>
      </c>
      <c r="I2344" s="6">
        <f>_xlfn.XLOOKUP(Orders_CLEAN[[#This Row],[ProductID]],Products[ProductID],Products[Cost])</f>
        <v>723.21</v>
      </c>
      <c r="J2344">
        <v>5</v>
      </c>
      <c r="K2344" s="6">
        <v>1348.08</v>
      </c>
      <c r="L2344" s="7">
        <v>0.15</v>
      </c>
      <c r="M2344" t="s">
        <v>27</v>
      </c>
      <c r="N2344" t="s">
        <v>47</v>
      </c>
      <c r="O2344" t="str">
        <f>_xlfn.XLOOKUP(Orders_CLEAN[[#This Row],[Region]],Region_lookup[RegionCode],Region_lookup[RegionName])</f>
        <v>Eastern Cape</v>
      </c>
      <c r="P2344" t="s">
        <v>58</v>
      </c>
      <c r="Q2344" t="str">
        <f>_xlfn.XLOOKUP(Orders_CLEAN[[#This Row],[EmployeeID]],Employees[EmployeeID],Employees[EmployeeName])</f>
        <v>Palesa Steyn</v>
      </c>
      <c r="R2344" s="8">
        <f>Orders_CLEAN[[#This Row],[Quantity]]*Orders_CLEAN[[#This Row],[UnitPrice]]*(1-Orders_CLEAN[[#This Row],[Discount]])</f>
        <v>5729.3399999999992</v>
      </c>
      <c r="S2344" s="8">
        <f>Orders_CLEAN[[#This Row],[Cost]]*Orders_CLEAN[[#This Row],[Quantity]]</f>
        <v>3616.05</v>
      </c>
      <c r="T2344" s="8">
        <f>Orders_CLEAN[[#This Row],[LineTotal]]-Orders_CLEAN[[#This Row],[LineCost]]</f>
        <v>2113.2899999999991</v>
      </c>
      <c r="U2344" s="8" t="str">
        <f>IFERROR(IF(Orders_CLEAN[[#This Row],[Profit]]/Orders_CLEAN[[#This Row],[LineTotal]]&gt;0.3, "High", IF(Orders_CLEAN[[#This Row],[Profit]]/Orders_CLEAN[[#This Row],[LineTotal]]&gt;=0.15, "Medium", "Low")), "Quantity Error!")</f>
        <v>High</v>
      </c>
      <c r="V2344" s="8" t="str">
        <f>IF(COUNTIF(Returns[OrderID], Orders_CLEAN[[#This Row],[OrderID]])&gt;0, "Yes", "No")</f>
        <v>No</v>
      </c>
      <c r="W2344" s="19">
        <f>IF(Orders_CLEAN[[#This Row],[Returned]]="Yes",1,0)</f>
        <v>0</v>
      </c>
    </row>
    <row r="2345" spans="1:23" x14ac:dyDescent="0.2">
      <c r="A2345" t="s">
        <v>3242</v>
      </c>
      <c r="B2345" s="5">
        <v>45535</v>
      </c>
      <c r="C2345" s="5" t="str">
        <f>IF(Orders_CLEAN[[#This Row],[Quantity]]="", "Quantity Error!", "Q"&amp;ROUNDUP(MONTH(Orders_CLEAN[[#This Row],[OrderDate]])/3,0))</f>
        <v>Q3</v>
      </c>
      <c r="D2345" t="s">
        <v>362</v>
      </c>
      <c r="E2345" t="str">
        <f>_xlfn.XLOOKUP(Orders_CLEAN[[#This Row],[CustomerID]],Customers[CustomerID],Customers[CustomerName])</f>
        <v>Palesa Venter</v>
      </c>
      <c r="F2345" t="s">
        <v>537</v>
      </c>
      <c r="G2345" t="str">
        <f>_xlfn.XLOOKUP(Orders_CLEAN[[#This Row],[ProductID]],Products[ProductID],Products[ProductName])</f>
        <v>Desks Model 4</v>
      </c>
      <c r="H2345" t="str">
        <f>_xlfn.XLOOKUP(Orders_CLEAN[[#This Row],[ProductName]],Products[ProductName],Products[Category])</f>
        <v>Furniture</v>
      </c>
      <c r="I2345" s="6">
        <f>_xlfn.XLOOKUP(Orders_CLEAN[[#This Row],[ProductID]],Products[ProductID],Products[Cost])</f>
        <v>598.51</v>
      </c>
      <c r="J2345">
        <v>3</v>
      </c>
      <c r="K2345" s="6">
        <v>940.73</v>
      </c>
      <c r="L2345" s="7">
        <v>0</v>
      </c>
      <c r="M2345" t="s">
        <v>27</v>
      </c>
      <c r="N2345" t="s">
        <v>21</v>
      </c>
      <c r="O2345" t="str">
        <f>_xlfn.XLOOKUP(Orders_CLEAN[[#This Row],[Region]],Region_lookup[RegionCode],Region_lookup[RegionName])</f>
        <v>KwaZulu-Natal</v>
      </c>
      <c r="P2345" t="s">
        <v>170</v>
      </c>
      <c r="Q2345" t="str">
        <f>_xlfn.XLOOKUP(Orders_CLEAN[[#This Row],[EmployeeID]],Employees[EmployeeID],Employees[EmployeeName])</f>
        <v>Nomvula Le Roux</v>
      </c>
      <c r="R2345" s="8">
        <f>Orders_CLEAN[[#This Row],[Quantity]]*Orders_CLEAN[[#This Row],[UnitPrice]]*(1-Orders_CLEAN[[#This Row],[Discount]])</f>
        <v>2822.19</v>
      </c>
      <c r="S2345" s="8">
        <f>Orders_CLEAN[[#This Row],[Cost]]*Orders_CLEAN[[#This Row],[Quantity]]</f>
        <v>1795.53</v>
      </c>
      <c r="T2345" s="8">
        <f>Orders_CLEAN[[#This Row],[LineTotal]]-Orders_CLEAN[[#This Row],[LineCost]]</f>
        <v>1026.6600000000001</v>
      </c>
      <c r="U2345" s="8" t="str">
        <f>IFERROR(IF(Orders_CLEAN[[#This Row],[Profit]]/Orders_CLEAN[[#This Row],[LineTotal]]&gt;0.3, "High", IF(Orders_CLEAN[[#This Row],[Profit]]/Orders_CLEAN[[#This Row],[LineTotal]]&gt;=0.15, "Medium", "Low")), "Quantity Error!")</f>
        <v>High</v>
      </c>
      <c r="V2345" s="8" t="str">
        <f>IF(COUNTIF(Returns[OrderID], Orders_CLEAN[[#This Row],[OrderID]])&gt;0, "Yes", "No")</f>
        <v>No</v>
      </c>
      <c r="W2345" s="19">
        <f>IF(Orders_CLEAN[[#This Row],[Returned]]="Yes",1,0)</f>
        <v>0</v>
      </c>
    </row>
    <row r="2346" spans="1:23" x14ac:dyDescent="0.2">
      <c r="A2346" t="s">
        <v>3243</v>
      </c>
      <c r="B2346" s="5">
        <v>45429</v>
      </c>
      <c r="C2346" s="5" t="str">
        <f>IF(Orders_CLEAN[[#This Row],[Quantity]]="", "Quantity Error!", "Q"&amp;ROUNDUP(MONTH(Orders_CLEAN[[#This Row],[OrderDate]])/3,0))</f>
        <v>Q2</v>
      </c>
      <c r="D2346" t="s">
        <v>285</v>
      </c>
      <c r="E2346" t="str">
        <f>_xlfn.XLOOKUP(Orders_CLEAN[[#This Row],[CustomerID]],Customers[CustomerID],Customers[CustomerName])</f>
        <v>Francois Fourie</v>
      </c>
      <c r="F2346" t="s">
        <v>139</v>
      </c>
      <c r="G2346" t="str">
        <f>_xlfn.XLOOKUP(Orders_CLEAN[[#This Row],[ProductID]],Products[ProductID],Products[ProductName])</f>
        <v>Envelopes Model 3</v>
      </c>
      <c r="H2346" t="str">
        <f>_xlfn.XLOOKUP(Orders_CLEAN[[#This Row],[ProductName]],Products[ProductName],Products[Category])</f>
        <v>Office Supplies</v>
      </c>
      <c r="I2346" s="6">
        <f>_xlfn.XLOOKUP(Orders_CLEAN[[#This Row],[ProductID]],Products[ProductID],Products[Cost])</f>
        <v>110.07</v>
      </c>
      <c r="J2346">
        <v>12</v>
      </c>
      <c r="K2346" s="6">
        <v>193.99</v>
      </c>
      <c r="L2346" s="7">
        <v>0</v>
      </c>
      <c r="M2346" t="s">
        <v>27</v>
      </c>
      <c r="N2346" t="s">
        <v>31</v>
      </c>
      <c r="O2346" t="str">
        <f>_xlfn.XLOOKUP(Orders_CLEAN[[#This Row],[Region]],Region_lookup[RegionCode],Region_lookup[RegionName])</f>
        <v>Gauteng</v>
      </c>
      <c r="P2346" t="s">
        <v>43</v>
      </c>
      <c r="Q2346" t="str">
        <f>_xlfn.XLOOKUP(Orders_CLEAN[[#This Row],[EmployeeID]],Employees[EmployeeID],Employees[EmployeeName])</f>
        <v>Thabo Dlamini</v>
      </c>
      <c r="R2346" s="8">
        <f>Orders_CLEAN[[#This Row],[Quantity]]*Orders_CLEAN[[#This Row],[UnitPrice]]*(1-Orders_CLEAN[[#This Row],[Discount]])</f>
        <v>2327.88</v>
      </c>
      <c r="S2346" s="8">
        <f>Orders_CLEAN[[#This Row],[Cost]]*Orders_CLEAN[[#This Row],[Quantity]]</f>
        <v>1320.84</v>
      </c>
      <c r="T2346" s="8">
        <f>Orders_CLEAN[[#This Row],[LineTotal]]-Orders_CLEAN[[#This Row],[LineCost]]</f>
        <v>1007.0400000000002</v>
      </c>
      <c r="U2346" s="8" t="str">
        <f>IFERROR(IF(Orders_CLEAN[[#This Row],[Profit]]/Orders_CLEAN[[#This Row],[LineTotal]]&gt;0.3, "High", IF(Orders_CLEAN[[#This Row],[Profit]]/Orders_CLEAN[[#This Row],[LineTotal]]&gt;=0.15, "Medium", "Low")), "Quantity Error!")</f>
        <v>High</v>
      </c>
      <c r="V2346" s="8" t="str">
        <f>IF(COUNTIF(Returns[OrderID], Orders_CLEAN[[#This Row],[OrderID]])&gt;0, "Yes", "No")</f>
        <v>No</v>
      </c>
      <c r="W2346" s="19">
        <f>IF(Orders_CLEAN[[#This Row],[Returned]]="Yes",1,0)</f>
        <v>0</v>
      </c>
    </row>
    <row r="2347" spans="1:23" x14ac:dyDescent="0.2">
      <c r="A2347" t="s">
        <v>3244</v>
      </c>
      <c r="B2347" s="5">
        <v>45480</v>
      </c>
      <c r="C2347" s="5" t="str">
        <f>IF(Orders_CLEAN[[#This Row],[Quantity]]="", "Quantity Error!", "Q"&amp;ROUNDUP(MONTH(Orders_CLEAN[[#This Row],[OrderDate]])/3,0))</f>
        <v>Q3</v>
      </c>
      <c r="D2347" t="s">
        <v>347</v>
      </c>
      <c r="E2347" t="str">
        <f>_xlfn.XLOOKUP(Orders_CLEAN[[#This Row],[CustomerID]],Customers[CustomerID],Customers[CustomerName])</f>
        <v>Bongani Molefe</v>
      </c>
      <c r="F2347" t="s">
        <v>65</v>
      </c>
      <c r="G2347" t="str">
        <f>_xlfn.XLOOKUP(Orders_CLEAN[[#This Row],[ProductID]],Products[ProductID],Products[ProductName])</f>
        <v>Bookcases Model 2</v>
      </c>
      <c r="H2347" t="str">
        <f>_xlfn.XLOOKUP(Orders_CLEAN[[#This Row],[ProductName]],Products[ProductName],Products[Category])</f>
        <v>Furniture</v>
      </c>
      <c r="I2347" s="6">
        <f>_xlfn.XLOOKUP(Orders_CLEAN[[#This Row],[ProductID]],Products[ProductID],Products[Cost])</f>
        <v>633.59</v>
      </c>
      <c r="J2347">
        <v>12</v>
      </c>
      <c r="K2347" s="6">
        <v>800.37</v>
      </c>
      <c r="L2347" s="7">
        <v>0.2</v>
      </c>
      <c r="M2347" t="s">
        <v>27</v>
      </c>
      <c r="N2347" t="s">
        <v>47</v>
      </c>
      <c r="O2347" t="str">
        <f>_xlfn.XLOOKUP(Orders_CLEAN[[#This Row],[Region]],Region_lookup[RegionCode],Region_lookup[RegionName])</f>
        <v>Eastern Cape</v>
      </c>
      <c r="P2347" t="s">
        <v>48</v>
      </c>
      <c r="Q2347" t="str">
        <f>_xlfn.XLOOKUP(Orders_CLEAN[[#This Row],[EmployeeID]],Employees[EmployeeID],Employees[EmployeeName])</f>
        <v>Sipho Ndlovu</v>
      </c>
      <c r="R2347" s="8">
        <f>Orders_CLEAN[[#This Row],[Quantity]]*Orders_CLEAN[[#This Row],[UnitPrice]]*(1-Orders_CLEAN[[#This Row],[Discount]])</f>
        <v>7683.5520000000006</v>
      </c>
      <c r="S2347" s="8">
        <f>Orders_CLEAN[[#This Row],[Cost]]*Orders_CLEAN[[#This Row],[Quantity]]</f>
        <v>7603.08</v>
      </c>
      <c r="T2347" s="8">
        <f>Orders_CLEAN[[#This Row],[LineTotal]]-Orders_CLEAN[[#This Row],[LineCost]]</f>
        <v>80.472000000000662</v>
      </c>
      <c r="U2347" s="8" t="str">
        <f>IFERROR(IF(Orders_CLEAN[[#This Row],[Profit]]/Orders_CLEAN[[#This Row],[LineTotal]]&gt;0.3, "High", IF(Orders_CLEAN[[#This Row],[Profit]]/Orders_CLEAN[[#This Row],[LineTotal]]&gt;=0.15, "Medium", "Low")), "Quantity Error!")</f>
        <v>Low</v>
      </c>
      <c r="V2347" s="8" t="str">
        <f>IF(COUNTIF(Returns[OrderID], Orders_CLEAN[[#This Row],[OrderID]])&gt;0, "Yes", "No")</f>
        <v>No</v>
      </c>
      <c r="W2347" s="19">
        <f>IF(Orders_CLEAN[[#This Row],[Returned]]="Yes",1,0)</f>
        <v>0</v>
      </c>
    </row>
    <row r="2348" spans="1:23" x14ac:dyDescent="0.2">
      <c r="A2348" t="s">
        <v>3245</v>
      </c>
      <c r="B2348" s="5">
        <v>45586</v>
      </c>
      <c r="C2348" s="5" t="str">
        <f>IF(Orders_CLEAN[[#This Row],[Quantity]]="", "Quantity Error!", "Q"&amp;ROUNDUP(MONTH(Orders_CLEAN[[#This Row],[OrderDate]])/3,0))</f>
        <v>Q4</v>
      </c>
      <c r="D2348" t="s">
        <v>296</v>
      </c>
      <c r="E2348" t="str">
        <f>_xlfn.XLOOKUP(Orders_CLEAN[[#This Row],[CustomerID]],Customers[CustomerID],Customers[CustomerName])</f>
        <v>Francois Le Roux</v>
      </c>
      <c r="F2348" t="s">
        <v>19</v>
      </c>
      <c r="G2348" t="str">
        <f>_xlfn.XLOOKUP(Orders_CLEAN[[#This Row],[ProductID]],Products[ProductID],Products[ProductName])</f>
        <v>Accessories Model 4</v>
      </c>
      <c r="H2348" t="str">
        <f>_xlfn.XLOOKUP(Orders_CLEAN[[#This Row],[ProductName]],Products[ProductName],Products[Category])</f>
        <v>Technology</v>
      </c>
      <c r="I2348" s="6">
        <f>_xlfn.XLOOKUP(Orders_CLEAN[[#This Row],[ProductID]],Products[ProductID],Products[Cost])</f>
        <v>685.08</v>
      </c>
      <c r="J2348">
        <v>1</v>
      </c>
      <c r="K2348" s="6">
        <v>921.01</v>
      </c>
      <c r="L2348" s="7">
        <v>0.15</v>
      </c>
      <c r="M2348" t="s">
        <v>13</v>
      </c>
      <c r="N2348" t="s">
        <v>47</v>
      </c>
      <c r="O2348" t="str">
        <f>_xlfn.XLOOKUP(Orders_CLEAN[[#This Row],[Region]],Region_lookup[RegionCode],Region_lookup[RegionName])</f>
        <v>Eastern Cape</v>
      </c>
      <c r="P2348" t="s">
        <v>75</v>
      </c>
      <c r="Q2348" t="str">
        <f>_xlfn.XLOOKUP(Orders_CLEAN[[#This Row],[EmployeeID]],Employees[EmployeeID],Employees[EmployeeName])</f>
        <v>Francois Steyn</v>
      </c>
      <c r="R2348" s="8">
        <f>Orders_CLEAN[[#This Row],[Quantity]]*Orders_CLEAN[[#This Row],[UnitPrice]]*(1-Orders_CLEAN[[#This Row],[Discount]])</f>
        <v>782.85849999999994</v>
      </c>
      <c r="S2348" s="8">
        <f>Orders_CLEAN[[#This Row],[Cost]]*Orders_CLEAN[[#This Row],[Quantity]]</f>
        <v>685.08</v>
      </c>
      <c r="T2348" s="8">
        <f>Orders_CLEAN[[#This Row],[LineTotal]]-Orders_CLEAN[[#This Row],[LineCost]]</f>
        <v>97.778499999999894</v>
      </c>
      <c r="U2348" s="8" t="str">
        <f>IFERROR(IF(Orders_CLEAN[[#This Row],[Profit]]/Orders_CLEAN[[#This Row],[LineTotal]]&gt;0.3, "High", IF(Orders_CLEAN[[#This Row],[Profit]]/Orders_CLEAN[[#This Row],[LineTotal]]&gt;=0.15, "Medium", "Low")), "Quantity Error!")</f>
        <v>Low</v>
      </c>
      <c r="V2348" s="8" t="str">
        <f>IF(COUNTIF(Returns[OrderID], Orders_CLEAN[[#This Row],[OrderID]])&gt;0, "Yes", "No")</f>
        <v>No</v>
      </c>
      <c r="W2348" s="19">
        <f>IF(Orders_CLEAN[[#This Row],[Returned]]="Yes",1,0)</f>
        <v>0</v>
      </c>
    </row>
    <row r="2349" spans="1:23" x14ac:dyDescent="0.2">
      <c r="A2349" t="s">
        <v>3247</v>
      </c>
      <c r="B2349" s="5">
        <v>45825</v>
      </c>
      <c r="C2349" s="5" t="str">
        <f>IF(Orders_CLEAN[[#This Row],[Quantity]]="", "Quantity Error!", "Q"&amp;ROUNDUP(MONTH(Orders_CLEAN[[#This Row],[OrderDate]])/3,0))</f>
        <v>Q2</v>
      </c>
      <c r="D2349" t="s">
        <v>84</v>
      </c>
      <c r="E2349" t="str">
        <f>_xlfn.XLOOKUP(Orders_CLEAN[[#This Row],[CustomerID]],Customers[CustomerID],Customers[CustomerName])</f>
        <v>Francois Khumalo</v>
      </c>
      <c r="F2349" t="s">
        <v>537</v>
      </c>
      <c r="G2349" t="str">
        <f>_xlfn.XLOOKUP(Orders_CLEAN[[#This Row],[ProductID]],Products[ProductID],Products[ProductName])</f>
        <v>Desks Model 4</v>
      </c>
      <c r="H2349" t="str">
        <f>_xlfn.XLOOKUP(Orders_CLEAN[[#This Row],[ProductName]],Products[ProductName],Products[Category])</f>
        <v>Furniture</v>
      </c>
      <c r="I2349" s="6">
        <f>_xlfn.XLOOKUP(Orders_CLEAN[[#This Row],[ProductID]],Products[ProductID],Products[Cost])</f>
        <v>598.51</v>
      </c>
      <c r="J2349">
        <v>5</v>
      </c>
      <c r="K2349" s="6">
        <v>940.73</v>
      </c>
      <c r="L2349" s="7">
        <v>0.15</v>
      </c>
      <c r="M2349" t="s">
        <v>13</v>
      </c>
      <c r="N2349" t="s">
        <v>31</v>
      </c>
      <c r="O2349" t="str">
        <f>_xlfn.XLOOKUP(Orders_CLEAN[[#This Row],[Region]],Region_lookup[RegionCode],Region_lookup[RegionName])</f>
        <v>Gauteng</v>
      </c>
      <c r="P2349" t="s">
        <v>52</v>
      </c>
      <c r="Q2349" t="str">
        <f>_xlfn.XLOOKUP(Orders_CLEAN[[#This Row],[EmployeeID]],Employees[EmployeeID],Employees[EmployeeName])</f>
        <v>Precious Mbatha</v>
      </c>
      <c r="R2349" s="8">
        <f>Orders_CLEAN[[#This Row],[Quantity]]*Orders_CLEAN[[#This Row],[UnitPrice]]*(1-Orders_CLEAN[[#This Row],[Discount]])</f>
        <v>3998.1024999999995</v>
      </c>
      <c r="S2349" s="8">
        <f>Orders_CLEAN[[#This Row],[Cost]]*Orders_CLEAN[[#This Row],[Quantity]]</f>
        <v>2992.55</v>
      </c>
      <c r="T2349" s="8">
        <f>Orders_CLEAN[[#This Row],[LineTotal]]-Orders_CLEAN[[#This Row],[LineCost]]</f>
        <v>1005.5524999999993</v>
      </c>
      <c r="U2349" s="8" t="str">
        <f>IFERROR(IF(Orders_CLEAN[[#This Row],[Profit]]/Orders_CLEAN[[#This Row],[LineTotal]]&gt;0.3, "High", IF(Orders_CLEAN[[#This Row],[Profit]]/Orders_CLEAN[[#This Row],[LineTotal]]&gt;=0.15, "Medium", "Low")), "Quantity Error!")</f>
        <v>Medium</v>
      </c>
      <c r="V2349" s="8" t="str">
        <f>IF(COUNTIF(Returns[OrderID], Orders_CLEAN[[#This Row],[OrderID]])&gt;0, "Yes", "No")</f>
        <v>No</v>
      </c>
      <c r="W2349" s="19">
        <f>IF(Orders_CLEAN[[#This Row],[Returned]]="Yes",1,0)</f>
        <v>0</v>
      </c>
    </row>
    <row r="2350" spans="1:23" x14ac:dyDescent="0.2">
      <c r="A2350" t="s">
        <v>3248</v>
      </c>
      <c r="B2350" s="5">
        <v>45447</v>
      </c>
      <c r="C2350" s="5" t="str">
        <f>IF(Orders_CLEAN[[#This Row],[Quantity]]="", "Quantity Error!", "Q"&amp;ROUNDUP(MONTH(Orders_CLEAN[[#This Row],[OrderDate]])/3,0))</f>
        <v>Q2</v>
      </c>
      <c r="D2350" t="s">
        <v>463</v>
      </c>
      <c r="E2350" t="str">
        <f>_xlfn.XLOOKUP(Orders_CLEAN[[#This Row],[CustomerID]],Customers[CustomerID],Customers[CustomerName])</f>
        <v>Anja Van Der Merwe</v>
      </c>
      <c r="F2350" t="s">
        <v>269</v>
      </c>
      <c r="G2350" t="str">
        <f>_xlfn.XLOOKUP(Orders_CLEAN[[#This Row],[ProductID]],Products[ProductID],Products[ProductName])</f>
        <v>Binders Model 1</v>
      </c>
      <c r="H2350" t="str">
        <f>_xlfn.XLOOKUP(Orders_CLEAN[[#This Row],[ProductName]],Products[ProductName],Products[Category])</f>
        <v>Office Supplies</v>
      </c>
      <c r="I2350" s="6">
        <f>_xlfn.XLOOKUP(Orders_CLEAN[[#This Row],[ProductID]],Products[ProductID],Products[Cost])</f>
        <v>454.91</v>
      </c>
      <c r="J2350">
        <v>1</v>
      </c>
      <c r="K2350" s="6">
        <v>865.02</v>
      </c>
      <c r="L2350" s="7">
        <v>0.2</v>
      </c>
      <c r="M2350" t="s">
        <v>27</v>
      </c>
      <c r="N2350" t="s">
        <v>21</v>
      </c>
      <c r="O2350" t="str">
        <f>_xlfn.XLOOKUP(Orders_CLEAN[[#This Row],[Region]],Region_lookup[RegionCode],Region_lookup[RegionName])</f>
        <v>KwaZulu-Natal</v>
      </c>
      <c r="P2350" t="s">
        <v>170</v>
      </c>
      <c r="Q2350" t="str">
        <f>_xlfn.XLOOKUP(Orders_CLEAN[[#This Row],[EmployeeID]],Employees[EmployeeID],Employees[EmployeeName])</f>
        <v>Nomvula Le Roux</v>
      </c>
      <c r="R2350" s="8">
        <f>Orders_CLEAN[[#This Row],[Quantity]]*Orders_CLEAN[[#This Row],[UnitPrice]]*(1-Orders_CLEAN[[#This Row],[Discount]])</f>
        <v>692.01600000000008</v>
      </c>
      <c r="S2350" s="8">
        <f>Orders_CLEAN[[#This Row],[Cost]]*Orders_CLEAN[[#This Row],[Quantity]]</f>
        <v>454.91</v>
      </c>
      <c r="T2350" s="8">
        <f>Orders_CLEAN[[#This Row],[LineTotal]]-Orders_CLEAN[[#This Row],[LineCost]]</f>
        <v>237.10600000000005</v>
      </c>
      <c r="U2350" s="8" t="str">
        <f>IFERROR(IF(Orders_CLEAN[[#This Row],[Profit]]/Orders_CLEAN[[#This Row],[LineTotal]]&gt;0.3, "High", IF(Orders_CLEAN[[#This Row],[Profit]]/Orders_CLEAN[[#This Row],[LineTotal]]&gt;=0.15, "Medium", "Low")), "Quantity Error!")</f>
        <v>High</v>
      </c>
      <c r="V2350" s="8" t="str">
        <f>IF(COUNTIF(Returns[OrderID], Orders_CLEAN[[#This Row],[OrderID]])&gt;0, "Yes", "No")</f>
        <v>No</v>
      </c>
      <c r="W2350" s="19">
        <f>IF(Orders_CLEAN[[#This Row],[Returned]]="Yes",1,0)</f>
        <v>0</v>
      </c>
    </row>
    <row r="2351" spans="1:23" x14ac:dyDescent="0.2">
      <c r="A2351" t="s">
        <v>3250</v>
      </c>
      <c r="B2351" s="5">
        <v>45409</v>
      </c>
      <c r="C2351" s="5" t="str">
        <f>IF(Orders_CLEAN[[#This Row],[Quantity]]="", "Quantity Error!", "Q"&amp;ROUNDUP(MONTH(Orders_CLEAN[[#This Row],[OrderDate]])/3,0))</f>
        <v>Q2</v>
      </c>
      <c r="D2351" t="s">
        <v>72</v>
      </c>
      <c r="E2351" t="str">
        <f>_xlfn.XLOOKUP(Orders_CLEAN[[#This Row],[CustomerID]],Customers[CustomerID],Customers[CustomerName])</f>
        <v>Francois Botha</v>
      </c>
      <c r="F2351" t="s">
        <v>114</v>
      </c>
      <c r="G2351" t="str">
        <f>_xlfn.XLOOKUP(Orders_CLEAN[[#This Row],[ProductID]],Products[ProductID],Products[ProductName])</f>
        <v>Staplers Model 4</v>
      </c>
      <c r="H2351" t="str">
        <f>_xlfn.XLOOKUP(Orders_CLEAN[[#This Row],[ProductName]],Products[ProductName],Products[Category])</f>
        <v>Office Supplies</v>
      </c>
      <c r="I2351" s="6">
        <f>_xlfn.XLOOKUP(Orders_CLEAN[[#This Row],[ProductID]],Products[ProductID],Products[Cost])</f>
        <v>465.76</v>
      </c>
      <c r="J2351">
        <v>5</v>
      </c>
      <c r="K2351" s="6">
        <v>906.25</v>
      </c>
      <c r="L2351" s="7">
        <v>0.15</v>
      </c>
      <c r="M2351" t="s">
        <v>27</v>
      </c>
      <c r="N2351" t="s">
        <v>47</v>
      </c>
      <c r="O2351" t="str">
        <f>_xlfn.XLOOKUP(Orders_CLEAN[[#This Row],[Region]],Region_lookup[RegionCode],Region_lookup[RegionName])</f>
        <v>Eastern Cape</v>
      </c>
      <c r="P2351" t="s">
        <v>75</v>
      </c>
      <c r="Q2351" t="str">
        <f>_xlfn.XLOOKUP(Orders_CLEAN[[#This Row],[EmployeeID]],Employees[EmployeeID],Employees[EmployeeName])</f>
        <v>Francois Steyn</v>
      </c>
      <c r="R2351" s="8">
        <f>Orders_CLEAN[[#This Row],[Quantity]]*Orders_CLEAN[[#This Row],[UnitPrice]]*(1-Orders_CLEAN[[#This Row],[Discount]])</f>
        <v>3851.5625</v>
      </c>
      <c r="S2351" s="8">
        <f>Orders_CLEAN[[#This Row],[Cost]]*Orders_CLEAN[[#This Row],[Quantity]]</f>
        <v>2328.8000000000002</v>
      </c>
      <c r="T2351" s="8">
        <f>Orders_CLEAN[[#This Row],[LineTotal]]-Orders_CLEAN[[#This Row],[LineCost]]</f>
        <v>1522.7624999999998</v>
      </c>
      <c r="U2351" s="8" t="str">
        <f>IFERROR(IF(Orders_CLEAN[[#This Row],[Profit]]/Orders_CLEAN[[#This Row],[LineTotal]]&gt;0.3, "High", IF(Orders_CLEAN[[#This Row],[Profit]]/Orders_CLEAN[[#This Row],[LineTotal]]&gt;=0.15, "Medium", "Low")), "Quantity Error!")</f>
        <v>High</v>
      </c>
      <c r="V2351" s="8" t="str">
        <f>IF(COUNTIF(Returns[OrderID], Orders_CLEAN[[#This Row],[OrderID]])&gt;0, "Yes", "No")</f>
        <v>No</v>
      </c>
      <c r="W2351" s="19">
        <f>IF(Orders_CLEAN[[#This Row],[Returned]]="Yes",1,0)</f>
        <v>0</v>
      </c>
    </row>
    <row r="2352" spans="1:23" x14ac:dyDescent="0.2">
      <c r="A2352" t="s">
        <v>3251</v>
      </c>
      <c r="B2352" s="5">
        <v>45334</v>
      </c>
      <c r="C2352" s="5" t="str">
        <f>IF(Orders_CLEAN[[#This Row],[Quantity]]="", "Quantity Error!", "Q"&amp;ROUNDUP(MONTH(Orders_CLEAN[[#This Row],[OrderDate]])/3,0))</f>
        <v>Q1</v>
      </c>
      <c r="D2352" t="s">
        <v>338</v>
      </c>
      <c r="E2352" t="str">
        <f>_xlfn.XLOOKUP(Orders_CLEAN[[#This Row],[CustomerID]],Customers[CustomerID],Customers[CustomerName])</f>
        <v>Palesa Khumalo</v>
      </c>
      <c r="F2352" t="s">
        <v>162</v>
      </c>
      <c r="G2352" t="str">
        <f>_xlfn.XLOOKUP(Orders_CLEAN[[#This Row],[ProductID]],Products[ProductID],Products[ProductName])</f>
        <v>Chairs Model 1</v>
      </c>
      <c r="H2352" t="str">
        <f>_xlfn.XLOOKUP(Orders_CLEAN[[#This Row],[ProductName]],Products[ProductName],Products[Category])</f>
        <v>Furniture</v>
      </c>
      <c r="I2352" s="6">
        <f>_xlfn.XLOOKUP(Orders_CLEAN[[#This Row],[ProductID]],Products[ProductID],Products[Cost])</f>
        <v>96.56</v>
      </c>
      <c r="J2352">
        <v>1</v>
      </c>
      <c r="K2352" s="6">
        <v>209.03</v>
      </c>
      <c r="L2352" s="7">
        <v>0.2</v>
      </c>
      <c r="M2352" t="s">
        <v>13</v>
      </c>
      <c r="N2352" t="s">
        <v>21</v>
      </c>
      <c r="O2352" t="str">
        <f>_xlfn.XLOOKUP(Orders_CLEAN[[#This Row],[Region]],Region_lookup[RegionCode],Region_lookup[RegionName])</f>
        <v>KwaZulu-Natal</v>
      </c>
      <c r="P2352" t="s">
        <v>170</v>
      </c>
      <c r="Q2352" t="str">
        <f>_xlfn.XLOOKUP(Orders_CLEAN[[#This Row],[EmployeeID]],Employees[EmployeeID],Employees[EmployeeName])</f>
        <v>Nomvula Le Roux</v>
      </c>
      <c r="R2352" s="8">
        <f>Orders_CLEAN[[#This Row],[Quantity]]*Orders_CLEAN[[#This Row],[UnitPrice]]*(1-Orders_CLEAN[[#This Row],[Discount]])</f>
        <v>167.22400000000002</v>
      </c>
      <c r="S2352" s="8">
        <f>Orders_CLEAN[[#This Row],[Cost]]*Orders_CLEAN[[#This Row],[Quantity]]</f>
        <v>96.56</v>
      </c>
      <c r="T2352" s="8">
        <f>Orders_CLEAN[[#This Row],[LineTotal]]-Orders_CLEAN[[#This Row],[LineCost]]</f>
        <v>70.664000000000016</v>
      </c>
      <c r="U2352" s="8" t="str">
        <f>IFERROR(IF(Orders_CLEAN[[#This Row],[Profit]]/Orders_CLEAN[[#This Row],[LineTotal]]&gt;0.3, "High", IF(Orders_CLEAN[[#This Row],[Profit]]/Orders_CLEAN[[#This Row],[LineTotal]]&gt;=0.15, "Medium", "Low")), "Quantity Error!")</f>
        <v>High</v>
      </c>
      <c r="V2352" s="8" t="str">
        <f>IF(COUNTIF(Returns[OrderID], Orders_CLEAN[[#This Row],[OrderID]])&gt;0, "Yes", "No")</f>
        <v>No</v>
      </c>
      <c r="W2352" s="19">
        <f>IF(Orders_CLEAN[[#This Row],[Returned]]="Yes",1,0)</f>
        <v>0</v>
      </c>
    </row>
    <row r="2353" spans="1:23" x14ac:dyDescent="0.2">
      <c r="A2353" t="s">
        <v>3252</v>
      </c>
      <c r="B2353" s="5">
        <v>45630</v>
      </c>
      <c r="C2353" s="5" t="str">
        <f>IF(Orders_CLEAN[[#This Row],[Quantity]]="", "Quantity Error!", "Q"&amp;ROUNDUP(MONTH(Orders_CLEAN[[#This Row],[OrderDate]])/3,0))</f>
        <v>Q4</v>
      </c>
      <c r="D2353" t="s">
        <v>428</v>
      </c>
      <c r="E2353" t="str">
        <f>_xlfn.XLOOKUP(Orders_CLEAN[[#This Row],[CustomerID]],Customers[CustomerID],Customers[CustomerName])</f>
        <v>Chantelle Steyn</v>
      </c>
      <c r="F2353" t="s">
        <v>127</v>
      </c>
      <c r="G2353" t="str">
        <f>_xlfn.XLOOKUP(Orders_CLEAN[[#This Row],[ProductID]],Products[ProductID],Products[ProductName])</f>
        <v>Staplers Model 3</v>
      </c>
      <c r="H2353" t="str">
        <f>_xlfn.XLOOKUP(Orders_CLEAN[[#This Row],[ProductName]],Products[ProductName],Products[Category])</f>
        <v>Office Supplies</v>
      </c>
      <c r="I2353" s="6">
        <f>_xlfn.XLOOKUP(Orders_CLEAN[[#This Row],[ProductID]],Products[ProductID],Products[Cost])</f>
        <v>250.6</v>
      </c>
      <c r="J2353">
        <v>12</v>
      </c>
      <c r="K2353" s="6">
        <v>418.2</v>
      </c>
      <c r="L2353" s="7">
        <v>0</v>
      </c>
      <c r="M2353" t="s">
        <v>27</v>
      </c>
      <c r="N2353" t="s">
        <v>14</v>
      </c>
      <c r="O2353" t="str">
        <f>_xlfn.XLOOKUP(Orders_CLEAN[[#This Row],[Region]],Region_lookup[RegionCode],Region_lookup[RegionName])</f>
        <v>Western Cape</v>
      </c>
      <c r="P2353" t="s">
        <v>93</v>
      </c>
      <c r="Q2353" t="str">
        <f>_xlfn.XLOOKUP(Orders_CLEAN[[#This Row],[EmployeeID]],Employees[EmployeeID],Employees[EmployeeName])</f>
        <v>Anja Zulu</v>
      </c>
      <c r="R2353" s="8">
        <f>Orders_CLEAN[[#This Row],[Quantity]]*Orders_CLEAN[[#This Row],[UnitPrice]]*(1-Orders_CLEAN[[#This Row],[Discount]])</f>
        <v>5018.3999999999996</v>
      </c>
      <c r="S2353" s="8">
        <f>Orders_CLEAN[[#This Row],[Cost]]*Orders_CLEAN[[#This Row],[Quantity]]</f>
        <v>3007.2</v>
      </c>
      <c r="T2353" s="8">
        <f>Orders_CLEAN[[#This Row],[LineTotal]]-Orders_CLEAN[[#This Row],[LineCost]]</f>
        <v>2011.1999999999998</v>
      </c>
      <c r="U2353" s="8" t="str">
        <f>IFERROR(IF(Orders_CLEAN[[#This Row],[Profit]]/Orders_CLEAN[[#This Row],[LineTotal]]&gt;0.3, "High", IF(Orders_CLEAN[[#This Row],[Profit]]/Orders_CLEAN[[#This Row],[LineTotal]]&gt;=0.15, "Medium", "Low")), "Quantity Error!")</f>
        <v>High</v>
      </c>
      <c r="V2353" s="8" t="str">
        <f>IF(COUNTIF(Returns[OrderID], Orders_CLEAN[[#This Row],[OrderID]])&gt;0, "Yes", "No")</f>
        <v>No</v>
      </c>
      <c r="W2353" s="19">
        <f>IF(Orders_CLEAN[[#This Row],[Returned]]="Yes",1,0)</f>
        <v>0</v>
      </c>
    </row>
    <row r="2354" spans="1:23" x14ac:dyDescent="0.2">
      <c r="A2354" t="s">
        <v>3253</v>
      </c>
      <c r="B2354" s="5">
        <v>45477</v>
      </c>
      <c r="C2354" s="5" t="str">
        <f>IF(Orders_CLEAN[[#This Row],[Quantity]]="", "Quantity Error!", "Q"&amp;ROUNDUP(MONTH(Orders_CLEAN[[#This Row],[OrderDate]])/3,0))</f>
        <v>Q3</v>
      </c>
      <c r="D2354" t="s">
        <v>113</v>
      </c>
      <c r="E2354" t="str">
        <f>_xlfn.XLOOKUP(Orders_CLEAN[[#This Row],[CustomerID]],Customers[CustomerID],Customers[CustomerName])</f>
        <v>Johan Van Der Merwe</v>
      </c>
      <c r="F2354" t="s">
        <v>181</v>
      </c>
      <c r="G2354" t="str">
        <f>_xlfn.XLOOKUP(Orders_CLEAN[[#This Row],[ProductID]],Products[ProductID],Products[ProductName])</f>
        <v>Envelopes Model 1</v>
      </c>
      <c r="H2354" t="str">
        <f>_xlfn.XLOOKUP(Orders_CLEAN[[#This Row],[ProductName]],Products[ProductName],Products[Category])</f>
        <v>Office Supplies</v>
      </c>
      <c r="I2354" s="6">
        <f>_xlfn.XLOOKUP(Orders_CLEAN[[#This Row],[ProductID]],Products[ProductID],Products[Cost])</f>
        <v>76.66</v>
      </c>
      <c r="J2354">
        <v>8</v>
      </c>
      <c r="K2354" s="6">
        <v>117.32</v>
      </c>
      <c r="L2354" s="7">
        <v>0</v>
      </c>
      <c r="M2354" t="s">
        <v>27</v>
      </c>
      <c r="N2354" t="s">
        <v>14</v>
      </c>
      <c r="O2354" t="str">
        <f>_xlfn.XLOOKUP(Orders_CLEAN[[#This Row],[Region]],Region_lookup[RegionCode],Region_lookup[RegionName])</f>
        <v>Western Cape</v>
      </c>
      <c r="P2354" t="s">
        <v>15</v>
      </c>
      <c r="Q2354" t="str">
        <f>_xlfn.XLOOKUP(Orders_CLEAN[[#This Row],[EmployeeID]],Employees[EmployeeID],Employees[EmployeeName])</f>
        <v>Anja Fourie</v>
      </c>
      <c r="R2354" s="8">
        <f>Orders_CLEAN[[#This Row],[Quantity]]*Orders_CLEAN[[#This Row],[UnitPrice]]*(1-Orders_CLEAN[[#This Row],[Discount]])</f>
        <v>938.56</v>
      </c>
      <c r="S2354" s="8">
        <f>Orders_CLEAN[[#This Row],[Cost]]*Orders_CLEAN[[#This Row],[Quantity]]</f>
        <v>613.28</v>
      </c>
      <c r="T2354" s="8">
        <f>Orders_CLEAN[[#This Row],[LineTotal]]-Orders_CLEAN[[#This Row],[LineCost]]</f>
        <v>325.27999999999997</v>
      </c>
      <c r="U2354" s="8" t="str">
        <f>IFERROR(IF(Orders_CLEAN[[#This Row],[Profit]]/Orders_CLEAN[[#This Row],[LineTotal]]&gt;0.3, "High", IF(Orders_CLEAN[[#This Row],[Profit]]/Orders_CLEAN[[#This Row],[LineTotal]]&gt;=0.15, "Medium", "Low")), "Quantity Error!")</f>
        <v>High</v>
      </c>
      <c r="V2354" s="8" t="str">
        <f>IF(COUNTIF(Returns[OrderID], Orders_CLEAN[[#This Row],[OrderID]])&gt;0, "Yes", "No")</f>
        <v>No</v>
      </c>
      <c r="W2354" s="19">
        <f>IF(Orders_CLEAN[[#This Row],[Returned]]="Yes",1,0)</f>
        <v>0</v>
      </c>
    </row>
    <row r="2355" spans="1:23" x14ac:dyDescent="0.2">
      <c r="A2355" t="s">
        <v>3254</v>
      </c>
      <c r="B2355" s="5">
        <v>45834</v>
      </c>
      <c r="C2355" s="5" t="str">
        <f>IF(Orders_CLEAN[[#This Row],[Quantity]]="", "Quantity Error!", "Q"&amp;ROUNDUP(MONTH(Orders_CLEAN[[#This Row],[OrderDate]])/3,0))</f>
        <v>Q2</v>
      </c>
      <c r="D2355" t="s">
        <v>846</v>
      </c>
      <c r="E2355" t="str">
        <f>_xlfn.XLOOKUP(Orders_CLEAN[[#This Row],[CustomerID]],Customers[CustomerID],Customers[CustomerName])</f>
        <v>Kagiso Nkosi</v>
      </c>
      <c r="F2355" t="s">
        <v>88</v>
      </c>
      <c r="G2355" t="str">
        <f>_xlfn.XLOOKUP(Orders_CLEAN[[#This Row],[ProductID]],Products[ProductID],Products[ProductName])</f>
        <v>Tables Model 2</v>
      </c>
      <c r="H2355" t="str">
        <f>_xlfn.XLOOKUP(Orders_CLEAN[[#This Row],[ProductName]],Products[ProductName],Products[Category])</f>
        <v>Furniture</v>
      </c>
      <c r="I2355" s="6">
        <f>_xlfn.XLOOKUP(Orders_CLEAN[[#This Row],[ProductID]],Products[ProductID],Products[Cost])</f>
        <v>752.53</v>
      </c>
      <c r="J2355">
        <v>3</v>
      </c>
      <c r="K2355" s="6">
        <v>1018.12</v>
      </c>
      <c r="L2355" s="7">
        <v>0.05</v>
      </c>
      <c r="M2355" t="s">
        <v>13</v>
      </c>
      <c r="N2355" t="s">
        <v>14</v>
      </c>
      <c r="O2355" t="str">
        <f>_xlfn.XLOOKUP(Orders_CLEAN[[#This Row],[Region]],Region_lookup[RegionCode],Region_lookup[RegionName])</f>
        <v>Western Cape</v>
      </c>
      <c r="P2355" t="s">
        <v>93</v>
      </c>
      <c r="Q2355" t="str">
        <f>_xlfn.XLOOKUP(Orders_CLEAN[[#This Row],[EmployeeID]],Employees[EmployeeID],Employees[EmployeeName])</f>
        <v>Anja Zulu</v>
      </c>
      <c r="R2355" s="8">
        <f>Orders_CLEAN[[#This Row],[Quantity]]*Orders_CLEAN[[#This Row],[UnitPrice]]*(1-Orders_CLEAN[[#This Row],[Discount]])</f>
        <v>2901.6419999999998</v>
      </c>
      <c r="S2355" s="8">
        <f>Orders_CLEAN[[#This Row],[Cost]]*Orders_CLEAN[[#This Row],[Quantity]]</f>
        <v>2257.59</v>
      </c>
      <c r="T2355" s="8">
        <f>Orders_CLEAN[[#This Row],[LineTotal]]-Orders_CLEAN[[#This Row],[LineCost]]</f>
        <v>644.05199999999968</v>
      </c>
      <c r="U2355" s="8" t="str">
        <f>IFERROR(IF(Orders_CLEAN[[#This Row],[Profit]]/Orders_CLEAN[[#This Row],[LineTotal]]&gt;0.3, "High", IF(Orders_CLEAN[[#This Row],[Profit]]/Orders_CLEAN[[#This Row],[LineTotal]]&gt;=0.15, "Medium", "Low")), "Quantity Error!")</f>
        <v>Medium</v>
      </c>
      <c r="V2355" s="8" t="str">
        <f>IF(COUNTIF(Returns[OrderID], Orders_CLEAN[[#This Row],[OrderID]])&gt;0, "Yes", "No")</f>
        <v>No</v>
      </c>
      <c r="W2355" s="19">
        <f>IF(Orders_CLEAN[[#This Row],[Returned]]="Yes",1,0)</f>
        <v>0</v>
      </c>
    </row>
    <row r="2356" spans="1:23" x14ac:dyDescent="0.2">
      <c r="A2356" t="s">
        <v>3255</v>
      </c>
      <c r="B2356" s="5">
        <v>45536</v>
      </c>
      <c r="C2356" s="5" t="str">
        <f>IF(Orders_CLEAN[[#This Row],[Quantity]]="", "Quantity Error!", "Q"&amp;ROUNDUP(MONTH(Orders_CLEAN[[#This Row],[OrderDate]])/3,0))</f>
        <v>Q3</v>
      </c>
      <c r="D2356" t="s">
        <v>77</v>
      </c>
      <c r="E2356" t="str">
        <f>_xlfn.XLOOKUP(Orders_CLEAN[[#This Row],[CustomerID]],Customers[CustomerID],Customers[CustomerName])</f>
        <v>Zanele Dlamini</v>
      </c>
      <c r="F2356" t="s">
        <v>297</v>
      </c>
      <c r="G2356" t="str">
        <f>_xlfn.XLOOKUP(Orders_CLEAN[[#This Row],[ProductID]],Products[ProductID],Products[ProductName])</f>
        <v>Laptops Model 2</v>
      </c>
      <c r="H2356" t="str">
        <f>_xlfn.XLOOKUP(Orders_CLEAN[[#This Row],[ProductName]],Products[ProductName],Products[Category])</f>
        <v>Technology</v>
      </c>
      <c r="I2356" s="6">
        <f>_xlfn.XLOOKUP(Orders_CLEAN[[#This Row],[ProductID]],Products[ProductID],Products[Cost])</f>
        <v>55.26</v>
      </c>
      <c r="J2356">
        <v>10</v>
      </c>
      <c r="K2356" s="6">
        <v>112.32</v>
      </c>
      <c r="L2356" s="7">
        <v>0</v>
      </c>
      <c r="M2356" t="s">
        <v>62</v>
      </c>
      <c r="N2356" t="s">
        <v>47</v>
      </c>
      <c r="O2356" t="str">
        <f>_xlfn.XLOOKUP(Orders_CLEAN[[#This Row],[Region]],Region_lookup[RegionCode],Region_lookup[RegionName])</f>
        <v>Eastern Cape</v>
      </c>
      <c r="P2356" t="s">
        <v>75</v>
      </c>
      <c r="Q2356" t="str">
        <f>_xlfn.XLOOKUP(Orders_CLEAN[[#This Row],[EmployeeID]],Employees[EmployeeID],Employees[EmployeeName])</f>
        <v>Francois Steyn</v>
      </c>
      <c r="R2356" s="8">
        <f>Orders_CLEAN[[#This Row],[Quantity]]*Orders_CLEAN[[#This Row],[UnitPrice]]*(1-Orders_CLEAN[[#This Row],[Discount]])</f>
        <v>1123.1999999999998</v>
      </c>
      <c r="S2356" s="8">
        <f>Orders_CLEAN[[#This Row],[Cost]]*Orders_CLEAN[[#This Row],[Quantity]]</f>
        <v>552.6</v>
      </c>
      <c r="T2356" s="8">
        <f>Orders_CLEAN[[#This Row],[LineTotal]]-Orders_CLEAN[[#This Row],[LineCost]]</f>
        <v>570.5999999999998</v>
      </c>
      <c r="U2356" s="8" t="str">
        <f>IFERROR(IF(Orders_CLEAN[[#This Row],[Profit]]/Orders_CLEAN[[#This Row],[LineTotal]]&gt;0.3, "High", IF(Orders_CLEAN[[#This Row],[Profit]]/Orders_CLEAN[[#This Row],[LineTotal]]&gt;=0.15, "Medium", "Low")), "Quantity Error!")</f>
        <v>High</v>
      </c>
      <c r="V2356" s="8" t="str">
        <f>IF(COUNTIF(Returns[OrderID], Orders_CLEAN[[#This Row],[OrderID]])&gt;0, "Yes", "No")</f>
        <v>No</v>
      </c>
      <c r="W2356" s="19">
        <f>IF(Orders_CLEAN[[#This Row],[Returned]]="Yes",1,0)</f>
        <v>0</v>
      </c>
    </row>
    <row r="2357" spans="1:23" x14ac:dyDescent="0.2">
      <c r="A2357" t="s">
        <v>3256</v>
      </c>
      <c r="B2357" s="5">
        <v>45499</v>
      </c>
      <c r="C2357" s="5" t="str">
        <f>IF(Orders_CLEAN[[#This Row],[Quantity]]="", "Quantity Error!", "Q"&amp;ROUNDUP(MONTH(Orders_CLEAN[[#This Row],[OrderDate]])/3,0))</f>
        <v>Q3</v>
      </c>
      <c r="D2357" t="s">
        <v>99</v>
      </c>
      <c r="E2357" t="str">
        <f>_xlfn.XLOOKUP(Orders_CLEAN[[#This Row],[CustomerID]],Customers[CustomerID],Customers[CustomerName])</f>
        <v>Kagiso Mahlangu</v>
      </c>
      <c r="F2357" t="s">
        <v>181</v>
      </c>
      <c r="G2357" t="str">
        <f>_xlfn.XLOOKUP(Orders_CLEAN[[#This Row],[ProductID]],Products[ProductID],Products[ProductName])</f>
        <v>Envelopes Model 1</v>
      </c>
      <c r="H2357" t="str">
        <f>_xlfn.XLOOKUP(Orders_CLEAN[[#This Row],[ProductName]],Products[ProductName],Products[Category])</f>
        <v>Office Supplies</v>
      </c>
      <c r="I2357" s="6">
        <f>_xlfn.XLOOKUP(Orders_CLEAN[[#This Row],[ProductID]],Products[ProductID],Products[Cost])</f>
        <v>76.66</v>
      </c>
      <c r="J2357">
        <v>2</v>
      </c>
      <c r="K2357" s="6">
        <v>117.32</v>
      </c>
      <c r="L2357" s="7">
        <v>0.1</v>
      </c>
      <c r="M2357" t="s">
        <v>62</v>
      </c>
      <c r="N2357" t="s">
        <v>47</v>
      </c>
      <c r="O2357" t="str">
        <f>_xlfn.XLOOKUP(Orders_CLEAN[[#This Row],[Region]],Region_lookup[RegionCode],Region_lookup[RegionName])</f>
        <v>Eastern Cape</v>
      </c>
      <c r="P2357" t="s">
        <v>48</v>
      </c>
      <c r="Q2357" t="str">
        <f>_xlfn.XLOOKUP(Orders_CLEAN[[#This Row],[EmployeeID]],Employees[EmployeeID],Employees[EmployeeName])</f>
        <v>Sipho Ndlovu</v>
      </c>
      <c r="R2357" s="8">
        <f>Orders_CLEAN[[#This Row],[Quantity]]*Orders_CLEAN[[#This Row],[UnitPrice]]*(1-Orders_CLEAN[[#This Row],[Discount]])</f>
        <v>211.17599999999999</v>
      </c>
      <c r="S2357" s="8">
        <f>Orders_CLEAN[[#This Row],[Cost]]*Orders_CLEAN[[#This Row],[Quantity]]</f>
        <v>153.32</v>
      </c>
      <c r="T2357" s="8">
        <f>Orders_CLEAN[[#This Row],[LineTotal]]-Orders_CLEAN[[#This Row],[LineCost]]</f>
        <v>57.855999999999995</v>
      </c>
      <c r="U2357" s="8" t="str">
        <f>IFERROR(IF(Orders_CLEAN[[#This Row],[Profit]]/Orders_CLEAN[[#This Row],[LineTotal]]&gt;0.3, "High", IF(Orders_CLEAN[[#This Row],[Profit]]/Orders_CLEAN[[#This Row],[LineTotal]]&gt;=0.15, "Medium", "Low")), "Quantity Error!")</f>
        <v>Medium</v>
      </c>
      <c r="V2357" s="8" t="str">
        <f>IF(COUNTIF(Returns[OrderID], Orders_CLEAN[[#This Row],[OrderID]])&gt;0, "Yes", "No")</f>
        <v>No</v>
      </c>
      <c r="W2357" s="19">
        <f>IF(Orders_CLEAN[[#This Row],[Returned]]="Yes",1,0)</f>
        <v>0</v>
      </c>
    </row>
    <row r="2358" spans="1:23" x14ac:dyDescent="0.2">
      <c r="A2358" t="s">
        <v>3257</v>
      </c>
      <c r="B2358" s="5">
        <v>45427</v>
      </c>
      <c r="C2358" s="5" t="str">
        <f>IF(Orders_CLEAN[[#This Row],[Quantity]]="", "Quantity Error!", "Q"&amp;ROUNDUP(MONTH(Orders_CLEAN[[#This Row],[OrderDate]])/3,0))</f>
        <v>Q2</v>
      </c>
      <c r="D2358" t="s">
        <v>64</v>
      </c>
      <c r="E2358" t="str">
        <f>_xlfn.XLOOKUP(Orders_CLEAN[[#This Row],[CustomerID]],Customers[CustomerID],Customers[CustomerName])</f>
        <v>Bongani Van Der Merwe</v>
      </c>
      <c r="F2358" t="s">
        <v>26</v>
      </c>
      <c r="G2358" t="str">
        <f>_xlfn.XLOOKUP(Orders_CLEAN[[#This Row],[ProductID]],Products[ProductID],Products[ProductName])</f>
        <v>Bookcases Model 3</v>
      </c>
      <c r="H2358" t="str">
        <f>_xlfn.XLOOKUP(Orders_CLEAN[[#This Row],[ProductName]],Products[ProductName],Products[Category])</f>
        <v>Furniture</v>
      </c>
      <c r="I2358" s="6">
        <f>_xlfn.XLOOKUP(Orders_CLEAN[[#This Row],[ProductID]],Products[ProductID],Products[Cost])</f>
        <v>431.57</v>
      </c>
      <c r="J2358">
        <v>10</v>
      </c>
      <c r="K2358" s="6">
        <v>725.92</v>
      </c>
      <c r="L2358" s="7">
        <v>0</v>
      </c>
      <c r="M2358" t="s">
        <v>62</v>
      </c>
      <c r="N2358" t="s">
        <v>31</v>
      </c>
      <c r="O2358" t="str">
        <f>_xlfn.XLOOKUP(Orders_CLEAN[[#This Row],[Region]],Region_lookup[RegionCode],Region_lookup[RegionName])</f>
        <v>Gauteng</v>
      </c>
      <c r="P2358" t="s">
        <v>32</v>
      </c>
      <c r="Q2358" t="str">
        <f>_xlfn.XLOOKUP(Orders_CLEAN[[#This Row],[EmployeeID]],Employees[EmployeeID],Employees[EmployeeName])</f>
        <v>Nomvula Mokoena</v>
      </c>
      <c r="R2358" s="8">
        <f>Orders_CLEAN[[#This Row],[Quantity]]*Orders_CLEAN[[#This Row],[UnitPrice]]*(1-Orders_CLEAN[[#This Row],[Discount]])</f>
        <v>7259.2</v>
      </c>
      <c r="S2358" s="8">
        <f>Orders_CLEAN[[#This Row],[Cost]]*Orders_CLEAN[[#This Row],[Quantity]]</f>
        <v>4315.7</v>
      </c>
      <c r="T2358" s="8">
        <f>Orders_CLEAN[[#This Row],[LineTotal]]-Orders_CLEAN[[#This Row],[LineCost]]</f>
        <v>2943.5</v>
      </c>
      <c r="U2358" s="8" t="str">
        <f>IFERROR(IF(Orders_CLEAN[[#This Row],[Profit]]/Orders_CLEAN[[#This Row],[LineTotal]]&gt;0.3, "High", IF(Orders_CLEAN[[#This Row],[Profit]]/Orders_CLEAN[[#This Row],[LineTotal]]&gt;=0.15, "Medium", "Low")), "Quantity Error!")</f>
        <v>High</v>
      </c>
      <c r="V2358" s="8" t="str">
        <f>IF(COUNTIF(Returns[OrderID], Orders_CLEAN[[#This Row],[OrderID]])&gt;0, "Yes", "No")</f>
        <v>No</v>
      </c>
      <c r="W2358" s="19">
        <f>IF(Orders_CLEAN[[#This Row],[Returned]]="Yes",1,0)</f>
        <v>0</v>
      </c>
    </row>
    <row r="2359" spans="1:23" x14ac:dyDescent="0.2">
      <c r="A2359" t="s">
        <v>3258</v>
      </c>
      <c r="B2359" s="5">
        <v>45724</v>
      </c>
      <c r="C2359" s="5" t="str">
        <f>IF(Orders_CLEAN[[#This Row],[Quantity]]="", "Quantity Error!", "Q"&amp;ROUNDUP(MONTH(Orders_CLEAN[[#This Row],[OrderDate]])/3,0))</f>
        <v>Q1</v>
      </c>
      <c r="D2359" t="s">
        <v>84</v>
      </c>
      <c r="E2359" t="str">
        <f>_xlfn.XLOOKUP(Orders_CLEAN[[#This Row],[CustomerID]],Customers[CustomerID],Customers[CustomerName])</f>
        <v>Francois Khumalo</v>
      </c>
      <c r="F2359" t="s">
        <v>144</v>
      </c>
      <c r="G2359" t="str">
        <f>_xlfn.XLOOKUP(Orders_CLEAN[[#This Row],[ProductID]],Products[ProductID],Products[ProductName])</f>
        <v>Bookcases Model 1</v>
      </c>
      <c r="H2359" t="str">
        <f>_xlfn.XLOOKUP(Orders_CLEAN[[#This Row],[ProductName]],Products[ProductName],Products[Category])</f>
        <v>Furniture</v>
      </c>
      <c r="I2359" s="6">
        <f>_xlfn.XLOOKUP(Orders_CLEAN[[#This Row],[ProductID]],Products[ProductID],Products[Cost])</f>
        <v>644.65</v>
      </c>
      <c r="J2359">
        <v>6</v>
      </c>
      <c r="K2359" s="6">
        <v>1029.82</v>
      </c>
      <c r="L2359" s="7">
        <v>0.15</v>
      </c>
      <c r="M2359" t="s">
        <v>36</v>
      </c>
      <c r="N2359" t="s">
        <v>31</v>
      </c>
      <c r="O2359" t="str">
        <f>_xlfn.XLOOKUP(Orders_CLEAN[[#This Row],[Region]],Region_lookup[RegionCode],Region_lookup[RegionName])</f>
        <v>Gauteng</v>
      </c>
      <c r="P2359" t="s">
        <v>32</v>
      </c>
      <c r="Q2359" t="str">
        <f>_xlfn.XLOOKUP(Orders_CLEAN[[#This Row],[EmployeeID]],Employees[EmployeeID],Employees[EmployeeName])</f>
        <v>Nomvula Mokoena</v>
      </c>
      <c r="R2359" s="8">
        <f>Orders_CLEAN[[#This Row],[Quantity]]*Orders_CLEAN[[#This Row],[UnitPrice]]*(1-Orders_CLEAN[[#This Row],[Discount]])</f>
        <v>5252.0820000000003</v>
      </c>
      <c r="S2359" s="8">
        <f>Orders_CLEAN[[#This Row],[Cost]]*Orders_CLEAN[[#This Row],[Quantity]]</f>
        <v>3867.8999999999996</v>
      </c>
      <c r="T2359" s="8">
        <f>Orders_CLEAN[[#This Row],[LineTotal]]-Orders_CLEAN[[#This Row],[LineCost]]</f>
        <v>1384.1820000000007</v>
      </c>
      <c r="U2359" s="8" t="str">
        <f>IFERROR(IF(Orders_CLEAN[[#This Row],[Profit]]/Orders_CLEAN[[#This Row],[LineTotal]]&gt;0.3, "High", IF(Orders_CLEAN[[#This Row],[Profit]]/Orders_CLEAN[[#This Row],[LineTotal]]&gt;=0.15, "Medium", "Low")), "Quantity Error!")</f>
        <v>Medium</v>
      </c>
      <c r="V2359" s="8" t="str">
        <f>IF(COUNTIF(Returns[OrderID], Orders_CLEAN[[#This Row],[OrderID]])&gt;0, "Yes", "No")</f>
        <v>No</v>
      </c>
      <c r="W2359" s="19">
        <f>IF(Orders_CLEAN[[#This Row],[Returned]]="Yes",1,0)</f>
        <v>0</v>
      </c>
    </row>
    <row r="2360" spans="1:23" x14ac:dyDescent="0.2">
      <c r="A2360" t="s">
        <v>3259</v>
      </c>
      <c r="B2360" s="5">
        <v>45625</v>
      </c>
      <c r="C2360" s="5" t="str">
        <f>IF(Orders_CLEAN[[#This Row],[Quantity]]="", "Quantity Error!", "Q"&amp;ROUNDUP(MONTH(Orders_CLEAN[[#This Row],[OrderDate]])/3,0))</f>
        <v>Q4</v>
      </c>
      <c r="D2360" t="s">
        <v>103</v>
      </c>
      <c r="E2360" t="str">
        <f>_xlfn.XLOOKUP(Orders_CLEAN[[#This Row],[CustomerID]],Customers[CustomerID],Customers[CustomerName])</f>
        <v>Kagiso Khumalo</v>
      </c>
      <c r="F2360" t="s">
        <v>174</v>
      </c>
      <c r="G2360" t="str">
        <f>_xlfn.XLOOKUP(Orders_CLEAN[[#This Row],[ProductID]],Products[ProductID],Products[ProductName])</f>
        <v>Printers Model 4</v>
      </c>
      <c r="H2360" t="str">
        <f>_xlfn.XLOOKUP(Orders_CLEAN[[#This Row],[ProductName]],Products[ProductName],Products[Category])</f>
        <v>Technology</v>
      </c>
      <c r="I2360" s="6">
        <f>_xlfn.XLOOKUP(Orders_CLEAN[[#This Row],[ProductID]],Products[ProductID],Products[Cost])</f>
        <v>83.72</v>
      </c>
      <c r="J2360">
        <v>5</v>
      </c>
      <c r="K2360" s="6">
        <v>143.57</v>
      </c>
      <c r="L2360" s="7">
        <v>0</v>
      </c>
      <c r="M2360" t="s">
        <v>27</v>
      </c>
      <c r="N2360" t="s">
        <v>21</v>
      </c>
      <c r="O2360" t="str">
        <f>_xlfn.XLOOKUP(Orders_CLEAN[[#This Row],[Region]],Region_lookup[RegionCode],Region_lookup[RegionName])</f>
        <v>KwaZulu-Natal</v>
      </c>
      <c r="P2360" t="s">
        <v>22</v>
      </c>
      <c r="Q2360" t="str">
        <f>_xlfn.XLOOKUP(Orders_CLEAN[[#This Row],[EmployeeID]],Employees[EmployeeID],Employees[EmployeeName])</f>
        <v>Thabo Le Roux</v>
      </c>
      <c r="R2360" s="8">
        <f>Orders_CLEAN[[#This Row],[Quantity]]*Orders_CLEAN[[#This Row],[UnitPrice]]*(1-Orders_CLEAN[[#This Row],[Discount]])</f>
        <v>717.84999999999991</v>
      </c>
      <c r="S2360" s="8">
        <f>Orders_CLEAN[[#This Row],[Cost]]*Orders_CLEAN[[#This Row],[Quantity]]</f>
        <v>418.6</v>
      </c>
      <c r="T2360" s="8">
        <f>Orders_CLEAN[[#This Row],[LineTotal]]-Orders_CLEAN[[#This Row],[LineCost]]</f>
        <v>299.24999999999989</v>
      </c>
      <c r="U2360" s="8" t="str">
        <f>IFERROR(IF(Orders_CLEAN[[#This Row],[Profit]]/Orders_CLEAN[[#This Row],[LineTotal]]&gt;0.3, "High", IF(Orders_CLEAN[[#This Row],[Profit]]/Orders_CLEAN[[#This Row],[LineTotal]]&gt;=0.15, "Medium", "Low")), "Quantity Error!")</f>
        <v>High</v>
      </c>
      <c r="V2360" s="8" t="str">
        <f>IF(COUNTIF(Returns[OrderID], Orders_CLEAN[[#This Row],[OrderID]])&gt;0, "Yes", "No")</f>
        <v>No</v>
      </c>
      <c r="W2360" s="19">
        <f>IF(Orders_CLEAN[[#This Row],[Returned]]="Yes",1,0)</f>
        <v>0</v>
      </c>
    </row>
    <row r="2361" spans="1:23" x14ac:dyDescent="0.2">
      <c r="A2361" t="s">
        <v>3260</v>
      </c>
      <c r="B2361" s="5">
        <v>45484</v>
      </c>
      <c r="C2361" s="5" t="str">
        <f>IF(Orders_CLEAN[[#This Row],[Quantity]]="", "Quantity Error!", "Q"&amp;ROUNDUP(MONTH(Orders_CLEAN[[#This Row],[OrderDate]])/3,0))</f>
        <v>Q3</v>
      </c>
      <c r="D2361" t="s">
        <v>147</v>
      </c>
      <c r="E2361" t="str">
        <f>_xlfn.XLOOKUP(Orders_CLEAN[[#This Row],[CustomerID]],Customers[CustomerID],Customers[CustomerName])</f>
        <v>Anja Botha</v>
      </c>
      <c r="F2361" t="s">
        <v>537</v>
      </c>
      <c r="G2361" t="str">
        <f>_xlfn.XLOOKUP(Orders_CLEAN[[#This Row],[ProductID]],Products[ProductID],Products[ProductName])</f>
        <v>Desks Model 4</v>
      </c>
      <c r="H2361" t="str">
        <f>_xlfn.XLOOKUP(Orders_CLEAN[[#This Row],[ProductName]],Products[ProductName],Products[Category])</f>
        <v>Furniture</v>
      </c>
      <c r="I2361" s="6">
        <f>_xlfn.XLOOKUP(Orders_CLEAN[[#This Row],[ProductID]],Products[ProductID],Products[Cost])</f>
        <v>598.51</v>
      </c>
      <c r="J2361">
        <v>2</v>
      </c>
      <c r="K2361" s="6">
        <v>940.73</v>
      </c>
      <c r="L2361" s="7">
        <v>0.2</v>
      </c>
      <c r="M2361" t="s">
        <v>27</v>
      </c>
      <c r="N2361" t="s">
        <v>31</v>
      </c>
      <c r="O2361" t="str">
        <f>_xlfn.XLOOKUP(Orders_CLEAN[[#This Row],[Region]],Region_lookup[RegionCode],Region_lookup[RegionName])</f>
        <v>Gauteng</v>
      </c>
      <c r="P2361" t="s">
        <v>32</v>
      </c>
      <c r="Q2361" t="str">
        <f>_xlfn.XLOOKUP(Orders_CLEAN[[#This Row],[EmployeeID]],Employees[EmployeeID],Employees[EmployeeName])</f>
        <v>Nomvula Mokoena</v>
      </c>
      <c r="R2361" s="8">
        <f>Orders_CLEAN[[#This Row],[Quantity]]*Orders_CLEAN[[#This Row],[UnitPrice]]*(1-Orders_CLEAN[[#This Row],[Discount]])</f>
        <v>1505.1680000000001</v>
      </c>
      <c r="S2361" s="8">
        <f>Orders_CLEAN[[#This Row],[Cost]]*Orders_CLEAN[[#This Row],[Quantity]]</f>
        <v>1197.02</v>
      </c>
      <c r="T2361" s="8">
        <f>Orders_CLEAN[[#This Row],[LineTotal]]-Orders_CLEAN[[#This Row],[LineCost]]</f>
        <v>308.14800000000014</v>
      </c>
      <c r="U2361" s="8" t="str">
        <f>IFERROR(IF(Orders_CLEAN[[#This Row],[Profit]]/Orders_CLEAN[[#This Row],[LineTotal]]&gt;0.3, "High", IF(Orders_CLEAN[[#This Row],[Profit]]/Orders_CLEAN[[#This Row],[LineTotal]]&gt;=0.15, "Medium", "Low")), "Quantity Error!")</f>
        <v>Medium</v>
      </c>
      <c r="V2361" s="8" t="str">
        <f>IF(COUNTIF(Returns[OrderID], Orders_CLEAN[[#This Row],[OrderID]])&gt;0, "Yes", "No")</f>
        <v>No</v>
      </c>
      <c r="W2361" s="19">
        <f>IF(Orders_CLEAN[[#This Row],[Returned]]="Yes",1,0)</f>
        <v>0</v>
      </c>
    </row>
    <row r="2362" spans="1:23" x14ac:dyDescent="0.2">
      <c r="A2362" t="s">
        <v>3261</v>
      </c>
      <c r="B2362" s="5">
        <v>45689</v>
      </c>
      <c r="C2362" s="5" t="str">
        <f>IF(Orders_CLEAN[[#This Row],[Quantity]]="", "Quantity Error!", "Q"&amp;ROUNDUP(MONTH(Orders_CLEAN[[#This Row],[OrderDate]])/3,0))</f>
        <v>Q1</v>
      </c>
      <c r="D2362" t="s">
        <v>50</v>
      </c>
      <c r="E2362" t="str">
        <f>_xlfn.XLOOKUP(Orders_CLEAN[[#This Row],[CustomerID]],Customers[CustomerID],Customers[CustomerName])</f>
        <v>Precious Steyn</v>
      </c>
      <c r="F2362" t="s">
        <v>65</v>
      </c>
      <c r="G2362" t="str">
        <f>_xlfn.XLOOKUP(Orders_CLEAN[[#This Row],[ProductID]],Products[ProductID],Products[ProductName])</f>
        <v>Bookcases Model 2</v>
      </c>
      <c r="H2362" t="str">
        <f>_xlfn.XLOOKUP(Orders_CLEAN[[#This Row],[ProductName]],Products[ProductName],Products[Category])</f>
        <v>Furniture</v>
      </c>
      <c r="I2362" s="6">
        <f>_xlfn.XLOOKUP(Orders_CLEAN[[#This Row],[ProductID]],Products[ProductID],Products[Cost])</f>
        <v>633.59</v>
      </c>
      <c r="J2362">
        <v>4</v>
      </c>
      <c r="K2362" s="6">
        <v>800.37</v>
      </c>
      <c r="L2362" s="7">
        <v>0.05</v>
      </c>
      <c r="M2362" t="s">
        <v>27</v>
      </c>
      <c r="N2362" t="s">
        <v>31</v>
      </c>
      <c r="O2362" t="str">
        <f>_xlfn.XLOOKUP(Orders_CLEAN[[#This Row],[Region]],Region_lookup[RegionCode],Region_lookup[RegionName])</f>
        <v>Gauteng</v>
      </c>
      <c r="P2362" t="s">
        <v>32</v>
      </c>
      <c r="Q2362" t="str">
        <f>_xlfn.XLOOKUP(Orders_CLEAN[[#This Row],[EmployeeID]],Employees[EmployeeID],Employees[EmployeeName])</f>
        <v>Nomvula Mokoena</v>
      </c>
      <c r="R2362" s="8">
        <f>Orders_CLEAN[[#This Row],[Quantity]]*Orders_CLEAN[[#This Row],[UnitPrice]]*(1-Orders_CLEAN[[#This Row],[Discount]])</f>
        <v>3041.4059999999999</v>
      </c>
      <c r="S2362" s="8">
        <f>Orders_CLEAN[[#This Row],[Cost]]*Orders_CLEAN[[#This Row],[Quantity]]</f>
        <v>2534.36</v>
      </c>
      <c r="T2362" s="8">
        <f>Orders_CLEAN[[#This Row],[LineTotal]]-Orders_CLEAN[[#This Row],[LineCost]]</f>
        <v>507.04599999999982</v>
      </c>
      <c r="U2362" s="8" t="str">
        <f>IFERROR(IF(Orders_CLEAN[[#This Row],[Profit]]/Orders_CLEAN[[#This Row],[LineTotal]]&gt;0.3, "High", IF(Orders_CLEAN[[#This Row],[Profit]]/Orders_CLEAN[[#This Row],[LineTotal]]&gt;=0.15, "Medium", "Low")), "Quantity Error!")</f>
        <v>Medium</v>
      </c>
      <c r="V2362" s="8" t="str">
        <f>IF(COUNTIF(Returns[OrderID], Orders_CLEAN[[#This Row],[OrderID]])&gt;0, "Yes", "No")</f>
        <v>No</v>
      </c>
      <c r="W2362" s="19">
        <f>IF(Orders_CLEAN[[#This Row],[Returned]]="Yes",1,0)</f>
        <v>0</v>
      </c>
    </row>
    <row r="2363" spans="1:23" x14ac:dyDescent="0.2">
      <c r="A2363" t="s">
        <v>3262</v>
      </c>
      <c r="B2363" s="5">
        <v>45716</v>
      </c>
      <c r="C2363" s="5" t="str">
        <f>IF(Orders_CLEAN[[#This Row],[Quantity]]="", "Quantity Error!", "Q"&amp;ROUNDUP(MONTH(Orders_CLEAN[[#This Row],[OrderDate]])/3,0))</f>
        <v>Q1</v>
      </c>
      <c r="D2363" t="s">
        <v>227</v>
      </c>
      <c r="E2363" t="str">
        <f>_xlfn.XLOOKUP(Orders_CLEAN[[#This Row],[CustomerID]],Customers[CustomerID],Customers[CustomerName])</f>
        <v>Thabo Mbatha</v>
      </c>
      <c r="F2363" t="s">
        <v>26</v>
      </c>
      <c r="G2363" t="str">
        <f>_xlfn.XLOOKUP(Orders_CLEAN[[#This Row],[ProductID]],Products[ProductID],Products[ProductName])</f>
        <v>Bookcases Model 3</v>
      </c>
      <c r="H2363" t="str">
        <f>_xlfn.XLOOKUP(Orders_CLEAN[[#This Row],[ProductName]],Products[ProductName],Products[Category])</f>
        <v>Furniture</v>
      </c>
      <c r="I2363" s="6">
        <f>_xlfn.XLOOKUP(Orders_CLEAN[[#This Row],[ProductID]],Products[ProductID],Products[Cost])</f>
        <v>431.57</v>
      </c>
      <c r="J2363">
        <v>7</v>
      </c>
      <c r="K2363" s="6">
        <v>725.92</v>
      </c>
      <c r="L2363" s="7">
        <v>0.1</v>
      </c>
      <c r="M2363" t="s">
        <v>13</v>
      </c>
      <c r="N2363" t="s">
        <v>31</v>
      </c>
      <c r="O2363" t="str">
        <f>_xlfn.XLOOKUP(Orders_CLEAN[[#This Row],[Region]],Region_lookup[RegionCode],Region_lookup[RegionName])</f>
        <v>Gauteng</v>
      </c>
      <c r="P2363" t="s">
        <v>52</v>
      </c>
      <c r="Q2363" t="str">
        <f>_xlfn.XLOOKUP(Orders_CLEAN[[#This Row],[EmployeeID]],Employees[EmployeeID],Employees[EmployeeName])</f>
        <v>Precious Mbatha</v>
      </c>
      <c r="R2363" s="8">
        <f>Orders_CLEAN[[#This Row],[Quantity]]*Orders_CLEAN[[#This Row],[UnitPrice]]*(1-Orders_CLEAN[[#This Row],[Discount]])</f>
        <v>4573.2959999999994</v>
      </c>
      <c r="S2363" s="8">
        <f>Orders_CLEAN[[#This Row],[Cost]]*Orders_CLEAN[[#This Row],[Quantity]]</f>
        <v>3020.99</v>
      </c>
      <c r="T2363" s="8">
        <f>Orders_CLEAN[[#This Row],[LineTotal]]-Orders_CLEAN[[#This Row],[LineCost]]</f>
        <v>1552.3059999999996</v>
      </c>
      <c r="U2363" s="8" t="str">
        <f>IFERROR(IF(Orders_CLEAN[[#This Row],[Profit]]/Orders_CLEAN[[#This Row],[LineTotal]]&gt;0.3, "High", IF(Orders_CLEAN[[#This Row],[Profit]]/Orders_CLEAN[[#This Row],[LineTotal]]&gt;=0.15, "Medium", "Low")), "Quantity Error!")</f>
        <v>High</v>
      </c>
      <c r="V2363" s="8" t="str">
        <f>IF(COUNTIF(Returns[OrderID], Orders_CLEAN[[#This Row],[OrderID]])&gt;0, "Yes", "No")</f>
        <v>No</v>
      </c>
      <c r="W2363" s="19">
        <f>IF(Orders_CLEAN[[#This Row],[Returned]]="Yes",1,0)</f>
        <v>0</v>
      </c>
    </row>
    <row r="2364" spans="1:23" x14ac:dyDescent="0.2">
      <c r="A2364" t="s">
        <v>3264</v>
      </c>
      <c r="B2364" s="5">
        <v>45336</v>
      </c>
      <c r="C2364" s="5" t="str">
        <f>IF(Orders_CLEAN[[#This Row],[Quantity]]="", "Quantity Error!", "Q"&amp;ROUNDUP(MONTH(Orders_CLEAN[[#This Row],[OrderDate]])/3,0))</f>
        <v>Q1</v>
      </c>
      <c r="D2364" t="s">
        <v>254</v>
      </c>
      <c r="E2364" t="str">
        <f>_xlfn.XLOOKUP(Orders_CLEAN[[#This Row],[CustomerID]],Customers[CustomerID],Customers[CustomerName])</f>
        <v>Werner Sithole</v>
      </c>
      <c r="F2364" t="s">
        <v>192</v>
      </c>
      <c r="G2364" t="str">
        <f>_xlfn.XLOOKUP(Orders_CLEAN[[#This Row],[ProductID]],Products[ProductID],Products[ProductName])</f>
        <v>Laptops Model 1</v>
      </c>
      <c r="H2364" t="str">
        <f>_xlfn.XLOOKUP(Orders_CLEAN[[#This Row],[ProductName]],Products[ProductName],Products[Category])</f>
        <v>Technology</v>
      </c>
      <c r="I2364" s="6">
        <f>_xlfn.XLOOKUP(Orders_CLEAN[[#This Row],[ProductID]],Products[ProductID],Products[Cost])</f>
        <v>732.63</v>
      </c>
      <c r="J2364">
        <v>5</v>
      </c>
      <c r="K2364" s="6">
        <v>1069.8599999999999</v>
      </c>
      <c r="L2364" s="7">
        <v>0</v>
      </c>
      <c r="M2364" t="s">
        <v>13</v>
      </c>
      <c r="N2364" t="s">
        <v>21</v>
      </c>
      <c r="O2364" t="str">
        <f>_xlfn.XLOOKUP(Orders_CLEAN[[#This Row],[Region]],Region_lookup[RegionCode],Region_lookup[RegionName])</f>
        <v>KwaZulu-Natal</v>
      </c>
      <c r="P2364" t="s">
        <v>97</v>
      </c>
      <c r="Q2364" t="str">
        <f>_xlfn.XLOOKUP(Orders_CLEAN[[#This Row],[EmployeeID]],Employees[EmployeeID],Employees[EmployeeName])</f>
        <v>Bongani Sithole</v>
      </c>
      <c r="R2364" s="8">
        <f>Orders_CLEAN[[#This Row],[Quantity]]*Orders_CLEAN[[#This Row],[UnitPrice]]*(1-Orders_CLEAN[[#This Row],[Discount]])</f>
        <v>5349.2999999999993</v>
      </c>
      <c r="S2364" s="8">
        <f>Orders_CLEAN[[#This Row],[Cost]]*Orders_CLEAN[[#This Row],[Quantity]]</f>
        <v>3663.15</v>
      </c>
      <c r="T2364" s="8">
        <f>Orders_CLEAN[[#This Row],[LineTotal]]-Orders_CLEAN[[#This Row],[LineCost]]</f>
        <v>1686.1499999999992</v>
      </c>
      <c r="U2364" s="8" t="str">
        <f>IFERROR(IF(Orders_CLEAN[[#This Row],[Profit]]/Orders_CLEAN[[#This Row],[LineTotal]]&gt;0.3, "High", IF(Orders_CLEAN[[#This Row],[Profit]]/Orders_CLEAN[[#This Row],[LineTotal]]&gt;=0.15, "Medium", "Low")), "Quantity Error!")</f>
        <v>High</v>
      </c>
      <c r="V2364" s="8" t="str">
        <f>IF(COUNTIF(Returns[OrderID], Orders_CLEAN[[#This Row],[OrderID]])&gt;0, "Yes", "No")</f>
        <v>No</v>
      </c>
      <c r="W2364" s="19">
        <f>IF(Orders_CLEAN[[#This Row],[Returned]]="Yes",1,0)</f>
        <v>0</v>
      </c>
    </row>
    <row r="2365" spans="1:23" x14ac:dyDescent="0.2">
      <c r="A2365" t="s">
        <v>3265</v>
      </c>
      <c r="B2365" s="5">
        <v>45590</v>
      </c>
      <c r="C2365" s="5" t="str">
        <f>IF(Orders_CLEAN[[#This Row],[Quantity]]="", "Quantity Error!", "Q"&amp;ROUNDUP(MONTH(Orders_CLEAN[[#This Row],[OrderDate]])/3,0))</f>
        <v>Q4</v>
      </c>
      <c r="D2365" t="s">
        <v>141</v>
      </c>
      <c r="E2365" t="str">
        <f>_xlfn.XLOOKUP(Orders_CLEAN[[#This Row],[CustomerID]],Customers[CustomerID],Customers[CustomerName])</f>
        <v>Anja Molefe</v>
      </c>
      <c r="F2365" t="s">
        <v>108</v>
      </c>
      <c r="G2365" t="str">
        <f>_xlfn.XLOOKUP(Orders_CLEAN[[#This Row],[ProductID]],Products[ProductID],Products[ProductName])</f>
        <v>Staplers Model 2</v>
      </c>
      <c r="H2365" t="str">
        <f>_xlfn.XLOOKUP(Orders_CLEAN[[#This Row],[ProductName]],Products[ProductName],Products[Category])</f>
        <v>Office Supplies</v>
      </c>
      <c r="I2365" s="6">
        <f>_xlfn.XLOOKUP(Orders_CLEAN[[#This Row],[ProductID]],Products[ProductID],Products[Cost])</f>
        <v>723.21</v>
      </c>
      <c r="J2365">
        <v>7</v>
      </c>
      <c r="K2365" s="6">
        <v>1348.08</v>
      </c>
      <c r="L2365" s="7">
        <v>0.2</v>
      </c>
      <c r="M2365" t="s">
        <v>27</v>
      </c>
      <c r="N2365" t="s">
        <v>14</v>
      </c>
      <c r="O2365" t="str">
        <f>_xlfn.XLOOKUP(Orders_CLEAN[[#This Row],[Region]],Region_lookup[RegionCode],Region_lookup[RegionName])</f>
        <v>Western Cape</v>
      </c>
      <c r="P2365" t="s">
        <v>93</v>
      </c>
      <c r="Q2365" t="str">
        <f>_xlfn.XLOOKUP(Orders_CLEAN[[#This Row],[EmployeeID]],Employees[EmployeeID],Employees[EmployeeName])</f>
        <v>Anja Zulu</v>
      </c>
      <c r="R2365" s="8">
        <f>Orders_CLEAN[[#This Row],[Quantity]]*Orders_CLEAN[[#This Row],[UnitPrice]]*(1-Orders_CLEAN[[#This Row],[Discount]])</f>
        <v>7549.2479999999996</v>
      </c>
      <c r="S2365" s="8">
        <f>Orders_CLEAN[[#This Row],[Cost]]*Orders_CLEAN[[#This Row],[Quantity]]</f>
        <v>5062.47</v>
      </c>
      <c r="T2365" s="8">
        <f>Orders_CLEAN[[#This Row],[LineTotal]]-Orders_CLEAN[[#This Row],[LineCost]]</f>
        <v>2486.7779999999993</v>
      </c>
      <c r="U2365" s="8" t="str">
        <f>IFERROR(IF(Orders_CLEAN[[#This Row],[Profit]]/Orders_CLEAN[[#This Row],[LineTotal]]&gt;0.3, "High", IF(Orders_CLEAN[[#This Row],[Profit]]/Orders_CLEAN[[#This Row],[LineTotal]]&gt;=0.15, "Medium", "Low")), "Quantity Error!")</f>
        <v>High</v>
      </c>
      <c r="V2365" s="8" t="str">
        <f>IF(COUNTIF(Returns[OrderID], Orders_CLEAN[[#This Row],[OrderID]])&gt;0, "Yes", "No")</f>
        <v>No</v>
      </c>
      <c r="W2365" s="19">
        <f>IF(Orders_CLEAN[[#This Row],[Returned]]="Yes",1,0)</f>
        <v>0</v>
      </c>
    </row>
    <row r="2366" spans="1:23" x14ac:dyDescent="0.2">
      <c r="A2366" t="s">
        <v>3266</v>
      </c>
      <c r="B2366" s="5">
        <v>45414</v>
      </c>
      <c r="C2366" s="5" t="str">
        <f>IF(Orders_CLEAN[[#This Row],[Quantity]]="", "Quantity Error!", "Q"&amp;ROUNDUP(MONTH(Orders_CLEAN[[#This Row],[OrderDate]])/3,0))</f>
        <v>Q2</v>
      </c>
      <c r="D2366" t="s">
        <v>310</v>
      </c>
      <c r="E2366" t="str">
        <f>_xlfn.XLOOKUP(Orders_CLEAN[[#This Row],[CustomerID]],Customers[CustomerID],Customers[CustomerName])</f>
        <v>Riaan Khumalo</v>
      </c>
      <c r="F2366" t="s">
        <v>155</v>
      </c>
      <c r="G2366" t="str">
        <f>_xlfn.XLOOKUP(Orders_CLEAN[[#This Row],[ProductID]],Products[ProductID],Products[ProductName])</f>
        <v>Monitors Model 1</v>
      </c>
      <c r="H2366" t="str">
        <f>_xlfn.XLOOKUP(Orders_CLEAN[[#This Row],[ProductName]],Products[ProductName],Products[Category])</f>
        <v>Technology</v>
      </c>
      <c r="I2366" s="6">
        <f>_xlfn.XLOOKUP(Orders_CLEAN[[#This Row],[ProductID]],Products[ProductID],Products[Cost])</f>
        <v>757.28</v>
      </c>
      <c r="J2366">
        <v>2</v>
      </c>
      <c r="K2366" s="6">
        <v>1165.56</v>
      </c>
      <c r="L2366" s="7">
        <v>0.2</v>
      </c>
      <c r="M2366" t="s">
        <v>27</v>
      </c>
      <c r="N2366" t="s">
        <v>14</v>
      </c>
      <c r="O2366" t="str">
        <f>_xlfn.XLOOKUP(Orders_CLEAN[[#This Row],[Region]],Region_lookup[RegionCode],Region_lookup[RegionName])</f>
        <v>Western Cape</v>
      </c>
      <c r="P2366" t="s">
        <v>15</v>
      </c>
      <c r="Q2366" t="str">
        <f>_xlfn.XLOOKUP(Orders_CLEAN[[#This Row],[EmployeeID]],Employees[EmployeeID],Employees[EmployeeName])</f>
        <v>Anja Fourie</v>
      </c>
      <c r="R2366" s="8">
        <f>Orders_CLEAN[[#This Row],[Quantity]]*Orders_CLEAN[[#This Row],[UnitPrice]]*(1-Orders_CLEAN[[#This Row],[Discount]])</f>
        <v>1864.896</v>
      </c>
      <c r="S2366" s="8">
        <f>Orders_CLEAN[[#This Row],[Cost]]*Orders_CLEAN[[#This Row],[Quantity]]</f>
        <v>1514.56</v>
      </c>
      <c r="T2366" s="8">
        <f>Orders_CLEAN[[#This Row],[LineTotal]]-Orders_CLEAN[[#This Row],[LineCost]]</f>
        <v>350.33600000000001</v>
      </c>
      <c r="U2366" s="8" t="str">
        <f>IFERROR(IF(Orders_CLEAN[[#This Row],[Profit]]/Orders_CLEAN[[#This Row],[LineTotal]]&gt;0.3, "High", IF(Orders_CLEAN[[#This Row],[Profit]]/Orders_CLEAN[[#This Row],[LineTotal]]&gt;=0.15, "Medium", "Low")), "Quantity Error!")</f>
        <v>Medium</v>
      </c>
      <c r="V2366" s="8" t="str">
        <f>IF(COUNTIF(Returns[OrderID], Orders_CLEAN[[#This Row],[OrderID]])&gt;0, "Yes", "No")</f>
        <v>No</v>
      </c>
      <c r="W2366" s="19">
        <f>IF(Orders_CLEAN[[#This Row],[Returned]]="Yes",1,0)</f>
        <v>0</v>
      </c>
    </row>
    <row r="2367" spans="1:23" x14ac:dyDescent="0.2">
      <c r="A2367" t="s">
        <v>3268</v>
      </c>
      <c r="B2367" s="5">
        <v>45683</v>
      </c>
      <c r="C2367" s="5" t="str">
        <f>IF(Orders_CLEAN[[#This Row],[Quantity]]="", "Quantity Error!", "Q"&amp;ROUNDUP(MONTH(Orders_CLEAN[[#This Row],[OrderDate]])/3,0))</f>
        <v>Q1</v>
      </c>
      <c r="D2367" t="s">
        <v>783</v>
      </c>
      <c r="E2367" t="str">
        <f>_xlfn.XLOOKUP(Orders_CLEAN[[#This Row],[CustomerID]],Customers[CustomerID],Customers[CustomerName])</f>
        <v>Francois Mokoena</v>
      </c>
      <c r="F2367" t="s">
        <v>88</v>
      </c>
      <c r="G2367" t="str">
        <f>_xlfn.XLOOKUP(Orders_CLEAN[[#This Row],[ProductID]],Products[ProductID],Products[ProductName])</f>
        <v>Tables Model 2</v>
      </c>
      <c r="H2367" t="str">
        <f>_xlfn.XLOOKUP(Orders_CLEAN[[#This Row],[ProductName]],Products[ProductName],Products[Category])</f>
        <v>Furniture</v>
      </c>
      <c r="I2367" s="6">
        <f>_xlfn.XLOOKUP(Orders_CLEAN[[#This Row],[ProductID]],Products[ProductID],Products[Cost])</f>
        <v>752.53</v>
      </c>
      <c r="J2367">
        <v>1</v>
      </c>
      <c r="K2367" s="6">
        <v>1018.12</v>
      </c>
      <c r="L2367" s="7">
        <v>0.1</v>
      </c>
      <c r="M2367" t="s">
        <v>27</v>
      </c>
      <c r="N2367" t="s">
        <v>21</v>
      </c>
      <c r="O2367" t="str">
        <f>_xlfn.XLOOKUP(Orders_CLEAN[[#This Row],[Region]],Region_lookup[RegionCode],Region_lookup[RegionName])</f>
        <v>KwaZulu-Natal</v>
      </c>
      <c r="P2367" t="s">
        <v>97</v>
      </c>
      <c r="Q2367" t="str">
        <f>_xlfn.XLOOKUP(Orders_CLEAN[[#This Row],[EmployeeID]],Employees[EmployeeID],Employees[EmployeeName])</f>
        <v>Bongani Sithole</v>
      </c>
      <c r="R2367" s="8">
        <f>Orders_CLEAN[[#This Row],[Quantity]]*Orders_CLEAN[[#This Row],[UnitPrice]]*(1-Orders_CLEAN[[#This Row],[Discount]])</f>
        <v>916.30799999999999</v>
      </c>
      <c r="S2367" s="8">
        <f>Orders_CLEAN[[#This Row],[Cost]]*Orders_CLEAN[[#This Row],[Quantity]]</f>
        <v>752.53</v>
      </c>
      <c r="T2367" s="8">
        <f>Orders_CLEAN[[#This Row],[LineTotal]]-Orders_CLEAN[[#This Row],[LineCost]]</f>
        <v>163.77800000000002</v>
      </c>
      <c r="U2367" s="8" t="str">
        <f>IFERROR(IF(Orders_CLEAN[[#This Row],[Profit]]/Orders_CLEAN[[#This Row],[LineTotal]]&gt;0.3, "High", IF(Orders_CLEAN[[#This Row],[Profit]]/Orders_CLEAN[[#This Row],[LineTotal]]&gt;=0.15, "Medium", "Low")), "Quantity Error!")</f>
        <v>Medium</v>
      </c>
      <c r="V2367" s="8" t="str">
        <f>IF(COUNTIF(Returns[OrderID], Orders_CLEAN[[#This Row],[OrderID]])&gt;0, "Yes", "No")</f>
        <v>No</v>
      </c>
      <c r="W2367" s="19">
        <f>IF(Orders_CLEAN[[#This Row],[Returned]]="Yes",1,0)</f>
        <v>0</v>
      </c>
    </row>
    <row r="2368" spans="1:23" x14ac:dyDescent="0.2">
      <c r="A2368" t="s">
        <v>3269</v>
      </c>
      <c r="B2368" s="5">
        <v>45634</v>
      </c>
      <c r="C2368" s="5" t="str">
        <f>IF(Orders_CLEAN[[#This Row],[Quantity]]="", "Quantity Error!", "Q"&amp;ROUNDUP(MONTH(Orders_CLEAN[[#This Row],[OrderDate]])/3,0))</f>
        <v>Q4</v>
      </c>
      <c r="D2368" t="s">
        <v>419</v>
      </c>
      <c r="E2368" t="str">
        <f>_xlfn.XLOOKUP(Orders_CLEAN[[#This Row],[CustomerID]],Customers[CustomerID],Customers[CustomerName])</f>
        <v>Aisha Khumalo</v>
      </c>
      <c r="F2368" t="s">
        <v>192</v>
      </c>
      <c r="G2368" t="str">
        <f>_xlfn.XLOOKUP(Orders_CLEAN[[#This Row],[ProductID]],Products[ProductID],Products[ProductName])</f>
        <v>Laptops Model 1</v>
      </c>
      <c r="H2368" t="str">
        <f>_xlfn.XLOOKUP(Orders_CLEAN[[#This Row],[ProductName]],Products[ProductName],Products[Category])</f>
        <v>Technology</v>
      </c>
      <c r="I2368" s="6">
        <f>_xlfn.XLOOKUP(Orders_CLEAN[[#This Row],[ProductID]],Products[ProductID],Products[Cost])</f>
        <v>732.63</v>
      </c>
      <c r="J2368">
        <v>4</v>
      </c>
      <c r="K2368" s="6">
        <v>1069.8599999999999</v>
      </c>
      <c r="L2368" s="7">
        <v>0</v>
      </c>
      <c r="M2368" t="s">
        <v>62</v>
      </c>
      <c r="N2368" t="s">
        <v>47</v>
      </c>
      <c r="O2368" t="str">
        <f>_xlfn.XLOOKUP(Orders_CLEAN[[#This Row],[Region]],Region_lookup[RegionCode],Region_lookup[RegionName])</f>
        <v>Eastern Cape</v>
      </c>
      <c r="P2368" t="s">
        <v>48</v>
      </c>
      <c r="Q2368" t="str">
        <f>_xlfn.XLOOKUP(Orders_CLEAN[[#This Row],[EmployeeID]],Employees[EmployeeID],Employees[EmployeeName])</f>
        <v>Sipho Ndlovu</v>
      </c>
      <c r="R2368" s="8">
        <f>Orders_CLEAN[[#This Row],[Quantity]]*Orders_CLEAN[[#This Row],[UnitPrice]]*(1-Orders_CLEAN[[#This Row],[Discount]])</f>
        <v>4279.4399999999996</v>
      </c>
      <c r="S2368" s="8">
        <f>Orders_CLEAN[[#This Row],[Cost]]*Orders_CLEAN[[#This Row],[Quantity]]</f>
        <v>2930.52</v>
      </c>
      <c r="T2368" s="8">
        <f>Orders_CLEAN[[#This Row],[LineTotal]]-Orders_CLEAN[[#This Row],[LineCost]]</f>
        <v>1348.9199999999996</v>
      </c>
      <c r="U2368" s="8" t="str">
        <f>IFERROR(IF(Orders_CLEAN[[#This Row],[Profit]]/Orders_CLEAN[[#This Row],[LineTotal]]&gt;0.3, "High", IF(Orders_CLEAN[[#This Row],[Profit]]/Orders_CLEAN[[#This Row],[LineTotal]]&gt;=0.15, "Medium", "Low")), "Quantity Error!")</f>
        <v>High</v>
      </c>
      <c r="V2368" s="8" t="str">
        <f>IF(COUNTIF(Returns[OrderID], Orders_CLEAN[[#This Row],[OrderID]])&gt;0, "Yes", "No")</f>
        <v>No</v>
      </c>
      <c r="W2368" s="19">
        <f>IF(Orders_CLEAN[[#This Row],[Returned]]="Yes",1,0)</f>
        <v>0</v>
      </c>
    </row>
    <row r="2369" spans="1:23" x14ac:dyDescent="0.2">
      <c r="A2369" t="s">
        <v>3270</v>
      </c>
      <c r="B2369" s="5">
        <v>45387</v>
      </c>
      <c r="C2369" s="5" t="str">
        <f>IF(Orders_CLEAN[[#This Row],[Quantity]]="", "Quantity Error!", "Q"&amp;ROUNDUP(MONTH(Orders_CLEAN[[#This Row],[OrderDate]])/3,0))</f>
        <v>Q2</v>
      </c>
      <c r="D2369" t="s">
        <v>34</v>
      </c>
      <c r="E2369" t="str">
        <f>_xlfn.XLOOKUP(Orders_CLEAN[[#This Row],[CustomerID]],Customers[CustomerID],Customers[CustomerName])</f>
        <v>Anja Mahlangu</v>
      </c>
      <c r="F2369" t="s">
        <v>26</v>
      </c>
      <c r="G2369" t="str">
        <f>_xlfn.XLOOKUP(Orders_CLEAN[[#This Row],[ProductID]],Products[ProductID],Products[ProductName])</f>
        <v>Bookcases Model 3</v>
      </c>
      <c r="H2369" t="str">
        <f>_xlfn.XLOOKUP(Orders_CLEAN[[#This Row],[ProductName]],Products[ProductName],Products[Category])</f>
        <v>Furniture</v>
      </c>
      <c r="I2369" s="6">
        <f>_xlfn.XLOOKUP(Orders_CLEAN[[#This Row],[ProductID]],Products[ProductID],Products[Cost])</f>
        <v>431.57</v>
      </c>
      <c r="J2369">
        <v>10</v>
      </c>
      <c r="K2369" s="6">
        <v>725.92</v>
      </c>
      <c r="L2369" s="7">
        <v>0.15</v>
      </c>
      <c r="M2369" t="s">
        <v>13</v>
      </c>
      <c r="N2369" t="s">
        <v>14</v>
      </c>
      <c r="O2369" t="str">
        <f>_xlfn.XLOOKUP(Orders_CLEAN[[#This Row],[Region]],Region_lookup[RegionCode],Region_lookup[RegionName])</f>
        <v>Western Cape</v>
      </c>
      <c r="P2369" t="s">
        <v>15</v>
      </c>
      <c r="Q2369" t="str">
        <f>_xlfn.XLOOKUP(Orders_CLEAN[[#This Row],[EmployeeID]],Employees[EmployeeID],Employees[EmployeeName])</f>
        <v>Anja Fourie</v>
      </c>
      <c r="R2369" s="8">
        <f>Orders_CLEAN[[#This Row],[Quantity]]*Orders_CLEAN[[#This Row],[UnitPrice]]*(1-Orders_CLEAN[[#This Row],[Discount]])</f>
        <v>6170.32</v>
      </c>
      <c r="S2369" s="8">
        <f>Orders_CLEAN[[#This Row],[Cost]]*Orders_CLEAN[[#This Row],[Quantity]]</f>
        <v>4315.7</v>
      </c>
      <c r="T2369" s="8">
        <f>Orders_CLEAN[[#This Row],[LineTotal]]-Orders_CLEAN[[#This Row],[LineCost]]</f>
        <v>1854.62</v>
      </c>
      <c r="U2369" s="8" t="str">
        <f>IFERROR(IF(Orders_CLEAN[[#This Row],[Profit]]/Orders_CLEAN[[#This Row],[LineTotal]]&gt;0.3, "High", IF(Orders_CLEAN[[#This Row],[Profit]]/Orders_CLEAN[[#This Row],[LineTotal]]&gt;=0.15, "Medium", "Low")), "Quantity Error!")</f>
        <v>High</v>
      </c>
      <c r="V2369" s="8" t="str">
        <f>IF(COUNTIF(Returns[OrderID], Orders_CLEAN[[#This Row],[OrderID]])&gt;0, "Yes", "No")</f>
        <v>No</v>
      </c>
      <c r="W2369" s="19">
        <f>IF(Orders_CLEAN[[#This Row],[Returned]]="Yes",1,0)</f>
        <v>0</v>
      </c>
    </row>
    <row r="2370" spans="1:23" x14ac:dyDescent="0.2">
      <c r="A2370" t="s">
        <v>3271</v>
      </c>
      <c r="B2370" s="5">
        <v>45398</v>
      </c>
      <c r="C2370" s="5" t="str">
        <f>IF(Orders_CLEAN[[#This Row],[Quantity]]="", "Quantity Error!", "Q"&amp;ROUNDUP(MONTH(Orders_CLEAN[[#This Row],[OrderDate]])/3,0))</f>
        <v>Q2</v>
      </c>
      <c r="D2370" t="s">
        <v>336</v>
      </c>
      <c r="E2370" t="str">
        <f>_xlfn.XLOOKUP(Orders_CLEAN[[#This Row],[CustomerID]],Customers[CustomerID],Customers[CustomerName])</f>
        <v>Sipho Steyn</v>
      </c>
      <c r="F2370" t="s">
        <v>88</v>
      </c>
      <c r="G2370" t="str">
        <f>_xlfn.XLOOKUP(Orders_CLEAN[[#This Row],[ProductID]],Products[ProductID],Products[ProductName])</f>
        <v>Tables Model 2</v>
      </c>
      <c r="H2370" t="str">
        <f>_xlfn.XLOOKUP(Orders_CLEAN[[#This Row],[ProductName]],Products[ProductName],Products[Category])</f>
        <v>Furniture</v>
      </c>
      <c r="I2370" s="6">
        <f>_xlfn.XLOOKUP(Orders_CLEAN[[#This Row],[ProductID]],Products[ProductID],Products[Cost])</f>
        <v>752.53</v>
      </c>
      <c r="J2370">
        <v>5</v>
      </c>
      <c r="K2370" s="6">
        <v>1018.12</v>
      </c>
      <c r="L2370" s="7">
        <v>0.1</v>
      </c>
      <c r="M2370" t="s">
        <v>62</v>
      </c>
      <c r="N2370" t="s">
        <v>21</v>
      </c>
      <c r="O2370" t="str">
        <f>_xlfn.XLOOKUP(Orders_CLEAN[[#This Row],[Region]],Region_lookup[RegionCode],Region_lookup[RegionName])</f>
        <v>KwaZulu-Natal</v>
      </c>
      <c r="P2370" t="s">
        <v>170</v>
      </c>
      <c r="Q2370" t="str">
        <f>_xlfn.XLOOKUP(Orders_CLEAN[[#This Row],[EmployeeID]],Employees[EmployeeID],Employees[EmployeeName])</f>
        <v>Nomvula Le Roux</v>
      </c>
      <c r="R2370" s="8">
        <f>Orders_CLEAN[[#This Row],[Quantity]]*Orders_CLEAN[[#This Row],[UnitPrice]]*(1-Orders_CLEAN[[#This Row],[Discount]])</f>
        <v>4581.5400000000009</v>
      </c>
      <c r="S2370" s="8">
        <f>Orders_CLEAN[[#This Row],[Cost]]*Orders_CLEAN[[#This Row],[Quantity]]</f>
        <v>3762.6499999999996</v>
      </c>
      <c r="T2370" s="8">
        <f>Orders_CLEAN[[#This Row],[LineTotal]]-Orders_CLEAN[[#This Row],[LineCost]]</f>
        <v>818.89000000000124</v>
      </c>
      <c r="U2370" s="8" t="str">
        <f>IFERROR(IF(Orders_CLEAN[[#This Row],[Profit]]/Orders_CLEAN[[#This Row],[LineTotal]]&gt;0.3, "High", IF(Orders_CLEAN[[#This Row],[Profit]]/Orders_CLEAN[[#This Row],[LineTotal]]&gt;=0.15, "Medium", "Low")), "Quantity Error!")</f>
        <v>Medium</v>
      </c>
      <c r="V2370" s="8" t="str">
        <f>IF(COUNTIF(Returns[OrderID], Orders_CLEAN[[#This Row],[OrderID]])&gt;0, "Yes", "No")</f>
        <v>No</v>
      </c>
      <c r="W2370" s="19">
        <f>IF(Orders_CLEAN[[#This Row],[Returned]]="Yes",1,0)</f>
        <v>0</v>
      </c>
    </row>
    <row r="2371" spans="1:23" x14ac:dyDescent="0.2">
      <c r="A2371" t="s">
        <v>3272</v>
      </c>
      <c r="B2371" s="5">
        <v>45559</v>
      </c>
      <c r="C2371" s="5" t="str">
        <f>IF(Orders_CLEAN[[#This Row],[Quantity]]="", "Quantity Error!", "Q"&amp;ROUNDUP(MONTH(Orders_CLEAN[[#This Row],[OrderDate]])/3,0))</f>
        <v>Q3</v>
      </c>
      <c r="D2371" t="s">
        <v>123</v>
      </c>
      <c r="E2371" t="str">
        <f>_xlfn.XLOOKUP(Orders_CLEAN[[#This Row],[CustomerID]],Customers[CustomerID],Customers[CustomerName])</f>
        <v>Nomvula Steyn</v>
      </c>
      <c r="F2371" t="s">
        <v>142</v>
      </c>
      <c r="G2371" t="str">
        <f>_xlfn.XLOOKUP(Orders_CLEAN[[#This Row],[ProductID]],Products[ProductID],Products[ProductName])</f>
        <v>Laptops Model 3</v>
      </c>
      <c r="H2371" t="str">
        <f>_xlfn.XLOOKUP(Orders_CLEAN[[#This Row],[ProductName]],Products[ProductName],Products[Category])</f>
        <v>Technology</v>
      </c>
      <c r="I2371" s="6">
        <f>_xlfn.XLOOKUP(Orders_CLEAN[[#This Row],[ProductID]],Products[ProductID],Products[Cost])</f>
        <v>727.96</v>
      </c>
      <c r="J2371">
        <v>9</v>
      </c>
      <c r="K2371" s="6">
        <v>1118.93</v>
      </c>
      <c r="L2371" s="7">
        <v>0.1</v>
      </c>
      <c r="M2371" t="s">
        <v>13</v>
      </c>
      <c r="N2371" t="s">
        <v>31</v>
      </c>
      <c r="O2371" t="str">
        <f>_xlfn.XLOOKUP(Orders_CLEAN[[#This Row],[Region]],Region_lookup[RegionCode],Region_lookup[RegionName])</f>
        <v>Gauteng</v>
      </c>
      <c r="P2371" t="s">
        <v>32</v>
      </c>
      <c r="Q2371" t="str">
        <f>_xlfn.XLOOKUP(Orders_CLEAN[[#This Row],[EmployeeID]],Employees[EmployeeID],Employees[EmployeeName])</f>
        <v>Nomvula Mokoena</v>
      </c>
      <c r="R2371" s="8">
        <f>Orders_CLEAN[[#This Row],[Quantity]]*Orders_CLEAN[[#This Row],[UnitPrice]]*(1-Orders_CLEAN[[#This Row],[Discount]])</f>
        <v>9063.3330000000005</v>
      </c>
      <c r="S2371" s="8">
        <f>Orders_CLEAN[[#This Row],[Cost]]*Orders_CLEAN[[#This Row],[Quantity]]</f>
        <v>6551.64</v>
      </c>
      <c r="T2371" s="8">
        <f>Orders_CLEAN[[#This Row],[LineTotal]]-Orders_CLEAN[[#This Row],[LineCost]]</f>
        <v>2511.6930000000002</v>
      </c>
      <c r="U2371" s="8" t="str">
        <f>IFERROR(IF(Orders_CLEAN[[#This Row],[Profit]]/Orders_CLEAN[[#This Row],[LineTotal]]&gt;0.3, "High", IF(Orders_CLEAN[[#This Row],[Profit]]/Orders_CLEAN[[#This Row],[LineTotal]]&gt;=0.15, "Medium", "Low")), "Quantity Error!")</f>
        <v>Medium</v>
      </c>
      <c r="V2371" s="8" t="str">
        <f>IF(COUNTIF(Returns[OrderID], Orders_CLEAN[[#This Row],[OrderID]])&gt;0, "Yes", "No")</f>
        <v>No</v>
      </c>
      <c r="W2371" s="19">
        <f>IF(Orders_CLEAN[[#This Row],[Returned]]="Yes",1,0)</f>
        <v>0</v>
      </c>
    </row>
    <row r="2372" spans="1:23" x14ac:dyDescent="0.2">
      <c r="A2372" t="s">
        <v>3273</v>
      </c>
      <c r="B2372" s="5">
        <v>45294</v>
      </c>
      <c r="C2372" s="5" t="str">
        <f>IF(Orders_CLEAN[[#This Row],[Quantity]]="", "Quantity Error!", "Q"&amp;ROUNDUP(MONTH(Orders_CLEAN[[#This Row],[OrderDate]])/3,0))</f>
        <v>Q1</v>
      </c>
      <c r="D2372" t="s">
        <v>95</v>
      </c>
      <c r="E2372" t="str">
        <f>_xlfn.XLOOKUP(Orders_CLEAN[[#This Row],[CustomerID]],Customers[CustomerID],Customers[CustomerName])</f>
        <v>Nomvula Mahlangu</v>
      </c>
      <c r="F2372" t="s">
        <v>127</v>
      </c>
      <c r="G2372" t="str">
        <f>_xlfn.XLOOKUP(Orders_CLEAN[[#This Row],[ProductID]],Products[ProductID],Products[ProductName])</f>
        <v>Staplers Model 3</v>
      </c>
      <c r="H2372" t="str">
        <f>_xlfn.XLOOKUP(Orders_CLEAN[[#This Row],[ProductName]],Products[ProductName],Products[Category])</f>
        <v>Office Supplies</v>
      </c>
      <c r="I2372" s="6">
        <f>_xlfn.XLOOKUP(Orders_CLEAN[[#This Row],[ProductID]],Products[ProductID],Products[Cost])</f>
        <v>250.6</v>
      </c>
      <c r="J2372">
        <v>7</v>
      </c>
      <c r="K2372" s="6">
        <v>418.2</v>
      </c>
      <c r="L2372" s="7">
        <v>0.05</v>
      </c>
      <c r="M2372" t="s">
        <v>62</v>
      </c>
      <c r="N2372" t="s">
        <v>21</v>
      </c>
      <c r="O2372" t="str">
        <f>_xlfn.XLOOKUP(Orders_CLEAN[[#This Row],[Region]],Region_lookup[RegionCode],Region_lookup[RegionName])</f>
        <v>KwaZulu-Natal</v>
      </c>
      <c r="P2372" t="s">
        <v>170</v>
      </c>
      <c r="Q2372" t="str">
        <f>_xlfn.XLOOKUP(Orders_CLEAN[[#This Row],[EmployeeID]],Employees[EmployeeID],Employees[EmployeeName])</f>
        <v>Nomvula Le Roux</v>
      </c>
      <c r="R2372" s="8">
        <f>Orders_CLEAN[[#This Row],[Quantity]]*Orders_CLEAN[[#This Row],[UnitPrice]]*(1-Orders_CLEAN[[#This Row],[Discount]])</f>
        <v>2781.0299999999997</v>
      </c>
      <c r="S2372" s="8">
        <f>Orders_CLEAN[[#This Row],[Cost]]*Orders_CLEAN[[#This Row],[Quantity]]</f>
        <v>1754.2</v>
      </c>
      <c r="T2372" s="8">
        <f>Orders_CLEAN[[#This Row],[LineTotal]]-Orders_CLEAN[[#This Row],[LineCost]]</f>
        <v>1026.8299999999997</v>
      </c>
      <c r="U2372" s="8" t="str">
        <f>IFERROR(IF(Orders_CLEAN[[#This Row],[Profit]]/Orders_CLEAN[[#This Row],[LineTotal]]&gt;0.3, "High", IF(Orders_CLEAN[[#This Row],[Profit]]/Orders_CLEAN[[#This Row],[LineTotal]]&gt;=0.15, "Medium", "Low")), "Quantity Error!")</f>
        <v>High</v>
      </c>
      <c r="V2372" s="8" t="str">
        <f>IF(COUNTIF(Returns[OrderID], Orders_CLEAN[[#This Row],[OrderID]])&gt;0, "Yes", "No")</f>
        <v>No</v>
      </c>
      <c r="W2372" s="19">
        <f>IF(Orders_CLEAN[[#This Row],[Returned]]="Yes",1,0)</f>
        <v>0</v>
      </c>
    </row>
    <row r="2373" spans="1:23" x14ac:dyDescent="0.2">
      <c r="A2373" t="s">
        <v>3274</v>
      </c>
      <c r="B2373" s="5">
        <v>45777</v>
      </c>
      <c r="C2373" s="5" t="str">
        <f>IF(Orders_CLEAN[[#This Row],[Quantity]]="", "Quantity Error!", "Q"&amp;ROUNDUP(MONTH(Orders_CLEAN[[#This Row],[OrderDate]])/3,0))</f>
        <v>Q2</v>
      </c>
      <c r="D2373" t="s">
        <v>99</v>
      </c>
      <c r="E2373" t="str">
        <f>_xlfn.XLOOKUP(Orders_CLEAN[[#This Row],[CustomerID]],Customers[CustomerID],Customers[CustomerName])</f>
        <v>Kagiso Mahlangu</v>
      </c>
      <c r="F2373" t="s">
        <v>413</v>
      </c>
      <c r="G2373" t="str">
        <f>_xlfn.XLOOKUP(Orders_CLEAN[[#This Row],[ProductID]],Products[ProductID],Products[ProductName])</f>
        <v>Monitors Model 4</v>
      </c>
      <c r="H2373" t="str">
        <f>_xlfn.XLOOKUP(Orders_CLEAN[[#This Row],[ProductName]],Products[ProductName],Products[Category])</f>
        <v>Technology</v>
      </c>
      <c r="I2373" s="6">
        <f>_xlfn.XLOOKUP(Orders_CLEAN[[#This Row],[ProductID]],Products[ProductID],Products[Cost])</f>
        <v>365.65</v>
      </c>
      <c r="J2373">
        <v>4</v>
      </c>
      <c r="K2373" s="6">
        <v>689.97</v>
      </c>
      <c r="L2373" s="7">
        <v>0.2</v>
      </c>
      <c r="M2373" t="s">
        <v>13</v>
      </c>
      <c r="N2373" t="s">
        <v>47</v>
      </c>
      <c r="O2373" t="str">
        <f>_xlfn.XLOOKUP(Orders_CLEAN[[#This Row],[Region]],Region_lookup[RegionCode],Region_lookup[RegionName])</f>
        <v>Eastern Cape</v>
      </c>
      <c r="P2373" t="s">
        <v>58</v>
      </c>
      <c r="Q2373" t="str">
        <f>_xlfn.XLOOKUP(Orders_CLEAN[[#This Row],[EmployeeID]],Employees[EmployeeID],Employees[EmployeeName])</f>
        <v>Palesa Steyn</v>
      </c>
      <c r="R2373" s="8">
        <f>Orders_CLEAN[[#This Row],[Quantity]]*Orders_CLEAN[[#This Row],[UnitPrice]]*(1-Orders_CLEAN[[#This Row],[Discount]])</f>
        <v>2207.904</v>
      </c>
      <c r="S2373" s="8">
        <f>Orders_CLEAN[[#This Row],[Cost]]*Orders_CLEAN[[#This Row],[Quantity]]</f>
        <v>1462.6</v>
      </c>
      <c r="T2373" s="8">
        <f>Orders_CLEAN[[#This Row],[LineTotal]]-Orders_CLEAN[[#This Row],[LineCost]]</f>
        <v>745.30400000000009</v>
      </c>
      <c r="U2373" s="8" t="str">
        <f>IFERROR(IF(Orders_CLEAN[[#This Row],[Profit]]/Orders_CLEAN[[#This Row],[LineTotal]]&gt;0.3, "High", IF(Orders_CLEAN[[#This Row],[Profit]]/Orders_CLEAN[[#This Row],[LineTotal]]&gt;=0.15, "Medium", "Low")), "Quantity Error!")</f>
        <v>High</v>
      </c>
      <c r="V2373" s="8" t="str">
        <f>IF(COUNTIF(Returns[OrderID], Orders_CLEAN[[#This Row],[OrderID]])&gt;0, "Yes", "No")</f>
        <v>No</v>
      </c>
      <c r="W2373" s="19">
        <f>IF(Orders_CLEAN[[#This Row],[Returned]]="Yes",1,0)</f>
        <v>0</v>
      </c>
    </row>
    <row r="2374" spans="1:23" x14ac:dyDescent="0.2">
      <c r="A2374" t="s">
        <v>3275</v>
      </c>
      <c r="B2374" s="5">
        <v>45805</v>
      </c>
      <c r="C2374" s="5" t="str">
        <f>IF(Orders_CLEAN[[#This Row],[Quantity]]="", "Quantity Error!", "Q"&amp;ROUNDUP(MONTH(Orders_CLEAN[[#This Row],[OrderDate]])/3,0))</f>
        <v>Q2</v>
      </c>
      <c r="D2374" t="s">
        <v>147</v>
      </c>
      <c r="E2374" t="str">
        <f>_xlfn.XLOOKUP(Orders_CLEAN[[#This Row],[CustomerID]],Customers[CustomerID],Customers[CustomerName])</f>
        <v>Anja Botha</v>
      </c>
      <c r="F2374" t="s">
        <v>174</v>
      </c>
      <c r="G2374" t="str">
        <f>_xlfn.XLOOKUP(Orders_CLEAN[[#This Row],[ProductID]],Products[ProductID],Products[ProductName])</f>
        <v>Printers Model 4</v>
      </c>
      <c r="H2374" t="str">
        <f>_xlfn.XLOOKUP(Orders_CLEAN[[#This Row],[ProductName]],Products[ProductName],Products[Category])</f>
        <v>Technology</v>
      </c>
      <c r="I2374" s="6">
        <f>_xlfn.XLOOKUP(Orders_CLEAN[[#This Row],[ProductID]],Products[ProductID],Products[Cost])</f>
        <v>83.72</v>
      </c>
      <c r="J2374">
        <v>1</v>
      </c>
      <c r="K2374" s="6">
        <v>143.57</v>
      </c>
      <c r="L2374" s="7">
        <v>0.05</v>
      </c>
      <c r="M2374" t="s">
        <v>62</v>
      </c>
      <c r="N2374" t="s">
        <v>31</v>
      </c>
      <c r="O2374" t="str">
        <f>_xlfn.XLOOKUP(Orders_CLEAN[[#This Row],[Region]],Region_lookup[RegionCode],Region_lookup[RegionName])</f>
        <v>Gauteng</v>
      </c>
      <c r="P2374" t="s">
        <v>43</v>
      </c>
      <c r="Q2374" t="str">
        <f>_xlfn.XLOOKUP(Orders_CLEAN[[#This Row],[EmployeeID]],Employees[EmployeeID],Employees[EmployeeName])</f>
        <v>Thabo Dlamini</v>
      </c>
      <c r="R2374" s="8">
        <f>Orders_CLEAN[[#This Row],[Quantity]]*Orders_CLEAN[[#This Row],[UnitPrice]]*(1-Orders_CLEAN[[#This Row],[Discount]])</f>
        <v>136.39149999999998</v>
      </c>
      <c r="S2374" s="8">
        <f>Orders_CLEAN[[#This Row],[Cost]]*Orders_CLEAN[[#This Row],[Quantity]]</f>
        <v>83.72</v>
      </c>
      <c r="T2374" s="8">
        <f>Orders_CLEAN[[#This Row],[LineTotal]]-Orders_CLEAN[[#This Row],[LineCost]]</f>
        <v>52.67149999999998</v>
      </c>
      <c r="U2374" s="8" t="str">
        <f>IFERROR(IF(Orders_CLEAN[[#This Row],[Profit]]/Orders_CLEAN[[#This Row],[LineTotal]]&gt;0.3, "High", IF(Orders_CLEAN[[#This Row],[Profit]]/Orders_CLEAN[[#This Row],[LineTotal]]&gt;=0.15, "Medium", "Low")), "Quantity Error!")</f>
        <v>High</v>
      </c>
      <c r="V2374" s="8" t="str">
        <f>IF(COUNTIF(Returns[OrderID], Orders_CLEAN[[#This Row],[OrderID]])&gt;0, "Yes", "No")</f>
        <v>No</v>
      </c>
      <c r="W2374" s="19">
        <f>IF(Orders_CLEAN[[#This Row],[Returned]]="Yes",1,0)</f>
        <v>0</v>
      </c>
    </row>
    <row r="2375" spans="1:23" x14ac:dyDescent="0.2">
      <c r="A2375" t="s">
        <v>3277</v>
      </c>
      <c r="B2375" s="5">
        <v>45580</v>
      </c>
      <c r="C2375" s="5" t="str">
        <f>IF(Orders_CLEAN[[#This Row],[Quantity]]="", "Quantity Error!", "Q"&amp;ROUNDUP(MONTH(Orders_CLEAN[[#This Row],[OrderDate]])/3,0))</f>
        <v>Q4</v>
      </c>
      <c r="D2375" t="s">
        <v>336</v>
      </c>
      <c r="E2375" t="str">
        <f>_xlfn.XLOOKUP(Orders_CLEAN[[#This Row],[CustomerID]],Customers[CustomerID],Customers[CustomerName])</f>
        <v>Sipho Steyn</v>
      </c>
      <c r="F2375" t="s">
        <v>61</v>
      </c>
      <c r="G2375" t="str">
        <f>_xlfn.XLOOKUP(Orders_CLEAN[[#This Row],[ProductID]],Products[ProductID],Products[ProductName])</f>
        <v>Laptops Model 4</v>
      </c>
      <c r="H2375" t="str">
        <f>_xlfn.XLOOKUP(Orders_CLEAN[[#This Row],[ProductName]],Products[ProductName],Products[Category])</f>
        <v>Technology</v>
      </c>
      <c r="I2375" s="6">
        <f>_xlfn.XLOOKUP(Orders_CLEAN[[#This Row],[ProductID]],Products[ProductID],Products[Cost])</f>
        <v>329.6</v>
      </c>
      <c r="J2375">
        <v>5</v>
      </c>
      <c r="K2375" s="6">
        <v>455.77</v>
      </c>
      <c r="L2375" s="7">
        <v>0</v>
      </c>
      <c r="M2375" t="s">
        <v>62</v>
      </c>
      <c r="N2375" t="s">
        <v>21</v>
      </c>
      <c r="O2375" t="str">
        <f>_xlfn.XLOOKUP(Orders_CLEAN[[#This Row],[Region]],Region_lookup[RegionCode],Region_lookup[RegionName])</f>
        <v>KwaZulu-Natal</v>
      </c>
      <c r="P2375" t="s">
        <v>22</v>
      </c>
      <c r="Q2375" t="str">
        <f>_xlfn.XLOOKUP(Orders_CLEAN[[#This Row],[EmployeeID]],Employees[EmployeeID],Employees[EmployeeName])</f>
        <v>Thabo Le Roux</v>
      </c>
      <c r="R2375" s="8">
        <f>Orders_CLEAN[[#This Row],[Quantity]]*Orders_CLEAN[[#This Row],[UnitPrice]]*(1-Orders_CLEAN[[#This Row],[Discount]])</f>
        <v>2278.85</v>
      </c>
      <c r="S2375" s="8">
        <f>Orders_CLEAN[[#This Row],[Cost]]*Orders_CLEAN[[#This Row],[Quantity]]</f>
        <v>1648</v>
      </c>
      <c r="T2375" s="8">
        <f>Orders_CLEAN[[#This Row],[LineTotal]]-Orders_CLEAN[[#This Row],[LineCost]]</f>
        <v>630.84999999999991</v>
      </c>
      <c r="U2375" s="8" t="str">
        <f>IFERROR(IF(Orders_CLEAN[[#This Row],[Profit]]/Orders_CLEAN[[#This Row],[LineTotal]]&gt;0.3, "High", IF(Orders_CLEAN[[#This Row],[Profit]]/Orders_CLEAN[[#This Row],[LineTotal]]&gt;=0.15, "Medium", "Low")), "Quantity Error!")</f>
        <v>Medium</v>
      </c>
      <c r="V2375" s="8" t="str">
        <f>IF(COUNTIF(Returns[OrderID], Orders_CLEAN[[#This Row],[OrderID]])&gt;0, "Yes", "No")</f>
        <v>No</v>
      </c>
      <c r="W2375" s="19">
        <f>IF(Orders_CLEAN[[#This Row],[Returned]]="Yes",1,0)</f>
        <v>0</v>
      </c>
    </row>
    <row r="2376" spans="1:23" x14ac:dyDescent="0.2">
      <c r="A2376" t="s">
        <v>3278</v>
      </c>
      <c r="B2376" s="5">
        <v>45486</v>
      </c>
      <c r="C2376" s="5" t="str">
        <f>IF(Orders_CLEAN[[#This Row],[Quantity]]="", "Quantity Error!", "Q"&amp;ROUNDUP(MONTH(Orders_CLEAN[[#This Row],[OrderDate]])/3,0))</f>
        <v>Q3</v>
      </c>
      <c r="D2376" t="s">
        <v>567</v>
      </c>
      <c r="E2376" t="str">
        <f>_xlfn.XLOOKUP(Orders_CLEAN[[#This Row],[CustomerID]],Customers[CustomerID],Customers[CustomerName])</f>
        <v>Johan Ndlovu</v>
      </c>
      <c r="F2376" t="s">
        <v>297</v>
      </c>
      <c r="G2376" t="str">
        <f>_xlfn.XLOOKUP(Orders_CLEAN[[#This Row],[ProductID]],Products[ProductID],Products[ProductName])</f>
        <v>Laptops Model 2</v>
      </c>
      <c r="H2376" t="str">
        <f>_xlfn.XLOOKUP(Orders_CLEAN[[#This Row],[ProductName]],Products[ProductName],Products[Category])</f>
        <v>Technology</v>
      </c>
      <c r="I2376" s="6">
        <f>_xlfn.XLOOKUP(Orders_CLEAN[[#This Row],[ProductID]],Products[ProductID],Products[Cost])</f>
        <v>55.26</v>
      </c>
      <c r="J2376">
        <v>8</v>
      </c>
      <c r="K2376" s="6">
        <v>112.32</v>
      </c>
      <c r="L2376" s="7">
        <v>0.15</v>
      </c>
      <c r="M2376" t="s">
        <v>27</v>
      </c>
      <c r="N2376" t="s">
        <v>14</v>
      </c>
      <c r="O2376" t="str">
        <f>_xlfn.XLOOKUP(Orders_CLEAN[[#This Row],[Region]],Region_lookup[RegionCode],Region_lookup[RegionName])</f>
        <v>Western Cape</v>
      </c>
      <c r="P2376" t="s">
        <v>93</v>
      </c>
      <c r="Q2376" t="str">
        <f>_xlfn.XLOOKUP(Orders_CLEAN[[#This Row],[EmployeeID]],Employees[EmployeeID],Employees[EmployeeName])</f>
        <v>Anja Zulu</v>
      </c>
      <c r="R2376" s="8">
        <f>Orders_CLEAN[[#This Row],[Quantity]]*Orders_CLEAN[[#This Row],[UnitPrice]]*(1-Orders_CLEAN[[#This Row],[Discount]])</f>
        <v>763.77599999999995</v>
      </c>
      <c r="S2376" s="8">
        <f>Orders_CLEAN[[#This Row],[Cost]]*Orders_CLEAN[[#This Row],[Quantity]]</f>
        <v>442.08</v>
      </c>
      <c r="T2376" s="8">
        <f>Orders_CLEAN[[#This Row],[LineTotal]]-Orders_CLEAN[[#This Row],[LineCost]]</f>
        <v>321.69599999999997</v>
      </c>
      <c r="U2376" s="8" t="str">
        <f>IFERROR(IF(Orders_CLEAN[[#This Row],[Profit]]/Orders_CLEAN[[#This Row],[LineTotal]]&gt;0.3, "High", IF(Orders_CLEAN[[#This Row],[Profit]]/Orders_CLEAN[[#This Row],[LineTotal]]&gt;=0.15, "Medium", "Low")), "Quantity Error!")</f>
        <v>High</v>
      </c>
      <c r="V2376" s="8" t="str">
        <f>IF(COUNTIF(Returns[OrderID], Orders_CLEAN[[#This Row],[OrderID]])&gt;0, "Yes", "No")</f>
        <v>No</v>
      </c>
      <c r="W2376" s="19">
        <f>IF(Orders_CLEAN[[#This Row],[Returned]]="Yes",1,0)</f>
        <v>0</v>
      </c>
    </row>
    <row r="2377" spans="1:23" x14ac:dyDescent="0.2">
      <c r="A2377" t="s">
        <v>3279</v>
      </c>
      <c r="B2377" s="5">
        <v>45517</v>
      </c>
      <c r="C2377" s="5" t="str">
        <f>IF(Orders_CLEAN[[#This Row],[Quantity]]="", "Quantity Error!", "Q"&amp;ROUNDUP(MONTH(Orders_CLEAN[[#This Row],[OrderDate]])/3,0))</f>
        <v>Q3</v>
      </c>
      <c r="D2377" t="s">
        <v>463</v>
      </c>
      <c r="E2377" t="str">
        <f>_xlfn.XLOOKUP(Orders_CLEAN[[#This Row],[CustomerID]],Customers[CustomerID],Customers[CustomerName])</f>
        <v>Anja Van Der Merwe</v>
      </c>
      <c r="F2377" t="s">
        <v>51</v>
      </c>
      <c r="G2377" t="str">
        <f>_xlfn.XLOOKUP(Orders_CLEAN[[#This Row],[ProductID]],Products[ProductID],Products[ProductName])</f>
        <v>Bookcases Model 4</v>
      </c>
      <c r="H2377" t="str">
        <f>_xlfn.XLOOKUP(Orders_CLEAN[[#This Row],[ProductName]],Products[ProductName],Products[Category])</f>
        <v>Furniture</v>
      </c>
      <c r="I2377" s="6">
        <f>_xlfn.XLOOKUP(Orders_CLEAN[[#This Row],[ProductID]],Products[ProductID],Products[Cost])</f>
        <v>539.9</v>
      </c>
      <c r="J2377">
        <v>2</v>
      </c>
      <c r="K2377" s="6">
        <v>1019.72</v>
      </c>
      <c r="L2377" s="7">
        <v>0.2</v>
      </c>
      <c r="M2377" t="s">
        <v>27</v>
      </c>
      <c r="N2377" t="s">
        <v>21</v>
      </c>
      <c r="O2377" t="str">
        <f>_xlfn.XLOOKUP(Orders_CLEAN[[#This Row],[Region]],Region_lookup[RegionCode],Region_lookup[RegionName])</f>
        <v>KwaZulu-Natal</v>
      </c>
      <c r="P2377" t="s">
        <v>97</v>
      </c>
      <c r="Q2377" t="str">
        <f>_xlfn.XLOOKUP(Orders_CLEAN[[#This Row],[EmployeeID]],Employees[EmployeeID],Employees[EmployeeName])</f>
        <v>Bongani Sithole</v>
      </c>
      <c r="R2377" s="8">
        <f>Orders_CLEAN[[#This Row],[Quantity]]*Orders_CLEAN[[#This Row],[UnitPrice]]*(1-Orders_CLEAN[[#This Row],[Discount]])</f>
        <v>1631.5520000000001</v>
      </c>
      <c r="S2377" s="8">
        <f>Orders_CLEAN[[#This Row],[Cost]]*Orders_CLEAN[[#This Row],[Quantity]]</f>
        <v>1079.8</v>
      </c>
      <c r="T2377" s="8">
        <f>Orders_CLEAN[[#This Row],[LineTotal]]-Orders_CLEAN[[#This Row],[LineCost]]</f>
        <v>551.75200000000018</v>
      </c>
      <c r="U2377" s="8" t="str">
        <f>IFERROR(IF(Orders_CLEAN[[#This Row],[Profit]]/Orders_CLEAN[[#This Row],[LineTotal]]&gt;0.3, "High", IF(Orders_CLEAN[[#This Row],[Profit]]/Orders_CLEAN[[#This Row],[LineTotal]]&gt;=0.15, "Medium", "Low")), "Quantity Error!")</f>
        <v>High</v>
      </c>
      <c r="V2377" s="8" t="str">
        <f>IF(COUNTIF(Returns[OrderID], Orders_CLEAN[[#This Row],[OrderID]])&gt;0, "Yes", "No")</f>
        <v>No</v>
      </c>
      <c r="W2377" s="19">
        <f>IF(Orders_CLEAN[[#This Row],[Returned]]="Yes",1,0)</f>
        <v>0</v>
      </c>
    </row>
    <row r="2378" spans="1:23" x14ac:dyDescent="0.2">
      <c r="A2378" t="s">
        <v>3280</v>
      </c>
      <c r="B2378" s="5">
        <v>45730</v>
      </c>
      <c r="C2378" s="5" t="str">
        <f>IF(Orders_CLEAN[[#This Row],[Quantity]]="", "Quantity Error!", "Q"&amp;ROUNDUP(MONTH(Orders_CLEAN[[#This Row],[OrderDate]])/3,0))</f>
        <v>Q1</v>
      </c>
      <c r="D2378" t="s">
        <v>416</v>
      </c>
      <c r="E2378" t="str">
        <f>_xlfn.XLOOKUP(Orders_CLEAN[[#This Row],[CustomerID]],Customers[CustomerID],Customers[CustomerName])</f>
        <v>Kagiso Le Roux</v>
      </c>
      <c r="F2378" t="s">
        <v>166</v>
      </c>
      <c r="G2378" t="str">
        <f>_xlfn.XLOOKUP(Orders_CLEAN[[#This Row],[ProductID]],Products[ProductID],Products[ProductName])</f>
        <v>Monitors Model 2</v>
      </c>
      <c r="H2378" t="str">
        <f>_xlfn.XLOOKUP(Orders_CLEAN[[#This Row],[ProductName]],Products[ProductName],Products[Category])</f>
        <v>Technology</v>
      </c>
      <c r="I2378" s="6">
        <f>_xlfn.XLOOKUP(Orders_CLEAN[[#This Row],[ProductID]],Products[ProductID],Products[Cost])</f>
        <v>396.64</v>
      </c>
      <c r="J2378">
        <v>12</v>
      </c>
      <c r="K2378" s="6">
        <v>532.41999999999996</v>
      </c>
      <c r="L2378" s="7">
        <v>0.15</v>
      </c>
      <c r="M2378" t="s">
        <v>36</v>
      </c>
      <c r="N2378" t="s">
        <v>47</v>
      </c>
      <c r="O2378" t="str">
        <f>_xlfn.XLOOKUP(Orders_CLEAN[[#This Row],[Region]],Region_lookup[RegionCode],Region_lookup[RegionName])</f>
        <v>Eastern Cape</v>
      </c>
      <c r="P2378" t="s">
        <v>48</v>
      </c>
      <c r="Q2378" t="str">
        <f>_xlfn.XLOOKUP(Orders_CLEAN[[#This Row],[EmployeeID]],Employees[EmployeeID],Employees[EmployeeName])</f>
        <v>Sipho Ndlovu</v>
      </c>
      <c r="R2378" s="8">
        <f>Orders_CLEAN[[#This Row],[Quantity]]*Orders_CLEAN[[#This Row],[UnitPrice]]*(1-Orders_CLEAN[[#This Row],[Discount]])</f>
        <v>5430.6839999999993</v>
      </c>
      <c r="S2378" s="8">
        <f>Orders_CLEAN[[#This Row],[Cost]]*Orders_CLEAN[[#This Row],[Quantity]]</f>
        <v>4759.68</v>
      </c>
      <c r="T2378" s="8">
        <f>Orders_CLEAN[[#This Row],[LineTotal]]-Orders_CLEAN[[#This Row],[LineCost]]</f>
        <v>671.003999999999</v>
      </c>
      <c r="U2378" s="8" t="str">
        <f>IFERROR(IF(Orders_CLEAN[[#This Row],[Profit]]/Orders_CLEAN[[#This Row],[LineTotal]]&gt;0.3, "High", IF(Orders_CLEAN[[#This Row],[Profit]]/Orders_CLEAN[[#This Row],[LineTotal]]&gt;=0.15, "Medium", "Low")), "Quantity Error!")</f>
        <v>Low</v>
      </c>
      <c r="V2378" s="8" t="str">
        <f>IF(COUNTIF(Returns[OrderID], Orders_CLEAN[[#This Row],[OrderID]])&gt;0, "Yes", "No")</f>
        <v>No</v>
      </c>
      <c r="W2378" s="19">
        <f>IF(Orders_CLEAN[[#This Row],[Returned]]="Yes",1,0)</f>
        <v>0</v>
      </c>
    </row>
    <row r="2379" spans="1:23" x14ac:dyDescent="0.2">
      <c r="A2379" t="s">
        <v>3281</v>
      </c>
      <c r="B2379" s="5">
        <v>45717</v>
      </c>
      <c r="C2379" s="5" t="str">
        <f>IF(Orders_CLEAN[[#This Row],[Quantity]]="", "Quantity Error!", "Q"&amp;ROUNDUP(MONTH(Orders_CLEAN[[#This Row],[OrderDate]])/3,0))</f>
        <v>Q1</v>
      </c>
      <c r="D2379" t="s">
        <v>463</v>
      </c>
      <c r="E2379" t="str">
        <f>_xlfn.XLOOKUP(Orders_CLEAN[[#This Row],[CustomerID]],Customers[CustomerID],Customers[CustomerName])</f>
        <v>Anja Van Der Merwe</v>
      </c>
      <c r="F2379" t="s">
        <v>26</v>
      </c>
      <c r="G2379" t="str">
        <f>_xlfn.XLOOKUP(Orders_CLEAN[[#This Row],[ProductID]],Products[ProductID],Products[ProductName])</f>
        <v>Bookcases Model 3</v>
      </c>
      <c r="H2379" t="str">
        <f>_xlfn.XLOOKUP(Orders_CLEAN[[#This Row],[ProductName]],Products[ProductName],Products[Category])</f>
        <v>Furniture</v>
      </c>
      <c r="I2379" s="6">
        <f>_xlfn.XLOOKUP(Orders_CLEAN[[#This Row],[ProductID]],Products[ProductID],Products[Cost])</f>
        <v>431.57</v>
      </c>
      <c r="J2379">
        <v>9</v>
      </c>
      <c r="K2379" s="6">
        <v>725.92</v>
      </c>
      <c r="L2379" s="7">
        <v>0.05</v>
      </c>
      <c r="M2379" t="s">
        <v>62</v>
      </c>
      <c r="N2379" t="s">
        <v>21</v>
      </c>
      <c r="O2379" t="str">
        <f>_xlfn.XLOOKUP(Orders_CLEAN[[#This Row],[Region]],Region_lookup[RegionCode],Region_lookup[RegionName])</f>
        <v>KwaZulu-Natal</v>
      </c>
      <c r="P2379" t="s">
        <v>22</v>
      </c>
      <c r="Q2379" t="str">
        <f>_xlfn.XLOOKUP(Orders_CLEAN[[#This Row],[EmployeeID]],Employees[EmployeeID],Employees[EmployeeName])</f>
        <v>Thabo Le Roux</v>
      </c>
      <c r="R2379" s="8">
        <f>Orders_CLEAN[[#This Row],[Quantity]]*Orders_CLEAN[[#This Row],[UnitPrice]]*(1-Orders_CLEAN[[#This Row],[Discount]])</f>
        <v>6206.6159999999991</v>
      </c>
      <c r="S2379" s="8">
        <f>Orders_CLEAN[[#This Row],[Cost]]*Orders_CLEAN[[#This Row],[Quantity]]</f>
        <v>3884.13</v>
      </c>
      <c r="T2379" s="8">
        <f>Orders_CLEAN[[#This Row],[LineTotal]]-Orders_CLEAN[[#This Row],[LineCost]]</f>
        <v>2322.485999999999</v>
      </c>
      <c r="U2379" s="8" t="str">
        <f>IFERROR(IF(Orders_CLEAN[[#This Row],[Profit]]/Orders_CLEAN[[#This Row],[LineTotal]]&gt;0.3, "High", IF(Orders_CLEAN[[#This Row],[Profit]]/Orders_CLEAN[[#This Row],[LineTotal]]&gt;=0.15, "Medium", "Low")), "Quantity Error!")</f>
        <v>High</v>
      </c>
      <c r="V2379" s="8" t="str">
        <f>IF(COUNTIF(Returns[OrderID], Orders_CLEAN[[#This Row],[OrderID]])&gt;0, "Yes", "No")</f>
        <v>No</v>
      </c>
      <c r="W2379" s="19">
        <f>IF(Orders_CLEAN[[#This Row],[Returned]]="Yes",1,0)</f>
        <v>0</v>
      </c>
    </row>
    <row r="2380" spans="1:23" x14ac:dyDescent="0.2">
      <c r="A2380" t="s">
        <v>3282</v>
      </c>
      <c r="B2380" s="5">
        <v>45387</v>
      </c>
      <c r="C2380" s="5" t="str">
        <f>IF(Orders_CLEAN[[#This Row],[Quantity]]="", "Quantity Error!", "Q"&amp;ROUNDUP(MONTH(Orders_CLEAN[[#This Row],[OrderDate]])/3,0))</f>
        <v>Q2</v>
      </c>
      <c r="D2380" t="s">
        <v>87</v>
      </c>
      <c r="E2380" t="str">
        <f>_xlfn.XLOOKUP(Orders_CLEAN[[#This Row],[CustomerID]],Customers[CustomerID],Customers[CustomerName])</f>
        <v>Lerato Botha</v>
      </c>
      <c r="F2380" t="s">
        <v>231</v>
      </c>
      <c r="G2380" t="str">
        <f>_xlfn.XLOOKUP(Orders_CLEAN[[#This Row],[ProductID]],Products[ProductID],Products[ProductName])</f>
        <v>Accessories Model 2</v>
      </c>
      <c r="H2380" t="str">
        <f>_xlfn.XLOOKUP(Orders_CLEAN[[#This Row],[ProductName]],Products[ProductName],Products[Category])</f>
        <v>Technology</v>
      </c>
      <c r="I2380" s="6">
        <f>_xlfn.XLOOKUP(Orders_CLEAN[[#This Row],[ProductID]],Products[ProductID],Products[Cost])</f>
        <v>31.01</v>
      </c>
      <c r="J2380">
        <v>12</v>
      </c>
      <c r="K2380" s="6">
        <v>49.68</v>
      </c>
      <c r="L2380" s="7">
        <v>0.05</v>
      </c>
      <c r="M2380" t="s">
        <v>13</v>
      </c>
      <c r="N2380" t="s">
        <v>31</v>
      </c>
      <c r="O2380" t="str">
        <f>_xlfn.XLOOKUP(Orders_CLEAN[[#This Row],[Region]],Region_lookup[RegionCode],Region_lookup[RegionName])</f>
        <v>Gauteng</v>
      </c>
      <c r="P2380" t="s">
        <v>52</v>
      </c>
      <c r="Q2380" t="str">
        <f>_xlfn.XLOOKUP(Orders_CLEAN[[#This Row],[EmployeeID]],Employees[EmployeeID],Employees[EmployeeName])</f>
        <v>Precious Mbatha</v>
      </c>
      <c r="R2380" s="8">
        <f>Orders_CLEAN[[#This Row],[Quantity]]*Orders_CLEAN[[#This Row],[UnitPrice]]*(1-Orders_CLEAN[[#This Row],[Discount]])</f>
        <v>566.35199999999998</v>
      </c>
      <c r="S2380" s="8">
        <f>Orders_CLEAN[[#This Row],[Cost]]*Orders_CLEAN[[#This Row],[Quantity]]</f>
        <v>372.12</v>
      </c>
      <c r="T2380" s="8">
        <f>Orders_CLEAN[[#This Row],[LineTotal]]-Orders_CLEAN[[#This Row],[LineCost]]</f>
        <v>194.23199999999997</v>
      </c>
      <c r="U2380" s="8" t="str">
        <f>IFERROR(IF(Orders_CLEAN[[#This Row],[Profit]]/Orders_CLEAN[[#This Row],[LineTotal]]&gt;0.3, "High", IF(Orders_CLEAN[[#This Row],[Profit]]/Orders_CLEAN[[#This Row],[LineTotal]]&gt;=0.15, "Medium", "Low")), "Quantity Error!")</f>
        <v>High</v>
      </c>
      <c r="V2380" s="8" t="str">
        <f>IF(COUNTIF(Returns[OrderID], Orders_CLEAN[[#This Row],[OrderID]])&gt;0, "Yes", "No")</f>
        <v>Yes</v>
      </c>
      <c r="W2380" s="19">
        <f>IF(Orders_CLEAN[[#This Row],[Returned]]="Yes",1,0)</f>
        <v>1</v>
      </c>
    </row>
    <row r="2381" spans="1:23" x14ac:dyDescent="0.2">
      <c r="A2381" t="s">
        <v>3283</v>
      </c>
      <c r="B2381" s="5">
        <v>45610</v>
      </c>
      <c r="C2381" s="5" t="str">
        <f>IF(Orders_CLEAN[[#This Row],[Quantity]]="", "Quantity Error!", "Q"&amp;ROUNDUP(MONTH(Orders_CLEAN[[#This Row],[OrderDate]])/3,0))</f>
        <v>Q4</v>
      </c>
      <c r="D2381" t="s">
        <v>240</v>
      </c>
      <c r="E2381" t="str">
        <f>_xlfn.XLOOKUP(Orders_CLEAN[[#This Row],[CustomerID]],Customers[CustomerID],Customers[CustomerName])</f>
        <v>Riaan Molefe</v>
      </c>
      <c r="F2381" t="s">
        <v>199</v>
      </c>
      <c r="G2381" t="str">
        <f>_xlfn.XLOOKUP(Orders_CLEAN[[#This Row],[ProductID]],Products[ProductID],Products[ProductName])</f>
        <v>Pens Model 2</v>
      </c>
      <c r="H2381" t="str">
        <f>_xlfn.XLOOKUP(Orders_CLEAN[[#This Row],[ProductName]],Products[ProductName],Products[Category])</f>
        <v>Office Supplies</v>
      </c>
      <c r="I2381" s="6">
        <f>_xlfn.XLOOKUP(Orders_CLEAN[[#This Row],[ProductID]],Products[ProductID],Products[Cost])</f>
        <v>285.10000000000002</v>
      </c>
      <c r="J2381">
        <v>12</v>
      </c>
      <c r="K2381" s="6">
        <v>528.79999999999995</v>
      </c>
      <c r="L2381" s="7">
        <v>0</v>
      </c>
      <c r="M2381" t="s">
        <v>27</v>
      </c>
      <c r="N2381" t="s">
        <v>21</v>
      </c>
      <c r="O2381" t="str">
        <f>_xlfn.XLOOKUP(Orders_CLEAN[[#This Row],[Region]],Region_lookup[RegionCode],Region_lookup[RegionName])</f>
        <v>KwaZulu-Natal</v>
      </c>
      <c r="P2381" t="s">
        <v>22</v>
      </c>
      <c r="Q2381" t="str">
        <f>_xlfn.XLOOKUP(Orders_CLEAN[[#This Row],[EmployeeID]],Employees[EmployeeID],Employees[EmployeeName])</f>
        <v>Thabo Le Roux</v>
      </c>
      <c r="R2381" s="8">
        <f>Orders_CLEAN[[#This Row],[Quantity]]*Orders_CLEAN[[#This Row],[UnitPrice]]*(1-Orders_CLEAN[[#This Row],[Discount]])</f>
        <v>6345.5999999999995</v>
      </c>
      <c r="S2381" s="8">
        <f>Orders_CLEAN[[#This Row],[Cost]]*Orders_CLEAN[[#This Row],[Quantity]]</f>
        <v>3421.2000000000003</v>
      </c>
      <c r="T2381" s="8">
        <f>Orders_CLEAN[[#This Row],[LineTotal]]-Orders_CLEAN[[#This Row],[LineCost]]</f>
        <v>2924.3999999999992</v>
      </c>
      <c r="U2381" s="8" t="str">
        <f>IFERROR(IF(Orders_CLEAN[[#This Row],[Profit]]/Orders_CLEAN[[#This Row],[LineTotal]]&gt;0.3, "High", IF(Orders_CLEAN[[#This Row],[Profit]]/Orders_CLEAN[[#This Row],[LineTotal]]&gt;=0.15, "Medium", "Low")), "Quantity Error!")</f>
        <v>High</v>
      </c>
      <c r="V2381" s="8" t="str">
        <f>IF(COUNTIF(Returns[OrderID], Orders_CLEAN[[#This Row],[OrderID]])&gt;0, "Yes", "No")</f>
        <v>No</v>
      </c>
      <c r="W2381" s="19">
        <f>IF(Orders_CLEAN[[#This Row],[Returned]]="Yes",1,0)</f>
        <v>0</v>
      </c>
    </row>
    <row r="2382" spans="1:23" x14ac:dyDescent="0.2">
      <c r="A2382" t="s">
        <v>3284</v>
      </c>
      <c r="B2382" s="5">
        <v>45596</v>
      </c>
      <c r="C2382" s="5" t="str">
        <f>IF(Orders_CLEAN[[#This Row],[Quantity]]="", "Quantity Error!", "Q"&amp;ROUNDUP(MONTH(Orders_CLEAN[[#This Row],[OrderDate]])/3,0))</f>
        <v>Q4</v>
      </c>
      <c r="D2382" t="s">
        <v>169</v>
      </c>
      <c r="E2382" t="str">
        <f>_xlfn.XLOOKUP(Orders_CLEAN[[#This Row],[CustomerID]],Customers[CustomerID],Customers[CustomerName])</f>
        <v>Sipho Sithole</v>
      </c>
      <c r="F2382" t="s">
        <v>118</v>
      </c>
      <c r="G2382" t="str">
        <f>_xlfn.XLOOKUP(Orders_CLEAN[[#This Row],[ProductID]],Products[ProductID],Products[ProductName])</f>
        <v>Paper Model 1</v>
      </c>
      <c r="H2382" t="str">
        <f>_xlfn.XLOOKUP(Orders_CLEAN[[#This Row],[ProductName]],Products[ProductName],Products[Category])</f>
        <v>Office Supplies</v>
      </c>
      <c r="I2382" s="6">
        <f>_xlfn.XLOOKUP(Orders_CLEAN[[#This Row],[ProductID]],Products[ProductID],Products[Cost])</f>
        <v>193.58</v>
      </c>
      <c r="J2382">
        <v>8</v>
      </c>
      <c r="K2382" s="6">
        <v>347.15</v>
      </c>
      <c r="L2382" s="7">
        <v>0.2</v>
      </c>
      <c r="M2382" t="s">
        <v>27</v>
      </c>
      <c r="N2382" t="s">
        <v>21</v>
      </c>
      <c r="O2382" t="str">
        <f>_xlfn.XLOOKUP(Orders_CLEAN[[#This Row],[Region]],Region_lookup[RegionCode],Region_lookup[RegionName])</f>
        <v>KwaZulu-Natal</v>
      </c>
      <c r="P2382" t="s">
        <v>170</v>
      </c>
      <c r="Q2382" t="str">
        <f>_xlfn.XLOOKUP(Orders_CLEAN[[#This Row],[EmployeeID]],Employees[EmployeeID],Employees[EmployeeName])</f>
        <v>Nomvula Le Roux</v>
      </c>
      <c r="R2382" s="8">
        <f>Orders_CLEAN[[#This Row],[Quantity]]*Orders_CLEAN[[#This Row],[UnitPrice]]*(1-Orders_CLEAN[[#This Row],[Discount]])</f>
        <v>2221.7599999999998</v>
      </c>
      <c r="S2382" s="8">
        <f>Orders_CLEAN[[#This Row],[Cost]]*Orders_CLEAN[[#This Row],[Quantity]]</f>
        <v>1548.64</v>
      </c>
      <c r="T2382" s="8">
        <f>Orders_CLEAN[[#This Row],[LineTotal]]-Orders_CLEAN[[#This Row],[LineCost]]</f>
        <v>673.11999999999966</v>
      </c>
      <c r="U2382" s="8" t="str">
        <f>IFERROR(IF(Orders_CLEAN[[#This Row],[Profit]]/Orders_CLEAN[[#This Row],[LineTotal]]&gt;0.3, "High", IF(Orders_CLEAN[[#This Row],[Profit]]/Orders_CLEAN[[#This Row],[LineTotal]]&gt;=0.15, "Medium", "Low")), "Quantity Error!")</f>
        <v>High</v>
      </c>
      <c r="V2382" s="8" t="str">
        <f>IF(COUNTIF(Returns[OrderID], Orders_CLEAN[[#This Row],[OrderID]])&gt;0, "Yes", "No")</f>
        <v>No</v>
      </c>
      <c r="W2382" s="19">
        <f>IF(Orders_CLEAN[[#This Row],[Returned]]="Yes",1,0)</f>
        <v>0</v>
      </c>
    </row>
    <row r="2383" spans="1:23" x14ac:dyDescent="0.2">
      <c r="A2383" t="s">
        <v>3285</v>
      </c>
      <c r="B2383" s="5">
        <v>45652</v>
      </c>
      <c r="C2383" s="5" t="str">
        <f>IF(Orders_CLEAN[[#This Row],[Quantity]]="", "Quantity Error!", "Q"&amp;ROUNDUP(MONTH(Orders_CLEAN[[#This Row],[OrderDate]])/3,0))</f>
        <v>Q4</v>
      </c>
      <c r="D2383" t="s">
        <v>557</v>
      </c>
      <c r="E2383" t="str">
        <f>_xlfn.XLOOKUP(Orders_CLEAN[[#This Row],[CustomerID]],Customers[CustomerID],Customers[CustomerName])</f>
        <v>Deon Venter</v>
      </c>
      <c r="F2383" t="s">
        <v>199</v>
      </c>
      <c r="G2383" t="str">
        <f>_xlfn.XLOOKUP(Orders_CLEAN[[#This Row],[ProductID]],Products[ProductID],Products[ProductName])</f>
        <v>Pens Model 2</v>
      </c>
      <c r="H2383" t="str">
        <f>_xlfn.XLOOKUP(Orders_CLEAN[[#This Row],[ProductName]],Products[ProductName],Products[Category])</f>
        <v>Office Supplies</v>
      </c>
      <c r="I2383" s="6">
        <f>_xlfn.XLOOKUP(Orders_CLEAN[[#This Row],[ProductID]],Products[ProductID],Products[Cost])</f>
        <v>285.10000000000002</v>
      </c>
      <c r="J2383">
        <v>12</v>
      </c>
      <c r="K2383" s="6">
        <v>528.79999999999995</v>
      </c>
      <c r="L2383" s="7">
        <v>0.1</v>
      </c>
      <c r="M2383" t="s">
        <v>62</v>
      </c>
      <c r="N2383" t="s">
        <v>14</v>
      </c>
      <c r="O2383" t="str">
        <f>_xlfn.XLOOKUP(Orders_CLEAN[[#This Row],[Region]],Region_lookup[RegionCode],Region_lookup[RegionName])</f>
        <v>Western Cape</v>
      </c>
      <c r="P2383" t="s">
        <v>15</v>
      </c>
      <c r="Q2383" t="str">
        <f>_xlfn.XLOOKUP(Orders_CLEAN[[#This Row],[EmployeeID]],Employees[EmployeeID],Employees[EmployeeName])</f>
        <v>Anja Fourie</v>
      </c>
      <c r="R2383" s="8">
        <f>Orders_CLEAN[[#This Row],[Quantity]]*Orders_CLEAN[[#This Row],[UnitPrice]]*(1-Orders_CLEAN[[#This Row],[Discount]])</f>
        <v>5711.04</v>
      </c>
      <c r="S2383" s="8">
        <f>Orders_CLEAN[[#This Row],[Cost]]*Orders_CLEAN[[#This Row],[Quantity]]</f>
        <v>3421.2000000000003</v>
      </c>
      <c r="T2383" s="8">
        <f>Orders_CLEAN[[#This Row],[LineTotal]]-Orders_CLEAN[[#This Row],[LineCost]]</f>
        <v>2289.8399999999997</v>
      </c>
      <c r="U2383" s="8" t="str">
        <f>IFERROR(IF(Orders_CLEAN[[#This Row],[Profit]]/Orders_CLEAN[[#This Row],[LineTotal]]&gt;0.3, "High", IF(Orders_CLEAN[[#This Row],[Profit]]/Orders_CLEAN[[#This Row],[LineTotal]]&gt;=0.15, "Medium", "Low")), "Quantity Error!")</f>
        <v>High</v>
      </c>
      <c r="V2383" s="8" t="str">
        <f>IF(COUNTIF(Returns[OrderID], Orders_CLEAN[[#This Row],[OrderID]])&gt;0, "Yes", "No")</f>
        <v>No</v>
      </c>
      <c r="W2383" s="19">
        <f>IF(Orders_CLEAN[[#This Row],[Returned]]="Yes",1,0)</f>
        <v>0</v>
      </c>
    </row>
    <row r="2384" spans="1:23" x14ac:dyDescent="0.2">
      <c r="A2384" t="s">
        <v>3286</v>
      </c>
      <c r="B2384" s="5">
        <v>45829</v>
      </c>
      <c r="C2384" s="5" t="str">
        <f>IF(Orders_CLEAN[[#This Row],[Quantity]]="", "Quantity Error!", "Q"&amp;ROUNDUP(MONTH(Orders_CLEAN[[#This Row],[OrderDate]])/3,0))</f>
        <v>Q2</v>
      </c>
      <c r="D2384" t="s">
        <v>493</v>
      </c>
      <c r="E2384" t="str">
        <f>_xlfn.XLOOKUP(Orders_CLEAN[[#This Row],[CustomerID]],Customers[CustomerID],Customers[CustomerName])</f>
        <v>Sipho Le Roux</v>
      </c>
      <c r="F2384" t="s">
        <v>192</v>
      </c>
      <c r="G2384" t="str">
        <f>_xlfn.XLOOKUP(Orders_CLEAN[[#This Row],[ProductID]],Products[ProductID],Products[ProductName])</f>
        <v>Laptops Model 1</v>
      </c>
      <c r="H2384" t="str">
        <f>_xlfn.XLOOKUP(Orders_CLEAN[[#This Row],[ProductName]],Products[ProductName],Products[Category])</f>
        <v>Technology</v>
      </c>
      <c r="I2384" s="6">
        <f>_xlfn.XLOOKUP(Orders_CLEAN[[#This Row],[ProductID]],Products[ProductID],Products[Cost])</f>
        <v>732.63</v>
      </c>
      <c r="J2384">
        <v>1</v>
      </c>
      <c r="K2384" s="6">
        <v>1069.8599999999999</v>
      </c>
      <c r="L2384" s="7">
        <v>0.2</v>
      </c>
      <c r="M2384" t="s">
        <v>27</v>
      </c>
      <c r="N2384" t="s">
        <v>47</v>
      </c>
      <c r="O2384" t="str">
        <f>_xlfn.XLOOKUP(Orders_CLEAN[[#This Row],[Region]],Region_lookup[RegionCode],Region_lookup[RegionName])</f>
        <v>Eastern Cape</v>
      </c>
      <c r="P2384" t="s">
        <v>48</v>
      </c>
      <c r="Q2384" t="str">
        <f>_xlfn.XLOOKUP(Orders_CLEAN[[#This Row],[EmployeeID]],Employees[EmployeeID],Employees[EmployeeName])</f>
        <v>Sipho Ndlovu</v>
      </c>
      <c r="R2384" s="8">
        <f>Orders_CLEAN[[#This Row],[Quantity]]*Orders_CLEAN[[#This Row],[UnitPrice]]*(1-Orders_CLEAN[[#This Row],[Discount]])</f>
        <v>855.88799999999992</v>
      </c>
      <c r="S2384" s="8">
        <f>Orders_CLEAN[[#This Row],[Cost]]*Orders_CLEAN[[#This Row],[Quantity]]</f>
        <v>732.63</v>
      </c>
      <c r="T2384" s="8">
        <f>Orders_CLEAN[[#This Row],[LineTotal]]-Orders_CLEAN[[#This Row],[LineCost]]</f>
        <v>123.25799999999992</v>
      </c>
      <c r="U2384" s="8" t="str">
        <f>IFERROR(IF(Orders_CLEAN[[#This Row],[Profit]]/Orders_CLEAN[[#This Row],[LineTotal]]&gt;0.3, "High", IF(Orders_CLEAN[[#This Row],[Profit]]/Orders_CLEAN[[#This Row],[LineTotal]]&gt;=0.15, "Medium", "Low")), "Quantity Error!")</f>
        <v>Low</v>
      </c>
      <c r="V2384" s="8" t="str">
        <f>IF(COUNTIF(Returns[OrderID], Orders_CLEAN[[#This Row],[OrderID]])&gt;0, "Yes", "No")</f>
        <v>Yes</v>
      </c>
      <c r="W2384" s="19">
        <f>IF(Orders_CLEAN[[#This Row],[Returned]]="Yes",1,0)</f>
        <v>1</v>
      </c>
    </row>
    <row r="2385" spans="1:23" x14ac:dyDescent="0.2">
      <c r="A2385" t="s">
        <v>3287</v>
      </c>
      <c r="B2385" s="5">
        <v>45832</v>
      </c>
      <c r="C2385" s="5" t="str">
        <f>IF(Orders_CLEAN[[#This Row],[Quantity]]="", "Quantity Error!", "Q"&amp;ROUNDUP(MONTH(Orders_CLEAN[[#This Row],[OrderDate]])/3,0))</f>
        <v>Q2</v>
      </c>
      <c r="D2385" t="s">
        <v>254</v>
      </c>
      <c r="E2385" t="str">
        <f>_xlfn.XLOOKUP(Orders_CLEAN[[#This Row],[CustomerID]],Customers[CustomerID],Customers[CustomerName])</f>
        <v>Werner Sithole</v>
      </c>
      <c r="F2385" t="s">
        <v>231</v>
      </c>
      <c r="G2385" t="str">
        <f>_xlfn.XLOOKUP(Orders_CLEAN[[#This Row],[ProductID]],Products[ProductID],Products[ProductName])</f>
        <v>Accessories Model 2</v>
      </c>
      <c r="H2385" t="str">
        <f>_xlfn.XLOOKUP(Orders_CLEAN[[#This Row],[ProductName]],Products[ProductName],Products[Category])</f>
        <v>Technology</v>
      </c>
      <c r="I2385" s="6">
        <f>_xlfn.XLOOKUP(Orders_CLEAN[[#This Row],[ProductID]],Products[ProductID],Products[Cost])</f>
        <v>31.01</v>
      </c>
      <c r="J2385">
        <v>11</v>
      </c>
      <c r="K2385" s="6">
        <v>49.68</v>
      </c>
      <c r="L2385" s="7">
        <v>0.1</v>
      </c>
      <c r="M2385" t="s">
        <v>13</v>
      </c>
      <c r="N2385" t="s">
        <v>21</v>
      </c>
      <c r="O2385" t="str">
        <f>_xlfn.XLOOKUP(Orders_CLEAN[[#This Row],[Region]],Region_lookup[RegionCode],Region_lookup[RegionName])</f>
        <v>KwaZulu-Natal</v>
      </c>
      <c r="P2385" t="s">
        <v>170</v>
      </c>
      <c r="Q2385" t="str">
        <f>_xlfn.XLOOKUP(Orders_CLEAN[[#This Row],[EmployeeID]],Employees[EmployeeID],Employees[EmployeeName])</f>
        <v>Nomvula Le Roux</v>
      </c>
      <c r="R2385" s="8">
        <f>Orders_CLEAN[[#This Row],[Quantity]]*Orders_CLEAN[[#This Row],[UnitPrice]]*(1-Orders_CLEAN[[#This Row],[Discount]])</f>
        <v>491.83200000000005</v>
      </c>
      <c r="S2385" s="8">
        <f>Orders_CLEAN[[#This Row],[Cost]]*Orders_CLEAN[[#This Row],[Quantity]]</f>
        <v>341.11</v>
      </c>
      <c r="T2385" s="8">
        <f>Orders_CLEAN[[#This Row],[LineTotal]]-Orders_CLEAN[[#This Row],[LineCost]]</f>
        <v>150.72200000000004</v>
      </c>
      <c r="U2385" s="8" t="str">
        <f>IFERROR(IF(Orders_CLEAN[[#This Row],[Profit]]/Orders_CLEAN[[#This Row],[LineTotal]]&gt;0.3, "High", IF(Orders_CLEAN[[#This Row],[Profit]]/Orders_CLEAN[[#This Row],[LineTotal]]&gt;=0.15, "Medium", "Low")), "Quantity Error!")</f>
        <v>High</v>
      </c>
      <c r="V2385" s="8" t="str">
        <f>IF(COUNTIF(Returns[OrderID], Orders_CLEAN[[#This Row],[OrderID]])&gt;0, "Yes", "No")</f>
        <v>No</v>
      </c>
      <c r="W2385" s="19">
        <f>IF(Orders_CLEAN[[#This Row],[Returned]]="Yes",1,0)</f>
        <v>0</v>
      </c>
    </row>
    <row r="2386" spans="1:23" x14ac:dyDescent="0.2">
      <c r="A2386" t="s">
        <v>3288</v>
      </c>
      <c r="B2386" s="5">
        <v>45368</v>
      </c>
      <c r="C2386" s="5" t="str">
        <f>IF(Orders_CLEAN[[#This Row],[Quantity]]="", "Quantity Error!", "Q"&amp;ROUNDUP(MONTH(Orders_CLEAN[[#This Row],[OrderDate]])/3,0))</f>
        <v>Q1</v>
      </c>
      <c r="D2386" t="s">
        <v>371</v>
      </c>
      <c r="E2386" t="str">
        <f>_xlfn.XLOOKUP(Orders_CLEAN[[#This Row],[CustomerID]],Customers[CustomerID],Customers[CustomerName])</f>
        <v>Nomsa Dlamini</v>
      </c>
      <c r="F2386" t="s">
        <v>100</v>
      </c>
      <c r="G2386" t="str">
        <f>_xlfn.XLOOKUP(Orders_CLEAN[[#This Row],[ProductID]],Products[ProductID],Products[ProductName])</f>
        <v>Printers Model 1</v>
      </c>
      <c r="H2386" t="str">
        <f>_xlfn.XLOOKUP(Orders_CLEAN[[#This Row],[ProductName]],Products[ProductName],Products[Category])</f>
        <v>Technology</v>
      </c>
      <c r="I2386" s="6">
        <f>_xlfn.XLOOKUP(Orders_CLEAN[[#This Row],[ProductID]],Products[ProductID],Products[Cost])</f>
        <v>595.79999999999995</v>
      </c>
      <c r="J2386">
        <v>4</v>
      </c>
      <c r="K2386" s="6">
        <v>1280.18</v>
      </c>
      <c r="L2386" s="7">
        <v>0</v>
      </c>
      <c r="M2386" t="s">
        <v>27</v>
      </c>
      <c r="N2386" t="s">
        <v>31</v>
      </c>
      <c r="O2386" t="str">
        <f>_xlfn.XLOOKUP(Orders_CLEAN[[#This Row],[Region]],Region_lookup[RegionCode],Region_lookup[RegionName])</f>
        <v>Gauteng</v>
      </c>
      <c r="P2386" t="s">
        <v>43</v>
      </c>
      <c r="Q2386" t="str">
        <f>_xlfn.XLOOKUP(Orders_CLEAN[[#This Row],[EmployeeID]],Employees[EmployeeID],Employees[EmployeeName])</f>
        <v>Thabo Dlamini</v>
      </c>
      <c r="R2386" s="8">
        <f>Orders_CLEAN[[#This Row],[Quantity]]*Orders_CLEAN[[#This Row],[UnitPrice]]*(1-Orders_CLEAN[[#This Row],[Discount]])</f>
        <v>5120.72</v>
      </c>
      <c r="S2386" s="8">
        <f>Orders_CLEAN[[#This Row],[Cost]]*Orders_CLEAN[[#This Row],[Quantity]]</f>
        <v>2383.1999999999998</v>
      </c>
      <c r="T2386" s="8">
        <f>Orders_CLEAN[[#This Row],[LineTotal]]-Orders_CLEAN[[#This Row],[LineCost]]</f>
        <v>2737.5200000000004</v>
      </c>
      <c r="U2386" s="8" t="str">
        <f>IFERROR(IF(Orders_CLEAN[[#This Row],[Profit]]/Orders_CLEAN[[#This Row],[LineTotal]]&gt;0.3, "High", IF(Orders_CLEAN[[#This Row],[Profit]]/Orders_CLEAN[[#This Row],[LineTotal]]&gt;=0.15, "Medium", "Low")), "Quantity Error!")</f>
        <v>High</v>
      </c>
      <c r="V2386" s="8" t="str">
        <f>IF(COUNTIF(Returns[OrderID], Orders_CLEAN[[#This Row],[OrderID]])&gt;0, "Yes", "No")</f>
        <v>No</v>
      </c>
      <c r="W2386" s="19">
        <f>IF(Orders_CLEAN[[#This Row],[Returned]]="Yes",1,0)</f>
        <v>0</v>
      </c>
    </row>
    <row r="2387" spans="1:23" x14ac:dyDescent="0.2">
      <c r="A2387" t="s">
        <v>3289</v>
      </c>
      <c r="B2387" s="5">
        <v>45674</v>
      </c>
      <c r="C2387" s="5" t="str">
        <f>IF(Orders_CLEAN[[#This Row],[Quantity]]="", "Quantity Error!", "Q"&amp;ROUNDUP(MONTH(Orders_CLEAN[[#This Row],[OrderDate]])/3,0))</f>
        <v>Q1</v>
      </c>
      <c r="D2387" t="s">
        <v>246</v>
      </c>
      <c r="E2387" t="str">
        <f>_xlfn.XLOOKUP(Orders_CLEAN[[#This Row],[CustomerID]],Customers[CustomerID],Customers[CustomerName])</f>
        <v>Precious Steyn</v>
      </c>
      <c r="F2387" t="s">
        <v>108</v>
      </c>
      <c r="G2387" t="str">
        <f>_xlfn.XLOOKUP(Orders_CLEAN[[#This Row],[ProductID]],Products[ProductID],Products[ProductName])</f>
        <v>Staplers Model 2</v>
      </c>
      <c r="H2387" t="str">
        <f>_xlfn.XLOOKUP(Orders_CLEAN[[#This Row],[ProductName]],Products[ProductName],Products[Category])</f>
        <v>Office Supplies</v>
      </c>
      <c r="I2387" s="6">
        <f>_xlfn.XLOOKUP(Orders_CLEAN[[#This Row],[ProductID]],Products[ProductID],Products[Cost])</f>
        <v>723.21</v>
      </c>
      <c r="J2387">
        <v>2</v>
      </c>
      <c r="K2387" s="6">
        <v>1348.08</v>
      </c>
      <c r="L2387" s="7">
        <v>0.15</v>
      </c>
      <c r="M2387" t="s">
        <v>13</v>
      </c>
      <c r="N2387" t="s">
        <v>47</v>
      </c>
      <c r="O2387" t="str">
        <f>_xlfn.XLOOKUP(Orders_CLEAN[[#This Row],[Region]],Region_lookup[RegionCode],Region_lookup[RegionName])</f>
        <v>Eastern Cape</v>
      </c>
      <c r="P2387" t="s">
        <v>58</v>
      </c>
      <c r="Q2387" t="str">
        <f>_xlfn.XLOOKUP(Orders_CLEAN[[#This Row],[EmployeeID]],Employees[EmployeeID],Employees[EmployeeName])</f>
        <v>Palesa Steyn</v>
      </c>
      <c r="R2387" s="8">
        <f>Orders_CLEAN[[#This Row],[Quantity]]*Orders_CLEAN[[#This Row],[UnitPrice]]*(1-Orders_CLEAN[[#This Row],[Discount]])</f>
        <v>2291.7359999999999</v>
      </c>
      <c r="S2387" s="8">
        <f>Orders_CLEAN[[#This Row],[Cost]]*Orders_CLEAN[[#This Row],[Quantity]]</f>
        <v>1446.42</v>
      </c>
      <c r="T2387" s="8">
        <f>Orders_CLEAN[[#This Row],[LineTotal]]-Orders_CLEAN[[#This Row],[LineCost]]</f>
        <v>845.3159999999998</v>
      </c>
      <c r="U2387" s="8" t="str">
        <f>IFERROR(IF(Orders_CLEAN[[#This Row],[Profit]]/Orders_CLEAN[[#This Row],[LineTotal]]&gt;0.3, "High", IF(Orders_CLEAN[[#This Row],[Profit]]/Orders_CLEAN[[#This Row],[LineTotal]]&gt;=0.15, "Medium", "Low")), "Quantity Error!")</f>
        <v>High</v>
      </c>
      <c r="V2387" s="8" t="str">
        <f>IF(COUNTIF(Returns[OrderID], Orders_CLEAN[[#This Row],[OrderID]])&gt;0, "Yes", "No")</f>
        <v>No</v>
      </c>
      <c r="W2387" s="19">
        <f>IF(Orders_CLEAN[[#This Row],[Returned]]="Yes",1,0)</f>
        <v>0</v>
      </c>
    </row>
    <row r="2388" spans="1:23" x14ac:dyDescent="0.2">
      <c r="A2388" t="s">
        <v>3290</v>
      </c>
      <c r="B2388" s="5">
        <v>45479</v>
      </c>
      <c r="C2388" s="5" t="str">
        <f>IF(Orders_CLEAN[[#This Row],[Quantity]]="", "Quantity Error!", "Q"&amp;ROUNDUP(MONTH(Orders_CLEAN[[#This Row],[OrderDate]])/3,0))</f>
        <v>Q3</v>
      </c>
      <c r="D2388" t="s">
        <v>288</v>
      </c>
      <c r="E2388" t="str">
        <f>_xlfn.XLOOKUP(Orders_CLEAN[[#This Row],[CustomerID]],Customers[CustomerID],Customers[CustomerName])</f>
        <v>Francois Pretorius</v>
      </c>
      <c r="F2388" t="s">
        <v>155</v>
      </c>
      <c r="G2388" t="str">
        <f>_xlfn.XLOOKUP(Orders_CLEAN[[#This Row],[ProductID]],Products[ProductID],Products[ProductName])</f>
        <v>Monitors Model 1</v>
      </c>
      <c r="H2388" t="str">
        <f>_xlfn.XLOOKUP(Orders_CLEAN[[#This Row],[ProductName]],Products[ProductName],Products[Category])</f>
        <v>Technology</v>
      </c>
      <c r="I2388" s="6">
        <f>_xlfn.XLOOKUP(Orders_CLEAN[[#This Row],[ProductID]],Products[ProductID],Products[Cost])</f>
        <v>757.28</v>
      </c>
      <c r="J2388">
        <v>7</v>
      </c>
      <c r="K2388" s="6">
        <v>1165.56</v>
      </c>
      <c r="L2388" s="7">
        <v>0.2</v>
      </c>
      <c r="M2388" t="s">
        <v>36</v>
      </c>
      <c r="N2388" t="s">
        <v>21</v>
      </c>
      <c r="O2388" t="str">
        <f>_xlfn.XLOOKUP(Orders_CLEAN[[#This Row],[Region]],Region_lookup[RegionCode],Region_lookup[RegionName])</f>
        <v>KwaZulu-Natal</v>
      </c>
      <c r="P2388" t="s">
        <v>22</v>
      </c>
      <c r="Q2388" t="str">
        <f>_xlfn.XLOOKUP(Orders_CLEAN[[#This Row],[EmployeeID]],Employees[EmployeeID],Employees[EmployeeName])</f>
        <v>Thabo Le Roux</v>
      </c>
      <c r="R2388" s="8">
        <f>Orders_CLEAN[[#This Row],[Quantity]]*Orders_CLEAN[[#This Row],[UnitPrice]]*(1-Orders_CLEAN[[#This Row],[Discount]])</f>
        <v>6527.1360000000004</v>
      </c>
      <c r="S2388" s="8">
        <f>Orders_CLEAN[[#This Row],[Cost]]*Orders_CLEAN[[#This Row],[Quantity]]</f>
        <v>5300.96</v>
      </c>
      <c r="T2388" s="8">
        <f>Orders_CLEAN[[#This Row],[LineTotal]]-Orders_CLEAN[[#This Row],[LineCost]]</f>
        <v>1226.1760000000004</v>
      </c>
      <c r="U2388" s="8" t="str">
        <f>IFERROR(IF(Orders_CLEAN[[#This Row],[Profit]]/Orders_CLEAN[[#This Row],[LineTotal]]&gt;0.3, "High", IF(Orders_CLEAN[[#This Row],[Profit]]/Orders_CLEAN[[#This Row],[LineTotal]]&gt;=0.15, "Medium", "Low")), "Quantity Error!")</f>
        <v>Medium</v>
      </c>
      <c r="V2388" s="8" t="str">
        <f>IF(COUNTIF(Returns[OrderID], Orders_CLEAN[[#This Row],[OrderID]])&gt;0, "Yes", "No")</f>
        <v>No</v>
      </c>
      <c r="W2388" s="19">
        <f>IF(Orders_CLEAN[[#This Row],[Returned]]="Yes",1,0)</f>
        <v>0</v>
      </c>
    </row>
    <row r="2389" spans="1:23" x14ac:dyDescent="0.2">
      <c r="A2389" t="s">
        <v>3292</v>
      </c>
      <c r="B2389" s="5">
        <v>45342</v>
      </c>
      <c r="C2389" s="5" t="str">
        <f>IF(Orders_CLEAN[[#This Row],[Quantity]]="", "Quantity Error!", "Q"&amp;ROUNDUP(MONTH(Orders_CLEAN[[#This Row],[OrderDate]])/3,0))</f>
        <v>Q1</v>
      </c>
      <c r="D2389" t="s">
        <v>723</v>
      </c>
      <c r="E2389" t="str">
        <f>_xlfn.XLOOKUP(Orders_CLEAN[[#This Row],[CustomerID]],Customers[CustomerID],Customers[CustomerName])</f>
        <v>Palesa Molefe</v>
      </c>
      <c r="F2389" t="s">
        <v>155</v>
      </c>
      <c r="G2389" t="str">
        <f>_xlfn.XLOOKUP(Orders_CLEAN[[#This Row],[ProductID]],Products[ProductID],Products[ProductName])</f>
        <v>Monitors Model 1</v>
      </c>
      <c r="H2389" t="str">
        <f>_xlfn.XLOOKUP(Orders_CLEAN[[#This Row],[ProductName]],Products[ProductName],Products[Category])</f>
        <v>Technology</v>
      </c>
      <c r="I2389" s="6">
        <f>_xlfn.XLOOKUP(Orders_CLEAN[[#This Row],[ProductID]],Products[ProductID],Products[Cost])</f>
        <v>757.28</v>
      </c>
      <c r="J2389">
        <v>12</v>
      </c>
      <c r="K2389" s="6">
        <v>1165.56</v>
      </c>
      <c r="L2389" s="7">
        <v>0</v>
      </c>
      <c r="M2389" t="s">
        <v>27</v>
      </c>
      <c r="N2389" t="s">
        <v>21</v>
      </c>
      <c r="O2389" t="str">
        <f>_xlfn.XLOOKUP(Orders_CLEAN[[#This Row],[Region]],Region_lookup[RegionCode],Region_lookup[RegionName])</f>
        <v>KwaZulu-Natal</v>
      </c>
      <c r="P2389" t="s">
        <v>22</v>
      </c>
      <c r="Q2389" t="str">
        <f>_xlfn.XLOOKUP(Orders_CLEAN[[#This Row],[EmployeeID]],Employees[EmployeeID],Employees[EmployeeName])</f>
        <v>Thabo Le Roux</v>
      </c>
      <c r="R2389" s="8">
        <f>Orders_CLEAN[[#This Row],[Quantity]]*Orders_CLEAN[[#This Row],[UnitPrice]]*(1-Orders_CLEAN[[#This Row],[Discount]])</f>
        <v>13986.72</v>
      </c>
      <c r="S2389" s="8">
        <f>Orders_CLEAN[[#This Row],[Cost]]*Orders_CLEAN[[#This Row],[Quantity]]</f>
        <v>9087.36</v>
      </c>
      <c r="T2389" s="8">
        <f>Orders_CLEAN[[#This Row],[LineTotal]]-Orders_CLEAN[[#This Row],[LineCost]]</f>
        <v>4899.3599999999988</v>
      </c>
      <c r="U2389" s="8" t="str">
        <f>IFERROR(IF(Orders_CLEAN[[#This Row],[Profit]]/Orders_CLEAN[[#This Row],[LineTotal]]&gt;0.3, "High", IF(Orders_CLEAN[[#This Row],[Profit]]/Orders_CLEAN[[#This Row],[LineTotal]]&gt;=0.15, "Medium", "Low")), "Quantity Error!")</f>
        <v>High</v>
      </c>
      <c r="V2389" s="8" t="str">
        <f>IF(COUNTIF(Returns[OrderID], Orders_CLEAN[[#This Row],[OrderID]])&gt;0, "Yes", "No")</f>
        <v>No</v>
      </c>
      <c r="W2389" s="19">
        <f>IF(Orders_CLEAN[[#This Row],[Returned]]="Yes",1,0)</f>
        <v>0</v>
      </c>
    </row>
    <row r="2390" spans="1:23" x14ac:dyDescent="0.2">
      <c r="A2390" t="s">
        <v>3293</v>
      </c>
      <c r="B2390" s="5">
        <v>45750</v>
      </c>
      <c r="C2390" s="5" t="str">
        <f>IF(Orders_CLEAN[[#This Row],[Quantity]]="", "Quantity Error!", "Q"&amp;ROUNDUP(MONTH(Orders_CLEAN[[#This Row],[OrderDate]])/3,0))</f>
        <v>Q2</v>
      </c>
      <c r="D2390" t="s">
        <v>123</v>
      </c>
      <c r="E2390" t="str">
        <f>_xlfn.XLOOKUP(Orders_CLEAN[[#This Row],[CustomerID]],Customers[CustomerID],Customers[CustomerName])</f>
        <v>Nomvula Steyn</v>
      </c>
      <c r="F2390" t="s">
        <v>158</v>
      </c>
      <c r="G2390" t="str">
        <f>_xlfn.XLOOKUP(Orders_CLEAN[[#This Row],[ProductID]],Products[ProductID],Products[ProductName])</f>
        <v>Desks Model 1</v>
      </c>
      <c r="H2390" t="str">
        <f>_xlfn.XLOOKUP(Orders_CLEAN[[#This Row],[ProductName]],Products[ProductName],Products[Category])</f>
        <v>Furniture</v>
      </c>
      <c r="I2390" s="6">
        <f>_xlfn.XLOOKUP(Orders_CLEAN[[#This Row],[ProductID]],Products[ProductID],Products[Cost])</f>
        <v>731.22</v>
      </c>
      <c r="J2390">
        <v>1</v>
      </c>
      <c r="K2390" s="6">
        <v>1490.92</v>
      </c>
      <c r="L2390" s="7">
        <v>0.15</v>
      </c>
      <c r="M2390" t="s">
        <v>36</v>
      </c>
      <c r="N2390" t="s">
        <v>31</v>
      </c>
      <c r="O2390" t="str">
        <f>_xlfn.XLOOKUP(Orders_CLEAN[[#This Row],[Region]],Region_lookup[RegionCode],Region_lookup[RegionName])</f>
        <v>Gauteng</v>
      </c>
      <c r="P2390" t="s">
        <v>43</v>
      </c>
      <c r="Q2390" t="str">
        <f>_xlfn.XLOOKUP(Orders_CLEAN[[#This Row],[EmployeeID]],Employees[EmployeeID],Employees[EmployeeName])</f>
        <v>Thabo Dlamini</v>
      </c>
      <c r="R2390" s="8">
        <f>Orders_CLEAN[[#This Row],[Quantity]]*Orders_CLEAN[[#This Row],[UnitPrice]]*(1-Orders_CLEAN[[#This Row],[Discount]])</f>
        <v>1267.2819999999999</v>
      </c>
      <c r="S2390" s="8">
        <f>Orders_CLEAN[[#This Row],[Cost]]*Orders_CLEAN[[#This Row],[Quantity]]</f>
        <v>731.22</v>
      </c>
      <c r="T2390" s="8">
        <f>Orders_CLEAN[[#This Row],[LineTotal]]-Orders_CLEAN[[#This Row],[LineCost]]</f>
        <v>536.0619999999999</v>
      </c>
      <c r="U2390" s="8" t="str">
        <f>IFERROR(IF(Orders_CLEAN[[#This Row],[Profit]]/Orders_CLEAN[[#This Row],[LineTotal]]&gt;0.3, "High", IF(Orders_CLEAN[[#This Row],[Profit]]/Orders_CLEAN[[#This Row],[LineTotal]]&gt;=0.15, "Medium", "Low")), "Quantity Error!")</f>
        <v>High</v>
      </c>
      <c r="V2390" s="8" t="str">
        <f>IF(COUNTIF(Returns[OrderID], Orders_CLEAN[[#This Row],[OrderID]])&gt;0, "Yes", "No")</f>
        <v>No</v>
      </c>
      <c r="W2390" s="19">
        <f>IF(Orders_CLEAN[[#This Row],[Returned]]="Yes",1,0)</f>
        <v>0</v>
      </c>
    </row>
    <row r="2391" spans="1:23" x14ac:dyDescent="0.2">
      <c r="A2391" t="s">
        <v>3295</v>
      </c>
      <c r="B2391" s="5">
        <v>45752</v>
      </c>
      <c r="C2391" s="5" t="str">
        <f>IF(Orders_CLEAN[[#This Row],[Quantity]]="", "Quantity Error!", "Q"&amp;ROUNDUP(MONTH(Orders_CLEAN[[#This Row],[OrderDate]])/3,0))</f>
        <v>Q2</v>
      </c>
      <c r="D2391" t="s">
        <v>338</v>
      </c>
      <c r="E2391" t="str">
        <f>_xlfn.XLOOKUP(Orders_CLEAN[[#This Row],[CustomerID]],Customers[CustomerID],Customers[CustomerName])</f>
        <v>Palesa Khumalo</v>
      </c>
      <c r="F2391" t="s">
        <v>216</v>
      </c>
      <c r="G2391" t="str">
        <f>_xlfn.XLOOKUP(Orders_CLEAN[[#This Row],[ProductID]],Products[ProductID],Products[ProductName])</f>
        <v>Pens Model 1</v>
      </c>
      <c r="H2391" t="str">
        <f>_xlfn.XLOOKUP(Orders_CLEAN[[#This Row],[ProductName]],Products[ProductName],Products[Category])</f>
        <v>Office Supplies</v>
      </c>
      <c r="I2391" s="6">
        <f>_xlfn.XLOOKUP(Orders_CLEAN[[#This Row],[ProductID]],Products[ProductID],Products[Cost])</f>
        <v>640.09</v>
      </c>
      <c r="J2391">
        <v>8</v>
      </c>
      <c r="K2391" s="6">
        <v>1169.26</v>
      </c>
      <c r="L2391" s="7">
        <v>0</v>
      </c>
      <c r="M2391" t="s">
        <v>36</v>
      </c>
      <c r="N2391" t="s">
        <v>21</v>
      </c>
      <c r="O2391" t="str">
        <f>_xlfn.XLOOKUP(Orders_CLEAN[[#This Row],[Region]],Region_lookup[RegionCode],Region_lookup[RegionName])</f>
        <v>KwaZulu-Natal</v>
      </c>
      <c r="P2391" t="s">
        <v>97</v>
      </c>
      <c r="Q2391" t="str">
        <f>_xlfn.XLOOKUP(Orders_CLEAN[[#This Row],[EmployeeID]],Employees[EmployeeID],Employees[EmployeeName])</f>
        <v>Bongani Sithole</v>
      </c>
      <c r="R2391" s="8">
        <f>Orders_CLEAN[[#This Row],[Quantity]]*Orders_CLEAN[[#This Row],[UnitPrice]]*(1-Orders_CLEAN[[#This Row],[Discount]])</f>
        <v>9354.08</v>
      </c>
      <c r="S2391" s="8">
        <f>Orders_CLEAN[[#This Row],[Cost]]*Orders_CLEAN[[#This Row],[Quantity]]</f>
        <v>5120.72</v>
      </c>
      <c r="T2391" s="8">
        <f>Orders_CLEAN[[#This Row],[LineTotal]]-Orders_CLEAN[[#This Row],[LineCost]]</f>
        <v>4233.3599999999997</v>
      </c>
      <c r="U2391" s="8" t="str">
        <f>IFERROR(IF(Orders_CLEAN[[#This Row],[Profit]]/Orders_CLEAN[[#This Row],[LineTotal]]&gt;0.3, "High", IF(Orders_CLEAN[[#This Row],[Profit]]/Orders_CLEAN[[#This Row],[LineTotal]]&gt;=0.15, "Medium", "Low")), "Quantity Error!")</f>
        <v>High</v>
      </c>
      <c r="V2391" s="8" t="str">
        <f>IF(COUNTIF(Returns[OrderID], Orders_CLEAN[[#This Row],[OrderID]])&gt;0, "Yes", "No")</f>
        <v>No</v>
      </c>
      <c r="W2391" s="19">
        <f>IF(Orders_CLEAN[[#This Row],[Returned]]="Yes",1,0)</f>
        <v>0</v>
      </c>
    </row>
    <row r="2392" spans="1:23" x14ac:dyDescent="0.2">
      <c r="A2392" t="s">
        <v>3296</v>
      </c>
      <c r="B2392" s="5">
        <v>45491</v>
      </c>
      <c r="C2392" s="5" t="str">
        <f>IF(Orders_CLEAN[[#This Row],[Quantity]]="", "Quantity Error!", "Q"&amp;ROUNDUP(MONTH(Orders_CLEAN[[#This Row],[OrderDate]])/3,0))</f>
        <v>Q3</v>
      </c>
      <c r="D2392" t="s">
        <v>184</v>
      </c>
      <c r="E2392" t="str">
        <f>_xlfn.XLOOKUP(Orders_CLEAN[[#This Row],[CustomerID]],Customers[CustomerID],Customers[CustomerName])</f>
        <v>Deon Joubert</v>
      </c>
      <c r="F2392" t="s">
        <v>329</v>
      </c>
      <c r="G2392" t="str">
        <f>_xlfn.XLOOKUP(Orders_CLEAN[[#This Row],[ProductID]],Products[ProductID],Products[ProductName])</f>
        <v>Chairs Model 3</v>
      </c>
      <c r="H2392" t="str">
        <f>_xlfn.XLOOKUP(Orders_CLEAN[[#This Row],[ProductName]],Products[ProductName],Products[Category])</f>
        <v>Furniture</v>
      </c>
      <c r="I2392" s="6">
        <f>_xlfn.XLOOKUP(Orders_CLEAN[[#This Row],[ProductID]],Products[ProductID],Products[Cost])</f>
        <v>688.81</v>
      </c>
      <c r="J2392">
        <v>2</v>
      </c>
      <c r="K2392" s="6">
        <v>1334.92</v>
      </c>
      <c r="L2392" s="7">
        <v>0</v>
      </c>
      <c r="M2392" t="s">
        <v>27</v>
      </c>
      <c r="N2392" t="s">
        <v>47</v>
      </c>
      <c r="O2392" t="str">
        <f>_xlfn.XLOOKUP(Orders_CLEAN[[#This Row],[Region]],Region_lookup[RegionCode],Region_lookup[RegionName])</f>
        <v>Eastern Cape</v>
      </c>
      <c r="P2392" t="s">
        <v>58</v>
      </c>
      <c r="Q2392" t="str">
        <f>_xlfn.XLOOKUP(Orders_CLEAN[[#This Row],[EmployeeID]],Employees[EmployeeID],Employees[EmployeeName])</f>
        <v>Palesa Steyn</v>
      </c>
      <c r="R2392" s="8">
        <f>Orders_CLEAN[[#This Row],[Quantity]]*Orders_CLEAN[[#This Row],[UnitPrice]]*(1-Orders_CLEAN[[#This Row],[Discount]])</f>
        <v>2669.84</v>
      </c>
      <c r="S2392" s="8">
        <f>Orders_CLEAN[[#This Row],[Cost]]*Orders_CLEAN[[#This Row],[Quantity]]</f>
        <v>1377.62</v>
      </c>
      <c r="T2392" s="8">
        <f>Orders_CLEAN[[#This Row],[LineTotal]]-Orders_CLEAN[[#This Row],[LineCost]]</f>
        <v>1292.2200000000003</v>
      </c>
      <c r="U2392" s="8" t="str">
        <f>IFERROR(IF(Orders_CLEAN[[#This Row],[Profit]]/Orders_CLEAN[[#This Row],[LineTotal]]&gt;0.3, "High", IF(Orders_CLEAN[[#This Row],[Profit]]/Orders_CLEAN[[#This Row],[LineTotal]]&gt;=0.15, "Medium", "Low")), "Quantity Error!")</f>
        <v>High</v>
      </c>
      <c r="V2392" s="8" t="str">
        <f>IF(COUNTIF(Returns[OrderID], Orders_CLEAN[[#This Row],[OrderID]])&gt;0, "Yes", "No")</f>
        <v>No</v>
      </c>
      <c r="W2392" s="19">
        <f>IF(Orders_CLEAN[[#This Row],[Returned]]="Yes",1,0)</f>
        <v>0</v>
      </c>
    </row>
    <row r="2393" spans="1:23" x14ac:dyDescent="0.2">
      <c r="A2393" t="s">
        <v>3297</v>
      </c>
      <c r="B2393" s="5">
        <v>45572</v>
      </c>
      <c r="C2393" s="5" t="str">
        <f>IF(Orders_CLEAN[[#This Row],[Quantity]]="", "Quantity Error!", "Q"&amp;ROUNDUP(MONTH(Orders_CLEAN[[#This Row],[OrderDate]])/3,0))</f>
        <v>Q4</v>
      </c>
      <c r="D2393" t="s">
        <v>268</v>
      </c>
      <c r="E2393" t="str">
        <f>_xlfn.XLOOKUP(Orders_CLEAN[[#This Row],[CustomerID]],Customers[CustomerID],Customers[CustomerName])</f>
        <v>Palesa Steyn</v>
      </c>
      <c r="F2393" t="s">
        <v>96</v>
      </c>
      <c r="G2393" t="str">
        <f>_xlfn.XLOOKUP(Orders_CLEAN[[#This Row],[ProductID]],Products[ProductID],Products[ProductName])</f>
        <v>Desks Model 2</v>
      </c>
      <c r="H2393" t="str">
        <f>_xlfn.XLOOKUP(Orders_CLEAN[[#This Row],[ProductName]],Products[ProductName],Products[Category])</f>
        <v>Furniture</v>
      </c>
      <c r="I2393" s="6">
        <f>_xlfn.XLOOKUP(Orders_CLEAN[[#This Row],[ProductID]],Products[ProductID],Products[Cost])</f>
        <v>209.29</v>
      </c>
      <c r="J2393">
        <v>1</v>
      </c>
      <c r="K2393" s="6">
        <v>425.58</v>
      </c>
      <c r="L2393" s="7">
        <v>0.1</v>
      </c>
      <c r="M2393" t="s">
        <v>62</v>
      </c>
      <c r="N2393" t="s">
        <v>21</v>
      </c>
      <c r="O2393" t="str">
        <f>_xlfn.XLOOKUP(Orders_CLEAN[[#This Row],[Region]],Region_lookup[RegionCode],Region_lookup[RegionName])</f>
        <v>KwaZulu-Natal</v>
      </c>
      <c r="P2393" t="s">
        <v>22</v>
      </c>
      <c r="Q2393" t="str">
        <f>_xlfn.XLOOKUP(Orders_CLEAN[[#This Row],[EmployeeID]],Employees[EmployeeID],Employees[EmployeeName])</f>
        <v>Thabo Le Roux</v>
      </c>
      <c r="R2393" s="8">
        <f>Orders_CLEAN[[#This Row],[Quantity]]*Orders_CLEAN[[#This Row],[UnitPrice]]*(1-Orders_CLEAN[[#This Row],[Discount]])</f>
        <v>383.02199999999999</v>
      </c>
      <c r="S2393" s="8">
        <f>Orders_CLEAN[[#This Row],[Cost]]*Orders_CLEAN[[#This Row],[Quantity]]</f>
        <v>209.29</v>
      </c>
      <c r="T2393" s="8">
        <f>Orders_CLEAN[[#This Row],[LineTotal]]-Orders_CLEAN[[#This Row],[LineCost]]</f>
        <v>173.732</v>
      </c>
      <c r="U2393" s="8" t="str">
        <f>IFERROR(IF(Orders_CLEAN[[#This Row],[Profit]]/Orders_CLEAN[[#This Row],[LineTotal]]&gt;0.3, "High", IF(Orders_CLEAN[[#This Row],[Profit]]/Orders_CLEAN[[#This Row],[LineTotal]]&gt;=0.15, "Medium", "Low")), "Quantity Error!")</f>
        <v>High</v>
      </c>
      <c r="V2393" s="8" t="str">
        <f>IF(COUNTIF(Returns[OrderID], Orders_CLEAN[[#This Row],[OrderID]])&gt;0, "Yes", "No")</f>
        <v>No</v>
      </c>
      <c r="W2393" s="19">
        <f>IF(Orders_CLEAN[[#This Row],[Returned]]="Yes",1,0)</f>
        <v>0</v>
      </c>
    </row>
    <row r="2394" spans="1:23" x14ac:dyDescent="0.2">
      <c r="A2394" t="s">
        <v>3298</v>
      </c>
      <c r="B2394" s="5">
        <v>45648</v>
      </c>
      <c r="C2394" s="5" t="str">
        <f>IF(Orders_CLEAN[[#This Row],[Quantity]]="", "Quantity Error!", "Q"&amp;ROUNDUP(MONTH(Orders_CLEAN[[#This Row],[OrderDate]])/3,0))</f>
        <v>Q4</v>
      </c>
      <c r="D2394" t="s">
        <v>194</v>
      </c>
      <c r="E2394" t="str">
        <f>_xlfn.XLOOKUP(Orders_CLEAN[[#This Row],[CustomerID]],Customers[CustomerID],Customers[CustomerName])</f>
        <v>Elmarie Molefe</v>
      </c>
      <c r="F2394" t="s">
        <v>69</v>
      </c>
      <c r="G2394" t="str">
        <f>_xlfn.XLOOKUP(Orders_CLEAN[[#This Row],[ProductID]],Products[ProductID],Products[ProductName])</f>
        <v>Paper Model 2</v>
      </c>
      <c r="H2394" t="str">
        <f>_xlfn.XLOOKUP(Orders_CLEAN[[#This Row],[ProductName]],Products[ProductName],Products[Category])</f>
        <v>Office Supplies</v>
      </c>
      <c r="I2394" s="6">
        <f>_xlfn.XLOOKUP(Orders_CLEAN[[#This Row],[ProductID]],Products[ProductID],Products[Cost])</f>
        <v>461.98</v>
      </c>
      <c r="J2394">
        <v>5</v>
      </c>
      <c r="K2394" s="6">
        <v>1013.15</v>
      </c>
      <c r="L2394" s="7">
        <v>0.15</v>
      </c>
      <c r="M2394" t="s">
        <v>27</v>
      </c>
      <c r="N2394" t="s">
        <v>14</v>
      </c>
      <c r="O2394" t="str">
        <f>_xlfn.XLOOKUP(Orders_CLEAN[[#This Row],[Region]],Region_lookup[RegionCode],Region_lookup[RegionName])</f>
        <v>Western Cape</v>
      </c>
      <c r="P2394" t="s">
        <v>93</v>
      </c>
      <c r="Q2394" t="str">
        <f>_xlfn.XLOOKUP(Orders_CLEAN[[#This Row],[EmployeeID]],Employees[EmployeeID],Employees[EmployeeName])</f>
        <v>Anja Zulu</v>
      </c>
      <c r="R2394" s="8">
        <f>Orders_CLEAN[[#This Row],[Quantity]]*Orders_CLEAN[[#This Row],[UnitPrice]]*(1-Orders_CLEAN[[#This Row],[Discount]])</f>
        <v>4305.8874999999998</v>
      </c>
      <c r="S2394" s="8">
        <f>Orders_CLEAN[[#This Row],[Cost]]*Orders_CLEAN[[#This Row],[Quantity]]</f>
        <v>2309.9</v>
      </c>
      <c r="T2394" s="8">
        <f>Orders_CLEAN[[#This Row],[LineTotal]]-Orders_CLEAN[[#This Row],[LineCost]]</f>
        <v>1995.9874999999997</v>
      </c>
      <c r="U2394" s="8" t="str">
        <f>IFERROR(IF(Orders_CLEAN[[#This Row],[Profit]]/Orders_CLEAN[[#This Row],[LineTotal]]&gt;0.3, "High", IF(Orders_CLEAN[[#This Row],[Profit]]/Orders_CLEAN[[#This Row],[LineTotal]]&gt;=0.15, "Medium", "Low")), "Quantity Error!")</f>
        <v>High</v>
      </c>
      <c r="V2394" s="8" t="str">
        <f>IF(COUNTIF(Returns[OrderID], Orders_CLEAN[[#This Row],[OrderID]])&gt;0, "Yes", "No")</f>
        <v>No</v>
      </c>
      <c r="W2394" s="19">
        <f>IF(Orders_CLEAN[[#This Row],[Returned]]="Yes",1,0)</f>
        <v>0</v>
      </c>
    </row>
    <row r="2395" spans="1:23" x14ac:dyDescent="0.2">
      <c r="A2395" t="s">
        <v>3299</v>
      </c>
      <c r="B2395" s="5">
        <v>45653</v>
      </c>
      <c r="C2395" s="5" t="str">
        <f>IF(Orders_CLEAN[[#This Row],[Quantity]]="", "Quantity Error!", "Q"&amp;ROUNDUP(MONTH(Orders_CLEAN[[#This Row],[OrderDate]])/3,0))</f>
        <v>Q4</v>
      </c>
      <c r="D2395" t="s">
        <v>458</v>
      </c>
      <c r="E2395" t="str">
        <f>_xlfn.XLOOKUP(Orders_CLEAN[[#This Row],[CustomerID]],Customers[CustomerID],Customers[CustomerName])</f>
        <v>Pieter Nkosi</v>
      </c>
      <c r="F2395" t="s">
        <v>118</v>
      </c>
      <c r="G2395" t="str">
        <f>_xlfn.XLOOKUP(Orders_CLEAN[[#This Row],[ProductID]],Products[ProductID],Products[ProductName])</f>
        <v>Paper Model 1</v>
      </c>
      <c r="H2395" t="str">
        <f>_xlfn.XLOOKUP(Orders_CLEAN[[#This Row],[ProductName]],Products[ProductName],Products[Category])</f>
        <v>Office Supplies</v>
      </c>
      <c r="I2395" s="6">
        <f>_xlfn.XLOOKUP(Orders_CLEAN[[#This Row],[ProductID]],Products[ProductID],Products[Cost])</f>
        <v>193.58</v>
      </c>
      <c r="J2395">
        <v>6</v>
      </c>
      <c r="K2395" s="6">
        <v>347.15</v>
      </c>
      <c r="L2395" s="7">
        <v>0</v>
      </c>
      <c r="M2395" t="s">
        <v>27</v>
      </c>
      <c r="N2395" t="s">
        <v>31</v>
      </c>
      <c r="O2395" t="str">
        <f>_xlfn.XLOOKUP(Orders_CLEAN[[#This Row],[Region]],Region_lookup[RegionCode],Region_lookup[RegionName])</f>
        <v>Gauteng</v>
      </c>
      <c r="P2395" t="s">
        <v>32</v>
      </c>
      <c r="Q2395" t="str">
        <f>_xlfn.XLOOKUP(Orders_CLEAN[[#This Row],[EmployeeID]],Employees[EmployeeID],Employees[EmployeeName])</f>
        <v>Nomvula Mokoena</v>
      </c>
      <c r="R2395" s="8">
        <f>Orders_CLEAN[[#This Row],[Quantity]]*Orders_CLEAN[[#This Row],[UnitPrice]]*(1-Orders_CLEAN[[#This Row],[Discount]])</f>
        <v>2082.8999999999996</v>
      </c>
      <c r="S2395" s="8">
        <f>Orders_CLEAN[[#This Row],[Cost]]*Orders_CLEAN[[#This Row],[Quantity]]</f>
        <v>1161.48</v>
      </c>
      <c r="T2395" s="8">
        <f>Orders_CLEAN[[#This Row],[LineTotal]]-Orders_CLEAN[[#This Row],[LineCost]]</f>
        <v>921.41999999999962</v>
      </c>
      <c r="U2395" s="8" t="str">
        <f>IFERROR(IF(Orders_CLEAN[[#This Row],[Profit]]/Orders_CLEAN[[#This Row],[LineTotal]]&gt;0.3, "High", IF(Orders_CLEAN[[#This Row],[Profit]]/Orders_CLEAN[[#This Row],[LineTotal]]&gt;=0.15, "Medium", "Low")), "Quantity Error!")</f>
        <v>High</v>
      </c>
      <c r="V2395" s="8" t="str">
        <f>IF(COUNTIF(Returns[OrderID], Orders_CLEAN[[#This Row],[OrderID]])&gt;0, "Yes", "No")</f>
        <v>No</v>
      </c>
      <c r="W2395" s="19">
        <f>IF(Orders_CLEAN[[#This Row],[Returned]]="Yes",1,0)</f>
        <v>0</v>
      </c>
    </row>
    <row r="2396" spans="1:23" x14ac:dyDescent="0.2">
      <c r="A2396" t="s">
        <v>3300</v>
      </c>
      <c r="B2396" s="5">
        <v>45708</v>
      </c>
      <c r="C2396" s="5" t="str">
        <f>IF(Orders_CLEAN[[#This Row],[Quantity]]="", "Quantity Error!", "Q"&amp;ROUNDUP(MONTH(Orders_CLEAN[[#This Row],[OrderDate]])/3,0))</f>
        <v>Q1</v>
      </c>
      <c r="D2396" t="s">
        <v>84</v>
      </c>
      <c r="E2396" t="str">
        <f>_xlfn.XLOOKUP(Orders_CLEAN[[#This Row],[CustomerID]],Customers[CustomerID],Customers[CustomerName])</f>
        <v>Francois Khumalo</v>
      </c>
      <c r="F2396" t="s">
        <v>104</v>
      </c>
      <c r="G2396" t="str">
        <f>_xlfn.XLOOKUP(Orders_CLEAN[[#This Row],[ProductID]],Products[ProductID],Products[ProductName])</f>
        <v>Envelopes Model 4</v>
      </c>
      <c r="H2396" t="str">
        <f>_xlfn.XLOOKUP(Orders_CLEAN[[#This Row],[ProductName]],Products[ProductName],Products[Category])</f>
        <v>Office Supplies</v>
      </c>
      <c r="I2396" s="6">
        <f>_xlfn.XLOOKUP(Orders_CLEAN[[#This Row],[ProductID]],Products[ProductID],Products[Cost])</f>
        <v>777.33</v>
      </c>
      <c r="J2396">
        <v>1</v>
      </c>
      <c r="K2396" s="6">
        <v>1363.68</v>
      </c>
      <c r="L2396" s="7">
        <v>0</v>
      </c>
      <c r="M2396" t="s">
        <v>13</v>
      </c>
      <c r="N2396" t="s">
        <v>31</v>
      </c>
      <c r="O2396" t="str">
        <f>_xlfn.XLOOKUP(Orders_CLEAN[[#This Row],[Region]],Region_lookup[RegionCode],Region_lookup[RegionName])</f>
        <v>Gauteng</v>
      </c>
      <c r="P2396" t="s">
        <v>32</v>
      </c>
      <c r="Q2396" t="str">
        <f>_xlfn.XLOOKUP(Orders_CLEAN[[#This Row],[EmployeeID]],Employees[EmployeeID],Employees[EmployeeName])</f>
        <v>Nomvula Mokoena</v>
      </c>
      <c r="R2396" s="8">
        <f>Orders_CLEAN[[#This Row],[Quantity]]*Orders_CLEAN[[#This Row],[UnitPrice]]*(1-Orders_CLEAN[[#This Row],[Discount]])</f>
        <v>1363.68</v>
      </c>
      <c r="S2396" s="8">
        <f>Orders_CLEAN[[#This Row],[Cost]]*Orders_CLEAN[[#This Row],[Quantity]]</f>
        <v>777.33</v>
      </c>
      <c r="T2396" s="8">
        <f>Orders_CLEAN[[#This Row],[LineTotal]]-Orders_CLEAN[[#This Row],[LineCost]]</f>
        <v>586.35</v>
      </c>
      <c r="U2396" s="8" t="str">
        <f>IFERROR(IF(Orders_CLEAN[[#This Row],[Profit]]/Orders_CLEAN[[#This Row],[LineTotal]]&gt;0.3, "High", IF(Orders_CLEAN[[#This Row],[Profit]]/Orders_CLEAN[[#This Row],[LineTotal]]&gt;=0.15, "Medium", "Low")), "Quantity Error!")</f>
        <v>High</v>
      </c>
      <c r="V2396" s="8" t="str">
        <f>IF(COUNTIF(Returns[OrderID], Orders_CLEAN[[#This Row],[OrderID]])&gt;0, "Yes", "No")</f>
        <v>No</v>
      </c>
      <c r="W2396" s="19">
        <f>IF(Orders_CLEAN[[#This Row],[Returned]]="Yes",1,0)</f>
        <v>0</v>
      </c>
    </row>
    <row r="2397" spans="1:23" x14ac:dyDescent="0.2">
      <c r="A2397" t="s">
        <v>3301</v>
      </c>
      <c r="B2397" s="5">
        <v>45589</v>
      </c>
      <c r="C2397" s="5" t="str">
        <f>IF(Orders_CLEAN[[#This Row],[Quantity]]="", "Quantity Error!", "Q"&amp;ROUNDUP(MONTH(Orders_CLEAN[[#This Row],[OrderDate]])/3,0))</f>
        <v>Q4</v>
      </c>
      <c r="D2397" t="s">
        <v>723</v>
      </c>
      <c r="E2397" t="str">
        <f>_xlfn.XLOOKUP(Orders_CLEAN[[#This Row],[CustomerID]],Customers[CustomerID],Customers[CustomerName])</f>
        <v>Palesa Molefe</v>
      </c>
      <c r="F2397" t="s">
        <v>162</v>
      </c>
      <c r="G2397" t="str">
        <f>_xlfn.XLOOKUP(Orders_CLEAN[[#This Row],[ProductID]],Products[ProductID],Products[ProductName])</f>
        <v>Chairs Model 1</v>
      </c>
      <c r="H2397" t="str">
        <f>_xlfn.XLOOKUP(Orders_CLEAN[[#This Row],[ProductName]],Products[ProductName],Products[Category])</f>
        <v>Furniture</v>
      </c>
      <c r="I2397" s="6">
        <f>_xlfn.XLOOKUP(Orders_CLEAN[[#This Row],[ProductID]],Products[ProductID],Products[Cost])</f>
        <v>96.56</v>
      </c>
      <c r="J2397">
        <v>7</v>
      </c>
      <c r="K2397" s="6">
        <v>209.03</v>
      </c>
      <c r="L2397" s="7">
        <v>0.15</v>
      </c>
      <c r="M2397" t="s">
        <v>27</v>
      </c>
      <c r="N2397" t="s">
        <v>21</v>
      </c>
      <c r="O2397" t="str">
        <f>_xlfn.XLOOKUP(Orders_CLEAN[[#This Row],[Region]],Region_lookup[RegionCode],Region_lookup[RegionName])</f>
        <v>KwaZulu-Natal</v>
      </c>
      <c r="P2397" t="s">
        <v>97</v>
      </c>
      <c r="Q2397" t="str">
        <f>_xlfn.XLOOKUP(Orders_CLEAN[[#This Row],[EmployeeID]],Employees[EmployeeID],Employees[EmployeeName])</f>
        <v>Bongani Sithole</v>
      </c>
      <c r="R2397" s="8">
        <f>Orders_CLEAN[[#This Row],[Quantity]]*Orders_CLEAN[[#This Row],[UnitPrice]]*(1-Orders_CLEAN[[#This Row],[Discount]])</f>
        <v>1243.7284999999999</v>
      </c>
      <c r="S2397" s="8">
        <f>Orders_CLEAN[[#This Row],[Cost]]*Orders_CLEAN[[#This Row],[Quantity]]</f>
        <v>675.92000000000007</v>
      </c>
      <c r="T2397" s="8">
        <f>Orders_CLEAN[[#This Row],[LineTotal]]-Orders_CLEAN[[#This Row],[LineCost]]</f>
        <v>567.80849999999987</v>
      </c>
      <c r="U2397" s="8" t="str">
        <f>IFERROR(IF(Orders_CLEAN[[#This Row],[Profit]]/Orders_CLEAN[[#This Row],[LineTotal]]&gt;0.3, "High", IF(Orders_CLEAN[[#This Row],[Profit]]/Orders_CLEAN[[#This Row],[LineTotal]]&gt;=0.15, "Medium", "Low")), "Quantity Error!")</f>
        <v>High</v>
      </c>
      <c r="V2397" s="8" t="str">
        <f>IF(COUNTIF(Returns[OrderID], Orders_CLEAN[[#This Row],[OrderID]])&gt;0, "Yes", "No")</f>
        <v>No</v>
      </c>
      <c r="W2397" s="19">
        <f>IF(Orders_CLEAN[[#This Row],[Returned]]="Yes",1,0)</f>
        <v>0</v>
      </c>
    </row>
    <row r="2398" spans="1:23" x14ac:dyDescent="0.2">
      <c r="A2398" t="s">
        <v>3303</v>
      </c>
      <c r="B2398" s="5">
        <v>45754</v>
      </c>
      <c r="C2398" s="5" t="str">
        <f>IF(Orders_CLEAN[[#This Row],[Quantity]]="", "Quantity Error!", "Q"&amp;ROUNDUP(MONTH(Orders_CLEAN[[#This Row],[OrderDate]])/3,0))</f>
        <v>Q2</v>
      </c>
      <c r="D2398" t="s">
        <v>351</v>
      </c>
      <c r="E2398" t="str">
        <f>_xlfn.XLOOKUP(Orders_CLEAN[[#This Row],[CustomerID]],Customers[CustomerID],Customers[CustomerName])</f>
        <v>Riaan Joubert</v>
      </c>
      <c r="F2398" t="s">
        <v>69</v>
      </c>
      <c r="G2398" t="str">
        <f>_xlfn.XLOOKUP(Orders_CLEAN[[#This Row],[ProductID]],Products[ProductID],Products[ProductName])</f>
        <v>Paper Model 2</v>
      </c>
      <c r="H2398" t="str">
        <f>_xlfn.XLOOKUP(Orders_CLEAN[[#This Row],[ProductName]],Products[ProductName],Products[Category])</f>
        <v>Office Supplies</v>
      </c>
      <c r="I2398" s="6">
        <f>_xlfn.XLOOKUP(Orders_CLEAN[[#This Row],[ProductID]],Products[ProductID],Products[Cost])</f>
        <v>461.98</v>
      </c>
      <c r="J2398">
        <v>9</v>
      </c>
      <c r="K2398" s="6">
        <v>1013.15</v>
      </c>
      <c r="L2398" s="7">
        <v>0.15</v>
      </c>
      <c r="M2398" t="s">
        <v>62</v>
      </c>
      <c r="N2398" t="s">
        <v>14</v>
      </c>
      <c r="O2398" t="str">
        <f>_xlfn.XLOOKUP(Orders_CLEAN[[#This Row],[Region]],Region_lookup[RegionCode],Region_lookup[RegionName])</f>
        <v>Western Cape</v>
      </c>
      <c r="P2398" t="s">
        <v>82</v>
      </c>
      <c r="Q2398" t="str">
        <f>_xlfn.XLOOKUP(Orders_CLEAN[[#This Row],[EmployeeID]],Employees[EmployeeID],Employees[EmployeeName])</f>
        <v>Thabo Pretorius</v>
      </c>
      <c r="R2398" s="8">
        <f>Orders_CLEAN[[#This Row],[Quantity]]*Orders_CLEAN[[#This Row],[UnitPrice]]*(1-Orders_CLEAN[[#This Row],[Discount]])</f>
        <v>7750.5974999999999</v>
      </c>
      <c r="S2398" s="8">
        <f>Orders_CLEAN[[#This Row],[Cost]]*Orders_CLEAN[[#This Row],[Quantity]]</f>
        <v>4157.82</v>
      </c>
      <c r="T2398" s="8">
        <f>Orders_CLEAN[[#This Row],[LineTotal]]-Orders_CLEAN[[#This Row],[LineCost]]</f>
        <v>3592.7775000000001</v>
      </c>
      <c r="U2398" s="8" t="str">
        <f>IFERROR(IF(Orders_CLEAN[[#This Row],[Profit]]/Orders_CLEAN[[#This Row],[LineTotal]]&gt;0.3, "High", IF(Orders_CLEAN[[#This Row],[Profit]]/Orders_CLEAN[[#This Row],[LineTotal]]&gt;=0.15, "Medium", "Low")), "Quantity Error!")</f>
        <v>High</v>
      </c>
      <c r="V2398" s="8" t="str">
        <f>IF(COUNTIF(Returns[OrderID], Orders_CLEAN[[#This Row],[OrderID]])&gt;0, "Yes", "No")</f>
        <v>No</v>
      </c>
      <c r="W2398" s="19">
        <f>IF(Orders_CLEAN[[#This Row],[Returned]]="Yes",1,0)</f>
        <v>0</v>
      </c>
    </row>
    <row r="2399" spans="1:23" x14ac:dyDescent="0.2">
      <c r="A2399" t="s">
        <v>3304</v>
      </c>
      <c r="B2399" s="5">
        <v>45572</v>
      </c>
      <c r="C2399" s="5" t="str">
        <f>IF(Orders_CLEAN[[#This Row],[Quantity]]="", "Quantity Error!", "Q"&amp;ROUNDUP(MONTH(Orders_CLEAN[[#This Row],[OrderDate]])/3,0))</f>
        <v>Q4</v>
      </c>
      <c r="D2399" t="s">
        <v>99</v>
      </c>
      <c r="E2399" t="str">
        <f>_xlfn.XLOOKUP(Orders_CLEAN[[#This Row],[CustomerID]],Customers[CustomerID],Customers[CustomerName])</f>
        <v>Kagiso Mahlangu</v>
      </c>
      <c r="F2399" t="s">
        <v>92</v>
      </c>
      <c r="G2399" t="str">
        <f>_xlfn.XLOOKUP(Orders_CLEAN[[#This Row],[ProductID]],Products[ProductID],Products[ProductName])</f>
        <v>Accessories Model 3</v>
      </c>
      <c r="H2399" t="str">
        <f>_xlfn.XLOOKUP(Orders_CLEAN[[#This Row],[ProductName]],Products[ProductName],Products[Category])</f>
        <v>Technology</v>
      </c>
      <c r="I2399" s="6">
        <f>_xlfn.XLOOKUP(Orders_CLEAN[[#This Row],[ProductID]],Products[ProductID],Products[Cost])</f>
        <v>357.49</v>
      </c>
      <c r="J2399">
        <v>8</v>
      </c>
      <c r="K2399" s="6">
        <v>769.69</v>
      </c>
      <c r="L2399" s="7">
        <v>0.2</v>
      </c>
      <c r="M2399" t="s">
        <v>27</v>
      </c>
      <c r="N2399" t="s">
        <v>47</v>
      </c>
      <c r="O2399" t="str">
        <f>_xlfn.XLOOKUP(Orders_CLEAN[[#This Row],[Region]],Region_lookup[RegionCode],Region_lookup[RegionName])</f>
        <v>Eastern Cape</v>
      </c>
      <c r="P2399" t="s">
        <v>75</v>
      </c>
      <c r="Q2399" t="str">
        <f>_xlfn.XLOOKUP(Orders_CLEAN[[#This Row],[EmployeeID]],Employees[EmployeeID],Employees[EmployeeName])</f>
        <v>Francois Steyn</v>
      </c>
      <c r="R2399" s="8">
        <f>Orders_CLEAN[[#This Row],[Quantity]]*Orders_CLEAN[[#This Row],[UnitPrice]]*(1-Orders_CLEAN[[#This Row],[Discount]])</f>
        <v>4926.0160000000005</v>
      </c>
      <c r="S2399" s="8">
        <f>Orders_CLEAN[[#This Row],[Cost]]*Orders_CLEAN[[#This Row],[Quantity]]</f>
        <v>2859.92</v>
      </c>
      <c r="T2399" s="8">
        <f>Orders_CLEAN[[#This Row],[LineTotal]]-Orders_CLEAN[[#This Row],[LineCost]]</f>
        <v>2066.0960000000005</v>
      </c>
      <c r="U2399" s="8" t="str">
        <f>IFERROR(IF(Orders_CLEAN[[#This Row],[Profit]]/Orders_CLEAN[[#This Row],[LineTotal]]&gt;0.3, "High", IF(Orders_CLEAN[[#This Row],[Profit]]/Orders_CLEAN[[#This Row],[LineTotal]]&gt;=0.15, "Medium", "Low")), "Quantity Error!")</f>
        <v>High</v>
      </c>
      <c r="V2399" s="8" t="str">
        <f>IF(COUNTIF(Returns[OrderID], Orders_CLEAN[[#This Row],[OrderID]])&gt;0, "Yes", "No")</f>
        <v>No</v>
      </c>
      <c r="W2399" s="19">
        <f>IF(Orders_CLEAN[[#This Row],[Returned]]="Yes",1,0)</f>
        <v>0</v>
      </c>
    </row>
    <row r="2400" spans="1:23" x14ac:dyDescent="0.2">
      <c r="A2400" t="s">
        <v>3305</v>
      </c>
      <c r="B2400" s="5">
        <v>45686</v>
      </c>
      <c r="C2400" s="5" t="str">
        <f>IF(Orders_CLEAN[[#This Row],[Quantity]]="", "Quantity Error!", "Q"&amp;ROUNDUP(MONTH(Orders_CLEAN[[#This Row],[OrderDate]])/3,0))</f>
        <v>Q1</v>
      </c>
      <c r="D2400" t="s">
        <v>261</v>
      </c>
      <c r="E2400" t="str">
        <f>_xlfn.XLOOKUP(Orders_CLEAN[[#This Row],[CustomerID]],Customers[CustomerID],Customers[CustomerName])</f>
        <v>Palesa Molefe</v>
      </c>
      <c r="F2400" t="s">
        <v>78</v>
      </c>
      <c r="G2400" t="str">
        <f>_xlfn.XLOOKUP(Orders_CLEAN[[#This Row],[ProductID]],Products[ProductID],Products[ProductName])</f>
        <v>Desks Model 3</v>
      </c>
      <c r="H2400" t="str">
        <f>_xlfn.XLOOKUP(Orders_CLEAN[[#This Row],[ProductName]],Products[ProductName],Products[Category])</f>
        <v>Furniture</v>
      </c>
      <c r="I2400" s="6">
        <f>_xlfn.XLOOKUP(Orders_CLEAN[[#This Row],[ProductID]],Products[ProductID],Products[Cost])</f>
        <v>388.07</v>
      </c>
      <c r="J2400">
        <v>3</v>
      </c>
      <c r="K2400" s="6">
        <v>782.41</v>
      </c>
      <c r="L2400" s="7">
        <v>0.2</v>
      </c>
      <c r="M2400" t="s">
        <v>27</v>
      </c>
      <c r="N2400" t="s">
        <v>31</v>
      </c>
      <c r="O2400" t="str">
        <f>_xlfn.XLOOKUP(Orders_CLEAN[[#This Row],[Region]],Region_lookup[RegionCode],Region_lookup[RegionName])</f>
        <v>Gauteng</v>
      </c>
      <c r="P2400" t="s">
        <v>52</v>
      </c>
      <c r="Q2400" t="str">
        <f>_xlfn.XLOOKUP(Orders_CLEAN[[#This Row],[EmployeeID]],Employees[EmployeeID],Employees[EmployeeName])</f>
        <v>Precious Mbatha</v>
      </c>
      <c r="R2400" s="8">
        <f>Orders_CLEAN[[#This Row],[Quantity]]*Orders_CLEAN[[#This Row],[UnitPrice]]*(1-Orders_CLEAN[[#This Row],[Discount]])</f>
        <v>1877.7840000000001</v>
      </c>
      <c r="S2400" s="8">
        <f>Orders_CLEAN[[#This Row],[Cost]]*Orders_CLEAN[[#This Row],[Quantity]]</f>
        <v>1164.21</v>
      </c>
      <c r="T2400" s="8">
        <f>Orders_CLEAN[[#This Row],[LineTotal]]-Orders_CLEAN[[#This Row],[LineCost]]</f>
        <v>713.57400000000007</v>
      </c>
      <c r="U2400" s="8" t="str">
        <f>IFERROR(IF(Orders_CLEAN[[#This Row],[Profit]]/Orders_CLEAN[[#This Row],[LineTotal]]&gt;0.3, "High", IF(Orders_CLEAN[[#This Row],[Profit]]/Orders_CLEAN[[#This Row],[LineTotal]]&gt;=0.15, "Medium", "Low")), "Quantity Error!")</f>
        <v>High</v>
      </c>
      <c r="V2400" s="8" t="str">
        <f>IF(COUNTIF(Returns[OrderID], Orders_CLEAN[[#This Row],[OrderID]])&gt;0, "Yes", "No")</f>
        <v>No</v>
      </c>
      <c r="W2400" s="19">
        <f>IF(Orders_CLEAN[[#This Row],[Returned]]="Yes",1,0)</f>
        <v>0</v>
      </c>
    </row>
    <row r="2401" spans="1:23" x14ac:dyDescent="0.2">
      <c r="A2401" t="s">
        <v>3307</v>
      </c>
      <c r="B2401" s="5">
        <v>45463</v>
      </c>
      <c r="C2401" s="5" t="str">
        <f>IF(Orders_CLEAN[[#This Row],[Quantity]]="", "Quantity Error!", "Q"&amp;ROUNDUP(MONTH(Orders_CLEAN[[#This Row],[OrderDate]])/3,0))</f>
        <v>Q2</v>
      </c>
      <c r="D2401" t="s">
        <v>574</v>
      </c>
      <c r="E2401" t="str">
        <f>_xlfn.XLOOKUP(Orders_CLEAN[[#This Row],[CustomerID]],Customers[CustomerID],Customers[CustomerName])</f>
        <v>Lerato Mbatha</v>
      </c>
      <c r="F2401" t="s">
        <v>73</v>
      </c>
      <c r="G2401" t="str">
        <f>_xlfn.XLOOKUP(Orders_CLEAN[[#This Row],[ProductID]],Products[ProductID],Products[ProductName])</f>
        <v>Tables Model 1</v>
      </c>
      <c r="H2401" t="str">
        <f>_xlfn.XLOOKUP(Orders_CLEAN[[#This Row],[ProductName]],Products[ProductName],Products[Category])</f>
        <v>Furniture</v>
      </c>
      <c r="I2401" s="6">
        <f>_xlfn.XLOOKUP(Orders_CLEAN[[#This Row],[ProductID]],Products[ProductID],Products[Cost])</f>
        <v>469.73</v>
      </c>
      <c r="J2401">
        <v>6</v>
      </c>
      <c r="K2401" s="6">
        <v>954.16</v>
      </c>
      <c r="L2401" s="7">
        <v>0</v>
      </c>
      <c r="M2401" t="s">
        <v>13</v>
      </c>
      <c r="N2401" t="s">
        <v>31</v>
      </c>
      <c r="O2401" t="str">
        <f>_xlfn.XLOOKUP(Orders_CLEAN[[#This Row],[Region]],Region_lookup[RegionCode],Region_lookup[RegionName])</f>
        <v>Gauteng</v>
      </c>
      <c r="P2401" t="s">
        <v>52</v>
      </c>
      <c r="Q2401" t="str">
        <f>_xlfn.XLOOKUP(Orders_CLEAN[[#This Row],[EmployeeID]],Employees[EmployeeID],Employees[EmployeeName])</f>
        <v>Precious Mbatha</v>
      </c>
      <c r="R2401" s="8">
        <f>Orders_CLEAN[[#This Row],[Quantity]]*Orders_CLEAN[[#This Row],[UnitPrice]]*(1-Orders_CLEAN[[#This Row],[Discount]])</f>
        <v>5724.96</v>
      </c>
      <c r="S2401" s="8">
        <f>Orders_CLEAN[[#This Row],[Cost]]*Orders_CLEAN[[#This Row],[Quantity]]</f>
        <v>2818.38</v>
      </c>
      <c r="T2401" s="8">
        <f>Orders_CLEAN[[#This Row],[LineTotal]]-Orders_CLEAN[[#This Row],[LineCost]]</f>
        <v>2906.58</v>
      </c>
      <c r="U2401" s="8" t="str">
        <f>IFERROR(IF(Orders_CLEAN[[#This Row],[Profit]]/Orders_CLEAN[[#This Row],[LineTotal]]&gt;0.3, "High", IF(Orders_CLEAN[[#This Row],[Profit]]/Orders_CLEAN[[#This Row],[LineTotal]]&gt;=0.15, "Medium", "Low")), "Quantity Error!")</f>
        <v>High</v>
      </c>
      <c r="V2401" s="8" t="str">
        <f>IF(COUNTIF(Returns[OrderID], Orders_CLEAN[[#This Row],[OrderID]])&gt;0, "Yes", "No")</f>
        <v>No</v>
      </c>
      <c r="W2401" s="19">
        <f>IF(Orders_CLEAN[[#This Row],[Returned]]="Yes",1,0)</f>
        <v>0</v>
      </c>
    </row>
    <row r="2402" spans="1:23" x14ac:dyDescent="0.2">
      <c r="A2402" t="s">
        <v>3308</v>
      </c>
      <c r="B2402" s="5">
        <v>45604</v>
      </c>
      <c r="C2402" s="5" t="str">
        <f>IF(Orders_CLEAN[[#This Row],[Quantity]]="", "Quantity Error!", "Q"&amp;ROUNDUP(MONTH(Orders_CLEAN[[#This Row],[OrderDate]])/3,0))</f>
        <v>Q4</v>
      </c>
      <c r="D2402" t="s">
        <v>519</v>
      </c>
      <c r="E2402" t="str">
        <f>_xlfn.XLOOKUP(Orders_CLEAN[[#This Row],[CustomerID]],Customers[CustomerID],Customers[CustomerName])</f>
        <v>Francois Van Der Merwe</v>
      </c>
      <c r="F2402" t="s">
        <v>144</v>
      </c>
      <c r="G2402" t="str">
        <f>_xlfn.XLOOKUP(Orders_CLEAN[[#This Row],[ProductID]],Products[ProductID],Products[ProductName])</f>
        <v>Bookcases Model 1</v>
      </c>
      <c r="H2402" t="str">
        <f>_xlfn.XLOOKUP(Orders_CLEAN[[#This Row],[ProductName]],Products[ProductName],Products[Category])</f>
        <v>Furniture</v>
      </c>
      <c r="I2402" s="6">
        <f>_xlfn.XLOOKUP(Orders_CLEAN[[#This Row],[ProductID]],Products[ProductID],Products[Cost])</f>
        <v>644.65</v>
      </c>
      <c r="J2402">
        <v>9</v>
      </c>
      <c r="K2402" s="6">
        <v>1029.82</v>
      </c>
      <c r="L2402" s="7">
        <v>0.2</v>
      </c>
      <c r="M2402" t="s">
        <v>62</v>
      </c>
      <c r="N2402" t="s">
        <v>14</v>
      </c>
      <c r="O2402" t="str">
        <f>_xlfn.XLOOKUP(Orders_CLEAN[[#This Row],[Region]],Region_lookup[RegionCode],Region_lookup[RegionName])</f>
        <v>Western Cape</v>
      </c>
      <c r="P2402" t="s">
        <v>15</v>
      </c>
      <c r="Q2402" t="str">
        <f>_xlfn.XLOOKUP(Orders_CLEAN[[#This Row],[EmployeeID]],Employees[EmployeeID],Employees[EmployeeName])</f>
        <v>Anja Fourie</v>
      </c>
      <c r="R2402" s="8">
        <f>Orders_CLEAN[[#This Row],[Quantity]]*Orders_CLEAN[[#This Row],[UnitPrice]]*(1-Orders_CLEAN[[#This Row],[Discount]])</f>
        <v>7414.7039999999997</v>
      </c>
      <c r="S2402" s="8">
        <f>Orders_CLEAN[[#This Row],[Cost]]*Orders_CLEAN[[#This Row],[Quantity]]</f>
        <v>5801.8499999999995</v>
      </c>
      <c r="T2402" s="8">
        <f>Orders_CLEAN[[#This Row],[LineTotal]]-Orders_CLEAN[[#This Row],[LineCost]]</f>
        <v>1612.8540000000003</v>
      </c>
      <c r="U2402" s="8" t="str">
        <f>IFERROR(IF(Orders_CLEAN[[#This Row],[Profit]]/Orders_CLEAN[[#This Row],[LineTotal]]&gt;0.3, "High", IF(Orders_CLEAN[[#This Row],[Profit]]/Orders_CLEAN[[#This Row],[LineTotal]]&gt;=0.15, "Medium", "Low")), "Quantity Error!")</f>
        <v>Medium</v>
      </c>
      <c r="V2402" s="8" t="str">
        <f>IF(COUNTIF(Returns[OrderID], Orders_CLEAN[[#This Row],[OrderID]])&gt;0, "Yes", "No")</f>
        <v>No</v>
      </c>
      <c r="W2402" s="19">
        <f>IF(Orders_CLEAN[[#This Row],[Returned]]="Yes",1,0)</f>
        <v>0</v>
      </c>
    </row>
    <row r="2403" spans="1:23" x14ac:dyDescent="0.2">
      <c r="A2403" t="s">
        <v>3309</v>
      </c>
      <c r="B2403" s="5">
        <v>45498</v>
      </c>
      <c r="C2403" s="5" t="str">
        <f>IF(Orders_CLEAN[[#This Row],[Quantity]]="", "Quantity Error!", "Q"&amp;ROUNDUP(MONTH(Orders_CLEAN[[#This Row],[OrderDate]])/3,0))</f>
        <v>Q3</v>
      </c>
      <c r="D2403" t="s">
        <v>644</v>
      </c>
      <c r="E2403" t="str">
        <f>_xlfn.XLOOKUP(Orders_CLEAN[[#This Row],[CustomerID]],Customers[CustomerID],Customers[CustomerName])</f>
        <v>Nomvula Botha</v>
      </c>
      <c r="F2403" t="s">
        <v>30</v>
      </c>
      <c r="G2403" t="str">
        <f>_xlfn.XLOOKUP(Orders_CLEAN[[#This Row],[ProductID]],Products[ProductID],Products[ProductName])</f>
        <v>Paper Model 4</v>
      </c>
      <c r="H2403" t="str">
        <f>_xlfn.XLOOKUP(Orders_CLEAN[[#This Row],[ProductName]],Products[ProductName],Products[Category])</f>
        <v>Office Supplies</v>
      </c>
      <c r="I2403" s="6">
        <f>_xlfn.XLOOKUP(Orders_CLEAN[[#This Row],[ProductID]],Products[ProductID],Products[Cost])</f>
        <v>528.29</v>
      </c>
      <c r="J2403">
        <v>2</v>
      </c>
      <c r="K2403" s="6">
        <v>798.12</v>
      </c>
      <c r="L2403" s="7">
        <v>0.1</v>
      </c>
      <c r="M2403" t="s">
        <v>27</v>
      </c>
      <c r="N2403" t="s">
        <v>14</v>
      </c>
      <c r="O2403" t="str">
        <f>_xlfn.XLOOKUP(Orders_CLEAN[[#This Row],[Region]],Region_lookup[RegionCode],Region_lookup[RegionName])</f>
        <v>Western Cape</v>
      </c>
      <c r="P2403" t="s">
        <v>82</v>
      </c>
      <c r="Q2403" t="str">
        <f>_xlfn.XLOOKUP(Orders_CLEAN[[#This Row],[EmployeeID]],Employees[EmployeeID],Employees[EmployeeName])</f>
        <v>Thabo Pretorius</v>
      </c>
      <c r="R2403" s="8">
        <f>Orders_CLEAN[[#This Row],[Quantity]]*Orders_CLEAN[[#This Row],[UnitPrice]]*(1-Orders_CLEAN[[#This Row],[Discount]])</f>
        <v>1436.616</v>
      </c>
      <c r="S2403" s="8">
        <f>Orders_CLEAN[[#This Row],[Cost]]*Orders_CLEAN[[#This Row],[Quantity]]</f>
        <v>1056.58</v>
      </c>
      <c r="T2403" s="8">
        <f>Orders_CLEAN[[#This Row],[LineTotal]]-Orders_CLEAN[[#This Row],[LineCost]]</f>
        <v>380.03600000000006</v>
      </c>
      <c r="U2403" s="8" t="str">
        <f>IFERROR(IF(Orders_CLEAN[[#This Row],[Profit]]/Orders_CLEAN[[#This Row],[LineTotal]]&gt;0.3, "High", IF(Orders_CLEAN[[#This Row],[Profit]]/Orders_CLEAN[[#This Row],[LineTotal]]&gt;=0.15, "Medium", "Low")), "Quantity Error!")</f>
        <v>Medium</v>
      </c>
      <c r="V2403" s="8" t="str">
        <f>IF(COUNTIF(Returns[OrderID], Orders_CLEAN[[#This Row],[OrderID]])&gt;0, "Yes", "No")</f>
        <v>No</v>
      </c>
      <c r="W2403" s="19">
        <f>IF(Orders_CLEAN[[#This Row],[Returned]]="Yes",1,0)</f>
        <v>0</v>
      </c>
    </row>
    <row r="2404" spans="1:23" x14ac:dyDescent="0.2">
      <c r="A2404" t="s">
        <v>3310</v>
      </c>
      <c r="B2404" s="5">
        <v>45604</v>
      </c>
      <c r="C2404" s="5" t="str">
        <f>IF(Orders_CLEAN[[#This Row],[Quantity]]="", "Quantity Error!", "Q"&amp;ROUNDUP(MONTH(Orders_CLEAN[[#This Row],[OrderDate]])/3,0))</f>
        <v>Q4</v>
      </c>
      <c r="D2404" t="s">
        <v>567</v>
      </c>
      <c r="E2404" t="str">
        <f>_xlfn.XLOOKUP(Orders_CLEAN[[#This Row],[CustomerID]],Customers[CustomerID],Customers[CustomerName])</f>
        <v>Johan Ndlovu</v>
      </c>
      <c r="F2404" t="s">
        <v>88</v>
      </c>
      <c r="G2404" t="str">
        <f>_xlfn.XLOOKUP(Orders_CLEAN[[#This Row],[ProductID]],Products[ProductID],Products[ProductName])</f>
        <v>Tables Model 2</v>
      </c>
      <c r="H2404" t="str">
        <f>_xlfn.XLOOKUP(Orders_CLEAN[[#This Row],[ProductName]],Products[ProductName],Products[Category])</f>
        <v>Furniture</v>
      </c>
      <c r="I2404" s="6">
        <f>_xlfn.XLOOKUP(Orders_CLEAN[[#This Row],[ProductID]],Products[ProductID],Products[Cost])</f>
        <v>752.53</v>
      </c>
      <c r="J2404">
        <v>12</v>
      </c>
      <c r="K2404" s="6">
        <v>1018.12</v>
      </c>
      <c r="L2404" s="7">
        <v>0.1</v>
      </c>
      <c r="M2404" t="s">
        <v>13</v>
      </c>
      <c r="N2404" t="s">
        <v>14</v>
      </c>
      <c r="O2404" t="str">
        <f>_xlfn.XLOOKUP(Orders_CLEAN[[#This Row],[Region]],Region_lookup[RegionCode],Region_lookup[RegionName])</f>
        <v>Western Cape</v>
      </c>
      <c r="P2404" t="s">
        <v>15</v>
      </c>
      <c r="Q2404" t="str">
        <f>_xlfn.XLOOKUP(Orders_CLEAN[[#This Row],[EmployeeID]],Employees[EmployeeID],Employees[EmployeeName])</f>
        <v>Anja Fourie</v>
      </c>
      <c r="R2404" s="8">
        <f>Orders_CLEAN[[#This Row],[Quantity]]*Orders_CLEAN[[#This Row],[UnitPrice]]*(1-Orders_CLEAN[[#This Row],[Discount]])</f>
        <v>10995.696</v>
      </c>
      <c r="S2404" s="8">
        <f>Orders_CLEAN[[#This Row],[Cost]]*Orders_CLEAN[[#This Row],[Quantity]]</f>
        <v>9030.36</v>
      </c>
      <c r="T2404" s="8">
        <f>Orders_CLEAN[[#This Row],[LineTotal]]-Orders_CLEAN[[#This Row],[LineCost]]</f>
        <v>1965.3359999999993</v>
      </c>
      <c r="U2404" s="8" t="str">
        <f>IFERROR(IF(Orders_CLEAN[[#This Row],[Profit]]/Orders_CLEAN[[#This Row],[LineTotal]]&gt;0.3, "High", IF(Orders_CLEAN[[#This Row],[Profit]]/Orders_CLEAN[[#This Row],[LineTotal]]&gt;=0.15, "Medium", "Low")), "Quantity Error!")</f>
        <v>Medium</v>
      </c>
      <c r="V2404" s="8" t="str">
        <f>IF(COUNTIF(Returns[OrderID], Orders_CLEAN[[#This Row],[OrderID]])&gt;0, "Yes", "No")</f>
        <v>No</v>
      </c>
      <c r="W2404" s="19">
        <f>IF(Orders_CLEAN[[#This Row],[Returned]]="Yes",1,0)</f>
        <v>0</v>
      </c>
    </row>
    <row r="2405" spans="1:23" x14ac:dyDescent="0.2">
      <c r="A2405" t="s">
        <v>3311</v>
      </c>
      <c r="B2405" s="5">
        <v>45432</v>
      </c>
      <c r="C2405" s="5" t="str">
        <f>IF(Orders_CLEAN[[#This Row],[Quantity]]="", "Quantity Error!", "Q"&amp;ROUNDUP(MONTH(Orders_CLEAN[[#This Row],[OrderDate]])/3,0))</f>
        <v>Q2</v>
      </c>
      <c r="D2405" t="s">
        <v>187</v>
      </c>
      <c r="E2405" t="str">
        <f>_xlfn.XLOOKUP(Orders_CLEAN[[#This Row],[CustomerID]],Customers[CustomerID],Customers[CustomerName])</f>
        <v>Pieter Joubert</v>
      </c>
      <c r="F2405" t="s">
        <v>81</v>
      </c>
      <c r="G2405" t="str">
        <f>_xlfn.XLOOKUP(Orders_CLEAN[[#This Row],[ProductID]],Products[ProductID],Products[ProductName])</f>
        <v>Envelopes Model 2</v>
      </c>
      <c r="H2405" t="str">
        <f>_xlfn.XLOOKUP(Orders_CLEAN[[#This Row],[ProductName]],Products[ProductName],Products[Category])</f>
        <v>Office Supplies</v>
      </c>
      <c r="I2405" s="6">
        <f>_xlfn.XLOOKUP(Orders_CLEAN[[#This Row],[ProductID]],Products[ProductID],Products[Cost])</f>
        <v>599.25</v>
      </c>
      <c r="J2405">
        <v>5</v>
      </c>
      <c r="K2405" s="6">
        <v>849.05</v>
      </c>
      <c r="L2405" s="7">
        <v>0</v>
      </c>
      <c r="M2405" t="s">
        <v>27</v>
      </c>
      <c r="N2405" t="s">
        <v>14</v>
      </c>
      <c r="O2405" t="str">
        <f>_xlfn.XLOOKUP(Orders_CLEAN[[#This Row],[Region]],Region_lookup[RegionCode],Region_lookup[RegionName])</f>
        <v>Western Cape</v>
      </c>
      <c r="P2405" t="s">
        <v>93</v>
      </c>
      <c r="Q2405" t="str">
        <f>_xlfn.XLOOKUP(Orders_CLEAN[[#This Row],[EmployeeID]],Employees[EmployeeID],Employees[EmployeeName])</f>
        <v>Anja Zulu</v>
      </c>
      <c r="R2405" s="8">
        <f>Orders_CLEAN[[#This Row],[Quantity]]*Orders_CLEAN[[#This Row],[UnitPrice]]*(1-Orders_CLEAN[[#This Row],[Discount]])</f>
        <v>4245.25</v>
      </c>
      <c r="S2405" s="8">
        <f>Orders_CLEAN[[#This Row],[Cost]]*Orders_CLEAN[[#This Row],[Quantity]]</f>
        <v>2996.25</v>
      </c>
      <c r="T2405" s="8">
        <f>Orders_CLEAN[[#This Row],[LineTotal]]-Orders_CLEAN[[#This Row],[LineCost]]</f>
        <v>1249</v>
      </c>
      <c r="U2405" s="8" t="str">
        <f>IFERROR(IF(Orders_CLEAN[[#This Row],[Profit]]/Orders_CLEAN[[#This Row],[LineTotal]]&gt;0.3, "High", IF(Orders_CLEAN[[#This Row],[Profit]]/Orders_CLEAN[[#This Row],[LineTotal]]&gt;=0.15, "Medium", "Low")), "Quantity Error!")</f>
        <v>Medium</v>
      </c>
      <c r="V2405" s="8" t="str">
        <f>IF(COUNTIF(Returns[OrderID], Orders_CLEAN[[#This Row],[OrderID]])&gt;0, "Yes", "No")</f>
        <v>No</v>
      </c>
      <c r="W2405" s="19">
        <f>IF(Orders_CLEAN[[#This Row],[Returned]]="Yes",1,0)</f>
        <v>0</v>
      </c>
    </row>
    <row r="2406" spans="1:23" x14ac:dyDescent="0.2">
      <c r="A2406" t="s">
        <v>3312</v>
      </c>
      <c r="B2406" s="5">
        <v>45321</v>
      </c>
      <c r="C2406" s="5" t="str">
        <f>IF(Orders_CLEAN[[#This Row],[Quantity]]="", "Quantity Error!", "Q"&amp;ROUNDUP(MONTH(Orders_CLEAN[[#This Row],[OrderDate]])/3,0))</f>
        <v>Q1</v>
      </c>
      <c r="D2406" t="s">
        <v>412</v>
      </c>
      <c r="E2406" t="str">
        <f>_xlfn.XLOOKUP(Orders_CLEAN[[#This Row],[CustomerID]],Customers[CustomerID],Customers[CustomerName])</f>
        <v>Bongani Molefe</v>
      </c>
      <c r="F2406" t="s">
        <v>61</v>
      </c>
      <c r="G2406" t="str">
        <f>_xlfn.XLOOKUP(Orders_CLEAN[[#This Row],[ProductID]],Products[ProductID],Products[ProductName])</f>
        <v>Laptops Model 4</v>
      </c>
      <c r="H2406" t="str">
        <f>_xlfn.XLOOKUP(Orders_CLEAN[[#This Row],[ProductName]],Products[ProductName],Products[Category])</f>
        <v>Technology</v>
      </c>
      <c r="I2406" s="6">
        <f>_xlfn.XLOOKUP(Orders_CLEAN[[#This Row],[ProductID]],Products[ProductID],Products[Cost])</f>
        <v>329.6</v>
      </c>
      <c r="J2406">
        <v>12</v>
      </c>
      <c r="K2406" s="6">
        <v>455.77</v>
      </c>
      <c r="L2406" s="7">
        <v>0</v>
      </c>
      <c r="M2406" t="s">
        <v>36</v>
      </c>
      <c r="N2406" t="s">
        <v>31</v>
      </c>
      <c r="O2406" t="str">
        <f>_xlfn.XLOOKUP(Orders_CLEAN[[#This Row],[Region]],Region_lookup[RegionCode],Region_lookup[RegionName])</f>
        <v>Gauteng</v>
      </c>
      <c r="P2406" t="s">
        <v>52</v>
      </c>
      <c r="Q2406" t="str">
        <f>_xlfn.XLOOKUP(Orders_CLEAN[[#This Row],[EmployeeID]],Employees[EmployeeID],Employees[EmployeeName])</f>
        <v>Precious Mbatha</v>
      </c>
      <c r="R2406" s="8">
        <f>Orders_CLEAN[[#This Row],[Quantity]]*Orders_CLEAN[[#This Row],[UnitPrice]]*(1-Orders_CLEAN[[#This Row],[Discount]])</f>
        <v>5469.24</v>
      </c>
      <c r="S2406" s="8">
        <f>Orders_CLEAN[[#This Row],[Cost]]*Orders_CLEAN[[#This Row],[Quantity]]</f>
        <v>3955.2000000000003</v>
      </c>
      <c r="T2406" s="8">
        <f>Orders_CLEAN[[#This Row],[LineTotal]]-Orders_CLEAN[[#This Row],[LineCost]]</f>
        <v>1514.0399999999995</v>
      </c>
      <c r="U2406" s="8" t="str">
        <f>IFERROR(IF(Orders_CLEAN[[#This Row],[Profit]]/Orders_CLEAN[[#This Row],[LineTotal]]&gt;0.3, "High", IF(Orders_CLEAN[[#This Row],[Profit]]/Orders_CLEAN[[#This Row],[LineTotal]]&gt;=0.15, "Medium", "Low")), "Quantity Error!")</f>
        <v>Medium</v>
      </c>
      <c r="V2406" s="8" t="str">
        <f>IF(COUNTIF(Returns[OrderID], Orders_CLEAN[[#This Row],[OrderID]])&gt;0, "Yes", "No")</f>
        <v>No</v>
      </c>
      <c r="W2406" s="19">
        <f>IF(Orders_CLEAN[[#This Row],[Returned]]="Yes",1,0)</f>
        <v>0</v>
      </c>
    </row>
    <row r="2407" spans="1:23" x14ac:dyDescent="0.2">
      <c r="A2407" t="s">
        <v>3313</v>
      </c>
      <c r="B2407" s="5">
        <v>45341</v>
      </c>
      <c r="C2407" s="5" t="str">
        <f>IF(Orders_CLEAN[[#This Row],[Quantity]]="", "Quantity Error!", "Q"&amp;ROUNDUP(MONTH(Orders_CLEAN[[#This Row],[OrderDate]])/3,0))</f>
        <v>Q1</v>
      </c>
      <c r="D2407" t="s">
        <v>355</v>
      </c>
      <c r="E2407" t="str">
        <f>_xlfn.XLOOKUP(Orders_CLEAN[[#This Row],[CustomerID]],Customers[CustomerID],Customers[CustomerName])</f>
        <v>Pieter Joubert</v>
      </c>
      <c r="F2407" t="s">
        <v>78</v>
      </c>
      <c r="G2407" t="str">
        <f>_xlfn.XLOOKUP(Orders_CLEAN[[#This Row],[ProductID]],Products[ProductID],Products[ProductName])</f>
        <v>Desks Model 3</v>
      </c>
      <c r="H2407" t="str">
        <f>_xlfn.XLOOKUP(Orders_CLEAN[[#This Row],[ProductName]],Products[ProductName],Products[Category])</f>
        <v>Furniture</v>
      </c>
      <c r="I2407" s="6">
        <f>_xlfn.XLOOKUP(Orders_CLEAN[[#This Row],[ProductID]],Products[ProductID],Products[Cost])</f>
        <v>388.07</v>
      </c>
      <c r="J2407">
        <v>2</v>
      </c>
      <c r="K2407" s="6">
        <v>782.41</v>
      </c>
      <c r="L2407" s="7">
        <v>0.15</v>
      </c>
      <c r="M2407" t="s">
        <v>27</v>
      </c>
      <c r="N2407" t="s">
        <v>14</v>
      </c>
      <c r="O2407" t="str">
        <f>_xlfn.XLOOKUP(Orders_CLEAN[[#This Row],[Region]],Region_lookup[RegionCode],Region_lookup[RegionName])</f>
        <v>Western Cape</v>
      </c>
      <c r="P2407" t="s">
        <v>93</v>
      </c>
      <c r="Q2407" t="str">
        <f>_xlfn.XLOOKUP(Orders_CLEAN[[#This Row],[EmployeeID]],Employees[EmployeeID],Employees[EmployeeName])</f>
        <v>Anja Zulu</v>
      </c>
      <c r="R2407" s="8">
        <f>Orders_CLEAN[[#This Row],[Quantity]]*Orders_CLEAN[[#This Row],[UnitPrice]]*(1-Orders_CLEAN[[#This Row],[Discount]])</f>
        <v>1330.097</v>
      </c>
      <c r="S2407" s="8">
        <f>Orders_CLEAN[[#This Row],[Cost]]*Orders_CLEAN[[#This Row],[Quantity]]</f>
        <v>776.14</v>
      </c>
      <c r="T2407" s="8">
        <f>Orders_CLEAN[[#This Row],[LineTotal]]-Orders_CLEAN[[#This Row],[LineCost]]</f>
        <v>553.95699999999999</v>
      </c>
      <c r="U2407" s="8" t="str">
        <f>IFERROR(IF(Orders_CLEAN[[#This Row],[Profit]]/Orders_CLEAN[[#This Row],[LineTotal]]&gt;0.3, "High", IF(Orders_CLEAN[[#This Row],[Profit]]/Orders_CLEAN[[#This Row],[LineTotal]]&gt;=0.15, "Medium", "Low")), "Quantity Error!")</f>
        <v>High</v>
      </c>
      <c r="V2407" s="8" t="str">
        <f>IF(COUNTIF(Returns[OrderID], Orders_CLEAN[[#This Row],[OrderID]])&gt;0, "Yes", "No")</f>
        <v>No</v>
      </c>
      <c r="W2407" s="19">
        <f>IF(Orders_CLEAN[[#This Row],[Returned]]="Yes",1,0)</f>
        <v>0</v>
      </c>
    </row>
    <row r="2408" spans="1:23" x14ac:dyDescent="0.2">
      <c r="A2408" t="s">
        <v>3314</v>
      </c>
      <c r="B2408" s="5">
        <v>45675</v>
      </c>
      <c r="C2408" s="5" t="str">
        <f>IF(Orders_CLEAN[[#This Row],[Quantity]]="", "Quantity Error!", "Q"&amp;ROUNDUP(MONTH(Orders_CLEAN[[#This Row],[OrderDate]])/3,0))</f>
        <v>Q1</v>
      </c>
      <c r="D2408" t="s">
        <v>336</v>
      </c>
      <c r="E2408" t="str">
        <f>_xlfn.XLOOKUP(Orders_CLEAN[[#This Row],[CustomerID]],Customers[CustomerID],Customers[CustomerName])</f>
        <v>Sipho Steyn</v>
      </c>
      <c r="F2408" t="s">
        <v>148</v>
      </c>
      <c r="G2408" t="str">
        <f>_xlfn.XLOOKUP(Orders_CLEAN[[#This Row],[ProductID]],Products[ProductID],Products[ProductName])</f>
        <v>Tables Model 3</v>
      </c>
      <c r="H2408" t="str">
        <f>_xlfn.XLOOKUP(Orders_CLEAN[[#This Row],[ProductName]],Products[ProductName],Products[Category])</f>
        <v>Furniture</v>
      </c>
      <c r="I2408" s="6">
        <f>_xlfn.XLOOKUP(Orders_CLEAN[[#This Row],[ProductID]],Products[ProductID],Products[Cost])</f>
        <v>190.89</v>
      </c>
      <c r="J2408">
        <v>8</v>
      </c>
      <c r="K2408" s="6">
        <v>243.15</v>
      </c>
      <c r="L2408" s="7">
        <v>0</v>
      </c>
      <c r="M2408" t="s">
        <v>13</v>
      </c>
      <c r="N2408" t="s">
        <v>21</v>
      </c>
      <c r="O2408" t="str">
        <f>_xlfn.XLOOKUP(Orders_CLEAN[[#This Row],[Region]],Region_lookup[RegionCode],Region_lookup[RegionName])</f>
        <v>KwaZulu-Natal</v>
      </c>
      <c r="P2408" t="s">
        <v>22</v>
      </c>
      <c r="Q2408" t="str">
        <f>_xlfn.XLOOKUP(Orders_CLEAN[[#This Row],[EmployeeID]],Employees[EmployeeID],Employees[EmployeeName])</f>
        <v>Thabo Le Roux</v>
      </c>
      <c r="R2408" s="8">
        <f>Orders_CLEAN[[#This Row],[Quantity]]*Orders_CLEAN[[#This Row],[UnitPrice]]*(1-Orders_CLEAN[[#This Row],[Discount]])</f>
        <v>1945.2</v>
      </c>
      <c r="S2408" s="8">
        <f>Orders_CLEAN[[#This Row],[Cost]]*Orders_CLEAN[[#This Row],[Quantity]]</f>
        <v>1527.12</v>
      </c>
      <c r="T2408" s="8">
        <f>Orders_CLEAN[[#This Row],[LineTotal]]-Orders_CLEAN[[#This Row],[LineCost]]</f>
        <v>418.08000000000015</v>
      </c>
      <c r="U2408" s="8" t="str">
        <f>IFERROR(IF(Orders_CLEAN[[#This Row],[Profit]]/Orders_CLEAN[[#This Row],[LineTotal]]&gt;0.3, "High", IF(Orders_CLEAN[[#This Row],[Profit]]/Orders_CLEAN[[#This Row],[LineTotal]]&gt;=0.15, "Medium", "Low")), "Quantity Error!")</f>
        <v>Medium</v>
      </c>
      <c r="V2408" s="8" t="str">
        <f>IF(COUNTIF(Returns[OrderID], Orders_CLEAN[[#This Row],[OrderID]])&gt;0, "Yes", "No")</f>
        <v>No</v>
      </c>
      <c r="W2408" s="19">
        <f>IF(Orders_CLEAN[[#This Row],[Returned]]="Yes",1,0)</f>
        <v>0</v>
      </c>
    </row>
    <row r="2409" spans="1:23" x14ac:dyDescent="0.2">
      <c r="A2409" t="s">
        <v>3316</v>
      </c>
      <c r="B2409" s="5">
        <v>45294</v>
      </c>
      <c r="C2409" s="5" t="str">
        <f>IF(Orders_CLEAN[[#This Row],[Quantity]]="", "Quantity Error!", "Q"&amp;ROUNDUP(MONTH(Orders_CLEAN[[#This Row],[OrderDate]])/3,0))</f>
        <v>Q1</v>
      </c>
      <c r="D2409" t="s">
        <v>117</v>
      </c>
      <c r="E2409" t="str">
        <f>_xlfn.XLOOKUP(Orders_CLEAN[[#This Row],[CustomerID]],Customers[CustomerID],Customers[CustomerName])</f>
        <v>Precious Dlamini</v>
      </c>
      <c r="F2409" t="s">
        <v>104</v>
      </c>
      <c r="G2409" t="str">
        <f>_xlfn.XLOOKUP(Orders_CLEAN[[#This Row],[ProductID]],Products[ProductID],Products[ProductName])</f>
        <v>Envelopes Model 4</v>
      </c>
      <c r="H2409" t="str">
        <f>_xlfn.XLOOKUP(Orders_CLEAN[[#This Row],[ProductName]],Products[ProductName],Products[Category])</f>
        <v>Office Supplies</v>
      </c>
      <c r="I2409" s="6">
        <f>_xlfn.XLOOKUP(Orders_CLEAN[[#This Row],[ProductID]],Products[ProductID],Products[Cost])</f>
        <v>777.33</v>
      </c>
      <c r="J2409">
        <v>3</v>
      </c>
      <c r="K2409" s="6">
        <v>1363.68</v>
      </c>
      <c r="L2409" s="7">
        <v>0.15</v>
      </c>
      <c r="M2409" t="s">
        <v>27</v>
      </c>
      <c r="N2409" t="s">
        <v>47</v>
      </c>
      <c r="O2409" t="str">
        <f>_xlfn.XLOOKUP(Orders_CLEAN[[#This Row],[Region]],Region_lookup[RegionCode],Region_lookup[RegionName])</f>
        <v>Eastern Cape</v>
      </c>
      <c r="P2409" t="s">
        <v>58</v>
      </c>
      <c r="Q2409" t="str">
        <f>_xlfn.XLOOKUP(Orders_CLEAN[[#This Row],[EmployeeID]],Employees[EmployeeID],Employees[EmployeeName])</f>
        <v>Palesa Steyn</v>
      </c>
      <c r="R2409" s="8">
        <f>Orders_CLEAN[[#This Row],[Quantity]]*Orders_CLEAN[[#This Row],[UnitPrice]]*(1-Orders_CLEAN[[#This Row],[Discount]])</f>
        <v>3477.384</v>
      </c>
      <c r="S2409" s="8">
        <f>Orders_CLEAN[[#This Row],[Cost]]*Orders_CLEAN[[#This Row],[Quantity]]</f>
        <v>2331.9900000000002</v>
      </c>
      <c r="T2409" s="8">
        <f>Orders_CLEAN[[#This Row],[LineTotal]]-Orders_CLEAN[[#This Row],[LineCost]]</f>
        <v>1145.3939999999998</v>
      </c>
      <c r="U2409" s="8" t="str">
        <f>IFERROR(IF(Orders_CLEAN[[#This Row],[Profit]]/Orders_CLEAN[[#This Row],[LineTotal]]&gt;0.3, "High", IF(Orders_CLEAN[[#This Row],[Profit]]/Orders_CLEAN[[#This Row],[LineTotal]]&gt;=0.15, "Medium", "Low")), "Quantity Error!")</f>
        <v>High</v>
      </c>
      <c r="V2409" s="8" t="str">
        <f>IF(COUNTIF(Returns[OrderID], Orders_CLEAN[[#This Row],[OrderID]])&gt;0, "Yes", "No")</f>
        <v>No</v>
      </c>
      <c r="W2409" s="19">
        <f>IF(Orders_CLEAN[[#This Row],[Returned]]="Yes",1,0)</f>
        <v>0</v>
      </c>
    </row>
    <row r="2410" spans="1:23" x14ac:dyDescent="0.2">
      <c r="A2410" t="s">
        <v>3317</v>
      </c>
      <c r="B2410" s="5">
        <v>45387</v>
      </c>
      <c r="C2410" s="5" t="str">
        <f>IF(Orders_CLEAN[[#This Row],[Quantity]]="", "Quantity Error!", "Q"&amp;ROUNDUP(MONTH(Orders_CLEAN[[#This Row],[OrderDate]])/3,0))</f>
        <v>Q2</v>
      </c>
      <c r="D2410" t="s">
        <v>530</v>
      </c>
      <c r="E2410" t="str">
        <f>_xlfn.XLOOKUP(Orders_CLEAN[[#This Row],[CustomerID]],Customers[CustomerID],Customers[CustomerName])</f>
        <v>Aisha Botha</v>
      </c>
      <c r="F2410" t="s">
        <v>178</v>
      </c>
      <c r="G2410" t="str">
        <f>_xlfn.XLOOKUP(Orders_CLEAN[[#This Row],[ProductID]],Products[ProductID],Products[ProductName])</f>
        <v>Chairs Model 2</v>
      </c>
      <c r="H2410" t="str">
        <f>_xlfn.XLOOKUP(Orders_CLEAN[[#This Row],[ProductName]],Products[ProductName],Products[Category])</f>
        <v>Furniture</v>
      </c>
      <c r="I2410" s="6">
        <f>_xlfn.XLOOKUP(Orders_CLEAN[[#This Row],[ProductID]],Products[ProductID],Products[Cost])</f>
        <v>116.9</v>
      </c>
      <c r="J2410">
        <v>9</v>
      </c>
      <c r="K2410" s="6">
        <v>253.46</v>
      </c>
      <c r="L2410" s="7">
        <v>0.1</v>
      </c>
      <c r="M2410" t="s">
        <v>62</v>
      </c>
      <c r="N2410" t="s">
        <v>21</v>
      </c>
      <c r="O2410" t="str">
        <f>_xlfn.XLOOKUP(Orders_CLEAN[[#This Row],[Region]],Region_lookup[RegionCode],Region_lookup[RegionName])</f>
        <v>KwaZulu-Natal</v>
      </c>
      <c r="P2410" t="s">
        <v>22</v>
      </c>
      <c r="Q2410" t="str">
        <f>_xlfn.XLOOKUP(Orders_CLEAN[[#This Row],[EmployeeID]],Employees[EmployeeID],Employees[EmployeeName])</f>
        <v>Thabo Le Roux</v>
      </c>
      <c r="R2410" s="8">
        <f>Orders_CLEAN[[#This Row],[Quantity]]*Orders_CLEAN[[#This Row],[UnitPrice]]*(1-Orders_CLEAN[[#This Row],[Discount]])</f>
        <v>2053.0259999999998</v>
      </c>
      <c r="S2410" s="8">
        <f>Orders_CLEAN[[#This Row],[Cost]]*Orders_CLEAN[[#This Row],[Quantity]]</f>
        <v>1052.1000000000001</v>
      </c>
      <c r="T2410" s="8">
        <f>Orders_CLEAN[[#This Row],[LineTotal]]-Orders_CLEAN[[#This Row],[LineCost]]</f>
        <v>1000.9259999999997</v>
      </c>
      <c r="U2410" s="8" t="str">
        <f>IFERROR(IF(Orders_CLEAN[[#This Row],[Profit]]/Orders_CLEAN[[#This Row],[LineTotal]]&gt;0.3, "High", IF(Orders_CLEAN[[#This Row],[Profit]]/Orders_CLEAN[[#This Row],[LineTotal]]&gt;=0.15, "Medium", "Low")), "Quantity Error!")</f>
        <v>High</v>
      </c>
      <c r="V2410" s="8" t="str">
        <f>IF(COUNTIF(Returns[OrderID], Orders_CLEAN[[#This Row],[OrderID]])&gt;0, "Yes", "No")</f>
        <v>No</v>
      </c>
      <c r="W2410" s="19">
        <f>IF(Orders_CLEAN[[#This Row],[Returned]]="Yes",1,0)</f>
        <v>0</v>
      </c>
    </row>
    <row r="2411" spans="1:23" x14ac:dyDescent="0.2">
      <c r="A2411" t="s">
        <v>3318</v>
      </c>
      <c r="B2411" s="5">
        <v>45538</v>
      </c>
      <c r="C2411" s="5" t="str">
        <f>IF(Orders_CLEAN[[#This Row],[Quantity]]="", "Quantity Error!", "Q"&amp;ROUNDUP(MONTH(Orders_CLEAN[[#This Row],[OrderDate]])/3,0))</f>
        <v>Q3</v>
      </c>
      <c r="D2411" t="s">
        <v>252</v>
      </c>
      <c r="E2411" t="str">
        <f>_xlfn.XLOOKUP(Orders_CLEAN[[#This Row],[CustomerID]],Customers[CustomerID],Customers[CustomerName])</f>
        <v>Sipho Mahlangu</v>
      </c>
      <c r="F2411" t="s">
        <v>329</v>
      </c>
      <c r="G2411" t="str">
        <f>_xlfn.XLOOKUP(Orders_CLEAN[[#This Row],[ProductID]],Products[ProductID],Products[ProductName])</f>
        <v>Chairs Model 3</v>
      </c>
      <c r="H2411" t="str">
        <f>_xlfn.XLOOKUP(Orders_CLEAN[[#This Row],[ProductName]],Products[ProductName],Products[Category])</f>
        <v>Furniture</v>
      </c>
      <c r="I2411" s="6">
        <f>_xlfn.XLOOKUP(Orders_CLEAN[[#This Row],[ProductID]],Products[ProductID],Products[Cost])</f>
        <v>688.81</v>
      </c>
      <c r="J2411">
        <v>4</v>
      </c>
      <c r="K2411" s="6">
        <v>1334.92</v>
      </c>
      <c r="L2411" s="7">
        <v>0.05</v>
      </c>
      <c r="M2411" t="s">
        <v>27</v>
      </c>
      <c r="N2411" t="s">
        <v>14</v>
      </c>
      <c r="O2411" t="str">
        <f>_xlfn.XLOOKUP(Orders_CLEAN[[#This Row],[Region]],Region_lookup[RegionCode],Region_lookup[RegionName])</f>
        <v>Western Cape</v>
      </c>
      <c r="P2411" t="s">
        <v>93</v>
      </c>
      <c r="Q2411" t="str">
        <f>_xlfn.XLOOKUP(Orders_CLEAN[[#This Row],[EmployeeID]],Employees[EmployeeID],Employees[EmployeeName])</f>
        <v>Anja Zulu</v>
      </c>
      <c r="R2411" s="8">
        <f>Orders_CLEAN[[#This Row],[Quantity]]*Orders_CLEAN[[#This Row],[UnitPrice]]*(1-Orders_CLEAN[[#This Row],[Discount]])</f>
        <v>5072.6959999999999</v>
      </c>
      <c r="S2411" s="8">
        <f>Orders_CLEAN[[#This Row],[Cost]]*Orders_CLEAN[[#This Row],[Quantity]]</f>
        <v>2755.24</v>
      </c>
      <c r="T2411" s="8">
        <f>Orders_CLEAN[[#This Row],[LineTotal]]-Orders_CLEAN[[#This Row],[LineCost]]</f>
        <v>2317.4560000000001</v>
      </c>
      <c r="U2411" s="8" t="str">
        <f>IFERROR(IF(Orders_CLEAN[[#This Row],[Profit]]/Orders_CLEAN[[#This Row],[LineTotal]]&gt;0.3, "High", IF(Orders_CLEAN[[#This Row],[Profit]]/Orders_CLEAN[[#This Row],[LineTotal]]&gt;=0.15, "Medium", "Low")), "Quantity Error!")</f>
        <v>High</v>
      </c>
      <c r="V2411" s="8" t="str">
        <f>IF(COUNTIF(Returns[OrderID], Orders_CLEAN[[#This Row],[OrderID]])&gt;0, "Yes", "No")</f>
        <v>No</v>
      </c>
      <c r="W2411" s="19">
        <f>IF(Orders_CLEAN[[#This Row],[Returned]]="Yes",1,0)</f>
        <v>0</v>
      </c>
    </row>
    <row r="2412" spans="1:23" x14ac:dyDescent="0.2">
      <c r="A2412" t="s">
        <v>3319</v>
      </c>
      <c r="B2412" s="5">
        <v>45543</v>
      </c>
      <c r="C2412" s="5" t="str">
        <f>IF(Orders_CLEAN[[#This Row],[Quantity]]="", "Quantity Error!", "Q"&amp;ROUNDUP(MONTH(Orders_CLEAN[[#This Row],[OrderDate]])/3,0))</f>
        <v>Q3</v>
      </c>
      <c r="D2412" t="s">
        <v>342</v>
      </c>
      <c r="E2412" t="str">
        <f>_xlfn.XLOOKUP(Orders_CLEAN[[#This Row],[CustomerID]],Customers[CustomerID],Customers[CustomerName])</f>
        <v>Nomsa Sithole</v>
      </c>
      <c r="F2412" t="s">
        <v>178</v>
      </c>
      <c r="G2412" t="str">
        <f>_xlfn.XLOOKUP(Orders_CLEAN[[#This Row],[ProductID]],Products[ProductID],Products[ProductName])</f>
        <v>Chairs Model 2</v>
      </c>
      <c r="H2412" t="str">
        <f>_xlfn.XLOOKUP(Orders_CLEAN[[#This Row],[ProductName]],Products[ProductName],Products[Category])</f>
        <v>Furniture</v>
      </c>
      <c r="I2412" s="6">
        <f>_xlfn.XLOOKUP(Orders_CLEAN[[#This Row],[ProductID]],Products[ProductID],Products[Cost])</f>
        <v>116.9</v>
      </c>
      <c r="J2412">
        <v>4</v>
      </c>
      <c r="K2412" s="6">
        <v>253.46</v>
      </c>
      <c r="L2412" s="7">
        <v>0.15</v>
      </c>
      <c r="M2412" t="s">
        <v>27</v>
      </c>
      <c r="N2412" t="s">
        <v>21</v>
      </c>
      <c r="O2412" t="str">
        <f>_xlfn.XLOOKUP(Orders_CLEAN[[#This Row],[Region]],Region_lookup[RegionCode],Region_lookup[RegionName])</f>
        <v>KwaZulu-Natal</v>
      </c>
      <c r="P2412" t="s">
        <v>22</v>
      </c>
      <c r="Q2412" t="str">
        <f>_xlfn.XLOOKUP(Orders_CLEAN[[#This Row],[EmployeeID]],Employees[EmployeeID],Employees[EmployeeName])</f>
        <v>Thabo Le Roux</v>
      </c>
      <c r="R2412" s="8">
        <f>Orders_CLEAN[[#This Row],[Quantity]]*Orders_CLEAN[[#This Row],[UnitPrice]]*(1-Orders_CLEAN[[#This Row],[Discount]])</f>
        <v>861.76400000000001</v>
      </c>
      <c r="S2412" s="8">
        <f>Orders_CLEAN[[#This Row],[Cost]]*Orders_CLEAN[[#This Row],[Quantity]]</f>
        <v>467.6</v>
      </c>
      <c r="T2412" s="8">
        <f>Orders_CLEAN[[#This Row],[LineTotal]]-Orders_CLEAN[[#This Row],[LineCost]]</f>
        <v>394.16399999999999</v>
      </c>
      <c r="U2412" s="8" t="str">
        <f>IFERROR(IF(Orders_CLEAN[[#This Row],[Profit]]/Orders_CLEAN[[#This Row],[LineTotal]]&gt;0.3, "High", IF(Orders_CLEAN[[#This Row],[Profit]]/Orders_CLEAN[[#This Row],[LineTotal]]&gt;=0.15, "Medium", "Low")), "Quantity Error!")</f>
        <v>High</v>
      </c>
      <c r="V2412" s="8" t="str">
        <f>IF(COUNTIF(Returns[OrderID], Orders_CLEAN[[#This Row],[OrderID]])&gt;0, "Yes", "No")</f>
        <v>No</v>
      </c>
      <c r="W2412" s="19">
        <f>IF(Orders_CLEAN[[#This Row],[Returned]]="Yes",1,0)</f>
        <v>0</v>
      </c>
    </row>
    <row r="2413" spans="1:23" x14ac:dyDescent="0.2">
      <c r="A2413" t="s">
        <v>3320</v>
      </c>
      <c r="B2413" s="5">
        <v>45733</v>
      </c>
      <c r="C2413" s="5" t="str">
        <f>IF(Orders_CLEAN[[#This Row],[Quantity]]="", "Quantity Error!", "Q"&amp;ROUNDUP(MONTH(Orders_CLEAN[[#This Row],[OrderDate]])/3,0))</f>
        <v>Q1</v>
      </c>
      <c r="D2413" t="s">
        <v>359</v>
      </c>
      <c r="E2413" t="str">
        <f>_xlfn.XLOOKUP(Orders_CLEAN[[#This Row],[CustomerID]],Customers[CustomerID],Customers[CustomerName])</f>
        <v>Bongani Sithole</v>
      </c>
      <c r="F2413" t="s">
        <v>413</v>
      </c>
      <c r="G2413" t="str">
        <f>_xlfn.XLOOKUP(Orders_CLEAN[[#This Row],[ProductID]],Products[ProductID],Products[ProductName])</f>
        <v>Monitors Model 4</v>
      </c>
      <c r="H2413" t="str">
        <f>_xlfn.XLOOKUP(Orders_CLEAN[[#This Row],[ProductName]],Products[ProductName],Products[Category])</f>
        <v>Technology</v>
      </c>
      <c r="I2413" s="6">
        <f>_xlfn.XLOOKUP(Orders_CLEAN[[#This Row],[ProductID]],Products[ProductID],Products[Cost])</f>
        <v>365.65</v>
      </c>
      <c r="J2413">
        <v>9</v>
      </c>
      <c r="K2413" s="6">
        <v>689.97</v>
      </c>
      <c r="L2413" s="7">
        <v>0.05</v>
      </c>
      <c r="M2413" t="s">
        <v>13</v>
      </c>
      <c r="N2413" t="s">
        <v>31</v>
      </c>
      <c r="O2413" t="str">
        <f>_xlfn.XLOOKUP(Orders_CLEAN[[#This Row],[Region]],Region_lookup[RegionCode],Region_lookup[RegionName])</f>
        <v>Gauteng</v>
      </c>
      <c r="P2413" t="s">
        <v>52</v>
      </c>
      <c r="Q2413" t="str">
        <f>_xlfn.XLOOKUP(Orders_CLEAN[[#This Row],[EmployeeID]],Employees[EmployeeID],Employees[EmployeeName])</f>
        <v>Precious Mbatha</v>
      </c>
      <c r="R2413" s="8">
        <f>Orders_CLEAN[[#This Row],[Quantity]]*Orders_CLEAN[[#This Row],[UnitPrice]]*(1-Orders_CLEAN[[#This Row],[Discount]])</f>
        <v>5899.2435000000005</v>
      </c>
      <c r="S2413" s="8">
        <f>Orders_CLEAN[[#This Row],[Cost]]*Orders_CLEAN[[#This Row],[Quantity]]</f>
        <v>3290.85</v>
      </c>
      <c r="T2413" s="8">
        <f>Orders_CLEAN[[#This Row],[LineTotal]]-Orders_CLEAN[[#This Row],[LineCost]]</f>
        <v>2608.3935000000006</v>
      </c>
      <c r="U2413" s="8" t="str">
        <f>IFERROR(IF(Orders_CLEAN[[#This Row],[Profit]]/Orders_CLEAN[[#This Row],[LineTotal]]&gt;0.3, "High", IF(Orders_CLEAN[[#This Row],[Profit]]/Orders_CLEAN[[#This Row],[LineTotal]]&gt;=0.15, "Medium", "Low")), "Quantity Error!")</f>
        <v>High</v>
      </c>
      <c r="V2413" s="8" t="str">
        <f>IF(COUNTIF(Returns[OrderID], Orders_CLEAN[[#This Row],[OrderID]])&gt;0, "Yes", "No")</f>
        <v>No</v>
      </c>
      <c r="W2413" s="19">
        <f>IF(Orders_CLEAN[[#This Row],[Returned]]="Yes",1,0)</f>
        <v>0</v>
      </c>
    </row>
    <row r="2414" spans="1:23" x14ac:dyDescent="0.2">
      <c r="A2414" t="s">
        <v>3321</v>
      </c>
      <c r="B2414" s="5">
        <v>45320</v>
      </c>
      <c r="C2414" s="5" t="str">
        <f>IF(Orders_CLEAN[[#This Row],[Quantity]]="", "Quantity Error!", "Q"&amp;ROUNDUP(MONTH(Orders_CLEAN[[#This Row],[OrderDate]])/3,0))</f>
        <v>Q1</v>
      </c>
      <c r="D2414" t="s">
        <v>230</v>
      </c>
      <c r="E2414" t="str">
        <f>_xlfn.XLOOKUP(Orders_CLEAN[[#This Row],[CustomerID]],Customers[CustomerID],Customers[CustomerName])</f>
        <v>Kagiso Fourie</v>
      </c>
      <c r="F2414" t="s">
        <v>148</v>
      </c>
      <c r="G2414" t="str">
        <f>_xlfn.XLOOKUP(Orders_CLEAN[[#This Row],[ProductID]],Products[ProductID],Products[ProductName])</f>
        <v>Tables Model 3</v>
      </c>
      <c r="H2414" t="str">
        <f>_xlfn.XLOOKUP(Orders_CLEAN[[#This Row],[ProductName]],Products[ProductName],Products[Category])</f>
        <v>Furniture</v>
      </c>
      <c r="I2414" s="6">
        <f>_xlfn.XLOOKUP(Orders_CLEAN[[#This Row],[ProductID]],Products[ProductID],Products[Cost])</f>
        <v>190.89</v>
      </c>
      <c r="J2414">
        <v>11</v>
      </c>
      <c r="K2414" s="6">
        <v>243.15</v>
      </c>
      <c r="L2414" s="7">
        <v>0</v>
      </c>
      <c r="M2414" t="s">
        <v>13</v>
      </c>
      <c r="N2414" t="s">
        <v>47</v>
      </c>
      <c r="O2414" t="str">
        <f>_xlfn.XLOOKUP(Orders_CLEAN[[#This Row],[Region]],Region_lookup[RegionCode],Region_lookup[RegionName])</f>
        <v>Eastern Cape</v>
      </c>
      <c r="P2414" t="s">
        <v>75</v>
      </c>
      <c r="Q2414" t="str">
        <f>_xlfn.XLOOKUP(Orders_CLEAN[[#This Row],[EmployeeID]],Employees[EmployeeID],Employees[EmployeeName])</f>
        <v>Francois Steyn</v>
      </c>
      <c r="R2414" s="8">
        <f>Orders_CLEAN[[#This Row],[Quantity]]*Orders_CLEAN[[#This Row],[UnitPrice]]*(1-Orders_CLEAN[[#This Row],[Discount]])</f>
        <v>2674.65</v>
      </c>
      <c r="S2414" s="8">
        <f>Orders_CLEAN[[#This Row],[Cost]]*Orders_CLEAN[[#This Row],[Quantity]]</f>
        <v>2099.79</v>
      </c>
      <c r="T2414" s="8">
        <f>Orders_CLEAN[[#This Row],[LineTotal]]-Orders_CLEAN[[#This Row],[LineCost]]</f>
        <v>574.86000000000013</v>
      </c>
      <c r="U2414" s="8" t="str">
        <f>IFERROR(IF(Orders_CLEAN[[#This Row],[Profit]]/Orders_CLEAN[[#This Row],[LineTotal]]&gt;0.3, "High", IF(Orders_CLEAN[[#This Row],[Profit]]/Orders_CLEAN[[#This Row],[LineTotal]]&gt;=0.15, "Medium", "Low")), "Quantity Error!")</f>
        <v>Medium</v>
      </c>
      <c r="V2414" s="8" t="str">
        <f>IF(COUNTIF(Returns[OrderID], Orders_CLEAN[[#This Row],[OrderID]])&gt;0, "Yes", "No")</f>
        <v>No</v>
      </c>
      <c r="W2414" s="19">
        <f>IF(Orders_CLEAN[[#This Row],[Returned]]="Yes",1,0)</f>
        <v>0</v>
      </c>
    </row>
    <row r="2415" spans="1:23" x14ac:dyDescent="0.2">
      <c r="A2415" t="s">
        <v>3322</v>
      </c>
      <c r="B2415" s="5">
        <v>45583</v>
      </c>
      <c r="C2415" s="5" t="str">
        <f>IF(Orders_CLEAN[[#This Row],[Quantity]]="", "Quantity Error!", "Q"&amp;ROUNDUP(MONTH(Orders_CLEAN[[#This Row],[OrderDate]])/3,0))</f>
        <v>Q4</v>
      </c>
      <c r="D2415" t="s">
        <v>723</v>
      </c>
      <c r="E2415" t="str">
        <f>_xlfn.XLOOKUP(Orders_CLEAN[[#This Row],[CustomerID]],Customers[CustomerID],Customers[CustomerName])</f>
        <v>Palesa Molefe</v>
      </c>
      <c r="F2415" t="s">
        <v>19</v>
      </c>
      <c r="G2415" t="str">
        <f>_xlfn.XLOOKUP(Orders_CLEAN[[#This Row],[ProductID]],Products[ProductID],Products[ProductName])</f>
        <v>Accessories Model 4</v>
      </c>
      <c r="H2415" t="str">
        <f>_xlfn.XLOOKUP(Orders_CLEAN[[#This Row],[ProductName]],Products[ProductName],Products[Category])</f>
        <v>Technology</v>
      </c>
      <c r="I2415" s="6">
        <f>_xlfn.XLOOKUP(Orders_CLEAN[[#This Row],[ProductID]],Products[ProductID],Products[Cost])</f>
        <v>685.08</v>
      </c>
      <c r="J2415">
        <v>12</v>
      </c>
      <c r="K2415" s="6">
        <v>921.01</v>
      </c>
      <c r="L2415" s="7">
        <v>0.2</v>
      </c>
      <c r="M2415" t="s">
        <v>13</v>
      </c>
      <c r="N2415" t="s">
        <v>21</v>
      </c>
      <c r="O2415" t="str">
        <f>_xlfn.XLOOKUP(Orders_CLEAN[[#This Row],[Region]],Region_lookup[RegionCode],Region_lookup[RegionName])</f>
        <v>KwaZulu-Natal</v>
      </c>
      <c r="P2415" t="s">
        <v>97</v>
      </c>
      <c r="Q2415" t="str">
        <f>_xlfn.XLOOKUP(Orders_CLEAN[[#This Row],[EmployeeID]],Employees[EmployeeID],Employees[EmployeeName])</f>
        <v>Bongani Sithole</v>
      </c>
      <c r="R2415" s="8">
        <f>Orders_CLEAN[[#This Row],[Quantity]]*Orders_CLEAN[[#This Row],[UnitPrice]]*(1-Orders_CLEAN[[#This Row],[Discount]])</f>
        <v>8841.6959999999999</v>
      </c>
      <c r="S2415" s="8">
        <f>Orders_CLEAN[[#This Row],[Cost]]*Orders_CLEAN[[#This Row],[Quantity]]</f>
        <v>8220.9600000000009</v>
      </c>
      <c r="T2415" s="8">
        <f>Orders_CLEAN[[#This Row],[LineTotal]]-Orders_CLEAN[[#This Row],[LineCost]]</f>
        <v>620.73599999999897</v>
      </c>
      <c r="U2415" s="8" t="str">
        <f>IFERROR(IF(Orders_CLEAN[[#This Row],[Profit]]/Orders_CLEAN[[#This Row],[LineTotal]]&gt;0.3, "High", IF(Orders_CLEAN[[#This Row],[Profit]]/Orders_CLEAN[[#This Row],[LineTotal]]&gt;=0.15, "Medium", "Low")), "Quantity Error!")</f>
        <v>Low</v>
      </c>
      <c r="V2415" s="8" t="str">
        <f>IF(COUNTIF(Returns[OrderID], Orders_CLEAN[[#This Row],[OrderID]])&gt;0, "Yes", "No")</f>
        <v>No</v>
      </c>
      <c r="W2415" s="19">
        <f>IF(Orders_CLEAN[[#This Row],[Returned]]="Yes",1,0)</f>
        <v>0</v>
      </c>
    </row>
    <row r="2416" spans="1:23" x14ac:dyDescent="0.2">
      <c r="A2416" t="s">
        <v>3323</v>
      </c>
      <c r="B2416" s="5">
        <v>45747</v>
      </c>
      <c r="C2416" s="5" t="str">
        <f>IF(Orders_CLEAN[[#This Row],[Quantity]]="", "Quantity Error!", "Q"&amp;ROUNDUP(MONTH(Orders_CLEAN[[#This Row],[OrderDate]])/3,0))</f>
        <v>Q1</v>
      </c>
      <c r="D2416" t="s">
        <v>490</v>
      </c>
      <c r="E2416" t="str">
        <f>_xlfn.XLOOKUP(Orders_CLEAN[[#This Row],[CustomerID]],Customers[CustomerID],Customers[CustomerName])</f>
        <v>Pieter Dlamini</v>
      </c>
      <c r="F2416" t="s">
        <v>148</v>
      </c>
      <c r="G2416" t="str">
        <f>_xlfn.XLOOKUP(Orders_CLEAN[[#This Row],[ProductID]],Products[ProductID],Products[ProductName])</f>
        <v>Tables Model 3</v>
      </c>
      <c r="H2416" t="str">
        <f>_xlfn.XLOOKUP(Orders_CLEAN[[#This Row],[ProductName]],Products[ProductName],Products[Category])</f>
        <v>Furniture</v>
      </c>
      <c r="I2416" s="6">
        <f>_xlfn.XLOOKUP(Orders_CLEAN[[#This Row],[ProductID]],Products[ProductID],Products[Cost])</f>
        <v>190.89</v>
      </c>
      <c r="J2416">
        <v>3</v>
      </c>
      <c r="K2416" s="6">
        <v>243.15</v>
      </c>
      <c r="L2416" s="7">
        <v>0.15</v>
      </c>
      <c r="M2416" t="s">
        <v>27</v>
      </c>
      <c r="N2416" t="s">
        <v>47</v>
      </c>
      <c r="O2416" t="str">
        <f>_xlfn.XLOOKUP(Orders_CLEAN[[#This Row],[Region]],Region_lookup[RegionCode],Region_lookup[RegionName])</f>
        <v>Eastern Cape</v>
      </c>
      <c r="P2416" t="s">
        <v>75</v>
      </c>
      <c r="Q2416" t="str">
        <f>_xlfn.XLOOKUP(Orders_CLEAN[[#This Row],[EmployeeID]],Employees[EmployeeID],Employees[EmployeeName])</f>
        <v>Francois Steyn</v>
      </c>
      <c r="R2416" s="8">
        <f>Orders_CLEAN[[#This Row],[Quantity]]*Orders_CLEAN[[#This Row],[UnitPrice]]*(1-Orders_CLEAN[[#This Row],[Discount]])</f>
        <v>620.03250000000003</v>
      </c>
      <c r="S2416" s="8">
        <f>Orders_CLEAN[[#This Row],[Cost]]*Orders_CLEAN[[#This Row],[Quantity]]</f>
        <v>572.66999999999996</v>
      </c>
      <c r="T2416" s="8">
        <f>Orders_CLEAN[[#This Row],[LineTotal]]-Orders_CLEAN[[#This Row],[LineCost]]</f>
        <v>47.362500000000068</v>
      </c>
      <c r="U2416" s="8" t="str">
        <f>IFERROR(IF(Orders_CLEAN[[#This Row],[Profit]]/Orders_CLEAN[[#This Row],[LineTotal]]&gt;0.3, "High", IF(Orders_CLEAN[[#This Row],[Profit]]/Orders_CLEAN[[#This Row],[LineTotal]]&gt;=0.15, "Medium", "Low")), "Quantity Error!")</f>
        <v>Low</v>
      </c>
      <c r="V2416" s="8" t="str">
        <f>IF(COUNTIF(Returns[OrderID], Orders_CLEAN[[#This Row],[OrderID]])&gt;0, "Yes", "No")</f>
        <v>No</v>
      </c>
      <c r="W2416" s="19">
        <f>IF(Orders_CLEAN[[#This Row],[Returned]]="Yes",1,0)</f>
        <v>0</v>
      </c>
    </row>
    <row r="2417" spans="1:23" x14ac:dyDescent="0.2">
      <c r="A2417" t="s">
        <v>3324</v>
      </c>
      <c r="B2417" s="5">
        <v>45477</v>
      </c>
      <c r="C2417" s="5" t="str">
        <f>IF(Orders_CLEAN[[#This Row],[Quantity]]="", "Quantity Error!", "Q"&amp;ROUNDUP(MONTH(Orders_CLEAN[[#This Row],[OrderDate]])/3,0))</f>
        <v>Q3</v>
      </c>
      <c r="D2417" t="s">
        <v>54</v>
      </c>
      <c r="E2417" t="str">
        <f>_xlfn.XLOOKUP(Orders_CLEAN[[#This Row],[CustomerID]],Customers[CustomerID],Customers[CustomerName])</f>
        <v>Precious Venter</v>
      </c>
      <c r="F2417" t="s">
        <v>413</v>
      </c>
      <c r="G2417" t="str">
        <f>_xlfn.XLOOKUP(Orders_CLEAN[[#This Row],[ProductID]],Products[ProductID],Products[ProductName])</f>
        <v>Monitors Model 4</v>
      </c>
      <c r="H2417" t="str">
        <f>_xlfn.XLOOKUP(Orders_CLEAN[[#This Row],[ProductName]],Products[ProductName],Products[Category])</f>
        <v>Technology</v>
      </c>
      <c r="I2417" s="6">
        <f>_xlfn.XLOOKUP(Orders_CLEAN[[#This Row],[ProductID]],Products[ProductID],Products[Cost])</f>
        <v>365.65</v>
      </c>
      <c r="J2417">
        <v>6</v>
      </c>
      <c r="K2417" s="6">
        <v>689.97</v>
      </c>
      <c r="L2417" s="7">
        <v>0.05</v>
      </c>
      <c r="M2417" t="s">
        <v>13</v>
      </c>
      <c r="N2417" t="s">
        <v>21</v>
      </c>
      <c r="O2417" t="str">
        <f>_xlfn.XLOOKUP(Orders_CLEAN[[#This Row],[Region]],Region_lookup[RegionCode],Region_lookup[RegionName])</f>
        <v>KwaZulu-Natal</v>
      </c>
      <c r="P2417" t="s">
        <v>170</v>
      </c>
      <c r="Q2417" t="str">
        <f>_xlfn.XLOOKUP(Orders_CLEAN[[#This Row],[EmployeeID]],Employees[EmployeeID],Employees[EmployeeName])</f>
        <v>Nomvula Le Roux</v>
      </c>
      <c r="R2417" s="8">
        <f>Orders_CLEAN[[#This Row],[Quantity]]*Orders_CLEAN[[#This Row],[UnitPrice]]*(1-Orders_CLEAN[[#This Row],[Discount]])</f>
        <v>3932.8289999999997</v>
      </c>
      <c r="S2417" s="8">
        <f>Orders_CLEAN[[#This Row],[Cost]]*Orders_CLEAN[[#This Row],[Quantity]]</f>
        <v>2193.8999999999996</v>
      </c>
      <c r="T2417" s="8">
        <f>Orders_CLEAN[[#This Row],[LineTotal]]-Orders_CLEAN[[#This Row],[LineCost]]</f>
        <v>1738.9290000000001</v>
      </c>
      <c r="U2417" s="8" t="str">
        <f>IFERROR(IF(Orders_CLEAN[[#This Row],[Profit]]/Orders_CLEAN[[#This Row],[LineTotal]]&gt;0.3, "High", IF(Orders_CLEAN[[#This Row],[Profit]]/Orders_CLEAN[[#This Row],[LineTotal]]&gt;=0.15, "Medium", "Low")), "Quantity Error!")</f>
        <v>High</v>
      </c>
      <c r="V2417" s="8" t="str">
        <f>IF(COUNTIF(Returns[OrderID], Orders_CLEAN[[#This Row],[OrderID]])&gt;0, "Yes", "No")</f>
        <v>No</v>
      </c>
      <c r="W2417" s="19">
        <f>IF(Orders_CLEAN[[#This Row],[Returned]]="Yes",1,0)</f>
        <v>0</v>
      </c>
    </row>
    <row r="2418" spans="1:23" x14ac:dyDescent="0.2">
      <c r="A2418" t="s">
        <v>3325</v>
      </c>
      <c r="B2418" s="5">
        <v>45369</v>
      </c>
      <c r="C2418" s="5" t="str">
        <f>IF(Orders_CLEAN[[#This Row],[Quantity]]="", "Quantity Error!", "Q"&amp;ROUNDUP(MONTH(Orders_CLEAN[[#This Row],[OrderDate]])/3,0))</f>
        <v>Q1</v>
      </c>
      <c r="D2418" t="s">
        <v>218</v>
      </c>
      <c r="E2418" t="str">
        <f>_xlfn.XLOOKUP(Orders_CLEAN[[#This Row],[CustomerID]],Customers[CustomerID],Customers[CustomerName])</f>
        <v>Anja Mbatha</v>
      </c>
      <c r="F2418" t="s">
        <v>73</v>
      </c>
      <c r="G2418" t="str">
        <f>_xlfn.XLOOKUP(Orders_CLEAN[[#This Row],[ProductID]],Products[ProductID],Products[ProductName])</f>
        <v>Tables Model 1</v>
      </c>
      <c r="H2418" t="str">
        <f>_xlfn.XLOOKUP(Orders_CLEAN[[#This Row],[ProductName]],Products[ProductName],Products[Category])</f>
        <v>Furniture</v>
      </c>
      <c r="I2418" s="6">
        <f>_xlfn.XLOOKUP(Orders_CLEAN[[#This Row],[ProductID]],Products[ProductID],Products[Cost])</f>
        <v>469.73</v>
      </c>
      <c r="J2418">
        <v>11</v>
      </c>
      <c r="K2418" s="6">
        <v>954.16</v>
      </c>
      <c r="L2418" s="7">
        <v>0.05</v>
      </c>
      <c r="M2418" t="s">
        <v>13</v>
      </c>
      <c r="N2418" t="s">
        <v>31</v>
      </c>
      <c r="O2418" t="str">
        <f>_xlfn.XLOOKUP(Orders_CLEAN[[#This Row],[Region]],Region_lookup[RegionCode],Region_lookup[RegionName])</f>
        <v>Gauteng</v>
      </c>
      <c r="P2418" t="s">
        <v>43</v>
      </c>
      <c r="Q2418" t="str">
        <f>_xlfn.XLOOKUP(Orders_CLEAN[[#This Row],[EmployeeID]],Employees[EmployeeID],Employees[EmployeeName])</f>
        <v>Thabo Dlamini</v>
      </c>
      <c r="R2418" s="8">
        <f>Orders_CLEAN[[#This Row],[Quantity]]*Orders_CLEAN[[#This Row],[UnitPrice]]*(1-Orders_CLEAN[[#This Row],[Discount]])</f>
        <v>9970.9719999999998</v>
      </c>
      <c r="S2418" s="8">
        <f>Orders_CLEAN[[#This Row],[Cost]]*Orders_CLEAN[[#This Row],[Quantity]]</f>
        <v>5167.0300000000007</v>
      </c>
      <c r="T2418" s="8">
        <f>Orders_CLEAN[[#This Row],[LineTotal]]-Orders_CLEAN[[#This Row],[LineCost]]</f>
        <v>4803.9419999999991</v>
      </c>
      <c r="U2418" s="8" t="str">
        <f>IFERROR(IF(Orders_CLEAN[[#This Row],[Profit]]/Orders_CLEAN[[#This Row],[LineTotal]]&gt;0.3, "High", IF(Orders_CLEAN[[#This Row],[Profit]]/Orders_CLEAN[[#This Row],[LineTotal]]&gt;=0.15, "Medium", "Low")), "Quantity Error!")</f>
        <v>High</v>
      </c>
      <c r="V2418" s="8" t="str">
        <f>IF(COUNTIF(Returns[OrderID], Orders_CLEAN[[#This Row],[OrderID]])&gt;0, "Yes", "No")</f>
        <v>No</v>
      </c>
      <c r="W2418" s="19">
        <f>IF(Orders_CLEAN[[#This Row],[Returned]]="Yes",1,0)</f>
        <v>0</v>
      </c>
    </row>
    <row r="2419" spans="1:23" x14ac:dyDescent="0.2">
      <c r="A2419" t="s">
        <v>3326</v>
      </c>
      <c r="B2419" s="5">
        <v>45727</v>
      </c>
      <c r="C2419" s="5" t="str">
        <f>IF(Orders_CLEAN[[#This Row],[Quantity]]="", "Quantity Error!", "Q"&amp;ROUNDUP(MONTH(Orders_CLEAN[[#This Row],[OrderDate]])/3,0))</f>
        <v>Q1</v>
      </c>
      <c r="D2419" t="s">
        <v>713</v>
      </c>
      <c r="E2419" t="str">
        <f>_xlfn.XLOOKUP(Orders_CLEAN[[#This Row],[CustomerID]],Customers[CustomerID],Customers[CustomerName])</f>
        <v>Bongani Le Roux</v>
      </c>
      <c r="F2419" t="s">
        <v>162</v>
      </c>
      <c r="G2419" t="str">
        <f>_xlfn.XLOOKUP(Orders_CLEAN[[#This Row],[ProductID]],Products[ProductID],Products[ProductName])</f>
        <v>Chairs Model 1</v>
      </c>
      <c r="H2419" t="str">
        <f>_xlfn.XLOOKUP(Orders_CLEAN[[#This Row],[ProductName]],Products[ProductName],Products[Category])</f>
        <v>Furniture</v>
      </c>
      <c r="I2419" s="6">
        <f>_xlfn.XLOOKUP(Orders_CLEAN[[#This Row],[ProductID]],Products[ProductID],Products[Cost])</f>
        <v>96.56</v>
      </c>
      <c r="J2419">
        <v>12</v>
      </c>
      <c r="K2419" s="6">
        <v>209.03</v>
      </c>
      <c r="L2419" s="7">
        <v>0.1</v>
      </c>
      <c r="M2419" t="s">
        <v>27</v>
      </c>
      <c r="N2419" t="s">
        <v>31</v>
      </c>
      <c r="O2419" t="str">
        <f>_xlfn.XLOOKUP(Orders_CLEAN[[#This Row],[Region]],Region_lookup[RegionCode],Region_lookup[RegionName])</f>
        <v>Gauteng</v>
      </c>
      <c r="P2419" t="s">
        <v>43</v>
      </c>
      <c r="Q2419" t="str">
        <f>_xlfn.XLOOKUP(Orders_CLEAN[[#This Row],[EmployeeID]],Employees[EmployeeID],Employees[EmployeeName])</f>
        <v>Thabo Dlamini</v>
      </c>
      <c r="R2419" s="8">
        <f>Orders_CLEAN[[#This Row],[Quantity]]*Orders_CLEAN[[#This Row],[UnitPrice]]*(1-Orders_CLEAN[[#This Row],[Discount]])</f>
        <v>2257.5240000000003</v>
      </c>
      <c r="S2419" s="8">
        <f>Orders_CLEAN[[#This Row],[Cost]]*Orders_CLEAN[[#This Row],[Quantity]]</f>
        <v>1158.72</v>
      </c>
      <c r="T2419" s="8">
        <f>Orders_CLEAN[[#This Row],[LineTotal]]-Orders_CLEAN[[#This Row],[LineCost]]</f>
        <v>1098.8040000000003</v>
      </c>
      <c r="U2419" s="8" t="str">
        <f>IFERROR(IF(Orders_CLEAN[[#This Row],[Profit]]/Orders_CLEAN[[#This Row],[LineTotal]]&gt;0.3, "High", IF(Orders_CLEAN[[#This Row],[Profit]]/Orders_CLEAN[[#This Row],[LineTotal]]&gt;=0.15, "Medium", "Low")), "Quantity Error!")</f>
        <v>High</v>
      </c>
      <c r="V2419" s="8" t="str">
        <f>IF(COUNTIF(Returns[OrderID], Orders_CLEAN[[#This Row],[OrderID]])&gt;0, "Yes", "No")</f>
        <v>No</v>
      </c>
      <c r="W2419" s="19">
        <f>IF(Orders_CLEAN[[#This Row],[Returned]]="Yes",1,0)</f>
        <v>0</v>
      </c>
    </row>
    <row r="2420" spans="1:23" x14ac:dyDescent="0.2">
      <c r="A2420" t="s">
        <v>3327</v>
      </c>
      <c r="B2420" s="5">
        <v>45736</v>
      </c>
      <c r="C2420" s="5" t="str">
        <f>IF(Orders_CLEAN[[#This Row],[Quantity]]="", "Quantity Error!", "Q"&amp;ROUNDUP(MONTH(Orders_CLEAN[[#This Row],[OrderDate]])/3,0))</f>
        <v>Q1</v>
      </c>
      <c r="D2420" t="s">
        <v>362</v>
      </c>
      <c r="E2420" t="str">
        <f>_xlfn.XLOOKUP(Orders_CLEAN[[#This Row],[CustomerID]],Customers[CustomerID],Customers[CustomerName])</f>
        <v>Palesa Venter</v>
      </c>
      <c r="F2420" t="s">
        <v>192</v>
      </c>
      <c r="G2420" t="str">
        <f>_xlfn.XLOOKUP(Orders_CLEAN[[#This Row],[ProductID]],Products[ProductID],Products[ProductName])</f>
        <v>Laptops Model 1</v>
      </c>
      <c r="H2420" t="str">
        <f>_xlfn.XLOOKUP(Orders_CLEAN[[#This Row],[ProductName]],Products[ProductName],Products[Category])</f>
        <v>Technology</v>
      </c>
      <c r="I2420" s="6">
        <f>_xlfn.XLOOKUP(Orders_CLEAN[[#This Row],[ProductID]],Products[ProductID],Products[Cost])</f>
        <v>732.63</v>
      </c>
      <c r="J2420">
        <v>6</v>
      </c>
      <c r="K2420" s="6">
        <v>1069.8599999999999</v>
      </c>
      <c r="L2420" s="7">
        <v>0</v>
      </c>
      <c r="M2420" t="s">
        <v>27</v>
      </c>
      <c r="N2420" t="s">
        <v>21</v>
      </c>
      <c r="O2420" t="str">
        <f>_xlfn.XLOOKUP(Orders_CLEAN[[#This Row],[Region]],Region_lookup[RegionCode],Region_lookup[RegionName])</f>
        <v>KwaZulu-Natal</v>
      </c>
      <c r="P2420" t="s">
        <v>97</v>
      </c>
      <c r="Q2420" t="str">
        <f>_xlfn.XLOOKUP(Orders_CLEAN[[#This Row],[EmployeeID]],Employees[EmployeeID],Employees[EmployeeName])</f>
        <v>Bongani Sithole</v>
      </c>
      <c r="R2420" s="8">
        <f>Orders_CLEAN[[#This Row],[Quantity]]*Orders_CLEAN[[#This Row],[UnitPrice]]*(1-Orders_CLEAN[[#This Row],[Discount]])</f>
        <v>6419.16</v>
      </c>
      <c r="S2420" s="8">
        <f>Orders_CLEAN[[#This Row],[Cost]]*Orders_CLEAN[[#This Row],[Quantity]]</f>
        <v>4395.78</v>
      </c>
      <c r="T2420" s="8">
        <f>Orders_CLEAN[[#This Row],[LineTotal]]-Orders_CLEAN[[#This Row],[LineCost]]</f>
        <v>2023.38</v>
      </c>
      <c r="U2420" s="8" t="str">
        <f>IFERROR(IF(Orders_CLEAN[[#This Row],[Profit]]/Orders_CLEAN[[#This Row],[LineTotal]]&gt;0.3, "High", IF(Orders_CLEAN[[#This Row],[Profit]]/Orders_CLEAN[[#This Row],[LineTotal]]&gt;=0.15, "Medium", "Low")), "Quantity Error!")</f>
        <v>High</v>
      </c>
      <c r="V2420" s="8" t="str">
        <f>IF(COUNTIF(Returns[OrderID], Orders_CLEAN[[#This Row],[OrderID]])&gt;0, "Yes", "No")</f>
        <v>No</v>
      </c>
      <c r="W2420" s="19">
        <f>IF(Orders_CLEAN[[#This Row],[Returned]]="Yes",1,0)</f>
        <v>0</v>
      </c>
    </row>
    <row r="2421" spans="1:23" x14ac:dyDescent="0.2">
      <c r="A2421" t="s">
        <v>3328</v>
      </c>
      <c r="B2421" s="5">
        <v>45588</v>
      </c>
      <c r="C2421" s="5" t="str">
        <f>IF(Orders_CLEAN[[#This Row],[Quantity]]="", "Quantity Error!", "Q"&amp;ROUNDUP(MONTH(Orders_CLEAN[[#This Row],[OrderDate]])/3,0))</f>
        <v>Q4</v>
      </c>
      <c r="D2421" t="s">
        <v>177</v>
      </c>
      <c r="E2421" t="str">
        <f>_xlfn.XLOOKUP(Orders_CLEAN[[#This Row],[CustomerID]],Customers[CustomerID],Customers[CustomerName])</f>
        <v>Zanele Pretorius</v>
      </c>
      <c r="F2421" t="s">
        <v>78</v>
      </c>
      <c r="G2421" t="str">
        <f>_xlfn.XLOOKUP(Orders_CLEAN[[#This Row],[ProductID]],Products[ProductID],Products[ProductName])</f>
        <v>Desks Model 3</v>
      </c>
      <c r="H2421" t="str">
        <f>_xlfn.XLOOKUP(Orders_CLEAN[[#This Row],[ProductName]],Products[ProductName],Products[Category])</f>
        <v>Furniture</v>
      </c>
      <c r="I2421" s="6">
        <f>_xlfn.XLOOKUP(Orders_CLEAN[[#This Row],[ProductID]],Products[ProductID],Products[Cost])</f>
        <v>388.07</v>
      </c>
      <c r="J2421">
        <v>5</v>
      </c>
      <c r="K2421" s="6">
        <v>782.41</v>
      </c>
      <c r="L2421" s="7">
        <v>0.1</v>
      </c>
      <c r="M2421" t="s">
        <v>27</v>
      </c>
      <c r="N2421" t="s">
        <v>14</v>
      </c>
      <c r="O2421" t="str">
        <f>_xlfn.XLOOKUP(Orders_CLEAN[[#This Row],[Region]],Region_lookup[RegionCode],Region_lookup[RegionName])</f>
        <v>Western Cape</v>
      </c>
      <c r="P2421" t="s">
        <v>15</v>
      </c>
      <c r="Q2421" t="str">
        <f>_xlfn.XLOOKUP(Orders_CLEAN[[#This Row],[EmployeeID]],Employees[EmployeeID],Employees[EmployeeName])</f>
        <v>Anja Fourie</v>
      </c>
      <c r="R2421" s="8">
        <f>Orders_CLEAN[[#This Row],[Quantity]]*Orders_CLEAN[[#This Row],[UnitPrice]]*(1-Orders_CLEAN[[#This Row],[Discount]])</f>
        <v>3520.8449999999998</v>
      </c>
      <c r="S2421" s="8">
        <f>Orders_CLEAN[[#This Row],[Cost]]*Orders_CLEAN[[#This Row],[Quantity]]</f>
        <v>1940.35</v>
      </c>
      <c r="T2421" s="8">
        <f>Orders_CLEAN[[#This Row],[LineTotal]]-Orders_CLEAN[[#This Row],[LineCost]]</f>
        <v>1580.4949999999999</v>
      </c>
      <c r="U2421" s="8" t="str">
        <f>IFERROR(IF(Orders_CLEAN[[#This Row],[Profit]]/Orders_CLEAN[[#This Row],[LineTotal]]&gt;0.3, "High", IF(Orders_CLEAN[[#This Row],[Profit]]/Orders_CLEAN[[#This Row],[LineTotal]]&gt;=0.15, "Medium", "Low")), "Quantity Error!")</f>
        <v>High</v>
      </c>
      <c r="V2421" s="8" t="str">
        <f>IF(COUNTIF(Returns[OrderID], Orders_CLEAN[[#This Row],[OrderID]])&gt;0, "Yes", "No")</f>
        <v>No</v>
      </c>
      <c r="W2421" s="19">
        <f>IF(Orders_CLEAN[[#This Row],[Returned]]="Yes",1,0)</f>
        <v>0</v>
      </c>
    </row>
    <row r="2422" spans="1:23" x14ac:dyDescent="0.2">
      <c r="A2422" t="s">
        <v>3329</v>
      </c>
      <c r="B2422" s="5">
        <v>45649</v>
      </c>
      <c r="C2422" s="5" t="str">
        <f>IF(Orders_CLEAN[[#This Row],[Quantity]]="", "Quantity Error!", "Q"&amp;ROUNDUP(MONTH(Orders_CLEAN[[#This Row],[OrderDate]])/3,0))</f>
        <v>Q4</v>
      </c>
      <c r="D2422" t="s">
        <v>77</v>
      </c>
      <c r="E2422" t="str">
        <f>_xlfn.XLOOKUP(Orders_CLEAN[[#This Row],[CustomerID]],Customers[CustomerID],Customers[CustomerName])</f>
        <v>Zanele Dlamini</v>
      </c>
      <c r="F2422" t="s">
        <v>139</v>
      </c>
      <c r="G2422" t="str">
        <f>_xlfn.XLOOKUP(Orders_CLEAN[[#This Row],[ProductID]],Products[ProductID],Products[ProductName])</f>
        <v>Envelopes Model 3</v>
      </c>
      <c r="H2422" t="str">
        <f>_xlfn.XLOOKUP(Orders_CLEAN[[#This Row],[ProductName]],Products[ProductName],Products[Category])</f>
        <v>Office Supplies</v>
      </c>
      <c r="I2422" s="6">
        <f>_xlfn.XLOOKUP(Orders_CLEAN[[#This Row],[ProductID]],Products[ProductID],Products[Cost])</f>
        <v>110.07</v>
      </c>
      <c r="J2422">
        <v>12</v>
      </c>
      <c r="K2422" s="6">
        <v>193.99</v>
      </c>
      <c r="L2422" s="7">
        <v>0</v>
      </c>
      <c r="M2422" t="s">
        <v>27</v>
      </c>
      <c r="N2422" t="s">
        <v>47</v>
      </c>
      <c r="O2422" t="str">
        <f>_xlfn.XLOOKUP(Orders_CLEAN[[#This Row],[Region]],Region_lookup[RegionCode],Region_lookup[RegionName])</f>
        <v>Eastern Cape</v>
      </c>
      <c r="P2422" t="s">
        <v>58</v>
      </c>
      <c r="Q2422" t="str">
        <f>_xlfn.XLOOKUP(Orders_CLEAN[[#This Row],[EmployeeID]],Employees[EmployeeID],Employees[EmployeeName])</f>
        <v>Palesa Steyn</v>
      </c>
      <c r="R2422" s="8">
        <f>Orders_CLEAN[[#This Row],[Quantity]]*Orders_CLEAN[[#This Row],[UnitPrice]]*(1-Orders_CLEAN[[#This Row],[Discount]])</f>
        <v>2327.88</v>
      </c>
      <c r="S2422" s="8">
        <f>Orders_CLEAN[[#This Row],[Cost]]*Orders_CLEAN[[#This Row],[Quantity]]</f>
        <v>1320.84</v>
      </c>
      <c r="T2422" s="8">
        <f>Orders_CLEAN[[#This Row],[LineTotal]]-Orders_CLEAN[[#This Row],[LineCost]]</f>
        <v>1007.0400000000002</v>
      </c>
      <c r="U2422" s="8" t="str">
        <f>IFERROR(IF(Orders_CLEAN[[#This Row],[Profit]]/Orders_CLEAN[[#This Row],[LineTotal]]&gt;0.3, "High", IF(Orders_CLEAN[[#This Row],[Profit]]/Orders_CLEAN[[#This Row],[LineTotal]]&gt;=0.15, "Medium", "Low")), "Quantity Error!")</f>
        <v>High</v>
      </c>
      <c r="V2422" s="8" t="str">
        <f>IF(COUNTIF(Returns[OrderID], Orders_CLEAN[[#This Row],[OrderID]])&gt;0, "Yes", "No")</f>
        <v>No</v>
      </c>
      <c r="W2422" s="19">
        <f>IF(Orders_CLEAN[[#This Row],[Returned]]="Yes",1,0)</f>
        <v>0</v>
      </c>
    </row>
    <row r="2423" spans="1:23" x14ac:dyDescent="0.2">
      <c r="A2423" t="s">
        <v>3330</v>
      </c>
      <c r="B2423" s="5">
        <v>45833</v>
      </c>
      <c r="C2423" s="5" t="str">
        <f>IF(Orders_CLEAN[[#This Row],[Quantity]]="", "Quantity Error!", "Q"&amp;ROUNDUP(MONTH(Orders_CLEAN[[#This Row],[OrderDate]])/3,0))</f>
        <v>Q2</v>
      </c>
      <c r="D2423" t="s">
        <v>230</v>
      </c>
      <c r="E2423" t="str">
        <f>_xlfn.XLOOKUP(Orders_CLEAN[[#This Row],[CustomerID]],Customers[CustomerID],Customers[CustomerName])</f>
        <v>Kagiso Fourie</v>
      </c>
      <c r="F2423" t="s">
        <v>144</v>
      </c>
      <c r="G2423" t="str">
        <f>_xlfn.XLOOKUP(Orders_CLEAN[[#This Row],[ProductID]],Products[ProductID],Products[ProductName])</f>
        <v>Bookcases Model 1</v>
      </c>
      <c r="H2423" t="str">
        <f>_xlfn.XLOOKUP(Orders_CLEAN[[#This Row],[ProductName]],Products[ProductName],Products[Category])</f>
        <v>Furniture</v>
      </c>
      <c r="I2423" s="6">
        <f>_xlfn.XLOOKUP(Orders_CLEAN[[#This Row],[ProductID]],Products[ProductID],Products[Cost])</f>
        <v>644.65</v>
      </c>
      <c r="J2423">
        <v>9</v>
      </c>
      <c r="K2423" s="6">
        <v>1029.82</v>
      </c>
      <c r="L2423" s="7">
        <v>0.1</v>
      </c>
      <c r="M2423" t="s">
        <v>62</v>
      </c>
      <c r="N2423" t="s">
        <v>47</v>
      </c>
      <c r="O2423" t="str">
        <f>_xlfn.XLOOKUP(Orders_CLEAN[[#This Row],[Region]],Region_lookup[RegionCode],Region_lookup[RegionName])</f>
        <v>Eastern Cape</v>
      </c>
      <c r="P2423" t="s">
        <v>58</v>
      </c>
      <c r="Q2423" t="str">
        <f>_xlfn.XLOOKUP(Orders_CLEAN[[#This Row],[EmployeeID]],Employees[EmployeeID],Employees[EmployeeName])</f>
        <v>Palesa Steyn</v>
      </c>
      <c r="R2423" s="8">
        <f>Orders_CLEAN[[#This Row],[Quantity]]*Orders_CLEAN[[#This Row],[UnitPrice]]*(1-Orders_CLEAN[[#This Row],[Discount]])</f>
        <v>8341.5419999999995</v>
      </c>
      <c r="S2423" s="8">
        <f>Orders_CLEAN[[#This Row],[Cost]]*Orders_CLEAN[[#This Row],[Quantity]]</f>
        <v>5801.8499999999995</v>
      </c>
      <c r="T2423" s="8">
        <f>Orders_CLEAN[[#This Row],[LineTotal]]-Orders_CLEAN[[#This Row],[LineCost]]</f>
        <v>2539.692</v>
      </c>
      <c r="U2423" s="8" t="str">
        <f>IFERROR(IF(Orders_CLEAN[[#This Row],[Profit]]/Orders_CLEAN[[#This Row],[LineTotal]]&gt;0.3, "High", IF(Orders_CLEAN[[#This Row],[Profit]]/Orders_CLEAN[[#This Row],[LineTotal]]&gt;=0.15, "Medium", "Low")), "Quantity Error!")</f>
        <v>High</v>
      </c>
      <c r="V2423" s="8" t="str">
        <f>IF(COUNTIF(Returns[OrderID], Orders_CLEAN[[#This Row],[OrderID]])&gt;0, "Yes", "No")</f>
        <v>Yes</v>
      </c>
      <c r="W2423" s="19">
        <f>IF(Orders_CLEAN[[#This Row],[Returned]]="Yes",1,0)</f>
        <v>1</v>
      </c>
    </row>
    <row r="2424" spans="1:23" x14ac:dyDescent="0.2">
      <c r="A2424" t="s">
        <v>3331</v>
      </c>
      <c r="B2424" s="5">
        <v>45631</v>
      </c>
      <c r="C2424" s="5" t="str">
        <f>IF(Orders_CLEAN[[#This Row],[Quantity]]="", "Quantity Error!", "Q"&amp;ROUNDUP(MONTH(Orders_CLEAN[[#This Row],[OrderDate]])/3,0))</f>
        <v>Q4</v>
      </c>
      <c r="D2424" t="s">
        <v>147</v>
      </c>
      <c r="E2424" t="str">
        <f>_xlfn.XLOOKUP(Orders_CLEAN[[#This Row],[CustomerID]],Customers[CustomerID],Customers[CustomerName])</f>
        <v>Anja Botha</v>
      </c>
      <c r="F2424" t="s">
        <v>216</v>
      </c>
      <c r="G2424" t="str">
        <f>_xlfn.XLOOKUP(Orders_CLEAN[[#This Row],[ProductID]],Products[ProductID],Products[ProductName])</f>
        <v>Pens Model 1</v>
      </c>
      <c r="H2424" t="str">
        <f>_xlfn.XLOOKUP(Orders_CLEAN[[#This Row],[ProductName]],Products[ProductName],Products[Category])</f>
        <v>Office Supplies</v>
      </c>
      <c r="I2424" s="6">
        <f>_xlfn.XLOOKUP(Orders_CLEAN[[#This Row],[ProductID]],Products[ProductID],Products[Cost])</f>
        <v>640.09</v>
      </c>
      <c r="J2424">
        <v>2</v>
      </c>
      <c r="K2424" s="6">
        <v>1169.26</v>
      </c>
      <c r="L2424" s="7">
        <v>0</v>
      </c>
      <c r="M2424" t="s">
        <v>36</v>
      </c>
      <c r="N2424" t="s">
        <v>31</v>
      </c>
      <c r="O2424" t="str">
        <f>_xlfn.XLOOKUP(Orders_CLEAN[[#This Row],[Region]],Region_lookup[RegionCode],Region_lookup[RegionName])</f>
        <v>Gauteng</v>
      </c>
      <c r="P2424" t="s">
        <v>32</v>
      </c>
      <c r="Q2424" t="str">
        <f>_xlfn.XLOOKUP(Orders_CLEAN[[#This Row],[EmployeeID]],Employees[EmployeeID],Employees[EmployeeName])</f>
        <v>Nomvula Mokoena</v>
      </c>
      <c r="R2424" s="8">
        <f>Orders_CLEAN[[#This Row],[Quantity]]*Orders_CLEAN[[#This Row],[UnitPrice]]*(1-Orders_CLEAN[[#This Row],[Discount]])</f>
        <v>2338.52</v>
      </c>
      <c r="S2424" s="8">
        <f>Orders_CLEAN[[#This Row],[Cost]]*Orders_CLEAN[[#This Row],[Quantity]]</f>
        <v>1280.18</v>
      </c>
      <c r="T2424" s="8">
        <f>Orders_CLEAN[[#This Row],[LineTotal]]-Orders_CLEAN[[#This Row],[LineCost]]</f>
        <v>1058.3399999999999</v>
      </c>
      <c r="U2424" s="8" t="str">
        <f>IFERROR(IF(Orders_CLEAN[[#This Row],[Profit]]/Orders_CLEAN[[#This Row],[LineTotal]]&gt;0.3, "High", IF(Orders_CLEAN[[#This Row],[Profit]]/Orders_CLEAN[[#This Row],[LineTotal]]&gt;=0.15, "Medium", "Low")), "Quantity Error!")</f>
        <v>High</v>
      </c>
      <c r="V2424" s="8" t="str">
        <f>IF(COUNTIF(Returns[OrderID], Orders_CLEAN[[#This Row],[OrderID]])&gt;0, "Yes", "No")</f>
        <v>No</v>
      </c>
      <c r="W2424" s="19">
        <f>IF(Orders_CLEAN[[#This Row],[Returned]]="Yes",1,0)</f>
        <v>0</v>
      </c>
    </row>
    <row r="2425" spans="1:23" x14ac:dyDescent="0.2">
      <c r="A2425" t="s">
        <v>3332</v>
      </c>
      <c r="B2425" s="5">
        <v>45773</v>
      </c>
      <c r="C2425" s="5" t="str">
        <f>IF(Orders_CLEAN[[#This Row],[Quantity]]="", "Quantity Error!", "Q"&amp;ROUNDUP(MONTH(Orders_CLEAN[[#This Row],[OrderDate]])/3,0))</f>
        <v>Q2</v>
      </c>
      <c r="D2425" t="s">
        <v>296</v>
      </c>
      <c r="E2425" t="str">
        <f>_xlfn.XLOOKUP(Orders_CLEAN[[#This Row],[CustomerID]],Customers[CustomerID],Customers[CustomerName])</f>
        <v>Francois Le Roux</v>
      </c>
      <c r="F2425" t="s">
        <v>85</v>
      </c>
      <c r="G2425" t="str">
        <f>_xlfn.XLOOKUP(Orders_CLEAN[[#This Row],[ProductID]],Products[ProductID],Products[ProductName])</f>
        <v>Monitors Model 3</v>
      </c>
      <c r="H2425" t="str">
        <f>_xlfn.XLOOKUP(Orders_CLEAN[[#This Row],[ProductName]],Products[ProductName],Products[Category])</f>
        <v>Technology</v>
      </c>
      <c r="I2425" s="6">
        <f>_xlfn.XLOOKUP(Orders_CLEAN[[#This Row],[ProductID]],Products[ProductID],Products[Cost])</f>
        <v>710.37</v>
      </c>
      <c r="J2425">
        <v>8</v>
      </c>
      <c r="K2425" s="6">
        <v>979.52</v>
      </c>
      <c r="L2425" s="7">
        <v>0.1</v>
      </c>
      <c r="M2425" t="s">
        <v>36</v>
      </c>
      <c r="N2425" t="s">
        <v>47</v>
      </c>
      <c r="O2425" t="str">
        <f>_xlfn.XLOOKUP(Orders_CLEAN[[#This Row],[Region]],Region_lookup[RegionCode],Region_lookup[RegionName])</f>
        <v>Eastern Cape</v>
      </c>
      <c r="P2425" t="s">
        <v>48</v>
      </c>
      <c r="Q2425" t="str">
        <f>_xlfn.XLOOKUP(Orders_CLEAN[[#This Row],[EmployeeID]],Employees[EmployeeID],Employees[EmployeeName])</f>
        <v>Sipho Ndlovu</v>
      </c>
      <c r="R2425" s="8">
        <f>Orders_CLEAN[[#This Row],[Quantity]]*Orders_CLEAN[[#This Row],[UnitPrice]]*(1-Orders_CLEAN[[#This Row],[Discount]])</f>
        <v>7052.5439999999999</v>
      </c>
      <c r="S2425" s="8">
        <f>Orders_CLEAN[[#This Row],[Cost]]*Orders_CLEAN[[#This Row],[Quantity]]</f>
        <v>5682.96</v>
      </c>
      <c r="T2425" s="8">
        <f>Orders_CLEAN[[#This Row],[LineTotal]]-Orders_CLEAN[[#This Row],[LineCost]]</f>
        <v>1369.5839999999998</v>
      </c>
      <c r="U2425" s="8" t="str">
        <f>IFERROR(IF(Orders_CLEAN[[#This Row],[Profit]]/Orders_CLEAN[[#This Row],[LineTotal]]&gt;0.3, "High", IF(Orders_CLEAN[[#This Row],[Profit]]/Orders_CLEAN[[#This Row],[LineTotal]]&gt;=0.15, "Medium", "Low")), "Quantity Error!")</f>
        <v>Medium</v>
      </c>
      <c r="V2425" s="8" t="str">
        <f>IF(COUNTIF(Returns[OrderID], Orders_CLEAN[[#This Row],[OrderID]])&gt;0, "Yes", "No")</f>
        <v>No</v>
      </c>
      <c r="W2425" s="19">
        <f>IF(Orders_CLEAN[[#This Row],[Returned]]="Yes",1,0)</f>
        <v>0</v>
      </c>
    </row>
    <row r="2426" spans="1:23" x14ac:dyDescent="0.2">
      <c r="A2426" t="s">
        <v>3334</v>
      </c>
      <c r="B2426" s="5">
        <v>45415</v>
      </c>
      <c r="C2426" s="5" t="str">
        <f>IF(Orders_CLEAN[[#This Row],[Quantity]]="", "Quantity Error!", "Q"&amp;ROUNDUP(MONTH(Orders_CLEAN[[#This Row],[OrderDate]])/3,0))</f>
        <v>Q2</v>
      </c>
      <c r="D2426" t="s">
        <v>288</v>
      </c>
      <c r="E2426" t="str">
        <f>_xlfn.XLOOKUP(Orders_CLEAN[[#This Row],[CustomerID]],Customers[CustomerID],Customers[CustomerName])</f>
        <v>Francois Pretorius</v>
      </c>
      <c r="F2426" t="s">
        <v>142</v>
      </c>
      <c r="G2426" t="str">
        <f>_xlfn.XLOOKUP(Orders_CLEAN[[#This Row],[ProductID]],Products[ProductID],Products[ProductName])</f>
        <v>Laptops Model 3</v>
      </c>
      <c r="H2426" t="str">
        <f>_xlfn.XLOOKUP(Orders_CLEAN[[#This Row],[ProductName]],Products[ProductName],Products[Category])</f>
        <v>Technology</v>
      </c>
      <c r="I2426" s="6">
        <f>_xlfn.XLOOKUP(Orders_CLEAN[[#This Row],[ProductID]],Products[ProductID],Products[Cost])</f>
        <v>727.96</v>
      </c>
      <c r="J2426">
        <v>5</v>
      </c>
      <c r="K2426" s="6">
        <v>1118.93</v>
      </c>
      <c r="L2426" s="7">
        <v>0.15</v>
      </c>
      <c r="M2426" t="s">
        <v>27</v>
      </c>
      <c r="N2426" t="s">
        <v>21</v>
      </c>
      <c r="O2426" t="str">
        <f>_xlfn.XLOOKUP(Orders_CLEAN[[#This Row],[Region]],Region_lookup[RegionCode],Region_lookup[RegionName])</f>
        <v>KwaZulu-Natal</v>
      </c>
      <c r="P2426" t="s">
        <v>97</v>
      </c>
      <c r="Q2426" t="str">
        <f>_xlfn.XLOOKUP(Orders_CLEAN[[#This Row],[EmployeeID]],Employees[EmployeeID],Employees[EmployeeName])</f>
        <v>Bongani Sithole</v>
      </c>
      <c r="R2426" s="8">
        <f>Orders_CLEAN[[#This Row],[Quantity]]*Orders_CLEAN[[#This Row],[UnitPrice]]*(1-Orders_CLEAN[[#This Row],[Discount]])</f>
        <v>4755.4525000000003</v>
      </c>
      <c r="S2426" s="8">
        <f>Orders_CLEAN[[#This Row],[Cost]]*Orders_CLEAN[[#This Row],[Quantity]]</f>
        <v>3639.8</v>
      </c>
      <c r="T2426" s="8">
        <f>Orders_CLEAN[[#This Row],[LineTotal]]-Orders_CLEAN[[#This Row],[LineCost]]</f>
        <v>1115.6525000000001</v>
      </c>
      <c r="U2426" s="8" t="str">
        <f>IFERROR(IF(Orders_CLEAN[[#This Row],[Profit]]/Orders_CLEAN[[#This Row],[LineTotal]]&gt;0.3, "High", IF(Orders_CLEAN[[#This Row],[Profit]]/Orders_CLEAN[[#This Row],[LineTotal]]&gt;=0.15, "Medium", "Low")), "Quantity Error!")</f>
        <v>Medium</v>
      </c>
      <c r="V2426" s="8" t="str">
        <f>IF(COUNTIF(Returns[OrderID], Orders_CLEAN[[#This Row],[OrderID]])&gt;0, "Yes", "No")</f>
        <v>No</v>
      </c>
      <c r="W2426" s="19">
        <f>IF(Orders_CLEAN[[#This Row],[Returned]]="Yes",1,0)</f>
        <v>0</v>
      </c>
    </row>
    <row r="2427" spans="1:23" x14ac:dyDescent="0.2">
      <c r="A2427" t="s">
        <v>3335</v>
      </c>
      <c r="B2427" s="5">
        <v>45330</v>
      </c>
      <c r="C2427" s="5" t="str">
        <f>IF(Orders_CLEAN[[#This Row],[Quantity]]="", "Quantity Error!", "Q"&amp;ROUNDUP(MONTH(Orders_CLEAN[[#This Row],[OrderDate]])/3,0))</f>
        <v>Q1</v>
      </c>
      <c r="D2427" t="s">
        <v>904</v>
      </c>
      <c r="E2427" t="str">
        <f>_xlfn.XLOOKUP(Orders_CLEAN[[#This Row],[CustomerID]],Customers[CustomerID],Customers[CustomerName])</f>
        <v>Elmarie Pretorius</v>
      </c>
      <c r="F2427" t="s">
        <v>55</v>
      </c>
      <c r="G2427" t="str">
        <f>_xlfn.XLOOKUP(Orders_CLEAN[[#This Row],[ProductID]],Products[ProductID],Products[ProductName])</f>
        <v>Paper Model 3</v>
      </c>
      <c r="H2427" t="str">
        <f>_xlfn.XLOOKUP(Orders_CLEAN[[#This Row],[ProductName]],Products[ProductName],Products[Category])</f>
        <v>Office Supplies</v>
      </c>
      <c r="I2427" s="6">
        <f>_xlfn.XLOOKUP(Orders_CLEAN[[#This Row],[ProductID]],Products[ProductID],Products[Cost])</f>
        <v>239.71</v>
      </c>
      <c r="J2427">
        <v>3</v>
      </c>
      <c r="K2427" s="6">
        <v>522.34</v>
      </c>
      <c r="L2427" s="7">
        <v>0.05</v>
      </c>
      <c r="M2427" t="s">
        <v>27</v>
      </c>
      <c r="N2427" t="s">
        <v>21</v>
      </c>
      <c r="O2427" t="str">
        <f>_xlfn.XLOOKUP(Orders_CLEAN[[#This Row],[Region]],Region_lookup[RegionCode],Region_lookup[RegionName])</f>
        <v>KwaZulu-Natal</v>
      </c>
      <c r="P2427" t="s">
        <v>170</v>
      </c>
      <c r="Q2427" t="str">
        <f>_xlfn.XLOOKUP(Orders_CLEAN[[#This Row],[EmployeeID]],Employees[EmployeeID],Employees[EmployeeName])</f>
        <v>Nomvula Le Roux</v>
      </c>
      <c r="R2427" s="8">
        <f>Orders_CLEAN[[#This Row],[Quantity]]*Orders_CLEAN[[#This Row],[UnitPrice]]*(1-Orders_CLEAN[[#This Row],[Discount]])</f>
        <v>1488.6689999999999</v>
      </c>
      <c r="S2427" s="8">
        <f>Orders_CLEAN[[#This Row],[Cost]]*Orders_CLEAN[[#This Row],[Quantity]]</f>
        <v>719.13</v>
      </c>
      <c r="T2427" s="8">
        <f>Orders_CLEAN[[#This Row],[LineTotal]]-Orders_CLEAN[[#This Row],[LineCost]]</f>
        <v>769.53899999999987</v>
      </c>
      <c r="U2427" s="8" t="str">
        <f>IFERROR(IF(Orders_CLEAN[[#This Row],[Profit]]/Orders_CLEAN[[#This Row],[LineTotal]]&gt;0.3, "High", IF(Orders_CLEAN[[#This Row],[Profit]]/Orders_CLEAN[[#This Row],[LineTotal]]&gt;=0.15, "Medium", "Low")), "Quantity Error!")</f>
        <v>High</v>
      </c>
      <c r="V2427" s="8" t="str">
        <f>IF(COUNTIF(Returns[OrderID], Orders_CLEAN[[#This Row],[OrderID]])&gt;0, "Yes", "No")</f>
        <v>No</v>
      </c>
      <c r="W2427" s="19">
        <f>IF(Orders_CLEAN[[#This Row],[Returned]]="Yes",1,0)</f>
        <v>0</v>
      </c>
    </row>
    <row r="2428" spans="1:23" x14ac:dyDescent="0.2">
      <c r="A2428" t="s">
        <v>3336</v>
      </c>
      <c r="B2428" s="5">
        <v>45367</v>
      </c>
      <c r="C2428" s="5" t="str">
        <f>IF(Orders_CLEAN[[#This Row],[Quantity]]="", "Quantity Error!", "Q"&amp;ROUNDUP(MONTH(Orders_CLEAN[[#This Row],[OrderDate]])/3,0))</f>
        <v>Q1</v>
      </c>
      <c r="D2428" t="s">
        <v>154</v>
      </c>
      <c r="E2428" t="str">
        <f>_xlfn.XLOOKUP(Orders_CLEAN[[#This Row],[CustomerID]],Customers[CustomerID],Customers[CustomerName])</f>
        <v>Nomvula Mahlangu</v>
      </c>
      <c r="F2428" t="s">
        <v>85</v>
      </c>
      <c r="G2428" t="str">
        <f>_xlfn.XLOOKUP(Orders_CLEAN[[#This Row],[ProductID]],Products[ProductID],Products[ProductName])</f>
        <v>Monitors Model 3</v>
      </c>
      <c r="H2428" t="str">
        <f>_xlfn.XLOOKUP(Orders_CLEAN[[#This Row],[ProductName]],Products[ProductName],Products[Category])</f>
        <v>Technology</v>
      </c>
      <c r="I2428" s="6">
        <f>_xlfn.XLOOKUP(Orders_CLEAN[[#This Row],[ProductID]],Products[ProductID],Products[Cost])</f>
        <v>710.37</v>
      </c>
      <c r="J2428">
        <v>3</v>
      </c>
      <c r="K2428" s="6">
        <v>979.52</v>
      </c>
      <c r="L2428" s="7">
        <v>0</v>
      </c>
      <c r="M2428" t="s">
        <v>13</v>
      </c>
      <c r="N2428" t="s">
        <v>31</v>
      </c>
      <c r="O2428" t="str">
        <f>_xlfn.XLOOKUP(Orders_CLEAN[[#This Row],[Region]],Region_lookup[RegionCode],Region_lookup[RegionName])</f>
        <v>Gauteng</v>
      </c>
      <c r="P2428" t="s">
        <v>52</v>
      </c>
      <c r="Q2428" t="str">
        <f>_xlfn.XLOOKUP(Orders_CLEAN[[#This Row],[EmployeeID]],Employees[EmployeeID],Employees[EmployeeName])</f>
        <v>Precious Mbatha</v>
      </c>
      <c r="R2428" s="8">
        <f>Orders_CLEAN[[#This Row],[Quantity]]*Orders_CLEAN[[#This Row],[UnitPrice]]*(1-Orders_CLEAN[[#This Row],[Discount]])</f>
        <v>2938.56</v>
      </c>
      <c r="S2428" s="8">
        <f>Orders_CLEAN[[#This Row],[Cost]]*Orders_CLEAN[[#This Row],[Quantity]]</f>
        <v>2131.11</v>
      </c>
      <c r="T2428" s="8">
        <f>Orders_CLEAN[[#This Row],[LineTotal]]-Orders_CLEAN[[#This Row],[LineCost]]</f>
        <v>807.44999999999982</v>
      </c>
      <c r="U2428" s="8" t="str">
        <f>IFERROR(IF(Orders_CLEAN[[#This Row],[Profit]]/Orders_CLEAN[[#This Row],[LineTotal]]&gt;0.3, "High", IF(Orders_CLEAN[[#This Row],[Profit]]/Orders_CLEAN[[#This Row],[LineTotal]]&gt;=0.15, "Medium", "Low")), "Quantity Error!")</f>
        <v>Medium</v>
      </c>
      <c r="V2428" s="8" t="str">
        <f>IF(COUNTIF(Returns[OrderID], Orders_CLEAN[[#This Row],[OrderID]])&gt;0, "Yes", "No")</f>
        <v>No</v>
      </c>
      <c r="W2428" s="19">
        <f>IF(Orders_CLEAN[[#This Row],[Returned]]="Yes",1,0)</f>
        <v>0</v>
      </c>
    </row>
    <row r="2429" spans="1:23" x14ac:dyDescent="0.2">
      <c r="A2429" t="s">
        <v>3337</v>
      </c>
      <c r="B2429" s="5">
        <v>45362</v>
      </c>
      <c r="C2429" s="5" t="str">
        <f>IF(Orders_CLEAN[[#This Row],[Quantity]]="", "Quantity Error!", "Q"&amp;ROUNDUP(MONTH(Orders_CLEAN[[#This Row],[OrderDate]])/3,0))</f>
        <v>Q1</v>
      </c>
      <c r="D2429" t="s">
        <v>68</v>
      </c>
      <c r="E2429" t="str">
        <f>_xlfn.XLOOKUP(Orders_CLEAN[[#This Row],[CustomerID]],Customers[CustomerID],Customers[CustomerName])</f>
        <v>Kagiso Van Der Merwe</v>
      </c>
      <c r="F2429" t="s">
        <v>104</v>
      </c>
      <c r="G2429" t="str">
        <f>_xlfn.XLOOKUP(Orders_CLEAN[[#This Row],[ProductID]],Products[ProductID],Products[ProductName])</f>
        <v>Envelopes Model 4</v>
      </c>
      <c r="H2429" t="str">
        <f>_xlfn.XLOOKUP(Orders_CLEAN[[#This Row],[ProductName]],Products[ProductName],Products[Category])</f>
        <v>Office Supplies</v>
      </c>
      <c r="I2429" s="6">
        <f>_xlfn.XLOOKUP(Orders_CLEAN[[#This Row],[ProductID]],Products[ProductID],Products[Cost])</f>
        <v>777.33</v>
      </c>
      <c r="J2429">
        <v>2</v>
      </c>
      <c r="K2429" s="6">
        <v>1363.68</v>
      </c>
      <c r="L2429" s="7">
        <v>0</v>
      </c>
      <c r="M2429" t="s">
        <v>13</v>
      </c>
      <c r="N2429" t="s">
        <v>47</v>
      </c>
      <c r="O2429" t="str">
        <f>_xlfn.XLOOKUP(Orders_CLEAN[[#This Row],[Region]],Region_lookup[RegionCode],Region_lookup[RegionName])</f>
        <v>Eastern Cape</v>
      </c>
      <c r="P2429" t="s">
        <v>48</v>
      </c>
      <c r="Q2429" t="str">
        <f>_xlfn.XLOOKUP(Orders_CLEAN[[#This Row],[EmployeeID]],Employees[EmployeeID],Employees[EmployeeName])</f>
        <v>Sipho Ndlovu</v>
      </c>
      <c r="R2429" s="8">
        <f>Orders_CLEAN[[#This Row],[Quantity]]*Orders_CLEAN[[#This Row],[UnitPrice]]*(1-Orders_CLEAN[[#This Row],[Discount]])</f>
        <v>2727.36</v>
      </c>
      <c r="S2429" s="8">
        <f>Orders_CLEAN[[#This Row],[Cost]]*Orders_CLEAN[[#This Row],[Quantity]]</f>
        <v>1554.66</v>
      </c>
      <c r="T2429" s="8">
        <f>Orders_CLEAN[[#This Row],[LineTotal]]-Orders_CLEAN[[#This Row],[LineCost]]</f>
        <v>1172.7</v>
      </c>
      <c r="U2429" s="8" t="str">
        <f>IFERROR(IF(Orders_CLEAN[[#This Row],[Profit]]/Orders_CLEAN[[#This Row],[LineTotal]]&gt;0.3, "High", IF(Orders_CLEAN[[#This Row],[Profit]]/Orders_CLEAN[[#This Row],[LineTotal]]&gt;=0.15, "Medium", "Low")), "Quantity Error!")</f>
        <v>High</v>
      </c>
      <c r="V2429" s="8" t="str">
        <f>IF(COUNTIF(Returns[OrderID], Orders_CLEAN[[#This Row],[OrderID]])&gt;0, "Yes", "No")</f>
        <v>No</v>
      </c>
      <c r="W2429" s="19">
        <f>IF(Orders_CLEAN[[#This Row],[Returned]]="Yes",1,0)</f>
        <v>0</v>
      </c>
    </row>
    <row r="2430" spans="1:23" x14ac:dyDescent="0.2">
      <c r="A2430" t="s">
        <v>3339</v>
      </c>
      <c r="B2430" s="5">
        <v>45397</v>
      </c>
      <c r="C2430" s="5" t="str">
        <f>IF(Orders_CLEAN[[#This Row],[Quantity]]="", "Quantity Error!", "Q"&amp;ROUNDUP(MONTH(Orders_CLEAN[[#This Row],[OrderDate]])/3,0))</f>
        <v>Q2</v>
      </c>
      <c r="D2430" t="s">
        <v>95</v>
      </c>
      <c r="E2430" t="str">
        <f>_xlfn.XLOOKUP(Orders_CLEAN[[#This Row],[CustomerID]],Customers[CustomerID],Customers[CustomerName])</f>
        <v>Nomvula Mahlangu</v>
      </c>
      <c r="F2430" t="s">
        <v>417</v>
      </c>
      <c r="G2430" t="str">
        <f>_xlfn.XLOOKUP(Orders_CLEAN[[#This Row],[ProductID]],Products[ProductID],Products[ProductName])</f>
        <v>Staplers Model 1</v>
      </c>
      <c r="H2430" t="str">
        <f>_xlfn.XLOOKUP(Orders_CLEAN[[#This Row],[ProductName]],Products[ProductName],Products[Category])</f>
        <v>Office Supplies</v>
      </c>
      <c r="I2430" s="6">
        <f>_xlfn.XLOOKUP(Orders_CLEAN[[#This Row],[ProductID]],Products[ProductID],Products[Cost])</f>
        <v>671.48</v>
      </c>
      <c r="J2430">
        <v>6</v>
      </c>
      <c r="K2430" s="6">
        <v>1240.1099999999999</v>
      </c>
      <c r="L2430" s="7">
        <v>0.05</v>
      </c>
      <c r="M2430" t="s">
        <v>62</v>
      </c>
      <c r="N2430" t="s">
        <v>21</v>
      </c>
      <c r="O2430" t="str">
        <f>_xlfn.XLOOKUP(Orders_CLEAN[[#This Row],[Region]],Region_lookup[RegionCode],Region_lookup[RegionName])</f>
        <v>KwaZulu-Natal</v>
      </c>
      <c r="P2430" t="s">
        <v>97</v>
      </c>
      <c r="Q2430" t="str">
        <f>_xlfn.XLOOKUP(Orders_CLEAN[[#This Row],[EmployeeID]],Employees[EmployeeID],Employees[EmployeeName])</f>
        <v>Bongani Sithole</v>
      </c>
      <c r="R2430" s="8">
        <f>Orders_CLEAN[[#This Row],[Quantity]]*Orders_CLEAN[[#This Row],[UnitPrice]]*(1-Orders_CLEAN[[#This Row],[Discount]])</f>
        <v>7068.6269999999995</v>
      </c>
      <c r="S2430" s="8">
        <f>Orders_CLEAN[[#This Row],[Cost]]*Orders_CLEAN[[#This Row],[Quantity]]</f>
        <v>4028.88</v>
      </c>
      <c r="T2430" s="8">
        <f>Orders_CLEAN[[#This Row],[LineTotal]]-Orders_CLEAN[[#This Row],[LineCost]]</f>
        <v>3039.7469999999994</v>
      </c>
      <c r="U2430" s="8" t="str">
        <f>IFERROR(IF(Orders_CLEAN[[#This Row],[Profit]]/Orders_CLEAN[[#This Row],[LineTotal]]&gt;0.3, "High", IF(Orders_CLEAN[[#This Row],[Profit]]/Orders_CLEAN[[#This Row],[LineTotal]]&gt;=0.15, "Medium", "Low")), "Quantity Error!")</f>
        <v>High</v>
      </c>
      <c r="V2430" s="8" t="str">
        <f>IF(COUNTIF(Returns[OrderID], Orders_CLEAN[[#This Row],[OrderID]])&gt;0, "Yes", "No")</f>
        <v>No</v>
      </c>
      <c r="W2430" s="19">
        <f>IF(Orders_CLEAN[[#This Row],[Returned]]="Yes",1,0)</f>
        <v>0</v>
      </c>
    </row>
    <row r="2431" spans="1:23" x14ac:dyDescent="0.2">
      <c r="A2431" t="s">
        <v>3340</v>
      </c>
      <c r="B2431" s="5">
        <v>45835</v>
      </c>
      <c r="C2431" s="5" t="str">
        <f>IF(Orders_CLEAN[[#This Row],[Quantity]]="", "Quantity Error!", "Q"&amp;ROUNDUP(MONTH(Orders_CLEAN[[#This Row],[OrderDate]])/3,0))</f>
        <v>Q2</v>
      </c>
      <c r="D2431" t="s">
        <v>279</v>
      </c>
      <c r="E2431" t="str">
        <f>_xlfn.XLOOKUP(Orders_CLEAN[[#This Row],[CustomerID]],Customers[CustomerID],Customers[CustomerName])</f>
        <v>Bongani Khumalo</v>
      </c>
      <c r="F2431" t="s">
        <v>329</v>
      </c>
      <c r="G2431" t="str">
        <f>_xlfn.XLOOKUP(Orders_CLEAN[[#This Row],[ProductID]],Products[ProductID],Products[ProductName])</f>
        <v>Chairs Model 3</v>
      </c>
      <c r="H2431" t="str">
        <f>_xlfn.XLOOKUP(Orders_CLEAN[[#This Row],[ProductName]],Products[ProductName],Products[Category])</f>
        <v>Furniture</v>
      </c>
      <c r="I2431" s="6">
        <f>_xlfn.XLOOKUP(Orders_CLEAN[[#This Row],[ProductID]],Products[ProductID],Products[Cost])</f>
        <v>688.81</v>
      </c>
      <c r="J2431">
        <v>6</v>
      </c>
      <c r="K2431" s="6">
        <v>1334.92</v>
      </c>
      <c r="L2431" s="7">
        <v>0</v>
      </c>
      <c r="M2431" t="s">
        <v>27</v>
      </c>
      <c r="N2431" t="s">
        <v>47</v>
      </c>
      <c r="O2431" t="str">
        <f>_xlfn.XLOOKUP(Orders_CLEAN[[#This Row],[Region]],Region_lookup[RegionCode],Region_lookup[RegionName])</f>
        <v>Eastern Cape</v>
      </c>
      <c r="P2431" t="s">
        <v>58</v>
      </c>
      <c r="Q2431" t="str">
        <f>_xlfn.XLOOKUP(Orders_CLEAN[[#This Row],[EmployeeID]],Employees[EmployeeID],Employees[EmployeeName])</f>
        <v>Palesa Steyn</v>
      </c>
      <c r="R2431" s="8">
        <f>Orders_CLEAN[[#This Row],[Quantity]]*Orders_CLEAN[[#This Row],[UnitPrice]]*(1-Orders_CLEAN[[#This Row],[Discount]])</f>
        <v>8009.52</v>
      </c>
      <c r="S2431" s="8">
        <f>Orders_CLEAN[[#This Row],[Cost]]*Orders_CLEAN[[#This Row],[Quantity]]</f>
        <v>4132.8599999999997</v>
      </c>
      <c r="T2431" s="8">
        <f>Orders_CLEAN[[#This Row],[LineTotal]]-Orders_CLEAN[[#This Row],[LineCost]]</f>
        <v>3876.6600000000008</v>
      </c>
      <c r="U2431" s="8" t="str">
        <f>IFERROR(IF(Orders_CLEAN[[#This Row],[Profit]]/Orders_CLEAN[[#This Row],[LineTotal]]&gt;0.3, "High", IF(Orders_CLEAN[[#This Row],[Profit]]/Orders_CLEAN[[#This Row],[LineTotal]]&gt;=0.15, "Medium", "Low")), "Quantity Error!")</f>
        <v>High</v>
      </c>
      <c r="V2431" s="8" t="str">
        <f>IF(COUNTIF(Returns[OrderID], Orders_CLEAN[[#This Row],[OrderID]])&gt;0, "Yes", "No")</f>
        <v>No</v>
      </c>
      <c r="W2431" s="19">
        <f>IF(Orders_CLEAN[[#This Row],[Returned]]="Yes",1,0)</f>
        <v>0</v>
      </c>
    </row>
    <row r="2432" spans="1:23" x14ac:dyDescent="0.2">
      <c r="A2432" t="s">
        <v>3341</v>
      </c>
      <c r="B2432" s="5">
        <v>45476</v>
      </c>
      <c r="C2432" s="5" t="str">
        <f>IF(Orders_CLEAN[[#This Row],[Quantity]]="", "Quantity Error!", "Q"&amp;ROUNDUP(MONTH(Orders_CLEAN[[#This Row],[OrderDate]])/3,0))</f>
        <v>Q3</v>
      </c>
      <c r="D2432" t="s">
        <v>25</v>
      </c>
      <c r="E2432" t="str">
        <f>_xlfn.XLOOKUP(Orders_CLEAN[[#This Row],[CustomerID]],Customers[CustomerID],Customers[CustomerName])</f>
        <v>Anja Pretorius</v>
      </c>
      <c r="F2432" t="s">
        <v>269</v>
      </c>
      <c r="G2432" t="str">
        <f>_xlfn.XLOOKUP(Orders_CLEAN[[#This Row],[ProductID]],Products[ProductID],Products[ProductName])</f>
        <v>Binders Model 1</v>
      </c>
      <c r="H2432" t="str">
        <f>_xlfn.XLOOKUP(Orders_CLEAN[[#This Row],[ProductName]],Products[ProductName],Products[Category])</f>
        <v>Office Supplies</v>
      </c>
      <c r="I2432" s="6">
        <f>_xlfn.XLOOKUP(Orders_CLEAN[[#This Row],[ProductID]],Products[ProductID],Products[Cost])</f>
        <v>454.91</v>
      </c>
      <c r="J2432">
        <v>5</v>
      </c>
      <c r="K2432" s="6">
        <v>865.02</v>
      </c>
      <c r="L2432" s="7">
        <v>0.2</v>
      </c>
      <c r="M2432" t="s">
        <v>13</v>
      </c>
      <c r="N2432" t="s">
        <v>14</v>
      </c>
      <c r="O2432" t="str">
        <f>_xlfn.XLOOKUP(Orders_CLEAN[[#This Row],[Region]],Region_lookup[RegionCode],Region_lookup[RegionName])</f>
        <v>Western Cape</v>
      </c>
      <c r="P2432" t="s">
        <v>93</v>
      </c>
      <c r="Q2432" t="str">
        <f>_xlfn.XLOOKUP(Orders_CLEAN[[#This Row],[EmployeeID]],Employees[EmployeeID],Employees[EmployeeName])</f>
        <v>Anja Zulu</v>
      </c>
      <c r="R2432" s="8">
        <f>Orders_CLEAN[[#This Row],[Quantity]]*Orders_CLEAN[[#This Row],[UnitPrice]]*(1-Orders_CLEAN[[#This Row],[Discount]])</f>
        <v>3460.0800000000004</v>
      </c>
      <c r="S2432" s="8">
        <f>Orders_CLEAN[[#This Row],[Cost]]*Orders_CLEAN[[#This Row],[Quantity]]</f>
        <v>2274.5500000000002</v>
      </c>
      <c r="T2432" s="8">
        <f>Orders_CLEAN[[#This Row],[LineTotal]]-Orders_CLEAN[[#This Row],[LineCost]]</f>
        <v>1185.5300000000002</v>
      </c>
      <c r="U2432" s="8" t="str">
        <f>IFERROR(IF(Orders_CLEAN[[#This Row],[Profit]]/Orders_CLEAN[[#This Row],[LineTotal]]&gt;0.3, "High", IF(Orders_CLEAN[[#This Row],[Profit]]/Orders_CLEAN[[#This Row],[LineTotal]]&gt;=0.15, "Medium", "Low")), "Quantity Error!")</f>
        <v>High</v>
      </c>
      <c r="V2432" s="8" t="str">
        <f>IF(COUNTIF(Returns[OrderID], Orders_CLEAN[[#This Row],[OrderID]])&gt;0, "Yes", "No")</f>
        <v>No</v>
      </c>
      <c r="W2432" s="19">
        <f>IF(Orders_CLEAN[[#This Row],[Returned]]="Yes",1,0)</f>
        <v>0</v>
      </c>
    </row>
    <row r="2433" spans="1:23" x14ac:dyDescent="0.2">
      <c r="A2433" t="s">
        <v>3342</v>
      </c>
      <c r="B2433" s="5">
        <v>45376</v>
      </c>
      <c r="C2433" s="5" t="str">
        <f>IF(Orders_CLEAN[[#This Row],[Quantity]]="", "Quantity Error!", "Q"&amp;ROUNDUP(MONTH(Orders_CLEAN[[#This Row],[OrderDate]])/3,0))</f>
        <v>Q1</v>
      </c>
      <c r="D2433" t="s">
        <v>392</v>
      </c>
      <c r="E2433" t="str">
        <f>_xlfn.XLOOKUP(Orders_CLEAN[[#This Row],[CustomerID]],Customers[CustomerID],Customers[CustomerName])</f>
        <v>Johan Fourie</v>
      </c>
      <c r="F2433" t="s">
        <v>26</v>
      </c>
      <c r="G2433" t="str">
        <f>_xlfn.XLOOKUP(Orders_CLEAN[[#This Row],[ProductID]],Products[ProductID],Products[ProductName])</f>
        <v>Bookcases Model 3</v>
      </c>
      <c r="H2433" t="str">
        <f>_xlfn.XLOOKUP(Orders_CLEAN[[#This Row],[ProductName]],Products[ProductName],Products[Category])</f>
        <v>Furniture</v>
      </c>
      <c r="I2433" s="6">
        <f>_xlfn.XLOOKUP(Orders_CLEAN[[#This Row],[ProductID]],Products[ProductID],Products[Cost])</f>
        <v>431.57</v>
      </c>
      <c r="J2433">
        <v>6</v>
      </c>
      <c r="K2433" s="6">
        <v>725.92</v>
      </c>
      <c r="L2433" s="7">
        <v>0.1</v>
      </c>
      <c r="M2433" t="s">
        <v>27</v>
      </c>
      <c r="N2433" t="s">
        <v>47</v>
      </c>
      <c r="O2433" t="str">
        <f>_xlfn.XLOOKUP(Orders_CLEAN[[#This Row],[Region]],Region_lookup[RegionCode],Region_lookup[RegionName])</f>
        <v>Eastern Cape</v>
      </c>
      <c r="P2433" t="s">
        <v>58</v>
      </c>
      <c r="Q2433" t="str">
        <f>_xlfn.XLOOKUP(Orders_CLEAN[[#This Row],[EmployeeID]],Employees[EmployeeID],Employees[EmployeeName])</f>
        <v>Palesa Steyn</v>
      </c>
      <c r="R2433" s="8">
        <f>Orders_CLEAN[[#This Row],[Quantity]]*Orders_CLEAN[[#This Row],[UnitPrice]]*(1-Orders_CLEAN[[#This Row],[Discount]])</f>
        <v>3919.9679999999998</v>
      </c>
      <c r="S2433" s="8">
        <f>Orders_CLEAN[[#This Row],[Cost]]*Orders_CLEAN[[#This Row],[Quantity]]</f>
        <v>2589.42</v>
      </c>
      <c r="T2433" s="8">
        <f>Orders_CLEAN[[#This Row],[LineTotal]]-Orders_CLEAN[[#This Row],[LineCost]]</f>
        <v>1330.5479999999998</v>
      </c>
      <c r="U2433" s="8" t="str">
        <f>IFERROR(IF(Orders_CLEAN[[#This Row],[Profit]]/Orders_CLEAN[[#This Row],[LineTotal]]&gt;0.3, "High", IF(Orders_CLEAN[[#This Row],[Profit]]/Orders_CLEAN[[#This Row],[LineTotal]]&gt;=0.15, "Medium", "Low")), "Quantity Error!")</f>
        <v>High</v>
      </c>
      <c r="V2433" s="8" t="str">
        <f>IF(COUNTIF(Returns[OrderID], Orders_CLEAN[[#This Row],[OrderID]])&gt;0, "Yes", "No")</f>
        <v>No</v>
      </c>
      <c r="W2433" s="19">
        <f>IF(Orders_CLEAN[[#This Row],[Returned]]="Yes",1,0)</f>
        <v>0</v>
      </c>
    </row>
    <row r="2434" spans="1:23" x14ac:dyDescent="0.2">
      <c r="A2434" t="s">
        <v>3343</v>
      </c>
      <c r="B2434" s="5">
        <v>45336</v>
      </c>
      <c r="C2434" s="5" t="str">
        <f>IF(Orders_CLEAN[[#This Row],[Quantity]]="", "Quantity Error!", "Q"&amp;ROUNDUP(MONTH(Orders_CLEAN[[#This Row],[OrderDate]])/3,0))</f>
        <v>Q1</v>
      </c>
      <c r="D2434" t="s">
        <v>355</v>
      </c>
      <c r="E2434" t="str">
        <f>_xlfn.XLOOKUP(Orders_CLEAN[[#This Row],[CustomerID]],Customers[CustomerID],Customers[CustomerName])</f>
        <v>Pieter Joubert</v>
      </c>
      <c r="F2434" t="s">
        <v>537</v>
      </c>
      <c r="G2434" t="str">
        <f>_xlfn.XLOOKUP(Orders_CLEAN[[#This Row],[ProductID]],Products[ProductID],Products[ProductName])</f>
        <v>Desks Model 4</v>
      </c>
      <c r="H2434" t="str">
        <f>_xlfn.XLOOKUP(Orders_CLEAN[[#This Row],[ProductName]],Products[ProductName],Products[Category])</f>
        <v>Furniture</v>
      </c>
      <c r="I2434" s="6">
        <f>_xlfn.XLOOKUP(Orders_CLEAN[[#This Row],[ProductID]],Products[ProductID],Products[Cost])</f>
        <v>598.51</v>
      </c>
      <c r="J2434">
        <v>10</v>
      </c>
      <c r="K2434" s="6">
        <v>940.73</v>
      </c>
      <c r="L2434" s="7">
        <v>0</v>
      </c>
      <c r="M2434" t="s">
        <v>27</v>
      </c>
      <c r="N2434" t="s">
        <v>14</v>
      </c>
      <c r="O2434" t="str">
        <f>_xlfn.XLOOKUP(Orders_CLEAN[[#This Row],[Region]],Region_lookup[RegionCode],Region_lookup[RegionName])</f>
        <v>Western Cape</v>
      </c>
      <c r="P2434" t="s">
        <v>15</v>
      </c>
      <c r="Q2434" t="str">
        <f>_xlfn.XLOOKUP(Orders_CLEAN[[#This Row],[EmployeeID]],Employees[EmployeeID],Employees[EmployeeName])</f>
        <v>Anja Fourie</v>
      </c>
      <c r="R2434" s="8">
        <f>Orders_CLEAN[[#This Row],[Quantity]]*Orders_CLEAN[[#This Row],[UnitPrice]]*(1-Orders_CLEAN[[#This Row],[Discount]])</f>
        <v>9407.2999999999993</v>
      </c>
      <c r="S2434" s="8">
        <f>Orders_CLEAN[[#This Row],[Cost]]*Orders_CLEAN[[#This Row],[Quantity]]</f>
        <v>5985.1</v>
      </c>
      <c r="T2434" s="8">
        <f>Orders_CLEAN[[#This Row],[LineTotal]]-Orders_CLEAN[[#This Row],[LineCost]]</f>
        <v>3422.1999999999989</v>
      </c>
      <c r="U2434" s="8" t="str">
        <f>IFERROR(IF(Orders_CLEAN[[#This Row],[Profit]]/Orders_CLEAN[[#This Row],[LineTotal]]&gt;0.3, "High", IF(Orders_CLEAN[[#This Row],[Profit]]/Orders_CLEAN[[#This Row],[LineTotal]]&gt;=0.15, "Medium", "Low")), "Quantity Error!")</f>
        <v>High</v>
      </c>
      <c r="V2434" s="8" t="str">
        <f>IF(COUNTIF(Returns[OrderID], Orders_CLEAN[[#This Row],[OrderID]])&gt;0, "Yes", "No")</f>
        <v>No</v>
      </c>
      <c r="W2434" s="19">
        <f>IF(Orders_CLEAN[[#This Row],[Returned]]="Yes",1,0)</f>
        <v>0</v>
      </c>
    </row>
    <row r="2435" spans="1:23" x14ac:dyDescent="0.2">
      <c r="A2435" t="s">
        <v>3344</v>
      </c>
      <c r="B2435" s="5">
        <v>45303</v>
      </c>
      <c r="C2435" s="5" t="str">
        <f>IF(Orders_CLEAN[[#This Row],[Quantity]]="", "Quantity Error!", "Q"&amp;ROUNDUP(MONTH(Orders_CLEAN[[#This Row],[OrderDate]])/3,0))</f>
        <v>Q1</v>
      </c>
      <c r="D2435" t="s">
        <v>351</v>
      </c>
      <c r="E2435" t="str">
        <f>_xlfn.XLOOKUP(Orders_CLEAN[[#This Row],[CustomerID]],Customers[CustomerID],Customers[CustomerName])</f>
        <v>Riaan Joubert</v>
      </c>
      <c r="F2435" t="s">
        <v>30</v>
      </c>
      <c r="G2435" t="str">
        <f>_xlfn.XLOOKUP(Orders_CLEAN[[#This Row],[ProductID]],Products[ProductID],Products[ProductName])</f>
        <v>Paper Model 4</v>
      </c>
      <c r="H2435" t="str">
        <f>_xlfn.XLOOKUP(Orders_CLEAN[[#This Row],[ProductName]],Products[ProductName],Products[Category])</f>
        <v>Office Supplies</v>
      </c>
      <c r="I2435" s="6">
        <f>_xlfn.XLOOKUP(Orders_CLEAN[[#This Row],[ProductID]],Products[ProductID],Products[Cost])</f>
        <v>528.29</v>
      </c>
      <c r="J2435">
        <v>8</v>
      </c>
      <c r="K2435" s="6">
        <v>798.12</v>
      </c>
      <c r="L2435" s="7">
        <v>0.05</v>
      </c>
      <c r="M2435" t="s">
        <v>36</v>
      </c>
      <c r="N2435" t="s">
        <v>14</v>
      </c>
      <c r="O2435" t="str">
        <f>_xlfn.XLOOKUP(Orders_CLEAN[[#This Row],[Region]],Region_lookup[RegionCode],Region_lookup[RegionName])</f>
        <v>Western Cape</v>
      </c>
      <c r="P2435" t="s">
        <v>93</v>
      </c>
      <c r="Q2435" t="str">
        <f>_xlfn.XLOOKUP(Orders_CLEAN[[#This Row],[EmployeeID]],Employees[EmployeeID],Employees[EmployeeName])</f>
        <v>Anja Zulu</v>
      </c>
      <c r="R2435" s="8">
        <f>Orders_CLEAN[[#This Row],[Quantity]]*Orders_CLEAN[[#This Row],[UnitPrice]]*(1-Orders_CLEAN[[#This Row],[Discount]])</f>
        <v>6065.7119999999995</v>
      </c>
      <c r="S2435" s="8">
        <f>Orders_CLEAN[[#This Row],[Cost]]*Orders_CLEAN[[#This Row],[Quantity]]</f>
        <v>4226.32</v>
      </c>
      <c r="T2435" s="8">
        <f>Orders_CLEAN[[#This Row],[LineTotal]]-Orders_CLEAN[[#This Row],[LineCost]]</f>
        <v>1839.3919999999998</v>
      </c>
      <c r="U2435" s="8" t="str">
        <f>IFERROR(IF(Orders_CLEAN[[#This Row],[Profit]]/Orders_CLEAN[[#This Row],[LineTotal]]&gt;0.3, "High", IF(Orders_CLEAN[[#This Row],[Profit]]/Orders_CLEAN[[#This Row],[LineTotal]]&gt;=0.15, "Medium", "Low")), "Quantity Error!")</f>
        <v>High</v>
      </c>
      <c r="V2435" s="8" t="str">
        <f>IF(COUNTIF(Returns[OrderID], Orders_CLEAN[[#This Row],[OrderID]])&gt;0, "Yes", "No")</f>
        <v>No</v>
      </c>
      <c r="W2435" s="19">
        <f>IF(Orders_CLEAN[[#This Row],[Returned]]="Yes",1,0)</f>
        <v>0</v>
      </c>
    </row>
    <row r="2436" spans="1:23" x14ac:dyDescent="0.2">
      <c r="A2436" t="s">
        <v>3345</v>
      </c>
      <c r="B2436" s="5">
        <v>45298</v>
      </c>
      <c r="C2436" s="5" t="str">
        <f>IF(Orders_CLEAN[[#This Row],[Quantity]]="", "Quantity Error!", "Q"&amp;ROUNDUP(MONTH(Orders_CLEAN[[#This Row],[OrderDate]])/3,0))</f>
        <v>Q1</v>
      </c>
      <c r="D2436" t="s">
        <v>303</v>
      </c>
      <c r="E2436" t="str">
        <f>_xlfn.XLOOKUP(Orders_CLEAN[[#This Row],[CustomerID]],Customers[CustomerID],Customers[CustomerName])</f>
        <v>Chantelle Pretorius</v>
      </c>
      <c r="F2436" t="s">
        <v>413</v>
      </c>
      <c r="G2436" t="str">
        <f>_xlfn.XLOOKUP(Orders_CLEAN[[#This Row],[ProductID]],Products[ProductID],Products[ProductName])</f>
        <v>Monitors Model 4</v>
      </c>
      <c r="H2436" t="str">
        <f>_xlfn.XLOOKUP(Orders_CLEAN[[#This Row],[ProductName]],Products[ProductName],Products[Category])</f>
        <v>Technology</v>
      </c>
      <c r="I2436" s="6">
        <f>_xlfn.XLOOKUP(Orders_CLEAN[[#This Row],[ProductID]],Products[ProductID],Products[Cost])</f>
        <v>365.65</v>
      </c>
      <c r="J2436">
        <v>7</v>
      </c>
      <c r="K2436" s="6">
        <v>689.97</v>
      </c>
      <c r="L2436" s="7">
        <v>0</v>
      </c>
      <c r="M2436" t="s">
        <v>27</v>
      </c>
      <c r="N2436" t="s">
        <v>14</v>
      </c>
      <c r="O2436" t="str">
        <f>_xlfn.XLOOKUP(Orders_CLEAN[[#This Row],[Region]],Region_lookup[RegionCode],Region_lookup[RegionName])</f>
        <v>Western Cape</v>
      </c>
      <c r="P2436" t="s">
        <v>15</v>
      </c>
      <c r="Q2436" t="str">
        <f>_xlfn.XLOOKUP(Orders_CLEAN[[#This Row],[EmployeeID]],Employees[EmployeeID],Employees[EmployeeName])</f>
        <v>Anja Fourie</v>
      </c>
      <c r="R2436" s="8">
        <f>Orders_CLEAN[[#This Row],[Quantity]]*Orders_CLEAN[[#This Row],[UnitPrice]]*(1-Orders_CLEAN[[#This Row],[Discount]])</f>
        <v>4829.79</v>
      </c>
      <c r="S2436" s="8">
        <f>Orders_CLEAN[[#This Row],[Cost]]*Orders_CLEAN[[#This Row],[Quantity]]</f>
        <v>2559.5499999999997</v>
      </c>
      <c r="T2436" s="8">
        <f>Orders_CLEAN[[#This Row],[LineTotal]]-Orders_CLEAN[[#This Row],[LineCost]]</f>
        <v>2270.2400000000002</v>
      </c>
      <c r="U2436" s="8" t="str">
        <f>IFERROR(IF(Orders_CLEAN[[#This Row],[Profit]]/Orders_CLEAN[[#This Row],[LineTotal]]&gt;0.3, "High", IF(Orders_CLEAN[[#This Row],[Profit]]/Orders_CLEAN[[#This Row],[LineTotal]]&gt;=0.15, "Medium", "Low")), "Quantity Error!")</f>
        <v>High</v>
      </c>
      <c r="V2436" s="8" t="str">
        <f>IF(COUNTIF(Returns[OrderID], Orders_CLEAN[[#This Row],[OrderID]])&gt;0, "Yes", "No")</f>
        <v>No</v>
      </c>
      <c r="W2436" s="19">
        <f>IF(Orders_CLEAN[[#This Row],[Returned]]="Yes",1,0)</f>
        <v>0</v>
      </c>
    </row>
    <row r="2437" spans="1:23" x14ac:dyDescent="0.2">
      <c r="A2437" t="s">
        <v>3346</v>
      </c>
      <c r="B2437" s="5">
        <v>45571</v>
      </c>
      <c r="C2437" s="5" t="str">
        <f>IF(Orders_CLEAN[[#This Row],[Quantity]]="", "Quantity Error!", "Q"&amp;ROUNDUP(MONTH(Orders_CLEAN[[#This Row],[OrderDate]])/3,0))</f>
        <v>Q4</v>
      </c>
      <c r="D2437" t="s">
        <v>412</v>
      </c>
      <c r="E2437" t="str">
        <f>_xlfn.XLOOKUP(Orders_CLEAN[[#This Row],[CustomerID]],Customers[CustomerID],Customers[CustomerName])</f>
        <v>Bongani Molefe</v>
      </c>
      <c r="F2437" t="s">
        <v>166</v>
      </c>
      <c r="G2437" t="str">
        <f>_xlfn.XLOOKUP(Orders_CLEAN[[#This Row],[ProductID]],Products[ProductID],Products[ProductName])</f>
        <v>Monitors Model 2</v>
      </c>
      <c r="H2437" t="str">
        <f>_xlfn.XLOOKUP(Orders_CLEAN[[#This Row],[ProductName]],Products[ProductName],Products[Category])</f>
        <v>Technology</v>
      </c>
      <c r="I2437" s="6">
        <f>_xlfn.XLOOKUP(Orders_CLEAN[[#This Row],[ProductID]],Products[ProductID],Products[Cost])</f>
        <v>396.64</v>
      </c>
      <c r="J2437">
        <v>2</v>
      </c>
      <c r="K2437" s="6">
        <v>532.41999999999996</v>
      </c>
      <c r="L2437" s="7">
        <v>0.2</v>
      </c>
      <c r="M2437" t="s">
        <v>36</v>
      </c>
      <c r="N2437" t="s">
        <v>31</v>
      </c>
      <c r="O2437" t="str">
        <f>_xlfn.XLOOKUP(Orders_CLEAN[[#This Row],[Region]],Region_lookup[RegionCode],Region_lookup[RegionName])</f>
        <v>Gauteng</v>
      </c>
      <c r="P2437" t="s">
        <v>43</v>
      </c>
      <c r="Q2437" t="str">
        <f>_xlfn.XLOOKUP(Orders_CLEAN[[#This Row],[EmployeeID]],Employees[EmployeeID],Employees[EmployeeName])</f>
        <v>Thabo Dlamini</v>
      </c>
      <c r="R2437" s="8">
        <f>Orders_CLEAN[[#This Row],[Quantity]]*Orders_CLEAN[[#This Row],[UnitPrice]]*(1-Orders_CLEAN[[#This Row],[Discount]])</f>
        <v>851.87199999999996</v>
      </c>
      <c r="S2437" s="8">
        <f>Orders_CLEAN[[#This Row],[Cost]]*Orders_CLEAN[[#This Row],[Quantity]]</f>
        <v>793.28</v>
      </c>
      <c r="T2437" s="8">
        <f>Orders_CLEAN[[#This Row],[LineTotal]]-Orders_CLEAN[[#This Row],[LineCost]]</f>
        <v>58.591999999999985</v>
      </c>
      <c r="U2437" s="8" t="str">
        <f>IFERROR(IF(Orders_CLEAN[[#This Row],[Profit]]/Orders_CLEAN[[#This Row],[LineTotal]]&gt;0.3, "High", IF(Orders_CLEAN[[#This Row],[Profit]]/Orders_CLEAN[[#This Row],[LineTotal]]&gt;=0.15, "Medium", "Low")), "Quantity Error!")</f>
        <v>Low</v>
      </c>
      <c r="V2437" s="8" t="str">
        <f>IF(COUNTIF(Returns[OrderID], Orders_CLEAN[[#This Row],[OrderID]])&gt;0, "Yes", "No")</f>
        <v>No</v>
      </c>
      <c r="W2437" s="19">
        <f>IF(Orders_CLEAN[[#This Row],[Returned]]="Yes",1,0)</f>
        <v>0</v>
      </c>
    </row>
    <row r="2438" spans="1:23" x14ac:dyDescent="0.2">
      <c r="A2438" t="s">
        <v>3347</v>
      </c>
      <c r="B2438" s="5">
        <v>45418</v>
      </c>
      <c r="C2438" s="5" t="str">
        <f>IF(Orders_CLEAN[[#This Row],[Quantity]]="", "Quantity Error!", "Q"&amp;ROUNDUP(MONTH(Orders_CLEAN[[#This Row],[OrderDate]])/3,0))</f>
        <v>Q2</v>
      </c>
      <c r="D2438" t="s">
        <v>198</v>
      </c>
      <c r="E2438" t="str">
        <f>_xlfn.XLOOKUP(Orders_CLEAN[[#This Row],[CustomerID]],Customers[CustomerID],Customers[CustomerName])</f>
        <v>Nomsa Mahlangu</v>
      </c>
      <c r="F2438" t="s">
        <v>329</v>
      </c>
      <c r="G2438" t="str">
        <f>_xlfn.XLOOKUP(Orders_CLEAN[[#This Row],[ProductID]],Products[ProductID],Products[ProductName])</f>
        <v>Chairs Model 3</v>
      </c>
      <c r="H2438" t="str">
        <f>_xlfn.XLOOKUP(Orders_CLEAN[[#This Row],[ProductName]],Products[ProductName],Products[Category])</f>
        <v>Furniture</v>
      </c>
      <c r="I2438" s="6">
        <f>_xlfn.XLOOKUP(Orders_CLEAN[[#This Row],[ProductID]],Products[ProductID],Products[Cost])</f>
        <v>688.81</v>
      </c>
      <c r="J2438">
        <v>8</v>
      </c>
      <c r="K2438" s="6">
        <v>1334.92</v>
      </c>
      <c r="L2438" s="7">
        <v>0.05</v>
      </c>
      <c r="M2438" t="s">
        <v>36</v>
      </c>
      <c r="N2438" t="s">
        <v>47</v>
      </c>
      <c r="O2438" t="str">
        <f>_xlfn.XLOOKUP(Orders_CLEAN[[#This Row],[Region]],Region_lookup[RegionCode],Region_lookup[RegionName])</f>
        <v>Eastern Cape</v>
      </c>
      <c r="P2438" t="s">
        <v>58</v>
      </c>
      <c r="Q2438" t="str">
        <f>_xlfn.XLOOKUP(Orders_CLEAN[[#This Row],[EmployeeID]],Employees[EmployeeID],Employees[EmployeeName])</f>
        <v>Palesa Steyn</v>
      </c>
      <c r="R2438" s="8">
        <f>Orders_CLEAN[[#This Row],[Quantity]]*Orders_CLEAN[[#This Row],[UnitPrice]]*(1-Orders_CLEAN[[#This Row],[Discount]])</f>
        <v>10145.392</v>
      </c>
      <c r="S2438" s="8">
        <f>Orders_CLEAN[[#This Row],[Cost]]*Orders_CLEAN[[#This Row],[Quantity]]</f>
        <v>5510.48</v>
      </c>
      <c r="T2438" s="8">
        <f>Orders_CLEAN[[#This Row],[LineTotal]]-Orders_CLEAN[[#This Row],[LineCost]]</f>
        <v>4634.9120000000003</v>
      </c>
      <c r="U2438" s="8" t="str">
        <f>IFERROR(IF(Orders_CLEAN[[#This Row],[Profit]]/Orders_CLEAN[[#This Row],[LineTotal]]&gt;0.3, "High", IF(Orders_CLEAN[[#This Row],[Profit]]/Orders_CLEAN[[#This Row],[LineTotal]]&gt;=0.15, "Medium", "Low")), "Quantity Error!")</f>
        <v>High</v>
      </c>
      <c r="V2438" s="8" t="str">
        <f>IF(COUNTIF(Returns[OrderID], Orders_CLEAN[[#This Row],[OrderID]])&gt;0, "Yes", "No")</f>
        <v>No</v>
      </c>
      <c r="W2438" s="19">
        <f>IF(Orders_CLEAN[[#This Row],[Returned]]="Yes",1,0)</f>
        <v>0</v>
      </c>
    </row>
    <row r="2439" spans="1:23" x14ac:dyDescent="0.2">
      <c r="A2439" t="s">
        <v>3349</v>
      </c>
      <c r="B2439" s="5">
        <v>45593</v>
      </c>
      <c r="C2439" s="5" t="str">
        <f>IF(Orders_CLEAN[[#This Row],[Quantity]]="", "Quantity Error!", "Q"&amp;ROUNDUP(MONTH(Orders_CLEAN[[#This Row],[OrderDate]])/3,0))</f>
        <v>Q4</v>
      </c>
      <c r="D2439" t="s">
        <v>138</v>
      </c>
      <c r="E2439" t="str">
        <f>_xlfn.XLOOKUP(Orders_CLEAN[[#This Row],[CustomerID]],Customers[CustomerID],Customers[CustomerName])</f>
        <v>Nomsa Coetzee</v>
      </c>
      <c r="F2439" t="s">
        <v>142</v>
      </c>
      <c r="G2439" t="str">
        <f>_xlfn.XLOOKUP(Orders_CLEAN[[#This Row],[ProductID]],Products[ProductID],Products[ProductName])</f>
        <v>Laptops Model 3</v>
      </c>
      <c r="H2439" t="str">
        <f>_xlfn.XLOOKUP(Orders_CLEAN[[#This Row],[ProductName]],Products[ProductName],Products[Category])</f>
        <v>Technology</v>
      </c>
      <c r="I2439" s="6">
        <f>_xlfn.XLOOKUP(Orders_CLEAN[[#This Row],[ProductID]],Products[ProductID],Products[Cost])</f>
        <v>727.96</v>
      </c>
      <c r="J2439">
        <v>8</v>
      </c>
      <c r="K2439" s="6">
        <v>1118.93</v>
      </c>
      <c r="L2439" s="7">
        <v>0.1</v>
      </c>
      <c r="M2439" t="s">
        <v>13</v>
      </c>
      <c r="N2439" t="s">
        <v>21</v>
      </c>
      <c r="O2439" t="str">
        <f>_xlfn.XLOOKUP(Orders_CLEAN[[#This Row],[Region]],Region_lookup[RegionCode],Region_lookup[RegionName])</f>
        <v>KwaZulu-Natal</v>
      </c>
      <c r="P2439" t="s">
        <v>97</v>
      </c>
      <c r="Q2439" t="str">
        <f>_xlfn.XLOOKUP(Orders_CLEAN[[#This Row],[EmployeeID]],Employees[EmployeeID],Employees[EmployeeName])</f>
        <v>Bongani Sithole</v>
      </c>
      <c r="R2439" s="8">
        <f>Orders_CLEAN[[#This Row],[Quantity]]*Orders_CLEAN[[#This Row],[UnitPrice]]*(1-Orders_CLEAN[[#This Row],[Discount]])</f>
        <v>8056.2960000000003</v>
      </c>
      <c r="S2439" s="8">
        <f>Orders_CLEAN[[#This Row],[Cost]]*Orders_CLEAN[[#This Row],[Quantity]]</f>
        <v>5823.68</v>
      </c>
      <c r="T2439" s="8">
        <f>Orders_CLEAN[[#This Row],[LineTotal]]-Orders_CLEAN[[#This Row],[LineCost]]</f>
        <v>2232.616</v>
      </c>
      <c r="U2439" s="8" t="str">
        <f>IFERROR(IF(Orders_CLEAN[[#This Row],[Profit]]/Orders_CLEAN[[#This Row],[LineTotal]]&gt;0.3, "High", IF(Orders_CLEAN[[#This Row],[Profit]]/Orders_CLEAN[[#This Row],[LineTotal]]&gt;=0.15, "Medium", "Low")), "Quantity Error!")</f>
        <v>Medium</v>
      </c>
      <c r="V2439" s="8" t="str">
        <f>IF(COUNTIF(Returns[OrderID], Orders_CLEAN[[#This Row],[OrderID]])&gt;0, "Yes", "No")</f>
        <v>No</v>
      </c>
      <c r="W2439" s="19">
        <f>IF(Orders_CLEAN[[#This Row],[Returned]]="Yes",1,0)</f>
        <v>0</v>
      </c>
    </row>
    <row r="2440" spans="1:23" x14ac:dyDescent="0.2">
      <c r="A2440" t="s">
        <v>3350</v>
      </c>
      <c r="B2440" s="5">
        <v>45349</v>
      </c>
      <c r="C2440" s="5" t="str">
        <f>IF(Orders_CLEAN[[#This Row],[Quantity]]="", "Quantity Error!", "Q"&amp;ROUNDUP(MONTH(Orders_CLEAN[[#This Row],[OrderDate]])/3,0))</f>
        <v>Q1</v>
      </c>
      <c r="D2440" t="s">
        <v>25</v>
      </c>
      <c r="E2440" t="str">
        <f>_xlfn.XLOOKUP(Orders_CLEAN[[#This Row],[CustomerID]],Customers[CustomerID],Customers[CustomerName])</f>
        <v>Anja Pretorius</v>
      </c>
      <c r="F2440" t="s">
        <v>100</v>
      </c>
      <c r="G2440" t="str">
        <f>_xlfn.XLOOKUP(Orders_CLEAN[[#This Row],[ProductID]],Products[ProductID],Products[ProductName])</f>
        <v>Printers Model 1</v>
      </c>
      <c r="H2440" t="str">
        <f>_xlfn.XLOOKUP(Orders_CLEAN[[#This Row],[ProductName]],Products[ProductName],Products[Category])</f>
        <v>Technology</v>
      </c>
      <c r="I2440" s="6">
        <f>_xlfn.XLOOKUP(Orders_CLEAN[[#This Row],[ProductID]],Products[ProductID],Products[Cost])</f>
        <v>595.79999999999995</v>
      </c>
      <c r="J2440">
        <v>11</v>
      </c>
      <c r="K2440" s="6">
        <v>1280.18</v>
      </c>
      <c r="L2440" s="7">
        <v>0.05</v>
      </c>
      <c r="M2440" t="s">
        <v>36</v>
      </c>
      <c r="N2440" t="s">
        <v>14</v>
      </c>
      <c r="O2440" t="str">
        <f>_xlfn.XLOOKUP(Orders_CLEAN[[#This Row],[Region]],Region_lookup[RegionCode],Region_lookup[RegionName])</f>
        <v>Western Cape</v>
      </c>
      <c r="P2440" t="s">
        <v>93</v>
      </c>
      <c r="Q2440" t="str">
        <f>_xlfn.XLOOKUP(Orders_CLEAN[[#This Row],[EmployeeID]],Employees[EmployeeID],Employees[EmployeeName])</f>
        <v>Anja Zulu</v>
      </c>
      <c r="R2440" s="8">
        <f>Orders_CLEAN[[#This Row],[Quantity]]*Orders_CLEAN[[#This Row],[UnitPrice]]*(1-Orders_CLEAN[[#This Row],[Discount]])</f>
        <v>13377.881000000001</v>
      </c>
      <c r="S2440" s="8">
        <f>Orders_CLEAN[[#This Row],[Cost]]*Orders_CLEAN[[#This Row],[Quantity]]</f>
        <v>6553.7999999999993</v>
      </c>
      <c r="T2440" s="8">
        <f>Orders_CLEAN[[#This Row],[LineTotal]]-Orders_CLEAN[[#This Row],[LineCost]]</f>
        <v>6824.0810000000019</v>
      </c>
      <c r="U2440" s="8" t="str">
        <f>IFERROR(IF(Orders_CLEAN[[#This Row],[Profit]]/Orders_CLEAN[[#This Row],[LineTotal]]&gt;0.3, "High", IF(Orders_CLEAN[[#This Row],[Profit]]/Orders_CLEAN[[#This Row],[LineTotal]]&gt;=0.15, "Medium", "Low")), "Quantity Error!")</f>
        <v>High</v>
      </c>
      <c r="V2440" s="8" t="str">
        <f>IF(COUNTIF(Returns[OrderID], Orders_CLEAN[[#This Row],[OrderID]])&gt;0, "Yes", "No")</f>
        <v>No</v>
      </c>
      <c r="W2440" s="19">
        <f>IF(Orders_CLEAN[[#This Row],[Returned]]="Yes",1,0)</f>
        <v>0</v>
      </c>
    </row>
    <row r="2441" spans="1:23" x14ac:dyDescent="0.2">
      <c r="A2441" t="s">
        <v>3351</v>
      </c>
      <c r="B2441" s="5">
        <v>45821</v>
      </c>
      <c r="C2441" s="5" t="str">
        <f>IF(Orders_CLEAN[[#This Row],[Quantity]]="", "Quantity Error!", "Q"&amp;ROUNDUP(MONTH(Orders_CLEAN[[#This Row],[OrderDate]])/3,0))</f>
        <v>Q2</v>
      </c>
      <c r="D2441" t="s">
        <v>644</v>
      </c>
      <c r="E2441" t="str">
        <f>_xlfn.XLOOKUP(Orders_CLEAN[[#This Row],[CustomerID]],Customers[CustomerID],Customers[CustomerName])</f>
        <v>Nomvula Botha</v>
      </c>
      <c r="F2441" t="s">
        <v>85</v>
      </c>
      <c r="G2441" t="str">
        <f>_xlfn.XLOOKUP(Orders_CLEAN[[#This Row],[ProductID]],Products[ProductID],Products[ProductName])</f>
        <v>Monitors Model 3</v>
      </c>
      <c r="H2441" t="str">
        <f>_xlfn.XLOOKUP(Orders_CLEAN[[#This Row],[ProductName]],Products[ProductName],Products[Category])</f>
        <v>Technology</v>
      </c>
      <c r="I2441" s="6">
        <f>_xlfn.XLOOKUP(Orders_CLEAN[[#This Row],[ProductID]],Products[ProductID],Products[Cost])</f>
        <v>710.37</v>
      </c>
      <c r="J2441">
        <v>7</v>
      </c>
      <c r="K2441" s="6">
        <v>979.52</v>
      </c>
      <c r="L2441" s="7">
        <v>0</v>
      </c>
      <c r="M2441" t="s">
        <v>27</v>
      </c>
      <c r="N2441" t="s">
        <v>14</v>
      </c>
      <c r="O2441" t="str">
        <f>_xlfn.XLOOKUP(Orders_CLEAN[[#This Row],[Region]],Region_lookup[RegionCode],Region_lookup[RegionName])</f>
        <v>Western Cape</v>
      </c>
      <c r="P2441" t="s">
        <v>93</v>
      </c>
      <c r="Q2441" t="str">
        <f>_xlfn.XLOOKUP(Orders_CLEAN[[#This Row],[EmployeeID]],Employees[EmployeeID],Employees[EmployeeName])</f>
        <v>Anja Zulu</v>
      </c>
      <c r="R2441" s="8">
        <f>Orders_CLEAN[[#This Row],[Quantity]]*Orders_CLEAN[[#This Row],[UnitPrice]]*(1-Orders_CLEAN[[#This Row],[Discount]])</f>
        <v>6856.6399999999994</v>
      </c>
      <c r="S2441" s="8">
        <f>Orders_CLEAN[[#This Row],[Cost]]*Orders_CLEAN[[#This Row],[Quantity]]</f>
        <v>4972.59</v>
      </c>
      <c r="T2441" s="8">
        <f>Orders_CLEAN[[#This Row],[LineTotal]]-Orders_CLEAN[[#This Row],[LineCost]]</f>
        <v>1884.0499999999993</v>
      </c>
      <c r="U2441" s="8" t="str">
        <f>IFERROR(IF(Orders_CLEAN[[#This Row],[Profit]]/Orders_CLEAN[[#This Row],[LineTotal]]&gt;0.3, "High", IF(Orders_CLEAN[[#This Row],[Profit]]/Orders_CLEAN[[#This Row],[LineTotal]]&gt;=0.15, "Medium", "Low")), "Quantity Error!")</f>
        <v>Medium</v>
      </c>
      <c r="V2441" s="8" t="str">
        <f>IF(COUNTIF(Returns[OrderID], Orders_CLEAN[[#This Row],[OrderID]])&gt;0, "Yes", "No")</f>
        <v>No</v>
      </c>
      <c r="W2441" s="19">
        <f>IF(Orders_CLEAN[[#This Row],[Returned]]="Yes",1,0)</f>
        <v>0</v>
      </c>
    </row>
    <row r="2442" spans="1:23" x14ac:dyDescent="0.2">
      <c r="A2442" t="s">
        <v>3353</v>
      </c>
      <c r="B2442" s="5">
        <v>45715</v>
      </c>
      <c r="C2442" s="5" t="str">
        <f>IF(Orders_CLEAN[[#This Row],[Quantity]]="", "Quantity Error!", "Q"&amp;ROUNDUP(MONTH(Orders_CLEAN[[#This Row],[OrderDate]])/3,0))</f>
        <v>Q1</v>
      </c>
      <c r="D2442" t="s">
        <v>135</v>
      </c>
      <c r="E2442" t="str">
        <f>_xlfn.XLOOKUP(Orders_CLEAN[[#This Row],[CustomerID]],Customers[CustomerID],Customers[CustomerName])</f>
        <v>Nomvula Mbatha</v>
      </c>
      <c r="F2442" t="s">
        <v>30</v>
      </c>
      <c r="G2442" t="str">
        <f>_xlfn.XLOOKUP(Orders_CLEAN[[#This Row],[ProductID]],Products[ProductID],Products[ProductName])</f>
        <v>Paper Model 4</v>
      </c>
      <c r="H2442" t="str">
        <f>_xlfn.XLOOKUP(Orders_CLEAN[[#This Row],[ProductName]],Products[ProductName],Products[Category])</f>
        <v>Office Supplies</v>
      </c>
      <c r="I2442" s="6">
        <f>_xlfn.XLOOKUP(Orders_CLEAN[[#This Row],[ProductID]],Products[ProductID],Products[Cost])</f>
        <v>528.29</v>
      </c>
      <c r="J2442">
        <v>6</v>
      </c>
      <c r="K2442" s="6">
        <v>798.12</v>
      </c>
      <c r="L2442" s="7">
        <v>0.15</v>
      </c>
      <c r="M2442" t="s">
        <v>27</v>
      </c>
      <c r="N2442" t="s">
        <v>47</v>
      </c>
      <c r="O2442" t="str">
        <f>_xlfn.XLOOKUP(Orders_CLEAN[[#This Row],[Region]],Region_lookup[RegionCode],Region_lookup[RegionName])</f>
        <v>Eastern Cape</v>
      </c>
      <c r="P2442" t="s">
        <v>58</v>
      </c>
      <c r="Q2442" t="str">
        <f>_xlfn.XLOOKUP(Orders_CLEAN[[#This Row],[EmployeeID]],Employees[EmployeeID],Employees[EmployeeName])</f>
        <v>Palesa Steyn</v>
      </c>
      <c r="R2442" s="8">
        <f>Orders_CLEAN[[#This Row],[Quantity]]*Orders_CLEAN[[#This Row],[UnitPrice]]*(1-Orders_CLEAN[[#This Row],[Discount]])</f>
        <v>4070.4120000000003</v>
      </c>
      <c r="S2442" s="8">
        <f>Orders_CLEAN[[#This Row],[Cost]]*Orders_CLEAN[[#This Row],[Quantity]]</f>
        <v>3169.74</v>
      </c>
      <c r="T2442" s="8">
        <f>Orders_CLEAN[[#This Row],[LineTotal]]-Orders_CLEAN[[#This Row],[LineCost]]</f>
        <v>900.67200000000048</v>
      </c>
      <c r="U2442" s="8" t="str">
        <f>IFERROR(IF(Orders_CLEAN[[#This Row],[Profit]]/Orders_CLEAN[[#This Row],[LineTotal]]&gt;0.3, "High", IF(Orders_CLEAN[[#This Row],[Profit]]/Orders_CLEAN[[#This Row],[LineTotal]]&gt;=0.15, "Medium", "Low")), "Quantity Error!")</f>
        <v>Medium</v>
      </c>
      <c r="V2442" s="8" t="str">
        <f>IF(COUNTIF(Returns[OrderID], Orders_CLEAN[[#This Row],[OrderID]])&gt;0, "Yes", "No")</f>
        <v>No</v>
      </c>
      <c r="W2442" s="19">
        <f>IF(Orders_CLEAN[[#This Row],[Returned]]="Yes",1,0)</f>
        <v>0</v>
      </c>
    </row>
    <row r="2443" spans="1:23" x14ac:dyDescent="0.2">
      <c r="A2443" t="s">
        <v>3354</v>
      </c>
      <c r="B2443" s="5">
        <v>45677</v>
      </c>
      <c r="C2443" s="5" t="str">
        <f>IF(Orders_CLEAN[[#This Row],[Quantity]]="", "Quantity Error!", "Q"&amp;ROUNDUP(MONTH(Orders_CLEAN[[#This Row],[OrderDate]])/3,0))</f>
        <v>Q1</v>
      </c>
      <c r="D2443" t="s">
        <v>252</v>
      </c>
      <c r="E2443" t="str">
        <f>_xlfn.XLOOKUP(Orders_CLEAN[[#This Row],[CustomerID]],Customers[CustomerID],Customers[CustomerName])</f>
        <v>Sipho Mahlangu</v>
      </c>
      <c r="F2443" t="s">
        <v>118</v>
      </c>
      <c r="G2443" t="str">
        <f>_xlfn.XLOOKUP(Orders_CLEAN[[#This Row],[ProductID]],Products[ProductID],Products[ProductName])</f>
        <v>Paper Model 1</v>
      </c>
      <c r="H2443" t="str">
        <f>_xlfn.XLOOKUP(Orders_CLEAN[[#This Row],[ProductName]],Products[ProductName],Products[Category])</f>
        <v>Office Supplies</v>
      </c>
      <c r="I2443" s="6">
        <f>_xlfn.XLOOKUP(Orders_CLEAN[[#This Row],[ProductID]],Products[ProductID],Products[Cost])</f>
        <v>193.58</v>
      </c>
      <c r="J2443">
        <v>12</v>
      </c>
      <c r="K2443" s="6">
        <v>347.15</v>
      </c>
      <c r="L2443" s="7">
        <v>0.15</v>
      </c>
      <c r="M2443" t="s">
        <v>36</v>
      </c>
      <c r="N2443" t="s">
        <v>14</v>
      </c>
      <c r="O2443" t="str">
        <f>_xlfn.XLOOKUP(Orders_CLEAN[[#This Row],[Region]],Region_lookup[RegionCode],Region_lookup[RegionName])</f>
        <v>Western Cape</v>
      </c>
      <c r="P2443" t="s">
        <v>82</v>
      </c>
      <c r="Q2443" t="str">
        <f>_xlfn.XLOOKUP(Orders_CLEAN[[#This Row],[EmployeeID]],Employees[EmployeeID],Employees[EmployeeName])</f>
        <v>Thabo Pretorius</v>
      </c>
      <c r="R2443" s="8">
        <f>Orders_CLEAN[[#This Row],[Quantity]]*Orders_CLEAN[[#This Row],[UnitPrice]]*(1-Orders_CLEAN[[#This Row],[Discount]])</f>
        <v>3540.9299999999994</v>
      </c>
      <c r="S2443" s="8">
        <f>Orders_CLEAN[[#This Row],[Cost]]*Orders_CLEAN[[#This Row],[Quantity]]</f>
        <v>2322.96</v>
      </c>
      <c r="T2443" s="8">
        <f>Orders_CLEAN[[#This Row],[LineTotal]]-Orders_CLEAN[[#This Row],[LineCost]]</f>
        <v>1217.9699999999993</v>
      </c>
      <c r="U2443" s="8" t="str">
        <f>IFERROR(IF(Orders_CLEAN[[#This Row],[Profit]]/Orders_CLEAN[[#This Row],[LineTotal]]&gt;0.3, "High", IF(Orders_CLEAN[[#This Row],[Profit]]/Orders_CLEAN[[#This Row],[LineTotal]]&gt;=0.15, "Medium", "Low")), "Quantity Error!")</f>
        <v>High</v>
      </c>
      <c r="V2443" s="8" t="str">
        <f>IF(COUNTIF(Returns[OrderID], Orders_CLEAN[[#This Row],[OrderID]])&gt;0, "Yes", "No")</f>
        <v>No</v>
      </c>
      <c r="W2443" s="19">
        <f>IF(Orders_CLEAN[[#This Row],[Returned]]="Yes",1,0)</f>
        <v>0</v>
      </c>
    </row>
    <row r="2444" spans="1:23" x14ac:dyDescent="0.2">
      <c r="A2444" t="s">
        <v>3355</v>
      </c>
      <c r="B2444" s="5">
        <v>45433</v>
      </c>
      <c r="C2444" s="5" t="str">
        <f>IF(Orders_CLEAN[[#This Row],[Quantity]]="", "Quantity Error!", "Q"&amp;ROUNDUP(MONTH(Orders_CLEAN[[#This Row],[OrderDate]])/3,0))</f>
        <v>Q2</v>
      </c>
      <c r="D2444" t="s">
        <v>220</v>
      </c>
      <c r="E2444" t="str">
        <f>_xlfn.XLOOKUP(Orders_CLEAN[[#This Row],[CustomerID]],Customers[CustomerID],Customers[CustomerName])</f>
        <v>Kagiso Pretorius</v>
      </c>
      <c r="F2444" t="s">
        <v>144</v>
      </c>
      <c r="G2444" t="str">
        <f>_xlfn.XLOOKUP(Orders_CLEAN[[#This Row],[ProductID]],Products[ProductID],Products[ProductName])</f>
        <v>Bookcases Model 1</v>
      </c>
      <c r="H2444" t="str">
        <f>_xlfn.XLOOKUP(Orders_CLEAN[[#This Row],[ProductName]],Products[ProductName],Products[Category])</f>
        <v>Furniture</v>
      </c>
      <c r="I2444" s="6">
        <f>_xlfn.XLOOKUP(Orders_CLEAN[[#This Row],[ProductID]],Products[ProductID],Products[Cost])</f>
        <v>644.65</v>
      </c>
      <c r="J2444">
        <v>7</v>
      </c>
      <c r="K2444" s="6">
        <v>1029.82</v>
      </c>
      <c r="L2444" s="7">
        <v>0.1</v>
      </c>
      <c r="M2444" t="s">
        <v>27</v>
      </c>
      <c r="N2444" t="s">
        <v>14</v>
      </c>
      <c r="O2444" t="str">
        <f>_xlfn.XLOOKUP(Orders_CLEAN[[#This Row],[Region]],Region_lookup[RegionCode],Region_lookup[RegionName])</f>
        <v>Western Cape</v>
      </c>
      <c r="P2444" t="s">
        <v>15</v>
      </c>
      <c r="Q2444" t="str">
        <f>_xlfn.XLOOKUP(Orders_CLEAN[[#This Row],[EmployeeID]],Employees[EmployeeID],Employees[EmployeeName])</f>
        <v>Anja Fourie</v>
      </c>
      <c r="R2444" s="8">
        <f>Orders_CLEAN[[#This Row],[Quantity]]*Orders_CLEAN[[#This Row],[UnitPrice]]*(1-Orders_CLEAN[[#This Row],[Discount]])</f>
        <v>6487.866</v>
      </c>
      <c r="S2444" s="8">
        <f>Orders_CLEAN[[#This Row],[Cost]]*Orders_CLEAN[[#This Row],[Quantity]]</f>
        <v>4512.55</v>
      </c>
      <c r="T2444" s="8">
        <f>Orders_CLEAN[[#This Row],[LineTotal]]-Orders_CLEAN[[#This Row],[LineCost]]</f>
        <v>1975.3159999999998</v>
      </c>
      <c r="U2444" s="8" t="str">
        <f>IFERROR(IF(Orders_CLEAN[[#This Row],[Profit]]/Orders_CLEAN[[#This Row],[LineTotal]]&gt;0.3, "High", IF(Orders_CLEAN[[#This Row],[Profit]]/Orders_CLEAN[[#This Row],[LineTotal]]&gt;=0.15, "Medium", "Low")), "Quantity Error!")</f>
        <v>High</v>
      </c>
      <c r="V2444" s="8" t="str">
        <f>IF(COUNTIF(Returns[OrderID], Orders_CLEAN[[#This Row],[OrderID]])&gt;0, "Yes", "No")</f>
        <v>No</v>
      </c>
      <c r="W2444" s="19">
        <f>IF(Orders_CLEAN[[#This Row],[Returned]]="Yes",1,0)</f>
        <v>0</v>
      </c>
    </row>
    <row r="2445" spans="1:23" x14ac:dyDescent="0.2">
      <c r="A2445" t="s">
        <v>3356</v>
      </c>
      <c r="B2445" s="5">
        <v>45574</v>
      </c>
      <c r="C2445" s="5" t="str">
        <f>IF(Orders_CLEAN[[#This Row],[Quantity]]="", "Quantity Error!", "Q"&amp;ROUNDUP(MONTH(Orders_CLEAN[[#This Row],[OrderDate]])/3,0))</f>
        <v>Q4</v>
      </c>
      <c r="D2445" t="s">
        <v>165</v>
      </c>
      <c r="E2445" t="str">
        <f>_xlfn.XLOOKUP(Orders_CLEAN[[#This Row],[CustomerID]],Customers[CustomerID],Customers[CustomerName])</f>
        <v>Nomsa Sithole</v>
      </c>
      <c r="F2445" t="s">
        <v>151</v>
      </c>
      <c r="G2445" t="str">
        <f>_xlfn.XLOOKUP(Orders_CLEAN[[#This Row],[ProductID]],Products[ProductID],Products[ProductName])</f>
        <v>Binders Model 3</v>
      </c>
      <c r="H2445" t="str">
        <f>_xlfn.XLOOKUP(Orders_CLEAN[[#This Row],[ProductName]],Products[ProductName],Products[Category])</f>
        <v>Office Supplies</v>
      </c>
      <c r="I2445" s="6">
        <f>_xlfn.XLOOKUP(Orders_CLEAN[[#This Row],[ProductID]],Products[ProductID],Products[Cost])</f>
        <v>487.09</v>
      </c>
      <c r="J2445">
        <v>5</v>
      </c>
      <c r="K2445" s="6">
        <v>838.72</v>
      </c>
      <c r="L2445" s="7">
        <v>0</v>
      </c>
      <c r="M2445" t="s">
        <v>27</v>
      </c>
      <c r="N2445" t="s">
        <v>21</v>
      </c>
      <c r="O2445" t="str">
        <f>_xlfn.XLOOKUP(Orders_CLEAN[[#This Row],[Region]],Region_lookup[RegionCode],Region_lookup[RegionName])</f>
        <v>KwaZulu-Natal</v>
      </c>
      <c r="P2445" t="s">
        <v>22</v>
      </c>
      <c r="Q2445" t="str">
        <f>_xlfn.XLOOKUP(Orders_CLEAN[[#This Row],[EmployeeID]],Employees[EmployeeID],Employees[EmployeeName])</f>
        <v>Thabo Le Roux</v>
      </c>
      <c r="R2445" s="8">
        <f>Orders_CLEAN[[#This Row],[Quantity]]*Orders_CLEAN[[#This Row],[UnitPrice]]*(1-Orders_CLEAN[[#This Row],[Discount]])</f>
        <v>4193.6000000000004</v>
      </c>
      <c r="S2445" s="8">
        <f>Orders_CLEAN[[#This Row],[Cost]]*Orders_CLEAN[[#This Row],[Quantity]]</f>
        <v>2435.4499999999998</v>
      </c>
      <c r="T2445" s="8">
        <f>Orders_CLEAN[[#This Row],[LineTotal]]-Orders_CLEAN[[#This Row],[LineCost]]</f>
        <v>1758.1500000000005</v>
      </c>
      <c r="U2445" s="8" t="str">
        <f>IFERROR(IF(Orders_CLEAN[[#This Row],[Profit]]/Orders_CLEAN[[#This Row],[LineTotal]]&gt;0.3, "High", IF(Orders_CLEAN[[#This Row],[Profit]]/Orders_CLEAN[[#This Row],[LineTotal]]&gt;=0.15, "Medium", "Low")), "Quantity Error!")</f>
        <v>High</v>
      </c>
      <c r="V2445" s="8" t="str">
        <f>IF(COUNTIF(Returns[OrderID], Orders_CLEAN[[#This Row],[OrderID]])&gt;0, "Yes", "No")</f>
        <v>No</v>
      </c>
      <c r="W2445" s="19">
        <f>IF(Orders_CLEAN[[#This Row],[Returned]]="Yes",1,0)</f>
        <v>0</v>
      </c>
    </row>
    <row r="2446" spans="1:23" x14ac:dyDescent="0.2">
      <c r="A2446" t="s">
        <v>3357</v>
      </c>
      <c r="B2446" s="5">
        <v>45753</v>
      </c>
      <c r="C2446" s="5" t="str">
        <f>IF(Orders_CLEAN[[#This Row],[Quantity]]="", "Quantity Error!", "Q"&amp;ROUNDUP(MONTH(Orders_CLEAN[[#This Row],[OrderDate]])/3,0))</f>
        <v>Q2</v>
      </c>
      <c r="D2446" t="s">
        <v>1164</v>
      </c>
      <c r="E2446" t="str">
        <f>_xlfn.XLOOKUP(Orders_CLEAN[[#This Row],[CustomerID]],Customers[CustomerID],Customers[CustomerName])</f>
        <v>Nomvula Coetzee</v>
      </c>
      <c r="F2446" t="s">
        <v>92</v>
      </c>
      <c r="G2446" t="str">
        <f>_xlfn.XLOOKUP(Orders_CLEAN[[#This Row],[ProductID]],Products[ProductID],Products[ProductName])</f>
        <v>Accessories Model 3</v>
      </c>
      <c r="H2446" t="str">
        <f>_xlfn.XLOOKUP(Orders_CLEAN[[#This Row],[ProductName]],Products[ProductName],Products[Category])</f>
        <v>Technology</v>
      </c>
      <c r="I2446" s="6">
        <f>_xlfn.XLOOKUP(Orders_CLEAN[[#This Row],[ProductID]],Products[ProductID],Products[Cost])</f>
        <v>357.49</v>
      </c>
      <c r="J2446">
        <v>6</v>
      </c>
      <c r="K2446" s="6">
        <v>769.69</v>
      </c>
      <c r="L2446" s="7">
        <v>0.2</v>
      </c>
      <c r="M2446" t="s">
        <v>27</v>
      </c>
      <c r="N2446" t="s">
        <v>14</v>
      </c>
      <c r="O2446" t="str">
        <f>_xlfn.XLOOKUP(Orders_CLEAN[[#This Row],[Region]],Region_lookup[RegionCode],Region_lookup[RegionName])</f>
        <v>Western Cape</v>
      </c>
      <c r="P2446" t="s">
        <v>82</v>
      </c>
      <c r="Q2446" t="str">
        <f>_xlfn.XLOOKUP(Orders_CLEAN[[#This Row],[EmployeeID]],Employees[EmployeeID],Employees[EmployeeName])</f>
        <v>Thabo Pretorius</v>
      </c>
      <c r="R2446" s="8">
        <f>Orders_CLEAN[[#This Row],[Quantity]]*Orders_CLEAN[[#This Row],[UnitPrice]]*(1-Orders_CLEAN[[#This Row],[Discount]])</f>
        <v>3694.5120000000006</v>
      </c>
      <c r="S2446" s="8">
        <f>Orders_CLEAN[[#This Row],[Cost]]*Orders_CLEAN[[#This Row],[Quantity]]</f>
        <v>2144.94</v>
      </c>
      <c r="T2446" s="8">
        <f>Orders_CLEAN[[#This Row],[LineTotal]]-Orders_CLEAN[[#This Row],[LineCost]]</f>
        <v>1549.5720000000006</v>
      </c>
      <c r="U2446" s="8" t="str">
        <f>IFERROR(IF(Orders_CLEAN[[#This Row],[Profit]]/Orders_CLEAN[[#This Row],[LineTotal]]&gt;0.3, "High", IF(Orders_CLEAN[[#This Row],[Profit]]/Orders_CLEAN[[#This Row],[LineTotal]]&gt;=0.15, "Medium", "Low")), "Quantity Error!")</f>
        <v>High</v>
      </c>
      <c r="V2446" s="8" t="str">
        <f>IF(COUNTIF(Returns[OrderID], Orders_CLEAN[[#This Row],[OrderID]])&gt;0, "Yes", "No")</f>
        <v>No</v>
      </c>
      <c r="W2446" s="19">
        <f>IF(Orders_CLEAN[[#This Row],[Returned]]="Yes",1,0)</f>
        <v>0</v>
      </c>
    </row>
    <row r="2447" spans="1:23" x14ac:dyDescent="0.2">
      <c r="A2447" t="s">
        <v>3358</v>
      </c>
      <c r="B2447" s="5">
        <v>45731</v>
      </c>
      <c r="C2447" s="5" t="str">
        <f>IF(Orders_CLEAN[[#This Row],[Quantity]]="", "Quantity Error!", "Q"&amp;ROUNDUP(MONTH(Orders_CLEAN[[#This Row],[OrderDate]])/3,0))</f>
        <v>Q1</v>
      </c>
      <c r="D2447" t="s">
        <v>975</v>
      </c>
      <c r="E2447" t="str">
        <f>_xlfn.XLOOKUP(Orders_CLEAN[[#This Row],[CustomerID]],Customers[CustomerID],Customers[CustomerName])</f>
        <v>Chantelle Kruger</v>
      </c>
      <c r="F2447" t="s">
        <v>69</v>
      </c>
      <c r="G2447" t="str">
        <f>_xlfn.XLOOKUP(Orders_CLEAN[[#This Row],[ProductID]],Products[ProductID],Products[ProductName])</f>
        <v>Paper Model 2</v>
      </c>
      <c r="H2447" t="str">
        <f>_xlfn.XLOOKUP(Orders_CLEAN[[#This Row],[ProductName]],Products[ProductName],Products[Category])</f>
        <v>Office Supplies</v>
      </c>
      <c r="I2447" s="6">
        <f>_xlfn.XLOOKUP(Orders_CLEAN[[#This Row],[ProductID]],Products[ProductID],Products[Cost])</f>
        <v>461.98</v>
      </c>
      <c r="J2447">
        <v>5</v>
      </c>
      <c r="K2447" s="6">
        <v>1013.15</v>
      </c>
      <c r="L2447" s="7">
        <v>0.1</v>
      </c>
      <c r="M2447" t="s">
        <v>27</v>
      </c>
      <c r="N2447" t="s">
        <v>21</v>
      </c>
      <c r="O2447" t="str">
        <f>_xlfn.XLOOKUP(Orders_CLEAN[[#This Row],[Region]],Region_lookup[RegionCode],Region_lookup[RegionName])</f>
        <v>KwaZulu-Natal</v>
      </c>
      <c r="P2447" t="s">
        <v>22</v>
      </c>
      <c r="Q2447" t="str">
        <f>_xlfn.XLOOKUP(Orders_CLEAN[[#This Row],[EmployeeID]],Employees[EmployeeID],Employees[EmployeeName])</f>
        <v>Thabo Le Roux</v>
      </c>
      <c r="R2447" s="8">
        <f>Orders_CLEAN[[#This Row],[Quantity]]*Orders_CLEAN[[#This Row],[UnitPrice]]*(1-Orders_CLEAN[[#This Row],[Discount]])</f>
        <v>4559.1750000000002</v>
      </c>
      <c r="S2447" s="8">
        <f>Orders_CLEAN[[#This Row],[Cost]]*Orders_CLEAN[[#This Row],[Quantity]]</f>
        <v>2309.9</v>
      </c>
      <c r="T2447" s="8">
        <f>Orders_CLEAN[[#This Row],[LineTotal]]-Orders_CLEAN[[#This Row],[LineCost]]</f>
        <v>2249.2750000000001</v>
      </c>
      <c r="U2447" s="8" t="str">
        <f>IFERROR(IF(Orders_CLEAN[[#This Row],[Profit]]/Orders_CLEAN[[#This Row],[LineTotal]]&gt;0.3, "High", IF(Orders_CLEAN[[#This Row],[Profit]]/Orders_CLEAN[[#This Row],[LineTotal]]&gt;=0.15, "Medium", "Low")), "Quantity Error!")</f>
        <v>High</v>
      </c>
      <c r="V2447" s="8" t="str">
        <f>IF(COUNTIF(Returns[OrderID], Orders_CLEAN[[#This Row],[OrderID]])&gt;0, "Yes", "No")</f>
        <v>No</v>
      </c>
      <c r="W2447" s="19">
        <f>IF(Orders_CLEAN[[#This Row],[Returned]]="Yes",1,0)</f>
        <v>0</v>
      </c>
    </row>
    <row r="2448" spans="1:23" x14ac:dyDescent="0.2">
      <c r="A2448" t="s">
        <v>3359</v>
      </c>
      <c r="B2448" s="5">
        <v>45486</v>
      </c>
      <c r="C2448" s="5" t="str">
        <f>IF(Orders_CLEAN[[#This Row],[Quantity]]="", "Quantity Error!", "Q"&amp;ROUNDUP(MONTH(Orders_CLEAN[[#This Row],[OrderDate]])/3,0))</f>
        <v>Q3</v>
      </c>
      <c r="D2448" t="s">
        <v>261</v>
      </c>
      <c r="E2448" t="str">
        <f>_xlfn.XLOOKUP(Orders_CLEAN[[#This Row],[CustomerID]],Customers[CustomerID],Customers[CustomerName])</f>
        <v>Palesa Molefe</v>
      </c>
      <c r="F2448" t="s">
        <v>73</v>
      </c>
      <c r="G2448" t="str">
        <f>_xlfn.XLOOKUP(Orders_CLEAN[[#This Row],[ProductID]],Products[ProductID],Products[ProductName])</f>
        <v>Tables Model 1</v>
      </c>
      <c r="H2448" t="str">
        <f>_xlfn.XLOOKUP(Orders_CLEAN[[#This Row],[ProductName]],Products[ProductName],Products[Category])</f>
        <v>Furniture</v>
      </c>
      <c r="I2448" s="6">
        <f>_xlfn.XLOOKUP(Orders_CLEAN[[#This Row],[ProductID]],Products[ProductID],Products[Cost])</f>
        <v>469.73</v>
      </c>
      <c r="J2448">
        <v>6</v>
      </c>
      <c r="K2448" s="6">
        <v>954.16</v>
      </c>
      <c r="L2448" s="7">
        <v>0.05</v>
      </c>
      <c r="M2448" t="s">
        <v>13</v>
      </c>
      <c r="N2448" t="s">
        <v>31</v>
      </c>
      <c r="O2448" t="str">
        <f>_xlfn.XLOOKUP(Orders_CLEAN[[#This Row],[Region]],Region_lookup[RegionCode],Region_lookup[RegionName])</f>
        <v>Gauteng</v>
      </c>
      <c r="P2448" t="s">
        <v>32</v>
      </c>
      <c r="Q2448" t="str">
        <f>_xlfn.XLOOKUP(Orders_CLEAN[[#This Row],[EmployeeID]],Employees[EmployeeID],Employees[EmployeeName])</f>
        <v>Nomvula Mokoena</v>
      </c>
      <c r="R2448" s="8">
        <f>Orders_CLEAN[[#This Row],[Quantity]]*Orders_CLEAN[[#This Row],[UnitPrice]]*(1-Orders_CLEAN[[#This Row],[Discount]])</f>
        <v>5438.7119999999995</v>
      </c>
      <c r="S2448" s="8">
        <f>Orders_CLEAN[[#This Row],[Cost]]*Orders_CLEAN[[#This Row],[Quantity]]</f>
        <v>2818.38</v>
      </c>
      <c r="T2448" s="8">
        <f>Orders_CLEAN[[#This Row],[LineTotal]]-Orders_CLEAN[[#This Row],[LineCost]]</f>
        <v>2620.3319999999994</v>
      </c>
      <c r="U2448" s="8" t="str">
        <f>IFERROR(IF(Orders_CLEAN[[#This Row],[Profit]]/Orders_CLEAN[[#This Row],[LineTotal]]&gt;0.3, "High", IF(Orders_CLEAN[[#This Row],[Profit]]/Orders_CLEAN[[#This Row],[LineTotal]]&gt;=0.15, "Medium", "Low")), "Quantity Error!")</f>
        <v>High</v>
      </c>
      <c r="V2448" s="8" t="str">
        <f>IF(COUNTIF(Returns[OrderID], Orders_CLEAN[[#This Row],[OrderID]])&gt;0, "Yes", "No")</f>
        <v>No</v>
      </c>
      <c r="W2448" s="19">
        <f>IF(Orders_CLEAN[[#This Row],[Returned]]="Yes",1,0)</f>
        <v>0</v>
      </c>
    </row>
    <row r="2449" spans="1:23" x14ac:dyDescent="0.2">
      <c r="A2449" t="s">
        <v>3360</v>
      </c>
      <c r="B2449" s="5">
        <v>45651</v>
      </c>
      <c r="C2449" s="5" t="str">
        <f>IF(Orders_CLEAN[[#This Row],[Quantity]]="", "Quantity Error!", "Q"&amp;ROUNDUP(MONTH(Orders_CLEAN[[#This Row],[OrderDate]])/3,0))</f>
        <v>Q4</v>
      </c>
      <c r="D2449" t="s">
        <v>546</v>
      </c>
      <c r="E2449" t="str">
        <f>_xlfn.XLOOKUP(Orders_CLEAN[[#This Row],[CustomerID]],Customers[CustomerID],Customers[CustomerName])</f>
        <v>Precious Fourie</v>
      </c>
      <c r="F2449" t="s">
        <v>417</v>
      </c>
      <c r="G2449" t="str">
        <f>_xlfn.XLOOKUP(Orders_CLEAN[[#This Row],[ProductID]],Products[ProductID],Products[ProductName])</f>
        <v>Staplers Model 1</v>
      </c>
      <c r="H2449" t="str">
        <f>_xlfn.XLOOKUP(Orders_CLEAN[[#This Row],[ProductName]],Products[ProductName],Products[Category])</f>
        <v>Office Supplies</v>
      </c>
      <c r="I2449" s="6">
        <f>_xlfn.XLOOKUP(Orders_CLEAN[[#This Row],[ProductID]],Products[ProductID],Products[Cost])</f>
        <v>671.48</v>
      </c>
      <c r="J2449">
        <v>1</v>
      </c>
      <c r="K2449" s="6">
        <v>1240.1099999999999</v>
      </c>
      <c r="L2449" s="7">
        <v>0</v>
      </c>
      <c r="M2449" t="s">
        <v>27</v>
      </c>
      <c r="N2449" t="s">
        <v>21</v>
      </c>
      <c r="O2449" t="str">
        <f>_xlfn.XLOOKUP(Orders_CLEAN[[#This Row],[Region]],Region_lookup[RegionCode],Region_lookup[RegionName])</f>
        <v>KwaZulu-Natal</v>
      </c>
      <c r="P2449" t="s">
        <v>170</v>
      </c>
      <c r="Q2449" t="str">
        <f>_xlfn.XLOOKUP(Orders_CLEAN[[#This Row],[EmployeeID]],Employees[EmployeeID],Employees[EmployeeName])</f>
        <v>Nomvula Le Roux</v>
      </c>
      <c r="R2449" s="8">
        <f>Orders_CLEAN[[#This Row],[Quantity]]*Orders_CLEAN[[#This Row],[UnitPrice]]*(1-Orders_CLEAN[[#This Row],[Discount]])</f>
        <v>1240.1099999999999</v>
      </c>
      <c r="S2449" s="8">
        <f>Orders_CLEAN[[#This Row],[Cost]]*Orders_CLEAN[[#This Row],[Quantity]]</f>
        <v>671.48</v>
      </c>
      <c r="T2449" s="8">
        <f>Orders_CLEAN[[#This Row],[LineTotal]]-Orders_CLEAN[[#This Row],[LineCost]]</f>
        <v>568.62999999999988</v>
      </c>
      <c r="U2449" s="8" t="str">
        <f>IFERROR(IF(Orders_CLEAN[[#This Row],[Profit]]/Orders_CLEAN[[#This Row],[LineTotal]]&gt;0.3, "High", IF(Orders_CLEAN[[#This Row],[Profit]]/Orders_CLEAN[[#This Row],[LineTotal]]&gt;=0.15, "Medium", "Low")), "Quantity Error!")</f>
        <v>High</v>
      </c>
      <c r="V2449" s="8" t="str">
        <f>IF(COUNTIF(Returns[OrderID], Orders_CLEAN[[#This Row],[OrderID]])&gt;0, "Yes", "No")</f>
        <v>No</v>
      </c>
      <c r="W2449" s="19">
        <f>IF(Orders_CLEAN[[#This Row],[Returned]]="Yes",1,0)</f>
        <v>0</v>
      </c>
    </row>
    <row r="2450" spans="1:23" x14ac:dyDescent="0.2">
      <c r="A2450" t="s">
        <v>3361</v>
      </c>
      <c r="B2450" s="5">
        <v>45619</v>
      </c>
      <c r="C2450" s="5" t="str">
        <f>IF(Orders_CLEAN[[#This Row],[Quantity]]="", "Quantity Error!", "Q"&amp;ROUNDUP(MONTH(Orders_CLEAN[[#This Row],[OrderDate]])/3,0))</f>
        <v>Q4</v>
      </c>
      <c r="D2450" t="s">
        <v>490</v>
      </c>
      <c r="E2450" t="str">
        <f>_xlfn.XLOOKUP(Orders_CLEAN[[#This Row],[CustomerID]],Customers[CustomerID],Customers[CustomerName])</f>
        <v>Pieter Dlamini</v>
      </c>
      <c r="F2450" t="s">
        <v>216</v>
      </c>
      <c r="G2450" t="str">
        <f>_xlfn.XLOOKUP(Orders_CLEAN[[#This Row],[ProductID]],Products[ProductID],Products[ProductName])</f>
        <v>Pens Model 1</v>
      </c>
      <c r="H2450" t="str">
        <f>_xlfn.XLOOKUP(Orders_CLEAN[[#This Row],[ProductName]],Products[ProductName],Products[Category])</f>
        <v>Office Supplies</v>
      </c>
      <c r="I2450" s="6">
        <f>_xlfn.XLOOKUP(Orders_CLEAN[[#This Row],[ProductID]],Products[ProductID],Products[Cost])</f>
        <v>640.09</v>
      </c>
      <c r="J2450">
        <v>6</v>
      </c>
      <c r="K2450" s="6">
        <v>1169.26</v>
      </c>
      <c r="L2450" s="7">
        <v>0.05</v>
      </c>
      <c r="M2450" t="s">
        <v>13</v>
      </c>
      <c r="N2450" t="s">
        <v>47</v>
      </c>
      <c r="O2450" t="str">
        <f>_xlfn.XLOOKUP(Orders_CLEAN[[#This Row],[Region]],Region_lookup[RegionCode],Region_lookup[RegionName])</f>
        <v>Eastern Cape</v>
      </c>
      <c r="P2450" t="s">
        <v>48</v>
      </c>
      <c r="Q2450" t="str">
        <f>_xlfn.XLOOKUP(Orders_CLEAN[[#This Row],[EmployeeID]],Employees[EmployeeID],Employees[EmployeeName])</f>
        <v>Sipho Ndlovu</v>
      </c>
      <c r="R2450" s="8">
        <f>Orders_CLEAN[[#This Row],[Quantity]]*Orders_CLEAN[[#This Row],[UnitPrice]]*(1-Orders_CLEAN[[#This Row],[Discount]])</f>
        <v>6664.7819999999992</v>
      </c>
      <c r="S2450" s="8">
        <f>Orders_CLEAN[[#This Row],[Cost]]*Orders_CLEAN[[#This Row],[Quantity]]</f>
        <v>3840.54</v>
      </c>
      <c r="T2450" s="8">
        <f>Orders_CLEAN[[#This Row],[LineTotal]]-Orders_CLEAN[[#This Row],[LineCost]]</f>
        <v>2824.2419999999993</v>
      </c>
      <c r="U2450" s="8" t="str">
        <f>IFERROR(IF(Orders_CLEAN[[#This Row],[Profit]]/Orders_CLEAN[[#This Row],[LineTotal]]&gt;0.3, "High", IF(Orders_CLEAN[[#This Row],[Profit]]/Orders_CLEAN[[#This Row],[LineTotal]]&gt;=0.15, "Medium", "Low")), "Quantity Error!")</f>
        <v>High</v>
      </c>
      <c r="V2450" s="8" t="str">
        <f>IF(COUNTIF(Returns[OrderID], Orders_CLEAN[[#This Row],[OrderID]])&gt;0, "Yes", "No")</f>
        <v>Yes</v>
      </c>
      <c r="W2450" s="19">
        <f>IF(Orders_CLEAN[[#This Row],[Returned]]="Yes",1,0)</f>
        <v>1</v>
      </c>
    </row>
    <row r="2451" spans="1:23" x14ac:dyDescent="0.2">
      <c r="A2451" t="s">
        <v>3362</v>
      </c>
      <c r="B2451" s="5">
        <v>45697</v>
      </c>
      <c r="C2451" s="5" t="str">
        <f>IF(Orders_CLEAN[[#This Row],[Quantity]]="", "Quantity Error!", "Q"&amp;ROUNDUP(MONTH(Orders_CLEAN[[#This Row],[OrderDate]])/3,0))</f>
        <v>Q1</v>
      </c>
      <c r="D2451" t="s">
        <v>713</v>
      </c>
      <c r="E2451" t="str">
        <f>_xlfn.XLOOKUP(Orders_CLEAN[[#This Row],[CustomerID]],Customers[CustomerID],Customers[CustomerName])</f>
        <v>Bongani Le Roux</v>
      </c>
      <c r="F2451" t="s">
        <v>88</v>
      </c>
      <c r="G2451" t="str">
        <f>_xlfn.XLOOKUP(Orders_CLEAN[[#This Row],[ProductID]],Products[ProductID],Products[ProductName])</f>
        <v>Tables Model 2</v>
      </c>
      <c r="H2451" t="str">
        <f>_xlfn.XLOOKUP(Orders_CLEAN[[#This Row],[ProductName]],Products[ProductName],Products[Category])</f>
        <v>Furniture</v>
      </c>
      <c r="I2451" s="6">
        <f>_xlfn.XLOOKUP(Orders_CLEAN[[#This Row],[ProductID]],Products[ProductID],Products[Cost])</f>
        <v>752.53</v>
      </c>
      <c r="J2451">
        <v>9</v>
      </c>
      <c r="K2451" s="6">
        <v>1018.12</v>
      </c>
      <c r="L2451" s="7">
        <v>0.05</v>
      </c>
      <c r="M2451" t="s">
        <v>62</v>
      </c>
      <c r="N2451" t="s">
        <v>31</v>
      </c>
      <c r="O2451" t="str">
        <f>_xlfn.XLOOKUP(Orders_CLEAN[[#This Row],[Region]],Region_lookup[RegionCode],Region_lookup[RegionName])</f>
        <v>Gauteng</v>
      </c>
      <c r="P2451" t="s">
        <v>32</v>
      </c>
      <c r="Q2451" t="str">
        <f>_xlfn.XLOOKUP(Orders_CLEAN[[#This Row],[EmployeeID]],Employees[EmployeeID],Employees[EmployeeName])</f>
        <v>Nomvula Mokoena</v>
      </c>
      <c r="R2451" s="8">
        <f>Orders_CLEAN[[#This Row],[Quantity]]*Orders_CLEAN[[#This Row],[UnitPrice]]*(1-Orders_CLEAN[[#This Row],[Discount]])</f>
        <v>8704.9259999999995</v>
      </c>
      <c r="S2451" s="8">
        <f>Orders_CLEAN[[#This Row],[Cost]]*Orders_CLEAN[[#This Row],[Quantity]]</f>
        <v>6772.7699999999995</v>
      </c>
      <c r="T2451" s="8">
        <f>Orders_CLEAN[[#This Row],[LineTotal]]-Orders_CLEAN[[#This Row],[LineCost]]</f>
        <v>1932.1559999999999</v>
      </c>
      <c r="U2451" s="8" t="str">
        <f>IFERROR(IF(Orders_CLEAN[[#This Row],[Profit]]/Orders_CLEAN[[#This Row],[LineTotal]]&gt;0.3, "High", IF(Orders_CLEAN[[#This Row],[Profit]]/Orders_CLEAN[[#This Row],[LineTotal]]&gt;=0.15, "Medium", "Low")), "Quantity Error!")</f>
        <v>Medium</v>
      </c>
      <c r="V2451" s="8" t="str">
        <f>IF(COUNTIF(Returns[OrderID], Orders_CLEAN[[#This Row],[OrderID]])&gt;0, "Yes", "No")</f>
        <v>No</v>
      </c>
      <c r="W2451" s="19">
        <f>IF(Orders_CLEAN[[#This Row],[Returned]]="Yes",1,0)</f>
        <v>0</v>
      </c>
    </row>
    <row r="2452" spans="1:23" x14ac:dyDescent="0.2">
      <c r="A2452" t="s">
        <v>3364</v>
      </c>
      <c r="B2452" s="5">
        <v>45802</v>
      </c>
      <c r="C2452" s="5" t="str">
        <f>IF(Orders_CLEAN[[#This Row],[Quantity]]="", "Quantity Error!", "Q"&amp;ROUNDUP(MONTH(Orders_CLEAN[[#This Row],[OrderDate]])/3,0))</f>
        <v>Q2</v>
      </c>
      <c r="D2452" t="s">
        <v>490</v>
      </c>
      <c r="E2452" t="str">
        <f>_xlfn.XLOOKUP(Orders_CLEAN[[#This Row],[CustomerID]],Customers[CustomerID],Customers[CustomerName])</f>
        <v>Pieter Dlamini</v>
      </c>
      <c r="F2452" t="s">
        <v>19</v>
      </c>
      <c r="G2452" t="str">
        <f>_xlfn.XLOOKUP(Orders_CLEAN[[#This Row],[ProductID]],Products[ProductID],Products[ProductName])</f>
        <v>Accessories Model 4</v>
      </c>
      <c r="H2452" t="str">
        <f>_xlfn.XLOOKUP(Orders_CLEAN[[#This Row],[ProductName]],Products[ProductName],Products[Category])</f>
        <v>Technology</v>
      </c>
      <c r="I2452" s="6">
        <f>_xlfn.XLOOKUP(Orders_CLEAN[[#This Row],[ProductID]],Products[ProductID],Products[Cost])</f>
        <v>685.08</v>
      </c>
      <c r="J2452">
        <v>2</v>
      </c>
      <c r="K2452" s="6">
        <v>921.01</v>
      </c>
      <c r="L2452" s="7">
        <v>0.05</v>
      </c>
      <c r="M2452" t="s">
        <v>62</v>
      </c>
      <c r="N2452" t="s">
        <v>47</v>
      </c>
      <c r="O2452" t="str">
        <f>_xlfn.XLOOKUP(Orders_CLEAN[[#This Row],[Region]],Region_lookup[RegionCode],Region_lookup[RegionName])</f>
        <v>Eastern Cape</v>
      </c>
      <c r="P2452" t="s">
        <v>58</v>
      </c>
      <c r="Q2452" t="str">
        <f>_xlfn.XLOOKUP(Orders_CLEAN[[#This Row],[EmployeeID]],Employees[EmployeeID],Employees[EmployeeName])</f>
        <v>Palesa Steyn</v>
      </c>
      <c r="R2452" s="8">
        <f>Orders_CLEAN[[#This Row],[Quantity]]*Orders_CLEAN[[#This Row],[UnitPrice]]*(1-Orders_CLEAN[[#This Row],[Discount]])</f>
        <v>1749.9189999999999</v>
      </c>
      <c r="S2452" s="8">
        <f>Orders_CLEAN[[#This Row],[Cost]]*Orders_CLEAN[[#This Row],[Quantity]]</f>
        <v>1370.16</v>
      </c>
      <c r="T2452" s="8">
        <f>Orders_CLEAN[[#This Row],[LineTotal]]-Orders_CLEAN[[#This Row],[LineCost]]</f>
        <v>379.75899999999979</v>
      </c>
      <c r="U2452" s="8" t="str">
        <f>IFERROR(IF(Orders_CLEAN[[#This Row],[Profit]]/Orders_CLEAN[[#This Row],[LineTotal]]&gt;0.3, "High", IF(Orders_CLEAN[[#This Row],[Profit]]/Orders_CLEAN[[#This Row],[LineTotal]]&gt;=0.15, "Medium", "Low")), "Quantity Error!")</f>
        <v>Medium</v>
      </c>
      <c r="V2452" s="8" t="str">
        <f>IF(COUNTIF(Returns[OrderID], Orders_CLEAN[[#This Row],[OrderID]])&gt;0, "Yes", "No")</f>
        <v>No</v>
      </c>
      <c r="W2452" s="19">
        <f>IF(Orders_CLEAN[[#This Row],[Returned]]="Yes",1,0)</f>
        <v>0</v>
      </c>
    </row>
    <row r="2453" spans="1:23" x14ac:dyDescent="0.2">
      <c r="A2453" t="s">
        <v>3365</v>
      </c>
      <c r="B2453" s="5">
        <v>45377</v>
      </c>
      <c r="C2453" s="5" t="str">
        <f>IF(Orders_CLEAN[[#This Row],[Quantity]]="", "Quantity Error!", "Q"&amp;ROUNDUP(MONTH(Orders_CLEAN[[#This Row],[OrderDate]])/3,0))</f>
        <v>Q1</v>
      </c>
      <c r="D2453" t="s">
        <v>510</v>
      </c>
      <c r="E2453" t="str">
        <f>_xlfn.XLOOKUP(Orders_CLEAN[[#This Row],[CustomerID]],Customers[CustomerID],Customers[CustomerName])</f>
        <v>Anja Sithole</v>
      </c>
      <c r="F2453" t="s">
        <v>216</v>
      </c>
      <c r="G2453" t="str">
        <f>_xlfn.XLOOKUP(Orders_CLEAN[[#This Row],[ProductID]],Products[ProductID],Products[ProductName])</f>
        <v>Pens Model 1</v>
      </c>
      <c r="H2453" t="str">
        <f>_xlfn.XLOOKUP(Orders_CLEAN[[#This Row],[ProductName]],Products[ProductName],Products[Category])</f>
        <v>Office Supplies</v>
      </c>
      <c r="I2453" s="6">
        <f>_xlfn.XLOOKUP(Orders_CLEAN[[#This Row],[ProductID]],Products[ProductID],Products[Cost])</f>
        <v>640.09</v>
      </c>
      <c r="J2453">
        <v>12</v>
      </c>
      <c r="K2453" s="6">
        <v>1169.26</v>
      </c>
      <c r="L2453" s="7">
        <v>0.15</v>
      </c>
      <c r="M2453" t="s">
        <v>27</v>
      </c>
      <c r="N2453" t="s">
        <v>47</v>
      </c>
      <c r="O2453" t="str">
        <f>_xlfn.XLOOKUP(Orders_CLEAN[[#This Row],[Region]],Region_lookup[RegionCode],Region_lookup[RegionName])</f>
        <v>Eastern Cape</v>
      </c>
      <c r="P2453" t="s">
        <v>58</v>
      </c>
      <c r="Q2453" t="str">
        <f>_xlfn.XLOOKUP(Orders_CLEAN[[#This Row],[EmployeeID]],Employees[EmployeeID],Employees[EmployeeName])</f>
        <v>Palesa Steyn</v>
      </c>
      <c r="R2453" s="8">
        <f>Orders_CLEAN[[#This Row],[Quantity]]*Orders_CLEAN[[#This Row],[UnitPrice]]*(1-Orders_CLEAN[[#This Row],[Discount]])</f>
        <v>11926.451999999999</v>
      </c>
      <c r="S2453" s="8">
        <f>Orders_CLEAN[[#This Row],[Cost]]*Orders_CLEAN[[#This Row],[Quantity]]</f>
        <v>7681.08</v>
      </c>
      <c r="T2453" s="8">
        <f>Orders_CLEAN[[#This Row],[LineTotal]]-Orders_CLEAN[[#This Row],[LineCost]]</f>
        <v>4245.3719999999994</v>
      </c>
      <c r="U2453" s="8" t="str">
        <f>IFERROR(IF(Orders_CLEAN[[#This Row],[Profit]]/Orders_CLEAN[[#This Row],[LineTotal]]&gt;0.3, "High", IF(Orders_CLEAN[[#This Row],[Profit]]/Orders_CLEAN[[#This Row],[LineTotal]]&gt;=0.15, "Medium", "Low")), "Quantity Error!")</f>
        <v>High</v>
      </c>
      <c r="V2453" s="8" t="str">
        <f>IF(COUNTIF(Returns[OrderID], Orders_CLEAN[[#This Row],[OrderID]])&gt;0, "Yes", "No")</f>
        <v>No</v>
      </c>
      <c r="W2453" s="19">
        <f>IF(Orders_CLEAN[[#This Row],[Returned]]="Yes",1,0)</f>
        <v>0</v>
      </c>
    </row>
    <row r="2454" spans="1:23" x14ac:dyDescent="0.2">
      <c r="A2454" t="s">
        <v>3367</v>
      </c>
      <c r="B2454" s="5">
        <v>45527</v>
      </c>
      <c r="C2454" s="5" t="str">
        <f>IF(Orders_CLEAN[[#This Row],[Quantity]]="", "Quantity Error!", "Q"&amp;ROUNDUP(MONTH(Orders_CLEAN[[#This Row],[OrderDate]])/3,0))</f>
        <v>Q3</v>
      </c>
      <c r="D2454" t="s">
        <v>198</v>
      </c>
      <c r="E2454" t="str">
        <f>_xlfn.XLOOKUP(Orders_CLEAN[[#This Row],[CustomerID]],Customers[CustomerID],Customers[CustomerName])</f>
        <v>Nomsa Mahlangu</v>
      </c>
      <c r="F2454" t="s">
        <v>178</v>
      </c>
      <c r="G2454" t="str">
        <f>_xlfn.XLOOKUP(Orders_CLEAN[[#This Row],[ProductID]],Products[ProductID],Products[ProductName])</f>
        <v>Chairs Model 2</v>
      </c>
      <c r="H2454" t="str">
        <f>_xlfn.XLOOKUP(Orders_CLEAN[[#This Row],[ProductName]],Products[ProductName],Products[Category])</f>
        <v>Furniture</v>
      </c>
      <c r="I2454" s="6">
        <f>_xlfn.XLOOKUP(Orders_CLEAN[[#This Row],[ProductID]],Products[ProductID],Products[Cost])</f>
        <v>116.9</v>
      </c>
      <c r="J2454">
        <v>3</v>
      </c>
      <c r="K2454" s="6">
        <v>253.46</v>
      </c>
      <c r="L2454" s="7">
        <v>0.05</v>
      </c>
      <c r="M2454" t="s">
        <v>62</v>
      </c>
      <c r="N2454" t="s">
        <v>47</v>
      </c>
      <c r="O2454" t="str">
        <f>_xlfn.XLOOKUP(Orders_CLEAN[[#This Row],[Region]],Region_lookup[RegionCode],Region_lookup[RegionName])</f>
        <v>Eastern Cape</v>
      </c>
      <c r="P2454" t="s">
        <v>58</v>
      </c>
      <c r="Q2454" t="str">
        <f>_xlfn.XLOOKUP(Orders_CLEAN[[#This Row],[EmployeeID]],Employees[EmployeeID],Employees[EmployeeName])</f>
        <v>Palesa Steyn</v>
      </c>
      <c r="R2454" s="8">
        <f>Orders_CLEAN[[#This Row],[Quantity]]*Orders_CLEAN[[#This Row],[UnitPrice]]*(1-Orders_CLEAN[[#This Row],[Discount]])</f>
        <v>722.36099999999999</v>
      </c>
      <c r="S2454" s="8">
        <f>Orders_CLEAN[[#This Row],[Cost]]*Orders_CLEAN[[#This Row],[Quantity]]</f>
        <v>350.70000000000005</v>
      </c>
      <c r="T2454" s="8">
        <f>Orders_CLEAN[[#This Row],[LineTotal]]-Orders_CLEAN[[#This Row],[LineCost]]</f>
        <v>371.66099999999994</v>
      </c>
      <c r="U2454" s="8" t="str">
        <f>IFERROR(IF(Orders_CLEAN[[#This Row],[Profit]]/Orders_CLEAN[[#This Row],[LineTotal]]&gt;0.3, "High", IF(Orders_CLEAN[[#This Row],[Profit]]/Orders_CLEAN[[#This Row],[LineTotal]]&gt;=0.15, "Medium", "Low")), "Quantity Error!")</f>
        <v>High</v>
      </c>
      <c r="V2454" s="8" t="str">
        <f>IF(COUNTIF(Returns[OrderID], Orders_CLEAN[[#This Row],[OrderID]])&gt;0, "Yes", "No")</f>
        <v>No</v>
      </c>
      <c r="W2454" s="19">
        <f>IF(Orders_CLEAN[[#This Row],[Returned]]="Yes",1,0)</f>
        <v>0</v>
      </c>
    </row>
    <row r="2455" spans="1:23" x14ac:dyDescent="0.2">
      <c r="A2455" t="s">
        <v>3368</v>
      </c>
      <c r="B2455" s="5">
        <v>45520</v>
      </c>
      <c r="C2455" s="5" t="str">
        <f>IF(Orders_CLEAN[[#This Row],[Quantity]]="", "Quantity Error!", "Q"&amp;ROUNDUP(MONTH(Orders_CLEAN[[#This Row],[OrderDate]])/3,0))</f>
        <v>Q3</v>
      </c>
      <c r="D2455" t="s">
        <v>123</v>
      </c>
      <c r="E2455" t="str">
        <f>_xlfn.XLOOKUP(Orders_CLEAN[[#This Row],[CustomerID]],Customers[CustomerID],Customers[CustomerName])</f>
        <v>Nomvula Steyn</v>
      </c>
      <c r="F2455" t="s">
        <v>85</v>
      </c>
      <c r="G2455" t="str">
        <f>_xlfn.XLOOKUP(Orders_CLEAN[[#This Row],[ProductID]],Products[ProductID],Products[ProductName])</f>
        <v>Monitors Model 3</v>
      </c>
      <c r="H2455" t="str">
        <f>_xlfn.XLOOKUP(Orders_CLEAN[[#This Row],[ProductName]],Products[ProductName],Products[Category])</f>
        <v>Technology</v>
      </c>
      <c r="I2455" s="6">
        <f>_xlfn.XLOOKUP(Orders_CLEAN[[#This Row],[ProductID]],Products[ProductID],Products[Cost])</f>
        <v>710.37</v>
      </c>
      <c r="J2455">
        <v>11</v>
      </c>
      <c r="K2455" s="6">
        <v>979.52</v>
      </c>
      <c r="L2455" s="7">
        <v>0</v>
      </c>
      <c r="M2455" t="s">
        <v>36</v>
      </c>
      <c r="N2455" t="s">
        <v>31</v>
      </c>
      <c r="O2455" t="str">
        <f>_xlfn.XLOOKUP(Orders_CLEAN[[#This Row],[Region]],Region_lookup[RegionCode],Region_lookup[RegionName])</f>
        <v>Gauteng</v>
      </c>
      <c r="P2455" t="s">
        <v>32</v>
      </c>
      <c r="Q2455" t="str">
        <f>_xlfn.XLOOKUP(Orders_CLEAN[[#This Row],[EmployeeID]],Employees[EmployeeID],Employees[EmployeeName])</f>
        <v>Nomvula Mokoena</v>
      </c>
      <c r="R2455" s="8">
        <f>Orders_CLEAN[[#This Row],[Quantity]]*Orders_CLEAN[[#This Row],[UnitPrice]]*(1-Orders_CLEAN[[#This Row],[Discount]])</f>
        <v>10774.72</v>
      </c>
      <c r="S2455" s="8">
        <f>Orders_CLEAN[[#This Row],[Cost]]*Orders_CLEAN[[#This Row],[Quantity]]</f>
        <v>7814.07</v>
      </c>
      <c r="T2455" s="8">
        <f>Orders_CLEAN[[#This Row],[LineTotal]]-Orders_CLEAN[[#This Row],[LineCost]]</f>
        <v>2960.6499999999996</v>
      </c>
      <c r="U2455" s="8" t="str">
        <f>IFERROR(IF(Orders_CLEAN[[#This Row],[Profit]]/Orders_CLEAN[[#This Row],[LineTotal]]&gt;0.3, "High", IF(Orders_CLEAN[[#This Row],[Profit]]/Orders_CLEAN[[#This Row],[LineTotal]]&gt;=0.15, "Medium", "Low")), "Quantity Error!")</f>
        <v>Medium</v>
      </c>
      <c r="V2455" s="8" t="str">
        <f>IF(COUNTIF(Returns[OrderID], Orders_CLEAN[[#This Row],[OrderID]])&gt;0, "Yes", "No")</f>
        <v>No</v>
      </c>
      <c r="W2455" s="19">
        <f>IF(Orders_CLEAN[[#This Row],[Returned]]="Yes",1,0)</f>
        <v>0</v>
      </c>
    </row>
    <row r="2456" spans="1:23" x14ac:dyDescent="0.2">
      <c r="A2456" t="s">
        <v>3369</v>
      </c>
      <c r="B2456" s="5">
        <v>45390</v>
      </c>
      <c r="C2456" s="5" t="str">
        <f>IF(Orders_CLEAN[[#This Row],[Quantity]]="", "Quantity Error!", "Q"&amp;ROUNDUP(MONTH(Orders_CLEAN[[#This Row],[OrderDate]])/3,0))</f>
        <v>Q2</v>
      </c>
      <c r="D2456" t="s">
        <v>424</v>
      </c>
      <c r="E2456" t="str">
        <f>_xlfn.XLOOKUP(Orders_CLEAN[[#This Row],[CustomerID]],Customers[CustomerID],Customers[CustomerName])</f>
        <v>Lerato Khumalo</v>
      </c>
      <c r="F2456" t="s">
        <v>108</v>
      </c>
      <c r="G2456" t="str">
        <f>_xlfn.XLOOKUP(Orders_CLEAN[[#This Row],[ProductID]],Products[ProductID],Products[ProductName])</f>
        <v>Staplers Model 2</v>
      </c>
      <c r="H2456" t="str">
        <f>_xlfn.XLOOKUP(Orders_CLEAN[[#This Row],[ProductName]],Products[ProductName],Products[Category])</f>
        <v>Office Supplies</v>
      </c>
      <c r="I2456" s="6">
        <f>_xlfn.XLOOKUP(Orders_CLEAN[[#This Row],[ProductID]],Products[ProductID],Products[Cost])</f>
        <v>723.21</v>
      </c>
      <c r="J2456">
        <v>4</v>
      </c>
      <c r="K2456" s="6">
        <v>1348.08</v>
      </c>
      <c r="L2456" s="7">
        <v>0</v>
      </c>
      <c r="M2456" t="s">
        <v>13</v>
      </c>
      <c r="N2456" t="s">
        <v>14</v>
      </c>
      <c r="O2456" t="str">
        <f>_xlfn.XLOOKUP(Orders_CLEAN[[#This Row],[Region]],Region_lookup[RegionCode],Region_lookup[RegionName])</f>
        <v>Western Cape</v>
      </c>
      <c r="P2456" t="s">
        <v>82</v>
      </c>
      <c r="Q2456" t="str">
        <f>_xlfn.XLOOKUP(Orders_CLEAN[[#This Row],[EmployeeID]],Employees[EmployeeID],Employees[EmployeeName])</f>
        <v>Thabo Pretorius</v>
      </c>
      <c r="R2456" s="8">
        <f>Orders_CLEAN[[#This Row],[Quantity]]*Orders_CLEAN[[#This Row],[UnitPrice]]*(1-Orders_CLEAN[[#This Row],[Discount]])</f>
        <v>5392.32</v>
      </c>
      <c r="S2456" s="8">
        <f>Orders_CLEAN[[#This Row],[Cost]]*Orders_CLEAN[[#This Row],[Quantity]]</f>
        <v>2892.84</v>
      </c>
      <c r="T2456" s="8">
        <f>Orders_CLEAN[[#This Row],[LineTotal]]-Orders_CLEAN[[#This Row],[LineCost]]</f>
        <v>2499.4799999999996</v>
      </c>
      <c r="U2456" s="8" t="str">
        <f>IFERROR(IF(Orders_CLEAN[[#This Row],[Profit]]/Orders_CLEAN[[#This Row],[LineTotal]]&gt;0.3, "High", IF(Orders_CLEAN[[#This Row],[Profit]]/Orders_CLEAN[[#This Row],[LineTotal]]&gt;=0.15, "Medium", "Low")), "Quantity Error!")</f>
        <v>High</v>
      </c>
      <c r="V2456" s="8" t="str">
        <f>IF(COUNTIF(Returns[OrderID], Orders_CLEAN[[#This Row],[OrderID]])&gt;0, "Yes", "No")</f>
        <v>No</v>
      </c>
      <c r="W2456" s="19">
        <f>IF(Orders_CLEAN[[#This Row],[Returned]]="Yes",1,0)</f>
        <v>0</v>
      </c>
    </row>
    <row r="2457" spans="1:23" x14ac:dyDescent="0.2">
      <c r="A2457" t="s">
        <v>3370</v>
      </c>
      <c r="B2457" s="5">
        <v>45419</v>
      </c>
      <c r="C2457" s="5" t="str">
        <f>IF(Orders_CLEAN[[#This Row],[Quantity]]="", "Quantity Error!", "Q"&amp;ROUNDUP(MONTH(Orders_CLEAN[[#This Row],[OrderDate]])/3,0))</f>
        <v>Q2</v>
      </c>
      <c r="D2457" t="s">
        <v>18</v>
      </c>
      <c r="E2457" t="str">
        <f>_xlfn.XLOOKUP(Orders_CLEAN[[#This Row],[CustomerID]],Customers[CustomerID],Customers[CustomerName])</f>
        <v>Precious Ndlovu</v>
      </c>
      <c r="F2457" t="s">
        <v>269</v>
      </c>
      <c r="G2457" t="str">
        <f>_xlfn.XLOOKUP(Orders_CLEAN[[#This Row],[ProductID]],Products[ProductID],Products[ProductName])</f>
        <v>Binders Model 1</v>
      </c>
      <c r="H2457" t="str">
        <f>_xlfn.XLOOKUP(Orders_CLEAN[[#This Row],[ProductName]],Products[ProductName],Products[Category])</f>
        <v>Office Supplies</v>
      </c>
      <c r="I2457" s="6">
        <f>_xlfn.XLOOKUP(Orders_CLEAN[[#This Row],[ProductID]],Products[ProductID],Products[Cost])</f>
        <v>454.91</v>
      </c>
      <c r="J2457">
        <v>9</v>
      </c>
      <c r="K2457" s="6">
        <v>865.02</v>
      </c>
      <c r="L2457" s="7">
        <v>0</v>
      </c>
      <c r="M2457" t="s">
        <v>27</v>
      </c>
      <c r="N2457" t="s">
        <v>21</v>
      </c>
      <c r="O2457" t="str">
        <f>_xlfn.XLOOKUP(Orders_CLEAN[[#This Row],[Region]],Region_lookup[RegionCode],Region_lookup[RegionName])</f>
        <v>KwaZulu-Natal</v>
      </c>
      <c r="P2457" t="s">
        <v>22</v>
      </c>
      <c r="Q2457" t="str">
        <f>_xlfn.XLOOKUP(Orders_CLEAN[[#This Row],[EmployeeID]],Employees[EmployeeID],Employees[EmployeeName])</f>
        <v>Thabo Le Roux</v>
      </c>
      <c r="R2457" s="8">
        <f>Orders_CLEAN[[#This Row],[Quantity]]*Orders_CLEAN[[#This Row],[UnitPrice]]*(1-Orders_CLEAN[[#This Row],[Discount]])</f>
        <v>7785.18</v>
      </c>
      <c r="S2457" s="8">
        <f>Orders_CLEAN[[#This Row],[Cost]]*Orders_CLEAN[[#This Row],[Quantity]]</f>
        <v>4094.19</v>
      </c>
      <c r="T2457" s="8">
        <f>Orders_CLEAN[[#This Row],[LineTotal]]-Orders_CLEAN[[#This Row],[LineCost]]</f>
        <v>3690.9900000000002</v>
      </c>
      <c r="U2457" s="8" t="str">
        <f>IFERROR(IF(Orders_CLEAN[[#This Row],[Profit]]/Orders_CLEAN[[#This Row],[LineTotal]]&gt;0.3, "High", IF(Orders_CLEAN[[#This Row],[Profit]]/Orders_CLEAN[[#This Row],[LineTotal]]&gt;=0.15, "Medium", "Low")), "Quantity Error!")</f>
        <v>High</v>
      </c>
      <c r="V2457" s="8" t="str">
        <f>IF(COUNTIF(Returns[OrderID], Orders_CLEAN[[#This Row],[OrderID]])&gt;0, "Yes", "No")</f>
        <v>No</v>
      </c>
      <c r="W2457" s="19">
        <f>IF(Orders_CLEAN[[#This Row],[Returned]]="Yes",1,0)</f>
        <v>0</v>
      </c>
    </row>
    <row r="2458" spans="1:23" x14ac:dyDescent="0.2">
      <c r="A2458" t="s">
        <v>3372</v>
      </c>
      <c r="B2458" s="5">
        <v>45721</v>
      </c>
      <c r="C2458" s="5" t="str">
        <f>IF(Orders_CLEAN[[#This Row],[Quantity]]="", "Quantity Error!", "Q"&amp;ROUNDUP(MONTH(Orders_CLEAN[[#This Row],[OrderDate]])/3,0))</f>
        <v>Q1</v>
      </c>
      <c r="D2458" t="s">
        <v>321</v>
      </c>
      <c r="E2458" t="str">
        <f>_xlfn.XLOOKUP(Orders_CLEAN[[#This Row],[CustomerID]],Customers[CustomerID],Customers[CustomerName])</f>
        <v>Nomvula Le Roux</v>
      </c>
      <c r="F2458" t="s">
        <v>73</v>
      </c>
      <c r="G2458" t="str">
        <f>_xlfn.XLOOKUP(Orders_CLEAN[[#This Row],[ProductID]],Products[ProductID],Products[ProductName])</f>
        <v>Tables Model 1</v>
      </c>
      <c r="H2458" t="str">
        <f>_xlfn.XLOOKUP(Orders_CLEAN[[#This Row],[ProductName]],Products[ProductName],Products[Category])</f>
        <v>Furniture</v>
      </c>
      <c r="I2458" s="6">
        <f>_xlfn.XLOOKUP(Orders_CLEAN[[#This Row],[ProductID]],Products[ProductID],Products[Cost])</f>
        <v>469.73</v>
      </c>
      <c r="J2458">
        <v>11</v>
      </c>
      <c r="K2458" s="6">
        <v>954.16</v>
      </c>
      <c r="L2458" s="7">
        <v>0.2</v>
      </c>
      <c r="M2458" t="s">
        <v>27</v>
      </c>
      <c r="N2458" t="s">
        <v>21</v>
      </c>
      <c r="O2458" t="str">
        <f>_xlfn.XLOOKUP(Orders_CLEAN[[#This Row],[Region]],Region_lookup[RegionCode],Region_lookup[RegionName])</f>
        <v>KwaZulu-Natal</v>
      </c>
      <c r="P2458" t="s">
        <v>22</v>
      </c>
      <c r="Q2458" t="str">
        <f>_xlfn.XLOOKUP(Orders_CLEAN[[#This Row],[EmployeeID]],Employees[EmployeeID],Employees[EmployeeName])</f>
        <v>Thabo Le Roux</v>
      </c>
      <c r="R2458" s="8">
        <f>Orders_CLEAN[[#This Row],[Quantity]]*Orders_CLEAN[[#This Row],[UnitPrice]]*(1-Orders_CLEAN[[#This Row],[Discount]])</f>
        <v>8396.6080000000002</v>
      </c>
      <c r="S2458" s="8">
        <f>Orders_CLEAN[[#This Row],[Cost]]*Orders_CLEAN[[#This Row],[Quantity]]</f>
        <v>5167.0300000000007</v>
      </c>
      <c r="T2458" s="8">
        <f>Orders_CLEAN[[#This Row],[LineTotal]]-Orders_CLEAN[[#This Row],[LineCost]]</f>
        <v>3229.5779999999995</v>
      </c>
      <c r="U2458" s="8" t="str">
        <f>IFERROR(IF(Orders_CLEAN[[#This Row],[Profit]]/Orders_CLEAN[[#This Row],[LineTotal]]&gt;0.3, "High", IF(Orders_CLEAN[[#This Row],[Profit]]/Orders_CLEAN[[#This Row],[LineTotal]]&gt;=0.15, "Medium", "Low")), "Quantity Error!")</f>
        <v>High</v>
      </c>
      <c r="V2458" s="8" t="str">
        <f>IF(COUNTIF(Returns[OrderID], Orders_CLEAN[[#This Row],[OrderID]])&gt;0, "Yes", "No")</f>
        <v>No</v>
      </c>
      <c r="W2458" s="19">
        <f>IF(Orders_CLEAN[[#This Row],[Returned]]="Yes",1,0)</f>
        <v>0</v>
      </c>
    </row>
    <row r="2459" spans="1:23" x14ac:dyDescent="0.2">
      <c r="A2459" t="s">
        <v>3373</v>
      </c>
      <c r="B2459" s="5">
        <v>45570</v>
      </c>
      <c r="C2459" s="5" t="str">
        <f>IF(Orders_CLEAN[[#This Row],[Quantity]]="", "Quantity Error!", "Q"&amp;ROUNDUP(MONTH(Orders_CLEAN[[#This Row],[OrderDate]])/3,0))</f>
        <v>Q4</v>
      </c>
      <c r="D2459" t="s">
        <v>187</v>
      </c>
      <c r="E2459" t="str">
        <f>_xlfn.XLOOKUP(Orders_CLEAN[[#This Row],[CustomerID]],Customers[CustomerID],Customers[CustomerName])</f>
        <v>Pieter Joubert</v>
      </c>
      <c r="F2459" t="s">
        <v>81</v>
      </c>
      <c r="G2459" t="str">
        <f>_xlfn.XLOOKUP(Orders_CLEAN[[#This Row],[ProductID]],Products[ProductID],Products[ProductName])</f>
        <v>Envelopes Model 2</v>
      </c>
      <c r="H2459" t="str">
        <f>_xlfn.XLOOKUP(Orders_CLEAN[[#This Row],[ProductName]],Products[ProductName],Products[Category])</f>
        <v>Office Supplies</v>
      </c>
      <c r="I2459" s="6">
        <f>_xlfn.XLOOKUP(Orders_CLEAN[[#This Row],[ProductID]],Products[ProductID],Products[Cost])</f>
        <v>599.25</v>
      </c>
      <c r="J2459">
        <v>3</v>
      </c>
      <c r="K2459" s="6">
        <v>849.05</v>
      </c>
      <c r="L2459" s="7">
        <v>0</v>
      </c>
      <c r="M2459" t="s">
        <v>27</v>
      </c>
      <c r="N2459" t="s">
        <v>14</v>
      </c>
      <c r="O2459" t="str">
        <f>_xlfn.XLOOKUP(Orders_CLEAN[[#This Row],[Region]],Region_lookup[RegionCode],Region_lookup[RegionName])</f>
        <v>Western Cape</v>
      </c>
      <c r="P2459" t="s">
        <v>82</v>
      </c>
      <c r="Q2459" t="str">
        <f>_xlfn.XLOOKUP(Orders_CLEAN[[#This Row],[EmployeeID]],Employees[EmployeeID],Employees[EmployeeName])</f>
        <v>Thabo Pretorius</v>
      </c>
      <c r="R2459" s="8">
        <f>Orders_CLEAN[[#This Row],[Quantity]]*Orders_CLEAN[[#This Row],[UnitPrice]]*(1-Orders_CLEAN[[#This Row],[Discount]])</f>
        <v>2547.1499999999996</v>
      </c>
      <c r="S2459" s="8">
        <f>Orders_CLEAN[[#This Row],[Cost]]*Orders_CLEAN[[#This Row],[Quantity]]</f>
        <v>1797.75</v>
      </c>
      <c r="T2459" s="8">
        <f>Orders_CLEAN[[#This Row],[LineTotal]]-Orders_CLEAN[[#This Row],[LineCost]]</f>
        <v>749.39999999999964</v>
      </c>
      <c r="U2459" s="8" t="str">
        <f>IFERROR(IF(Orders_CLEAN[[#This Row],[Profit]]/Orders_CLEAN[[#This Row],[LineTotal]]&gt;0.3, "High", IF(Orders_CLEAN[[#This Row],[Profit]]/Orders_CLEAN[[#This Row],[LineTotal]]&gt;=0.15, "Medium", "Low")), "Quantity Error!")</f>
        <v>Medium</v>
      </c>
      <c r="V2459" s="8" t="str">
        <f>IF(COUNTIF(Returns[OrderID], Orders_CLEAN[[#This Row],[OrderID]])&gt;0, "Yes", "No")</f>
        <v>No</v>
      </c>
      <c r="W2459" s="19">
        <f>IF(Orders_CLEAN[[#This Row],[Returned]]="Yes",1,0)</f>
        <v>0</v>
      </c>
    </row>
    <row r="2460" spans="1:23" x14ac:dyDescent="0.2">
      <c r="A2460" t="s">
        <v>3374</v>
      </c>
      <c r="B2460" s="5">
        <v>45305</v>
      </c>
      <c r="C2460" s="5" t="str">
        <f>IF(Orders_CLEAN[[#This Row],[Quantity]]="", "Quantity Error!", "Q"&amp;ROUNDUP(MONTH(Orders_CLEAN[[#This Row],[OrderDate]])/3,0))</f>
        <v>Q1</v>
      </c>
      <c r="D2460" t="s">
        <v>246</v>
      </c>
      <c r="E2460" t="str">
        <f>_xlfn.XLOOKUP(Orders_CLEAN[[#This Row],[CustomerID]],Customers[CustomerID],Customers[CustomerName])</f>
        <v>Precious Steyn</v>
      </c>
      <c r="F2460" t="s">
        <v>78</v>
      </c>
      <c r="G2460" t="str">
        <f>_xlfn.XLOOKUP(Orders_CLEAN[[#This Row],[ProductID]],Products[ProductID],Products[ProductName])</f>
        <v>Desks Model 3</v>
      </c>
      <c r="H2460" t="str">
        <f>_xlfn.XLOOKUP(Orders_CLEAN[[#This Row],[ProductName]],Products[ProductName],Products[Category])</f>
        <v>Furniture</v>
      </c>
      <c r="I2460" s="6">
        <f>_xlfn.XLOOKUP(Orders_CLEAN[[#This Row],[ProductID]],Products[ProductID],Products[Cost])</f>
        <v>388.07</v>
      </c>
      <c r="J2460">
        <v>3</v>
      </c>
      <c r="K2460" s="6">
        <v>782.41</v>
      </c>
      <c r="L2460" s="7">
        <v>0.1</v>
      </c>
      <c r="M2460" t="s">
        <v>13</v>
      </c>
      <c r="N2460" t="s">
        <v>47</v>
      </c>
      <c r="O2460" t="str">
        <f>_xlfn.XLOOKUP(Orders_CLEAN[[#This Row],[Region]],Region_lookup[RegionCode],Region_lookup[RegionName])</f>
        <v>Eastern Cape</v>
      </c>
      <c r="P2460" t="s">
        <v>58</v>
      </c>
      <c r="Q2460" t="str">
        <f>_xlfn.XLOOKUP(Orders_CLEAN[[#This Row],[EmployeeID]],Employees[EmployeeID],Employees[EmployeeName])</f>
        <v>Palesa Steyn</v>
      </c>
      <c r="R2460" s="8">
        <f>Orders_CLEAN[[#This Row],[Quantity]]*Orders_CLEAN[[#This Row],[UnitPrice]]*(1-Orders_CLEAN[[#This Row],[Discount]])</f>
        <v>2112.5070000000001</v>
      </c>
      <c r="S2460" s="8">
        <f>Orders_CLEAN[[#This Row],[Cost]]*Orders_CLEAN[[#This Row],[Quantity]]</f>
        <v>1164.21</v>
      </c>
      <c r="T2460" s="8">
        <f>Orders_CLEAN[[#This Row],[LineTotal]]-Orders_CLEAN[[#This Row],[LineCost]]</f>
        <v>948.29700000000003</v>
      </c>
      <c r="U2460" s="8" t="str">
        <f>IFERROR(IF(Orders_CLEAN[[#This Row],[Profit]]/Orders_CLEAN[[#This Row],[LineTotal]]&gt;0.3, "High", IF(Orders_CLEAN[[#This Row],[Profit]]/Orders_CLEAN[[#This Row],[LineTotal]]&gt;=0.15, "Medium", "Low")), "Quantity Error!")</f>
        <v>High</v>
      </c>
      <c r="V2460" s="8" t="str">
        <f>IF(COUNTIF(Returns[OrderID], Orders_CLEAN[[#This Row],[OrderID]])&gt;0, "Yes", "No")</f>
        <v>No</v>
      </c>
      <c r="W2460" s="19">
        <f>IF(Orders_CLEAN[[#This Row],[Returned]]="Yes",1,0)</f>
        <v>0</v>
      </c>
    </row>
    <row r="2461" spans="1:23" x14ac:dyDescent="0.2">
      <c r="A2461" t="s">
        <v>3375</v>
      </c>
      <c r="B2461" s="5">
        <v>45746</v>
      </c>
      <c r="C2461" s="5" t="str">
        <f>IF(Orders_CLEAN[[#This Row],[Quantity]]="", "Quantity Error!", "Q"&amp;ROUNDUP(MONTH(Orders_CLEAN[[#This Row],[OrderDate]])/3,0))</f>
        <v>Q1</v>
      </c>
      <c r="D2461" t="s">
        <v>204</v>
      </c>
      <c r="E2461" t="str">
        <f>_xlfn.XLOOKUP(Orders_CLEAN[[#This Row],[CustomerID]],Customers[CustomerID],Customers[CustomerName])</f>
        <v>Elmarie Mbatha</v>
      </c>
      <c r="F2461" t="s">
        <v>148</v>
      </c>
      <c r="G2461" t="str">
        <f>_xlfn.XLOOKUP(Orders_CLEAN[[#This Row],[ProductID]],Products[ProductID],Products[ProductName])</f>
        <v>Tables Model 3</v>
      </c>
      <c r="H2461" t="str">
        <f>_xlfn.XLOOKUP(Orders_CLEAN[[#This Row],[ProductName]],Products[ProductName],Products[Category])</f>
        <v>Furniture</v>
      </c>
      <c r="I2461" s="6">
        <f>_xlfn.XLOOKUP(Orders_CLEAN[[#This Row],[ProductID]],Products[ProductID],Products[Cost])</f>
        <v>190.89</v>
      </c>
      <c r="J2461">
        <v>9</v>
      </c>
      <c r="K2461" s="6">
        <v>243.15</v>
      </c>
      <c r="L2461" s="7">
        <v>0.1</v>
      </c>
      <c r="M2461" t="s">
        <v>13</v>
      </c>
      <c r="N2461" t="s">
        <v>14</v>
      </c>
      <c r="O2461" t="str">
        <f>_xlfn.XLOOKUP(Orders_CLEAN[[#This Row],[Region]],Region_lookup[RegionCode],Region_lookup[RegionName])</f>
        <v>Western Cape</v>
      </c>
      <c r="P2461" t="s">
        <v>15</v>
      </c>
      <c r="Q2461" t="str">
        <f>_xlfn.XLOOKUP(Orders_CLEAN[[#This Row],[EmployeeID]],Employees[EmployeeID],Employees[EmployeeName])</f>
        <v>Anja Fourie</v>
      </c>
      <c r="R2461" s="8">
        <f>Orders_CLEAN[[#This Row],[Quantity]]*Orders_CLEAN[[#This Row],[UnitPrice]]*(1-Orders_CLEAN[[#This Row],[Discount]])</f>
        <v>1969.5149999999999</v>
      </c>
      <c r="S2461" s="8">
        <f>Orders_CLEAN[[#This Row],[Cost]]*Orders_CLEAN[[#This Row],[Quantity]]</f>
        <v>1718.0099999999998</v>
      </c>
      <c r="T2461" s="8">
        <f>Orders_CLEAN[[#This Row],[LineTotal]]-Orders_CLEAN[[#This Row],[LineCost]]</f>
        <v>251.50500000000011</v>
      </c>
      <c r="U2461" s="8" t="str">
        <f>IFERROR(IF(Orders_CLEAN[[#This Row],[Profit]]/Orders_CLEAN[[#This Row],[LineTotal]]&gt;0.3, "High", IF(Orders_CLEAN[[#This Row],[Profit]]/Orders_CLEAN[[#This Row],[LineTotal]]&gt;=0.15, "Medium", "Low")), "Quantity Error!")</f>
        <v>Low</v>
      </c>
      <c r="V2461" s="8" t="str">
        <f>IF(COUNTIF(Returns[OrderID], Orders_CLEAN[[#This Row],[OrderID]])&gt;0, "Yes", "No")</f>
        <v>No</v>
      </c>
      <c r="W2461" s="19">
        <f>IF(Orders_CLEAN[[#This Row],[Returned]]="Yes",1,0)</f>
        <v>0</v>
      </c>
    </row>
    <row r="2462" spans="1:23" x14ac:dyDescent="0.2">
      <c r="A2462" t="s">
        <v>3376</v>
      </c>
      <c r="B2462" s="5">
        <v>45828</v>
      </c>
      <c r="C2462" s="5" t="str">
        <f>IF(Orders_CLEAN[[#This Row],[Quantity]]="", "Quantity Error!", "Q"&amp;ROUNDUP(MONTH(Orders_CLEAN[[#This Row],[OrderDate]])/3,0))</f>
        <v>Q2</v>
      </c>
      <c r="D2462" t="s">
        <v>404</v>
      </c>
      <c r="E2462" t="str">
        <f>_xlfn.XLOOKUP(Orders_CLEAN[[#This Row],[CustomerID]],Customers[CustomerID],Customers[CustomerName])</f>
        <v>Riaan Botha</v>
      </c>
      <c r="F2462" t="s">
        <v>85</v>
      </c>
      <c r="G2462" t="str">
        <f>_xlfn.XLOOKUP(Orders_CLEAN[[#This Row],[ProductID]],Products[ProductID],Products[ProductName])</f>
        <v>Monitors Model 3</v>
      </c>
      <c r="H2462" t="str">
        <f>_xlfn.XLOOKUP(Orders_CLEAN[[#This Row],[ProductName]],Products[ProductName],Products[Category])</f>
        <v>Technology</v>
      </c>
      <c r="I2462" s="6">
        <f>_xlfn.XLOOKUP(Orders_CLEAN[[#This Row],[ProductID]],Products[ProductID],Products[Cost])</f>
        <v>710.37</v>
      </c>
      <c r="J2462">
        <v>6</v>
      </c>
      <c r="K2462" s="6">
        <v>979.52</v>
      </c>
      <c r="L2462" s="7">
        <v>0</v>
      </c>
      <c r="M2462" t="s">
        <v>27</v>
      </c>
      <c r="N2462" t="s">
        <v>21</v>
      </c>
      <c r="O2462" t="str">
        <f>_xlfn.XLOOKUP(Orders_CLEAN[[#This Row],[Region]],Region_lookup[RegionCode],Region_lookup[RegionName])</f>
        <v>KwaZulu-Natal</v>
      </c>
      <c r="P2462" t="s">
        <v>170</v>
      </c>
      <c r="Q2462" t="str">
        <f>_xlfn.XLOOKUP(Orders_CLEAN[[#This Row],[EmployeeID]],Employees[EmployeeID],Employees[EmployeeName])</f>
        <v>Nomvula Le Roux</v>
      </c>
      <c r="R2462" s="8">
        <f>Orders_CLEAN[[#This Row],[Quantity]]*Orders_CLEAN[[#This Row],[UnitPrice]]*(1-Orders_CLEAN[[#This Row],[Discount]])</f>
        <v>5877.12</v>
      </c>
      <c r="S2462" s="8">
        <f>Orders_CLEAN[[#This Row],[Cost]]*Orders_CLEAN[[#This Row],[Quantity]]</f>
        <v>4262.22</v>
      </c>
      <c r="T2462" s="8">
        <f>Orders_CLEAN[[#This Row],[LineTotal]]-Orders_CLEAN[[#This Row],[LineCost]]</f>
        <v>1614.8999999999996</v>
      </c>
      <c r="U2462" s="8" t="str">
        <f>IFERROR(IF(Orders_CLEAN[[#This Row],[Profit]]/Orders_CLEAN[[#This Row],[LineTotal]]&gt;0.3, "High", IF(Orders_CLEAN[[#This Row],[Profit]]/Orders_CLEAN[[#This Row],[LineTotal]]&gt;=0.15, "Medium", "Low")), "Quantity Error!")</f>
        <v>Medium</v>
      </c>
      <c r="V2462" s="8" t="str">
        <f>IF(COUNTIF(Returns[OrderID], Orders_CLEAN[[#This Row],[OrderID]])&gt;0, "Yes", "No")</f>
        <v>No</v>
      </c>
      <c r="W2462" s="19">
        <f>IF(Orders_CLEAN[[#This Row],[Returned]]="Yes",1,0)</f>
        <v>0</v>
      </c>
    </row>
    <row r="2463" spans="1:23" x14ac:dyDescent="0.2">
      <c r="A2463" t="s">
        <v>3378</v>
      </c>
      <c r="B2463" s="5">
        <v>45408</v>
      </c>
      <c r="C2463" s="5" t="str">
        <f>IF(Orders_CLEAN[[#This Row],[Quantity]]="", "Quantity Error!", "Q"&amp;ROUNDUP(MONTH(Orders_CLEAN[[#This Row],[OrderDate]])/3,0))</f>
        <v>Q2</v>
      </c>
      <c r="D2463" t="s">
        <v>18</v>
      </c>
      <c r="E2463" t="str">
        <f>_xlfn.XLOOKUP(Orders_CLEAN[[#This Row],[CustomerID]],Customers[CustomerID],Customers[CustomerName])</f>
        <v>Precious Ndlovu</v>
      </c>
      <c r="F2463" t="s">
        <v>46</v>
      </c>
      <c r="G2463" t="str">
        <f>_xlfn.XLOOKUP(Orders_CLEAN[[#This Row],[ProductID]],Products[ProductID],Products[ProductName])</f>
        <v>Tables Model 4</v>
      </c>
      <c r="H2463" t="str">
        <f>_xlfn.XLOOKUP(Orders_CLEAN[[#This Row],[ProductName]],Products[ProductName],Products[Category])</f>
        <v>Furniture</v>
      </c>
      <c r="I2463" s="6">
        <f>_xlfn.XLOOKUP(Orders_CLEAN[[#This Row],[ProductID]],Products[ProductID],Products[Cost])</f>
        <v>707.97</v>
      </c>
      <c r="J2463">
        <v>7</v>
      </c>
      <c r="K2463" s="6">
        <v>1262.55</v>
      </c>
      <c r="L2463" s="7">
        <v>0.1</v>
      </c>
      <c r="M2463" t="s">
        <v>27</v>
      </c>
      <c r="N2463" t="s">
        <v>21</v>
      </c>
      <c r="O2463" t="str">
        <f>_xlfn.XLOOKUP(Orders_CLEAN[[#This Row],[Region]],Region_lookup[RegionCode],Region_lookup[RegionName])</f>
        <v>KwaZulu-Natal</v>
      </c>
      <c r="P2463" t="s">
        <v>97</v>
      </c>
      <c r="Q2463" t="str">
        <f>_xlfn.XLOOKUP(Orders_CLEAN[[#This Row],[EmployeeID]],Employees[EmployeeID],Employees[EmployeeName])</f>
        <v>Bongani Sithole</v>
      </c>
      <c r="R2463" s="8">
        <f>Orders_CLEAN[[#This Row],[Quantity]]*Orders_CLEAN[[#This Row],[UnitPrice]]*(1-Orders_CLEAN[[#This Row],[Discount]])</f>
        <v>7954.0650000000005</v>
      </c>
      <c r="S2463" s="8">
        <f>Orders_CLEAN[[#This Row],[Cost]]*Orders_CLEAN[[#This Row],[Quantity]]</f>
        <v>4955.79</v>
      </c>
      <c r="T2463" s="8">
        <f>Orders_CLEAN[[#This Row],[LineTotal]]-Orders_CLEAN[[#This Row],[LineCost]]</f>
        <v>2998.2750000000005</v>
      </c>
      <c r="U2463" s="8" t="str">
        <f>IFERROR(IF(Orders_CLEAN[[#This Row],[Profit]]/Orders_CLEAN[[#This Row],[LineTotal]]&gt;0.3, "High", IF(Orders_CLEAN[[#This Row],[Profit]]/Orders_CLEAN[[#This Row],[LineTotal]]&gt;=0.15, "Medium", "Low")), "Quantity Error!")</f>
        <v>High</v>
      </c>
      <c r="V2463" s="8" t="str">
        <f>IF(COUNTIF(Returns[OrderID], Orders_CLEAN[[#This Row],[OrderID]])&gt;0, "Yes", "No")</f>
        <v>No</v>
      </c>
      <c r="W2463" s="19">
        <f>IF(Orders_CLEAN[[#This Row],[Returned]]="Yes",1,0)</f>
        <v>0</v>
      </c>
    </row>
    <row r="2464" spans="1:23" x14ac:dyDescent="0.2">
      <c r="A2464" t="s">
        <v>3379</v>
      </c>
      <c r="B2464" s="5">
        <v>45410</v>
      </c>
      <c r="C2464" s="5" t="str">
        <f>IF(Orders_CLEAN[[#This Row],[Quantity]]="", "Quantity Error!", "Q"&amp;ROUNDUP(MONTH(Orders_CLEAN[[#This Row],[OrderDate]])/3,0))</f>
        <v>Q2</v>
      </c>
      <c r="D2464" t="s">
        <v>448</v>
      </c>
      <c r="E2464" t="str">
        <f>_xlfn.XLOOKUP(Orders_CLEAN[[#This Row],[CustomerID]],Customers[CustomerID],Customers[CustomerName])</f>
        <v>Werner Van Der Merwe</v>
      </c>
      <c r="F2464" t="s">
        <v>26</v>
      </c>
      <c r="G2464" t="str">
        <f>_xlfn.XLOOKUP(Orders_CLEAN[[#This Row],[ProductID]],Products[ProductID],Products[ProductName])</f>
        <v>Bookcases Model 3</v>
      </c>
      <c r="H2464" t="str">
        <f>_xlfn.XLOOKUP(Orders_CLEAN[[#This Row],[ProductName]],Products[ProductName],Products[Category])</f>
        <v>Furniture</v>
      </c>
      <c r="I2464" s="6">
        <f>_xlfn.XLOOKUP(Orders_CLEAN[[#This Row],[ProductID]],Products[ProductID],Products[Cost])</f>
        <v>431.57</v>
      </c>
      <c r="J2464">
        <v>2</v>
      </c>
      <c r="K2464" s="6">
        <v>725.92</v>
      </c>
      <c r="L2464" s="7">
        <v>0.2</v>
      </c>
      <c r="M2464" t="s">
        <v>27</v>
      </c>
      <c r="N2464" t="s">
        <v>47</v>
      </c>
      <c r="O2464" t="str">
        <f>_xlfn.XLOOKUP(Orders_CLEAN[[#This Row],[Region]],Region_lookup[RegionCode],Region_lookup[RegionName])</f>
        <v>Eastern Cape</v>
      </c>
      <c r="P2464" t="s">
        <v>75</v>
      </c>
      <c r="Q2464" t="str">
        <f>_xlfn.XLOOKUP(Orders_CLEAN[[#This Row],[EmployeeID]],Employees[EmployeeID],Employees[EmployeeName])</f>
        <v>Francois Steyn</v>
      </c>
      <c r="R2464" s="8">
        <f>Orders_CLEAN[[#This Row],[Quantity]]*Orders_CLEAN[[#This Row],[UnitPrice]]*(1-Orders_CLEAN[[#This Row],[Discount]])</f>
        <v>1161.472</v>
      </c>
      <c r="S2464" s="8">
        <f>Orders_CLEAN[[#This Row],[Cost]]*Orders_CLEAN[[#This Row],[Quantity]]</f>
        <v>863.14</v>
      </c>
      <c r="T2464" s="8">
        <f>Orders_CLEAN[[#This Row],[LineTotal]]-Orders_CLEAN[[#This Row],[LineCost]]</f>
        <v>298.33199999999999</v>
      </c>
      <c r="U2464" s="8" t="str">
        <f>IFERROR(IF(Orders_CLEAN[[#This Row],[Profit]]/Orders_CLEAN[[#This Row],[LineTotal]]&gt;0.3, "High", IF(Orders_CLEAN[[#This Row],[Profit]]/Orders_CLEAN[[#This Row],[LineTotal]]&gt;=0.15, "Medium", "Low")), "Quantity Error!")</f>
        <v>Medium</v>
      </c>
      <c r="V2464" s="8" t="str">
        <f>IF(COUNTIF(Returns[OrderID], Orders_CLEAN[[#This Row],[OrderID]])&gt;0, "Yes", "No")</f>
        <v>No</v>
      </c>
      <c r="W2464" s="19">
        <f>IF(Orders_CLEAN[[#This Row],[Returned]]="Yes",1,0)</f>
        <v>0</v>
      </c>
    </row>
    <row r="2465" spans="1:23" x14ac:dyDescent="0.2">
      <c r="A2465" t="s">
        <v>3380</v>
      </c>
      <c r="B2465" s="5">
        <v>45429</v>
      </c>
      <c r="C2465" s="5" t="str">
        <f>IF(Orders_CLEAN[[#This Row],[Quantity]]="", "Quantity Error!", "Q"&amp;ROUNDUP(MONTH(Orders_CLEAN[[#This Row],[OrderDate]])/3,0))</f>
        <v>Q2</v>
      </c>
      <c r="D2465" t="s">
        <v>994</v>
      </c>
      <c r="E2465" t="str">
        <f>_xlfn.XLOOKUP(Orders_CLEAN[[#This Row],[CustomerID]],Customers[CustomerID],Customers[CustomerName])</f>
        <v>Kagiso Van Der Merwe</v>
      </c>
      <c r="F2465" t="s">
        <v>61</v>
      </c>
      <c r="G2465" t="str">
        <f>_xlfn.XLOOKUP(Orders_CLEAN[[#This Row],[ProductID]],Products[ProductID],Products[ProductName])</f>
        <v>Laptops Model 4</v>
      </c>
      <c r="H2465" t="str">
        <f>_xlfn.XLOOKUP(Orders_CLEAN[[#This Row],[ProductName]],Products[ProductName],Products[Category])</f>
        <v>Technology</v>
      </c>
      <c r="I2465" s="6">
        <f>_xlfn.XLOOKUP(Orders_CLEAN[[#This Row],[ProductID]],Products[ProductID],Products[Cost])</f>
        <v>329.6</v>
      </c>
      <c r="J2465">
        <v>2</v>
      </c>
      <c r="K2465" s="6">
        <v>455.77</v>
      </c>
      <c r="L2465" s="7">
        <v>0</v>
      </c>
      <c r="M2465" t="s">
        <v>13</v>
      </c>
      <c r="N2465" t="s">
        <v>14</v>
      </c>
      <c r="O2465" t="str">
        <f>_xlfn.XLOOKUP(Orders_CLEAN[[#This Row],[Region]],Region_lookup[RegionCode],Region_lookup[RegionName])</f>
        <v>Western Cape</v>
      </c>
      <c r="P2465" t="s">
        <v>82</v>
      </c>
      <c r="Q2465" t="str">
        <f>_xlfn.XLOOKUP(Orders_CLEAN[[#This Row],[EmployeeID]],Employees[EmployeeID],Employees[EmployeeName])</f>
        <v>Thabo Pretorius</v>
      </c>
      <c r="R2465" s="8">
        <f>Orders_CLEAN[[#This Row],[Quantity]]*Orders_CLEAN[[#This Row],[UnitPrice]]*(1-Orders_CLEAN[[#This Row],[Discount]])</f>
        <v>911.54</v>
      </c>
      <c r="S2465" s="8">
        <f>Orders_CLEAN[[#This Row],[Cost]]*Orders_CLEAN[[#This Row],[Quantity]]</f>
        <v>659.2</v>
      </c>
      <c r="T2465" s="8">
        <f>Orders_CLEAN[[#This Row],[LineTotal]]-Orders_CLEAN[[#This Row],[LineCost]]</f>
        <v>252.33999999999992</v>
      </c>
      <c r="U2465" s="8" t="str">
        <f>IFERROR(IF(Orders_CLEAN[[#This Row],[Profit]]/Orders_CLEAN[[#This Row],[LineTotal]]&gt;0.3, "High", IF(Orders_CLEAN[[#This Row],[Profit]]/Orders_CLEAN[[#This Row],[LineTotal]]&gt;=0.15, "Medium", "Low")), "Quantity Error!")</f>
        <v>Medium</v>
      </c>
      <c r="V2465" s="8" t="str">
        <f>IF(COUNTIF(Returns[OrderID], Orders_CLEAN[[#This Row],[OrderID]])&gt;0, "Yes", "No")</f>
        <v>No</v>
      </c>
      <c r="W2465" s="19">
        <f>IF(Orders_CLEAN[[#This Row],[Returned]]="Yes",1,0)</f>
        <v>0</v>
      </c>
    </row>
    <row r="2466" spans="1:23" x14ac:dyDescent="0.2">
      <c r="A2466" t="s">
        <v>3381</v>
      </c>
      <c r="B2466" s="5">
        <v>45561</v>
      </c>
      <c r="C2466" s="5" t="str">
        <f>IF(Orders_CLEAN[[#This Row],[Quantity]]="", "Quantity Error!", "Q"&amp;ROUNDUP(MONTH(Orders_CLEAN[[#This Row],[OrderDate]])/3,0))</f>
        <v>Q3</v>
      </c>
      <c r="D2466" t="s">
        <v>510</v>
      </c>
      <c r="E2466" t="str">
        <f>_xlfn.XLOOKUP(Orders_CLEAN[[#This Row],[CustomerID]],Customers[CustomerID],Customers[CustomerName])</f>
        <v>Anja Sithole</v>
      </c>
      <c r="F2466" t="s">
        <v>65</v>
      </c>
      <c r="G2466" t="str">
        <f>_xlfn.XLOOKUP(Orders_CLEAN[[#This Row],[ProductID]],Products[ProductID],Products[ProductName])</f>
        <v>Bookcases Model 2</v>
      </c>
      <c r="H2466" t="str">
        <f>_xlfn.XLOOKUP(Orders_CLEAN[[#This Row],[ProductName]],Products[ProductName],Products[Category])</f>
        <v>Furniture</v>
      </c>
      <c r="I2466" s="6">
        <f>_xlfn.XLOOKUP(Orders_CLEAN[[#This Row],[ProductID]],Products[ProductID],Products[Cost])</f>
        <v>633.59</v>
      </c>
      <c r="J2466">
        <v>3</v>
      </c>
      <c r="K2466" s="6">
        <v>800.37</v>
      </c>
      <c r="L2466" s="7">
        <v>0</v>
      </c>
      <c r="M2466" t="s">
        <v>27</v>
      </c>
      <c r="N2466" t="s">
        <v>47</v>
      </c>
      <c r="O2466" t="str">
        <f>_xlfn.XLOOKUP(Orders_CLEAN[[#This Row],[Region]],Region_lookup[RegionCode],Region_lookup[RegionName])</f>
        <v>Eastern Cape</v>
      </c>
      <c r="P2466" t="s">
        <v>48</v>
      </c>
      <c r="Q2466" t="str">
        <f>_xlfn.XLOOKUP(Orders_CLEAN[[#This Row],[EmployeeID]],Employees[EmployeeID],Employees[EmployeeName])</f>
        <v>Sipho Ndlovu</v>
      </c>
      <c r="R2466" s="8">
        <f>Orders_CLEAN[[#This Row],[Quantity]]*Orders_CLEAN[[#This Row],[UnitPrice]]*(1-Orders_CLEAN[[#This Row],[Discount]])</f>
        <v>2401.11</v>
      </c>
      <c r="S2466" s="8">
        <f>Orders_CLEAN[[#This Row],[Cost]]*Orders_CLEAN[[#This Row],[Quantity]]</f>
        <v>1900.77</v>
      </c>
      <c r="T2466" s="8">
        <f>Orders_CLEAN[[#This Row],[LineTotal]]-Orders_CLEAN[[#This Row],[LineCost]]</f>
        <v>500.34000000000015</v>
      </c>
      <c r="U2466" s="8" t="str">
        <f>IFERROR(IF(Orders_CLEAN[[#This Row],[Profit]]/Orders_CLEAN[[#This Row],[LineTotal]]&gt;0.3, "High", IF(Orders_CLEAN[[#This Row],[Profit]]/Orders_CLEAN[[#This Row],[LineTotal]]&gt;=0.15, "Medium", "Low")), "Quantity Error!")</f>
        <v>Medium</v>
      </c>
      <c r="V2466" s="8" t="str">
        <f>IF(COUNTIF(Returns[OrderID], Orders_CLEAN[[#This Row],[OrderID]])&gt;0, "Yes", "No")</f>
        <v>No</v>
      </c>
      <c r="W2466" s="19">
        <f>IF(Orders_CLEAN[[#This Row],[Returned]]="Yes",1,0)</f>
        <v>0</v>
      </c>
    </row>
    <row r="2467" spans="1:23" x14ac:dyDescent="0.2">
      <c r="A2467" t="s">
        <v>3382</v>
      </c>
      <c r="B2467" s="5">
        <v>45397</v>
      </c>
      <c r="C2467" s="5" t="str">
        <f>IF(Orders_CLEAN[[#This Row],[Quantity]]="", "Quantity Error!", "Q"&amp;ROUNDUP(MONTH(Orders_CLEAN[[#This Row],[OrderDate]])/3,0))</f>
        <v>Q2</v>
      </c>
      <c r="D2467" t="s">
        <v>218</v>
      </c>
      <c r="E2467" t="str">
        <f>_xlfn.XLOOKUP(Orders_CLEAN[[#This Row],[CustomerID]],Customers[CustomerID],Customers[CustomerName])</f>
        <v>Anja Mbatha</v>
      </c>
      <c r="F2467" t="s">
        <v>166</v>
      </c>
      <c r="G2467" t="str">
        <f>_xlfn.XLOOKUP(Orders_CLEAN[[#This Row],[ProductID]],Products[ProductID],Products[ProductName])</f>
        <v>Monitors Model 2</v>
      </c>
      <c r="H2467" t="str">
        <f>_xlfn.XLOOKUP(Orders_CLEAN[[#This Row],[ProductName]],Products[ProductName],Products[Category])</f>
        <v>Technology</v>
      </c>
      <c r="I2467" s="6">
        <f>_xlfn.XLOOKUP(Orders_CLEAN[[#This Row],[ProductID]],Products[ProductID],Products[Cost])</f>
        <v>396.64</v>
      </c>
      <c r="J2467">
        <v>7</v>
      </c>
      <c r="K2467" s="6">
        <v>532.41999999999996</v>
      </c>
      <c r="L2467" s="7">
        <v>0.05</v>
      </c>
      <c r="M2467" t="s">
        <v>13</v>
      </c>
      <c r="N2467" t="s">
        <v>31</v>
      </c>
      <c r="O2467" t="str">
        <f>_xlfn.XLOOKUP(Orders_CLEAN[[#This Row],[Region]],Region_lookup[RegionCode],Region_lookup[RegionName])</f>
        <v>Gauteng</v>
      </c>
      <c r="P2467" t="s">
        <v>32</v>
      </c>
      <c r="Q2467" t="str">
        <f>_xlfn.XLOOKUP(Orders_CLEAN[[#This Row],[EmployeeID]],Employees[EmployeeID],Employees[EmployeeName])</f>
        <v>Nomvula Mokoena</v>
      </c>
      <c r="R2467" s="8">
        <f>Orders_CLEAN[[#This Row],[Quantity]]*Orders_CLEAN[[#This Row],[UnitPrice]]*(1-Orders_CLEAN[[#This Row],[Discount]])</f>
        <v>3540.5929999999994</v>
      </c>
      <c r="S2467" s="8">
        <f>Orders_CLEAN[[#This Row],[Cost]]*Orders_CLEAN[[#This Row],[Quantity]]</f>
        <v>2776.48</v>
      </c>
      <c r="T2467" s="8">
        <f>Orders_CLEAN[[#This Row],[LineTotal]]-Orders_CLEAN[[#This Row],[LineCost]]</f>
        <v>764.11299999999937</v>
      </c>
      <c r="U2467" s="8" t="str">
        <f>IFERROR(IF(Orders_CLEAN[[#This Row],[Profit]]/Orders_CLEAN[[#This Row],[LineTotal]]&gt;0.3, "High", IF(Orders_CLEAN[[#This Row],[Profit]]/Orders_CLEAN[[#This Row],[LineTotal]]&gt;=0.15, "Medium", "Low")), "Quantity Error!")</f>
        <v>Medium</v>
      </c>
      <c r="V2467" s="8" t="str">
        <f>IF(COUNTIF(Returns[OrderID], Orders_CLEAN[[#This Row],[OrderID]])&gt;0, "Yes", "No")</f>
        <v>No</v>
      </c>
      <c r="W2467" s="19">
        <f>IF(Orders_CLEAN[[#This Row],[Returned]]="Yes",1,0)</f>
        <v>0</v>
      </c>
    </row>
    <row r="2468" spans="1:23" x14ac:dyDescent="0.2">
      <c r="A2468" t="s">
        <v>3383</v>
      </c>
      <c r="B2468" s="5">
        <v>45347</v>
      </c>
      <c r="C2468" s="5" t="str">
        <f>IF(Orders_CLEAN[[#This Row],[Quantity]]="", "Quantity Error!", "Q"&amp;ROUNDUP(MONTH(Orders_CLEAN[[#This Row],[OrderDate]])/3,0))</f>
        <v>Q1</v>
      </c>
      <c r="D2468" t="s">
        <v>194</v>
      </c>
      <c r="E2468" t="str">
        <f>_xlfn.XLOOKUP(Orders_CLEAN[[#This Row],[CustomerID]],Customers[CustomerID],Customers[CustomerName])</f>
        <v>Elmarie Molefe</v>
      </c>
      <c r="F2468" t="s">
        <v>158</v>
      </c>
      <c r="G2468" t="str">
        <f>_xlfn.XLOOKUP(Orders_CLEAN[[#This Row],[ProductID]],Products[ProductID],Products[ProductName])</f>
        <v>Desks Model 1</v>
      </c>
      <c r="H2468" t="str">
        <f>_xlfn.XLOOKUP(Orders_CLEAN[[#This Row],[ProductName]],Products[ProductName],Products[Category])</f>
        <v>Furniture</v>
      </c>
      <c r="I2468" s="6">
        <f>_xlfn.XLOOKUP(Orders_CLEAN[[#This Row],[ProductID]],Products[ProductID],Products[Cost])</f>
        <v>731.22</v>
      </c>
      <c r="J2468">
        <v>12</v>
      </c>
      <c r="K2468" s="6">
        <v>1490.92</v>
      </c>
      <c r="L2468" s="7">
        <v>0</v>
      </c>
      <c r="M2468" t="s">
        <v>27</v>
      </c>
      <c r="N2468" t="s">
        <v>14</v>
      </c>
      <c r="O2468" t="str">
        <f>_xlfn.XLOOKUP(Orders_CLEAN[[#This Row],[Region]],Region_lookup[RegionCode],Region_lookup[RegionName])</f>
        <v>Western Cape</v>
      </c>
      <c r="P2468" t="s">
        <v>82</v>
      </c>
      <c r="Q2468" t="str">
        <f>_xlfn.XLOOKUP(Orders_CLEAN[[#This Row],[EmployeeID]],Employees[EmployeeID],Employees[EmployeeName])</f>
        <v>Thabo Pretorius</v>
      </c>
      <c r="R2468" s="8">
        <f>Orders_CLEAN[[#This Row],[Quantity]]*Orders_CLEAN[[#This Row],[UnitPrice]]*(1-Orders_CLEAN[[#This Row],[Discount]])</f>
        <v>17891.04</v>
      </c>
      <c r="S2468" s="8">
        <f>Orders_CLEAN[[#This Row],[Cost]]*Orders_CLEAN[[#This Row],[Quantity]]</f>
        <v>8774.64</v>
      </c>
      <c r="T2468" s="8">
        <f>Orders_CLEAN[[#This Row],[LineTotal]]-Orders_CLEAN[[#This Row],[LineCost]]</f>
        <v>9116.4000000000015</v>
      </c>
      <c r="U2468" s="8" t="str">
        <f>IFERROR(IF(Orders_CLEAN[[#This Row],[Profit]]/Orders_CLEAN[[#This Row],[LineTotal]]&gt;0.3, "High", IF(Orders_CLEAN[[#This Row],[Profit]]/Orders_CLEAN[[#This Row],[LineTotal]]&gt;=0.15, "Medium", "Low")), "Quantity Error!")</f>
        <v>High</v>
      </c>
      <c r="V2468" s="8" t="str">
        <f>IF(COUNTIF(Returns[OrderID], Orders_CLEAN[[#This Row],[OrderID]])&gt;0, "Yes", "No")</f>
        <v>No</v>
      </c>
      <c r="W2468" s="19">
        <f>IF(Orders_CLEAN[[#This Row],[Returned]]="Yes",1,0)</f>
        <v>0</v>
      </c>
    </row>
    <row r="2469" spans="1:23" x14ac:dyDescent="0.2">
      <c r="A2469" t="s">
        <v>3384</v>
      </c>
      <c r="B2469" s="5">
        <v>45741</v>
      </c>
      <c r="C2469" s="5" t="str">
        <f>IF(Orders_CLEAN[[#This Row],[Quantity]]="", "Quantity Error!", "Q"&amp;ROUNDUP(MONTH(Orders_CLEAN[[#This Row],[OrderDate]])/3,0))</f>
        <v>Q1</v>
      </c>
      <c r="D2469" t="s">
        <v>40</v>
      </c>
      <c r="E2469" t="str">
        <f>_xlfn.XLOOKUP(Orders_CLEAN[[#This Row],[CustomerID]],Customers[CustomerID],Customers[CustomerName])</f>
        <v>Francois Coetzee</v>
      </c>
      <c r="F2469" t="s">
        <v>151</v>
      </c>
      <c r="G2469" t="str">
        <f>_xlfn.XLOOKUP(Orders_CLEAN[[#This Row],[ProductID]],Products[ProductID],Products[ProductName])</f>
        <v>Binders Model 3</v>
      </c>
      <c r="H2469" t="str">
        <f>_xlfn.XLOOKUP(Orders_CLEAN[[#This Row],[ProductName]],Products[ProductName],Products[Category])</f>
        <v>Office Supplies</v>
      </c>
      <c r="I2469" s="6">
        <f>_xlfn.XLOOKUP(Orders_CLEAN[[#This Row],[ProductID]],Products[ProductID],Products[Cost])</f>
        <v>487.09</v>
      </c>
      <c r="J2469">
        <v>3</v>
      </c>
      <c r="K2469" s="6">
        <v>838.72</v>
      </c>
      <c r="L2469" s="7">
        <v>0</v>
      </c>
      <c r="M2469" t="s">
        <v>13</v>
      </c>
      <c r="N2469" t="s">
        <v>31</v>
      </c>
      <c r="O2469" t="str">
        <f>_xlfn.XLOOKUP(Orders_CLEAN[[#This Row],[Region]],Region_lookup[RegionCode],Region_lookup[RegionName])</f>
        <v>Gauteng</v>
      </c>
      <c r="P2469" t="s">
        <v>43</v>
      </c>
      <c r="Q2469" t="str">
        <f>_xlfn.XLOOKUP(Orders_CLEAN[[#This Row],[EmployeeID]],Employees[EmployeeID],Employees[EmployeeName])</f>
        <v>Thabo Dlamini</v>
      </c>
      <c r="R2469" s="8">
        <f>Orders_CLEAN[[#This Row],[Quantity]]*Orders_CLEAN[[#This Row],[UnitPrice]]*(1-Orders_CLEAN[[#This Row],[Discount]])</f>
        <v>2516.16</v>
      </c>
      <c r="S2469" s="8">
        <f>Orders_CLEAN[[#This Row],[Cost]]*Orders_CLEAN[[#This Row],[Quantity]]</f>
        <v>1461.27</v>
      </c>
      <c r="T2469" s="8">
        <f>Orders_CLEAN[[#This Row],[LineTotal]]-Orders_CLEAN[[#This Row],[LineCost]]</f>
        <v>1054.8899999999999</v>
      </c>
      <c r="U2469" s="8" t="str">
        <f>IFERROR(IF(Orders_CLEAN[[#This Row],[Profit]]/Orders_CLEAN[[#This Row],[LineTotal]]&gt;0.3, "High", IF(Orders_CLEAN[[#This Row],[Profit]]/Orders_CLEAN[[#This Row],[LineTotal]]&gt;=0.15, "Medium", "Low")), "Quantity Error!")</f>
        <v>High</v>
      </c>
      <c r="V2469" s="8" t="str">
        <f>IF(COUNTIF(Returns[OrderID], Orders_CLEAN[[#This Row],[OrderID]])&gt;0, "Yes", "No")</f>
        <v>No</v>
      </c>
      <c r="W2469" s="19">
        <f>IF(Orders_CLEAN[[#This Row],[Returned]]="Yes",1,0)</f>
        <v>0</v>
      </c>
    </row>
    <row r="2470" spans="1:23" x14ac:dyDescent="0.2">
      <c r="A2470" t="s">
        <v>3385</v>
      </c>
      <c r="B2470" s="5">
        <v>45520</v>
      </c>
      <c r="C2470" s="5" t="str">
        <f>IF(Orders_CLEAN[[#This Row],[Quantity]]="", "Quantity Error!", "Q"&amp;ROUNDUP(MONTH(Orders_CLEAN[[#This Row],[OrderDate]])/3,0))</f>
        <v>Q3</v>
      </c>
      <c r="D2470" t="s">
        <v>644</v>
      </c>
      <c r="E2470" t="str">
        <f>_xlfn.XLOOKUP(Orders_CLEAN[[#This Row],[CustomerID]],Customers[CustomerID],Customers[CustomerName])</f>
        <v>Nomvula Botha</v>
      </c>
      <c r="F2470" t="s">
        <v>96</v>
      </c>
      <c r="G2470" t="str">
        <f>_xlfn.XLOOKUP(Orders_CLEAN[[#This Row],[ProductID]],Products[ProductID],Products[ProductName])</f>
        <v>Desks Model 2</v>
      </c>
      <c r="H2470" t="str">
        <f>_xlfn.XLOOKUP(Orders_CLEAN[[#This Row],[ProductName]],Products[ProductName],Products[Category])</f>
        <v>Furniture</v>
      </c>
      <c r="I2470" s="6">
        <f>_xlfn.XLOOKUP(Orders_CLEAN[[#This Row],[ProductID]],Products[ProductID],Products[Cost])</f>
        <v>209.29</v>
      </c>
      <c r="J2470">
        <v>10</v>
      </c>
      <c r="K2470" s="6">
        <v>425.58</v>
      </c>
      <c r="L2470" s="7">
        <v>0</v>
      </c>
      <c r="M2470" t="s">
        <v>36</v>
      </c>
      <c r="N2470" t="s">
        <v>14</v>
      </c>
      <c r="O2470" t="str">
        <f>_xlfn.XLOOKUP(Orders_CLEAN[[#This Row],[Region]],Region_lookup[RegionCode],Region_lookup[RegionName])</f>
        <v>Western Cape</v>
      </c>
      <c r="P2470" t="s">
        <v>93</v>
      </c>
      <c r="Q2470" t="str">
        <f>_xlfn.XLOOKUP(Orders_CLEAN[[#This Row],[EmployeeID]],Employees[EmployeeID],Employees[EmployeeName])</f>
        <v>Anja Zulu</v>
      </c>
      <c r="R2470" s="8">
        <f>Orders_CLEAN[[#This Row],[Quantity]]*Orders_CLEAN[[#This Row],[UnitPrice]]*(1-Orders_CLEAN[[#This Row],[Discount]])</f>
        <v>4255.8</v>
      </c>
      <c r="S2470" s="8">
        <f>Orders_CLEAN[[#This Row],[Cost]]*Orders_CLEAN[[#This Row],[Quantity]]</f>
        <v>2092.9</v>
      </c>
      <c r="T2470" s="8">
        <f>Orders_CLEAN[[#This Row],[LineTotal]]-Orders_CLEAN[[#This Row],[LineCost]]</f>
        <v>2162.9</v>
      </c>
      <c r="U2470" s="8" t="str">
        <f>IFERROR(IF(Orders_CLEAN[[#This Row],[Profit]]/Orders_CLEAN[[#This Row],[LineTotal]]&gt;0.3, "High", IF(Orders_CLEAN[[#This Row],[Profit]]/Orders_CLEAN[[#This Row],[LineTotal]]&gt;=0.15, "Medium", "Low")), "Quantity Error!")</f>
        <v>High</v>
      </c>
      <c r="V2470" s="8" t="str">
        <f>IF(COUNTIF(Returns[OrderID], Orders_CLEAN[[#This Row],[OrderID]])&gt;0, "Yes", "No")</f>
        <v>No</v>
      </c>
      <c r="W2470" s="19">
        <f>IF(Orders_CLEAN[[#This Row],[Returned]]="Yes",1,0)</f>
        <v>0</v>
      </c>
    </row>
    <row r="2471" spans="1:23" x14ac:dyDescent="0.2">
      <c r="A2471" t="s">
        <v>3387</v>
      </c>
      <c r="B2471" s="5">
        <v>45447</v>
      </c>
      <c r="C2471" s="5" t="str">
        <f>IF(Orders_CLEAN[[#This Row],[Quantity]]="", "Quantity Error!", "Q"&amp;ROUNDUP(MONTH(Orders_CLEAN[[#This Row],[OrderDate]])/3,0))</f>
        <v>Q2</v>
      </c>
      <c r="D2471" t="s">
        <v>60</v>
      </c>
      <c r="E2471" t="str">
        <f>_xlfn.XLOOKUP(Orders_CLEAN[[#This Row],[CustomerID]],Customers[CustomerID],Customers[CustomerName])</f>
        <v>Lerato Mbatha</v>
      </c>
      <c r="F2471" t="s">
        <v>297</v>
      </c>
      <c r="G2471" t="str">
        <f>_xlfn.XLOOKUP(Orders_CLEAN[[#This Row],[ProductID]],Products[ProductID],Products[ProductName])</f>
        <v>Laptops Model 2</v>
      </c>
      <c r="H2471" t="str">
        <f>_xlfn.XLOOKUP(Orders_CLEAN[[#This Row],[ProductName]],Products[ProductName],Products[Category])</f>
        <v>Technology</v>
      </c>
      <c r="I2471" s="6">
        <f>_xlfn.XLOOKUP(Orders_CLEAN[[#This Row],[ProductID]],Products[ProductID],Products[Cost])</f>
        <v>55.26</v>
      </c>
      <c r="J2471">
        <v>3</v>
      </c>
      <c r="K2471" s="6">
        <v>112.32</v>
      </c>
      <c r="L2471" s="7">
        <v>0</v>
      </c>
      <c r="M2471" t="s">
        <v>27</v>
      </c>
      <c r="N2471" t="s">
        <v>31</v>
      </c>
      <c r="O2471" t="str">
        <f>_xlfn.XLOOKUP(Orders_CLEAN[[#This Row],[Region]],Region_lookup[RegionCode],Region_lookup[RegionName])</f>
        <v>Gauteng</v>
      </c>
      <c r="P2471" t="s">
        <v>32</v>
      </c>
      <c r="Q2471" t="str">
        <f>_xlfn.XLOOKUP(Orders_CLEAN[[#This Row],[EmployeeID]],Employees[EmployeeID],Employees[EmployeeName])</f>
        <v>Nomvula Mokoena</v>
      </c>
      <c r="R2471" s="8">
        <f>Orders_CLEAN[[#This Row],[Quantity]]*Orders_CLEAN[[#This Row],[UnitPrice]]*(1-Orders_CLEAN[[#This Row],[Discount]])</f>
        <v>336.96</v>
      </c>
      <c r="S2471" s="8">
        <f>Orders_CLEAN[[#This Row],[Cost]]*Orders_CLEAN[[#This Row],[Quantity]]</f>
        <v>165.78</v>
      </c>
      <c r="T2471" s="8">
        <f>Orders_CLEAN[[#This Row],[LineTotal]]-Orders_CLEAN[[#This Row],[LineCost]]</f>
        <v>171.17999999999998</v>
      </c>
      <c r="U2471" s="8" t="str">
        <f>IFERROR(IF(Orders_CLEAN[[#This Row],[Profit]]/Orders_CLEAN[[#This Row],[LineTotal]]&gt;0.3, "High", IF(Orders_CLEAN[[#This Row],[Profit]]/Orders_CLEAN[[#This Row],[LineTotal]]&gt;=0.15, "Medium", "Low")), "Quantity Error!")</f>
        <v>High</v>
      </c>
      <c r="V2471" s="8" t="str">
        <f>IF(COUNTIF(Returns[OrderID], Orders_CLEAN[[#This Row],[OrderID]])&gt;0, "Yes", "No")</f>
        <v>No</v>
      </c>
      <c r="W2471" s="19">
        <f>IF(Orders_CLEAN[[#This Row],[Returned]]="Yes",1,0)</f>
        <v>0</v>
      </c>
    </row>
    <row r="2472" spans="1:23" x14ac:dyDescent="0.2">
      <c r="A2472" t="s">
        <v>3388</v>
      </c>
      <c r="B2472" s="5">
        <v>45817</v>
      </c>
      <c r="C2472" s="5" t="str">
        <f>IF(Orders_CLEAN[[#This Row],[Quantity]]="", "Quantity Error!", "Q"&amp;ROUNDUP(MONTH(Orders_CLEAN[[#This Row],[OrderDate]])/3,0))</f>
        <v>Q2</v>
      </c>
      <c r="D2472" t="s">
        <v>567</v>
      </c>
      <c r="E2472" t="str">
        <f>_xlfn.XLOOKUP(Orders_CLEAN[[#This Row],[CustomerID]],Customers[CustomerID],Customers[CustomerName])</f>
        <v>Johan Ndlovu</v>
      </c>
      <c r="F2472" t="s">
        <v>166</v>
      </c>
      <c r="G2472" t="str">
        <f>_xlfn.XLOOKUP(Orders_CLEAN[[#This Row],[ProductID]],Products[ProductID],Products[ProductName])</f>
        <v>Monitors Model 2</v>
      </c>
      <c r="H2472" t="str">
        <f>_xlfn.XLOOKUP(Orders_CLEAN[[#This Row],[ProductName]],Products[ProductName],Products[Category])</f>
        <v>Technology</v>
      </c>
      <c r="I2472" s="6">
        <f>_xlfn.XLOOKUP(Orders_CLEAN[[#This Row],[ProductID]],Products[ProductID],Products[Cost])</f>
        <v>396.64</v>
      </c>
      <c r="J2472">
        <v>8</v>
      </c>
      <c r="K2472" s="6">
        <v>532.41999999999996</v>
      </c>
      <c r="L2472" s="7">
        <v>0.1</v>
      </c>
      <c r="M2472" t="s">
        <v>36</v>
      </c>
      <c r="N2472" t="s">
        <v>14</v>
      </c>
      <c r="O2472" t="str">
        <f>_xlfn.XLOOKUP(Orders_CLEAN[[#This Row],[Region]],Region_lookup[RegionCode],Region_lookup[RegionName])</f>
        <v>Western Cape</v>
      </c>
      <c r="P2472" t="s">
        <v>15</v>
      </c>
      <c r="Q2472" t="str">
        <f>_xlfn.XLOOKUP(Orders_CLEAN[[#This Row],[EmployeeID]],Employees[EmployeeID],Employees[EmployeeName])</f>
        <v>Anja Fourie</v>
      </c>
      <c r="R2472" s="8">
        <f>Orders_CLEAN[[#This Row],[Quantity]]*Orders_CLEAN[[#This Row],[UnitPrice]]*(1-Orders_CLEAN[[#This Row],[Discount]])</f>
        <v>3833.424</v>
      </c>
      <c r="S2472" s="8">
        <f>Orders_CLEAN[[#This Row],[Cost]]*Orders_CLEAN[[#This Row],[Quantity]]</f>
        <v>3173.12</v>
      </c>
      <c r="T2472" s="8">
        <f>Orders_CLEAN[[#This Row],[LineTotal]]-Orders_CLEAN[[#This Row],[LineCost]]</f>
        <v>660.30400000000009</v>
      </c>
      <c r="U2472" s="8" t="str">
        <f>IFERROR(IF(Orders_CLEAN[[#This Row],[Profit]]/Orders_CLEAN[[#This Row],[LineTotal]]&gt;0.3, "High", IF(Orders_CLEAN[[#This Row],[Profit]]/Orders_CLEAN[[#This Row],[LineTotal]]&gt;=0.15, "Medium", "Low")), "Quantity Error!")</f>
        <v>Medium</v>
      </c>
      <c r="V2472" s="8" t="str">
        <f>IF(COUNTIF(Returns[OrderID], Orders_CLEAN[[#This Row],[OrderID]])&gt;0, "Yes", "No")</f>
        <v>No</v>
      </c>
      <c r="W2472" s="19">
        <f>IF(Orders_CLEAN[[#This Row],[Returned]]="Yes",1,0)</f>
        <v>0</v>
      </c>
    </row>
    <row r="2473" spans="1:23" x14ac:dyDescent="0.2">
      <c r="A2473" t="s">
        <v>3390</v>
      </c>
      <c r="B2473" s="5">
        <v>45591</v>
      </c>
      <c r="C2473" s="5" t="str">
        <f>IF(Orders_CLEAN[[#This Row],[Quantity]]="", "Quantity Error!", "Q"&amp;ROUNDUP(MONTH(Orders_CLEAN[[#This Row],[OrderDate]])/3,0))</f>
        <v>Q4</v>
      </c>
      <c r="D2473" t="s">
        <v>313</v>
      </c>
      <c r="E2473" t="str">
        <f>_xlfn.XLOOKUP(Orders_CLEAN[[#This Row],[CustomerID]],Customers[CustomerID],Customers[CustomerName])</f>
        <v>Johan Pretorius</v>
      </c>
      <c r="F2473" t="s">
        <v>162</v>
      </c>
      <c r="G2473" t="str">
        <f>_xlfn.XLOOKUP(Orders_CLEAN[[#This Row],[ProductID]],Products[ProductID],Products[ProductName])</f>
        <v>Chairs Model 1</v>
      </c>
      <c r="H2473" t="str">
        <f>_xlfn.XLOOKUP(Orders_CLEAN[[#This Row],[ProductName]],Products[ProductName],Products[Category])</f>
        <v>Furniture</v>
      </c>
      <c r="I2473" s="6">
        <f>_xlfn.XLOOKUP(Orders_CLEAN[[#This Row],[ProductID]],Products[ProductID],Products[Cost])</f>
        <v>96.56</v>
      </c>
      <c r="J2473">
        <v>10</v>
      </c>
      <c r="K2473" s="6">
        <v>209.03</v>
      </c>
      <c r="L2473" s="7">
        <v>0.05</v>
      </c>
      <c r="M2473" t="s">
        <v>27</v>
      </c>
      <c r="N2473" t="s">
        <v>21</v>
      </c>
      <c r="O2473" t="str">
        <f>_xlfn.XLOOKUP(Orders_CLEAN[[#This Row],[Region]],Region_lookup[RegionCode],Region_lookup[RegionName])</f>
        <v>KwaZulu-Natal</v>
      </c>
      <c r="P2473" t="s">
        <v>97</v>
      </c>
      <c r="Q2473" t="str">
        <f>_xlfn.XLOOKUP(Orders_CLEAN[[#This Row],[EmployeeID]],Employees[EmployeeID],Employees[EmployeeName])</f>
        <v>Bongani Sithole</v>
      </c>
      <c r="R2473" s="8">
        <f>Orders_CLEAN[[#This Row],[Quantity]]*Orders_CLEAN[[#This Row],[UnitPrice]]*(1-Orders_CLEAN[[#This Row],[Discount]])</f>
        <v>1985.7850000000001</v>
      </c>
      <c r="S2473" s="8">
        <f>Orders_CLEAN[[#This Row],[Cost]]*Orders_CLEAN[[#This Row],[Quantity]]</f>
        <v>965.6</v>
      </c>
      <c r="T2473" s="8">
        <f>Orders_CLEAN[[#This Row],[LineTotal]]-Orders_CLEAN[[#This Row],[LineCost]]</f>
        <v>1020.1850000000001</v>
      </c>
      <c r="U2473" s="8" t="str">
        <f>IFERROR(IF(Orders_CLEAN[[#This Row],[Profit]]/Orders_CLEAN[[#This Row],[LineTotal]]&gt;0.3, "High", IF(Orders_CLEAN[[#This Row],[Profit]]/Orders_CLEAN[[#This Row],[LineTotal]]&gt;=0.15, "Medium", "Low")), "Quantity Error!")</f>
        <v>High</v>
      </c>
      <c r="V2473" s="8" t="str">
        <f>IF(COUNTIF(Returns[OrderID], Orders_CLEAN[[#This Row],[OrderID]])&gt;0, "Yes", "No")</f>
        <v>No</v>
      </c>
      <c r="W2473" s="19">
        <f>IF(Orders_CLEAN[[#This Row],[Returned]]="Yes",1,0)</f>
        <v>0</v>
      </c>
    </row>
    <row r="2474" spans="1:23" x14ac:dyDescent="0.2">
      <c r="A2474" t="s">
        <v>3391</v>
      </c>
      <c r="B2474" s="5">
        <v>45409</v>
      </c>
      <c r="C2474" s="5" t="str">
        <f>IF(Orders_CLEAN[[#This Row],[Quantity]]="", "Quantity Error!", "Q"&amp;ROUNDUP(MONTH(Orders_CLEAN[[#This Row],[OrderDate]])/3,0))</f>
        <v>Quantity Error!</v>
      </c>
      <c r="D2474" t="s">
        <v>440</v>
      </c>
      <c r="E2474" t="str">
        <f>_xlfn.XLOOKUP(Orders_CLEAN[[#This Row],[CustomerID]],Customers[CustomerID],Customers[CustomerName])</f>
        <v>Nomvula Mokoena</v>
      </c>
      <c r="F2474" t="s">
        <v>114</v>
      </c>
      <c r="G2474" t="str">
        <f>_xlfn.XLOOKUP(Orders_CLEAN[[#This Row],[ProductID]],Products[ProductID],Products[ProductName])</f>
        <v>Staplers Model 4</v>
      </c>
      <c r="H2474" t="str">
        <f>_xlfn.XLOOKUP(Orders_CLEAN[[#This Row],[ProductName]],Products[ProductName],Products[Category])</f>
        <v>Office Supplies</v>
      </c>
      <c r="I2474" s="6">
        <f>_xlfn.XLOOKUP(Orders_CLEAN[[#This Row],[ProductID]],Products[ProductID],Products[Cost])</f>
        <v>465.76</v>
      </c>
      <c r="J2474"/>
      <c r="K2474" s="6">
        <v>906.25</v>
      </c>
      <c r="L2474" s="7">
        <v>0</v>
      </c>
      <c r="M2474" t="s">
        <v>27</v>
      </c>
      <c r="N2474" t="s">
        <v>47</v>
      </c>
      <c r="O2474" t="str">
        <f>_xlfn.XLOOKUP(Orders_CLEAN[[#This Row],[Region]],Region_lookup[RegionCode],Region_lookup[RegionName])</f>
        <v>Eastern Cape</v>
      </c>
      <c r="P2474" t="s">
        <v>58</v>
      </c>
      <c r="Q2474" t="str">
        <f>_xlfn.XLOOKUP(Orders_CLEAN[[#This Row],[EmployeeID]],Employees[EmployeeID],Employees[EmployeeName])</f>
        <v>Palesa Steyn</v>
      </c>
      <c r="R2474" s="8">
        <f>Orders_CLEAN[[#This Row],[Quantity]]*Orders_CLEAN[[#This Row],[UnitPrice]]*(1-Orders_CLEAN[[#This Row],[Discount]])</f>
        <v>0</v>
      </c>
      <c r="S2474" s="8">
        <f>Orders_CLEAN[[#This Row],[Cost]]*Orders_CLEAN[[#This Row],[Quantity]]</f>
        <v>0</v>
      </c>
      <c r="T2474" s="8">
        <f>Orders_CLEAN[[#This Row],[LineTotal]]-Orders_CLEAN[[#This Row],[LineCost]]</f>
        <v>0</v>
      </c>
      <c r="U2474" s="8" t="str">
        <f>IFERROR(IF(Orders_CLEAN[[#This Row],[Profit]]/Orders_CLEAN[[#This Row],[LineTotal]]&gt;0.3, "High", IF(Orders_CLEAN[[#This Row],[Profit]]/Orders_CLEAN[[#This Row],[LineTotal]]&gt;=0.15, "Medium", "Low")), "Quantity Error!")</f>
        <v>Quantity Error!</v>
      </c>
      <c r="V2474" s="8" t="str">
        <f>IF(COUNTIF(Returns[OrderID], Orders_CLEAN[[#This Row],[OrderID]])&gt;0, "Yes", "No")</f>
        <v>No</v>
      </c>
      <c r="W2474" s="19">
        <f>IF(Orders_CLEAN[[#This Row],[Returned]]="Yes",1,0)</f>
        <v>0</v>
      </c>
    </row>
    <row r="2475" spans="1:23" x14ac:dyDescent="0.2">
      <c r="A2475" t="s">
        <v>3392</v>
      </c>
      <c r="B2475" s="5">
        <v>45407</v>
      </c>
      <c r="C2475" s="5" t="str">
        <f>IF(Orders_CLEAN[[#This Row],[Quantity]]="", "Quantity Error!", "Q"&amp;ROUNDUP(MONTH(Orders_CLEAN[[#This Row],[OrderDate]])/3,0))</f>
        <v>Q2</v>
      </c>
      <c r="D2475" t="s">
        <v>317</v>
      </c>
      <c r="E2475" t="str">
        <f>_xlfn.XLOOKUP(Orders_CLEAN[[#This Row],[CustomerID]],Customers[CustomerID],Customers[CustomerName])</f>
        <v>Deon Dlamini</v>
      </c>
      <c r="F2475" t="s">
        <v>19</v>
      </c>
      <c r="G2475" t="str">
        <f>_xlfn.XLOOKUP(Orders_CLEAN[[#This Row],[ProductID]],Products[ProductID],Products[ProductName])</f>
        <v>Accessories Model 4</v>
      </c>
      <c r="H2475" t="str">
        <f>_xlfn.XLOOKUP(Orders_CLEAN[[#This Row],[ProductName]],Products[ProductName],Products[Category])</f>
        <v>Technology</v>
      </c>
      <c r="I2475" s="6">
        <f>_xlfn.XLOOKUP(Orders_CLEAN[[#This Row],[ProductID]],Products[ProductID],Products[Cost])</f>
        <v>685.08</v>
      </c>
      <c r="J2475">
        <v>3</v>
      </c>
      <c r="K2475" s="6">
        <v>921.01</v>
      </c>
      <c r="L2475" s="7">
        <v>0.15</v>
      </c>
      <c r="M2475" t="s">
        <v>27</v>
      </c>
      <c r="N2475" t="s">
        <v>31</v>
      </c>
      <c r="O2475" t="str">
        <f>_xlfn.XLOOKUP(Orders_CLEAN[[#This Row],[Region]],Region_lookup[RegionCode],Region_lookup[RegionName])</f>
        <v>Gauteng</v>
      </c>
      <c r="P2475" t="s">
        <v>32</v>
      </c>
      <c r="Q2475" t="str">
        <f>_xlfn.XLOOKUP(Orders_CLEAN[[#This Row],[EmployeeID]],Employees[EmployeeID],Employees[EmployeeName])</f>
        <v>Nomvula Mokoena</v>
      </c>
      <c r="R2475" s="8">
        <f>Orders_CLEAN[[#This Row],[Quantity]]*Orders_CLEAN[[#This Row],[UnitPrice]]*(1-Orders_CLEAN[[#This Row],[Discount]])</f>
        <v>2348.5754999999999</v>
      </c>
      <c r="S2475" s="8">
        <f>Orders_CLEAN[[#This Row],[Cost]]*Orders_CLEAN[[#This Row],[Quantity]]</f>
        <v>2055.2400000000002</v>
      </c>
      <c r="T2475" s="8">
        <f>Orders_CLEAN[[#This Row],[LineTotal]]-Orders_CLEAN[[#This Row],[LineCost]]</f>
        <v>293.33549999999968</v>
      </c>
      <c r="U2475" s="8" t="str">
        <f>IFERROR(IF(Orders_CLEAN[[#This Row],[Profit]]/Orders_CLEAN[[#This Row],[LineTotal]]&gt;0.3, "High", IF(Orders_CLEAN[[#This Row],[Profit]]/Orders_CLEAN[[#This Row],[LineTotal]]&gt;=0.15, "Medium", "Low")), "Quantity Error!")</f>
        <v>Low</v>
      </c>
      <c r="V2475" s="8" t="str">
        <f>IF(COUNTIF(Returns[OrderID], Orders_CLEAN[[#This Row],[OrderID]])&gt;0, "Yes", "No")</f>
        <v>No</v>
      </c>
      <c r="W2475" s="19">
        <f>IF(Orders_CLEAN[[#This Row],[Returned]]="Yes",1,0)</f>
        <v>0</v>
      </c>
    </row>
    <row r="2476" spans="1:23" x14ac:dyDescent="0.2">
      <c r="A2476" t="s">
        <v>3393</v>
      </c>
      <c r="B2476" s="5">
        <v>45664</v>
      </c>
      <c r="C2476" s="5" t="str">
        <f>IF(Orders_CLEAN[[#This Row],[Quantity]]="", "Quantity Error!", "Q"&amp;ROUNDUP(MONTH(Orders_CLEAN[[#This Row],[OrderDate]])/3,0))</f>
        <v>Q1</v>
      </c>
      <c r="D2476" t="s">
        <v>306</v>
      </c>
      <c r="E2476" t="str">
        <f>_xlfn.XLOOKUP(Orders_CLEAN[[#This Row],[CustomerID]],Customers[CustomerID],Customers[CustomerName])</f>
        <v>Francois Mahlangu</v>
      </c>
      <c r="F2476" t="s">
        <v>118</v>
      </c>
      <c r="G2476" t="str">
        <f>_xlfn.XLOOKUP(Orders_CLEAN[[#This Row],[ProductID]],Products[ProductID],Products[ProductName])</f>
        <v>Paper Model 1</v>
      </c>
      <c r="H2476" t="str">
        <f>_xlfn.XLOOKUP(Orders_CLEAN[[#This Row],[ProductName]],Products[ProductName],Products[Category])</f>
        <v>Office Supplies</v>
      </c>
      <c r="I2476" s="6">
        <f>_xlfn.XLOOKUP(Orders_CLEAN[[#This Row],[ProductID]],Products[ProductID],Products[Cost])</f>
        <v>193.58</v>
      </c>
      <c r="J2476">
        <v>8</v>
      </c>
      <c r="K2476" s="6">
        <v>347.15</v>
      </c>
      <c r="L2476" s="7">
        <v>0.15</v>
      </c>
      <c r="M2476" t="s">
        <v>13</v>
      </c>
      <c r="N2476" t="s">
        <v>14</v>
      </c>
      <c r="O2476" t="str">
        <f>_xlfn.XLOOKUP(Orders_CLEAN[[#This Row],[Region]],Region_lookup[RegionCode],Region_lookup[RegionName])</f>
        <v>Western Cape</v>
      </c>
      <c r="P2476" t="s">
        <v>93</v>
      </c>
      <c r="Q2476" t="str">
        <f>_xlfn.XLOOKUP(Orders_CLEAN[[#This Row],[EmployeeID]],Employees[EmployeeID],Employees[EmployeeName])</f>
        <v>Anja Zulu</v>
      </c>
      <c r="R2476" s="8">
        <f>Orders_CLEAN[[#This Row],[Quantity]]*Orders_CLEAN[[#This Row],[UnitPrice]]*(1-Orders_CLEAN[[#This Row],[Discount]])</f>
        <v>2360.62</v>
      </c>
      <c r="S2476" s="8">
        <f>Orders_CLEAN[[#This Row],[Cost]]*Orders_CLEAN[[#This Row],[Quantity]]</f>
        <v>1548.64</v>
      </c>
      <c r="T2476" s="8">
        <f>Orders_CLEAN[[#This Row],[LineTotal]]-Orders_CLEAN[[#This Row],[LineCost]]</f>
        <v>811.97999999999979</v>
      </c>
      <c r="U2476" s="8" t="str">
        <f>IFERROR(IF(Orders_CLEAN[[#This Row],[Profit]]/Orders_CLEAN[[#This Row],[LineTotal]]&gt;0.3, "High", IF(Orders_CLEAN[[#This Row],[Profit]]/Orders_CLEAN[[#This Row],[LineTotal]]&gt;=0.15, "Medium", "Low")), "Quantity Error!")</f>
        <v>High</v>
      </c>
      <c r="V2476" s="8" t="str">
        <f>IF(COUNTIF(Returns[OrderID], Orders_CLEAN[[#This Row],[OrderID]])&gt;0, "Yes", "No")</f>
        <v>No</v>
      </c>
      <c r="W2476" s="19">
        <f>IF(Orders_CLEAN[[#This Row],[Returned]]="Yes",1,0)</f>
        <v>0</v>
      </c>
    </row>
    <row r="2477" spans="1:23" x14ac:dyDescent="0.2">
      <c r="A2477" t="s">
        <v>3394</v>
      </c>
      <c r="B2477" s="5">
        <v>45315</v>
      </c>
      <c r="C2477" s="5" t="str">
        <f>IF(Orders_CLEAN[[#This Row],[Quantity]]="", "Quantity Error!", "Q"&amp;ROUNDUP(MONTH(Orders_CLEAN[[#This Row],[OrderDate]])/3,0))</f>
        <v>Q1</v>
      </c>
      <c r="D2477" t="s">
        <v>191</v>
      </c>
      <c r="E2477" t="str">
        <f>_xlfn.XLOOKUP(Orders_CLEAN[[#This Row],[CustomerID]],Customers[CustomerID],Customers[CustomerName])</f>
        <v>Pieter Steyn</v>
      </c>
      <c r="F2477" t="s">
        <v>12</v>
      </c>
      <c r="G2477" t="str">
        <f>_xlfn.XLOOKUP(Orders_CLEAN[[#This Row],[ProductID]],Products[ProductID],Products[ProductName])</f>
        <v>Printers Model 3</v>
      </c>
      <c r="H2477" t="str">
        <f>_xlfn.XLOOKUP(Orders_CLEAN[[#This Row],[ProductName]],Products[ProductName],Products[Category])</f>
        <v>Technology</v>
      </c>
      <c r="I2477" s="6">
        <f>_xlfn.XLOOKUP(Orders_CLEAN[[#This Row],[ProductID]],Products[ProductID],Products[Cost])</f>
        <v>127.85</v>
      </c>
      <c r="J2477">
        <v>6</v>
      </c>
      <c r="K2477" s="6">
        <v>210.2</v>
      </c>
      <c r="L2477" s="7">
        <v>0.1</v>
      </c>
      <c r="M2477" t="s">
        <v>27</v>
      </c>
      <c r="N2477" t="s">
        <v>47</v>
      </c>
      <c r="O2477" t="str">
        <f>_xlfn.XLOOKUP(Orders_CLEAN[[#This Row],[Region]],Region_lookup[RegionCode],Region_lookup[RegionName])</f>
        <v>Eastern Cape</v>
      </c>
      <c r="P2477" t="s">
        <v>75</v>
      </c>
      <c r="Q2477" t="str">
        <f>_xlfn.XLOOKUP(Orders_CLEAN[[#This Row],[EmployeeID]],Employees[EmployeeID],Employees[EmployeeName])</f>
        <v>Francois Steyn</v>
      </c>
      <c r="R2477" s="8">
        <f>Orders_CLEAN[[#This Row],[Quantity]]*Orders_CLEAN[[#This Row],[UnitPrice]]*(1-Orders_CLEAN[[#This Row],[Discount]])</f>
        <v>1135.08</v>
      </c>
      <c r="S2477" s="8">
        <f>Orders_CLEAN[[#This Row],[Cost]]*Orders_CLEAN[[#This Row],[Quantity]]</f>
        <v>767.09999999999991</v>
      </c>
      <c r="T2477" s="8">
        <f>Orders_CLEAN[[#This Row],[LineTotal]]-Orders_CLEAN[[#This Row],[LineCost]]</f>
        <v>367.98</v>
      </c>
      <c r="U2477" s="8" t="str">
        <f>IFERROR(IF(Orders_CLEAN[[#This Row],[Profit]]/Orders_CLEAN[[#This Row],[LineTotal]]&gt;0.3, "High", IF(Orders_CLEAN[[#This Row],[Profit]]/Orders_CLEAN[[#This Row],[LineTotal]]&gt;=0.15, "Medium", "Low")), "Quantity Error!")</f>
        <v>High</v>
      </c>
      <c r="V2477" s="8" t="str">
        <f>IF(COUNTIF(Returns[OrderID], Orders_CLEAN[[#This Row],[OrderID]])&gt;0, "Yes", "No")</f>
        <v>No</v>
      </c>
      <c r="W2477" s="19">
        <f>IF(Orders_CLEAN[[#This Row],[Returned]]="Yes",1,0)</f>
        <v>0</v>
      </c>
    </row>
    <row r="2478" spans="1:23" x14ac:dyDescent="0.2">
      <c r="A2478" t="s">
        <v>3395</v>
      </c>
      <c r="B2478" s="5">
        <v>45428</v>
      </c>
      <c r="C2478" s="5" t="str">
        <f>IF(Orders_CLEAN[[#This Row],[Quantity]]="", "Quantity Error!", "Q"&amp;ROUNDUP(MONTH(Orders_CLEAN[[#This Row],[OrderDate]])/3,0))</f>
        <v>Q2</v>
      </c>
      <c r="D2478" t="s">
        <v>187</v>
      </c>
      <c r="E2478" t="str">
        <f>_xlfn.XLOOKUP(Orders_CLEAN[[#This Row],[CustomerID]],Customers[CustomerID],Customers[CustomerName])</f>
        <v>Pieter Joubert</v>
      </c>
      <c r="F2478" t="s">
        <v>136</v>
      </c>
      <c r="G2478" t="str">
        <f>_xlfn.XLOOKUP(Orders_CLEAN[[#This Row],[ProductID]],Products[ProductID],Products[ProductName])</f>
        <v>Chairs Model 4</v>
      </c>
      <c r="H2478" t="str">
        <f>_xlfn.XLOOKUP(Orders_CLEAN[[#This Row],[ProductName]],Products[ProductName],Products[Category])</f>
        <v>Furniture</v>
      </c>
      <c r="I2478" s="6">
        <f>_xlfn.XLOOKUP(Orders_CLEAN[[#This Row],[ProductID]],Products[ProductID],Products[Cost])</f>
        <v>784.05</v>
      </c>
      <c r="J2478">
        <v>8</v>
      </c>
      <c r="K2478" s="6">
        <v>1700.53</v>
      </c>
      <c r="L2478" s="7">
        <v>0</v>
      </c>
      <c r="M2478" t="s">
        <v>27</v>
      </c>
      <c r="N2478" t="s">
        <v>14</v>
      </c>
      <c r="O2478" t="str">
        <f>_xlfn.XLOOKUP(Orders_CLEAN[[#This Row],[Region]],Region_lookup[RegionCode],Region_lookup[RegionName])</f>
        <v>Western Cape</v>
      </c>
      <c r="P2478" t="s">
        <v>15</v>
      </c>
      <c r="Q2478" t="str">
        <f>_xlfn.XLOOKUP(Orders_CLEAN[[#This Row],[EmployeeID]],Employees[EmployeeID],Employees[EmployeeName])</f>
        <v>Anja Fourie</v>
      </c>
      <c r="R2478" s="8">
        <f>Orders_CLEAN[[#This Row],[Quantity]]*Orders_CLEAN[[#This Row],[UnitPrice]]*(1-Orders_CLEAN[[#This Row],[Discount]])</f>
        <v>13604.24</v>
      </c>
      <c r="S2478" s="8">
        <f>Orders_CLEAN[[#This Row],[Cost]]*Orders_CLEAN[[#This Row],[Quantity]]</f>
        <v>6272.4</v>
      </c>
      <c r="T2478" s="8">
        <f>Orders_CLEAN[[#This Row],[LineTotal]]-Orders_CLEAN[[#This Row],[LineCost]]</f>
        <v>7331.84</v>
      </c>
      <c r="U2478" s="8" t="str">
        <f>IFERROR(IF(Orders_CLEAN[[#This Row],[Profit]]/Orders_CLEAN[[#This Row],[LineTotal]]&gt;0.3, "High", IF(Orders_CLEAN[[#This Row],[Profit]]/Orders_CLEAN[[#This Row],[LineTotal]]&gt;=0.15, "Medium", "Low")), "Quantity Error!")</f>
        <v>High</v>
      </c>
      <c r="V2478" s="8" t="str">
        <f>IF(COUNTIF(Returns[OrderID], Orders_CLEAN[[#This Row],[OrderID]])&gt;0, "Yes", "No")</f>
        <v>No</v>
      </c>
      <c r="W2478" s="19">
        <f>IF(Orders_CLEAN[[#This Row],[Returned]]="Yes",1,0)</f>
        <v>0</v>
      </c>
    </row>
    <row r="2479" spans="1:23" x14ac:dyDescent="0.2">
      <c r="A2479" t="s">
        <v>3396</v>
      </c>
      <c r="B2479" s="5">
        <v>45653</v>
      </c>
      <c r="C2479" s="5" t="str">
        <f>IF(Orders_CLEAN[[#This Row],[Quantity]]="", "Quantity Error!", "Q"&amp;ROUNDUP(MONTH(Orders_CLEAN[[#This Row],[OrderDate]])/3,0))</f>
        <v>Q4</v>
      </c>
      <c r="D2479" t="s">
        <v>283</v>
      </c>
      <c r="E2479" t="str">
        <f>_xlfn.XLOOKUP(Orders_CLEAN[[#This Row],[CustomerID]],Customers[CustomerID],Customers[CustomerName])</f>
        <v>Precious Botha</v>
      </c>
      <c r="F2479" t="s">
        <v>12</v>
      </c>
      <c r="G2479" t="str">
        <f>_xlfn.XLOOKUP(Orders_CLEAN[[#This Row],[ProductID]],Products[ProductID],Products[ProductName])</f>
        <v>Printers Model 3</v>
      </c>
      <c r="H2479" t="str">
        <f>_xlfn.XLOOKUP(Orders_CLEAN[[#This Row],[ProductName]],Products[ProductName],Products[Category])</f>
        <v>Technology</v>
      </c>
      <c r="I2479" s="6">
        <f>_xlfn.XLOOKUP(Orders_CLEAN[[#This Row],[ProductID]],Products[ProductID],Products[Cost])</f>
        <v>127.85</v>
      </c>
      <c r="J2479">
        <v>6</v>
      </c>
      <c r="K2479" s="6">
        <v>210.2</v>
      </c>
      <c r="L2479" s="7">
        <v>0</v>
      </c>
      <c r="M2479" t="s">
        <v>27</v>
      </c>
      <c r="N2479" t="s">
        <v>21</v>
      </c>
      <c r="O2479" t="str">
        <f>_xlfn.XLOOKUP(Orders_CLEAN[[#This Row],[Region]],Region_lookup[RegionCode],Region_lookup[RegionName])</f>
        <v>KwaZulu-Natal</v>
      </c>
      <c r="P2479" t="s">
        <v>22</v>
      </c>
      <c r="Q2479" t="str">
        <f>_xlfn.XLOOKUP(Orders_CLEAN[[#This Row],[EmployeeID]],Employees[EmployeeID],Employees[EmployeeName])</f>
        <v>Thabo Le Roux</v>
      </c>
      <c r="R2479" s="8">
        <f>Orders_CLEAN[[#This Row],[Quantity]]*Orders_CLEAN[[#This Row],[UnitPrice]]*(1-Orders_CLEAN[[#This Row],[Discount]])</f>
        <v>1261.1999999999998</v>
      </c>
      <c r="S2479" s="8">
        <f>Orders_CLEAN[[#This Row],[Cost]]*Orders_CLEAN[[#This Row],[Quantity]]</f>
        <v>767.09999999999991</v>
      </c>
      <c r="T2479" s="8">
        <f>Orders_CLEAN[[#This Row],[LineTotal]]-Orders_CLEAN[[#This Row],[LineCost]]</f>
        <v>494.09999999999991</v>
      </c>
      <c r="U2479" s="8" t="str">
        <f>IFERROR(IF(Orders_CLEAN[[#This Row],[Profit]]/Orders_CLEAN[[#This Row],[LineTotal]]&gt;0.3, "High", IF(Orders_CLEAN[[#This Row],[Profit]]/Orders_CLEAN[[#This Row],[LineTotal]]&gt;=0.15, "Medium", "Low")), "Quantity Error!")</f>
        <v>High</v>
      </c>
      <c r="V2479" s="8" t="str">
        <f>IF(COUNTIF(Returns[OrderID], Orders_CLEAN[[#This Row],[OrderID]])&gt;0, "Yes", "No")</f>
        <v>No</v>
      </c>
      <c r="W2479" s="19">
        <f>IF(Orders_CLEAN[[#This Row],[Returned]]="Yes",1,0)</f>
        <v>0</v>
      </c>
    </row>
    <row r="2480" spans="1:23" x14ac:dyDescent="0.2">
      <c r="A2480" t="s">
        <v>3397</v>
      </c>
      <c r="B2480" s="5">
        <v>45428</v>
      </c>
      <c r="C2480" s="5" t="str">
        <f>IF(Orders_CLEAN[[#This Row],[Quantity]]="", "Quantity Error!", "Q"&amp;ROUNDUP(MONTH(Orders_CLEAN[[#This Row],[OrderDate]])/3,0))</f>
        <v>Q2</v>
      </c>
      <c r="D2480" t="s">
        <v>246</v>
      </c>
      <c r="E2480" t="str">
        <f>_xlfn.XLOOKUP(Orders_CLEAN[[#This Row],[CustomerID]],Customers[CustomerID],Customers[CustomerName])</f>
        <v>Precious Steyn</v>
      </c>
      <c r="F2480" t="s">
        <v>151</v>
      </c>
      <c r="G2480" t="str">
        <f>_xlfn.XLOOKUP(Orders_CLEAN[[#This Row],[ProductID]],Products[ProductID],Products[ProductName])</f>
        <v>Binders Model 3</v>
      </c>
      <c r="H2480" t="str">
        <f>_xlfn.XLOOKUP(Orders_CLEAN[[#This Row],[ProductName]],Products[ProductName],Products[Category])</f>
        <v>Office Supplies</v>
      </c>
      <c r="I2480" s="6">
        <f>_xlfn.XLOOKUP(Orders_CLEAN[[#This Row],[ProductID]],Products[ProductID],Products[Cost])</f>
        <v>487.09</v>
      </c>
      <c r="J2480">
        <v>11</v>
      </c>
      <c r="K2480" s="6">
        <v>838.72</v>
      </c>
      <c r="L2480" s="7">
        <v>0.2</v>
      </c>
      <c r="M2480" t="s">
        <v>27</v>
      </c>
      <c r="N2480" t="s">
        <v>47</v>
      </c>
      <c r="O2480" t="str">
        <f>_xlfn.XLOOKUP(Orders_CLEAN[[#This Row],[Region]],Region_lookup[RegionCode],Region_lookup[RegionName])</f>
        <v>Eastern Cape</v>
      </c>
      <c r="P2480" t="s">
        <v>48</v>
      </c>
      <c r="Q2480" t="str">
        <f>_xlfn.XLOOKUP(Orders_CLEAN[[#This Row],[EmployeeID]],Employees[EmployeeID],Employees[EmployeeName])</f>
        <v>Sipho Ndlovu</v>
      </c>
      <c r="R2480" s="8">
        <f>Orders_CLEAN[[#This Row],[Quantity]]*Orders_CLEAN[[#This Row],[UnitPrice]]*(1-Orders_CLEAN[[#This Row],[Discount]])</f>
        <v>7380.7360000000008</v>
      </c>
      <c r="S2480" s="8">
        <f>Orders_CLEAN[[#This Row],[Cost]]*Orders_CLEAN[[#This Row],[Quantity]]</f>
        <v>5357.99</v>
      </c>
      <c r="T2480" s="8">
        <f>Orders_CLEAN[[#This Row],[LineTotal]]-Orders_CLEAN[[#This Row],[LineCost]]</f>
        <v>2022.746000000001</v>
      </c>
      <c r="U2480" s="8" t="str">
        <f>IFERROR(IF(Orders_CLEAN[[#This Row],[Profit]]/Orders_CLEAN[[#This Row],[LineTotal]]&gt;0.3, "High", IF(Orders_CLEAN[[#This Row],[Profit]]/Orders_CLEAN[[#This Row],[LineTotal]]&gt;=0.15, "Medium", "Low")), "Quantity Error!")</f>
        <v>Medium</v>
      </c>
      <c r="V2480" s="8" t="str">
        <f>IF(COUNTIF(Returns[OrderID], Orders_CLEAN[[#This Row],[OrderID]])&gt;0, "Yes", "No")</f>
        <v>No</v>
      </c>
      <c r="W2480" s="19">
        <f>IF(Orders_CLEAN[[#This Row],[Returned]]="Yes",1,0)</f>
        <v>0</v>
      </c>
    </row>
    <row r="2481" spans="1:23" x14ac:dyDescent="0.2">
      <c r="A2481" t="s">
        <v>3398</v>
      </c>
      <c r="B2481" s="5">
        <v>45334</v>
      </c>
      <c r="C2481" s="5" t="str">
        <f>IF(Orders_CLEAN[[#This Row],[Quantity]]="", "Quantity Error!", "Q"&amp;ROUNDUP(MONTH(Orders_CLEAN[[#This Row],[OrderDate]])/3,0))</f>
        <v>Q1</v>
      </c>
      <c r="D2481" t="s">
        <v>191</v>
      </c>
      <c r="E2481" t="str">
        <f>_xlfn.XLOOKUP(Orders_CLEAN[[#This Row],[CustomerID]],Customers[CustomerID],Customers[CustomerName])</f>
        <v>Pieter Steyn</v>
      </c>
      <c r="F2481" t="s">
        <v>46</v>
      </c>
      <c r="G2481" t="str">
        <f>_xlfn.XLOOKUP(Orders_CLEAN[[#This Row],[ProductID]],Products[ProductID],Products[ProductName])</f>
        <v>Tables Model 4</v>
      </c>
      <c r="H2481" t="str">
        <f>_xlfn.XLOOKUP(Orders_CLEAN[[#This Row],[ProductName]],Products[ProductName],Products[Category])</f>
        <v>Furniture</v>
      </c>
      <c r="I2481" s="6">
        <f>_xlfn.XLOOKUP(Orders_CLEAN[[#This Row],[ProductID]],Products[ProductID],Products[Cost])</f>
        <v>707.97</v>
      </c>
      <c r="J2481">
        <v>6</v>
      </c>
      <c r="K2481" s="6">
        <v>1262.55</v>
      </c>
      <c r="L2481" s="7">
        <v>0.05</v>
      </c>
      <c r="M2481" t="s">
        <v>27</v>
      </c>
      <c r="N2481" t="s">
        <v>47</v>
      </c>
      <c r="O2481" t="str">
        <f>_xlfn.XLOOKUP(Orders_CLEAN[[#This Row],[Region]],Region_lookup[RegionCode],Region_lookup[RegionName])</f>
        <v>Eastern Cape</v>
      </c>
      <c r="P2481" t="s">
        <v>58</v>
      </c>
      <c r="Q2481" t="str">
        <f>_xlfn.XLOOKUP(Orders_CLEAN[[#This Row],[EmployeeID]],Employees[EmployeeID],Employees[EmployeeName])</f>
        <v>Palesa Steyn</v>
      </c>
      <c r="R2481" s="8">
        <f>Orders_CLEAN[[#This Row],[Quantity]]*Orders_CLEAN[[#This Row],[UnitPrice]]*(1-Orders_CLEAN[[#This Row],[Discount]])</f>
        <v>7196.5349999999989</v>
      </c>
      <c r="S2481" s="8">
        <f>Orders_CLEAN[[#This Row],[Cost]]*Orders_CLEAN[[#This Row],[Quantity]]</f>
        <v>4247.82</v>
      </c>
      <c r="T2481" s="8">
        <f>Orders_CLEAN[[#This Row],[LineTotal]]-Orders_CLEAN[[#This Row],[LineCost]]</f>
        <v>2948.7149999999992</v>
      </c>
      <c r="U2481" s="8" t="str">
        <f>IFERROR(IF(Orders_CLEAN[[#This Row],[Profit]]/Orders_CLEAN[[#This Row],[LineTotal]]&gt;0.3, "High", IF(Orders_CLEAN[[#This Row],[Profit]]/Orders_CLEAN[[#This Row],[LineTotal]]&gt;=0.15, "Medium", "Low")), "Quantity Error!")</f>
        <v>High</v>
      </c>
      <c r="V2481" s="8" t="str">
        <f>IF(COUNTIF(Returns[OrderID], Orders_CLEAN[[#This Row],[OrderID]])&gt;0, "Yes", "No")</f>
        <v>Yes</v>
      </c>
      <c r="W2481" s="19">
        <f>IF(Orders_CLEAN[[#This Row],[Returned]]="Yes",1,0)</f>
        <v>1</v>
      </c>
    </row>
    <row r="2482" spans="1:23" x14ac:dyDescent="0.2">
      <c r="A2482" t="s">
        <v>3399</v>
      </c>
      <c r="B2482" s="5">
        <v>45682</v>
      </c>
      <c r="C2482" s="5" t="str">
        <f>IF(Orders_CLEAN[[#This Row],[Quantity]]="", "Quantity Error!", "Q"&amp;ROUNDUP(MONTH(Orders_CLEAN[[#This Row],[OrderDate]])/3,0))</f>
        <v>Q1</v>
      </c>
      <c r="D2482" t="s">
        <v>72</v>
      </c>
      <c r="E2482" t="str">
        <f>_xlfn.XLOOKUP(Orders_CLEAN[[#This Row],[CustomerID]],Customers[CustomerID],Customers[CustomerName])</f>
        <v>Francois Botha</v>
      </c>
      <c r="F2482" t="s">
        <v>417</v>
      </c>
      <c r="G2482" t="str">
        <f>_xlfn.XLOOKUP(Orders_CLEAN[[#This Row],[ProductID]],Products[ProductID],Products[ProductName])</f>
        <v>Staplers Model 1</v>
      </c>
      <c r="H2482" t="str">
        <f>_xlfn.XLOOKUP(Orders_CLEAN[[#This Row],[ProductName]],Products[ProductName],Products[Category])</f>
        <v>Office Supplies</v>
      </c>
      <c r="I2482" s="6">
        <f>_xlfn.XLOOKUP(Orders_CLEAN[[#This Row],[ProductID]],Products[ProductID],Products[Cost])</f>
        <v>671.48</v>
      </c>
      <c r="J2482">
        <v>1</v>
      </c>
      <c r="K2482" s="6">
        <v>1240.1099999999999</v>
      </c>
      <c r="L2482" s="7">
        <v>0</v>
      </c>
      <c r="M2482" t="s">
        <v>36</v>
      </c>
      <c r="N2482" t="s">
        <v>47</v>
      </c>
      <c r="O2482" t="str">
        <f>_xlfn.XLOOKUP(Orders_CLEAN[[#This Row],[Region]],Region_lookup[RegionCode],Region_lookup[RegionName])</f>
        <v>Eastern Cape</v>
      </c>
      <c r="P2482" t="s">
        <v>75</v>
      </c>
      <c r="Q2482" t="str">
        <f>_xlfn.XLOOKUP(Orders_CLEAN[[#This Row],[EmployeeID]],Employees[EmployeeID],Employees[EmployeeName])</f>
        <v>Francois Steyn</v>
      </c>
      <c r="R2482" s="8">
        <f>Orders_CLEAN[[#This Row],[Quantity]]*Orders_CLEAN[[#This Row],[UnitPrice]]*(1-Orders_CLEAN[[#This Row],[Discount]])</f>
        <v>1240.1099999999999</v>
      </c>
      <c r="S2482" s="8">
        <f>Orders_CLEAN[[#This Row],[Cost]]*Orders_CLEAN[[#This Row],[Quantity]]</f>
        <v>671.48</v>
      </c>
      <c r="T2482" s="8">
        <f>Orders_CLEAN[[#This Row],[LineTotal]]-Orders_CLEAN[[#This Row],[LineCost]]</f>
        <v>568.62999999999988</v>
      </c>
      <c r="U2482" s="8" t="str">
        <f>IFERROR(IF(Orders_CLEAN[[#This Row],[Profit]]/Orders_CLEAN[[#This Row],[LineTotal]]&gt;0.3, "High", IF(Orders_CLEAN[[#This Row],[Profit]]/Orders_CLEAN[[#This Row],[LineTotal]]&gt;=0.15, "Medium", "Low")), "Quantity Error!")</f>
        <v>High</v>
      </c>
      <c r="V2482" s="8" t="str">
        <f>IF(COUNTIF(Returns[OrderID], Orders_CLEAN[[#This Row],[OrderID]])&gt;0, "Yes", "No")</f>
        <v>No</v>
      </c>
      <c r="W2482" s="19">
        <f>IF(Orders_CLEAN[[#This Row],[Returned]]="Yes",1,0)</f>
        <v>0</v>
      </c>
    </row>
    <row r="2483" spans="1:23" x14ac:dyDescent="0.2">
      <c r="A2483" t="s">
        <v>3400</v>
      </c>
      <c r="B2483" s="5">
        <v>45365</v>
      </c>
      <c r="C2483" s="5" t="str">
        <f>IF(Orders_CLEAN[[#This Row],[Quantity]]="", "Quantity Error!", "Q"&amp;ROUNDUP(MONTH(Orders_CLEAN[[#This Row],[OrderDate]])/3,0))</f>
        <v>Q1</v>
      </c>
      <c r="D2483" t="s">
        <v>18</v>
      </c>
      <c r="E2483" t="str">
        <f>_xlfn.XLOOKUP(Orders_CLEAN[[#This Row],[CustomerID]],Customers[CustomerID],Customers[CustomerName])</f>
        <v>Precious Ndlovu</v>
      </c>
      <c r="F2483" t="s">
        <v>19</v>
      </c>
      <c r="G2483" t="str">
        <f>_xlfn.XLOOKUP(Orders_CLEAN[[#This Row],[ProductID]],Products[ProductID],Products[ProductName])</f>
        <v>Accessories Model 4</v>
      </c>
      <c r="H2483" t="str">
        <f>_xlfn.XLOOKUP(Orders_CLEAN[[#This Row],[ProductName]],Products[ProductName],Products[Category])</f>
        <v>Technology</v>
      </c>
      <c r="I2483" s="6">
        <f>_xlfn.XLOOKUP(Orders_CLEAN[[#This Row],[ProductID]],Products[ProductID],Products[Cost])</f>
        <v>685.08</v>
      </c>
      <c r="J2483">
        <v>6</v>
      </c>
      <c r="K2483" s="6">
        <v>921.01</v>
      </c>
      <c r="L2483" s="7">
        <v>0</v>
      </c>
      <c r="M2483" t="s">
        <v>27</v>
      </c>
      <c r="N2483" t="s">
        <v>21</v>
      </c>
      <c r="O2483" t="str">
        <f>_xlfn.XLOOKUP(Orders_CLEAN[[#This Row],[Region]],Region_lookup[RegionCode],Region_lookup[RegionName])</f>
        <v>KwaZulu-Natal</v>
      </c>
      <c r="P2483" t="s">
        <v>97</v>
      </c>
      <c r="Q2483" t="str">
        <f>_xlfn.XLOOKUP(Orders_CLEAN[[#This Row],[EmployeeID]],Employees[EmployeeID],Employees[EmployeeName])</f>
        <v>Bongani Sithole</v>
      </c>
      <c r="R2483" s="8">
        <f>Orders_CLEAN[[#This Row],[Quantity]]*Orders_CLEAN[[#This Row],[UnitPrice]]*(1-Orders_CLEAN[[#This Row],[Discount]])</f>
        <v>5526.0599999999995</v>
      </c>
      <c r="S2483" s="8">
        <f>Orders_CLEAN[[#This Row],[Cost]]*Orders_CLEAN[[#This Row],[Quantity]]</f>
        <v>4110.4800000000005</v>
      </c>
      <c r="T2483" s="8">
        <f>Orders_CLEAN[[#This Row],[LineTotal]]-Orders_CLEAN[[#This Row],[LineCost]]</f>
        <v>1415.579999999999</v>
      </c>
      <c r="U2483" s="8" t="str">
        <f>IFERROR(IF(Orders_CLEAN[[#This Row],[Profit]]/Orders_CLEAN[[#This Row],[LineTotal]]&gt;0.3, "High", IF(Orders_CLEAN[[#This Row],[Profit]]/Orders_CLEAN[[#This Row],[LineTotal]]&gt;=0.15, "Medium", "Low")), "Quantity Error!")</f>
        <v>Medium</v>
      </c>
      <c r="V2483" s="8" t="str">
        <f>IF(COUNTIF(Returns[OrderID], Orders_CLEAN[[#This Row],[OrderID]])&gt;0, "Yes", "No")</f>
        <v>No</v>
      </c>
      <c r="W2483" s="19">
        <f>IF(Orders_CLEAN[[#This Row],[Returned]]="Yes",1,0)</f>
        <v>0</v>
      </c>
    </row>
    <row r="2484" spans="1:23" x14ac:dyDescent="0.2">
      <c r="A2484" t="s">
        <v>3401</v>
      </c>
      <c r="B2484" s="5">
        <v>45351</v>
      </c>
      <c r="C2484" s="5" t="str">
        <f>IF(Orders_CLEAN[[#This Row],[Quantity]]="", "Quantity Error!", "Q"&amp;ROUNDUP(MONTH(Orders_CLEAN[[#This Row],[OrderDate]])/3,0))</f>
        <v>Q1</v>
      </c>
      <c r="D2484" t="s">
        <v>396</v>
      </c>
      <c r="E2484" t="str">
        <f>_xlfn.XLOOKUP(Orders_CLEAN[[#This Row],[CustomerID]],Customers[CustomerID],Customers[CustomerName])</f>
        <v>Aisha Sithole</v>
      </c>
      <c r="F2484" t="s">
        <v>329</v>
      </c>
      <c r="G2484" t="str">
        <f>_xlfn.XLOOKUP(Orders_CLEAN[[#This Row],[ProductID]],Products[ProductID],Products[ProductName])</f>
        <v>Chairs Model 3</v>
      </c>
      <c r="H2484" t="str">
        <f>_xlfn.XLOOKUP(Orders_CLEAN[[#This Row],[ProductName]],Products[ProductName],Products[Category])</f>
        <v>Furniture</v>
      </c>
      <c r="I2484" s="6">
        <f>_xlfn.XLOOKUP(Orders_CLEAN[[#This Row],[ProductID]],Products[ProductID],Products[Cost])</f>
        <v>688.81</v>
      </c>
      <c r="J2484">
        <v>9</v>
      </c>
      <c r="K2484" s="6">
        <v>1334.92</v>
      </c>
      <c r="L2484" s="7">
        <v>0.05</v>
      </c>
      <c r="M2484" t="s">
        <v>62</v>
      </c>
      <c r="N2484" t="s">
        <v>14</v>
      </c>
      <c r="O2484" t="str">
        <f>_xlfn.XLOOKUP(Orders_CLEAN[[#This Row],[Region]],Region_lookup[RegionCode],Region_lookup[RegionName])</f>
        <v>Western Cape</v>
      </c>
      <c r="P2484" t="s">
        <v>93</v>
      </c>
      <c r="Q2484" t="str">
        <f>_xlfn.XLOOKUP(Orders_CLEAN[[#This Row],[EmployeeID]],Employees[EmployeeID],Employees[EmployeeName])</f>
        <v>Anja Zulu</v>
      </c>
      <c r="R2484" s="8">
        <f>Orders_CLEAN[[#This Row],[Quantity]]*Orders_CLEAN[[#This Row],[UnitPrice]]*(1-Orders_CLEAN[[#This Row],[Discount]])</f>
        <v>11413.566000000001</v>
      </c>
      <c r="S2484" s="8">
        <f>Orders_CLEAN[[#This Row],[Cost]]*Orders_CLEAN[[#This Row],[Quantity]]</f>
        <v>6199.2899999999991</v>
      </c>
      <c r="T2484" s="8">
        <f>Orders_CLEAN[[#This Row],[LineTotal]]-Orders_CLEAN[[#This Row],[LineCost]]</f>
        <v>5214.2760000000017</v>
      </c>
      <c r="U2484" s="8" t="str">
        <f>IFERROR(IF(Orders_CLEAN[[#This Row],[Profit]]/Orders_CLEAN[[#This Row],[LineTotal]]&gt;0.3, "High", IF(Orders_CLEAN[[#This Row],[Profit]]/Orders_CLEAN[[#This Row],[LineTotal]]&gt;=0.15, "Medium", "Low")), "Quantity Error!")</f>
        <v>High</v>
      </c>
      <c r="V2484" s="8" t="str">
        <f>IF(COUNTIF(Returns[OrderID], Orders_CLEAN[[#This Row],[OrderID]])&gt;0, "Yes", "No")</f>
        <v>No</v>
      </c>
      <c r="W2484" s="19">
        <f>IF(Orders_CLEAN[[#This Row],[Returned]]="Yes",1,0)</f>
        <v>0</v>
      </c>
    </row>
    <row r="2485" spans="1:23" x14ac:dyDescent="0.2">
      <c r="A2485" t="s">
        <v>3402</v>
      </c>
      <c r="B2485" s="5">
        <v>45504</v>
      </c>
      <c r="C2485" s="5" t="str">
        <f>IF(Orders_CLEAN[[#This Row],[Quantity]]="", "Quantity Error!", "Q"&amp;ROUNDUP(MONTH(Orders_CLEAN[[#This Row],[OrderDate]])/3,0))</f>
        <v>Q3</v>
      </c>
      <c r="D2485" t="s">
        <v>323</v>
      </c>
      <c r="E2485" t="str">
        <f>_xlfn.XLOOKUP(Orders_CLEAN[[#This Row],[CustomerID]],Customers[CustomerID],Customers[CustomerName])</f>
        <v>Nomsa Molefe</v>
      </c>
      <c r="F2485" t="s">
        <v>92</v>
      </c>
      <c r="G2485" t="str">
        <f>_xlfn.XLOOKUP(Orders_CLEAN[[#This Row],[ProductID]],Products[ProductID],Products[ProductName])</f>
        <v>Accessories Model 3</v>
      </c>
      <c r="H2485" t="str">
        <f>_xlfn.XLOOKUP(Orders_CLEAN[[#This Row],[ProductName]],Products[ProductName],Products[Category])</f>
        <v>Technology</v>
      </c>
      <c r="I2485" s="6">
        <f>_xlfn.XLOOKUP(Orders_CLEAN[[#This Row],[ProductID]],Products[ProductID],Products[Cost])</f>
        <v>357.49</v>
      </c>
      <c r="J2485">
        <v>6</v>
      </c>
      <c r="K2485" s="6">
        <v>769.69</v>
      </c>
      <c r="L2485" s="7">
        <v>0.15</v>
      </c>
      <c r="M2485" t="s">
        <v>62</v>
      </c>
      <c r="N2485" t="s">
        <v>14</v>
      </c>
      <c r="O2485" t="str">
        <f>_xlfn.XLOOKUP(Orders_CLEAN[[#This Row],[Region]],Region_lookup[RegionCode],Region_lookup[RegionName])</f>
        <v>Western Cape</v>
      </c>
      <c r="P2485" t="s">
        <v>93</v>
      </c>
      <c r="Q2485" t="str">
        <f>_xlfn.XLOOKUP(Orders_CLEAN[[#This Row],[EmployeeID]],Employees[EmployeeID],Employees[EmployeeName])</f>
        <v>Anja Zulu</v>
      </c>
      <c r="R2485" s="8">
        <f>Orders_CLEAN[[#This Row],[Quantity]]*Orders_CLEAN[[#This Row],[UnitPrice]]*(1-Orders_CLEAN[[#This Row],[Discount]])</f>
        <v>3925.4190000000003</v>
      </c>
      <c r="S2485" s="8">
        <f>Orders_CLEAN[[#This Row],[Cost]]*Orders_CLEAN[[#This Row],[Quantity]]</f>
        <v>2144.94</v>
      </c>
      <c r="T2485" s="8">
        <f>Orders_CLEAN[[#This Row],[LineTotal]]-Orders_CLEAN[[#This Row],[LineCost]]</f>
        <v>1780.4790000000003</v>
      </c>
      <c r="U2485" s="8" t="str">
        <f>IFERROR(IF(Orders_CLEAN[[#This Row],[Profit]]/Orders_CLEAN[[#This Row],[LineTotal]]&gt;0.3, "High", IF(Orders_CLEAN[[#This Row],[Profit]]/Orders_CLEAN[[#This Row],[LineTotal]]&gt;=0.15, "Medium", "Low")), "Quantity Error!")</f>
        <v>High</v>
      </c>
      <c r="V2485" s="8" t="str">
        <f>IF(COUNTIF(Returns[OrderID], Orders_CLEAN[[#This Row],[OrderID]])&gt;0, "Yes", "No")</f>
        <v>No</v>
      </c>
      <c r="W2485" s="19">
        <f>IF(Orders_CLEAN[[#This Row],[Returned]]="Yes",1,0)</f>
        <v>0</v>
      </c>
    </row>
    <row r="2486" spans="1:23" x14ac:dyDescent="0.2">
      <c r="A2486" t="s">
        <v>3403</v>
      </c>
      <c r="B2486" s="5">
        <v>45582</v>
      </c>
      <c r="C2486" s="5" t="str">
        <f>IF(Orders_CLEAN[[#This Row],[Quantity]]="", "Quantity Error!", "Q"&amp;ROUNDUP(MONTH(Orders_CLEAN[[#This Row],[OrderDate]])/3,0))</f>
        <v>Q4</v>
      </c>
      <c r="D2486" t="s">
        <v>328</v>
      </c>
      <c r="E2486" t="str">
        <f>_xlfn.XLOOKUP(Orders_CLEAN[[#This Row],[CustomerID]],Customers[CustomerID],Customers[CustomerName])</f>
        <v>Nomsa Ndlovu</v>
      </c>
      <c r="F2486" t="s">
        <v>155</v>
      </c>
      <c r="G2486" t="str">
        <f>_xlfn.XLOOKUP(Orders_CLEAN[[#This Row],[ProductID]],Products[ProductID],Products[ProductName])</f>
        <v>Monitors Model 1</v>
      </c>
      <c r="H2486" t="str">
        <f>_xlfn.XLOOKUP(Orders_CLEAN[[#This Row],[ProductName]],Products[ProductName],Products[Category])</f>
        <v>Technology</v>
      </c>
      <c r="I2486" s="6">
        <f>_xlfn.XLOOKUP(Orders_CLEAN[[#This Row],[ProductID]],Products[ProductID],Products[Cost])</f>
        <v>757.28</v>
      </c>
      <c r="J2486">
        <v>2</v>
      </c>
      <c r="K2486" s="6">
        <v>1165.56</v>
      </c>
      <c r="L2486" s="7">
        <v>0</v>
      </c>
      <c r="M2486" t="s">
        <v>13</v>
      </c>
      <c r="N2486" t="s">
        <v>31</v>
      </c>
      <c r="O2486" t="str">
        <f>_xlfn.XLOOKUP(Orders_CLEAN[[#This Row],[Region]],Region_lookup[RegionCode],Region_lookup[RegionName])</f>
        <v>Gauteng</v>
      </c>
      <c r="P2486" t="s">
        <v>32</v>
      </c>
      <c r="Q2486" t="str">
        <f>_xlfn.XLOOKUP(Orders_CLEAN[[#This Row],[EmployeeID]],Employees[EmployeeID],Employees[EmployeeName])</f>
        <v>Nomvula Mokoena</v>
      </c>
      <c r="R2486" s="8">
        <f>Orders_CLEAN[[#This Row],[Quantity]]*Orders_CLEAN[[#This Row],[UnitPrice]]*(1-Orders_CLEAN[[#This Row],[Discount]])</f>
        <v>2331.12</v>
      </c>
      <c r="S2486" s="8">
        <f>Orders_CLEAN[[#This Row],[Cost]]*Orders_CLEAN[[#This Row],[Quantity]]</f>
        <v>1514.56</v>
      </c>
      <c r="T2486" s="8">
        <f>Orders_CLEAN[[#This Row],[LineTotal]]-Orders_CLEAN[[#This Row],[LineCost]]</f>
        <v>816.56</v>
      </c>
      <c r="U2486" s="8" t="str">
        <f>IFERROR(IF(Orders_CLEAN[[#This Row],[Profit]]/Orders_CLEAN[[#This Row],[LineTotal]]&gt;0.3, "High", IF(Orders_CLEAN[[#This Row],[Profit]]/Orders_CLEAN[[#This Row],[LineTotal]]&gt;=0.15, "Medium", "Low")), "Quantity Error!")</f>
        <v>High</v>
      </c>
      <c r="V2486" s="8" t="str">
        <f>IF(COUNTIF(Returns[OrderID], Orders_CLEAN[[#This Row],[OrderID]])&gt;0, "Yes", "No")</f>
        <v>No</v>
      </c>
      <c r="W2486" s="19">
        <f>IF(Orders_CLEAN[[#This Row],[Returned]]="Yes",1,0)</f>
        <v>0</v>
      </c>
    </row>
    <row r="2487" spans="1:23" x14ac:dyDescent="0.2">
      <c r="A2487" t="s">
        <v>3404</v>
      </c>
      <c r="B2487" s="5">
        <v>45332</v>
      </c>
      <c r="C2487" s="5" t="str">
        <f>IF(Orders_CLEAN[[#This Row],[Quantity]]="", "Quantity Error!", "Q"&amp;ROUNDUP(MONTH(Orders_CLEAN[[#This Row],[OrderDate]])/3,0))</f>
        <v>Q1</v>
      </c>
      <c r="D2487" t="s">
        <v>510</v>
      </c>
      <c r="E2487" t="str">
        <f>_xlfn.XLOOKUP(Orders_CLEAN[[#This Row],[CustomerID]],Customers[CustomerID],Customers[CustomerName])</f>
        <v>Anja Sithole</v>
      </c>
      <c r="F2487" t="s">
        <v>192</v>
      </c>
      <c r="G2487" t="str">
        <f>_xlfn.XLOOKUP(Orders_CLEAN[[#This Row],[ProductID]],Products[ProductID],Products[ProductName])</f>
        <v>Laptops Model 1</v>
      </c>
      <c r="H2487" t="str">
        <f>_xlfn.XLOOKUP(Orders_CLEAN[[#This Row],[ProductName]],Products[ProductName],Products[Category])</f>
        <v>Technology</v>
      </c>
      <c r="I2487" s="6">
        <f>_xlfn.XLOOKUP(Orders_CLEAN[[#This Row],[ProductID]],Products[ProductID],Products[Cost])</f>
        <v>732.63</v>
      </c>
      <c r="J2487">
        <v>9</v>
      </c>
      <c r="K2487" s="6">
        <v>1069.8599999999999</v>
      </c>
      <c r="L2487" s="7">
        <v>0</v>
      </c>
      <c r="M2487" t="s">
        <v>27</v>
      </c>
      <c r="N2487" t="s">
        <v>47</v>
      </c>
      <c r="O2487" t="str">
        <f>_xlfn.XLOOKUP(Orders_CLEAN[[#This Row],[Region]],Region_lookup[RegionCode],Region_lookup[RegionName])</f>
        <v>Eastern Cape</v>
      </c>
      <c r="P2487" t="s">
        <v>48</v>
      </c>
      <c r="Q2487" t="str">
        <f>_xlfn.XLOOKUP(Orders_CLEAN[[#This Row],[EmployeeID]],Employees[EmployeeID],Employees[EmployeeName])</f>
        <v>Sipho Ndlovu</v>
      </c>
      <c r="R2487" s="8">
        <f>Orders_CLEAN[[#This Row],[Quantity]]*Orders_CLEAN[[#This Row],[UnitPrice]]*(1-Orders_CLEAN[[#This Row],[Discount]])</f>
        <v>9628.74</v>
      </c>
      <c r="S2487" s="8">
        <f>Orders_CLEAN[[#This Row],[Cost]]*Orders_CLEAN[[#This Row],[Quantity]]</f>
        <v>6593.67</v>
      </c>
      <c r="T2487" s="8">
        <f>Orders_CLEAN[[#This Row],[LineTotal]]-Orders_CLEAN[[#This Row],[LineCost]]</f>
        <v>3035.0699999999997</v>
      </c>
      <c r="U2487" s="8" t="str">
        <f>IFERROR(IF(Orders_CLEAN[[#This Row],[Profit]]/Orders_CLEAN[[#This Row],[LineTotal]]&gt;0.3, "High", IF(Orders_CLEAN[[#This Row],[Profit]]/Orders_CLEAN[[#This Row],[LineTotal]]&gt;=0.15, "Medium", "Low")), "Quantity Error!")</f>
        <v>High</v>
      </c>
      <c r="V2487" s="8" t="str">
        <f>IF(COUNTIF(Returns[OrderID], Orders_CLEAN[[#This Row],[OrderID]])&gt;0, "Yes", "No")</f>
        <v>No</v>
      </c>
      <c r="W2487" s="19">
        <f>IF(Orders_CLEAN[[#This Row],[Returned]]="Yes",1,0)</f>
        <v>0</v>
      </c>
    </row>
    <row r="2488" spans="1:23" x14ac:dyDescent="0.2">
      <c r="A2488" t="s">
        <v>3405</v>
      </c>
      <c r="B2488" s="5">
        <v>45727</v>
      </c>
      <c r="C2488" s="5" t="str">
        <f>IF(Orders_CLEAN[[#This Row],[Quantity]]="", "Quantity Error!", "Q"&amp;ROUNDUP(MONTH(Orders_CLEAN[[#This Row],[OrderDate]])/3,0))</f>
        <v>Q1</v>
      </c>
      <c r="D2488" t="s">
        <v>29</v>
      </c>
      <c r="E2488" t="str">
        <f>_xlfn.XLOOKUP(Orders_CLEAN[[#This Row],[CustomerID]],Customers[CustomerID],Customers[CustomerName])</f>
        <v>Lerato Molefe</v>
      </c>
      <c r="F2488" t="s">
        <v>124</v>
      </c>
      <c r="G2488" t="str">
        <f>_xlfn.XLOOKUP(Orders_CLEAN[[#This Row],[ProductID]],Products[ProductID],Products[ProductName])</f>
        <v>Binders Model 2</v>
      </c>
      <c r="H2488" t="str">
        <f>_xlfn.XLOOKUP(Orders_CLEAN[[#This Row],[ProductName]],Products[ProductName],Products[Category])</f>
        <v>Office Supplies</v>
      </c>
      <c r="I2488" s="6">
        <f>_xlfn.XLOOKUP(Orders_CLEAN[[#This Row],[ProductID]],Products[ProductID],Products[Cost])</f>
        <v>597.01</v>
      </c>
      <c r="J2488">
        <v>3</v>
      </c>
      <c r="K2488" s="6">
        <v>774.08</v>
      </c>
      <c r="L2488" s="7">
        <v>0.05</v>
      </c>
      <c r="M2488" t="s">
        <v>36</v>
      </c>
      <c r="N2488" t="s">
        <v>31</v>
      </c>
      <c r="O2488" t="str">
        <f>_xlfn.XLOOKUP(Orders_CLEAN[[#This Row],[Region]],Region_lookup[RegionCode],Region_lookup[RegionName])</f>
        <v>Gauteng</v>
      </c>
      <c r="P2488" t="s">
        <v>32</v>
      </c>
      <c r="Q2488" t="str">
        <f>_xlfn.XLOOKUP(Orders_CLEAN[[#This Row],[EmployeeID]],Employees[EmployeeID],Employees[EmployeeName])</f>
        <v>Nomvula Mokoena</v>
      </c>
      <c r="R2488" s="8">
        <f>Orders_CLEAN[[#This Row],[Quantity]]*Orders_CLEAN[[#This Row],[UnitPrice]]*(1-Orders_CLEAN[[#This Row],[Discount]])</f>
        <v>2206.1280000000002</v>
      </c>
      <c r="S2488" s="8">
        <f>Orders_CLEAN[[#This Row],[Cost]]*Orders_CLEAN[[#This Row],[Quantity]]</f>
        <v>1791.03</v>
      </c>
      <c r="T2488" s="8">
        <f>Orders_CLEAN[[#This Row],[LineTotal]]-Orders_CLEAN[[#This Row],[LineCost]]</f>
        <v>415.09800000000018</v>
      </c>
      <c r="U2488" s="8" t="str">
        <f>IFERROR(IF(Orders_CLEAN[[#This Row],[Profit]]/Orders_CLEAN[[#This Row],[LineTotal]]&gt;0.3, "High", IF(Orders_CLEAN[[#This Row],[Profit]]/Orders_CLEAN[[#This Row],[LineTotal]]&gt;=0.15, "Medium", "Low")), "Quantity Error!")</f>
        <v>Medium</v>
      </c>
      <c r="V2488" s="8" t="str">
        <f>IF(COUNTIF(Returns[OrderID], Orders_CLEAN[[#This Row],[OrderID]])&gt;0, "Yes", "No")</f>
        <v>No</v>
      </c>
      <c r="W2488" s="19">
        <f>IF(Orders_CLEAN[[#This Row],[Returned]]="Yes",1,0)</f>
        <v>0</v>
      </c>
    </row>
    <row r="2489" spans="1:23" x14ac:dyDescent="0.2">
      <c r="A2489" t="s">
        <v>3406</v>
      </c>
      <c r="B2489" s="5">
        <v>45434</v>
      </c>
      <c r="C2489" s="5" t="str">
        <f>IF(Orders_CLEAN[[#This Row],[Quantity]]="", "Quantity Error!", "Q"&amp;ROUNDUP(MONTH(Orders_CLEAN[[#This Row],[OrderDate]])/3,0))</f>
        <v>Q2</v>
      </c>
      <c r="D2489" t="s">
        <v>519</v>
      </c>
      <c r="E2489" t="str">
        <f>_xlfn.XLOOKUP(Orders_CLEAN[[#This Row],[CustomerID]],Customers[CustomerID],Customers[CustomerName])</f>
        <v>Francois Van Der Merwe</v>
      </c>
      <c r="F2489" t="s">
        <v>192</v>
      </c>
      <c r="G2489" t="str">
        <f>_xlfn.XLOOKUP(Orders_CLEAN[[#This Row],[ProductID]],Products[ProductID],Products[ProductName])</f>
        <v>Laptops Model 1</v>
      </c>
      <c r="H2489" t="str">
        <f>_xlfn.XLOOKUP(Orders_CLEAN[[#This Row],[ProductName]],Products[ProductName],Products[Category])</f>
        <v>Technology</v>
      </c>
      <c r="I2489" s="6">
        <f>_xlfn.XLOOKUP(Orders_CLEAN[[#This Row],[ProductID]],Products[ProductID],Products[Cost])</f>
        <v>732.63</v>
      </c>
      <c r="J2489">
        <v>2</v>
      </c>
      <c r="K2489" s="6">
        <v>1069.8599999999999</v>
      </c>
      <c r="L2489" s="7">
        <v>0.15</v>
      </c>
      <c r="M2489" t="s">
        <v>36</v>
      </c>
      <c r="N2489" t="s">
        <v>14</v>
      </c>
      <c r="O2489" t="str">
        <f>_xlfn.XLOOKUP(Orders_CLEAN[[#This Row],[Region]],Region_lookup[RegionCode],Region_lookup[RegionName])</f>
        <v>Western Cape</v>
      </c>
      <c r="P2489" t="s">
        <v>15</v>
      </c>
      <c r="Q2489" t="str">
        <f>_xlfn.XLOOKUP(Orders_CLEAN[[#This Row],[EmployeeID]],Employees[EmployeeID],Employees[EmployeeName])</f>
        <v>Anja Fourie</v>
      </c>
      <c r="R2489" s="8">
        <f>Orders_CLEAN[[#This Row],[Quantity]]*Orders_CLEAN[[#This Row],[UnitPrice]]*(1-Orders_CLEAN[[#This Row],[Discount]])</f>
        <v>1818.7619999999997</v>
      </c>
      <c r="S2489" s="8">
        <f>Orders_CLEAN[[#This Row],[Cost]]*Orders_CLEAN[[#This Row],[Quantity]]</f>
        <v>1465.26</v>
      </c>
      <c r="T2489" s="8">
        <f>Orders_CLEAN[[#This Row],[LineTotal]]-Orders_CLEAN[[#This Row],[LineCost]]</f>
        <v>353.50199999999973</v>
      </c>
      <c r="U2489" s="8" t="str">
        <f>IFERROR(IF(Orders_CLEAN[[#This Row],[Profit]]/Orders_CLEAN[[#This Row],[LineTotal]]&gt;0.3, "High", IF(Orders_CLEAN[[#This Row],[Profit]]/Orders_CLEAN[[#This Row],[LineTotal]]&gt;=0.15, "Medium", "Low")), "Quantity Error!")</f>
        <v>Medium</v>
      </c>
      <c r="V2489" s="8" t="str">
        <f>IF(COUNTIF(Returns[OrderID], Orders_CLEAN[[#This Row],[OrderID]])&gt;0, "Yes", "No")</f>
        <v>No</v>
      </c>
      <c r="W2489" s="19">
        <f>IF(Orders_CLEAN[[#This Row],[Returned]]="Yes",1,0)</f>
        <v>0</v>
      </c>
    </row>
    <row r="2490" spans="1:23" x14ac:dyDescent="0.2">
      <c r="A2490" t="s">
        <v>3407</v>
      </c>
      <c r="B2490" s="5">
        <v>45718</v>
      </c>
      <c r="C2490" s="5" t="str">
        <f>IF(Orders_CLEAN[[#This Row],[Quantity]]="", "Quantity Error!", "Q"&amp;ROUNDUP(MONTH(Orders_CLEAN[[#This Row],[OrderDate]])/3,0))</f>
        <v>Q1</v>
      </c>
      <c r="D2490" t="s">
        <v>412</v>
      </c>
      <c r="E2490" t="str">
        <f>_xlfn.XLOOKUP(Orders_CLEAN[[#This Row],[CustomerID]],Customers[CustomerID],Customers[CustomerName])</f>
        <v>Bongani Molefe</v>
      </c>
      <c r="F2490" t="s">
        <v>162</v>
      </c>
      <c r="G2490" t="str">
        <f>_xlfn.XLOOKUP(Orders_CLEAN[[#This Row],[ProductID]],Products[ProductID],Products[ProductName])</f>
        <v>Chairs Model 1</v>
      </c>
      <c r="H2490" t="str">
        <f>_xlfn.XLOOKUP(Orders_CLEAN[[#This Row],[ProductName]],Products[ProductName],Products[Category])</f>
        <v>Furniture</v>
      </c>
      <c r="I2490" s="6">
        <f>_xlfn.XLOOKUP(Orders_CLEAN[[#This Row],[ProductID]],Products[ProductID],Products[Cost])</f>
        <v>96.56</v>
      </c>
      <c r="J2490">
        <v>11</v>
      </c>
      <c r="K2490" s="6">
        <v>209.03</v>
      </c>
      <c r="L2490" s="7">
        <v>0</v>
      </c>
      <c r="M2490" t="s">
        <v>13</v>
      </c>
      <c r="N2490" t="s">
        <v>31</v>
      </c>
      <c r="O2490" t="str">
        <f>_xlfn.XLOOKUP(Orders_CLEAN[[#This Row],[Region]],Region_lookup[RegionCode],Region_lookup[RegionName])</f>
        <v>Gauteng</v>
      </c>
      <c r="P2490" t="s">
        <v>43</v>
      </c>
      <c r="Q2490" t="str">
        <f>_xlfn.XLOOKUP(Orders_CLEAN[[#This Row],[EmployeeID]],Employees[EmployeeID],Employees[EmployeeName])</f>
        <v>Thabo Dlamini</v>
      </c>
      <c r="R2490" s="8">
        <f>Orders_CLEAN[[#This Row],[Quantity]]*Orders_CLEAN[[#This Row],[UnitPrice]]*(1-Orders_CLEAN[[#This Row],[Discount]])</f>
        <v>2299.33</v>
      </c>
      <c r="S2490" s="8">
        <f>Orders_CLEAN[[#This Row],[Cost]]*Orders_CLEAN[[#This Row],[Quantity]]</f>
        <v>1062.1600000000001</v>
      </c>
      <c r="T2490" s="8">
        <f>Orders_CLEAN[[#This Row],[LineTotal]]-Orders_CLEAN[[#This Row],[LineCost]]</f>
        <v>1237.1699999999998</v>
      </c>
      <c r="U2490" s="8" t="str">
        <f>IFERROR(IF(Orders_CLEAN[[#This Row],[Profit]]/Orders_CLEAN[[#This Row],[LineTotal]]&gt;0.3, "High", IF(Orders_CLEAN[[#This Row],[Profit]]/Orders_CLEAN[[#This Row],[LineTotal]]&gt;=0.15, "Medium", "Low")), "Quantity Error!")</f>
        <v>High</v>
      </c>
      <c r="V2490" s="8" t="str">
        <f>IF(COUNTIF(Returns[OrderID], Orders_CLEAN[[#This Row],[OrderID]])&gt;0, "Yes", "No")</f>
        <v>No</v>
      </c>
      <c r="W2490" s="19">
        <f>IF(Orders_CLEAN[[#This Row],[Returned]]="Yes",1,0)</f>
        <v>0</v>
      </c>
    </row>
    <row r="2491" spans="1:23" x14ac:dyDescent="0.2">
      <c r="A2491" t="s">
        <v>3408</v>
      </c>
      <c r="B2491" s="5">
        <v>45321</v>
      </c>
      <c r="C2491" s="5" t="str">
        <f>IF(Orders_CLEAN[[#This Row],[Quantity]]="", "Quantity Error!", "Q"&amp;ROUNDUP(MONTH(Orders_CLEAN[[#This Row],[OrderDate]])/3,0))</f>
        <v>Q1</v>
      </c>
      <c r="D2491" t="s">
        <v>306</v>
      </c>
      <c r="E2491" t="str">
        <f>_xlfn.XLOOKUP(Orders_CLEAN[[#This Row],[CustomerID]],Customers[CustomerID],Customers[CustomerName])</f>
        <v>Francois Mahlangu</v>
      </c>
      <c r="F2491" t="s">
        <v>195</v>
      </c>
      <c r="G2491" t="str">
        <f>_xlfn.XLOOKUP(Orders_CLEAN[[#This Row],[ProductID]],Products[ProductID],Products[ProductName])</f>
        <v>Printers Model 2</v>
      </c>
      <c r="H2491" t="str">
        <f>_xlfn.XLOOKUP(Orders_CLEAN[[#This Row],[ProductName]],Products[ProductName],Products[Category])</f>
        <v>Technology</v>
      </c>
      <c r="I2491" s="6">
        <f>_xlfn.XLOOKUP(Orders_CLEAN[[#This Row],[ProductID]],Products[ProductID],Products[Cost])</f>
        <v>338.21</v>
      </c>
      <c r="J2491">
        <v>12</v>
      </c>
      <c r="K2491" s="6">
        <v>661.25</v>
      </c>
      <c r="L2491" s="7">
        <v>0.2</v>
      </c>
      <c r="M2491" t="s">
        <v>27</v>
      </c>
      <c r="N2491" t="s">
        <v>14</v>
      </c>
      <c r="O2491" t="str">
        <f>_xlfn.XLOOKUP(Orders_CLEAN[[#This Row],[Region]],Region_lookup[RegionCode],Region_lookup[RegionName])</f>
        <v>Western Cape</v>
      </c>
      <c r="P2491" t="s">
        <v>93</v>
      </c>
      <c r="Q2491" t="str">
        <f>_xlfn.XLOOKUP(Orders_CLEAN[[#This Row],[EmployeeID]],Employees[EmployeeID],Employees[EmployeeName])</f>
        <v>Anja Zulu</v>
      </c>
      <c r="R2491" s="8">
        <f>Orders_CLEAN[[#This Row],[Quantity]]*Orders_CLEAN[[#This Row],[UnitPrice]]*(1-Orders_CLEAN[[#This Row],[Discount]])</f>
        <v>6348</v>
      </c>
      <c r="S2491" s="8">
        <f>Orders_CLEAN[[#This Row],[Cost]]*Orders_CLEAN[[#This Row],[Quantity]]</f>
        <v>4058.5199999999995</v>
      </c>
      <c r="T2491" s="8">
        <f>Orders_CLEAN[[#This Row],[LineTotal]]-Orders_CLEAN[[#This Row],[LineCost]]</f>
        <v>2289.4800000000005</v>
      </c>
      <c r="U2491" s="8" t="str">
        <f>IFERROR(IF(Orders_CLEAN[[#This Row],[Profit]]/Orders_CLEAN[[#This Row],[LineTotal]]&gt;0.3, "High", IF(Orders_CLEAN[[#This Row],[Profit]]/Orders_CLEAN[[#This Row],[LineTotal]]&gt;=0.15, "Medium", "Low")), "Quantity Error!")</f>
        <v>High</v>
      </c>
      <c r="V2491" s="8" t="str">
        <f>IF(COUNTIF(Returns[OrderID], Orders_CLEAN[[#This Row],[OrderID]])&gt;0, "Yes", "No")</f>
        <v>No</v>
      </c>
      <c r="W2491" s="19">
        <f>IF(Orders_CLEAN[[#This Row],[Returned]]="Yes",1,0)</f>
        <v>0</v>
      </c>
    </row>
    <row r="2492" spans="1:23" x14ac:dyDescent="0.2">
      <c r="A2492" t="s">
        <v>3409</v>
      </c>
      <c r="B2492" s="5">
        <v>45759</v>
      </c>
      <c r="C2492" s="5" t="str">
        <f>IF(Orders_CLEAN[[#This Row],[Quantity]]="", "Quantity Error!", "Q"&amp;ROUNDUP(MONTH(Orders_CLEAN[[#This Row],[OrderDate]])/3,0))</f>
        <v>Q2</v>
      </c>
      <c r="D2492" t="s">
        <v>434</v>
      </c>
      <c r="E2492" t="str">
        <f>_xlfn.XLOOKUP(Orders_CLEAN[[#This Row],[CustomerID]],Customers[CustomerID],Customers[CustomerName])</f>
        <v>Chantelle Khumalo</v>
      </c>
      <c r="F2492" t="s">
        <v>158</v>
      </c>
      <c r="G2492" t="str">
        <f>_xlfn.XLOOKUP(Orders_CLEAN[[#This Row],[ProductID]],Products[ProductID],Products[ProductName])</f>
        <v>Desks Model 1</v>
      </c>
      <c r="H2492" t="str">
        <f>_xlfn.XLOOKUP(Orders_CLEAN[[#This Row],[ProductName]],Products[ProductName],Products[Category])</f>
        <v>Furniture</v>
      </c>
      <c r="I2492" s="6">
        <f>_xlfn.XLOOKUP(Orders_CLEAN[[#This Row],[ProductID]],Products[ProductID],Products[Cost])</f>
        <v>731.22</v>
      </c>
      <c r="J2492">
        <v>1</v>
      </c>
      <c r="K2492" s="6">
        <v>1490.92</v>
      </c>
      <c r="L2492" s="7">
        <v>0</v>
      </c>
      <c r="M2492" t="s">
        <v>27</v>
      </c>
      <c r="N2492" t="s">
        <v>31</v>
      </c>
      <c r="O2492" t="str">
        <f>_xlfn.XLOOKUP(Orders_CLEAN[[#This Row],[Region]],Region_lookup[RegionCode],Region_lookup[RegionName])</f>
        <v>Gauteng</v>
      </c>
      <c r="P2492" t="s">
        <v>32</v>
      </c>
      <c r="Q2492" t="str">
        <f>_xlfn.XLOOKUP(Orders_CLEAN[[#This Row],[EmployeeID]],Employees[EmployeeID],Employees[EmployeeName])</f>
        <v>Nomvula Mokoena</v>
      </c>
      <c r="R2492" s="8">
        <f>Orders_CLEAN[[#This Row],[Quantity]]*Orders_CLEAN[[#This Row],[UnitPrice]]*(1-Orders_CLEAN[[#This Row],[Discount]])</f>
        <v>1490.92</v>
      </c>
      <c r="S2492" s="8">
        <f>Orders_CLEAN[[#This Row],[Cost]]*Orders_CLEAN[[#This Row],[Quantity]]</f>
        <v>731.22</v>
      </c>
      <c r="T2492" s="8">
        <f>Orders_CLEAN[[#This Row],[LineTotal]]-Orders_CLEAN[[#This Row],[LineCost]]</f>
        <v>759.7</v>
      </c>
      <c r="U2492" s="8" t="str">
        <f>IFERROR(IF(Orders_CLEAN[[#This Row],[Profit]]/Orders_CLEAN[[#This Row],[LineTotal]]&gt;0.3, "High", IF(Orders_CLEAN[[#This Row],[Profit]]/Orders_CLEAN[[#This Row],[LineTotal]]&gt;=0.15, "Medium", "Low")), "Quantity Error!")</f>
        <v>High</v>
      </c>
      <c r="V2492" s="8" t="str">
        <f>IF(COUNTIF(Returns[OrderID], Orders_CLEAN[[#This Row],[OrderID]])&gt;0, "Yes", "No")</f>
        <v>No</v>
      </c>
      <c r="W2492" s="19">
        <f>IF(Orders_CLEAN[[#This Row],[Returned]]="Yes",1,0)</f>
        <v>0</v>
      </c>
    </row>
    <row r="2493" spans="1:23" x14ac:dyDescent="0.2">
      <c r="A2493" t="s">
        <v>3410</v>
      </c>
      <c r="B2493" s="5">
        <v>45784</v>
      </c>
      <c r="C2493" s="5" t="str">
        <f>IF(Orders_CLEAN[[#This Row],[Quantity]]="", "Quantity Error!", "Q"&amp;ROUNDUP(MONTH(Orders_CLEAN[[#This Row],[OrderDate]])/3,0))</f>
        <v>Q2</v>
      </c>
      <c r="D2493" t="s">
        <v>227</v>
      </c>
      <c r="E2493" t="str">
        <f>_xlfn.XLOOKUP(Orders_CLEAN[[#This Row],[CustomerID]],Customers[CustomerID],Customers[CustomerName])</f>
        <v>Thabo Mbatha</v>
      </c>
      <c r="F2493" t="s">
        <v>166</v>
      </c>
      <c r="G2493" t="str">
        <f>_xlfn.XLOOKUP(Orders_CLEAN[[#This Row],[ProductID]],Products[ProductID],Products[ProductName])</f>
        <v>Monitors Model 2</v>
      </c>
      <c r="H2493" t="str">
        <f>_xlfn.XLOOKUP(Orders_CLEAN[[#This Row],[ProductName]],Products[ProductName],Products[Category])</f>
        <v>Technology</v>
      </c>
      <c r="I2493" s="6">
        <f>_xlfn.XLOOKUP(Orders_CLEAN[[#This Row],[ProductID]],Products[ProductID],Products[Cost])</f>
        <v>396.64</v>
      </c>
      <c r="J2493">
        <v>5</v>
      </c>
      <c r="K2493" s="6">
        <v>532.41999999999996</v>
      </c>
      <c r="L2493" s="7">
        <v>0.15</v>
      </c>
      <c r="M2493" t="s">
        <v>62</v>
      </c>
      <c r="N2493" t="s">
        <v>31</v>
      </c>
      <c r="O2493" t="str">
        <f>_xlfn.XLOOKUP(Orders_CLEAN[[#This Row],[Region]],Region_lookup[RegionCode],Region_lookup[RegionName])</f>
        <v>Gauteng</v>
      </c>
      <c r="P2493" t="s">
        <v>32</v>
      </c>
      <c r="Q2493" t="str">
        <f>_xlfn.XLOOKUP(Orders_CLEAN[[#This Row],[EmployeeID]],Employees[EmployeeID],Employees[EmployeeName])</f>
        <v>Nomvula Mokoena</v>
      </c>
      <c r="R2493" s="8">
        <f>Orders_CLEAN[[#This Row],[Quantity]]*Orders_CLEAN[[#This Row],[UnitPrice]]*(1-Orders_CLEAN[[#This Row],[Discount]])</f>
        <v>2262.7849999999999</v>
      </c>
      <c r="S2493" s="8">
        <f>Orders_CLEAN[[#This Row],[Cost]]*Orders_CLEAN[[#This Row],[Quantity]]</f>
        <v>1983.1999999999998</v>
      </c>
      <c r="T2493" s="8">
        <f>Orders_CLEAN[[#This Row],[LineTotal]]-Orders_CLEAN[[#This Row],[LineCost]]</f>
        <v>279.58500000000004</v>
      </c>
      <c r="U2493" s="8" t="str">
        <f>IFERROR(IF(Orders_CLEAN[[#This Row],[Profit]]/Orders_CLEAN[[#This Row],[LineTotal]]&gt;0.3, "High", IF(Orders_CLEAN[[#This Row],[Profit]]/Orders_CLEAN[[#This Row],[LineTotal]]&gt;=0.15, "Medium", "Low")), "Quantity Error!")</f>
        <v>Low</v>
      </c>
      <c r="V2493" s="8" t="str">
        <f>IF(COUNTIF(Returns[OrderID], Orders_CLEAN[[#This Row],[OrderID]])&gt;0, "Yes", "No")</f>
        <v>No</v>
      </c>
      <c r="W2493" s="19">
        <f>IF(Orders_CLEAN[[#This Row],[Returned]]="Yes",1,0)</f>
        <v>0</v>
      </c>
    </row>
    <row r="2494" spans="1:23" x14ac:dyDescent="0.2">
      <c r="A2494" t="s">
        <v>3411</v>
      </c>
      <c r="B2494" s="5">
        <v>45791</v>
      </c>
      <c r="C2494" s="5" t="str">
        <f>IF(Orders_CLEAN[[#This Row],[Quantity]]="", "Quantity Error!", "Q"&amp;ROUNDUP(MONTH(Orders_CLEAN[[#This Row],[OrderDate]])/3,0))</f>
        <v>Q2</v>
      </c>
      <c r="D2494" t="s">
        <v>419</v>
      </c>
      <c r="E2494" t="str">
        <f>_xlfn.XLOOKUP(Orders_CLEAN[[#This Row],[CustomerID]],Customers[CustomerID],Customers[CustomerName])</f>
        <v>Aisha Khumalo</v>
      </c>
      <c r="F2494" t="s">
        <v>26</v>
      </c>
      <c r="G2494" t="str">
        <f>_xlfn.XLOOKUP(Orders_CLEAN[[#This Row],[ProductID]],Products[ProductID],Products[ProductName])</f>
        <v>Bookcases Model 3</v>
      </c>
      <c r="H2494" t="str">
        <f>_xlfn.XLOOKUP(Orders_CLEAN[[#This Row],[ProductName]],Products[ProductName],Products[Category])</f>
        <v>Furniture</v>
      </c>
      <c r="I2494" s="6">
        <f>_xlfn.XLOOKUP(Orders_CLEAN[[#This Row],[ProductID]],Products[ProductID],Products[Cost])</f>
        <v>431.57</v>
      </c>
      <c r="J2494">
        <v>12</v>
      </c>
      <c r="K2494" s="6">
        <v>725.92</v>
      </c>
      <c r="L2494" s="7">
        <v>0.15</v>
      </c>
      <c r="M2494" t="s">
        <v>62</v>
      </c>
      <c r="N2494" t="s">
        <v>47</v>
      </c>
      <c r="O2494" t="str">
        <f>_xlfn.XLOOKUP(Orders_CLEAN[[#This Row],[Region]],Region_lookup[RegionCode],Region_lookup[RegionName])</f>
        <v>Eastern Cape</v>
      </c>
      <c r="P2494" t="s">
        <v>58</v>
      </c>
      <c r="Q2494" t="str">
        <f>_xlfn.XLOOKUP(Orders_CLEAN[[#This Row],[EmployeeID]],Employees[EmployeeID],Employees[EmployeeName])</f>
        <v>Palesa Steyn</v>
      </c>
      <c r="R2494" s="8">
        <f>Orders_CLEAN[[#This Row],[Quantity]]*Orders_CLEAN[[#This Row],[UnitPrice]]*(1-Orders_CLEAN[[#This Row],[Discount]])</f>
        <v>7404.3839999999991</v>
      </c>
      <c r="S2494" s="8">
        <f>Orders_CLEAN[[#This Row],[Cost]]*Orders_CLEAN[[#This Row],[Quantity]]</f>
        <v>5178.84</v>
      </c>
      <c r="T2494" s="8">
        <f>Orders_CLEAN[[#This Row],[LineTotal]]-Orders_CLEAN[[#This Row],[LineCost]]</f>
        <v>2225.543999999999</v>
      </c>
      <c r="U2494" s="8" t="str">
        <f>IFERROR(IF(Orders_CLEAN[[#This Row],[Profit]]/Orders_CLEAN[[#This Row],[LineTotal]]&gt;0.3, "High", IF(Orders_CLEAN[[#This Row],[Profit]]/Orders_CLEAN[[#This Row],[LineTotal]]&gt;=0.15, "Medium", "Low")), "Quantity Error!")</f>
        <v>High</v>
      </c>
      <c r="V2494" s="8" t="str">
        <f>IF(COUNTIF(Returns[OrderID], Orders_CLEAN[[#This Row],[OrderID]])&gt;0, "Yes", "No")</f>
        <v>No</v>
      </c>
      <c r="W2494" s="19">
        <f>IF(Orders_CLEAN[[#This Row],[Returned]]="Yes",1,0)</f>
        <v>0</v>
      </c>
    </row>
    <row r="2495" spans="1:23" x14ac:dyDescent="0.2">
      <c r="A2495" t="s">
        <v>3412</v>
      </c>
      <c r="B2495" s="5">
        <v>45384</v>
      </c>
      <c r="C2495" s="5" t="str">
        <f>IF(Orders_CLEAN[[#This Row],[Quantity]]="", "Quantity Error!", "Q"&amp;ROUNDUP(MONTH(Orders_CLEAN[[#This Row],[OrderDate]])/3,0))</f>
        <v>Q2</v>
      </c>
      <c r="D2495" t="s">
        <v>169</v>
      </c>
      <c r="E2495" t="str">
        <f>_xlfn.XLOOKUP(Orders_CLEAN[[#This Row],[CustomerID]],Customers[CustomerID],Customers[CustomerName])</f>
        <v>Sipho Sithole</v>
      </c>
      <c r="F2495" t="s">
        <v>158</v>
      </c>
      <c r="G2495" t="str">
        <f>_xlfn.XLOOKUP(Orders_CLEAN[[#This Row],[ProductID]],Products[ProductID],Products[ProductName])</f>
        <v>Desks Model 1</v>
      </c>
      <c r="H2495" t="str">
        <f>_xlfn.XLOOKUP(Orders_CLEAN[[#This Row],[ProductName]],Products[ProductName],Products[Category])</f>
        <v>Furniture</v>
      </c>
      <c r="I2495" s="6">
        <f>_xlfn.XLOOKUP(Orders_CLEAN[[#This Row],[ProductID]],Products[ProductID],Products[Cost])</f>
        <v>731.22</v>
      </c>
      <c r="J2495">
        <v>9</v>
      </c>
      <c r="K2495" s="6">
        <v>1490.92</v>
      </c>
      <c r="L2495" s="7">
        <v>0.2</v>
      </c>
      <c r="M2495" t="s">
        <v>27</v>
      </c>
      <c r="N2495" t="s">
        <v>21</v>
      </c>
      <c r="O2495" t="str">
        <f>_xlfn.XLOOKUP(Orders_CLEAN[[#This Row],[Region]],Region_lookup[RegionCode],Region_lookup[RegionName])</f>
        <v>KwaZulu-Natal</v>
      </c>
      <c r="P2495" t="s">
        <v>170</v>
      </c>
      <c r="Q2495" t="str">
        <f>_xlfn.XLOOKUP(Orders_CLEAN[[#This Row],[EmployeeID]],Employees[EmployeeID],Employees[EmployeeName])</f>
        <v>Nomvula Le Roux</v>
      </c>
      <c r="R2495" s="8">
        <f>Orders_CLEAN[[#This Row],[Quantity]]*Orders_CLEAN[[#This Row],[UnitPrice]]*(1-Orders_CLEAN[[#This Row],[Discount]])</f>
        <v>10734.624000000002</v>
      </c>
      <c r="S2495" s="8">
        <f>Orders_CLEAN[[#This Row],[Cost]]*Orders_CLEAN[[#This Row],[Quantity]]</f>
        <v>6580.9800000000005</v>
      </c>
      <c r="T2495" s="8">
        <f>Orders_CLEAN[[#This Row],[LineTotal]]-Orders_CLEAN[[#This Row],[LineCost]]</f>
        <v>4153.6440000000011</v>
      </c>
      <c r="U2495" s="8" t="str">
        <f>IFERROR(IF(Orders_CLEAN[[#This Row],[Profit]]/Orders_CLEAN[[#This Row],[LineTotal]]&gt;0.3, "High", IF(Orders_CLEAN[[#This Row],[Profit]]/Orders_CLEAN[[#This Row],[LineTotal]]&gt;=0.15, "Medium", "Low")), "Quantity Error!")</f>
        <v>High</v>
      </c>
      <c r="V2495" s="8" t="str">
        <f>IF(COUNTIF(Returns[OrderID], Orders_CLEAN[[#This Row],[OrderID]])&gt;0, "Yes", "No")</f>
        <v>No</v>
      </c>
      <c r="W2495" s="19">
        <f>IF(Orders_CLEAN[[#This Row],[Returned]]="Yes",1,0)</f>
        <v>0</v>
      </c>
    </row>
    <row r="2496" spans="1:23" x14ac:dyDescent="0.2">
      <c r="A2496" t="s">
        <v>3413</v>
      </c>
      <c r="B2496" s="5">
        <v>45587</v>
      </c>
      <c r="C2496" s="5" t="str">
        <f>IF(Orders_CLEAN[[#This Row],[Quantity]]="", "Quantity Error!", "Q"&amp;ROUNDUP(MONTH(Orders_CLEAN[[#This Row],[OrderDate]])/3,0))</f>
        <v>Q4</v>
      </c>
      <c r="D2496" t="s">
        <v>313</v>
      </c>
      <c r="E2496" t="str">
        <f>_xlfn.XLOOKUP(Orders_CLEAN[[#This Row],[CustomerID]],Customers[CustomerID],Customers[CustomerName])</f>
        <v>Johan Pretorius</v>
      </c>
      <c r="F2496" t="s">
        <v>537</v>
      </c>
      <c r="G2496" t="str">
        <f>_xlfn.XLOOKUP(Orders_CLEAN[[#This Row],[ProductID]],Products[ProductID],Products[ProductName])</f>
        <v>Desks Model 4</v>
      </c>
      <c r="H2496" t="str">
        <f>_xlfn.XLOOKUP(Orders_CLEAN[[#This Row],[ProductName]],Products[ProductName],Products[Category])</f>
        <v>Furniture</v>
      </c>
      <c r="I2496" s="6">
        <f>_xlfn.XLOOKUP(Orders_CLEAN[[#This Row],[ProductID]],Products[ProductID],Products[Cost])</f>
        <v>598.51</v>
      </c>
      <c r="J2496">
        <v>8</v>
      </c>
      <c r="K2496" s="6">
        <v>940.73</v>
      </c>
      <c r="L2496" s="7">
        <v>0.2</v>
      </c>
      <c r="M2496" t="s">
        <v>36</v>
      </c>
      <c r="N2496" t="s">
        <v>21</v>
      </c>
      <c r="O2496" t="str">
        <f>_xlfn.XLOOKUP(Orders_CLEAN[[#This Row],[Region]],Region_lookup[RegionCode],Region_lookup[RegionName])</f>
        <v>KwaZulu-Natal</v>
      </c>
      <c r="P2496" t="s">
        <v>170</v>
      </c>
      <c r="Q2496" t="str">
        <f>_xlfn.XLOOKUP(Orders_CLEAN[[#This Row],[EmployeeID]],Employees[EmployeeID],Employees[EmployeeName])</f>
        <v>Nomvula Le Roux</v>
      </c>
      <c r="R2496" s="8">
        <f>Orders_CLEAN[[#This Row],[Quantity]]*Orders_CLEAN[[#This Row],[UnitPrice]]*(1-Orders_CLEAN[[#This Row],[Discount]])</f>
        <v>6020.6720000000005</v>
      </c>
      <c r="S2496" s="8">
        <f>Orders_CLEAN[[#This Row],[Cost]]*Orders_CLEAN[[#This Row],[Quantity]]</f>
        <v>4788.08</v>
      </c>
      <c r="T2496" s="8">
        <f>Orders_CLEAN[[#This Row],[LineTotal]]-Orders_CLEAN[[#This Row],[LineCost]]</f>
        <v>1232.5920000000006</v>
      </c>
      <c r="U2496" s="8" t="str">
        <f>IFERROR(IF(Orders_CLEAN[[#This Row],[Profit]]/Orders_CLEAN[[#This Row],[LineTotal]]&gt;0.3, "High", IF(Orders_CLEAN[[#This Row],[Profit]]/Orders_CLEAN[[#This Row],[LineTotal]]&gt;=0.15, "Medium", "Low")), "Quantity Error!")</f>
        <v>Medium</v>
      </c>
      <c r="V2496" s="8" t="str">
        <f>IF(COUNTIF(Returns[OrderID], Orders_CLEAN[[#This Row],[OrderID]])&gt;0, "Yes", "No")</f>
        <v>No</v>
      </c>
      <c r="W2496" s="19">
        <f>IF(Orders_CLEAN[[#This Row],[Returned]]="Yes",1,0)</f>
        <v>0</v>
      </c>
    </row>
    <row r="2497" spans="1:23" x14ac:dyDescent="0.2">
      <c r="A2497" t="s">
        <v>3414</v>
      </c>
      <c r="B2497" s="5">
        <v>45618</v>
      </c>
      <c r="C2497" s="5" t="str">
        <f>IF(Orders_CLEAN[[#This Row],[Quantity]]="", "Quantity Error!", "Q"&amp;ROUNDUP(MONTH(Orders_CLEAN[[#This Row],[OrderDate]])/3,0))</f>
        <v>Q4</v>
      </c>
      <c r="D2497" t="s">
        <v>404</v>
      </c>
      <c r="E2497" t="str">
        <f>_xlfn.XLOOKUP(Orders_CLEAN[[#This Row],[CustomerID]],Customers[CustomerID],Customers[CustomerName])</f>
        <v>Riaan Botha</v>
      </c>
      <c r="F2497" t="s">
        <v>124</v>
      </c>
      <c r="G2497" t="str">
        <f>_xlfn.XLOOKUP(Orders_CLEAN[[#This Row],[ProductID]],Products[ProductID],Products[ProductName])</f>
        <v>Binders Model 2</v>
      </c>
      <c r="H2497" t="str">
        <f>_xlfn.XLOOKUP(Orders_CLEAN[[#This Row],[ProductName]],Products[ProductName],Products[Category])</f>
        <v>Office Supplies</v>
      </c>
      <c r="I2497" s="6">
        <f>_xlfn.XLOOKUP(Orders_CLEAN[[#This Row],[ProductID]],Products[ProductID],Products[Cost])</f>
        <v>597.01</v>
      </c>
      <c r="J2497">
        <v>9</v>
      </c>
      <c r="K2497" s="6">
        <v>774.08</v>
      </c>
      <c r="L2497" s="7">
        <v>0</v>
      </c>
      <c r="M2497" t="s">
        <v>13</v>
      </c>
      <c r="N2497" t="s">
        <v>21</v>
      </c>
      <c r="O2497" t="str">
        <f>_xlfn.XLOOKUP(Orders_CLEAN[[#This Row],[Region]],Region_lookup[RegionCode],Region_lookup[RegionName])</f>
        <v>KwaZulu-Natal</v>
      </c>
      <c r="P2497" t="s">
        <v>97</v>
      </c>
      <c r="Q2497" t="str">
        <f>_xlfn.XLOOKUP(Orders_CLEAN[[#This Row],[EmployeeID]],Employees[EmployeeID],Employees[EmployeeName])</f>
        <v>Bongani Sithole</v>
      </c>
      <c r="R2497" s="8">
        <f>Orders_CLEAN[[#This Row],[Quantity]]*Orders_CLEAN[[#This Row],[UnitPrice]]*(1-Orders_CLEAN[[#This Row],[Discount]])</f>
        <v>6966.72</v>
      </c>
      <c r="S2497" s="8">
        <f>Orders_CLEAN[[#This Row],[Cost]]*Orders_CLEAN[[#This Row],[Quantity]]</f>
        <v>5373.09</v>
      </c>
      <c r="T2497" s="8">
        <f>Orders_CLEAN[[#This Row],[LineTotal]]-Orders_CLEAN[[#This Row],[LineCost]]</f>
        <v>1593.63</v>
      </c>
      <c r="U2497" s="8" t="str">
        <f>IFERROR(IF(Orders_CLEAN[[#This Row],[Profit]]/Orders_CLEAN[[#This Row],[LineTotal]]&gt;0.3, "High", IF(Orders_CLEAN[[#This Row],[Profit]]/Orders_CLEAN[[#This Row],[LineTotal]]&gt;=0.15, "Medium", "Low")), "Quantity Error!")</f>
        <v>Medium</v>
      </c>
      <c r="V2497" s="8" t="str">
        <f>IF(COUNTIF(Returns[OrderID], Orders_CLEAN[[#This Row],[OrderID]])&gt;0, "Yes", "No")</f>
        <v>No</v>
      </c>
      <c r="W2497" s="19">
        <f>IF(Orders_CLEAN[[#This Row],[Returned]]="Yes",1,0)</f>
        <v>0</v>
      </c>
    </row>
    <row r="2498" spans="1:23" x14ac:dyDescent="0.2">
      <c r="A2498" t="s">
        <v>3415</v>
      </c>
      <c r="B2498" s="5">
        <v>45792</v>
      </c>
      <c r="C2498" s="5" t="str">
        <f>IF(Orders_CLEAN[[#This Row],[Quantity]]="", "Quantity Error!", "Q"&amp;ROUNDUP(MONTH(Orders_CLEAN[[#This Row],[OrderDate]])/3,0))</f>
        <v>Q2</v>
      </c>
      <c r="D2498" t="s">
        <v>126</v>
      </c>
      <c r="E2498" t="str">
        <f>_xlfn.XLOOKUP(Orders_CLEAN[[#This Row],[CustomerID]],Customers[CustomerID],Customers[CustomerName])</f>
        <v>Sipho Molefe</v>
      </c>
      <c r="F2498" t="s">
        <v>92</v>
      </c>
      <c r="G2498" t="str">
        <f>_xlfn.XLOOKUP(Orders_CLEAN[[#This Row],[ProductID]],Products[ProductID],Products[ProductName])</f>
        <v>Accessories Model 3</v>
      </c>
      <c r="H2498" t="str">
        <f>_xlfn.XLOOKUP(Orders_CLEAN[[#This Row],[ProductName]],Products[ProductName],Products[Category])</f>
        <v>Technology</v>
      </c>
      <c r="I2498" s="6">
        <f>_xlfn.XLOOKUP(Orders_CLEAN[[#This Row],[ProductID]],Products[ProductID],Products[Cost])</f>
        <v>357.49</v>
      </c>
      <c r="J2498">
        <v>2</v>
      </c>
      <c r="K2498" s="6">
        <v>769.69</v>
      </c>
      <c r="L2498" s="7">
        <v>0</v>
      </c>
      <c r="M2498" t="s">
        <v>27</v>
      </c>
      <c r="N2498" t="s">
        <v>31</v>
      </c>
      <c r="O2498" t="str">
        <f>_xlfn.XLOOKUP(Orders_CLEAN[[#This Row],[Region]],Region_lookup[RegionCode],Region_lookup[RegionName])</f>
        <v>Gauteng</v>
      </c>
      <c r="P2498" t="s">
        <v>43</v>
      </c>
      <c r="Q2498" t="str">
        <f>_xlfn.XLOOKUP(Orders_CLEAN[[#This Row],[EmployeeID]],Employees[EmployeeID],Employees[EmployeeName])</f>
        <v>Thabo Dlamini</v>
      </c>
      <c r="R2498" s="8">
        <f>Orders_CLEAN[[#This Row],[Quantity]]*Orders_CLEAN[[#This Row],[UnitPrice]]*(1-Orders_CLEAN[[#This Row],[Discount]])</f>
        <v>1539.38</v>
      </c>
      <c r="S2498" s="8">
        <f>Orders_CLEAN[[#This Row],[Cost]]*Orders_CLEAN[[#This Row],[Quantity]]</f>
        <v>714.98</v>
      </c>
      <c r="T2498" s="8">
        <f>Orders_CLEAN[[#This Row],[LineTotal]]-Orders_CLEAN[[#This Row],[LineCost]]</f>
        <v>824.40000000000009</v>
      </c>
      <c r="U2498" s="8" t="str">
        <f>IFERROR(IF(Orders_CLEAN[[#This Row],[Profit]]/Orders_CLEAN[[#This Row],[LineTotal]]&gt;0.3, "High", IF(Orders_CLEAN[[#This Row],[Profit]]/Orders_CLEAN[[#This Row],[LineTotal]]&gt;=0.15, "Medium", "Low")), "Quantity Error!")</f>
        <v>High</v>
      </c>
      <c r="V2498" s="8" t="str">
        <f>IF(COUNTIF(Returns[OrderID], Orders_CLEAN[[#This Row],[OrderID]])&gt;0, "Yes", "No")</f>
        <v>No</v>
      </c>
      <c r="W2498" s="19">
        <f>IF(Orders_CLEAN[[#This Row],[Returned]]="Yes",1,0)</f>
        <v>0</v>
      </c>
    </row>
    <row r="2499" spans="1:23" x14ac:dyDescent="0.2">
      <c r="A2499" t="s">
        <v>3416</v>
      </c>
      <c r="B2499" s="5">
        <v>45457</v>
      </c>
      <c r="C2499" s="5" t="str">
        <f>IF(Orders_CLEAN[[#This Row],[Quantity]]="", "Quantity Error!", "Q"&amp;ROUNDUP(MONTH(Orders_CLEAN[[#This Row],[OrderDate]])/3,0))</f>
        <v>Q2</v>
      </c>
      <c r="D2499" t="s">
        <v>392</v>
      </c>
      <c r="E2499" t="str">
        <f>_xlfn.XLOOKUP(Orders_CLEAN[[#This Row],[CustomerID]],Customers[CustomerID],Customers[CustomerName])</f>
        <v>Johan Fourie</v>
      </c>
      <c r="F2499" t="s">
        <v>127</v>
      </c>
      <c r="G2499" t="str">
        <f>_xlfn.XLOOKUP(Orders_CLEAN[[#This Row],[ProductID]],Products[ProductID],Products[ProductName])</f>
        <v>Staplers Model 3</v>
      </c>
      <c r="H2499" t="str">
        <f>_xlfn.XLOOKUP(Orders_CLEAN[[#This Row],[ProductName]],Products[ProductName],Products[Category])</f>
        <v>Office Supplies</v>
      </c>
      <c r="I2499" s="6">
        <f>_xlfn.XLOOKUP(Orders_CLEAN[[#This Row],[ProductID]],Products[ProductID],Products[Cost])</f>
        <v>250.6</v>
      </c>
      <c r="J2499">
        <v>6</v>
      </c>
      <c r="K2499" s="6">
        <v>418.2</v>
      </c>
      <c r="L2499" s="7">
        <v>0</v>
      </c>
      <c r="M2499" t="s">
        <v>27</v>
      </c>
      <c r="N2499" t="s">
        <v>47</v>
      </c>
      <c r="O2499" t="str">
        <f>_xlfn.XLOOKUP(Orders_CLEAN[[#This Row],[Region]],Region_lookup[RegionCode],Region_lookup[RegionName])</f>
        <v>Eastern Cape</v>
      </c>
      <c r="P2499" t="s">
        <v>75</v>
      </c>
      <c r="Q2499" t="str">
        <f>_xlfn.XLOOKUP(Orders_CLEAN[[#This Row],[EmployeeID]],Employees[EmployeeID],Employees[EmployeeName])</f>
        <v>Francois Steyn</v>
      </c>
      <c r="R2499" s="8">
        <f>Orders_CLEAN[[#This Row],[Quantity]]*Orders_CLEAN[[#This Row],[UnitPrice]]*(1-Orders_CLEAN[[#This Row],[Discount]])</f>
        <v>2509.1999999999998</v>
      </c>
      <c r="S2499" s="8">
        <f>Orders_CLEAN[[#This Row],[Cost]]*Orders_CLEAN[[#This Row],[Quantity]]</f>
        <v>1503.6</v>
      </c>
      <c r="T2499" s="8">
        <f>Orders_CLEAN[[#This Row],[LineTotal]]-Orders_CLEAN[[#This Row],[LineCost]]</f>
        <v>1005.5999999999999</v>
      </c>
      <c r="U2499" s="8" t="str">
        <f>IFERROR(IF(Orders_CLEAN[[#This Row],[Profit]]/Orders_CLEAN[[#This Row],[LineTotal]]&gt;0.3, "High", IF(Orders_CLEAN[[#This Row],[Profit]]/Orders_CLEAN[[#This Row],[LineTotal]]&gt;=0.15, "Medium", "Low")), "Quantity Error!")</f>
        <v>High</v>
      </c>
      <c r="V2499" s="8" t="str">
        <f>IF(COUNTIF(Returns[OrderID], Orders_CLEAN[[#This Row],[OrderID]])&gt;0, "Yes", "No")</f>
        <v>No</v>
      </c>
      <c r="W2499" s="19">
        <f>IF(Orders_CLEAN[[#This Row],[Returned]]="Yes",1,0)</f>
        <v>0</v>
      </c>
    </row>
    <row r="2500" spans="1:23" x14ac:dyDescent="0.2">
      <c r="A2500" t="s">
        <v>3417</v>
      </c>
      <c r="B2500" s="5">
        <v>45810</v>
      </c>
      <c r="C2500" s="5" t="str">
        <f>IF(Orders_CLEAN[[#This Row],[Quantity]]="", "Quantity Error!", "Q"&amp;ROUNDUP(MONTH(Orders_CLEAN[[#This Row],[OrderDate]])/3,0))</f>
        <v>Q2</v>
      </c>
      <c r="D2500" t="s">
        <v>362</v>
      </c>
      <c r="E2500" t="str">
        <f>_xlfn.XLOOKUP(Orders_CLEAN[[#This Row],[CustomerID]],Customers[CustomerID],Customers[CustomerName])</f>
        <v>Palesa Venter</v>
      </c>
      <c r="F2500" t="s">
        <v>199</v>
      </c>
      <c r="G2500" t="str">
        <f>_xlfn.XLOOKUP(Orders_CLEAN[[#This Row],[ProductID]],Products[ProductID],Products[ProductName])</f>
        <v>Pens Model 2</v>
      </c>
      <c r="H2500" t="str">
        <f>_xlfn.XLOOKUP(Orders_CLEAN[[#This Row],[ProductName]],Products[ProductName],Products[Category])</f>
        <v>Office Supplies</v>
      </c>
      <c r="I2500" s="6">
        <f>_xlfn.XLOOKUP(Orders_CLEAN[[#This Row],[ProductID]],Products[ProductID],Products[Cost])</f>
        <v>285.10000000000002</v>
      </c>
      <c r="J2500">
        <v>8</v>
      </c>
      <c r="K2500" s="6">
        <v>528.79999999999995</v>
      </c>
      <c r="L2500" s="7">
        <v>0.15</v>
      </c>
      <c r="M2500" t="s">
        <v>27</v>
      </c>
      <c r="N2500" t="s">
        <v>21</v>
      </c>
      <c r="O2500" t="str">
        <f>_xlfn.XLOOKUP(Orders_CLEAN[[#This Row],[Region]],Region_lookup[RegionCode],Region_lookup[RegionName])</f>
        <v>KwaZulu-Natal</v>
      </c>
      <c r="P2500" t="s">
        <v>22</v>
      </c>
      <c r="Q2500" t="str">
        <f>_xlfn.XLOOKUP(Orders_CLEAN[[#This Row],[EmployeeID]],Employees[EmployeeID],Employees[EmployeeName])</f>
        <v>Thabo Le Roux</v>
      </c>
      <c r="R2500" s="8">
        <f>Orders_CLEAN[[#This Row],[Quantity]]*Orders_CLEAN[[#This Row],[UnitPrice]]*(1-Orders_CLEAN[[#This Row],[Discount]])</f>
        <v>3595.8399999999997</v>
      </c>
      <c r="S2500" s="8">
        <f>Orders_CLEAN[[#This Row],[Cost]]*Orders_CLEAN[[#This Row],[Quantity]]</f>
        <v>2280.8000000000002</v>
      </c>
      <c r="T2500" s="8">
        <f>Orders_CLEAN[[#This Row],[LineTotal]]-Orders_CLEAN[[#This Row],[LineCost]]</f>
        <v>1315.0399999999995</v>
      </c>
      <c r="U2500" s="8" t="str">
        <f>IFERROR(IF(Orders_CLEAN[[#This Row],[Profit]]/Orders_CLEAN[[#This Row],[LineTotal]]&gt;0.3, "High", IF(Orders_CLEAN[[#This Row],[Profit]]/Orders_CLEAN[[#This Row],[LineTotal]]&gt;=0.15, "Medium", "Low")), "Quantity Error!")</f>
        <v>High</v>
      </c>
      <c r="V2500" s="8" t="str">
        <f>IF(COUNTIF(Returns[OrderID], Orders_CLEAN[[#This Row],[OrderID]])&gt;0, "Yes", "No")</f>
        <v>No</v>
      </c>
      <c r="W2500" s="19">
        <f>IF(Orders_CLEAN[[#This Row],[Returned]]="Yes",1,0)</f>
        <v>0</v>
      </c>
    </row>
    <row r="2501" spans="1:23" x14ac:dyDescent="0.2">
      <c r="A2501" t="s">
        <v>3419</v>
      </c>
      <c r="B2501" s="5">
        <v>45737</v>
      </c>
      <c r="C2501" s="5" t="str">
        <f>IF(Orders_CLEAN[[#This Row],[Quantity]]="", "Quantity Error!", "Q"&amp;ROUNDUP(MONTH(Orders_CLEAN[[#This Row],[OrderDate]])/3,0))</f>
        <v>Q1</v>
      </c>
      <c r="D2501" t="s">
        <v>169</v>
      </c>
      <c r="E2501" t="str">
        <f>_xlfn.XLOOKUP(Orders_CLEAN[[#This Row],[CustomerID]],Customers[CustomerID],Customers[CustomerName])</f>
        <v>Sipho Sithole</v>
      </c>
      <c r="F2501" t="s">
        <v>297</v>
      </c>
      <c r="G2501" t="str">
        <f>_xlfn.XLOOKUP(Orders_CLEAN[[#This Row],[ProductID]],Products[ProductID],Products[ProductName])</f>
        <v>Laptops Model 2</v>
      </c>
      <c r="H2501" t="str">
        <f>_xlfn.XLOOKUP(Orders_CLEAN[[#This Row],[ProductName]],Products[ProductName],Products[Category])</f>
        <v>Technology</v>
      </c>
      <c r="I2501" s="6">
        <f>_xlfn.XLOOKUP(Orders_CLEAN[[#This Row],[ProductID]],Products[ProductID],Products[Cost])</f>
        <v>55.26</v>
      </c>
      <c r="J2501">
        <v>11</v>
      </c>
      <c r="K2501" s="6">
        <v>112.32</v>
      </c>
      <c r="L2501" s="7">
        <v>0</v>
      </c>
      <c r="M2501" t="s">
        <v>13</v>
      </c>
      <c r="N2501" t="s">
        <v>21</v>
      </c>
      <c r="O2501" t="str">
        <f>_xlfn.XLOOKUP(Orders_CLEAN[[#This Row],[Region]],Region_lookup[RegionCode],Region_lookup[RegionName])</f>
        <v>KwaZulu-Natal</v>
      </c>
      <c r="P2501" t="s">
        <v>97</v>
      </c>
      <c r="Q2501" t="str">
        <f>_xlfn.XLOOKUP(Orders_CLEAN[[#This Row],[EmployeeID]],Employees[EmployeeID],Employees[EmployeeName])</f>
        <v>Bongani Sithole</v>
      </c>
      <c r="R2501" s="8">
        <f>Orders_CLEAN[[#This Row],[Quantity]]*Orders_CLEAN[[#This Row],[UnitPrice]]*(1-Orders_CLEAN[[#This Row],[Discount]])</f>
        <v>1235.52</v>
      </c>
      <c r="S2501" s="8">
        <f>Orders_CLEAN[[#This Row],[Cost]]*Orders_CLEAN[[#This Row],[Quantity]]</f>
        <v>607.86</v>
      </c>
      <c r="T2501" s="8">
        <f>Orders_CLEAN[[#This Row],[LineTotal]]-Orders_CLEAN[[#This Row],[LineCost]]</f>
        <v>627.66</v>
      </c>
      <c r="U2501" s="8" t="str">
        <f>IFERROR(IF(Orders_CLEAN[[#This Row],[Profit]]/Orders_CLEAN[[#This Row],[LineTotal]]&gt;0.3, "High", IF(Orders_CLEAN[[#This Row],[Profit]]/Orders_CLEAN[[#This Row],[LineTotal]]&gt;=0.15, "Medium", "Low")), "Quantity Error!")</f>
        <v>High</v>
      </c>
      <c r="V2501" s="8" t="str">
        <f>IF(COUNTIF(Returns[OrderID], Orders_CLEAN[[#This Row],[OrderID]])&gt;0, "Yes", "No")</f>
        <v>No</v>
      </c>
      <c r="W2501" s="19">
        <f>IF(Orders_CLEAN[[#This Row],[Returned]]="Yes",1,0)</f>
        <v>0</v>
      </c>
    </row>
    <row r="2502" spans="1:23" x14ac:dyDescent="0.2">
      <c r="A2502" t="s">
        <v>3420</v>
      </c>
      <c r="B2502" s="5">
        <v>45528</v>
      </c>
      <c r="C2502" s="5" t="str">
        <f>IF(Orders_CLEAN[[#This Row],[Quantity]]="", "Quantity Error!", "Q"&amp;ROUNDUP(MONTH(Orders_CLEAN[[#This Row],[OrderDate]])/3,0))</f>
        <v>Q3</v>
      </c>
      <c r="D2502" t="s">
        <v>220</v>
      </c>
      <c r="E2502" t="str">
        <f>_xlfn.XLOOKUP(Orders_CLEAN[[#This Row],[CustomerID]],Customers[CustomerID],Customers[CustomerName])</f>
        <v>Kagiso Pretorius</v>
      </c>
      <c r="F2502" t="s">
        <v>166</v>
      </c>
      <c r="G2502" t="str">
        <f>_xlfn.XLOOKUP(Orders_CLEAN[[#This Row],[ProductID]],Products[ProductID],Products[ProductName])</f>
        <v>Monitors Model 2</v>
      </c>
      <c r="H2502" t="str">
        <f>_xlfn.XLOOKUP(Orders_CLEAN[[#This Row],[ProductName]],Products[ProductName],Products[Category])</f>
        <v>Technology</v>
      </c>
      <c r="I2502" s="6">
        <f>_xlfn.XLOOKUP(Orders_CLEAN[[#This Row],[ProductID]],Products[ProductID],Products[Cost])</f>
        <v>396.64</v>
      </c>
      <c r="J2502">
        <v>7</v>
      </c>
      <c r="K2502" s="6">
        <v>532.41999999999996</v>
      </c>
      <c r="L2502" s="7">
        <v>0.1</v>
      </c>
      <c r="M2502" t="s">
        <v>13</v>
      </c>
      <c r="N2502" t="s">
        <v>14</v>
      </c>
      <c r="O2502" t="str">
        <f>_xlfn.XLOOKUP(Orders_CLEAN[[#This Row],[Region]],Region_lookup[RegionCode],Region_lookup[RegionName])</f>
        <v>Western Cape</v>
      </c>
      <c r="P2502" t="s">
        <v>93</v>
      </c>
      <c r="Q2502" t="str">
        <f>_xlfn.XLOOKUP(Orders_CLEAN[[#This Row],[EmployeeID]],Employees[EmployeeID],Employees[EmployeeName])</f>
        <v>Anja Zulu</v>
      </c>
      <c r="R2502" s="8">
        <f>Orders_CLEAN[[#This Row],[Quantity]]*Orders_CLEAN[[#This Row],[UnitPrice]]*(1-Orders_CLEAN[[#This Row],[Discount]])</f>
        <v>3354.2459999999996</v>
      </c>
      <c r="S2502" s="8">
        <f>Orders_CLEAN[[#This Row],[Cost]]*Orders_CLEAN[[#This Row],[Quantity]]</f>
        <v>2776.48</v>
      </c>
      <c r="T2502" s="8">
        <f>Orders_CLEAN[[#This Row],[LineTotal]]-Orders_CLEAN[[#This Row],[LineCost]]</f>
        <v>577.76599999999962</v>
      </c>
      <c r="U2502" s="8" t="str">
        <f>IFERROR(IF(Orders_CLEAN[[#This Row],[Profit]]/Orders_CLEAN[[#This Row],[LineTotal]]&gt;0.3, "High", IF(Orders_CLEAN[[#This Row],[Profit]]/Orders_CLEAN[[#This Row],[LineTotal]]&gt;=0.15, "Medium", "Low")), "Quantity Error!")</f>
        <v>Medium</v>
      </c>
      <c r="V2502" s="8" t="str">
        <f>IF(COUNTIF(Returns[OrderID], Orders_CLEAN[[#This Row],[OrderID]])&gt;0, "Yes", "No")</f>
        <v>No</v>
      </c>
      <c r="W2502" s="19">
        <f>IF(Orders_CLEAN[[#This Row],[Returned]]="Yes",1,0)</f>
        <v>0</v>
      </c>
    </row>
    <row r="2503" spans="1:23" x14ac:dyDescent="0.2">
      <c r="A2503" t="s">
        <v>3421</v>
      </c>
      <c r="B2503" s="5">
        <v>45315</v>
      </c>
      <c r="C2503" s="5" t="str">
        <f>IF(Orders_CLEAN[[#This Row],[Quantity]]="", "Quantity Error!", "Q"&amp;ROUNDUP(MONTH(Orders_CLEAN[[#This Row],[OrderDate]])/3,0))</f>
        <v>Q1</v>
      </c>
      <c r="D2503" t="s">
        <v>434</v>
      </c>
      <c r="E2503" t="str">
        <f>_xlfn.XLOOKUP(Orders_CLEAN[[#This Row],[CustomerID]],Customers[CustomerID],Customers[CustomerName])</f>
        <v>Chantelle Khumalo</v>
      </c>
      <c r="F2503" t="s">
        <v>329</v>
      </c>
      <c r="G2503" t="str">
        <f>_xlfn.XLOOKUP(Orders_CLEAN[[#This Row],[ProductID]],Products[ProductID],Products[ProductName])</f>
        <v>Chairs Model 3</v>
      </c>
      <c r="H2503" t="str">
        <f>_xlfn.XLOOKUP(Orders_CLEAN[[#This Row],[ProductName]],Products[ProductName],Products[Category])</f>
        <v>Furniture</v>
      </c>
      <c r="I2503" s="6">
        <f>_xlfn.XLOOKUP(Orders_CLEAN[[#This Row],[ProductID]],Products[ProductID],Products[Cost])</f>
        <v>688.81</v>
      </c>
      <c r="J2503">
        <v>7</v>
      </c>
      <c r="K2503" s="6">
        <v>1334.92</v>
      </c>
      <c r="L2503" s="7">
        <v>0</v>
      </c>
      <c r="M2503" t="s">
        <v>27</v>
      </c>
      <c r="N2503" t="s">
        <v>31</v>
      </c>
      <c r="O2503" t="str">
        <f>_xlfn.XLOOKUP(Orders_CLEAN[[#This Row],[Region]],Region_lookup[RegionCode],Region_lookup[RegionName])</f>
        <v>Gauteng</v>
      </c>
      <c r="P2503" t="s">
        <v>52</v>
      </c>
      <c r="Q2503" t="str">
        <f>_xlfn.XLOOKUP(Orders_CLEAN[[#This Row],[EmployeeID]],Employees[EmployeeID],Employees[EmployeeName])</f>
        <v>Precious Mbatha</v>
      </c>
      <c r="R2503" s="8">
        <f>Orders_CLEAN[[#This Row],[Quantity]]*Orders_CLEAN[[#This Row],[UnitPrice]]*(1-Orders_CLEAN[[#This Row],[Discount]])</f>
        <v>9344.44</v>
      </c>
      <c r="S2503" s="8">
        <f>Orders_CLEAN[[#This Row],[Cost]]*Orders_CLEAN[[#This Row],[Quantity]]</f>
        <v>4821.67</v>
      </c>
      <c r="T2503" s="8">
        <f>Orders_CLEAN[[#This Row],[LineTotal]]-Orders_CLEAN[[#This Row],[LineCost]]</f>
        <v>4522.7700000000004</v>
      </c>
      <c r="U2503" s="8" t="str">
        <f>IFERROR(IF(Orders_CLEAN[[#This Row],[Profit]]/Orders_CLEAN[[#This Row],[LineTotal]]&gt;0.3, "High", IF(Orders_CLEAN[[#This Row],[Profit]]/Orders_CLEAN[[#This Row],[LineTotal]]&gt;=0.15, "Medium", "Low")), "Quantity Error!")</f>
        <v>High</v>
      </c>
      <c r="V2503" s="8" t="str">
        <f>IF(COUNTIF(Returns[OrderID], Orders_CLEAN[[#This Row],[OrderID]])&gt;0, "Yes", "No")</f>
        <v>No</v>
      </c>
      <c r="W2503" s="19">
        <f>IF(Orders_CLEAN[[#This Row],[Returned]]="Yes",1,0)</f>
        <v>0</v>
      </c>
    </row>
    <row r="2504" spans="1:23" x14ac:dyDescent="0.2">
      <c r="A2504" t="s">
        <v>3422</v>
      </c>
      <c r="B2504" s="5">
        <v>45557</v>
      </c>
      <c r="C2504" s="5" t="str">
        <f>IF(Orders_CLEAN[[#This Row],[Quantity]]="", "Quantity Error!", "Q"&amp;ROUNDUP(MONTH(Orders_CLEAN[[#This Row],[OrderDate]])/3,0))</f>
        <v>Q3</v>
      </c>
      <c r="D2504" t="s">
        <v>135</v>
      </c>
      <c r="E2504" t="str">
        <f>_xlfn.XLOOKUP(Orders_CLEAN[[#This Row],[CustomerID]],Customers[CustomerID],Customers[CustomerName])</f>
        <v>Nomvula Mbatha</v>
      </c>
      <c r="F2504" t="s">
        <v>30</v>
      </c>
      <c r="G2504" t="str">
        <f>_xlfn.XLOOKUP(Orders_CLEAN[[#This Row],[ProductID]],Products[ProductID],Products[ProductName])</f>
        <v>Paper Model 4</v>
      </c>
      <c r="H2504" t="str">
        <f>_xlfn.XLOOKUP(Orders_CLEAN[[#This Row],[ProductName]],Products[ProductName],Products[Category])</f>
        <v>Office Supplies</v>
      </c>
      <c r="I2504" s="6">
        <f>_xlfn.XLOOKUP(Orders_CLEAN[[#This Row],[ProductID]],Products[ProductID],Products[Cost])</f>
        <v>528.29</v>
      </c>
      <c r="J2504">
        <v>5</v>
      </c>
      <c r="K2504" s="6">
        <v>798.12</v>
      </c>
      <c r="L2504" s="7">
        <v>0</v>
      </c>
      <c r="M2504" t="s">
        <v>27</v>
      </c>
      <c r="N2504" t="s">
        <v>47</v>
      </c>
      <c r="O2504" t="str">
        <f>_xlfn.XLOOKUP(Orders_CLEAN[[#This Row],[Region]],Region_lookup[RegionCode],Region_lookup[RegionName])</f>
        <v>Eastern Cape</v>
      </c>
      <c r="P2504" t="s">
        <v>48</v>
      </c>
      <c r="Q2504" t="str">
        <f>_xlfn.XLOOKUP(Orders_CLEAN[[#This Row],[EmployeeID]],Employees[EmployeeID],Employees[EmployeeName])</f>
        <v>Sipho Ndlovu</v>
      </c>
      <c r="R2504" s="8">
        <f>Orders_CLEAN[[#This Row],[Quantity]]*Orders_CLEAN[[#This Row],[UnitPrice]]*(1-Orders_CLEAN[[#This Row],[Discount]])</f>
        <v>3990.6</v>
      </c>
      <c r="S2504" s="8">
        <f>Orders_CLEAN[[#This Row],[Cost]]*Orders_CLEAN[[#This Row],[Quantity]]</f>
        <v>2641.45</v>
      </c>
      <c r="T2504" s="8">
        <f>Orders_CLEAN[[#This Row],[LineTotal]]-Orders_CLEAN[[#This Row],[LineCost]]</f>
        <v>1349.15</v>
      </c>
      <c r="U2504" s="8" t="str">
        <f>IFERROR(IF(Orders_CLEAN[[#This Row],[Profit]]/Orders_CLEAN[[#This Row],[LineTotal]]&gt;0.3, "High", IF(Orders_CLEAN[[#This Row],[Profit]]/Orders_CLEAN[[#This Row],[LineTotal]]&gt;=0.15, "Medium", "Low")), "Quantity Error!")</f>
        <v>High</v>
      </c>
      <c r="V2504" s="8" t="str">
        <f>IF(COUNTIF(Returns[OrderID], Orders_CLEAN[[#This Row],[OrderID]])&gt;0, "Yes", "No")</f>
        <v>No</v>
      </c>
      <c r="W2504" s="19">
        <f>IF(Orders_CLEAN[[#This Row],[Returned]]="Yes",1,0)</f>
        <v>0</v>
      </c>
    </row>
    <row r="2505" spans="1:23" x14ac:dyDescent="0.2">
      <c r="A2505" t="s">
        <v>3424</v>
      </c>
      <c r="B2505" s="5">
        <v>45514</v>
      </c>
      <c r="C2505" s="5" t="str">
        <f>IF(Orders_CLEAN[[#This Row],[Quantity]]="", "Quantity Error!", "Q"&amp;ROUNDUP(MONTH(Orders_CLEAN[[#This Row],[OrderDate]])/3,0))</f>
        <v>Q3</v>
      </c>
      <c r="D2505" t="s">
        <v>490</v>
      </c>
      <c r="E2505" t="str">
        <f>_xlfn.XLOOKUP(Orders_CLEAN[[#This Row],[CustomerID]],Customers[CustomerID],Customers[CustomerName])</f>
        <v>Pieter Dlamini</v>
      </c>
      <c r="F2505" t="s">
        <v>269</v>
      </c>
      <c r="G2505" t="str">
        <f>_xlfn.XLOOKUP(Orders_CLEAN[[#This Row],[ProductID]],Products[ProductID],Products[ProductName])</f>
        <v>Binders Model 1</v>
      </c>
      <c r="H2505" t="str">
        <f>_xlfn.XLOOKUP(Orders_CLEAN[[#This Row],[ProductName]],Products[ProductName],Products[Category])</f>
        <v>Office Supplies</v>
      </c>
      <c r="I2505" s="6">
        <f>_xlfn.XLOOKUP(Orders_CLEAN[[#This Row],[ProductID]],Products[ProductID],Products[Cost])</f>
        <v>454.91</v>
      </c>
      <c r="J2505">
        <v>8</v>
      </c>
      <c r="K2505" s="6">
        <v>865.02</v>
      </c>
      <c r="L2505" s="7">
        <v>0</v>
      </c>
      <c r="M2505" t="s">
        <v>27</v>
      </c>
      <c r="N2505" t="s">
        <v>47</v>
      </c>
      <c r="O2505" t="str">
        <f>_xlfn.XLOOKUP(Orders_CLEAN[[#This Row],[Region]],Region_lookup[RegionCode],Region_lookup[RegionName])</f>
        <v>Eastern Cape</v>
      </c>
      <c r="P2505" t="s">
        <v>58</v>
      </c>
      <c r="Q2505" t="str">
        <f>_xlfn.XLOOKUP(Orders_CLEAN[[#This Row],[EmployeeID]],Employees[EmployeeID],Employees[EmployeeName])</f>
        <v>Palesa Steyn</v>
      </c>
      <c r="R2505" s="8">
        <f>Orders_CLEAN[[#This Row],[Quantity]]*Orders_CLEAN[[#This Row],[UnitPrice]]*(1-Orders_CLEAN[[#This Row],[Discount]])</f>
        <v>6920.16</v>
      </c>
      <c r="S2505" s="8">
        <f>Orders_CLEAN[[#This Row],[Cost]]*Orders_CLEAN[[#This Row],[Quantity]]</f>
        <v>3639.28</v>
      </c>
      <c r="T2505" s="8">
        <f>Orders_CLEAN[[#This Row],[LineTotal]]-Orders_CLEAN[[#This Row],[LineCost]]</f>
        <v>3280.8799999999997</v>
      </c>
      <c r="U2505" s="8" t="str">
        <f>IFERROR(IF(Orders_CLEAN[[#This Row],[Profit]]/Orders_CLEAN[[#This Row],[LineTotal]]&gt;0.3, "High", IF(Orders_CLEAN[[#This Row],[Profit]]/Orders_CLEAN[[#This Row],[LineTotal]]&gt;=0.15, "Medium", "Low")), "Quantity Error!")</f>
        <v>High</v>
      </c>
      <c r="V2505" s="8" t="str">
        <f>IF(COUNTIF(Returns[OrderID], Orders_CLEAN[[#This Row],[OrderID]])&gt;0, "Yes", "No")</f>
        <v>No</v>
      </c>
      <c r="W2505" s="19">
        <f>IF(Orders_CLEAN[[#This Row],[Returned]]="Yes",1,0)</f>
        <v>0</v>
      </c>
    </row>
    <row r="2506" spans="1:23" x14ac:dyDescent="0.2">
      <c r="A2506" t="s">
        <v>3425</v>
      </c>
      <c r="B2506" s="5">
        <v>45439</v>
      </c>
      <c r="C2506" s="5" t="str">
        <f>IF(Orders_CLEAN[[#This Row],[Quantity]]="", "Quantity Error!", "Q"&amp;ROUNDUP(MONTH(Orders_CLEAN[[#This Row],[OrderDate]])/3,0))</f>
        <v>Q2</v>
      </c>
      <c r="D2506" t="s">
        <v>279</v>
      </c>
      <c r="E2506" t="str">
        <f>_xlfn.XLOOKUP(Orders_CLEAN[[#This Row],[CustomerID]],Customers[CustomerID],Customers[CustomerName])</f>
        <v>Bongani Khumalo</v>
      </c>
      <c r="F2506" t="s">
        <v>127</v>
      </c>
      <c r="G2506" t="str">
        <f>_xlfn.XLOOKUP(Orders_CLEAN[[#This Row],[ProductID]],Products[ProductID],Products[ProductName])</f>
        <v>Staplers Model 3</v>
      </c>
      <c r="H2506" t="str">
        <f>_xlfn.XLOOKUP(Orders_CLEAN[[#This Row],[ProductName]],Products[ProductName],Products[Category])</f>
        <v>Office Supplies</v>
      </c>
      <c r="I2506" s="6">
        <f>_xlfn.XLOOKUP(Orders_CLEAN[[#This Row],[ProductID]],Products[ProductID],Products[Cost])</f>
        <v>250.6</v>
      </c>
      <c r="J2506">
        <v>8</v>
      </c>
      <c r="K2506" s="6">
        <v>418.2</v>
      </c>
      <c r="L2506" s="7">
        <v>0</v>
      </c>
      <c r="M2506" t="s">
        <v>13</v>
      </c>
      <c r="N2506" t="s">
        <v>47</v>
      </c>
      <c r="O2506" t="str">
        <f>_xlfn.XLOOKUP(Orders_CLEAN[[#This Row],[Region]],Region_lookup[RegionCode],Region_lookup[RegionName])</f>
        <v>Eastern Cape</v>
      </c>
      <c r="P2506" t="s">
        <v>75</v>
      </c>
      <c r="Q2506" t="str">
        <f>_xlfn.XLOOKUP(Orders_CLEAN[[#This Row],[EmployeeID]],Employees[EmployeeID],Employees[EmployeeName])</f>
        <v>Francois Steyn</v>
      </c>
      <c r="R2506" s="8">
        <f>Orders_CLEAN[[#This Row],[Quantity]]*Orders_CLEAN[[#This Row],[UnitPrice]]*(1-Orders_CLEAN[[#This Row],[Discount]])</f>
        <v>3345.6</v>
      </c>
      <c r="S2506" s="8">
        <f>Orders_CLEAN[[#This Row],[Cost]]*Orders_CLEAN[[#This Row],[Quantity]]</f>
        <v>2004.8</v>
      </c>
      <c r="T2506" s="8">
        <f>Orders_CLEAN[[#This Row],[LineTotal]]-Orders_CLEAN[[#This Row],[LineCost]]</f>
        <v>1340.8</v>
      </c>
      <c r="U2506" s="8" t="str">
        <f>IFERROR(IF(Orders_CLEAN[[#This Row],[Profit]]/Orders_CLEAN[[#This Row],[LineTotal]]&gt;0.3, "High", IF(Orders_CLEAN[[#This Row],[Profit]]/Orders_CLEAN[[#This Row],[LineTotal]]&gt;=0.15, "Medium", "Low")), "Quantity Error!")</f>
        <v>High</v>
      </c>
      <c r="V2506" s="8" t="str">
        <f>IF(COUNTIF(Returns[OrderID], Orders_CLEAN[[#This Row],[OrderID]])&gt;0, "Yes", "No")</f>
        <v>No</v>
      </c>
      <c r="W2506" s="19">
        <f>IF(Orders_CLEAN[[#This Row],[Returned]]="Yes",1,0)</f>
        <v>0</v>
      </c>
    </row>
    <row r="2507" spans="1:23" x14ac:dyDescent="0.2">
      <c r="A2507" t="s">
        <v>3426</v>
      </c>
      <c r="B2507" s="5">
        <v>45518</v>
      </c>
      <c r="C2507" s="5" t="str">
        <f>IF(Orders_CLEAN[[#This Row],[Quantity]]="", "Quantity Error!", "Q"&amp;ROUNDUP(MONTH(Orders_CLEAN[[#This Row],[OrderDate]])/3,0))</f>
        <v>Q3</v>
      </c>
      <c r="D2507" t="s">
        <v>321</v>
      </c>
      <c r="E2507" t="str">
        <f>_xlfn.XLOOKUP(Orders_CLEAN[[#This Row],[CustomerID]],Customers[CustomerID],Customers[CustomerName])</f>
        <v>Nomvula Le Roux</v>
      </c>
      <c r="F2507" t="s">
        <v>158</v>
      </c>
      <c r="G2507" t="str">
        <f>_xlfn.XLOOKUP(Orders_CLEAN[[#This Row],[ProductID]],Products[ProductID],Products[ProductName])</f>
        <v>Desks Model 1</v>
      </c>
      <c r="H2507" t="str">
        <f>_xlfn.XLOOKUP(Orders_CLEAN[[#This Row],[ProductName]],Products[ProductName],Products[Category])</f>
        <v>Furniture</v>
      </c>
      <c r="I2507" s="6">
        <f>_xlfn.XLOOKUP(Orders_CLEAN[[#This Row],[ProductID]],Products[ProductID],Products[Cost])</f>
        <v>731.22</v>
      </c>
      <c r="J2507">
        <v>4</v>
      </c>
      <c r="K2507" s="6">
        <v>1490.92</v>
      </c>
      <c r="L2507" s="7">
        <v>0</v>
      </c>
      <c r="M2507" t="s">
        <v>27</v>
      </c>
      <c r="N2507" t="s">
        <v>21</v>
      </c>
      <c r="O2507" t="str">
        <f>_xlfn.XLOOKUP(Orders_CLEAN[[#This Row],[Region]],Region_lookup[RegionCode],Region_lookup[RegionName])</f>
        <v>KwaZulu-Natal</v>
      </c>
      <c r="P2507" t="s">
        <v>170</v>
      </c>
      <c r="Q2507" t="str">
        <f>_xlfn.XLOOKUP(Orders_CLEAN[[#This Row],[EmployeeID]],Employees[EmployeeID],Employees[EmployeeName])</f>
        <v>Nomvula Le Roux</v>
      </c>
      <c r="R2507" s="8">
        <f>Orders_CLEAN[[#This Row],[Quantity]]*Orders_CLEAN[[#This Row],[UnitPrice]]*(1-Orders_CLEAN[[#This Row],[Discount]])</f>
        <v>5963.68</v>
      </c>
      <c r="S2507" s="8">
        <f>Orders_CLEAN[[#This Row],[Cost]]*Orders_CLEAN[[#This Row],[Quantity]]</f>
        <v>2924.88</v>
      </c>
      <c r="T2507" s="8">
        <f>Orders_CLEAN[[#This Row],[LineTotal]]-Orders_CLEAN[[#This Row],[LineCost]]</f>
        <v>3038.8</v>
      </c>
      <c r="U2507" s="8" t="str">
        <f>IFERROR(IF(Orders_CLEAN[[#This Row],[Profit]]/Orders_CLEAN[[#This Row],[LineTotal]]&gt;0.3, "High", IF(Orders_CLEAN[[#This Row],[Profit]]/Orders_CLEAN[[#This Row],[LineTotal]]&gt;=0.15, "Medium", "Low")), "Quantity Error!")</f>
        <v>High</v>
      </c>
      <c r="V2507" s="8" t="str">
        <f>IF(COUNTIF(Returns[OrderID], Orders_CLEAN[[#This Row],[OrderID]])&gt;0, "Yes", "No")</f>
        <v>No</v>
      </c>
      <c r="W2507" s="19">
        <f>IF(Orders_CLEAN[[#This Row],[Returned]]="Yes",1,0)</f>
        <v>0</v>
      </c>
    </row>
    <row r="2508" spans="1:23" x14ac:dyDescent="0.2">
      <c r="A2508" t="s">
        <v>3428</v>
      </c>
      <c r="B2508" s="5">
        <v>45738</v>
      </c>
      <c r="C2508" s="5" t="str">
        <f>IF(Orders_CLEAN[[#This Row],[Quantity]]="", "Quantity Error!", "Q"&amp;ROUNDUP(MONTH(Orders_CLEAN[[#This Row],[OrderDate]])/3,0))</f>
        <v>Quantity Error!</v>
      </c>
      <c r="D2508" t="s">
        <v>57</v>
      </c>
      <c r="E2508" t="str">
        <f>_xlfn.XLOOKUP(Orders_CLEAN[[#This Row],[CustomerID]],Customers[CustomerID],Customers[CustomerName])</f>
        <v>Johan Van Der Merwe</v>
      </c>
      <c r="F2508" t="s">
        <v>231</v>
      </c>
      <c r="G2508" t="str">
        <f>_xlfn.XLOOKUP(Orders_CLEAN[[#This Row],[ProductID]],Products[ProductID],Products[ProductName])</f>
        <v>Accessories Model 2</v>
      </c>
      <c r="H2508" t="str">
        <f>_xlfn.XLOOKUP(Orders_CLEAN[[#This Row],[ProductName]],Products[ProductName],Products[Category])</f>
        <v>Technology</v>
      </c>
      <c r="I2508" s="6">
        <f>_xlfn.XLOOKUP(Orders_CLEAN[[#This Row],[ProductID]],Products[ProductID],Products[Cost])</f>
        <v>31.01</v>
      </c>
      <c r="J2508"/>
      <c r="K2508" s="6">
        <v>49.68</v>
      </c>
      <c r="L2508" s="7">
        <v>0</v>
      </c>
      <c r="M2508" t="s">
        <v>13</v>
      </c>
      <c r="N2508" t="s">
        <v>47</v>
      </c>
      <c r="O2508" t="str">
        <f>_xlfn.XLOOKUP(Orders_CLEAN[[#This Row],[Region]],Region_lookup[RegionCode],Region_lookup[RegionName])</f>
        <v>Eastern Cape</v>
      </c>
      <c r="P2508" t="s">
        <v>75</v>
      </c>
      <c r="Q2508" t="str">
        <f>_xlfn.XLOOKUP(Orders_CLEAN[[#This Row],[EmployeeID]],Employees[EmployeeID],Employees[EmployeeName])</f>
        <v>Francois Steyn</v>
      </c>
      <c r="R2508" s="8">
        <f>Orders_CLEAN[[#This Row],[Quantity]]*Orders_CLEAN[[#This Row],[UnitPrice]]*(1-Orders_CLEAN[[#This Row],[Discount]])</f>
        <v>0</v>
      </c>
      <c r="S2508" s="8">
        <f>Orders_CLEAN[[#This Row],[Cost]]*Orders_CLEAN[[#This Row],[Quantity]]</f>
        <v>0</v>
      </c>
      <c r="T2508" s="8">
        <f>Orders_CLEAN[[#This Row],[LineTotal]]-Orders_CLEAN[[#This Row],[LineCost]]</f>
        <v>0</v>
      </c>
      <c r="U2508" s="8" t="str">
        <f>IFERROR(IF(Orders_CLEAN[[#This Row],[Profit]]/Orders_CLEAN[[#This Row],[LineTotal]]&gt;0.3, "High", IF(Orders_CLEAN[[#This Row],[Profit]]/Orders_CLEAN[[#This Row],[LineTotal]]&gt;=0.15, "Medium", "Low")), "Quantity Error!")</f>
        <v>Quantity Error!</v>
      </c>
      <c r="V2508" s="8" t="str">
        <f>IF(COUNTIF(Returns[OrderID], Orders_CLEAN[[#This Row],[OrderID]])&gt;0, "Yes", "No")</f>
        <v>No</v>
      </c>
      <c r="W2508" s="19">
        <f>IF(Orders_CLEAN[[#This Row],[Returned]]="Yes",1,0)</f>
        <v>0</v>
      </c>
    </row>
    <row r="2509" spans="1:23" x14ac:dyDescent="0.2">
      <c r="A2509" t="s">
        <v>3429</v>
      </c>
      <c r="B2509" s="5">
        <v>45499</v>
      </c>
      <c r="C2509" s="5" t="str">
        <f>IF(Orders_CLEAN[[#This Row],[Quantity]]="", "Quantity Error!", "Q"&amp;ROUNDUP(MONTH(Orders_CLEAN[[#This Row],[OrderDate]])/3,0))</f>
        <v>Q3</v>
      </c>
      <c r="D2509" t="s">
        <v>451</v>
      </c>
      <c r="E2509" t="str">
        <f>_xlfn.XLOOKUP(Orders_CLEAN[[#This Row],[CustomerID]],Customers[CustomerID],Customers[CustomerName])</f>
        <v>Anja Dlamini</v>
      </c>
      <c r="F2509" t="s">
        <v>81</v>
      </c>
      <c r="G2509" t="str">
        <f>_xlfn.XLOOKUP(Orders_CLEAN[[#This Row],[ProductID]],Products[ProductID],Products[ProductName])</f>
        <v>Envelopes Model 2</v>
      </c>
      <c r="H2509" t="str">
        <f>_xlfn.XLOOKUP(Orders_CLEAN[[#This Row],[ProductName]],Products[ProductName],Products[Category])</f>
        <v>Office Supplies</v>
      </c>
      <c r="I2509" s="6">
        <f>_xlfn.XLOOKUP(Orders_CLEAN[[#This Row],[ProductID]],Products[ProductID],Products[Cost])</f>
        <v>599.25</v>
      </c>
      <c r="J2509">
        <v>6</v>
      </c>
      <c r="K2509" s="6">
        <v>849.05</v>
      </c>
      <c r="L2509" s="7">
        <v>0</v>
      </c>
      <c r="M2509" t="s">
        <v>27</v>
      </c>
      <c r="N2509" t="s">
        <v>31</v>
      </c>
      <c r="O2509" t="str">
        <f>_xlfn.XLOOKUP(Orders_CLEAN[[#This Row],[Region]],Region_lookup[RegionCode],Region_lookup[RegionName])</f>
        <v>Gauteng</v>
      </c>
      <c r="P2509" t="s">
        <v>32</v>
      </c>
      <c r="Q2509" t="str">
        <f>_xlfn.XLOOKUP(Orders_CLEAN[[#This Row],[EmployeeID]],Employees[EmployeeID],Employees[EmployeeName])</f>
        <v>Nomvula Mokoena</v>
      </c>
      <c r="R2509" s="8">
        <f>Orders_CLEAN[[#This Row],[Quantity]]*Orders_CLEAN[[#This Row],[UnitPrice]]*(1-Orders_CLEAN[[#This Row],[Discount]])</f>
        <v>5094.2999999999993</v>
      </c>
      <c r="S2509" s="8">
        <f>Orders_CLEAN[[#This Row],[Cost]]*Orders_CLEAN[[#This Row],[Quantity]]</f>
        <v>3595.5</v>
      </c>
      <c r="T2509" s="8">
        <f>Orders_CLEAN[[#This Row],[LineTotal]]-Orders_CLEAN[[#This Row],[LineCost]]</f>
        <v>1498.7999999999993</v>
      </c>
      <c r="U2509" s="8" t="str">
        <f>IFERROR(IF(Orders_CLEAN[[#This Row],[Profit]]/Orders_CLEAN[[#This Row],[LineTotal]]&gt;0.3, "High", IF(Orders_CLEAN[[#This Row],[Profit]]/Orders_CLEAN[[#This Row],[LineTotal]]&gt;=0.15, "Medium", "Low")), "Quantity Error!")</f>
        <v>Medium</v>
      </c>
      <c r="V2509" s="8" t="str">
        <f>IF(COUNTIF(Returns[OrderID], Orders_CLEAN[[#This Row],[OrderID]])&gt;0, "Yes", "No")</f>
        <v>No</v>
      </c>
      <c r="W2509" s="19">
        <f>IF(Orders_CLEAN[[#This Row],[Returned]]="Yes",1,0)</f>
        <v>0</v>
      </c>
    </row>
    <row r="2510" spans="1:23" x14ac:dyDescent="0.2">
      <c r="A2510" t="s">
        <v>3430</v>
      </c>
      <c r="B2510" s="5">
        <v>45515</v>
      </c>
      <c r="C2510" s="5" t="str">
        <f>IF(Orders_CLEAN[[#This Row],[Quantity]]="", "Quantity Error!", "Q"&amp;ROUNDUP(MONTH(Orders_CLEAN[[#This Row],[OrderDate]])/3,0))</f>
        <v>Q3</v>
      </c>
      <c r="D2510" t="s">
        <v>147</v>
      </c>
      <c r="E2510" t="str">
        <f>_xlfn.XLOOKUP(Orders_CLEAN[[#This Row],[CustomerID]],Customers[CustomerID],Customers[CustomerName])</f>
        <v>Anja Botha</v>
      </c>
      <c r="F2510" t="s">
        <v>124</v>
      </c>
      <c r="G2510" t="str">
        <f>_xlfn.XLOOKUP(Orders_CLEAN[[#This Row],[ProductID]],Products[ProductID],Products[ProductName])</f>
        <v>Binders Model 2</v>
      </c>
      <c r="H2510" t="str">
        <f>_xlfn.XLOOKUP(Orders_CLEAN[[#This Row],[ProductName]],Products[ProductName],Products[Category])</f>
        <v>Office Supplies</v>
      </c>
      <c r="I2510" s="6">
        <f>_xlfn.XLOOKUP(Orders_CLEAN[[#This Row],[ProductID]],Products[ProductID],Products[Cost])</f>
        <v>597.01</v>
      </c>
      <c r="J2510">
        <v>2</v>
      </c>
      <c r="K2510" s="6">
        <v>774.08</v>
      </c>
      <c r="L2510" s="7">
        <v>0</v>
      </c>
      <c r="M2510" t="s">
        <v>27</v>
      </c>
      <c r="N2510" t="s">
        <v>31</v>
      </c>
      <c r="O2510" t="str">
        <f>_xlfn.XLOOKUP(Orders_CLEAN[[#This Row],[Region]],Region_lookup[RegionCode],Region_lookup[RegionName])</f>
        <v>Gauteng</v>
      </c>
      <c r="P2510" t="s">
        <v>52</v>
      </c>
      <c r="Q2510" t="str">
        <f>_xlfn.XLOOKUP(Orders_CLEAN[[#This Row],[EmployeeID]],Employees[EmployeeID],Employees[EmployeeName])</f>
        <v>Precious Mbatha</v>
      </c>
      <c r="R2510" s="8">
        <f>Orders_CLEAN[[#This Row],[Quantity]]*Orders_CLEAN[[#This Row],[UnitPrice]]*(1-Orders_CLEAN[[#This Row],[Discount]])</f>
        <v>1548.16</v>
      </c>
      <c r="S2510" s="8">
        <f>Orders_CLEAN[[#This Row],[Cost]]*Orders_CLEAN[[#This Row],[Quantity]]</f>
        <v>1194.02</v>
      </c>
      <c r="T2510" s="8">
        <f>Orders_CLEAN[[#This Row],[LineTotal]]-Orders_CLEAN[[#This Row],[LineCost]]</f>
        <v>354.1400000000001</v>
      </c>
      <c r="U2510" s="8" t="str">
        <f>IFERROR(IF(Orders_CLEAN[[#This Row],[Profit]]/Orders_CLEAN[[#This Row],[LineTotal]]&gt;0.3, "High", IF(Orders_CLEAN[[#This Row],[Profit]]/Orders_CLEAN[[#This Row],[LineTotal]]&gt;=0.15, "Medium", "Low")), "Quantity Error!")</f>
        <v>Medium</v>
      </c>
      <c r="V2510" s="8" t="str">
        <f>IF(COUNTIF(Returns[OrderID], Orders_CLEAN[[#This Row],[OrderID]])&gt;0, "Yes", "No")</f>
        <v>No</v>
      </c>
      <c r="W2510" s="19">
        <f>IF(Orders_CLEAN[[#This Row],[Returned]]="Yes",1,0)</f>
        <v>0</v>
      </c>
    </row>
    <row r="2511" spans="1:23" x14ac:dyDescent="0.2">
      <c r="A2511" t="s">
        <v>3431</v>
      </c>
      <c r="B2511" s="5">
        <v>45625</v>
      </c>
      <c r="C2511" s="5" t="str">
        <f>IF(Orders_CLEAN[[#This Row],[Quantity]]="", "Quantity Error!", "Q"&amp;ROUNDUP(MONTH(Orders_CLEAN[[#This Row],[OrderDate]])/3,0))</f>
        <v>Q4</v>
      </c>
      <c r="D2511" t="s">
        <v>11</v>
      </c>
      <c r="E2511" t="str">
        <f>_xlfn.XLOOKUP(Orders_CLEAN[[#This Row],[CustomerID]],Customers[CustomerID],Customers[CustomerName])</f>
        <v>Werner Molefe</v>
      </c>
      <c r="F2511" t="s">
        <v>46</v>
      </c>
      <c r="G2511" t="str">
        <f>_xlfn.XLOOKUP(Orders_CLEAN[[#This Row],[ProductID]],Products[ProductID],Products[ProductName])</f>
        <v>Tables Model 4</v>
      </c>
      <c r="H2511" t="str">
        <f>_xlfn.XLOOKUP(Orders_CLEAN[[#This Row],[ProductName]],Products[ProductName],Products[Category])</f>
        <v>Furniture</v>
      </c>
      <c r="I2511" s="6">
        <f>_xlfn.XLOOKUP(Orders_CLEAN[[#This Row],[ProductID]],Products[ProductID],Products[Cost])</f>
        <v>707.97</v>
      </c>
      <c r="J2511">
        <v>5</v>
      </c>
      <c r="K2511" s="6">
        <v>1262.55</v>
      </c>
      <c r="L2511" s="7">
        <v>0.1</v>
      </c>
      <c r="M2511" t="s">
        <v>27</v>
      </c>
      <c r="N2511" t="s">
        <v>14</v>
      </c>
      <c r="O2511" t="str">
        <f>_xlfn.XLOOKUP(Orders_CLEAN[[#This Row],[Region]],Region_lookup[RegionCode],Region_lookup[RegionName])</f>
        <v>Western Cape</v>
      </c>
      <c r="P2511" t="s">
        <v>93</v>
      </c>
      <c r="Q2511" t="str">
        <f>_xlfn.XLOOKUP(Orders_CLEAN[[#This Row],[EmployeeID]],Employees[EmployeeID],Employees[EmployeeName])</f>
        <v>Anja Zulu</v>
      </c>
      <c r="R2511" s="8">
        <f>Orders_CLEAN[[#This Row],[Quantity]]*Orders_CLEAN[[#This Row],[UnitPrice]]*(1-Orders_CLEAN[[#This Row],[Discount]])</f>
        <v>5681.4750000000004</v>
      </c>
      <c r="S2511" s="8">
        <f>Orders_CLEAN[[#This Row],[Cost]]*Orders_CLEAN[[#This Row],[Quantity]]</f>
        <v>3539.8500000000004</v>
      </c>
      <c r="T2511" s="8">
        <f>Orders_CLEAN[[#This Row],[LineTotal]]-Orders_CLEAN[[#This Row],[LineCost]]</f>
        <v>2141.625</v>
      </c>
      <c r="U2511" s="8" t="str">
        <f>IFERROR(IF(Orders_CLEAN[[#This Row],[Profit]]/Orders_CLEAN[[#This Row],[LineTotal]]&gt;0.3, "High", IF(Orders_CLEAN[[#This Row],[Profit]]/Orders_CLEAN[[#This Row],[LineTotal]]&gt;=0.15, "Medium", "Low")), "Quantity Error!")</f>
        <v>High</v>
      </c>
      <c r="V2511" s="8" t="str">
        <f>IF(COUNTIF(Returns[OrderID], Orders_CLEAN[[#This Row],[OrderID]])&gt;0, "Yes", "No")</f>
        <v>No</v>
      </c>
      <c r="W2511" s="19">
        <f>IF(Orders_CLEAN[[#This Row],[Returned]]="Yes",1,0)</f>
        <v>0</v>
      </c>
    </row>
    <row r="2512" spans="1:23" x14ac:dyDescent="0.2">
      <c r="A2512" t="s">
        <v>3432</v>
      </c>
      <c r="B2512" s="5">
        <v>45543</v>
      </c>
      <c r="C2512" s="5" t="str">
        <f>IF(Orders_CLEAN[[#This Row],[Quantity]]="", "Quantity Error!", "Q"&amp;ROUNDUP(MONTH(Orders_CLEAN[[#This Row],[OrderDate]])/3,0))</f>
        <v>Q3</v>
      </c>
      <c r="D2512" t="s">
        <v>321</v>
      </c>
      <c r="E2512" t="str">
        <f>_xlfn.XLOOKUP(Orders_CLEAN[[#This Row],[CustomerID]],Customers[CustomerID],Customers[CustomerName])</f>
        <v>Nomvula Le Roux</v>
      </c>
      <c r="F2512" t="s">
        <v>155</v>
      </c>
      <c r="G2512" t="str">
        <f>_xlfn.XLOOKUP(Orders_CLEAN[[#This Row],[ProductID]],Products[ProductID],Products[ProductName])</f>
        <v>Monitors Model 1</v>
      </c>
      <c r="H2512" t="str">
        <f>_xlfn.XLOOKUP(Orders_CLEAN[[#This Row],[ProductName]],Products[ProductName],Products[Category])</f>
        <v>Technology</v>
      </c>
      <c r="I2512" s="6">
        <f>_xlfn.XLOOKUP(Orders_CLEAN[[#This Row],[ProductID]],Products[ProductID],Products[Cost])</f>
        <v>757.28</v>
      </c>
      <c r="J2512">
        <v>3</v>
      </c>
      <c r="K2512" s="6">
        <v>1165.56</v>
      </c>
      <c r="L2512" s="7">
        <v>0.1</v>
      </c>
      <c r="M2512" t="s">
        <v>62</v>
      </c>
      <c r="N2512" t="s">
        <v>21</v>
      </c>
      <c r="O2512" t="str">
        <f>_xlfn.XLOOKUP(Orders_CLEAN[[#This Row],[Region]],Region_lookup[RegionCode],Region_lookup[RegionName])</f>
        <v>KwaZulu-Natal</v>
      </c>
      <c r="P2512" t="s">
        <v>170</v>
      </c>
      <c r="Q2512" t="str">
        <f>_xlfn.XLOOKUP(Orders_CLEAN[[#This Row],[EmployeeID]],Employees[EmployeeID],Employees[EmployeeName])</f>
        <v>Nomvula Le Roux</v>
      </c>
      <c r="R2512" s="8">
        <f>Orders_CLEAN[[#This Row],[Quantity]]*Orders_CLEAN[[#This Row],[UnitPrice]]*(1-Orders_CLEAN[[#This Row],[Discount]])</f>
        <v>3147.0119999999997</v>
      </c>
      <c r="S2512" s="8">
        <f>Orders_CLEAN[[#This Row],[Cost]]*Orders_CLEAN[[#This Row],[Quantity]]</f>
        <v>2271.84</v>
      </c>
      <c r="T2512" s="8">
        <f>Orders_CLEAN[[#This Row],[LineTotal]]-Orders_CLEAN[[#This Row],[LineCost]]</f>
        <v>875.17199999999957</v>
      </c>
      <c r="U2512" s="8" t="str">
        <f>IFERROR(IF(Orders_CLEAN[[#This Row],[Profit]]/Orders_CLEAN[[#This Row],[LineTotal]]&gt;0.3, "High", IF(Orders_CLEAN[[#This Row],[Profit]]/Orders_CLEAN[[#This Row],[LineTotal]]&gt;=0.15, "Medium", "Low")), "Quantity Error!")</f>
        <v>Medium</v>
      </c>
      <c r="V2512" s="8" t="str">
        <f>IF(COUNTIF(Returns[OrderID], Orders_CLEAN[[#This Row],[OrderID]])&gt;0, "Yes", "No")</f>
        <v>No</v>
      </c>
      <c r="W2512" s="19">
        <f>IF(Orders_CLEAN[[#This Row],[Returned]]="Yes",1,0)</f>
        <v>0</v>
      </c>
    </row>
    <row r="2513" spans="1:23" x14ac:dyDescent="0.2">
      <c r="A2513" t="s">
        <v>3433</v>
      </c>
      <c r="B2513" s="5">
        <v>45395</v>
      </c>
      <c r="C2513" s="5" t="str">
        <f>IF(Orders_CLEAN[[#This Row],[Quantity]]="", "Quantity Error!", "Q"&amp;ROUNDUP(MONTH(Orders_CLEAN[[#This Row],[OrderDate]])/3,0))</f>
        <v>Q2</v>
      </c>
      <c r="D2513" t="s">
        <v>419</v>
      </c>
      <c r="E2513" t="str">
        <f>_xlfn.XLOOKUP(Orders_CLEAN[[#This Row],[CustomerID]],Customers[CustomerID],Customers[CustomerName])</f>
        <v>Aisha Khumalo</v>
      </c>
      <c r="F2513" t="s">
        <v>136</v>
      </c>
      <c r="G2513" t="str">
        <f>_xlfn.XLOOKUP(Orders_CLEAN[[#This Row],[ProductID]],Products[ProductID],Products[ProductName])</f>
        <v>Chairs Model 4</v>
      </c>
      <c r="H2513" t="str">
        <f>_xlfn.XLOOKUP(Orders_CLEAN[[#This Row],[ProductName]],Products[ProductName],Products[Category])</f>
        <v>Furniture</v>
      </c>
      <c r="I2513" s="6">
        <f>_xlfn.XLOOKUP(Orders_CLEAN[[#This Row],[ProductID]],Products[ProductID],Products[Cost])</f>
        <v>784.05</v>
      </c>
      <c r="J2513">
        <v>6</v>
      </c>
      <c r="K2513" s="6">
        <v>1700.53</v>
      </c>
      <c r="L2513" s="7">
        <v>0.15</v>
      </c>
      <c r="M2513" t="s">
        <v>62</v>
      </c>
      <c r="N2513" t="s">
        <v>47</v>
      </c>
      <c r="O2513" t="str">
        <f>_xlfn.XLOOKUP(Orders_CLEAN[[#This Row],[Region]],Region_lookup[RegionCode],Region_lookup[RegionName])</f>
        <v>Eastern Cape</v>
      </c>
      <c r="P2513" t="s">
        <v>48</v>
      </c>
      <c r="Q2513" t="str">
        <f>_xlfn.XLOOKUP(Orders_CLEAN[[#This Row],[EmployeeID]],Employees[EmployeeID],Employees[EmployeeName])</f>
        <v>Sipho Ndlovu</v>
      </c>
      <c r="R2513" s="8">
        <f>Orders_CLEAN[[#This Row],[Quantity]]*Orders_CLEAN[[#This Row],[UnitPrice]]*(1-Orders_CLEAN[[#This Row],[Discount]])</f>
        <v>8672.7029999999995</v>
      </c>
      <c r="S2513" s="8">
        <f>Orders_CLEAN[[#This Row],[Cost]]*Orders_CLEAN[[#This Row],[Quantity]]</f>
        <v>4704.2999999999993</v>
      </c>
      <c r="T2513" s="8">
        <f>Orders_CLEAN[[#This Row],[LineTotal]]-Orders_CLEAN[[#This Row],[LineCost]]</f>
        <v>3968.4030000000002</v>
      </c>
      <c r="U2513" s="8" t="str">
        <f>IFERROR(IF(Orders_CLEAN[[#This Row],[Profit]]/Orders_CLEAN[[#This Row],[LineTotal]]&gt;0.3, "High", IF(Orders_CLEAN[[#This Row],[Profit]]/Orders_CLEAN[[#This Row],[LineTotal]]&gt;=0.15, "Medium", "Low")), "Quantity Error!")</f>
        <v>High</v>
      </c>
      <c r="V2513" s="8" t="str">
        <f>IF(COUNTIF(Returns[OrderID], Orders_CLEAN[[#This Row],[OrderID]])&gt;0, "Yes", "No")</f>
        <v>Yes</v>
      </c>
      <c r="W2513" s="19">
        <f>IF(Orders_CLEAN[[#This Row],[Returned]]="Yes",1,0)</f>
        <v>1</v>
      </c>
    </row>
    <row r="2514" spans="1:23" x14ac:dyDescent="0.2">
      <c r="A2514" t="s">
        <v>3435</v>
      </c>
      <c r="B2514" s="5">
        <v>45583</v>
      </c>
      <c r="C2514" s="5" t="str">
        <f>IF(Orders_CLEAN[[#This Row],[Quantity]]="", "Quantity Error!", "Q"&amp;ROUNDUP(MONTH(Orders_CLEAN[[#This Row],[OrderDate]])/3,0))</f>
        <v>Q4</v>
      </c>
      <c r="D2514" t="s">
        <v>184</v>
      </c>
      <c r="E2514" t="str">
        <f>_xlfn.XLOOKUP(Orders_CLEAN[[#This Row],[CustomerID]],Customers[CustomerID],Customers[CustomerName])</f>
        <v>Deon Joubert</v>
      </c>
      <c r="F2514" t="s">
        <v>96</v>
      </c>
      <c r="G2514" t="str">
        <f>_xlfn.XLOOKUP(Orders_CLEAN[[#This Row],[ProductID]],Products[ProductID],Products[ProductName])</f>
        <v>Desks Model 2</v>
      </c>
      <c r="H2514" t="str">
        <f>_xlfn.XLOOKUP(Orders_CLEAN[[#This Row],[ProductName]],Products[ProductName],Products[Category])</f>
        <v>Furniture</v>
      </c>
      <c r="I2514" s="6">
        <f>_xlfn.XLOOKUP(Orders_CLEAN[[#This Row],[ProductID]],Products[ProductID],Products[Cost])</f>
        <v>209.29</v>
      </c>
      <c r="J2514">
        <v>10</v>
      </c>
      <c r="K2514" s="6">
        <v>425.58</v>
      </c>
      <c r="L2514" s="7">
        <v>0.05</v>
      </c>
      <c r="M2514" t="s">
        <v>13</v>
      </c>
      <c r="N2514" t="s">
        <v>47</v>
      </c>
      <c r="O2514" t="str">
        <f>_xlfn.XLOOKUP(Orders_CLEAN[[#This Row],[Region]],Region_lookup[RegionCode],Region_lookup[RegionName])</f>
        <v>Eastern Cape</v>
      </c>
      <c r="P2514" t="s">
        <v>58</v>
      </c>
      <c r="Q2514" t="str">
        <f>_xlfn.XLOOKUP(Orders_CLEAN[[#This Row],[EmployeeID]],Employees[EmployeeID],Employees[EmployeeName])</f>
        <v>Palesa Steyn</v>
      </c>
      <c r="R2514" s="8">
        <f>Orders_CLEAN[[#This Row],[Quantity]]*Orders_CLEAN[[#This Row],[UnitPrice]]*(1-Orders_CLEAN[[#This Row],[Discount]])</f>
        <v>4043.0099999999998</v>
      </c>
      <c r="S2514" s="8">
        <f>Orders_CLEAN[[#This Row],[Cost]]*Orders_CLEAN[[#This Row],[Quantity]]</f>
        <v>2092.9</v>
      </c>
      <c r="T2514" s="8">
        <f>Orders_CLEAN[[#This Row],[LineTotal]]-Orders_CLEAN[[#This Row],[LineCost]]</f>
        <v>1950.1099999999997</v>
      </c>
      <c r="U2514" s="8" t="str">
        <f>IFERROR(IF(Orders_CLEAN[[#This Row],[Profit]]/Orders_CLEAN[[#This Row],[LineTotal]]&gt;0.3, "High", IF(Orders_CLEAN[[#This Row],[Profit]]/Orders_CLEAN[[#This Row],[LineTotal]]&gt;=0.15, "Medium", "Low")), "Quantity Error!")</f>
        <v>High</v>
      </c>
      <c r="V2514" s="8" t="str">
        <f>IF(COUNTIF(Returns[OrderID], Orders_CLEAN[[#This Row],[OrderID]])&gt;0, "Yes", "No")</f>
        <v>No</v>
      </c>
      <c r="W2514" s="19">
        <f>IF(Orders_CLEAN[[#This Row],[Returned]]="Yes",1,0)</f>
        <v>0</v>
      </c>
    </row>
    <row r="2515" spans="1:23" x14ac:dyDescent="0.2">
      <c r="A2515" t="s">
        <v>3436</v>
      </c>
      <c r="B2515" s="5">
        <v>45430</v>
      </c>
      <c r="C2515" s="5" t="str">
        <f>IF(Orders_CLEAN[[#This Row],[Quantity]]="", "Quantity Error!", "Q"&amp;ROUNDUP(MONTH(Orders_CLEAN[[#This Row],[OrderDate]])/3,0))</f>
        <v>Q2</v>
      </c>
      <c r="D2515" t="s">
        <v>416</v>
      </c>
      <c r="E2515" t="str">
        <f>_xlfn.XLOOKUP(Orders_CLEAN[[#This Row],[CustomerID]],Customers[CustomerID],Customers[CustomerName])</f>
        <v>Kagiso Le Roux</v>
      </c>
      <c r="F2515" t="s">
        <v>92</v>
      </c>
      <c r="G2515" t="str">
        <f>_xlfn.XLOOKUP(Orders_CLEAN[[#This Row],[ProductID]],Products[ProductID],Products[ProductName])</f>
        <v>Accessories Model 3</v>
      </c>
      <c r="H2515" t="str">
        <f>_xlfn.XLOOKUP(Orders_CLEAN[[#This Row],[ProductName]],Products[ProductName],Products[Category])</f>
        <v>Technology</v>
      </c>
      <c r="I2515" s="6">
        <f>_xlfn.XLOOKUP(Orders_CLEAN[[#This Row],[ProductID]],Products[ProductID],Products[Cost])</f>
        <v>357.49</v>
      </c>
      <c r="J2515">
        <v>8</v>
      </c>
      <c r="K2515" s="6">
        <v>769.69</v>
      </c>
      <c r="L2515" s="7">
        <v>0.15</v>
      </c>
      <c r="M2515" t="s">
        <v>13</v>
      </c>
      <c r="N2515" t="s">
        <v>47</v>
      </c>
      <c r="O2515" t="str">
        <f>_xlfn.XLOOKUP(Orders_CLEAN[[#This Row],[Region]],Region_lookup[RegionCode],Region_lookup[RegionName])</f>
        <v>Eastern Cape</v>
      </c>
      <c r="P2515" t="s">
        <v>48</v>
      </c>
      <c r="Q2515" t="str">
        <f>_xlfn.XLOOKUP(Orders_CLEAN[[#This Row],[EmployeeID]],Employees[EmployeeID],Employees[EmployeeName])</f>
        <v>Sipho Ndlovu</v>
      </c>
      <c r="R2515" s="8">
        <f>Orders_CLEAN[[#This Row],[Quantity]]*Orders_CLEAN[[#This Row],[UnitPrice]]*(1-Orders_CLEAN[[#This Row],[Discount]])</f>
        <v>5233.8919999999998</v>
      </c>
      <c r="S2515" s="8">
        <f>Orders_CLEAN[[#This Row],[Cost]]*Orders_CLEAN[[#This Row],[Quantity]]</f>
        <v>2859.92</v>
      </c>
      <c r="T2515" s="8">
        <f>Orders_CLEAN[[#This Row],[LineTotal]]-Orders_CLEAN[[#This Row],[LineCost]]</f>
        <v>2373.9719999999998</v>
      </c>
      <c r="U2515" s="8" t="str">
        <f>IFERROR(IF(Orders_CLEAN[[#This Row],[Profit]]/Orders_CLEAN[[#This Row],[LineTotal]]&gt;0.3, "High", IF(Orders_CLEAN[[#This Row],[Profit]]/Orders_CLEAN[[#This Row],[LineTotal]]&gt;=0.15, "Medium", "Low")), "Quantity Error!")</f>
        <v>High</v>
      </c>
      <c r="V2515" s="8" t="str">
        <f>IF(COUNTIF(Returns[OrderID], Orders_CLEAN[[#This Row],[OrderID]])&gt;0, "Yes", "No")</f>
        <v>No</v>
      </c>
      <c r="W2515" s="19">
        <f>IF(Orders_CLEAN[[#This Row],[Returned]]="Yes",1,0)</f>
        <v>0</v>
      </c>
    </row>
    <row r="2516" spans="1:23" x14ac:dyDescent="0.2">
      <c r="A2516" t="s">
        <v>3437</v>
      </c>
      <c r="B2516" s="5">
        <v>45784</v>
      </c>
      <c r="C2516" s="5" t="str">
        <f>IF(Orders_CLEAN[[#This Row],[Quantity]]="", "Quantity Error!", "Q"&amp;ROUNDUP(MONTH(Orders_CLEAN[[#This Row],[OrderDate]])/3,0))</f>
        <v>Q2</v>
      </c>
      <c r="D2516" t="s">
        <v>546</v>
      </c>
      <c r="E2516" t="str">
        <f>_xlfn.XLOOKUP(Orders_CLEAN[[#This Row],[CustomerID]],Customers[CustomerID],Customers[CustomerName])</f>
        <v>Precious Fourie</v>
      </c>
      <c r="F2516" t="s">
        <v>216</v>
      </c>
      <c r="G2516" t="str">
        <f>_xlfn.XLOOKUP(Orders_CLEAN[[#This Row],[ProductID]],Products[ProductID],Products[ProductName])</f>
        <v>Pens Model 1</v>
      </c>
      <c r="H2516" t="str">
        <f>_xlfn.XLOOKUP(Orders_CLEAN[[#This Row],[ProductName]],Products[ProductName],Products[Category])</f>
        <v>Office Supplies</v>
      </c>
      <c r="I2516" s="6">
        <f>_xlfn.XLOOKUP(Orders_CLEAN[[#This Row],[ProductID]],Products[ProductID],Products[Cost])</f>
        <v>640.09</v>
      </c>
      <c r="J2516">
        <v>3</v>
      </c>
      <c r="K2516" s="6">
        <v>1169.26</v>
      </c>
      <c r="L2516" s="7">
        <v>0.1</v>
      </c>
      <c r="M2516" t="s">
        <v>13</v>
      </c>
      <c r="N2516" t="s">
        <v>21</v>
      </c>
      <c r="O2516" t="str">
        <f>_xlfn.XLOOKUP(Orders_CLEAN[[#This Row],[Region]],Region_lookup[RegionCode],Region_lookup[RegionName])</f>
        <v>KwaZulu-Natal</v>
      </c>
      <c r="P2516" t="s">
        <v>170</v>
      </c>
      <c r="Q2516" t="str">
        <f>_xlfn.XLOOKUP(Orders_CLEAN[[#This Row],[EmployeeID]],Employees[EmployeeID],Employees[EmployeeName])</f>
        <v>Nomvula Le Roux</v>
      </c>
      <c r="R2516" s="8">
        <f>Orders_CLEAN[[#This Row],[Quantity]]*Orders_CLEAN[[#This Row],[UnitPrice]]*(1-Orders_CLEAN[[#This Row],[Discount]])</f>
        <v>3157.002</v>
      </c>
      <c r="S2516" s="8">
        <f>Orders_CLEAN[[#This Row],[Cost]]*Orders_CLEAN[[#This Row],[Quantity]]</f>
        <v>1920.27</v>
      </c>
      <c r="T2516" s="8">
        <f>Orders_CLEAN[[#This Row],[LineTotal]]-Orders_CLEAN[[#This Row],[LineCost]]</f>
        <v>1236.732</v>
      </c>
      <c r="U2516" s="8" t="str">
        <f>IFERROR(IF(Orders_CLEAN[[#This Row],[Profit]]/Orders_CLEAN[[#This Row],[LineTotal]]&gt;0.3, "High", IF(Orders_CLEAN[[#This Row],[Profit]]/Orders_CLEAN[[#This Row],[LineTotal]]&gt;=0.15, "Medium", "Low")), "Quantity Error!")</f>
        <v>High</v>
      </c>
      <c r="V2516" s="8" t="str">
        <f>IF(COUNTIF(Returns[OrderID], Orders_CLEAN[[#This Row],[OrderID]])&gt;0, "Yes", "No")</f>
        <v>No</v>
      </c>
      <c r="W2516" s="19">
        <f>IF(Orders_CLEAN[[#This Row],[Returned]]="Yes",1,0)</f>
        <v>0</v>
      </c>
    </row>
    <row r="2517" spans="1:23" x14ac:dyDescent="0.2">
      <c r="A2517" t="s">
        <v>3438</v>
      </c>
      <c r="B2517" s="5">
        <v>45787</v>
      </c>
      <c r="C2517" s="5" t="str">
        <f>IF(Orders_CLEAN[[#This Row],[Quantity]]="", "Quantity Error!", "Q"&amp;ROUNDUP(MONTH(Orders_CLEAN[[#This Row],[OrderDate]])/3,0))</f>
        <v>Q2</v>
      </c>
      <c r="D2517" t="s">
        <v>644</v>
      </c>
      <c r="E2517" t="str">
        <f>_xlfn.XLOOKUP(Orders_CLEAN[[#This Row],[CustomerID]],Customers[CustomerID],Customers[CustomerName])</f>
        <v>Nomvula Botha</v>
      </c>
      <c r="F2517" t="s">
        <v>144</v>
      </c>
      <c r="G2517" t="str">
        <f>_xlfn.XLOOKUP(Orders_CLEAN[[#This Row],[ProductID]],Products[ProductID],Products[ProductName])</f>
        <v>Bookcases Model 1</v>
      </c>
      <c r="H2517" t="str">
        <f>_xlfn.XLOOKUP(Orders_CLEAN[[#This Row],[ProductName]],Products[ProductName],Products[Category])</f>
        <v>Furniture</v>
      </c>
      <c r="I2517" s="6">
        <f>_xlfn.XLOOKUP(Orders_CLEAN[[#This Row],[ProductID]],Products[ProductID],Products[Cost])</f>
        <v>644.65</v>
      </c>
      <c r="J2517">
        <v>8</v>
      </c>
      <c r="K2517" s="6">
        <v>1029.82</v>
      </c>
      <c r="L2517" s="7">
        <v>0</v>
      </c>
      <c r="M2517" t="s">
        <v>62</v>
      </c>
      <c r="N2517" t="s">
        <v>14</v>
      </c>
      <c r="O2517" t="str">
        <f>_xlfn.XLOOKUP(Orders_CLEAN[[#This Row],[Region]],Region_lookup[RegionCode],Region_lookup[RegionName])</f>
        <v>Western Cape</v>
      </c>
      <c r="P2517" t="s">
        <v>93</v>
      </c>
      <c r="Q2517" t="str">
        <f>_xlfn.XLOOKUP(Orders_CLEAN[[#This Row],[EmployeeID]],Employees[EmployeeID],Employees[EmployeeName])</f>
        <v>Anja Zulu</v>
      </c>
      <c r="R2517" s="8">
        <f>Orders_CLEAN[[#This Row],[Quantity]]*Orders_CLEAN[[#This Row],[UnitPrice]]*(1-Orders_CLEAN[[#This Row],[Discount]])</f>
        <v>8238.56</v>
      </c>
      <c r="S2517" s="8">
        <f>Orders_CLEAN[[#This Row],[Cost]]*Orders_CLEAN[[#This Row],[Quantity]]</f>
        <v>5157.2</v>
      </c>
      <c r="T2517" s="8">
        <f>Orders_CLEAN[[#This Row],[LineTotal]]-Orders_CLEAN[[#This Row],[LineCost]]</f>
        <v>3081.3599999999997</v>
      </c>
      <c r="U2517" s="8" t="str">
        <f>IFERROR(IF(Orders_CLEAN[[#This Row],[Profit]]/Orders_CLEAN[[#This Row],[LineTotal]]&gt;0.3, "High", IF(Orders_CLEAN[[#This Row],[Profit]]/Orders_CLEAN[[#This Row],[LineTotal]]&gt;=0.15, "Medium", "Low")), "Quantity Error!")</f>
        <v>High</v>
      </c>
      <c r="V2517" s="8" t="str">
        <f>IF(COUNTIF(Returns[OrderID], Orders_CLEAN[[#This Row],[OrderID]])&gt;0, "Yes", "No")</f>
        <v>No</v>
      </c>
      <c r="W2517" s="19">
        <f>IF(Orders_CLEAN[[#This Row],[Returned]]="Yes",1,0)</f>
        <v>0</v>
      </c>
    </row>
    <row r="2518" spans="1:23" x14ac:dyDescent="0.2">
      <c r="A2518" t="s">
        <v>3439</v>
      </c>
      <c r="B2518" s="5">
        <v>45497</v>
      </c>
      <c r="C2518" s="5" t="str">
        <f>IF(Orders_CLEAN[[#This Row],[Quantity]]="", "Quantity Error!", "Q"&amp;ROUNDUP(MONTH(Orders_CLEAN[[#This Row],[OrderDate]])/3,0))</f>
        <v>Q3</v>
      </c>
      <c r="D2518" t="s">
        <v>154</v>
      </c>
      <c r="E2518" t="str">
        <f>_xlfn.XLOOKUP(Orders_CLEAN[[#This Row],[CustomerID]],Customers[CustomerID],Customers[CustomerName])</f>
        <v>Nomvula Mahlangu</v>
      </c>
      <c r="F2518" t="s">
        <v>108</v>
      </c>
      <c r="G2518" t="str">
        <f>_xlfn.XLOOKUP(Orders_CLEAN[[#This Row],[ProductID]],Products[ProductID],Products[ProductName])</f>
        <v>Staplers Model 2</v>
      </c>
      <c r="H2518" t="str">
        <f>_xlfn.XLOOKUP(Orders_CLEAN[[#This Row],[ProductName]],Products[ProductName],Products[Category])</f>
        <v>Office Supplies</v>
      </c>
      <c r="I2518" s="6">
        <f>_xlfn.XLOOKUP(Orders_CLEAN[[#This Row],[ProductID]],Products[ProductID],Products[Cost])</f>
        <v>723.21</v>
      </c>
      <c r="J2518">
        <v>4</v>
      </c>
      <c r="K2518" s="6">
        <v>1348.08</v>
      </c>
      <c r="L2518" s="7">
        <v>0</v>
      </c>
      <c r="M2518" t="s">
        <v>27</v>
      </c>
      <c r="N2518" t="s">
        <v>31</v>
      </c>
      <c r="O2518" t="str">
        <f>_xlfn.XLOOKUP(Orders_CLEAN[[#This Row],[Region]],Region_lookup[RegionCode],Region_lookup[RegionName])</f>
        <v>Gauteng</v>
      </c>
      <c r="P2518" t="s">
        <v>43</v>
      </c>
      <c r="Q2518" t="str">
        <f>_xlfn.XLOOKUP(Orders_CLEAN[[#This Row],[EmployeeID]],Employees[EmployeeID],Employees[EmployeeName])</f>
        <v>Thabo Dlamini</v>
      </c>
      <c r="R2518" s="8">
        <f>Orders_CLEAN[[#This Row],[Quantity]]*Orders_CLEAN[[#This Row],[UnitPrice]]*(1-Orders_CLEAN[[#This Row],[Discount]])</f>
        <v>5392.32</v>
      </c>
      <c r="S2518" s="8">
        <f>Orders_CLEAN[[#This Row],[Cost]]*Orders_CLEAN[[#This Row],[Quantity]]</f>
        <v>2892.84</v>
      </c>
      <c r="T2518" s="8">
        <f>Orders_CLEAN[[#This Row],[LineTotal]]-Orders_CLEAN[[#This Row],[LineCost]]</f>
        <v>2499.4799999999996</v>
      </c>
      <c r="U2518" s="8" t="str">
        <f>IFERROR(IF(Orders_CLEAN[[#This Row],[Profit]]/Orders_CLEAN[[#This Row],[LineTotal]]&gt;0.3, "High", IF(Orders_CLEAN[[#This Row],[Profit]]/Orders_CLEAN[[#This Row],[LineTotal]]&gt;=0.15, "Medium", "Low")), "Quantity Error!")</f>
        <v>High</v>
      </c>
      <c r="V2518" s="8" t="str">
        <f>IF(COUNTIF(Returns[OrderID], Orders_CLEAN[[#This Row],[OrderID]])&gt;0, "Yes", "No")</f>
        <v>No</v>
      </c>
      <c r="W2518" s="19">
        <f>IF(Orders_CLEAN[[#This Row],[Returned]]="Yes",1,0)</f>
        <v>0</v>
      </c>
    </row>
    <row r="2519" spans="1:23" x14ac:dyDescent="0.2">
      <c r="A2519" t="s">
        <v>3440</v>
      </c>
      <c r="B2519" s="5">
        <v>45756</v>
      </c>
      <c r="C2519" s="5" t="str">
        <f>IF(Orders_CLEAN[[#This Row],[Quantity]]="", "Quantity Error!", "Q"&amp;ROUNDUP(MONTH(Orders_CLEAN[[#This Row],[OrderDate]])/3,0))</f>
        <v>Q2</v>
      </c>
      <c r="D2519" t="s">
        <v>546</v>
      </c>
      <c r="E2519" t="str">
        <f>_xlfn.XLOOKUP(Orders_CLEAN[[#This Row],[CustomerID]],Customers[CustomerID],Customers[CustomerName])</f>
        <v>Precious Fourie</v>
      </c>
      <c r="F2519" t="s">
        <v>297</v>
      </c>
      <c r="G2519" t="str">
        <f>_xlfn.XLOOKUP(Orders_CLEAN[[#This Row],[ProductID]],Products[ProductID],Products[ProductName])</f>
        <v>Laptops Model 2</v>
      </c>
      <c r="H2519" t="str">
        <f>_xlfn.XLOOKUP(Orders_CLEAN[[#This Row],[ProductName]],Products[ProductName],Products[Category])</f>
        <v>Technology</v>
      </c>
      <c r="I2519" s="6">
        <f>_xlfn.XLOOKUP(Orders_CLEAN[[#This Row],[ProductID]],Products[ProductID],Products[Cost])</f>
        <v>55.26</v>
      </c>
      <c r="J2519">
        <v>7</v>
      </c>
      <c r="K2519" s="6">
        <v>112.32</v>
      </c>
      <c r="L2519" s="7">
        <v>0</v>
      </c>
      <c r="M2519" t="s">
        <v>13</v>
      </c>
      <c r="N2519" t="s">
        <v>21</v>
      </c>
      <c r="O2519" t="str">
        <f>_xlfn.XLOOKUP(Orders_CLEAN[[#This Row],[Region]],Region_lookup[RegionCode],Region_lookup[RegionName])</f>
        <v>KwaZulu-Natal</v>
      </c>
      <c r="P2519" t="s">
        <v>22</v>
      </c>
      <c r="Q2519" t="str">
        <f>_xlfn.XLOOKUP(Orders_CLEAN[[#This Row],[EmployeeID]],Employees[EmployeeID],Employees[EmployeeName])</f>
        <v>Thabo Le Roux</v>
      </c>
      <c r="R2519" s="8">
        <f>Orders_CLEAN[[#This Row],[Quantity]]*Orders_CLEAN[[#This Row],[UnitPrice]]*(1-Orders_CLEAN[[#This Row],[Discount]])</f>
        <v>786.24</v>
      </c>
      <c r="S2519" s="8">
        <f>Orders_CLEAN[[#This Row],[Cost]]*Orders_CLEAN[[#This Row],[Quantity]]</f>
        <v>386.82</v>
      </c>
      <c r="T2519" s="8">
        <f>Orders_CLEAN[[#This Row],[LineTotal]]-Orders_CLEAN[[#This Row],[LineCost]]</f>
        <v>399.42</v>
      </c>
      <c r="U2519" s="8" t="str">
        <f>IFERROR(IF(Orders_CLEAN[[#This Row],[Profit]]/Orders_CLEAN[[#This Row],[LineTotal]]&gt;0.3, "High", IF(Orders_CLEAN[[#This Row],[Profit]]/Orders_CLEAN[[#This Row],[LineTotal]]&gt;=0.15, "Medium", "Low")), "Quantity Error!")</f>
        <v>High</v>
      </c>
      <c r="V2519" s="8" t="str">
        <f>IF(COUNTIF(Returns[OrderID], Orders_CLEAN[[#This Row],[OrderID]])&gt;0, "Yes", "No")</f>
        <v>No</v>
      </c>
      <c r="W2519" s="19">
        <f>IF(Orders_CLEAN[[#This Row],[Returned]]="Yes",1,0)</f>
        <v>0</v>
      </c>
    </row>
    <row r="2520" spans="1:23" x14ac:dyDescent="0.2">
      <c r="A2520" t="s">
        <v>3441</v>
      </c>
      <c r="B2520" s="5">
        <v>45300</v>
      </c>
      <c r="C2520" s="5" t="str">
        <f>IF(Orders_CLEAN[[#This Row],[Quantity]]="", "Quantity Error!", "Q"&amp;ROUNDUP(MONTH(Orders_CLEAN[[#This Row],[OrderDate]])/3,0))</f>
        <v>Q1</v>
      </c>
      <c r="D2520" t="s">
        <v>419</v>
      </c>
      <c r="E2520" t="str">
        <f>_xlfn.XLOOKUP(Orders_CLEAN[[#This Row],[CustomerID]],Customers[CustomerID],Customers[CustomerName])</f>
        <v>Aisha Khumalo</v>
      </c>
      <c r="F2520" t="s">
        <v>114</v>
      </c>
      <c r="G2520" t="str">
        <f>_xlfn.XLOOKUP(Orders_CLEAN[[#This Row],[ProductID]],Products[ProductID],Products[ProductName])</f>
        <v>Staplers Model 4</v>
      </c>
      <c r="H2520" t="str">
        <f>_xlfn.XLOOKUP(Orders_CLEAN[[#This Row],[ProductName]],Products[ProductName],Products[Category])</f>
        <v>Office Supplies</v>
      </c>
      <c r="I2520" s="6">
        <f>_xlfn.XLOOKUP(Orders_CLEAN[[#This Row],[ProductID]],Products[ProductID],Products[Cost])</f>
        <v>465.76</v>
      </c>
      <c r="J2520">
        <v>3</v>
      </c>
      <c r="K2520" s="6">
        <v>906.25</v>
      </c>
      <c r="L2520" s="7">
        <v>0.2</v>
      </c>
      <c r="M2520" t="s">
        <v>13</v>
      </c>
      <c r="N2520" t="s">
        <v>47</v>
      </c>
      <c r="O2520" t="str">
        <f>_xlfn.XLOOKUP(Orders_CLEAN[[#This Row],[Region]],Region_lookup[RegionCode],Region_lookup[RegionName])</f>
        <v>Eastern Cape</v>
      </c>
      <c r="P2520" t="s">
        <v>48</v>
      </c>
      <c r="Q2520" t="str">
        <f>_xlfn.XLOOKUP(Orders_CLEAN[[#This Row],[EmployeeID]],Employees[EmployeeID],Employees[EmployeeName])</f>
        <v>Sipho Ndlovu</v>
      </c>
      <c r="R2520" s="8">
        <f>Orders_CLEAN[[#This Row],[Quantity]]*Orders_CLEAN[[#This Row],[UnitPrice]]*(1-Orders_CLEAN[[#This Row],[Discount]])</f>
        <v>2175</v>
      </c>
      <c r="S2520" s="8">
        <f>Orders_CLEAN[[#This Row],[Cost]]*Orders_CLEAN[[#This Row],[Quantity]]</f>
        <v>1397.28</v>
      </c>
      <c r="T2520" s="8">
        <f>Orders_CLEAN[[#This Row],[LineTotal]]-Orders_CLEAN[[#This Row],[LineCost]]</f>
        <v>777.72</v>
      </c>
      <c r="U2520" s="8" t="str">
        <f>IFERROR(IF(Orders_CLEAN[[#This Row],[Profit]]/Orders_CLEAN[[#This Row],[LineTotal]]&gt;0.3, "High", IF(Orders_CLEAN[[#This Row],[Profit]]/Orders_CLEAN[[#This Row],[LineTotal]]&gt;=0.15, "Medium", "Low")), "Quantity Error!")</f>
        <v>High</v>
      </c>
      <c r="V2520" s="8" t="str">
        <f>IF(COUNTIF(Returns[OrderID], Orders_CLEAN[[#This Row],[OrderID]])&gt;0, "Yes", "No")</f>
        <v>No</v>
      </c>
      <c r="W2520" s="19">
        <f>IF(Orders_CLEAN[[#This Row],[Returned]]="Yes",1,0)</f>
        <v>0</v>
      </c>
    </row>
    <row r="2521" spans="1:23" x14ac:dyDescent="0.2">
      <c r="A2521" t="s">
        <v>3442</v>
      </c>
      <c r="B2521" s="5">
        <v>45724</v>
      </c>
      <c r="C2521" s="5" t="str">
        <f>IF(Orders_CLEAN[[#This Row],[Quantity]]="", "Quantity Error!", "Q"&amp;ROUNDUP(MONTH(Orders_CLEAN[[#This Row],[OrderDate]])/3,0))</f>
        <v>Q1</v>
      </c>
      <c r="D2521" t="s">
        <v>328</v>
      </c>
      <c r="E2521" t="str">
        <f>_xlfn.XLOOKUP(Orders_CLEAN[[#This Row],[CustomerID]],Customers[CustomerID],Customers[CustomerName])</f>
        <v>Nomsa Ndlovu</v>
      </c>
      <c r="F2521" t="s">
        <v>136</v>
      </c>
      <c r="G2521" t="str">
        <f>_xlfn.XLOOKUP(Orders_CLEAN[[#This Row],[ProductID]],Products[ProductID],Products[ProductName])</f>
        <v>Chairs Model 4</v>
      </c>
      <c r="H2521" t="str">
        <f>_xlfn.XLOOKUP(Orders_CLEAN[[#This Row],[ProductName]],Products[ProductName],Products[Category])</f>
        <v>Furniture</v>
      </c>
      <c r="I2521" s="6">
        <f>_xlfn.XLOOKUP(Orders_CLEAN[[#This Row],[ProductID]],Products[ProductID],Products[Cost])</f>
        <v>784.05</v>
      </c>
      <c r="J2521">
        <v>5</v>
      </c>
      <c r="K2521" s="6">
        <v>1700.53</v>
      </c>
      <c r="L2521" s="7">
        <v>0</v>
      </c>
      <c r="M2521" t="s">
        <v>36</v>
      </c>
      <c r="N2521" t="s">
        <v>31</v>
      </c>
      <c r="O2521" t="str">
        <f>_xlfn.XLOOKUP(Orders_CLEAN[[#This Row],[Region]],Region_lookup[RegionCode],Region_lookup[RegionName])</f>
        <v>Gauteng</v>
      </c>
      <c r="P2521" t="s">
        <v>52</v>
      </c>
      <c r="Q2521" t="str">
        <f>_xlfn.XLOOKUP(Orders_CLEAN[[#This Row],[EmployeeID]],Employees[EmployeeID],Employees[EmployeeName])</f>
        <v>Precious Mbatha</v>
      </c>
      <c r="R2521" s="8">
        <f>Orders_CLEAN[[#This Row],[Quantity]]*Orders_CLEAN[[#This Row],[UnitPrice]]*(1-Orders_CLEAN[[#This Row],[Discount]])</f>
        <v>8502.65</v>
      </c>
      <c r="S2521" s="8">
        <f>Orders_CLEAN[[#This Row],[Cost]]*Orders_CLEAN[[#This Row],[Quantity]]</f>
        <v>3920.25</v>
      </c>
      <c r="T2521" s="8">
        <f>Orders_CLEAN[[#This Row],[LineTotal]]-Orders_CLEAN[[#This Row],[LineCost]]</f>
        <v>4582.3999999999996</v>
      </c>
      <c r="U2521" s="8" t="str">
        <f>IFERROR(IF(Orders_CLEAN[[#This Row],[Profit]]/Orders_CLEAN[[#This Row],[LineTotal]]&gt;0.3, "High", IF(Orders_CLEAN[[#This Row],[Profit]]/Orders_CLEAN[[#This Row],[LineTotal]]&gt;=0.15, "Medium", "Low")), "Quantity Error!")</f>
        <v>High</v>
      </c>
      <c r="V2521" s="8" t="str">
        <f>IF(COUNTIF(Returns[OrderID], Orders_CLEAN[[#This Row],[OrderID]])&gt;0, "Yes", "No")</f>
        <v>No</v>
      </c>
      <c r="W2521" s="19">
        <f>IF(Orders_CLEAN[[#This Row],[Returned]]="Yes",1,0)</f>
        <v>0</v>
      </c>
    </row>
    <row r="2522" spans="1:23" x14ac:dyDescent="0.2">
      <c r="A2522" t="s">
        <v>3443</v>
      </c>
      <c r="B2522" s="5">
        <v>45361</v>
      </c>
      <c r="C2522" s="5" t="str">
        <f>IF(Orders_CLEAN[[#This Row],[Quantity]]="", "Quantity Error!", "Q"&amp;ROUNDUP(MONTH(Orders_CLEAN[[#This Row],[OrderDate]])/3,0))</f>
        <v>Q1</v>
      </c>
      <c r="D2522" t="s">
        <v>392</v>
      </c>
      <c r="E2522" t="str">
        <f>_xlfn.XLOOKUP(Orders_CLEAN[[#This Row],[CustomerID]],Customers[CustomerID],Customers[CustomerName])</f>
        <v>Johan Fourie</v>
      </c>
      <c r="F2522" t="s">
        <v>100</v>
      </c>
      <c r="G2522" t="str">
        <f>_xlfn.XLOOKUP(Orders_CLEAN[[#This Row],[ProductID]],Products[ProductID],Products[ProductName])</f>
        <v>Printers Model 1</v>
      </c>
      <c r="H2522" t="str">
        <f>_xlfn.XLOOKUP(Orders_CLEAN[[#This Row],[ProductName]],Products[ProductName],Products[Category])</f>
        <v>Technology</v>
      </c>
      <c r="I2522" s="6">
        <f>_xlfn.XLOOKUP(Orders_CLEAN[[#This Row],[ProductID]],Products[ProductID],Products[Cost])</f>
        <v>595.79999999999995</v>
      </c>
      <c r="J2522">
        <v>1</v>
      </c>
      <c r="K2522" s="6">
        <v>1280.18</v>
      </c>
      <c r="L2522" s="7">
        <v>0</v>
      </c>
      <c r="M2522" t="s">
        <v>27</v>
      </c>
      <c r="N2522" t="s">
        <v>47</v>
      </c>
      <c r="O2522" t="str">
        <f>_xlfn.XLOOKUP(Orders_CLEAN[[#This Row],[Region]],Region_lookup[RegionCode],Region_lookup[RegionName])</f>
        <v>Eastern Cape</v>
      </c>
      <c r="P2522" t="s">
        <v>75</v>
      </c>
      <c r="Q2522" t="str">
        <f>_xlfn.XLOOKUP(Orders_CLEAN[[#This Row],[EmployeeID]],Employees[EmployeeID],Employees[EmployeeName])</f>
        <v>Francois Steyn</v>
      </c>
      <c r="R2522" s="8">
        <f>Orders_CLEAN[[#This Row],[Quantity]]*Orders_CLEAN[[#This Row],[UnitPrice]]*(1-Orders_CLEAN[[#This Row],[Discount]])</f>
        <v>1280.18</v>
      </c>
      <c r="S2522" s="8">
        <f>Orders_CLEAN[[#This Row],[Cost]]*Orders_CLEAN[[#This Row],[Quantity]]</f>
        <v>595.79999999999995</v>
      </c>
      <c r="T2522" s="8">
        <f>Orders_CLEAN[[#This Row],[LineTotal]]-Orders_CLEAN[[#This Row],[LineCost]]</f>
        <v>684.38000000000011</v>
      </c>
      <c r="U2522" s="8" t="str">
        <f>IFERROR(IF(Orders_CLEAN[[#This Row],[Profit]]/Orders_CLEAN[[#This Row],[LineTotal]]&gt;0.3, "High", IF(Orders_CLEAN[[#This Row],[Profit]]/Orders_CLEAN[[#This Row],[LineTotal]]&gt;=0.15, "Medium", "Low")), "Quantity Error!")</f>
        <v>High</v>
      </c>
      <c r="V2522" s="8" t="str">
        <f>IF(COUNTIF(Returns[OrderID], Orders_CLEAN[[#This Row],[OrderID]])&gt;0, "Yes", "No")</f>
        <v>No</v>
      </c>
      <c r="W2522" s="19">
        <f>IF(Orders_CLEAN[[#This Row],[Returned]]="Yes",1,0)</f>
        <v>0</v>
      </c>
    </row>
    <row r="2523" spans="1:23" x14ac:dyDescent="0.2">
      <c r="A2523" t="s">
        <v>3444</v>
      </c>
      <c r="B2523" s="5">
        <v>45825</v>
      </c>
      <c r="C2523" s="5" t="str">
        <f>IF(Orders_CLEAN[[#This Row],[Quantity]]="", "Quantity Error!", "Q"&amp;ROUNDUP(MONTH(Orders_CLEAN[[#This Row],[OrderDate]])/3,0))</f>
        <v>Q2</v>
      </c>
      <c r="D2523" t="s">
        <v>283</v>
      </c>
      <c r="E2523" t="str">
        <f>_xlfn.XLOOKUP(Orders_CLEAN[[#This Row],[CustomerID]],Customers[CustomerID],Customers[CustomerName])</f>
        <v>Precious Botha</v>
      </c>
      <c r="F2523" t="s">
        <v>55</v>
      </c>
      <c r="G2523" t="str">
        <f>_xlfn.XLOOKUP(Orders_CLEAN[[#This Row],[ProductID]],Products[ProductID],Products[ProductName])</f>
        <v>Paper Model 3</v>
      </c>
      <c r="H2523" t="str">
        <f>_xlfn.XLOOKUP(Orders_CLEAN[[#This Row],[ProductName]],Products[ProductName],Products[Category])</f>
        <v>Office Supplies</v>
      </c>
      <c r="I2523" s="6">
        <f>_xlfn.XLOOKUP(Orders_CLEAN[[#This Row],[ProductID]],Products[ProductID],Products[Cost])</f>
        <v>239.71</v>
      </c>
      <c r="J2523">
        <v>2</v>
      </c>
      <c r="K2523" s="6">
        <v>522.34</v>
      </c>
      <c r="L2523" s="7">
        <v>0</v>
      </c>
      <c r="M2523" t="s">
        <v>27</v>
      </c>
      <c r="N2523" t="s">
        <v>21</v>
      </c>
      <c r="O2523" t="str">
        <f>_xlfn.XLOOKUP(Orders_CLEAN[[#This Row],[Region]],Region_lookup[RegionCode],Region_lookup[RegionName])</f>
        <v>KwaZulu-Natal</v>
      </c>
      <c r="P2523" t="s">
        <v>97</v>
      </c>
      <c r="Q2523" t="str">
        <f>_xlfn.XLOOKUP(Orders_CLEAN[[#This Row],[EmployeeID]],Employees[EmployeeID],Employees[EmployeeName])</f>
        <v>Bongani Sithole</v>
      </c>
      <c r="R2523" s="8">
        <f>Orders_CLEAN[[#This Row],[Quantity]]*Orders_CLEAN[[#This Row],[UnitPrice]]*(1-Orders_CLEAN[[#This Row],[Discount]])</f>
        <v>1044.68</v>
      </c>
      <c r="S2523" s="8">
        <f>Orders_CLEAN[[#This Row],[Cost]]*Orders_CLEAN[[#This Row],[Quantity]]</f>
        <v>479.42</v>
      </c>
      <c r="T2523" s="8">
        <f>Orders_CLEAN[[#This Row],[LineTotal]]-Orders_CLEAN[[#This Row],[LineCost]]</f>
        <v>565.26</v>
      </c>
      <c r="U2523" s="8" t="str">
        <f>IFERROR(IF(Orders_CLEAN[[#This Row],[Profit]]/Orders_CLEAN[[#This Row],[LineTotal]]&gt;0.3, "High", IF(Orders_CLEAN[[#This Row],[Profit]]/Orders_CLEAN[[#This Row],[LineTotal]]&gt;=0.15, "Medium", "Low")), "Quantity Error!")</f>
        <v>High</v>
      </c>
      <c r="V2523" s="8" t="str">
        <f>IF(COUNTIF(Returns[OrderID], Orders_CLEAN[[#This Row],[OrderID]])&gt;0, "Yes", "No")</f>
        <v>No</v>
      </c>
      <c r="W2523" s="19">
        <f>IF(Orders_CLEAN[[#This Row],[Returned]]="Yes",1,0)</f>
        <v>0</v>
      </c>
    </row>
    <row r="2524" spans="1:23" x14ac:dyDescent="0.2">
      <c r="A2524" t="s">
        <v>3445</v>
      </c>
      <c r="B2524" s="5">
        <v>45525</v>
      </c>
      <c r="C2524" s="5" t="str">
        <f>IF(Orders_CLEAN[[#This Row],[Quantity]]="", "Quantity Error!", "Q"&amp;ROUNDUP(MONTH(Orders_CLEAN[[#This Row],[OrderDate]])/3,0))</f>
        <v>Q3</v>
      </c>
      <c r="D2524" t="s">
        <v>84</v>
      </c>
      <c r="E2524" t="str">
        <f>_xlfn.XLOOKUP(Orders_CLEAN[[#This Row],[CustomerID]],Customers[CustomerID],Customers[CustomerName])</f>
        <v>Francois Khumalo</v>
      </c>
      <c r="F2524" t="s">
        <v>46</v>
      </c>
      <c r="G2524" t="str">
        <f>_xlfn.XLOOKUP(Orders_CLEAN[[#This Row],[ProductID]],Products[ProductID],Products[ProductName])</f>
        <v>Tables Model 4</v>
      </c>
      <c r="H2524" t="str">
        <f>_xlfn.XLOOKUP(Orders_CLEAN[[#This Row],[ProductName]],Products[ProductName],Products[Category])</f>
        <v>Furniture</v>
      </c>
      <c r="I2524" s="6">
        <f>_xlfn.XLOOKUP(Orders_CLEAN[[#This Row],[ProductID]],Products[ProductID],Products[Cost])</f>
        <v>707.97</v>
      </c>
      <c r="J2524">
        <v>5</v>
      </c>
      <c r="K2524" s="6">
        <v>1262.55</v>
      </c>
      <c r="L2524" s="7">
        <v>0.05</v>
      </c>
      <c r="M2524" t="s">
        <v>27</v>
      </c>
      <c r="N2524" t="s">
        <v>31</v>
      </c>
      <c r="O2524" t="str">
        <f>_xlfn.XLOOKUP(Orders_CLEAN[[#This Row],[Region]],Region_lookup[RegionCode],Region_lookup[RegionName])</f>
        <v>Gauteng</v>
      </c>
      <c r="P2524" t="s">
        <v>32</v>
      </c>
      <c r="Q2524" t="str">
        <f>_xlfn.XLOOKUP(Orders_CLEAN[[#This Row],[EmployeeID]],Employees[EmployeeID],Employees[EmployeeName])</f>
        <v>Nomvula Mokoena</v>
      </c>
      <c r="R2524" s="8">
        <f>Orders_CLEAN[[#This Row],[Quantity]]*Orders_CLEAN[[#This Row],[UnitPrice]]*(1-Orders_CLEAN[[#This Row],[Discount]])</f>
        <v>5997.1124999999993</v>
      </c>
      <c r="S2524" s="8">
        <f>Orders_CLEAN[[#This Row],[Cost]]*Orders_CLEAN[[#This Row],[Quantity]]</f>
        <v>3539.8500000000004</v>
      </c>
      <c r="T2524" s="8">
        <f>Orders_CLEAN[[#This Row],[LineTotal]]-Orders_CLEAN[[#This Row],[LineCost]]</f>
        <v>2457.2624999999989</v>
      </c>
      <c r="U2524" s="8" t="str">
        <f>IFERROR(IF(Orders_CLEAN[[#This Row],[Profit]]/Orders_CLEAN[[#This Row],[LineTotal]]&gt;0.3, "High", IF(Orders_CLEAN[[#This Row],[Profit]]/Orders_CLEAN[[#This Row],[LineTotal]]&gt;=0.15, "Medium", "Low")), "Quantity Error!")</f>
        <v>High</v>
      </c>
      <c r="V2524" s="8" t="str">
        <f>IF(COUNTIF(Returns[OrderID], Orders_CLEAN[[#This Row],[OrderID]])&gt;0, "Yes", "No")</f>
        <v>No</v>
      </c>
      <c r="W2524" s="19">
        <f>IF(Orders_CLEAN[[#This Row],[Returned]]="Yes",1,0)</f>
        <v>0</v>
      </c>
    </row>
    <row r="2525" spans="1:23" x14ac:dyDescent="0.2">
      <c r="A2525" t="s">
        <v>3446</v>
      </c>
      <c r="B2525" s="5">
        <v>45305</v>
      </c>
      <c r="C2525" s="5" t="str">
        <f>IF(Orders_CLEAN[[#This Row],[Quantity]]="", "Quantity Error!", "Q"&amp;ROUNDUP(MONTH(Orders_CLEAN[[#This Row],[OrderDate]])/3,0))</f>
        <v>Q1</v>
      </c>
      <c r="D2525" t="s">
        <v>347</v>
      </c>
      <c r="E2525" t="str">
        <f>_xlfn.XLOOKUP(Orders_CLEAN[[#This Row],[CustomerID]],Customers[CustomerID],Customers[CustomerName])</f>
        <v>Bongani Molefe</v>
      </c>
      <c r="F2525" t="s">
        <v>30</v>
      </c>
      <c r="G2525" t="str">
        <f>_xlfn.XLOOKUP(Orders_CLEAN[[#This Row],[ProductID]],Products[ProductID],Products[ProductName])</f>
        <v>Paper Model 4</v>
      </c>
      <c r="H2525" t="str">
        <f>_xlfn.XLOOKUP(Orders_CLEAN[[#This Row],[ProductName]],Products[ProductName],Products[Category])</f>
        <v>Office Supplies</v>
      </c>
      <c r="I2525" s="6">
        <f>_xlfn.XLOOKUP(Orders_CLEAN[[#This Row],[ProductID]],Products[ProductID],Products[Cost])</f>
        <v>528.29</v>
      </c>
      <c r="J2525">
        <v>11</v>
      </c>
      <c r="K2525" s="6">
        <v>798.12</v>
      </c>
      <c r="L2525" s="7">
        <v>0</v>
      </c>
      <c r="M2525" t="s">
        <v>62</v>
      </c>
      <c r="N2525" t="s">
        <v>47</v>
      </c>
      <c r="O2525" t="str">
        <f>_xlfn.XLOOKUP(Orders_CLEAN[[#This Row],[Region]],Region_lookup[RegionCode],Region_lookup[RegionName])</f>
        <v>Eastern Cape</v>
      </c>
      <c r="P2525" t="s">
        <v>58</v>
      </c>
      <c r="Q2525" t="str">
        <f>_xlfn.XLOOKUP(Orders_CLEAN[[#This Row],[EmployeeID]],Employees[EmployeeID],Employees[EmployeeName])</f>
        <v>Palesa Steyn</v>
      </c>
      <c r="R2525" s="8">
        <f>Orders_CLEAN[[#This Row],[Quantity]]*Orders_CLEAN[[#This Row],[UnitPrice]]*(1-Orders_CLEAN[[#This Row],[Discount]])</f>
        <v>8779.32</v>
      </c>
      <c r="S2525" s="8">
        <f>Orders_CLEAN[[#This Row],[Cost]]*Orders_CLEAN[[#This Row],[Quantity]]</f>
        <v>5811.19</v>
      </c>
      <c r="T2525" s="8">
        <f>Orders_CLEAN[[#This Row],[LineTotal]]-Orders_CLEAN[[#This Row],[LineCost]]</f>
        <v>2968.13</v>
      </c>
      <c r="U2525" s="8" t="str">
        <f>IFERROR(IF(Orders_CLEAN[[#This Row],[Profit]]/Orders_CLEAN[[#This Row],[LineTotal]]&gt;0.3, "High", IF(Orders_CLEAN[[#This Row],[Profit]]/Orders_CLEAN[[#This Row],[LineTotal]]&gt;=0.15, "Medium", "Low")), "Quantity Error!")</f>
        <v>High</v>
      </c>
      <c r="V2525" s="8" t="str">
        <f>IF(COUNTIF(Returns[OrderID], Orders_CLEAN[[#This Row],[OrderID]])&gt;0, "Yes", "No")</f>
        <v>No</v>
      </c>
      <c r="W2525" s="19">
        <f>IF(Orders_CLEAN[[#This Row],[Returned]]="Yes",1,0)</f>
        <v>0</v>
      </c>
    </row>
    <row r="2526" spans="1:23" x14ac:dyDescent="0.2">
      <c r="A2526" t="s">
        <v>3447</v>
      </c>
      <c r="B2526" s="5">
        <v>45462</v>
      </c>
      <c r="C2526" s="5" t="str">
        <f>IF(Orders_CLEAN[[#This Row],[Quantity]]="", "Quantity Error!", "Q"&amp;ROUNDUP(MONTH(Orders_CLEAN[[#This Row],[OrderDate]])/3,0))</f>
        <v>Q2</v>
      </c>
      <c r="D2526" t="s">
        <v>904</v>
      </c>
      <c r="E2526" t="str">
        <f>_xlfn.XLOOKUP(Orders_CLEAN[[#This Row],[CustomerID]],Customers[CustomerID],Customers[CustomerName])</f>
        <v>Elmarie Pretorius</v>
      </c>
      <c r="F2526" t="s">
        <v>155</v>
      </c>
      <c r="G2526" t="str">
        <f>_xlfn.XLOOKUP(Orders_CLEAN[[#This Row],[ProductID]],Products[ProductID],Products[ProductName])</f>
        <v>Monitors Model 1</v>
      </c>
      <c r="H2526" t="str">
        <f>_xlfn.XLOOKUP(Orders_CLEAN[[#This Row],[ProductName]],Products[ProductName],Products[Category])</f>
        <v>Technology</v>
      </c>
      <c r="I2526" s="6">
        <f>_xlfn.XLOOKUP(Orders_CLEAN[[#This Row],[ProductID]],Products[ProductID],Products[Cost])</f>
        <v>757.28</v>
      </c>
      <c r="J2526">
        <v>6</v>
      </c>
      <c r="K2526" s="6">
        <v>1165.56</v>
      </c>
      <c r="L2526" s="7">
        <v>0.2</v>
      </c>
      <c r="M2526" t="s">
        <v>27</v>
      </c>
      <c r="N2526" t="s">
        <v>21</v>
      </c>
      <c r="O2526" t="str">
        <f>_xlfn.XLOOKUP(Orders_CLEAN[[#This Row],[Region]],Region_lookup[RegionCode],Region_lookup[RegionName])</f>
        <v>KwaZulu-Natal</v>
      </c>
      <c r="P2526" t="s">
        <v>97</v>
      </c>
      <c r="Q2526" t="str">
        <f>_xlfn.XLOOKUP(Orders_CLEAN[[#This Row],[EmployeeID]],Employees[EmployeeID],Employees[EmployeeName])</f>
        <v>Bongani Sithole</v>
      </c>
      <c r="R2526" s="8">
        <f>Orders_CLEAN[[#This Row],[Quantity]]*Orders_CLEAN[[#This Row],[UnitPrice]]*(1-Orders_CLEAN[[#This Row],[Discount]])</f>
        <v>5594.6880000000001</v>
      </c>
      <c r="S2526" s="8">
        <f>Orders_CLEAN[[#This Row],[Cost]]*Orders_CLEAN[[#This Row],[Quantity]]</f>
        <v>4543.68</v>
      </c>
      <c r="T2526" s="8">
        <f>Orders_CLEAN[[#This Row],[LineTotal]]-Orders_CLEAN[[#This Row],[LineCost]]</f>
        <v>1051.0079999999998</v>
      </c>
      <c r="U2526" s="8" t="str">
        <f>IFERROR(IF(Orders_CLEAN[[#This Row],[Profit]]/Orders_CLEAN[[#This Row],[LineTotal]]&gt;0.3, "High", IF(Orders_CLEAN[[#This Row],[Profit]]/Orders_CLEAN[[#This Row],[LineTotal]]&gt;=0.15, "Medium", "Low")), "Quantity Error!")</f>
        <v>Medium</v>
      </c>
      <c r="V2526" s="8" t="str">
        <f>IF(COUNTIF(Returns[OrderID], Orders_CLEAN[[#This Row],[OrderID]])&gt;0, "Yes", "No")</f>
        <v>No</v>
      </c>
      <c r="W2526" s="19">
        <f>IF(Orders_CLEAN[[#This Row],[Returned]]="Yes",1,0)</f>
        <v>0</v>
      </c>
    </row>
    <row r="2527" spans="1:23" x14ac:dyDescent="0.2">
      <c r="A2527" t="s">
        <v>3448</v>
      </c>
      <c r="B2527" s="5">
        <v>45794</v>
      </c>
      <c r="C2527" s="5" t="str">
        <f>IF(Orders_CLEAN[[#This Row],[Quantity]]="", "Quantity Error!", "Q"&amp;ROUNDUP(MONTH(Orders_CLEAN[[#This Row],[OrderDate]])/3,0))</f>
        <v>Q2</v>
      </c>
      <c r="D2527" t="s">
        <v>434</v>
      </c>
      <c r="E2527" t="str">
        <f>_xlfn.XLOOKUP(Orders_CLEAN[[#This Row],[CustomerID]],Customers[CustomerID],Customers[CustomerName])</f>
        <v>Chantelle Khumalo</v>
      </c>
      <c r="F2527" t="s">
        <v>136</v>
      </c>
      <c r="G2527" t="str">
        <f>_xlfn.XLOOKUP(Orders_CLEAN[[#This Row],[ProductID]],Products[ProductID],Products[ProductName])</f>
        <v>Chairs Model 4</v>
      </c>
      <c r="H2527" t="str">
        <f>_xlfn.XLOOKUP(Orders_CLEAN[[#This Row],[ProductName]],Products[ProductName],Products[Category])</f>
        <v>Furniture</v>
      </c>
      <c r="I2527" s="6">
        <f>_xlfn.XLOOKUP(Orders_CLEAN[[#This Row],[ProductID]],Products[ProductID],Products[Cost])</f>
        <v>784.05</v>
      </c>
      <c r="J2527">
        <v>8</v>
      </c>
      <c r="K2527" s="6">
        <v>1700.53</v>
      </c>
      <c r="L2527" s="7">
        <v>0</v>
      </c>
      <c r="M2527" t="s">
        <v>27</v>
      </c>
      <c r="N2527" t="s">
        <v>31</v>
      </c>
      <c r="O2527" t="str">
        <f>_xlfn.XLOOKUP(Orders_CLEAN[[#This Row],[Region]],Region_lookup[RegionCode],Region_lookup[RegionName])</f>
        <v>Gauteng</v>
      </c>
      <c r="P2527" t="s">
        <v>32</v>
      </c>
      <c r="Q2527" t="str">
        <f>_xlfn.XLOOKUP(Orders_CLEAN[[#This Row],[EmployeeID]],Employees[EmployeeID],Employees[EmployeeName])</f>
        <v>Nomvula Mokoena</v>
      </c>
      <c r="R2527" s="8">
        <f>Orders_CLEAN[[#This Row],[Quantity]]*Orders_CLEAN[[#This Row],[UnitPrice]]*(1-Orders_CLEAN[[#This Row],[Discount]])</f>
        <v>13604.24</v>
      </c>
      <c r="S2527" s="8">
        <f>Orders_CLEAN[[#This Row],[Cost]]*Orders_CLEAN[[#This Row],[Quantity]]</f>
        <v>6272.4</v>
      </c>
      <c r="T2527" s="8">
        <f>Orders_CLEAN[[#This Row],[LineTotal]]-Orders_CLEAN[[#This Row],[LineCost]]</f>
        <v>7331.84</v>
      </c>
      <c r="U2527" s="8" t="str">
        <f>IFERROR(IF(Orders_CLEAN[[#This Row],[Profit]]/Orders_CLEAN[[#This Row],[LineTotal]]&gt;0.3, "High", IF(Orders_CLEAN[[#This Row],[Profit]]/Orders_CLEAN[[#This Row],[LineTotal]]&gt;=0.15, "Medium", "Low")), "Quantity Error!")</f>
        <v>High</v>
      </c>
      <c r="V2527" s="8" t="str">
        <f>IF(COUNTIF(Returns[OrderID], Orders_CLEAN[[#This Row],[OrderID]])&gt;0, "Yes", "No")</f>
        <v>Yes</v>
      </c>
      <c r="W2527" s="19">
        <f>IF(Orders_CLEAN[[#This Row],[Returned]]="Yes",1,0)</f>
        <v>1</v>
      </c>
    </row>
    <row r="2528" spans="1:23" x14ac:dyDescent="0.2">
      <c r="A2528" t="s">
        <v>3449</v>
      </c>
      <c r="B2528" s="5">
        <v>45809</v>
      </c>
      <c r="C2528" s="5" t="str">
        <f>IF(Orders_CLEAN[[#This Row],[Quantity]]="", "Quantity Error!", "Q"&amp;ROUNDUP(MONTH(Orders_CLEAN[[#This Row],[OrderDate]])/3,0))</f>
        <v>Q2</v>
      </c>
      <c r="D2528" t="s">
        <v>783</v>
      </c>
      <c r="E2528" t="str">
        <f>_xlfn.XLOOKUP(Orders_CLEAN[[#This Row],[CustomerID]],Customers[CustomerID],Customers[CustomerName])</f>
        <v>Francois Mokoena</v>
      </c>
      <c r="F2528" t="s">
        <v>51</v>
      </c>
      <c r="G2528" t="str">
        <f>_xlfn.XLOOKUP(Orders_CLEAN[[#This Row],[ProductID]],Products[ProductID],Products[ProductName])</f>
        <v>Bookcases Model 4</v>
      </c>
      <c r="H2528" t="str">
        <f>_xlfn.XLOOKUP(Orders_CLEAN[[#This Row],[ProductName]],Products[ProductName],Products[Category])</f>
        <v>Furniture</v>
      </c>
      <c r="I2528" s="6">
        <f>_xlfn.XLOOKUP(Orders_CLEAN[[#This Row],[ProductID]],Products[ProductID],Products[Cost])</f>
        <v>539.9</v>
      </c>
      <c r="J2528">
        <v>3</v>
      </c>
      <c r="K2528" s="6">
        <v>1019.72</v>
      </c>
      <c r="L2528" s="7">
        <v>0.2</v>
      </c>
      <c r="M2528" t="s">
        <v>36</v>
      </c>
      <c r="N2528" t="s">
        <v>21</v>
      </c>
      <c r="O2528" t="str">
        <f>_xlfn.XLOOKUP(Orders_CLEAN[[#This Row],[Region]],Region_lookup[RegionCode],Region_lookup[RegionName])</f>
        <v>KwaZulu-Natal</v>
      </c>
      <c r="P2528" t="s">
        <v>170</v>
      </c>
      <c r="Q2528" t="str">
        <f>_xlfn.XLOOKUP(Orders_CLEAN[[#This Row],[EmployeeID]],Employees[EmployeeID],Employees[EmployeeName])</f>
        <v>Nomvula Le Roux</v>
      </c>
      <c r="R2528" s="8">
        <f>Orders_CLEAN[[#This Row],[Quantity]]*Orders_CLEAN[[#This Row],[UnitPrice]]*(1-Orders_CLEAN[[#This Row],[Discount]])</f>
        <v>2447.328</v>
      </c>
      <c r="S2528" s="8">
        <f>Orders_CLEAN[[#This Row],[Cost]]*Orders_CLEAN[[#This Row],[Quantity]]</f>
        <v>1619.6999999999998</v>
      </c>
      <c r="T2528" s="8">
        <f>Orders_CLEAN[[#This Row],[LineTotal]]-Orders_CLEAN[[#This Row],[LineCost]]</f>
        <v>827.62800000000016</v>
      </c>
      <c r="U2528" s="8" t="str">
        <f>IFERROR(IF(Orders_CLEAN[[#This Row],[Profit]]/Orders_CLEAN[[#This Row],[LineTotal]]&gt;0.3, "High", IF(Orders_CLEAN[[#This Row],[Profit]]/Orders_CLEAN[[#This Row],[LineTotal]]&gt;=0.15, "Medium", "Low")), "Quantity Error!")</f>
        <v>High</v>
      </c>
      <c r="V2528" s="8" t="str">
        <f>IF(COUNTIF(Returns[OrderID], Orders_CLEAN[[#This Row],[OrderID]])&gt;0, "Yes", "No")</f>
        <v>No</v>
      </c>
      <c r="W2528" s="19">
        <f>IF(Orders_CLEAN[[#This Row],[Returned]]="Yes",1,0)</f>
        <v>0</v>
      </c>
    </row>
    <row r="2529" spans="1:23" x14ac:dyDescent="0.2">
      <c r="A2529" t="s">
        <v>3450</v>
      </c>
      <c r="B2529" s="5">
        <v>45768</v>
      </c>
      <c r="C2529" s="5" t="str">
        <f>IF(Orders_CLEAN[[#This Row],[Quantity]]="", "Quantity Error!", "Q"&amp;ROUNDUP(MONTH(Orders_CLEAN[[#This Row],[OrderDate]])/3,0))</f>
        <v>Q2</v>
      </c>
      <c r="D2529" t="s">
        <v>204</v>
      </c>
      <c r="E2529" t="str">
        <f>_xlfn.XLOOKUP(Orders_CLEAN[[#This Row],[CustomerID]],Customers[CustomerID],Customers[CustomerName])</f>
        <v>Elmarie Mbatha</v>
      </c>
      <c r="F2529" t="s">
        <v>26</v>
      </c>
      <c r="G2529" t="str">
        <f>_xlfn.XLOOKUP(Orders_CLEAN[[#This Row],[ProductID]],Products[ProductID],Products[ProductName])</f>
        <v>Bookcases Model 3</v>
      </c>
      <c r="H2529" t="str">
        <f>_xlfn.XLOOKUP(Orders_CLEAN[[#This Row],[ProductName]],Products[ProductName],Products[Category])</f>
        <v>Furniture</v>
      </c>
      <c r="I2529" s="6">
        <f>_xlfn.XLOOKUP(Orders_CLEAN[[#This Row],[ProductID]],Products[ProductID],Products[Cost])</f>
        <v>431.57</v>
      </c>
      <c r="J2529">
        <v>3</v>
      </c>
      <c r="K2529" s="6">
        <v>725.92</v>
      </c>
      <c r="L2529" s="7">
        <v>0.05</v>
      </c>
      <c r="M2529" t="s">
        <v>62</v>
      </c>
      <c r="N2529" t="s">
        <v>14</v>
      </c>
      <c r="O2529" t="str">
        <f>_xlfn.XLOOKUP(Orders_CLEAN[[#This Row],[Region]],Region_lookup[RegionCode],Region_lookup[RegionName])</f>
        <v>Western Cape</v>
      </c>
      <c r="P2529" t="s">
        <v>93</v>
      </c>
      <c r="Q2529" t="str">
        <f>_xlfn.XLOOKUP(Orders_CLEAN[[#This Row],[EmployeeID]],Employees[EmployeeID],Employees[EmployeeName])</f>
        <v>Anja Zulu</v>
      </c>
      <c r="R2529" s="8">
        <f>Orders_CLEAN[[#This Row],[Quantity]]*Orders_CLEAN[[#This Row],[UnitPrice]]*(1-Orders_CLEAN[[#This Row],[Discount]])</f>
        <v>2068.8719999999998</v>
      </c>
      <c r="S2529" s="8">
        <f>Orders_CLEAN[[#This Row],[Cost]]*Orders_CLEAN[[#This Row],[Quantity]]</f>
        <v>1294.71</v>
      </c>
      <c r="T2529" s="8">
        <f>Orders_CLEAN[[#This Row],[LineTotal]]-Orders_CLEAN[[#This Row],[LineCost]]</f>
        <v>774.16199999999981</v>
      </c>
      <c r="U2529" s="8" t="str">
        <f>IFERROR(IF(Orders_CLEAN[[#This Row],[Profit]]/Orders_CLEAN[[#This Row],[LineTotal]]&gt;0.3, "High", IF(Orders_CLEAN[[#This Row],[Profit]]/Orders_CLEAN[[#This Row],[LineTotal]]&gt;=0.15, "Medium", "Low")), "Quantity Error!")</f>
        <v>High</v>
      </c>
      <c r="V2529" s="8" t="str">
        <f>IF(COUNTIF(Returns[OrderID], Orders_CLEAN[[#This Row],[OrderID]])&gt;0, "Yes", "No")</f>
        <v>No</v>
      </c>
      <c r="W2529" s="19">
        <f>IF(Orders_CLEAN[[#This Row],[Returned]]="Yes",1,0)</f>
        <v>0</v>
      </c>
    </row>
    <row r="2530" spans="1:23" x14ac:dyDescent="0.2">
      <c r="A2530" t="s">
        <v>3451</v>
      </c>
      <c r="B2530" s="5">
        <v>45587</v>
      </c>
      <c r="C2530" s="5" t="str">
        <f>IF(Orders_CLEAN[[#This Row],[Quantity]]="", "Quantity Error!", "Q"&amp;ROUNDUP(MONTH(Orders_CLEAN[[#This Row],[OrderDate]])/3,0))</f>
        <v>Q4</v>
      </c>
      <c r="D2530" t="s">
        <v>589</v>
      </c>
      <c r="E2530" t="str">
        <f>_xlfn.XLOOKUP(Orders_CLEAN[[#This Row],[CustomerID]],Customers[CustomerID],Customers[CustomerName])</f>
        <v>Chantelle Mahlangu</v>
      </c>
      <c r="F2530" t="s">
        <v>81</v>
      </c>
      <c r="G2530" t="str">
        <f>_xlfn.XLOOKUP(Orders_CLEAN[[#This Row],[ProductID]],Products[ProductID],Products[ProductName])</f>
        <v>Envelopes Model 2</v>
      </c>
      <c r="H2530" t="str">
        <f>_xlfn.XLOOKUP(Orders_CLEAN[[#This Row],[ProductName]],Products[ProductName],Products[Category])</f>
        <v>Office Supplies</v>
      </c>
      <c r="I2530" s="6">
        <f>_xlfn.XLOOKUP(Orders_CLEAN[[#This Row],[ProductID]],Products[ProductID],Products[Cost])</f>
        <v>599.25</v>
      </c>
      <c r="J2530">
        <v>10</v>
      </c>
      <c r="K2530" s="6">
        <v>849.05</v>
      </c>
      <c r="L2530" s="7">
        <v>0.1</v>
      </c>
      <c r="M2530" t="s">
        <v>13</v>
      </c>
      <c r="N2530" t="s">
        <v>21</v>
      </c>
      <c r="O2530" t="str">
        <f>_xlfn.XLOOKUP(Orders_CLEAN[[#This Row],[Region]],Region_lookup[RegionCode],Region_lookup[RegionName])</f>
        <v>KwaZulu-Natal</v>
      </c>
      <c r="P2530" t="s">
        <v>22</v>
      </c>
      <c r="Q2530" t="str">
        <f>_xlfn.XLOOKUP(Orders_CLEAN[[#This Row],[EmployeeID]],Employees[EmployeeID],Employees[EmployeeName])</f>
        <v>Thabo Le Roux</v>
      </c>
      <c r="R2530" s="8">
        <f>Orders_CLEAN[[#This Row],[Quantity]]*Orders_CLEAN[[#This Row],[UnitPrice]]*(1-Orders_CLEAN[[#This Row],[Discount]])</f>
        <v>7641.45</v>
      </c>
      <c r="S2530" s="8">
        <f>Orders_CLEAN[[#This Row],[Cost]]*Orders_CLEAN[[#This Row],[Quantity]]</f>
        <v>5992.5</v>
      </c>
      <c r="T2530" s="8">
        <f>Orders_CLEAN[[#This Row],[LineTotal]]-Orders_CLEAN[[#This Row],[LineCost]]</f>
        <v>1648.9499999999998</v>
      </c>
      <c r="U2530" s="8" t="str">
        <f>IFERROR(IF(Orders_CLEAN[[#This Row],[Profit]]/Orders_CLEAN[[#This Row],[LineTotal]]&gt;0.3, "High", IF(Orders_CLEAN[[#This Row],[Profit]]/Orders_CLEAN[[#This Row],[LineTotal]]&gt;=0.15, "Medium", "Low")), "Quantity Error!")</f>
        <v>Medium</v>
      </c>
      <c r="V2530" s="8" t="str">
        <f>IF(COUNTIF(Returns[OrderID], Orders_CLEAN[[#This Row],[OrderID]])&gt;0, "Yes", "No")</f>
        <v>No</v>
      </c>
      <c r="W2530" s="19">
        <f>IF(Orders_CLEAN[[#This Row],[Returned]]="Yes",1,0)</f>
        <v>0</v>
      </c>
    </row>
    <row r="2531" spans="1:23" x14ac:dyDescent="0.2">
      <c r="A2531" t="s">
        <v>3452</v>
      </c>
      <c r="B2531" s="5">
        <v>45512</v>
      </c>
      <c r="C2531" s="5" t="str">
        <f>IF(Orders_CLEAN[[#This Row],[Quantity]]="", "Quantity Error!", "Q"&amp;ROUNDUP(MONTH(Orders_CLEAN[[#This Row],[OrderDate]])/3,0))</f>
        <v>Q3</v>
      </c>
      <c r="D2531" t="s">
        <v>557</v>
      </c>
      <c r="E2531" t="str">
        <f>_xlfn.XLOOKUP(Orders_CLEAN[[#This Row],[CustomerID]],Customers[CustomerID],Customers[CustomerName])</f>
        <v>Deon Venter</v>
      </c>
      <c r="F2531" t="s">
        <v>92</v>
      </c>
      <c r="G2531" t="str">
        <f>_xlfn.XLOOKUP(Orders_CLEAN[[#This Row],[ProductID]],Products[ProductID],Products[ProductName])</f>
        <v>Accessories Model 3</v>
      </c>
      <c r="H2531" t="str">
        <f>_xlfn.XLOOKUP(Orders_CLEAN[[#This Row],[ProductName]],Products[ProductName],Products[Category])</f>
        <v>Technology</v>
      </c>
      <c r="I2531" s="6">
        <f>_xlfn.XLOOKUP(Orders_CLEAN[[#This Row],[ProductID]],Products[ProductID],Products[Cost])</f>
        <v>357.49</v>
      </c>
      <c r="J2531">
        <v>5</v>
      </c>
      <c r="K2531" s="6">
        <v>769.69</v>
      </c>
      <c r="L2531" s="7">
        <v>0.2</v>
      </c>
      <c r="M2531" t="s">
        <v>27</v>
      </c>
      <c r="N2531" t="s">
        <v>14</v>
      </c>
      <c r="O2531" t="str">
        <f>_xlfn.XLOOKUP(Orders_CLEAN[[#This Row],[Region]],Region_lookup[RegionCode],Region_lookup[RegionName])</f>
        <v>Western Cape</v>
      </c>
      <c r="P2531" t="s">
        <v>82</v>
      </c>
      <c r="Q2531" t="str">
        <f>_xlfn.XLOOKUP(Orders_CLEAN[[#This Row],[EmployeeID]],Employees[EmployeeID],Employees[EmployeeName])</f>
        <v>Thabo Pretorius</v>
      </c>
      <c r="R2531" s="8">
        <f>Orders_CLEAN[[#This Row],[Quantity]]*Orders_CLEAN[[#This Row],[UnitPrice]]*(1-Orders_CLEAN[[#This Row],[Discount]])</f>
        <v>3078.76</v>
      </c>
      <c r="S2531" s="8">
        <f>Orders_CLEAN[[#This Row],[Cost]]*Orders_CLEAN[[#This Row],[Quantity]]</f>
        <v>1787.45</v>
      </c>
      <c r="T2531" s="8">
        <f>Orders_CLEAN[[#This Row],[LineTotal]]-Orders_CLEAN[[#This Row],[LineCost]]</f>
        <v>1291.3100000000002</v>
      </c>
      <c r="U2531" s="8" t="str">
        <f>IFERROR(IF(Orders_CLEAN[[#This Row],[Profit]]/Orders_CLEAN[[#This Row],[LineTotal]]&gt;0.3, "High", IF(Orders_CLEAN[[#This Row],[Profit]]/Orders_CLEAN[[#This Row],[LineTotal]]&gt;=0.15, "Medium", "Low")), "Quantity Error!")</f>
        <v>High</v>
      </c>
      <c r="V2531" s="8" t="str">
        <f>IF(COUNTIF(Returns[OrderID], Orders_CLEAN[[#This Row],[OrderID]])&gt;0, "Yes", "No")</f>
        <v>No</v>
      </c>
      <c r="W2531" s="19">
        <f>IF(Orders_CLEAN[[#This Row],[Returned]]="Yes",1,0)</f>
        <v>0</v>
      </c>
    </row>
    <row r="2532" spans="1:23" x14ac:dyDescent="0.2">
      <c r="A2532" t="s">
        <v>3453</v>
      </c>
      <c r="B2532" s="5">
        <v>45556</v>
      </c>
      <c r="C2532" s="5" t="str">
        <f>IF(Orders_CLEAN[[#This Row],[Quantity]]="", "Quantity Error!", "Q"&amp;ROUNDUP(MONTH(Orders_CLEAN[[#This Row],[OrderDate]])/3,0))</f>
        <v>Q3</v>
      </c>
      <c r="D2532" t="s">
        <v>451</v>
      </c>
      <c r="E2532" t="str">
        <f>_xlfn.XLOOKUP(Orders_CLEAN[[#This Row],[CustomerID]],Customers[CustomerID],Customers[CustomerName])</f>
        <v>Anja Dlamini</v>
      </c>
      <c r="F2532" t="s">
        <v>297</v>
      </c>
      <c r="G2532" t="str">
        <f>_xlfn.XLOOKUP(Orders_CLEAN[[#This Row],[ProductID]],Products[ProductID],Products[ProductName])</f>
        <v>Laptops Model 2</v>
      </c>
      <c r="H2532" t="str">
        <f>_xlfn.XLOOKUP(Orders_CLEAN[[#This Row],[ProductName]],Products[ProductName],Products[Category])</f>
        <v>Technology</v>
      </c>
      <c r="I2532" s="6">
        <f>_xlfn.XLOOKUP(Orders_CLEAN[[#This Row],[ProductID]],Products[ProductID],Products[Cost])</f>
        <v>55.26</v>
      </c>
      <c r="J2532">
        <v>12</v>
      </c>
      <c r="K2532" s="6">
        <v>112.32</v>
      </c>
      <c r="L2532" s="7">
        <v>0</v>
      </c>
      <c r="M2532" t="s">
        <v>27</v>
      </c>
      <c r="N2532" t="s">
        <v>31</v>
      </c>
      <c r="O2532" t="str">
        <f>_xlfn.XLOOKUP(Orders_CLEAN[[#This Row],[Region]],Region_lookup[RegionCode],Region_lookup[RegionName])</f>
        <v>Gauteng</v>
      </c>
      <c r="P2532" t="s">
        <v>43</v>
      </c>
      <c r="Q2532" t="str">
        <f>_xlfn.XLOOKUP(Orders_CLEAN[[#This Row],[EmployeeID]],Employees[EmployeeID],Employees[EmployeeName])</f>
        <v>Thabo Dlamini</v>
      </c>
      <c r="R2532" s="8">
        <f>Orders_CLEAN[[#This Row],[Quantity]]*Orders_CLEAN[[#This Row],[UnitPrice]]*(1-Orders_CLEAN[[#This Row],[Discount]])</f>
        <v>1347.84</v>
      </c>
      <c r="S2532" s="8">
        <f>Orders_CLEAN[[#This Row],[Cost]]*Orders_CLEAN[[#This Row],[Quantity]]</f>
        <v>663.12</v>
      </c>
      <c r="T2532" s="8">
        <f>Orders_CLEAN[[#This Row],[LineTotal]]-Orders_CLEAN[[#This Row],[LineCost]]</f>
        <v>684.71999999999991</v>
      </c>
      <c r="U2532" s="8" t="str">
        <f>IFERROR(IF(Orders_CLEAN[[#This Row],[Profit]]/Orders_CLEAN[[#This Row],[LineTotal]]&gt;0.3, "High", IF(Orders_CLEAN[[#This Row],[Profit]]/Orders_CLEAN[[#This Row],[LineTotal]]&gt;=0.15, "Medium", "Low")), "Quantity Error!")</f>
        <v>High</v>
      </c>
      <c r="V2532" s="8" t="str">
        <f>IF(COUNTIF(Returns[OrderID], Orders_CLEAN[[#This Row],[OrderID]])&gt;0, "Yes", "No")</f>
        <v>No</v>
      </c>
      <c r="W2532" s="19">
        <f>IF(Orders_CLEAN[[#This Row],[Returned]]="Yes",1,0)</f>
        <v>0</v>
      </c>
    </row>
    <row r="2533" spans="1:23" x14ac:dyDescent="0.2">
      <c r="A2533" t="s">
        <v>3454</v>
      </c>
      <c r="B2533" s="5">
        <v>45524</v>
      </c>
      <c r="C2533" s="5" t="str">
        <f>IF(Orders_CLEAN[[#This Row],[Quantity]]="", "Quantity Error!", "Q"&amp;ROUNDUP(MONTH(Orders_CLEAN[[#This Row],[OrderDate]])/3,0))</f>
        <v>Q3</v>
      </c>
      <c r="D2533" t="s">
        <v>328</v>
      </c>
      <c r="E2533" t="str">
        <f>_xlfn.XLOOKUP(Orders_CLEAN[[#This Row],[CustomerID]],Customers[CustomerID],Customers[CustomerName])</f>
        <v>Nomsa Ndlovu</v>
      </c>
      <c r="F2533" t="s">
        <v>181</v>
      </c>
      <c r="G2533" t="str">
        <f>_xlfn.XLOOKUP(Orders_CLEAN[[#This Row],[ProductID]],Products[ProductID],Products[ProductName])</f>
        <v>Envelopes Model 1</v>
      </c>
      <c r="H2533" t="str">
        <f>_xlfn.XLOOKUP(Orders_CLEAN[[#This Row],[ProductName]],Products[ProductName],Products[Category])</f>
        <v>Office Supplies</v>
      </c>
      <c r="I2533" s="6">
        <f>_xlfn.XLOOKUP(Orders_CLEAN[[#This Row],[ProductID]],Products[ProductID],Products[Cost])</f>
        <v>76.66</v>
      </c>
      <c r="J2533">
        <v>11</v>
      </c>
      <c r="K2533" s="6">
        <v>117.32</v>
      </c>
      <c r="L2533" s="7">
        <v>0</v>
      </c>
      <c r="M2533" t="s">
        <v>62</v>
      </c>
      <c r="N2533" t="s">
        <v>31</v>
      </c>
      <c r="O2533" t="str">
        <f>_xlfn.XLOOKUP(Orders_CLEAN[[#This Row],[Region]],Region_lookup[RegionCode],Region_lookup[RegionName])</f>
        <v>Gauteng</v>
      </c>
      <c r="P2533" t="s">
        <v>52</v>
      </c>
      <c r="Q2533" t="str">
        <f>_xlfn.XLOOKUP(Orders_CLEAN[[#This Row],[EmployeeID]],Employees[EmployeeID],Employees[EmployeeName])</f>
        <v>Precious Mbatha</v>
      </c>
      <c r="R2533" s="8">
        <f>Orders_CLEAN[[#This Row],[Quantity]]*Orders_CLEAN[[#This Row],[UnitPrice]]*(1-Orders_CLEAN[[#This Row],[Discount]])</f>
        <v>1290.52</v>
      </c>
      <c r="S2533" s="8">
        <f>Orders_CLEAN[[#This Row],[Cost]]*Orders_CLEAN[[#This Row],[Quantity]]</f>
        <v>843.26</v>
      </c>
      <c r="T2533" s="8">
        <f>Orders_CLEAN[[#This Row],[LineTotal]]-Orders_CLEAN[[#This Row],[LineCost]]</f>
        <v>447.26</v>
      </c>
      <c r="U2533" s="8" t="str">
        <f>IFERROR(IF(Orders_CLEAN[[#This Row],[Profit]]/Orders_CLEAN[[#This Row],[LineTotal]]&gt;0.3, "High", IF(Orders_CLEAN[[#This Row],[Profit]]/Orders_CLEAN[[#This Row],[LineTotal]]&gt;=0.15, "Medium", "Low")), "Quantity Error!")</f>
        <v>High</v>
      </c>
      <c r="V2533" s="8" t="str">
        <f>IF(COUNTIF(Returns[OrderID], Orders_CLEAN[[#This Row],[OrderID]])&gt;0, "Yes", "No")</f>
        <v>No</v>
      </c>
      <c r="W2533" s="19">
        <f>IF(Orders_CLEAN[[#This Row],[Returned]]="Yes",1,0)</f>
        <v>0</v>
      </c>
    </row>
    <row r="2534" spans="1:23" x14ac:dyDescent="0.2">
      <c r="A2534" t="s">
        <v>3455</v>
      </c>
      <c r="B2534" s="5">
        <v>45466</v>
      </c>
      <c r="C2534" s="5" t="str">
        <f>IF(Orders_CLEAN[[#This Row],[Quantity]]="", "Quantity Error!", "Q"&amp;ROUNDUP(MONTH(Orders_CLEAN[[#This Row],[OrderDate]])/3,0))</f>
        <v>Q2</v>
      </c>
      <c r="D2534" t="s">
        <v>644</v>
      </c>
      <c r="E2534" t="str">
        <f>_xlfn.XLOOKUP(Orders_CLEAN[[#This Row],[CustomerID]],Customers[CustomerID],Customers[CustomerName])</f>
        <v>Nomvula Botha</v>
      </c>
      <c r="F2534" t="s">
        <v>92</v>
      </c>
      <c r="G2534" t="str">
        <f>_xlfn.XLOOKUP(Orders_CLEAN[[#This Row],[ProductID]],Products[ProductID],Products[ProductName])</f>
        <v>Accessories Model 3</v>
      </c>
      <c r="H2534" t="str">
        <f>_xlfn.XLOOKUP(Orders_CLEAN[[#This Row],[ProductName]],Products[ProductName],Products[Category])</f>
        <v>Technology</v>
      </c>
      <c r="I2534" s="6">
        <f>_xlfn.XLOOKUP(Orders_CLEAN[[#This Row],[ProductID]],Products[ProductID],Products[Cost])</f>
        <v>357.49</v>
      </c>
      <c r="J2534">
        <v>10</v>
      </c>
      <c r="K2534" s="6">
        <v>769.69</v>
      </c>
      <c r="L2534" s="7">
        <v>0.1</v>
      </c>
      <c r="M2534" t="s">
        <v>36</v>
      </c>
      <c r="N2534" t="s">
        <v>14</v>
      </c>
      <c r="O2534" t="str">
        <f>_xlfn.XLOOKUP(Orders_CLEAN[[#This Row],[Region]],Region_lookup[RegionCode],Region_lookup[RegionName])</f>
        <v>Western Cape</v>
      </c>
      <c r="P2534" t="s">
        <v>82</v>
      </c>
      <c r="Q2534" t="str">
        <f>_xlfn.XLOOKUP(Orders_CLEAN[[#This Row],[EmployeeID]],Employees[EmployeeID],Employees[EmployeeName])</f>
        <v>Thabo Pretorius</v>
      </c>
      <c r="R2534" s="8">
        <f>Orders_CLEAN[[#This Row],[Quantity]]*Orders_CLEAN[[#This Row],[UnitPrice]]*(1-Orders_CLEAN[[#This Row],[Discount]])</f>
        <v>6927.2100000000009</v>
      </c>
      <c r="S2534" s="8">
        <f>Orders_CLEAN[[#This Row],[Cost]]*Orders_CLEAN[[#This Row],[Quantity]]</f>
        <v>3574.9</v>
      </c>
      <c r="T2534" s="8">
        <f>Orders_CLEAN[[#This Row],[LineTotal]]-Orders_CLEAN[[#This Row],[LineCost]]</f>
        <v>3352.3100000000009</v>
      </c>
      <c r="U2534" s="8" t="str">
        <f>IFERROR(IF(Orders_CLEAN[[#This Row],[Profit]]/Orders_CLEAN[[#This Row],[LineTotal]]&gt;0.3, "High", IF(Orders_CLEAN[[#This Row],[Profit]]/Orders_CLEAN[[#This Row],[LineTotal]]&gt;=0.15, "Medium", "Low")), "Quantity Error!")</f>
        <v>High</v>
      </c>
      <c r="V2534" s="8" t="str">
        <f>IF(COUNTIF(Returns[OrderID], Orders_CLEAN[[#This Row],[OrderID]])&gt;0, "Yes", "No")</f>
        <v>No</v>
      </c>
      <c r="W2534" s="19">
        <f>IF(Orders_CLEAN[[#This Row],[Returned]]="Yes",1,0)</f>
        <v>0</v>
      </c>
    </row>
    <row r="2535" spans="1:23" x14ac:dyDescent="0.2">
      <c r="A2535" t="s">
        <v>3457</v>
      </c>
      <c r="B2535" s="5">
        <v>45376</v>
      </c>
      <c r="C2535" s="5" t="str">
        <f>IF(Orders_CLEAN[[#This Row],[Quantity]]="", "Quantity Error!", "Q"&amp;ROUNDUP(MONTH(Orders_CLEAN[[#This Row],[OrderDate]])/3,0))</f>
        <v>Q1</v>
      </c>
      <c r="D2535" t="s">
        <v>434</v>
      </c>
      <c r="E2535" t="str">
        <f>_xlfn.XLOOKUP(Orders_CLEAN[[#This Row],[CustomerID]],Customers[CustomerID],Customers[CustomerName])</f>
        <v>Chantelle Khumalo</v>
      </c>
      <c r="F2535" t="s">
        <v>158</v>
      </c>
      <c r="G2535" t="str">
        <f>_xlfn.XLOOKUP(Orders_CLEAN[[#This Row],[ProductID]],Products[ProductID],Products[ProductName])</f>
        <v>Desks Model 1</v>
      </c>
      <c r="H2535" t="str">
        <f>_xlfn.XLOOKUP(Orders_CLEAN[[#This Row],[ProductName]],Products[ProductName],Products[Category])</f>
        <v>Furniture</v>
      </c>
      <c r="I2535" s="6">
        <f>_xlfn.XLOOKUP(Orders_CLEAN[[#This Row],[ProductID]],Products[ProductID],Products[Cost])</f>
        <v>731.22</v>
      </c>
      <c r="J2535">
        <v>2</v>
      </c>
      <c r="K2535" s="6">
        <v>1490.92</v>
      </c>
      <c r="L2535" s="7">
        <v>0</v>
      </c>
      <c r="M2535" t="s">
        <v>27</v>
      </c>
      <c r="N2535" t="s">
        <v>31</v>
      </c>
      <c r="O2535" t="str">
        <f>_xlfn.XLOOKUP(Orders_CLEAN[[#This Row],[Region]],Region_lookup[RegionCode],Region_lookup[RegionName])</f>
        <v>Gauteng</v>
      </c>
      <c r="P2535" t="s">
        <v>52</v>
      </c>
      <c r="Q2535" t="str">
        <f>_xlfn.XLOOKUP(Orders_CLEAN[[#This Row],[EmployeeID]],Employees[EmployeeID],Employees[EmployeeName])</f>
        <v>Precious Mbatha</v>
      </c>
      <c r="R2535" s="8">
        <f>Orders_CLEAN[[#This Row],[Quantity]]*Orders_CLEAN[[#This Row],[UnitPrice]]*(1-Orders_CLEAN[[#This Row],[Discount]])</f>
        <v>2981.84</v>
      </c>
      <c r="S2535" s="8">
        <f>Orders_CLEAN[[#This Row],[Cost]]*Orders_CLEAN[[#This Row],[Quantity]]</f>
        <v>1462.44</v>
      </c>
      <c r="T2535" s="8">
        <f>Orders_CLEAN[[#This Row],[LineTotal]]-Orders_CLEAN[[#This Row],[LineCost]]</f>
        <v>1519.4</v>
      </c>
      <c r="U2535" s="8" t="str">
        <f>IFERROR(IF(Orders_CLEAN[[#This Row],[Profit]]/Orders_CLEAN[[#This Row],[LineTotal]]&gt;0.3, "High", IF(Orders_CLEAN[[#This Row],[Profit]]/Orders_CLEAN[[#This Row],[LineTotal]]&gt;=0.15, "Medium", "Low")), "Quantity Error!")</f>
        <v>High</v>
      </c>
      <c r="V2535" s="8" t="str">
        <f>IF(COUNTIF(Returns[OrderID], Orders_CLEAN[[#This Row],[OrderID]])&gt;0, "Yes", "No")</f>
        <v>No</v>
      </c>
      <c r="W2535" s="19">
        <f>IF(Orders_CLEAN[[#This Row],[Returned]]="Yes",1,0)</f>
        <v>0</v>
      </c>
    </row>
    <row r="2536" spans="1:23" x14ac:dyDescent="0.2">
      <c r="A2536" t="s">
        <v>3458</v>
      </c>
      <c r="B2536" s="5">
        <v>45687</v>
      </c>
      <c r="C2536" s="5" t="str">
        <f>IF(Orders_CLEAN[[#This Row],[Quantity]]="", "Quantity Error!", "Q"&amp;ROUNDUP(MONTH(Orders_CLEAN[[#This Row],[OrderDate]])/3,0))</f>
        <v>Q1</v>
      </c>
      <c r="D2536" t="s">
        <v>285</v>
      </c>
      <c r="E2536" t="str">
        <f>_xlfn.XLOOKUP(Orders_CLEAN[[#This Row],[CustomerID]],Customers[CustomerID],Customers[CustomerName])</f>
        <v>Francois Fourie</v>
      </c>
      <c r="F2536" t="s">
        <v>297</v>
      </c>
      <c r="G2536" t="str">
        <f>_xlfn.XLOOKUP(Orders_CLEAN[[#This Row],[ProductID]],Products[ProductID],Products[ProductName])</f>
        <v>Laptops Model 2</v>
      </c>
      <c r="H2536" t="str">
        <f>_xlfn.XLOOKUP(Orders_CLEAN[[#This Row],[ProductName]],Products[ProductName],Products[Category])</f>
        <v>Technology</v>
      </c>
      <c r="I2536" s="6">
        <f>_xlfn.XLOOKUP(Orders_CLEAN[[#This Row],[ProductID]],Products[ProductID],Products[Cost])</f>
        <v>55.26</v>
      </c>
      <c r="J2536">
        <v>8</v>
      </c>
      <c r="K2536" s="6">
        <v>112.32</v>
      </c>
      <c r="L2536" s="7">
        <v>0</v>
      </c>
      <c r="M2536" t="s">
        <v>36</v>
      </c>
      <c r="N2536" t="s">
        <v>31</v>
      </c>
      <c r="O2536" t="str">
        <f>_xlfn.XLOOKUP(Orders_CLEAN[[#This Row],[Region]],Region_lookup[RegionCode],Region_lookup[RegionName])</f>
        <v>Gauteng</v>
      </c>
      <c r="P2536" t="s">
        <v>52</v>
      </c>
      <c r="Q2536" t="str">
        <f>_xlfn.XLOOKUP(Orders_CLEAN[[#This Row],[EmployeeID]],Employees[EmployeeID],Employees[EmployeeName])</f>
        <v>Precious Mbatha</v>
      </c>
      <c r="R2536" s="8">
        <f>Orders_CLEAN[[#This Row],[Quantity]]*Orders_CLEAN[[#This Row],[UnitPrice]]*(1-Orders_CLEAN[[#This Row],[Discount]])</f>
        <v>898.56</v>
      </c>
      <c r="S2536" s="8">
        <f>Orders_CLEAN[[#This Row],[Cost]]*Orders_CLEAN[[#This Row],[Quantity]]</f>
        <v>442.08</v>
      </c>
      <c r="T2536" s="8">
        <f>Orders_CLEAN[[#This Row],[LineTotal]]-Orders_CLEAN[[#This Row],[LineCost]]</f>
        <v>456.47999999999996</v>
      </c>
      <c r="U2536" s="8" t="str">
        <f>IFERROR(IF(Orders_CLEAN[[#This Row],[Profit]]/Orders_CLEAN[[#This Row],[LineTotal]]&gt;0.3, "High", IF(Orders_CLEAN[[#This Row],[Profit]]/Orders_CLEAN[[#This Row],[LineTotal]]&gt;=0.15, "Medium", "Low")), "Quantity Error!")</f>
        <v>High</v>
      </c>
      <c r="V2536" s="8" t="str">
        <f>IF(COUNTIF(Returns[OrderID], Orders_CLEAN[[#This Row],[OrderID]])&gt;0, "Yes", "No")</f>
        <v>No</v>
      </c>
      <c r="W2536" s="19">
        <f>IF(Orders_CLEAN[[#This Row],[Returned]]="Yes",1,0)</f>
        <v>0</v>
      </c>
    </row>
    <row r="2537" spans="1:23" x14ac:dyDescent="0.2">
      <c r="A2537" t="s">
        <v>3459</v>
      </c>
      <c r="B2537" s="5">
        <v>45503</v>
      </c>
      <c r="C2537" s="5" t="str">
        <f>IF(Orders_CLEAN[[#This Row],[Quantity]]="", "Quantity Error!", "Q"&amp;ROUNDUP(MONTH(Orders_CLEAN[[#This Row],[OrderDate]])/3,0))</f>
        <v>Q3</v>
      </c>
      <c r="D2537" t="s">
        <v>135</v>
      </c>
      <c r="E2537" t="str">
        <f>_xlfn.XLOOKUP(Orders_CLEAN[[#This Row],[CustomerID]],Customers[CustomerID],Customers[CustomerName])</f>
        <v>Nomvula Mbatha</v>
      </c>
      <c r="F2537" t="s">
        <v>213</v>
      </c>
      <c r="G2537" t="str">
        <f>_xlfn.XLOOKUP(Orders_CLEAN[[#This Row],[ProductID]],Products[ProductID],Products[ProductName])</f>
        <v>Pens Model 4</v>
      </c>
      <c r="H2537" t="str">
        <f>_xlfn.XLOOKUP(Orders_CLEAN[[#This Row],[ProductName]],Products[ProductName],Products[Category])</f>
        <v>Office Supplies</v>
      </c>
      <c r="I2537" s="6">
        <f>_xlfn.XLOOKUP(Orders_CLEAN[[#This Row],[ProductID]],Products[ProductID],Products[Cost])</f>
        <v>578.14</v>
      </c>
      <c r="J2537">
        <v>9</v>
      </c>
      <c r="K2537" s="6">
        <v>1084.72</v>
      </c>
      <c r="L2537" s="7">
        <v>0.1</v>
      </c>
      <c r="M2537" t="s">
        <v>13</v>
      </c>
      <c r="N2537" t="s">
        <v>47</v>
      </c>
      <c r="O2537" t="str">
        <f>_xlfn.XLOOKUP(Orders_CLEAN[[#This Row],[Region]],Region_lookup[RegionCode],Region_lookup[RegionName])</f>
        <v>Eastern Cape</v>
      </c>
      <c r="P2537" t="s">
        <v>48</v>
      </c>
      <c r="Q2537" t="str">
        <f>_xlfn.XLOOKUP(Orders_CLEAN[[#This Row],[EmployeeID]],Employees[EmployeeID],Employees[EmployeeName])</f>
        <v>Sipho Ndlovu</v>
      </c>
      <c r="R2537" s="8">
        <f>Orders_CLEAN[[#This Row],[Quantity]]*Orders_CLEAN[[#This Row],[UnitPrice]]*(1-Orders_CLEAN[[#This Row],[Discount]])</f>
        <v>8786.232</v>
      </c>
      <c r="S2537" s="8">
        <f>Orders_CLEAN[[#This Row],[Cost]]*Orders_CLEAN[[#This Row],[Quantity]]</f>
        <v>5203.26</v>
      </c>
      <c r="T2537" s="8">
        <f>Orders_CLEAN[[#This Row],[LineTotal]]-Orders_CLEAN[[#This Row],[LineCost]]</f>
        <v>3582.9719999999998</v>
      </c>
      <c r="U2537" s="8" t="str">
        <f>IFERROR(IF(Orders_CLEAN[[#This Row],[Profit]]/Orders_CLEAN[[#This Row],[LineTotal]]&gt;0.3, "High", IF(Orders_CLEAN[[#This Row],[Profit]]/Orders_CLEAN[[#This Row],[LineTotal]]&gt;=0.15, "Medium", "Low")), "Quantity Error!")</f>
        <v>High</v>
      </c>
      <c r="V2537" s="8" t="str">
        <f>IF(COUNTIF(Returns[OrderID], Orders_CLEAN[[#This Row],[OrderID]])&gt;0, "Yes", "No")</f>
        <v>Yes</v>
      </c>
      <c r="W2537" s="19">
        <f>IF(Orders_CLEAN[[#This Row],[Returned]]="Yes",1,0)</f>
        <v>1</v>
      </c>
    </row>
    <row r="2538" spans="1:23" x14ac:dyDescent="0.2">
      <c r="A2538" t="s">
        <v>3461</v>
      </c>
      <c r="B2538" s="5">
        <v>45764</v>
      </c>
      <c r="C2538" s="5" t="str">
        <f>IF(Orders_CLEAN[[#This Row],[Quantity]]="", "Quantity Error!", "Q"&amp;ROUNDUP(MONTH(Orders_CLEAN[[#This Row],[OrderDate]])/3,0))</f>
        <v>Q2</v>
      </c>
      <c r="D2538" t="s">
        <v>546</v>
      </c>
      <c r="E2538" t="str">
        <f>_xlfn.XLOOKUP(Orders_CLEAN[[#This Row],[CustomerID]],Customers[CustomerID],Customers[CustomerName])</f>
        <v>Precious Fourie</v>
      </c>
      <c r="F2538" t="s">
        <v>148</v>
      </c>
      <c r="G2538" t="str">
        <f>_xlfn.XLOOKUP(Orders_CLEAN[[#This Row],[ProductID]],Products[ProductID],Products[ProductName])</f>
        <v>Tables Model 3</v>
      </c>
      <c r="H2538" t="str">
        <f>_xlfn.XLOOKUP(Orders_CLEAN[[#This Row],[ProductName]],Products[ProductName],Products[Category])</f>
        <v>Furniture</v>
      </c>
      <c r="I2538" s="6">
        <f>_xlfn.XLOOKUP(Orders_CLEAN[[#This Row],[ProductID]],Products[ProductID],Products[Cost])</f>
        <v>190.89</v>
      </c>
      <c r="J2538">
        <v>8</v>
      </c>
      <c r="K2538" s="6">
        <v>243.15</v>
      </c>
      <c r="L2538" s="7">
        <v>0</v>
      </c>
      <c r="M2538" t="s">
        <v>36</v>
      </c>
      <c r="N2538" t="s">
        <v>21</v>
      </c>
      <c r="O2538" t="str">
        <f>_xlfn.XLOOKUP(Orders_CLEAN[[#This Row],[Region]],Region_lookup[RegionCode],Region_lookup[RegionName])</f>
        <v>KwaZulu-Natal</v>
      </c>
      <c r="P2538" t="s">
        <v>97</v>
      </c>
      <c r="Q2538" t="str">
        <f>_xlfn.XLOOKUP(Orders_CLEAN[[#This Row],[EmployeeID]],Employees[EmployeeID],Employees[EmployeeName])</f>
        <v>Bongani Sithole</v>
      </c>
      <c r="R2538" s="8">
        <f>Orders_CLEAN[[#This Row],[Quantity]]*Orders_CLEAN[[#This Row],[UnitPrice]]*(1-Orders_CLEAN[[#This Row],[Discount]])</f>
        <v>1945.2</v>
      </c>
      <c r="S2538" s="8">
        <f>Orders_CLEAN[[#This Row],[Cost]]*Orders_CLEAN[[#This Row],[Quantity]]</f>
        <v>1527.12</v>
      </c>
      <c r="T2538" s="8">
        <f>Orders_CLEAN[[#This Row],[LineTotal]]-Orders_CLEAN[[#This Row],[LineCost]]</f>
        <v>418.08000000000015</v>
      </c>
      <c r="U2538" s="8" t="str">
        <f>IFERROR(IF(Orders_CLEAN[[#This Row],[Profit]]/Orders_CLEAN[[#This Row],[LineTotal]]&gt;0.3, "High", IF(Orders_CLEAN[[#This Row],[Profit]]/Orders_CLEAN[[#This Row],[LineTotal]]&gt;=0.15, "Medium", "Low")), "Quantity Error!")</f>
        <v>Medium</v>
      </c>
      <c r="V2538" s="8" t="str">
        <f>IF(COUNTIF(Returns[OrderID], Orders_CLEAN[[#This Row],[OrderID]])&gt;0, "Yes", "No")</f>
        <v>No</v>
      </c>
      <c r="W2538" s="19">
        <f>IF(Orders_CLEAN[[#This Row],[Returned]]="Yes",1,0)</f>
        <v>0</v>
      </c>
    </row>
    <row r="2539" spans="1:23" x14ac:dyDescent="0.2">
      <c r="A2539" t="s">
        <v>3462</v>
      </c>
      <c r="B2539" s="5">
        <v>45335</v>
      </c>
      <c r="C2539" s="5" t="str">
        <f>IF(Orders_CLEAN[[#This Row],[Quantity]]="", "Quantity Error!", "Q"&amp;ROUNDUP(MONTH(Orders_CLEAN[[#This Row],[OrderDate]])/3,0))</f>
        <v>Q1</v>
      </c>
      <c r="D2539" t="s">
        <v>254</v>
      </c>
      <c r="E2539" t="str">
        <f>_xlfn.XLOOKUP(Orders_CLEAN[[#This Row],[CustomerID]],Customers[CustomerID],Customers[CustomerName])</f>
        <v>Werner Sithole</v>
      </c>
      <c r="F2539" t="s">
        <v>148</v>
      </c>
      <c r="G2539" t="str">
        <f>_xlfn.XLOOKUP(Orders_CLEAN[[#This Row],[ProductID]],Products[ProductID],Products[ProductName])</f>
        <v>Tables Model 3</v>
      </c>
      <c r="H2539" t="str">
        <f>_xlfn.XLOOKUP(Orders_CLEAN[[#This Row],[ProductName]],Products[ProductName],Products[Category])</f>
        <v>Furniture</v>
      </c>
      <c r="I2539" s="6">
        <f>_xlfn.XLOOKUP(Orders_CLEAN[[#This Row],[ProductID]],Products[ProductID],Products[Cost])</f>
        <v>190.89</v>
      </c>
      <c r="J2539">
        <v>6</v>
      </c>
      <c r="K2539" s="6">
        <v>243.15</v>
      </c>
      <c r="L2539" s="7">
        <v>0.15</v>
      </c>
      <c r="M2539" t="s">
        <v>36</v>
      </c>
      <c r="N2539" t="s">
        <v>21</v>
      </c>
      <c r="O2539" t="str">
        <f>_xlfn.XLOOKUP(Orders_CLEAN[[#This Row],[Region]],Region_lookup[RegionCode],Region_lookup[RegionName])</f>
        <v>KwaZulu-Natal</v>
      </c>
      <c r="P2539" t="s">
        <v>22</v>
      </c>
      <c r="Q2539" t="str">
        <f>_xlfn.XLOOKUP(Orders_CLEAN[[#This Row],[EmployeeID]],Employees[EmployeeID],Employees[EmployeeName])</f>
        <v>Thabo Le Roux</v>
      </c>
      <c r="R2539" s="8">
        <f>Orders_CLEAN[[#This Row],[Quantity]]*Orders_CLEAN[[#This Row],[UnitPrice]]*(1-Orders_CLEAN[[#This Row],[Discount]])</f>
        <v>1240.0650000000001</v>
      </c>
      <c r="S2539" s="8">
        <f>Orders_CLEAN[[#This Row],[Cost]]*Orders_CLEAN[[#This Row],[Quantity]]</f>
        <v>1145.3399999999999</v>
      </c>
      <c r="T2539" s="8">
        <f>Orders_CLEAN[[#This Row],[LineTotal]]-Orders_CLEAN[[#This Row],[LineCost]]</f>
        <v>94.725000000000136</v>
      </c>
      <c r="U2539" s="8" t="str">
        <f>IFERROR(IF(Orders_CLEAN[[#This Row],[Profit]]/Orders_CLEAN[[#This Row],[LineTotal]]&gt;0.3, "High", IF(Orders_CLEAN[[#This Row],[Profit]]/Orders_CLEAN[[#This Row],[LineTotal]]&gt;=0.15, "Medium", "Low")), "Quantity Error!")</f>
        <v>Low</v>
      </c>
      <c r="V2539" s="8" t="str">
        <f>IF(COUNTIF(Returns[OrderID], Orders_CLEAN[[#This Row],[OrderID]])&gt;0, "Yes", "No")</f>
        <v>No</v>
      </c>
      <c r="W2539" s="19">
        <f>IF(Orders_CLEAN[[#This Row],[Returned]]="Yes",1,0)</f>
        <v>0</v>
      </c>
    </row>
    <row r="2540" spans="1:23" x14ac:dyDescent="0.2">
      <c r="A2540" t="s">
        <v>3463</v>
      </c>
      <c r="B2540" s="5">
        <v>45334</v>
      </c>
      <c r="C2540" s="5" t="str">
        <f>IF(Orders_CLEAN[[#This Row],[Quantity]]="", "Quantity Error!", "Q"&amp;ROUNDUP(MONTH(Orders_CLEAN[[#This Row],[OrderDate]])/3,0))</f>
        <v>Q1</v>
      </c>
      <c r="D2540" t="s">
        <v>194</v>
      </c>
      <c r="E2540" t="str">
        <f>_xlfn.XLOOKUP(Orders_CLEAN[[#This Row],[CustomerID]],Customers[CustomerID],Customers[CustomerName])</f>
        <v>Elmarie Molefe</v>
      </c>
      <c r="F2540" t="s">
        <v>81</v>
      </c>
      <c r="G2540" t="str">
        <f>_xlfn.XLOOKUP(Orders_CLEAN[[#This Row],[ProductID]],Products[ProductID],Products[ProductName])</f>
        <v>Envelopes Model 2</v>
      </c>
      <c r="H2540" t="str">
        <f>_xlfn.XLOOKUP(Orders_CLEAN[[#This Row],[ProductName]],Products[ProductName],Products[Category])</f>
        <v>Office Supplies</v>
      </c>
      <c r="I2540" s="6">
        <f>_xlfn.XLOOKUP(Orders_CLEAN[[#This Row],[ProductID]],Products[ProductID],Products[Cost])</f>
        <v>599.25</v>
      </c>
      <c r="J2540">
        <v>2</v>
      </c>
      <c r="K2540" s="6">
        <v>849.05</v>
      </c>
      <c r="L2540" s="7">
        <v>0</v>
      </c>
      <c r="M2540" t="s">
        <v>36</v>
      </c>
      <c r="N2540" t="s">
        <v>14</v>
      </c>
      <c r="O2540" t="str">
        <f>_xlfn.XLOOKUP(Orders_CLEAN[[#This Row],[Region]],Region_lookup[RegionCode],Region_lookup[RegionName])</f>
        <v>Western Cape</v>
      </c>
      <c r="P2540" t="s">
        <v>82</v>
      </c>
      <c r="Q2540" t="str">
        <f>_xlfn.XLOOKUP(Orders_CLEAN[[#This Row],[EmployeeID]],Employees[EmployeeID],Employees[EmployeeName])</f>
        <v>Thabo Pretorius</v>
      </c>
      <c r="R2540" s="8">
        <f>Orders_CLEAN[[#This Row],[Quantity]]*Orders_CLEAN[[#This Row],[UnitPrice]]*(1-Orders_CLEAN[[#This Row],[Discount]])</f>
        <v>1698.1</v>
      </c>
      <c r="S2540" s="8">
        <f>Orders_CLEAN[[#This Row],[Cost]]*Orders_CLEAN[[#This Row],[Quantity]]</f>
        <v>1198.5</v>
      </c>
      <c r="T2540" s="8">
        <f>Orders_CLEAN[[#This Row],[LineTotal]]-Orders_CLEAN[[#This Row],[LineCost]]</f>
        <v>499.59999999999991</v>
      </c>
      <c r="U2540" s="8" t="str">
        <f>IFERROR(IF(Orders_CLEAN[[#This Row],[Profit]]/Orders_CLEAN[[#This Row],[LineTotal]]&gt;0.3, "High", IF(Orders_CLEAN[[#This Row],[Profit]]/Orders_CLEAN[[#This Row],[LineTotal]]&gt;=0.15, "Medium", "Low")), "Quantity Error!")</f>
        <v>Medium</v>
      </c>
      <c r="V2540" s="8" t="str">
        <f>IF(COUNTIF(Returns[OrderID], Orders_CLEAN[[#This Row],[OrderID]])&gt;0, "Yes", "No")</f>
        <v>No</v>
      </c>
      <c r="W2540" s="19">
        <f>IF(Orders_CLEAN[[#This Row],[Returned]]="Yes",1,0)</f>
        <v>0</v>
      </c>
    </row>
    <row r="2541" spans="1:23" x14ac:dyDescent="0.2">
      <c r="A2541" t="s">
        <v>3464</v>
      </c>
      <c r="B2541" s="5">
        <v>45341</v>
      </c>
      <c r="C2541" s="5" t="str">
        <f>IF(Orders_CLEAN[[#This Row],[Quantity]]="", "Quantity Error!", "Q"&amp;ROUNDUP(MONTH(Orders_CLEAN[[#This Row],[OrderDate]])/3,0))</f>
        <v>Q1</v>
      </c>
      <c r="D2541" t="s">
        <v>110</v>
      </c>
      <c r="E2541" t="str">
        <f>_xlfn.XLOOKUP(Orders_CLEAN[[#This Row],[CustomerID]],Customers[CustomerID],Customers[CustomerName])</f>
        <v>Nomvula Khumalo</v>
      </c>
      <c r="F2541" t="s">
        <v>30</v>
      </c>
      <c r="G2541" t="str">
        <f>_xlfn.XLOOKUP(Orders_CLEAN[[#This Row],[ProductID]],Products[ProductID],Products[ProductName])</f>
        <v>Paper Model 4</v>
      </c>
      <c r="H2541" t="str">
        <f>_xlfn.XLOOKUP(Orders_CLEAN[[#This Row],[ProductName]],Products[ProductName],Products[Category])</f>
        <v>Office Supplies</v>
      </c>
      <c r="I2541" s="6">
        <f>_xlfn.XLOOKUP(Orders_CLEAN[[#This Row],[ProductID]],Products[ProductID],Products[Cost])</f>
        <v>528.29</v>
      </c>
      <c r="J2541">
        <v>4</v>
      </c>
      <c r="K2541" s="6">
        <v>798.12</v>
      </c>
      <c r="L2541" s="7">
        <v>0.1</v>
      </c>
      <c r="M2541" t="s">
        <v>27</v>
      </c>
      <c r="N2541" t="s">
        <v>21</v>
      </c>
      <c r="O2541" t="str">
        <f>_xlfn.XLOOKUP(Orders_CLEAN[[#This Row],[Region]],Region_lookup[RegionCode],Region_lookup[RegionName])</f>
        <v>KwaZulu-Natal</v>
      </c>
      <c r="P2541" t="s">
        <v>97</v>
      </c>
      <c r="Q2541" t="str">
        <f>_xlfn.XLOOKUP(Orders_CLEAN[[#This Row],[EmployeeID]],Employees[EmployeeID],Employees[EmployeeName])</f>
        <v>Bongani Sithole</v>
      </c>
      <c r="R2541" s="8">
        <f>Orders_CLEAN[[#This Row],[Quantity]]*Orders_CLEAN[[#This Row],[UnitPrice]]*(1-Orders_CLEAN[[#This Row],[Discount]])</f>
        <v>2873.232</v>
      </c>
      <c r="S2541" s="8">
        <f>Orders_CLEAN[[#This Row],[Cost]]*Orders_CLEAN[[#This Row],[Quantity]]</f>
        <v>2113.16</v>
      </c>
      <c r="T2541" s="8">
        <f>Orders_CLEAN[[#This Row],[LineTotal]]-Orders_CLEAN[[#This Row],[LineCost]]</f>
        <v>760.07200000000012</v>
      </c>
      <c r="U2541" s="8" t="str">
        <f>IFERROR(IF(Orders_CLEAN[[#This Row],[Profit]]/Orders_CLEAN[[#This Row],[LineTotal]]&gt;0.3, "High", IF(Orders_CLEAN[[#This Row],[Profit]]/Orders_CLEAN[[#This Row],[LineTotal]]&gt;=0.15, "Medium", "Low")), "Quantity Error!")</f>
        <v>Medium</v>
      </c>
      <c r="V2541" s="8" t="str">
        <f>IF(COUNTIF(Returns[OrderID], Orders_CLEAN[[#This Row],[OrderID]])&gt;0, "Yes", "No")</f>
        <v>No</v>
      </c>
      <c r="W2541" s="19">
        <f>IF(Orders_CLEAN[[#This Row],[Returned]]="Yes",1,0)</f>
        <v>0</v>
      </c>
    </row>
    <row r="2542" spans="1:23" x14ac:dyDescent="0.2">
      <c r="A2542" t="s">
        <v>3465</v>
      </c>
      <c r="B2542" s="5">
        <v>45415</v>
      </c>
      <c r="C2542" s="5" t="str">
        <f>IF(Orders_CLEAN[[#This Row],[Quantity]]="", "Quantity Error!", "Q"&amp;ROUNDUP(MONTH(Orders_CLEAN[[#This Row],[OrderDate]])/3,0))</f>
        <v>Q2</v>
      </c>
      <c r="D2542" t="s">
        <v>246</v>
      </c>
      <c r="E2542" t="str">
        <f>_xlfn.XLOOKUP(Orders_CLEAN[[#This Row],[CustomerID]],Customers[CustomerID],Customers[CustomerName])</f>
        <v>Precious Steyn</v>
      </c>
      <c r="F2542" t="s">
        <v>417</v>
      </c>
      <c r="G2542" t="str">
        <f>_xlfn.XLOOKUP(Orders_CLEAN[[#This Row],[ProductID]],Products[ProductID],Products[ProductName])</f>
        <v>Staplers Model 1</v>
      </c>
      <c r="H2542" t="str">
        <f>_xlfn.XLOOKUP(Orders_CLEAN[[#This Row],[ProductName]],Products[ProductName],Products[Category])</f>
        <v>Office Supplies</v>
      </c>
      <c r="I2542" s="6">
        <f>_xlfn.XLOOKUP(Orders_CLEAN[[#This Row],[ProductID]],Products[ProductID],Products[Cost])</f>
        <v>671.48</v>
      </c>
      <c r="J2542">
        <v>4</v>
      </c>
      <c r="K2542" s="6">
        <v>1240.1099999999999</v>
      </c>
      <c r="L2542" s="7">
        <v>0.05</v>
      </c>
      <c r="M2542" t="s">
        <v>27</v>
      </c>
      <c r="N2542" t="s">
        <v>47</v>
      </c>
      <c r="O2542" t="str">
        <f>_xlfn.XLOOKUP(Orders_CLEAN[[#This Row],[Region]],Region_lookup[RegionCode],Region_lookup[RegionName])</f>
        <v>Eastern Cape</v>
      </c>
      <c r="P2542" t="s">
        <v>58</v>
      </c>
      <c r="Q2542" t="str">
        <f>_xlfn.XLOOKUP(Orders_CLEAN[[#This Row],[EmployeeID]],Employees[EmployeeID],Employees[EmployeeName])</f>
        <v>Palesa Steyn</v>
      </c>
      <c r="R2542" s="8">
        <f>Orders_CLEAN[[#This Row],[Quantity]]*Orders_CLEAN[[#This Row],[UnitPrice]]*(1-Orders_CLEAN[[#This Row],[Discount]])</f>
        <v>4712.4179999999997</v>
      </c>
      <c r="S2542" s="8">
        <f>Orders_CLEAN[[#This Row],[Cost]]*Orders_CLEAN[[#This Row],[Quantity]]</f>
        <v>2685.92</v>
      </c>
      <c r="T2542" s="8">
        <f>Orders_CLEAN[[#This Row],[LineTotal]]-Orders_CLEAN[[#This Row],[LineCost]]</f>
        <v>2026.4979999999996</v>
      </c>
      <c r="U2542" s="8" t="str">
        <f>IFERROR(IF(Orders_CLEAN[[#This Row],[Profit]]/Orders_CLEAN[[#This Row],[LineTotal]]&gt;0.3, "High", IF(Orders_CLEAN[[#This Row],[Profit]]/Orders_CLEAN[[#This Row],[LineTotal]]&gt;=0.15, "Medium", "Low")), "Quantity Error!")</f>
        <v>High</v>
      </c>
      <c r="V2542" s="8" t="str">
        <f>IF(COUNTIF(Returns[OrderID], Orders_CLEAN[[#This Row],[OrderID]])&gt;0, "Yes", "No")</f>
        <v>Yes</v>
      </c>
      <c r="W2542" s="19">
        <f>IF(Orders_CLEAN[[#This Row],[Returned]]="Yes",1,0)</f>
        <v>1</v>
      </c>
    </row>
    <row r="2543" spans="1:23" x14ac:dyDescent="0.2">
      <c r="A2543" t="s">
        <v>3466</v>
      </c>
      <c r="B2543" s="5">
        <v>45764</v>
      </c>
      <c r="C2543" s="5" t="str">
        <f>IF(Orders_CLEAN[[#This Row],[Quantity]]="", "Quantity Error!", "Q"&amp;ROUNDUP(MONTH(Orders_CLEAN[[#This Row],[OrderDate]])/3,0))</f>
        <v>Q2</v>
      </c>
      <c r="D2543" t="s">
        <v>644</v>
      </c>
      <c r="E2543" t="str">
        <f>_xlfn.XLOOKUP(Orders_CLEAN[[#This Row],[CustomerID]],Customers[CustomerID],Customers[CustomerName])</f>
        <v>Nomvula Botha</v>
      </c>
      <c r="F2543" t="s">
        <v>96</v>
      </c>
      <c r="G2543" t="str">
        <f>_xlfn.XLOOKUP(Orders_CLEAN[[#This Row],[ProductID]],Products[ProductID],Products[ProductName])</f>
        <v>Desks Model 2</v>
      </c>
      <c r="H2543" t="str">
        <f>_xlfn.XLOOKUP(Orders_CLEAN[[#This Row],[ProductName]],Products[ProductName],Products[Category])</f>
        <v>Furniture</v>
      </c>
      <c r="I2543" s="6">
        <f>_xlfn.XLOOKUP(Orders_CLEAN[[#This Row],[ProductID]],Products[ProductID],Products[Cost])</f>
        <v>209.29</v>
      </c>
      <c r="J2543">
        <v>12</v>
      </c>
      <c r="K2543" s="6">
        <v>425.58</v>
      </c>
      <c r="L2543" s="7">
        <v>0.1</v>
      </c>
      <c r="M2543" t="s">
        <v>27</v>
      </c>
      <c r="N2543" t="s">
        <v>14</v>
      </c>
      <c r="O2543" t="str">
        <f>_xlfn.XLOOKUP(Orders_CLEAN[[#This Row],[Region]],Region_lookup[RegionCode],Region_lookup[RegionName])</f>
        <v>Western Cape</v>
      </c>
      <c r="P2543" t="s">
        <v>93</v>
      </c>
      <c r="Q2543" t="str">
        <f>_xlfn.XLOOKUP(Orders_CLEAN[[#This Row],[EmployeeID]],Employees[EmployeeID],Employees[EmployeeName])</f>
        <v>Anja Zulu</v>
      </c>
      <c r="R2543" s="8">
        <f>Orders_CLEAN[[#This Row],[Quantity]]*Orders_CLEAN[[#This Row],[UnitPrice]]*(1-Orders_CLEAN[[#This Row],[Discount]])</f>
        <v>4596.2640000000001</v>
      </c>
      <c r="S2543" s="8">
        <f>Orders_CLEAN[[#This Row],[Cost]]*Orders_CLEAN[[#This Row],[Quantity]]</f>
        <v>2511.48</v>
      </c>
      <c r="T2543" s="8">
        <f>Orders_CLEAN[[#This Row],[LineTotal]]-Orders_CLEAN[[#This Row],[LineCost]]</f>
        <v>2084.7840000000001</v>
      </c>
      <c r="U2543" s="8" t="str">
        <f>IFERROR(IF(Orders_CLEAN[[#This Row],[Profit]]/Orders_CLEAN[[#This Row],[LineTotal]]&gt;0.3, "High", IF(Orders_CLEAN[[#This Row],[Profit]]/Orders_CLEAN[[#This Row],[LineTotal]]&gt;=0.15, "Medium", "Low")), "Quantity Error!")</f>
        <v>High</v>
      </c>
      <c r="V2543" s="8" t="str">
        <f>IF(COUNTIF(Returns[OrderID], Orders_CLEAN[[#This Row],[OrderID]])&gt;0, "Yes", "No")</f>
        <v>No</v>
      </c>
      <c r="W2543" s="19">
        <f>IF(Orders_CLEAN[[#This Row],[Returned]]="Yes",1,0)</f>
        <v>0</v>
      </c>
    </row>
    <row r="2544" spans="1:23" x14ac:dyDescent="0.2">
      <c r="A2544" t="s">
        <v>3467</v>
      </c>
      <c r="B2544" s="5">
        <v>45791</v>
      </c>
      <c r="C2544" s="5" t="str">
        <f>IF(Orders_CLEAN[[#This Row],[Quantity]]="", "Quantity Error!", "Q"&amp;ROUNDUP(MONTH(Orders_CLEAN[[#This Row],[OrderDate]])/3,0))</f>
        <v>Q2</v>
      </c>
      <c r="D2544" t="s">
        <v>154</v>
      </c>
      <c r="E2544" t="str">
        <f>_xlfn.XLOOKUP(Orders_CLEAN[[#This Row],[CustomerID]],Customers[CustomerID],Customers[CustomerName])</f>
        <v>Nomvula Mahlangu</v>
      </c>
      <c r="F2544" t="s">
        <v>216</v>
      </c>
      <c r="G2544" t="str">
        <f>_xlfn.XLOOKUP(Orders_CLEAN[[#This Row],[ProductID]],Products[ProductID],Products[ProductName])</f>
        <v>Pens Model 1</v>
      </c>
      <c r="H2544" t="str">
        <f>_xlfn.XLOOKUP(Orders_CLEAN[[#This Row],[ProductName]],Products[ProductName],Products[Category])</f>
        <v>Office Supplies</v>
      </c>
      <c r="I2544" s="6">
        <f>_xlfn.XLOOKUP(Orders_CLEAN[[#This Row],[ProductID]],Products[ProductID],Products[Cost])</f>
        <v>640.09</v>
      </c>
      <c r="J2544">
        <v>2</v>
      </c>
      <c r="K2544" s="6">
        <v>1169.26</v>
      </c>
      <c r="L2544" s="7">
        <v>0.05</v>
      </c>
      <c r="M2544" t="s">
        <v>27</v>
      </c>
      <c r="N2544" t="s">
        <v>31</v>
      </c>
      <c r="O2544" t="str">
        <f>_xlfn.XLOOKUP(Orders_CLEAN[[#This Row],[Region]],Region_lookup[RegionCode],Region_lookup[RegionName])</f>
        <v>Gauteng</v>
      </c>
      <c r="P2544" t="s">
        <v>43</v>
      </c>
      <c r="Q2544" t="str">
        <f>_xlfn.XLOOKUP(Orders_CLEAN[[#This Row],[EmployeeID]],Employees[EmployeeID],Employees[EmployeeName])</f>
        <v>Thabo Dlamini</v>
      </c>
      <c r="R2544" s="8">
        <f>Orders_CLEAN[[#This Row],[Quantity]]*Orders_CLEAN[[#This Row],[UnitPrice]]*(1-Orders_CLEAN[[#This Row],[Discount]])</f>
        <v>2221.5940000000001</v>
      </c>
      <c r="S2544" s="8">
        <f>Orders_CLEAN[[#This Row],[Cost]]*Orders_CLEAN[[#This Row],[Quantity]]</f>
        <v>1280.18</v>
      </c>
      <c r="T2544" s="8">
        <f>Orders_CLEAN[[#This Row],[LineTotal]]-Orders_CLEAN[[#This Row],[LineCost]]</f>
        <v>941.41399999999999</v>
      </c>
      <c r="U2544" s="8" t="str">
        <f>IFERROR(IF(Orders_CLEAN[[#This Row],[Profit]]/Orders_CLEAN[[#This Row],[LineTotal]]&gt;0.3, "High", IF(Orders_CLEAN[[#This Row],[Profit]]/Orders_CLEAN[[#This Row],[LineTotal]]&gt;=0.15, "Medium", "Low")), "Quantity Error!")</f>
        <v>High</v>
      </c>
      <c r="V2544" s="8" t="str">
        <f>IF(COUNTIF(Returns[OrderID], Orders_CLEAN[[#This Row],[OrderID]])&gt;0, "Yes", "No")</f>
        <v>No</v>
      </c>
      <c r="W2544" s="19">
        <f>IF(Orders_CLEAN[[#This Row],[Returned]]="Yes",1,0)</f>
        <v>0</v>
      </c>
    </row>
    <row r="2545" spans="1:23" x14ac:dyDescent="0.2">
      <c r="A2545" t="s">
        <v>3468</v>
      </c>
      <c r="B2545" s="5">
        <v>45595</v>
      </c>
      <c r="C2545" s="5" t="str">
        <f>IF(Orders_CLEAN[[#This Row],[Quantity]]="", "Quantity Error!", "Q"&amp;ROUNDUP(MONTH(Orders_CLEAN[[#This Row],[OrderDate]])/3,0))</f>
        <v>Q4</v>
      </c>
      <c r="D2545" t="s">
        <v>846</v>
      </c>
      <c r="E2545" t="str">
        <f>_xlfn.XLOOKUP(Orders_CLEAN[[#This Row],[CustomerID]],Customers[CustomerID],Customers[CustomerName])</f>
        <v>Kagiso Nkosi</v>
      </c>
      <c r="F2545" t="s">
        <v>216</v>
      </c>
      <c r="G2545" t="str">
        <f>_xlfn.XLOOKUP(Orders_CLEAN[[#This Row],[ProductID]],Products[ProductID],Products[ProductName])</f>
        <v>Pens Model 1</v>
      </c>
      <c r="H2545" t="str">
        <f>_xlfn.XLOOKUP(Orders_CLEAN[[#This Row],[ProductName]],Products[ProductName],Products[Category])</f>
        <v>Office Supplies</v>
      </c>
      <c r="I2545" s="6">
        <f>_xlfn.XLOOKUP(Orders_CLEAN[[#This Row],[ProductID]],Products[ProductID],Products[Cost])</f>
        <v>640.09</v>
      </c>
      <c r="J2545">
        <v>11</v>
      </c>
      <c r="K2545" s="6">
        <v>1169.26</v>
      </c>
      <c r="L2545" s="7">
        <v>0</v>
      </c>
      <c r="M2545" t="s">
        <v>13</v>
      </c>
      <c r="N2545" t="s">
        <v>14</v>
      </c>
      <c r="O2545" t="str">
        <f>_xlfn.XLOOKUP(Orders_CLEAN[[#This Row],[Region]],Region_lookup[RegionCode],Region_lookup[RegionName])</f>
        <v>Western Cape</v>
      </c>
      <c r="P2545" t="s">
        <v>15</v>
      </c>
      <c r="Q2545" t="str">
        <f>_xlfn.XLOOKUP(Orders_CLEAN[[#This Row],[EmployeeID]],Employees[EmployeeID],Employees[EmployeeName])</f>
        <v>Anja Fourie</v>
      </c>
      <c r="R2545" s="8">
        <f>Orders_CLEAN[[#This Row],[Quantity]]*Orders_CLEAN[[#This Row],[UnitPrice]]*(1-Orders_CLEAN[[#This Row],[Discount]])</f>
        <v>12861.86</v>
      </c>
      <c r="S2545" s="8">
        <f>Orders_CLEAN[[#This Row],[Cost]]*Orders_CLEAN[[#This Row],[Quantity]]</f>
        <v>7040.9900000000007</v>
      </c>
      <c r="T2545" s="8">
        <f>Orders_CLEAN[[#This Row],[LineTotal]]-Orders_CLEAN[[#This Row],[LineCost]]</f>
        <v>5820.87</v>
      </c>
      <c r="U2545" s="8" t="str">
        <f>IFERROR(IF(Orders_CLEAN[[#This Row],[Profit]]/Orders_CLEAN[[#This Row],[LineTotal]]&gt;0.3, "High", IF(Orders_CLEAN[[#This Row],[Profit]]/Orders_CLEAN[[#This Row],[LineTotal]]&gt;=0.15, "Medium", "Low")), "Quantity Error!")</f>
        <v>High</v>
      </c>
      <c r="V2545" s="8" t="str">
        <f>IF(COUNTIF(Returns[OrderID], Orders_CLEAN[[#This Row],[OrderID]])&gt;0, "Yes", "No")</f>
        <v>No</v>
      </c>
      <c r="W2545" s="19">
        <f>IF(Orders_CLEAN[[#This Row],[Returned]]="Yes",1,0)</f>
        <v>0</v>
      </c>
    </row>
    <row r="2546" spans="1:23" x14ac:dyDescent="0.2">
      <c r="A2546" t="s">
        <v>3469</v>
      </c>
      <c r="B2546" s="5">
        <v>45320</v>
      </c>
      <c r="C2546" s="5" t="str">
        <f>IF(Orders_CLEAN[[#This Row],[Quantity]]="", "Quantity Error!", "Q"&amp;ROUNDUP(MONTH(Orders_CLEAN[[#This Row],[OrderDate]])/3,0))</f>
        <v>Q1</v>
      </c>
      <c r="D2546" t="s">
        <v>323</v>
      </c>
      <c r="E2546" t="str">
        <f>_xlfn.XLOOKUP(Orders_CLEAN[[#This Row],[CustomerID]],Customers[CustomerID],Customers[CustomerName])</f>
        <v>Nomsa Molefe</v>
      </c>
      <c r="F2546" t="s">
        <v>65</v>
      </c>
      <c r="G2546" t="str">
        <f>_xlfn.XLOOKUP(Orders_CLEAN[[#This Row],[ProductID]],Products[ProductID],Products[ProductName])</f>
        <v>Bookcases Model 2</v>
      </c>
      <c r="H2546" t="str">
        <f>_xlfn.XLOOKUP(Orders_CLEAN[[#This Row],[ProductName]],Products[ProductName],Products[Category])</f>
        <v>Furniture</v>
      </c>
      <c r="I2546" s="6">
        <f>_xlfn.XLOOKUP(Orders_CLEAN[[#This Row],[ProductID]],Products[ProductID],Products[Cost])</f>
        <v>633.59</v>
      </c>
      <c r="J2546">
        <v>8</v>
      </c>
      <c r="K2546" s="6">
        <v>800.37</v>
      </c>
      <c r="L2546" s="7">
        <v>0</v>
      </c>
      <c r="M2546" t="s">
        <v>13</v>
      </c>
      <c r="N2546" t="s">
        <v>14</v>
      </c>
      <c r="O2546" t="str">
        <f>_xlfn.XLOOKUP(Orders_CLEAN[[#This Row],[Region]],Region_lookup[RegionCode],Region_lookup[RegionName])</f>
        <v>Western Cape</v>
      </c>
      <c r="P2546" t="s">
        <v>82</v>
      </c>
      <c r="Q2546" t="str">
        <f>_xlfn.XLOOKUP(Orders_CLEAN[[#This Row],[EmployeeID]],Employees[EmployeeID],Employees[EmployeeName])</f>
        <v>Thabo Pretorius</v>
      </c>
      <c r="R2546" s="8">
        <f>Orders_CLEAN[[#This Row],[Quantity]]*Orders_CLEAN[[#This Row],[UnitPrice]]*(1-Orders_CLEAN[[#This Row],[Discount]])</f>
        <v>6402.96</v>
      </c>
      <c r="S2546" s="8">
        <f>Orders_CLEAN[[#This Row],[Cost]]*Orders_CLEAN[[#This Row],[Quantity]]</f>
        <v>5068.72</v>
      </c>
      <c r="T2546" s="8">
        <f>Orders_CLEAN[[#This Row],[LineTotal]]-Orders_CLEAN[[#This Row],[LineCost]]</f>
        <v>1334.2399999999998</v>
      </c>
      <c r="U2546" s="8" t="str">
        <f>IFERROR(IF(Orders_CLEAN[[#This Row],[Profit]]/Orders_CLEAN[[#This Row],[LineTotal]]&gt;0.3, "High", IF(Orders_CLEAN[[#This Row],[Profit]]/Orders_CLEAN[[#This Row],[LineTotal]]&gt;=0.15, "Medium", "Low")), "Quantity Error!")</f>
        <v>Medium</v>
      </c>
      <c r="V2546" s="8" t="str">
        <f>IF(COUNTIF(Returns[OrderID], Orders_CLEAN[[#This Row],[OrderID]])&gt;0, "Yes", "No")</f>
        <v>No</v>
      </c>
      <c r="W2546" s="19">
        <f>IF(Orders_CLEAN[[#This Row],[Returned]]="Yes",1,0)</f>
        <v>0</v>
      </c>
    </row>
    <row r="2547" spans="1:23" x14ac:dyDescent="0.2">
      <c r="A2547" t="s">
        <v>3470</v>
      </c>
      <c r="B2547" s="5">
        <v>45828</v>
      </c>
      <c r="C2547" s="5" t="str">
        <f>IF(Orders_CLEAN[[#This Row],[Quantity]]="", "Quantity Error!", "Q"&amp;ROUNDUP(MONTH(Orders_CLEAN[[#This Row],[OrderDate]])/3,0))</f>
        <v>Q2</v>
      </c>
      <c r="D2547" t="s">
        <v>138</v>
      </c>
      <c r="E2547" t="str">
        <f>_xlfn.XLOOKUP(Orders_CLEAN[[#This Row],[CustomerID]],Customers[CustomerID],Customers[CustomerName])</f>
        <v>Nomsa Coetzee</v>
      </c>
      <c r="F2547" t="s">
        <v>26</v>
      </c>
      <c r="G2547" t="str">
        <f>_xlfn.XLOOKUP(Orders_CLEAN[[#This Row],[ProductID]],Products[ProductID],Products[ProductName])</f>
        <v>Bookcases Model 3</v>
      </c>
      <c r="H2547" t="str">
        <f>_xlfn.XLOOKUP(Orders_CLEAN[[#This Row],[ProductName]],Products[ProductName],Products[Category])</f>
        <v>Furniture</v>
      </c>
      <c r="I2547" s="6">
        <f>_xlfn.XLOOKUP(Orders_CLEAN[[#This Row],[ProductID]],Products[ProductID],Products[Cost])</f>
        <v>431.57</v>
      </c>
      <c r="J2547">
        <v>1</v>
      </c>
      <c r="K2547" s="6">
        <v>725.92</v>
      </c>
      <c r="L2547" s="7">
        <v>0</v>
      </c>
      <c r="M2547" t="s">
        <v>13</v>
      </c>
      <c r="N2547" t="s">
        <v>21</v>
      </c>
      <c r="O2547" t="str">
        <f>_xlfn.XLOOKUP(Orders_CLEAN[[#This Row],[Region]],Region_lookup[RegionCode],Region_lookup[RegionName])</f>
        <v>KwaZulu-Natal</v>
      </c>
      <c r="P2547" t="s">
        <v>170</v>
      </c>
      <c r="Q2547" t="str">
        <f>_xlfn.XLOOKUP(Orders_CLEAN[[#This Row],[EmployeeID]],Employees[EmployeeID],Employees[EmployeeName])</f>
        <v>Nomvula Le Roux</v>
      </c>
      <c r="R2547" s="8">
        <f>Orders_CLEAN[[#This Row],[Quantity]]*Orders_CLEAN[[#This Row],[UnitPrice]]*(1-Orders_CLEAN[[#This Row],[Discount]])</f>
        <v>725.92</v>
      </c>
      <c r="S2547" s="8">
        <f>Orders_CLEAN[[#This Row],[Cost]]*Orders_CLEAN[[#This Row],[Quantity]]</f>
        <v>431.57</v>
      </c>
      <c r="T2547" s="8">
        <f>Orders_CLEAN[[#This Row],[LineTotal]]-Orders_CLEAN[[#This Row],[LineCost]]</f>
        <v>294.34999999999997</v>
      </c>
      <c r="U2547" s="8" t="str">
        <f>IFERROR(IF(Orders_CLEAN[[#This Row],[Profit]]/Orders_CLEAN[[#This Row],[LineTotal]]&gt;0.3, "High", IF(Orders_CLEAN[[#This Row],[Profit]]/Orders_CLEAN[[#This Row],[LineTotal]]&gt;=0.15, "Medium", "Low")), "Quantity Error!")</f>
        <v>High</v>
      </c>
      <c r="V2547" s="8" t="str">
        <f>IF(COUNTIF(Returns[OrderID], Orders_CLEAN[[#This Row],[OrderID]])&gt;0, "Yes", "No")</f>
        <v>No</v>
      </c>
      <c r="W2547" s="19">
        <f>IF(Orders_CLEAN[[#This Row],[Returned]]="Yes",1,0)</f>
        <v>0</v>
      </c>
    </row>
    <row r="2548" spans="1:23" x14ac:dyDescent="0.2">
      <c r="A2548" t="s">
        <v>3472</v>
      </c>
      <c r="B2548" s="5">
        <v>45412</v>
      </c>
      <c r="C2548" s="5" t="str">
        <f>IF(Orders_CLEAN[[#This Row],[Quantity]]="", "Quantity Error!", "Q"&amp;ROUNDUP(MONTH(Orders_CLEAN[[#This Row],[OrderDate]])/3,0))</f>
        <v>Q2</v>
      </c>
      <c r="D2548" t="s">
        <v>428</v>
      </c>
      <c r="E2548" t="str">
        <f>_xlfn.XLOOKUP(Orders_CLEAN[[#This Row],[CustomerID]],Customers[CustomerID],Customers[CustomerName])</f>
        <v>Chantelle Steyn</v>
      </c>
      <c r="F2548" t="s">
        <v>41</v>
      </c>
      <c r="G2548" t="str">
        <f>_xlfn.XLOOKUP(Orders_CLEAN[[#This Row],[ProductID]],Products[ProductID],Products[ProductName])</f>
        <v>Pens Model 3</v>
      </c>
      <c r="H2548" t="str">
        <f>_xlfn.XLOOKUP(Orders_CLEAN[[#This Row],[ProductName]],Products[ProductName],Products[Category])</f>
        <v>Office Supplies</v>
      </c>
      <c r="I2548" s="6">
        <f>_xlfn.XLOOKUP(Orders_CLEAN[[#This Row],[ProductID]],Products[ProductID],Products[Cost])</f>
        <v>498.61</v>
      </c>
      <c r="J2548">
        <v>1</v>
      </c>
      <c r="K2548" s="6">
        <v>944.31</v>
      </c>
      <c r="L2548" s="7">
        <v>0.15</v>
      </c>
      <c r="M2548" t="s">
        <v>13</v>
      </c>
      <c r="N2548" t="s">
        <v>14</v>
      </c>
      <c r="O2548" t="str">
        <f>_xlfn.XLOOKUP(Orders_CLEAN[[#This Row],[Region]],Region_lookup[RegionCode],Region_lookup[RegionName])</f>
        <v>Western Cape</v>
      </c>
      <c r="P2548" t="s">
        <v>82</v>
      </c>
      <c r="Q2548" t="str">
        <f>_xlfn.XLOOKUP(Orders_CLEAN[[#This Row],[EmployeeID]],Employees[EmployeeID],Employees[EmployeeName])</f>
        <v>Thabo Pretorius</v>
      </c>
      <c r="R2548" s="8">
        <f>Orders_CLEAN[[#This Row],[Quantity]]*Orders_CLEAN[[#This Row],[UnitPrice]]*(1-Orders_CLEAN[[#This Row],[Discount]])</f>
        <v>802.66349999999989</v>
      </c>
      <c r="S2548" s="8">
        <f>Orders_CLEAN[[#This Row],[Cost]]*Orders_CLEAN[[#This Row],[Quantity]]</f>
        <v>498.61</v>
      </c>
      <c r="T2548" s="8">
        <f>Orders_CLEAN[[#This Row],[LineTotal]]-Orders_CLEAN[[#This Row],[LineCost]]</f>
        <v>304.05349999999987</v>
      </c>
      <c r="U2548" s="8" t="str">
        <f>IFERROR(IF(Orders_CLEAN[[#This Row],[Profit]]/Orders_CLEAN[[#This Row],[LineTotal]]&gt;0.3, "High", IF(Orders_CLEAN[[#This Row],[Profit]]/Orders_CLEAN[[#This Row],[LineTotal]]&gt;=0.15, "Medium", "Low")), "Quantity Error!")</f>
        <v>High</v>
      </c>
      <c r="V2548" s="8" t="str">
        <f>IF(COUNTIF(Returns[OrderID], Orders_CLEAN[[#This Row],[OrderID]])&gt;0, "Yes", "No")</f>
        <v>No</v>
      </c>
      <c r="W2548" s="19">
        <f>IF(Orders_CLEAN[[#This Row],[Returned]]="Yes",1,0)</f>
        <v>0</v>
      </c>
    </row>
    <row r="2549" spans="1:23" x14ac:dyDescent="0.2">
      <c r="A2549" t="s">
        <v>3473</v>
      </c>
      <c r="B2549" s="5">
        <v>45576</v>
      </c>
      <c r="C2549" s="5" t="str">
        <f>IF(Orders_CLEAN[[#This Row],[Quantity]]="", "Quantity Error!", "Q"&amp;ROUNDUP(MONTH(Orders_CLEAN[[#This Row],[OrderDate]])/3,0))</f>
        <v>Q4</v>
      </c>
      <c r="D2549" t="s">
        <v>194</v>
      </c>
      <c r="E2549" t="str">
        <f>_xlfn.XLOOKUP(Orders_CLEAN[[#This Row],[CustomerID]],Customers[CustomerID],Customers[CustomerName])</f>
        <v>Elmarie Molefe</v>
      </c>
      <c r="F2549" t="s">
        <v>216</v>
      </c>
      <c r="G2549" t="str">
        <f>_xlfn.XLOOKUP(Orders_CLEAN[[#This Row],[ProductID]],Products[ProductID],Products[ProductName])</f>
        <v>Pens Model 1</v>
      </c>
      <c r="H2549" t="str">
        <f>_xlfn.XLOOKUP(Orders_CLEAN[[#This Row],[ProductName]],Products[ProductName],Products[Category])</f>
        <v>Office Supplies</v>
      </c>
      <c r="I2549" s="6">
        <f>_xlfn.XLOOKUP(Orders_CLEAN[[#This Row],[ProductID]],Products[ProductID],Products[Cost])</f>
        <v>640.09</v>
      </c>
      <c r="J2549">
        <v>1</v>
      </c>
      <c r="K2549" s="6">
        <v>1169.26</v>
      </c>
      <c r="L2549" s="7">
        <v>0</v>
      </c>
      <c r="M2549" t="s">
        <v>13</v>
      </c>
      <c r="N2549" t="s">
        <v>14</v>
      </c>
      <c r="O2549" t="str">
        <f>_xlfn.XLOOKUP(Orders_CLEAN[[#This Row],[Region]],Region_lookup[RegionCode],Region_lookup[RegionName])</f>
        <v>Western Cape</v>
      </c>
      <c r="P2549" t="s">
        <v>15</v>
      </c>
      <c r="Q2549" t="str">
        <f>_xlfn.XLOOKUP(Orders_CLEAN[[#This Row],[EmployeeID]],Employees[EmployeeID],Employees[EmployeeName])</f>
        <v>Anja Fourie</v>
      </c>
      <c r="R2549" s="8">
        <f>Orders_CLEAN[[#This Row],[Quantity]]*Orders_CLEAN[[#This Row],[UnitPrice]]*(1-Orders_CLEAN[[#This Row],[Discount]])</f>
        <v>1169.26</v>
      </c>
      <c r="S2549" s="8">
        <f>Orders_CLEAN[[#This Row],[Cost]]*Orders_CLEAN[[#This Row],[Quantity]]</f>
        <v>640.09</v>
      </c>
      <c r="T2549" s="8">
        <f>Orders_CLEAN[[#This Row],[LineTotal]]-Orders_CLEAN[[#This Row],[LineCost]]</f>
        <v>529.16999999999996</v>
      </c>
      <c r="U2549" s="8" t="str">
        <f>IFERROR(IF(Orders_CLEAN[[#This Row],[Profit]]/Orders_CLEAN[[#This Row],[LineTotal]]&gt;0.3, "High", IF(Orders_CLEAN[[#This Row],[Profit]]/Orders_CLEAN[[#This Row],[LineTotal]]&gt;=0.15, "Medium", "Low")), "Quantity Error!")</f>
        <v>High</v>
      </c>
      <c r="V2549" s="8" t="str">
        <f>IF(COUNTIF(Returns[OrderID], Orders_CLEAN[[#This Row],[OrderID]])&gt;0, "Yes", "No")</f>
        <v>No</v>
      </c>
      <c r="W2549" s="19">
        <f>IF(Orders_CLEAN[[#This Row],[Returned]]="Yes",1,0)</f>
        <v>0</v>
      </c>
    </row>
    <row r="2550" spans="1:23" x14ac:dyDescent="0.2">
      <c r="A2550" t="s">
        <v>3474</v>
      </c>
      <c r="B2550" s="5">
        <v>45309</v>
      </c>
      <c r="C2550" s="5" t="str">
        <f>IF(Orders_CLEAN[[#This Row],[Quantity]]="", "Quantity Error!", "Q"&amp;ROUNDUP(MONTH(Orders_CLEAN[[#This Row],[OrderDate]])/3,0))</f>
        <v>Q1</v>
      </c>
      <c r="D2550" t="s">
        <v>57</v>
      </c>
      <c r="E2550" t="str">
        <f>_xlfn.XLOOKUP(Orders_CLEAN[[#This Row],[CustomerID]],Customers[CustomerID],Customers[CustomerName])</f>
        <v>Johan Van Der Merwe</v>
      </c>
      <c r="F2550" t="s">
        <v>55</v>
      </c>
      <c r="G2550" t="str">
        <f>_xlfn.XLOOKUP(Orders_CLEAN[[#This Row],[ProductID]],Products[ProductID],Products[ProductName])</f>
        <v>Paper Model 3</v>
      </c>
      <c r="H2550" t="str">
        <f>_xlfn.XLOOKUP(Orders_CLEAN[[#This Row],[ProductName]],Products[ProductName],Products[Category])</f>
        <v>Office Supplies</v>
      </c>
      <c r="I2550" s="6">
        <f>_xlfn.XLOOKUP(Orders_CLEAN[[#This Row],[ProductID]],Products[ProductID],Products[Cost])</f>
        <v>239.71</v>
      </c>
      <c r="J2550">
        <v>2</v>
      </c>
      <c r="K2550" s="6">
        <v>522.34</v>
      </c>
      <c r="L2550" s="7">
        <v>0</v>
      </c>
      <c r="M2550" t="s">
        <v>13</v>
      </c>
      <c r="N2550" t="s">
        <v>47</v>
      </c>
      <c r="O2550" t="str">
        <f>_xlfn.XLOOKUP(Orders_CLEAN[[#This Row],[Region]],Region_lookup[RegionCode],Region_lookup[RegionName])</f>
        <v>Eastern Cape</v>
      </c>
      <c r="P2550" t="s">
        <v>48</v>
      </c>
      <c r="Q2550" t="str">
        <f>_xlfn.XLOOKUP(Orders_CLEAN[[#This Row],[EmployeeID]],Employees[EmployeeID],Employees[EmployeeName])</f>
        <v>Sipho Ndlovu</v>
      </c>
      <c r="R2550" s="8">
        <f>Orders_CLEAN[[#This Row],[Quantity]]*Orders_CLEAN[[#This Row],[UnitPrice]]*(1-Orders_CLEAN[[#This Row],[Discount]])</f>
        <v>1044.68</v>
      </c>
      <c r="S2550" s="8">
        <f>Orders_CLEAN[[#This Row],[Cost]]*Orders_CLEAN[[#This Row],[Quantity]]</f>
        <v>479.42</v>
      </c>
      <c r="T2550" s="8">
        <f>Orders_CLEAN[[#This Row],[LineTotal]]-Orders_CLEAN[[#This Row],[LineCost]]</f>
        <v>565.26</v>
      </c>
      <c r="U2550" s="8" t="str">
        <f>IFERROR(IF(Orders_CLEAN[[#This Row],[Profit]]/Orders_CLEAN[[#This Row],[LineTotal]]&gt;0.3, "High", IF(Orders_CLEAN[[#This Row],[Profit]]/Orders_CLEAN[[#This Row],[LineTotal]]&gt;=0.15, "Medium", "Low")), "Quantity Error!")</f>
        <v>High</v>
      </c>
      <c r="V2550" s="8" t="str">
        <f>IF(COUNTIF(Returns[OrderID], Orders_CLEAN[[#This Row],[OrderID]])&gt;0, "Yes", "No")</f>
        <v>No</v>
      </c>
      <c r="W2550" s="19">
        <f>IF(Orders_CLEAN[[#This Row],[Returned]]="Yes",1,0)</f>
        <v>0</v>
      </c>
    </row>
    <row r="2551" spans="1:23" x14ac:dyDescent="0.2">
      <c r="A2551" t="s">
        <v>3475</v>
      </c>
      <c r="B2551" s="5">
        <v>45463</v>
      </c>
      <c r="C2551" s="5" t="str">
        <f>IF(Orders_CLEAN[[#This Row],[Quantity]]="", "Quantity Error!", "Q"&amp;ROUNDUP(MONTH(Orders_CLEAN[[#This Row],[OrderDate]])/3,0))</f>
        <v>Q2</v>
      </c>
      <c r="D2551" t="s">
        <v>713</v>
      </c>
      <c r="E2551" t="str">
        <f>_xlfn.XLOOKUP(Orders_CLEAN[[#This Row],[CustomerID]],Customers[CustomerID],Customers[CustomerName])</f>
        <v>Bongani Le Roux</v>
      </c>
      <c r="F2551" t="s">
        <v>151</v>
      </c>
      <c r="G2551" t="str">
        <f>_xlfn.XLOOKUP(Orders_CLEAN[[#This Row],[ProductID]],Products[ProductID],Products[ProductName])</f>
        <v>Binders Model 3</v>
      </c>
      <c r="H2551" t="str">
        <f>_xlfn.XLOOKUP(Orders_CLEAN[[#This Row],[ProductName]],Products[ProductName],Products[Category])</f>
        <v>Office Supplies</v>
      </c>
      <c r="I2551" s="6">
        <f>_xlfn.XLOOKUP(Orders_CLEAN[[#This Row],[ProductID]],Products[ProductID],Products[Cost])</f>
        <v>487.09</v>
      </c>
      <c r="J2551">
        <v>12</v>
      </c>
      <c r="K2551" s="6">
        <v>838.72</v>
      </c>
      <c r="L2551" s="7">
        <v>0</v>
      </c>
      <c r="M2551" t="s">
        <v>62</v>
      </c>
      <c r="N2551" t="s">
        <v>31</v>
      </c>
      <c r="O2551" t="str">
        <f>_xlfn.XLOOKUP(Orders_CLEAN[[#This Row],[Region]],Region_lookup[RegionCode],Region_lookup[RegionName])</f>
        <v>Gauteng</v>
      </c>
      <c r="P2551" t="s">
        <v>52</v>
      </c>
      <c r="Q2551" t="str">
        <f>_xlfn.XLOOKUP(Orders_CLEAN[[#This Row],[EmployeeID]],Employees[EmployeeID],Employees[EmployeeName])</f>
        <v>Precious Mbatha</v>
      </c>
      <c r="R2551" s="8">
        <f>Orders_CLEAN[[#This Row],[Quantity]]*Orders_CLEAN[[#This Row],[UnitPrice]]*(1-Orders_CLEAN[[#This Row],[Discount]])</f>
        <v>10064.64</v>
      </c>
      <c r="S2551" s="8">
        <f>Orders_CLEAN[[#This Row],[Cost]]*Orders_CLEAN[[#This Row],[Quantity]]</f>
        <v>5845.08</v>
      </c>
      <c r="T2551" s="8">
        <f>Orders_CLEAN[[#This Row],[LineTotal]]-Orders_CLEAN[[#This Row],[LineCost]]</f>
        <v>4219.5599999999995</v>
      </c>
      <c r="U2551" s="8" t="str">
        <f>IFERROR(IF(Orders_CLEAN[[#This Row],[Profit]]/Orders_CLEAN[[#This Row],[LineTotal]]&gt;0.3, "High", IF(Orders_CLEAN[[#This Row],[Profit]]/Orders_CLEAN[[#This Row],[LineTotal]]&gt;=0.15, "Medium", "Low")), "Quantity Error!")</f>
        <v>High</v>
      </c>
      <c r="V2551" s="8" t="str">
        <f>IF(COUNTIF(Returns[OrderID], Orders_CLEAN[[#This Row],[OrderID]])&gt;0, "Yes", "No")</f>
        <v>No</v>
      </c>
      <c r="W2551" s="19">
        <f>IF(Orders_CLEAN[[#This Row],[Returned]]="Yes",1,0)</f>
        <v>0</v>
      </c>
    </row>
    <row r="2552" spans="1:23" x14ac:dyDescent="0.2">
      <c r="A2552" t="s">
        <v>3476</v>
      </c>
      <c r="B2552" s="5">
        <v>45349</v>
      </c>
      <c r="C2552" s="5" t="str">
        <f>IF(Orders_CLEAN[[#This Row],[Quantity]]="", "Quantity Error!", "Q"&amp;ROUNDUP(MONTH(Orders_CLEAN[[#This Row],[OrderDate]])/3,0))</f>
        <v>Q1</v>
      </c>
      <c r="D2552" t="s">
        <v>261</v>
      </c>
      <c r="E2552" t="str">
        <f>_xlfn.XLOOKUP(Orders_CLEAN[[#This Row],[CustomerID]],Customers[CustomerID],Customers[CustomerName])</f>
        <v>Palesa Molefe</v>
      </c>
      <c r="F2552" t="s">
        <v>199</v>
      </c>
      <c r="G2552" t="str">
        <f>_xlfn.XLOOKUP(Orders_CLEAN[[#This Row],[ProductID]],Products[ProductID],Products[ProductName])</f>
        <v>Pens Model 2</v>
      </c>
      <c r="H2552" t="str">
        <f>_xlfn.XLOOKUP(Orders_CLEAN[[#This Row],[ProductName]],Products[ProductName],Products[Category])</f>
        <v>Office Supplies</v>
      </c>
      <c r="I2552" s="6">
        <f>_xlfn.XLOOKUP(Orders_CLEAN[[#This Row],[ProductID]],Products[ProductID],Products[Cost])</f>
        <v>285.10000000000002</v>
      </c>
      <c r="J2552">
        <v>9</v>
      </c>
      <c r="K2552" s="6">
        <v>528.79999999999995</v>
      </c>
      <c r="L2552" s="7">
        <v>0.15</v>
      </c>
      <c r="M2552" t="s">
        <v>27</v>
      </c>
      <c r="N2552" t="s">
        <v>31</v>
      </c>
      <c r="O2552" t="str">
        <f>_xlfn.XLOOKUP(Orders_CLEAN[[#This Row],[Region]],Region_lookup[RegionCode],Region_lookup[RegionName])</f>
        <v>Gauteng</v>
      </c>
      <c r="P2552" t="s">
        <v>32</v>
      </c>
      <c r="Q2552" t="str">
        <f>_xlfn.XLOOKUP(Orders_CLEAN[[#This Row],[EmployeeID]],Employees[EmployeeID],Employees[EmployeeName])</f>
        <v>Nomvula Mokoena</v>
      </c>
      <c r="R2552" s="8">
        <f>Orders_CLEAN[[#This Row],[Quantity]]*Orders_CLEAN[[#This Row],[UnitPrice]]*(1-Orders_CLEAN[[#This Row],[Discount]])</f>
        <v>4045.3199999999997</v>
      </c>
      <c r="S2552" s="8">
        <f>Orders_CLEAN[[#This Row],[Cost]]*Orders_CLEAN[[#This Row],[Quantity]]</f>
        <v>2565.9</v>
      </c>
      <c r="T2552" s="8">
        <f>Orders_CLEAN[[#This Row],[LineTotal]]-Orders_CLEAN[[#This Row],[LineCost]]</f>
        <v>1479.4199999999996</v>
      </c>
      <c r="U2552" s="8" t="str">
        <f>IFERROR(IF(Orders_CLEAN[[#This Row],[Profit]]/Orders_CLEAN[[#This Row],[LineTotal]]&gt;0.3, "High", IF(Orders_CLEAN[[#This Row],[Profit]]/Orders_CLEAN[[#This Row],[LineTotal]]&gt;=0.15, "Medium", "Low")), "Quantity Error!")</f>
        <v>High</v>
      </c>
      <c r="V2552" s="8" t="str">
        <f>IF(COUNTIF(Returns[OrderID], Orders_CLEAN[[#This Row],[OrderID]])&gt;0, "Yes", "No")</f>
        <v>No</v>
      </c>
      <c r="W2552" s="19">
        <f>IF(Orders_CLEAN[[#This Row],[Returned]]="Yes",1,0)</f>
        <v>0</v>
      </c>
    </row>
    <row r="2553" spans="1:23" x14ac:dyDescent="0.2">
      <c r="A2553" t="s">
        <v>3477</v>
      </c>
      <c r="B2553" s="5">
        <v>45562</v>
      </c>
      <c r="C2553" s="5" t="str">
        <f>IF(Orders_CLEAN[[#This Row],[Quantity]]="", "Quantity Error!", "Q"&amp;ROUNDUP(MONTH(Orders_CLEAN[[#This Row],[OrderDate]])/3,0))</f>
        <v>Q3</v>
      </c>
      <c r="D2553" t="s">
        <v>394</v>
      </c>
      <c r="E2553" t="str">
        <f>_xlfn.XLOOKUP(Orders_CLEAN[[#This Row],[CustomerID]],Customers[CustomerID],Customers[CustomerName])</f>
        <v>Nomsa Pretorius</v>
      </c>
      <c r="F2553" t="s">
        <v>136</v>
      </c>
      <c r="G2553" t="str">
        <f>_xlfn.XLOOKUP(Orders_CLEAN[[#This Row],[ProductID]],Products[ProductID],Products[ProductName])</f>
        <v>Chairs Model 4</v>
      </c>
      <c r="H2553" t="str">
        <f>_xlfn.XLOOKUP(Orders_CLEAN[[#This Row],[ProductName]],Products[ProductName],Products[Category])</f>
        <v>Furniture</v>
      </c>
      <c r="I2553" s="6">
        <f>_xlfn.XLOOKUP(Orders_CLEAN[[#This Row],[ProductID]],Products[ProductID],Products[Cost])</f>
        <v>784.05</v>
      </c>
      <c r="J2553">
        <v>10</v>
      </c>
      <c r="K2553" s="6">
        <v>1700.53</v>
      </c>
      <c r="L2553" s="7">
        <v>0.05</v>
      </c>
      <c r="M2553" t="s">
        <v>13</v>
      </c>
      <c r="N2553" t="s">
        <v>21</v>
      </c>
      <c r="O2553" t="str">
        <f>_xlfn.XLOOKUP(Orders_CLEAN[[#This Row],[Region]],Region_lookup[RegionCode],Region_lookup[RegionName])</f>
        <v>KwaZulu-Natal</v>
      </c>
      <c r="P2553" t="s">
        <v>22</v>
      </c>
      <c r="Q2553" t="str">
        <f>_xlfn.XLOOKUP(Orders_CLEAN[[#This Row],[EmployeeID]],Employees[EmployeeID],Employees[EmployeeName])</f>
        <v>Thabo Le Roux</v>
      </c>
      <c r="R2553" s="8">
        <f>Orders_CLEAN[[#This Row],[Quantity]]*Orders_CLEAN[[#This Row],[UnitPrice]]*(1-Orders_CLEAN[[#This Row],[Discount]])</f>
        <v>16155.034999999998</v>
      </c>
      <c r="S2553" s="8">
        <f>Orders_CLEAN[[#This Row],[Cost]]*Orders_CLEAN[[#This Row],[Quantity]]</f>
        <v>7840.5</v>
      </c>
      <c r="T2553" s="8">
        <f>Orders_CLEAN[[#This Row],[LineTotal]]-Orders_CLEAN[[#This Row],[LineCost]]</f>
        <v>8314.534999999998</v>
      </c>
      <c r="U2553" s="8" t="str">
        <f>IFERROR(IF(Orders_CLEAN[[#This Row],[Profit]]/Orders_CLEAN[[#This Row],[LineTotal]]&gt;0.3, "High", IF(Orders_CLEAN[[#This Row],[Profit]]/Orders_CLEAN[[#This Row],[LineTotal]]&gt;=0.15, "Medium", "Low")), "Quantity Error!")</f>
        <v>High</v>
      </c>
      <c r="V2553" s="8" t="str">
        <f>IF(COUNTIF(Returns[OrderID], Orders_CLEAN[[#This Row],[OrderID]])&gt;0, "Yes", "No")</f>
        <v>No</v>
      </c>
      <c r="W2553" s="19">
        <f>IF(Orders_CLEAN[[#This Row],[Returned]]="Yes",1,0)</f>
        <v>0</v>
      </c>
    </row>
    <row r="2554" spans="1:23" x14ac:dyDescent="0.2">
      <c r="A2554" t="s">
        <v>3478</v>
      </c>
      <c r="B2554" s="5">
        <v>45584</v>
      </c>
      <c r="C2554" s="5" t="str">
        <f>IF(Orders_CLEAN[[#This Row],[Quantity]]="", "Quantity Error!", "Q"&amp;ROUNDUP(MONTH(Orders_CLEAN[[#This Row],[OrderDate]])/3,0))</f>
        <v>Q4</v>
      </c>
      <c r="D2554" t="s">
        <v>557</v>
      </c>
      <c r="E2554" t="str">
        <f>_xlfn.XLOOKUP(Orders_CLEAN[[#This Row],[CustomerID]],Customers[CustomerID],Customers[CustomerName])</f>
        <v>Deon Venter</v>
      </c>
      <c r="F2554" t="s">
        <v>178</v>
      </c>
      <c r="G2554" t="str">
        <f>_xlfn.XLOOKUP(Orders_CLEAN[[#This Row],[ProductID]],Products[ProductID],Products[ProductName])</f>
        <v>Chairs Model 2</v>
      </c>
      <c r="H2554" t="str">
        <f>_xlfn.XLOOKUP(Orders_CLEAN[[#This Row],[ProductName]],Products[ProductName],Products[Category])</f>
        <v>Furniture</v>
      </c>
      <c r="I2554" s="6">
        <f>_xlfn.XLOOKUP(Orders_CLEAN[[#This Row],[ProductID]],Products[ProductID],Products[Cost])</f>
        <v>116.9</v>
      </c>
      <c r="J2554">
        <v>12</v>
      </c>
      <c r="K2554" s="6">
        <v>253.46</v>
      </c>
      <c r="L2554" s="7">
        <v>0.1</v>
      </c>
      <c r="M2554" t="s">
        <v>27</v>
      </c>
      <c r="N2554" t="s">
        <v>14</v>
      </c>
      <c r="O2554" t="str">
        <f>_xlfn.XLOOKUP(Orders_CLEAN[[#This Row],[Region]],Region_lookup[RegionCode],Region_lookup[RegionName])</f>
        <v>Western Cape</v>
      </c>
      <c r="P2554" t="s">
        <v>82</v>
      </c>
      <c r="Q2554" t="str">
        <f>_xlfn.XLOOKUP(Orders_CLEAN[[#This Row],[EmployeeID]],Employees[EmployeeID],Employees[EmployeeName])</f>
        <v>Thabo Pretorius</v>
      </c>
      <c r="R2554" s="8">
        <f>Orders_CLEAN[[#This Row],[Quantity]]*Orders_CLEAN[[#This Row],[UnitPrice]]*(1-Orders_CLEAN[[#This Row],[Discount]])</f>
        <v>2737.3679999999999</v>
      </c>
      <c r="S2554" s="8">
        <f>Orders_CLEAN[[#This Row],[Cost]]*Orders_CLEAN[[#This Row],[Quantity]]</f>
        <v>1402.8000000000002</v>
      </c>
      <c r="T2554" s="8">
        <f>Orders_CLEAN[[#This Row],[LineTotal]]-Orders_CLEAN[[#This Row],[LineCost]]</f>
        <v>1334.5679999999998</v>
      </c>
      <c r="U2554" s="8" t="str">
        <f>IFERROR(IF(Orders_CLEAN[[#This Row],[Profit]]/Orders_CLEAN[[#This Row],[LineTotal]]&gt;0.3, "High", IF(Orders_CLEAN[[#This Row],[Profit]]/Orders_CLEAN[[#This Row],[LineTotal]]&gt;=0.15, "Medium", "Low")), "Quantity Error!")</f>
        <v>High</v>
      </c>
      <c r="V2554" s="8" t="str">
        <f>IF(COUNTIF(Returns[OrderID], Orders_CLEAN[[#This Row],[OrderID]])&gt;0, "Yes", "No")</f>
        <v>No</v>
      </c>
      <c r="W2554" s="19">
        <f>IF(Orders_CLEAN[[#This Row],[Returned]]="Yes",1,0)</f>
        <v>0</v>
      </c>
    </row>
    <row r="2555" spans="1:23" x14ac:dyDescent="0.2">
      <c r="A2555" t="s">
        <v>3480</v>
      </c>
      <c r="B2555" s="5">
        <v>45720</v>
      </c>
      <c r="C2555" s="5" t="str">
        <f>IF(Orders_CLEAN[[#This Row],[Quantity]]="", "Quantity Error!", "Q"&amp;ROUNDUP(MONTH(Orders_CLEAN[[#This Row],[OrderDate]])/3,0))</f>
        <v>Q1</v>
      </c>
      <c r="D2555" t="s">
        <v>68</v>
      </c>
      <c r="E2555" t="str">
        <f>_xlfn.XLOOKUP(Orders_CLEAN[[#This Row],[CustomerID]],Customers[CustomerID],Customers[CustomerName])</f>
        <v>Kagiso Van Der Merwe</v>
      </c>
      <c r="F2555" t="s">
        <v>78</v>
      </c>
      <c r="G2555" t="str">
        <f>_xlfn.XLOOKUP(Orders_CLEAN[[#This Row],[ProductID]],Products[ProductID],Products[ProductName])</f>
        <v>Desks Model 3</v>
      </c>
      <c r="H2555" t="str">
        <f>_xlfn.XLOOKUP(Orders_CLEAN[[#This Row],[ProductName]],Products[ProductName],Products[Category])</f>
        <v>Furniture</v>
      </c>
      <c r="I2555" s="6">
        <f>_xlfn.XLOOKUP(Orders_CLEAN[[#This Row],[ProductID]],Products[ProductID],Products[Cost])</f>
        <v>388.07</v>
      </c>
      <c r="J2555">
        <v>8</v>
      </c>
      <c r="K2555" s="6">
        <v>782.41</v>
      </c>
      <c r="L2555" s="7">
        <v>0</v>
      </c>
      <c r="M2555" t="s">
        <v>62</v>
      </c>
      <c r="N2555" t="s">
        <v>47</v>
      </c>
      <c r="O2555" t="str">
        <f>_xlfn.XLOOKUP(Orders_CLEAN[[#This Row],[Region]],Region_lookup[RegionCode],Region_lookup[RegionName])</f>
        <v>Eastern Cape</v>
      </c>
      <c r="P2555" t="s">
        <v>48</v>
      </c>
      <c r="Q2555" t="str">
        <f>_xlfn.XLOOKUP(Orders_CLEAN[[#This Row],[EmployeeID]],Employees[EmployeeID],Employees[EmployeeName])</f>
        <v>Sipho Ndlovu</v>
      </c>
      <c r="R2555" s="8">
        <f>Orders_CLEAN[[#This Row],[Quantity]]*Orders_CLEAN[[#This Row],[UnitPrice]]*(1-Orders_CLEAN[[#This Row],[Discount]])</f>
        <v>6259.28</v>
      </c>
      <c r="S2555" s="8">
        <f>Orders_CLEAN[[#This Row],[Cost]]*Orders_CLEAN[[#This Row],[Quantity]]</f>
        <v>3104.56</v>
      </c>
      <c r="T2555" s="8">
        <f>Orders_CLEAN[[#This Row],[LineTotal]]-Orders_CLEAN[[#This Row],[LineCost]]</f>
        <v>3154.72</v>
      </c>
      <c r="U2555" s="8" t="str">
        <f>IFERROR(IF(Orders_CLEAN[[#This Row],[Profit]]/Orders_CLEAN[[#This Row],[LineTotal]]&gt;0.3, "High", IF(Orders_CLEAN[[#This Row],[Profit]]/Orders_CLEAN[[#This Row],[LineTotal]]&gt;=0.15, "Medium", "Low")), "Quantity Error!")</f>
        <v>High</v>
      </c>
      <c r="V2555" s="8" t="str">
        <f>IF(COUNTIF(Returns[OrderID], Orders_CLEAN[[#This Row],[OrderID]])&gt;0, "Yes", "No")</f>
        <v>No</v>
      </c>
      <c r="W2555" s="19">
        <f>IF(Orders_CLEAN[[#This Row],[Returned]]="Yes",1,0)</f>
        <v>0</v>
      </c>
    </row>
    <row r="2556" spans="1:23" x14ac:dyDescent="0.2">
      <c r="A2556" t="s">
        <v>3482</v>
      </c>
      <c r="B2556" s="5">
        <v>45516</v>
      </c>
      <c r="C2556" s="5" t="str">
        <f>IF(Orders_CLEAN[[#This Row],[Quantity]]="", "Quantity Error!", "Q"&amp;ROUNDUP(MONTH(Orders_CLEAN[[#This Row],[OrderDate]])/3,0))</f>
        <v>Q3</v>
      </c>
      <c r="D2556" t="s">
        <v>303</v>
      </c>
      <c r="E2556" t="str">
        <f>_xlfn.XLOOKUP(Orders_CLEAN[[#This Row],[CustomerID]],Customers[CustomerID],Customers[CustomerName])</f>
        <v>Chantelle Pretorius</v>
      </c>
      <c r="F2556" t="s">
        <v>100</v>
      </c>
      <c r="G2556" t="str">
        <f>_xlfn.XLOOKUP(Orders_CLEAN[[#This Row],[ProductID]],Products[ProductID],Products[ProductName])</f>
        <v>Printers Model 1</v>
      </c>
      <c r="H2556" t="str">
        <f>_xlfn.XLOOKUP(Orders_CLEAN[[#This Row],[ProductName]],Products[ProductName],Products[Category])</f>
        <v>Technology</v>
      </c>
      <c r="I2556" s="6">
        <f>_xlfn.XLOOKUP(Orders_CLEAN[[#This Row],[ProductID]],Products[ProductID],Products[Cost])</f>
        <v>595.79999999999995</v>
      </c>
      <c r="J2556">
        <v>12</v>
      </c>
      <c r="K2556" s="6">
        <v>1280.18</v>
      </c>
      <c r="L2556" s="7">
        <v>0.1</v>
      </c>
      <c r="M2556" t="s">
        <v>13</v>
      </c>
      <c r="N2556" t="s">
        <v>14</v>
      </c>
      <c r="O2556" t="str">
        <f>_xlfn.XLOOKUP(Orders_CLEAN[[#This Row],[Region]],Region_lookup[RegionCode],Region_lookup[RegionName])</f>
        <v>Western Cape</v>
      </c>
      <c r="P2556" t="s">
        <v>82</v>
      </c>
      <c r="Q2556" t="str">
        <f>_xlfn.XLOOKUP(Orders_CLEAN[[#This Row],[EmployeeID]],Employees[EmployeeID],Employees[EmployeeName])</f>
        <v>Thabo Pretorius</v>
      </c>
      <c r="R2556" s="8">
        <f>Orders_CLEAN[[#This Row],[Quantity]]*Orders_CLEAN[[#This Row],[UnitPrice]]*(1-Orders_CLEAN[[#This Row],[Discount]])</f>
        <v>13825.944</v>
      </c>
      <c r="S2556" s="8">
        <f>Orders_CLEAN[[#This Row],[Cost]]*Orders_CLEAN[[#This Row],[Quantity]]</f>
        <v>7149.5999999999995</v>
      </c>
      <c r="T2556" s="8">
        <f>Orders_CLEAN[[#This Row],[LineTotal]]-Orders_CLEAN[[#This Row],[LineCost]]</f>
        <v>6676.3440000000001</v>
      </c>
      <c r="U2556" s="8" t="str">
        <f>IFERROR(IF(Orders_CLEAN[[#This Row],[Profit]]/Orders_CLEAN[[#This Row],[LineTotal]]&gt;0.3, "High", IF(Orders_CLEAN[[#This Row],[Profit]]/Orders_CLEAN[[#This Row],[LineTotal]]&gt;=0.15, "Medium", "Low")), "Quantity Error!")</f>
        <v>High</v>
      </c>
      <c r="V2556" s="8" t="str">
        <f>IF(COUNTIF(Returns[OrderID], Orders_CLEAN[[#This Row],[OrderID]])&gt;0, "Yes", "No")</f>
        <v>No</v>
      </c>
      <c r="W2556" s="19">
        <f>IF(Orders_CLEAN[[#This Row],[Returned]]="Yes",1,0)</f>
        <v>0</v>
      </c>
    </row>
    <row r="2557" spans="1:23" x14ac:dyDescent="0.2">
      <c r="A2557" t="s">
        <v>3483</v>
      </c>
      <c r="B2557" s="5">
        <v>45760</v>
      </c>
      <c r="C2557" s="5" t="str">
        <f>IF(Orders_CLEAN[[#This Row],[Quantity]]="", "Quantity Error!", "Q"&amp;ROUNDUP(MONTH(Orders_CLEAN[[#This Row],[OrderDate]])/3,0))</f>
        <v>Q2</v>
      </c>
      <c r="D2557" t="s">
        <v>328</v>
      </c>
      <c r="E2557" t="str">
        <f>_xlfn.XLOOKUP(Orders_CLEAN[[#This Row],[CustomerID]],Customers[CustomerID],Customers[CustomerName])</f>
        <v>Nomsa Ndlovu</v>
      </c>
      <c r="F2557" t="s">
        <v>329</v>
      </c>
      <c r="G2557" t="str">
        <f>_xlfn.XLOOKUP(Orders_CLEAN[[#This Row],[ProductID]],Products[ProductID],Products[ProductName])</f>
        <v>Chairs Model 3</v>
      </c>
      <c r="H2557" t="str">
        <f>_xlfn.XLOOKUP(Orders_CLEAN[[#This Row],[ProductName]],Products[ProductName],Products[Category])</f>
        <v>Furniture</v>
      </c>
      <c r="I2557" s="6">
        <f>_xlfn.XLOOKUP(Orders_CLEAN[[#This Row],[ProductID]],Products[ProductID],Products[Cost])</f>
        <v>688.81</v>
      </c>
      <c r="J2557">
        <v>4</v>
      </c>
      <c r="K2557" s="6">
        <v>1334.92</v>
      </c>
      <c r="L2557" s="7">
        <v>0</v>
      </c>
      <c r="M2557" t="s">
        <v>27</v>
      </c>
      <c r="N2557" t="s">
        <v>31</v>
      </c>
      <c r="O2557" t="str">
        <f>_xlfn.XLOOKUP(Orders_CLEAN[[#This Row],[Region]],Region_lookup[RegionCode],Region_lookup[RegionName])</f>
        <v>Gauteng</v>
      </c>
      <c r="P2557" t="s">
        <v>32</v>
      </c>
      <c r="Q2557" t="str">
        <f>_xlfn.XLOOKUP(Orders_CLEAN[[#This Row],[EmployeeID]],Employees[EmployeeID],Employees[EmployeeName])</f>
        <v>Nomvula Mokoena</v>
      </c>
      <c r="R2557" s="8">
        <f>Orders_CLEAN[[#This Row],[Quantity]]*Orders_CLEAN[[#This Row],[UnitPrice]]*(1-Orders_CLEAN[[#This Row],[Discount]])</f>
        <v>5339.68</v>
      </c>
      <c r="S2557" s="8">
        <f>Orders_CLEAN[[#This Row],[Cost]]*Orders_CLEAN[[#This Row],[Quantity]]</f>
        <v>2755.24</v>
      </c>
      <c r="T2557" s="8">
        <f>Orders_CLEAN[[#This Row],[LineTotal]]-Orders_CLEAN[[#This Row],[LineCost]]</f>
        <v>2584.4400000000005</v>
      </c>
      <c r="U2557" s="8" t="str">
        <f>IFERROR(IF(Orders_CLEAN[[#This Row],[Profit]]/Orders_CLEAN[[#This Row],[LineTotal]]&gt;0.3, "High", IF(Orders_CLEAN[[#This Row],[Profit]]/Orders_CLEAN[[#This Row],[LineTotal]]&gt;=0.15, "Medium", "Low")), "Quantity Error!")</f>
        <v>High</v>
      </c>
      <c r="V2557" s="8" t="str">
        <f>IF(COUNTIF(Returns[OrderID], Orders_CLEAN[[#This Row],[OrderID]])&gt;0, "Yes", "No")</f>
        <v>No</v>
      </c>
      <c r="W2557" s="19">
        <f>IF(Orders_CLEAN[[#This Row],[Returned]]="Yes",1,0)</f>
        <v>0</v>
      </c>
    </row>
    <row r="2558" spans="1:23" x14ac:dyDescent="0.2">
      <c r="A2558" t="s">
        <v>3485</v>
      </c>
      <c r="B2558" s="5">
        <v>45502</v>
      </c>
      <c r="C2558" s="5" t="str">
        <f>IF(Orders_CLEAN[[#This Row],[Quantity]]="", "Quantity Error!", "Q"&amp;ROUNDUP(MONTH(Orders_CLEAN[[#This Row],[OrderDate]])/3,0))</f>
        <v>Q3</v>
      </c>
      <c r="D2558" t="s">
        <v>296</v>
      </c>
      <c r="E2558" t="str">
        <f>_xlfn.XLOOKUP(Orders_CLEAN[[#This Row],[CustomerID]],Customers[CustomerID],Customers[CustomerName])</f>
        <v>Francois Le Roux</v>
      </c>
      <c r="F2558" t="s">
        <v>151</v>
      </c>
      <c r="G2558" t="str">
        <f>_xlfn.XLOOKUP(Orders_CLEAN[[#This Row],[ProductID]],Products[ProductID],Products[ProductName])</f>
        <v>Binders Model 3</v>
      </c>
      <c r="H2558" t="str">
        <f>_xlfn.XLOOKUP(Orders_CLEAN[[#This Row],[ProductName]],Products[ProductName],Products[Category])</f>
        <v>Office Supplies</v>
      </c>
      <c r="I2558" s="6">
        <f>_xlfn.XLOOKUP(Orders_CLEAN[[#This Row],[ProductID]],Products[ProductID],Products[Cost])</f>
        <v>487.09</v>
      </c>
      <c r="J2558">
        <v>6</v>
      </c>
      <c r="K2558" s="6">
        <v>838.72</v>
      </c>
      <c r="L2558" s="7">
        <v>0.05</v>
      </c>
      <c r="M2558" t="s">
        <v>27</v>
      </c>
      <c r="N2558" t="s">
        <v>47</v>
      </c>
      <c r="O2558" t="str">
        <f>_xlfn.XLOOKUP(Orders_CLEAN[[#This Row],[Region]],Region_lookup[RegionCode],Region_lookup[RegionName])</f>
        <v>Eastern Cape</v>
      </c>
      <c r="P2558" t="s">
        <v>48</v>
      </c>
      <c r="Q2558" t="str">
        <f>_xlfn.XLOOKUP(Orders_CLEAN[[#This Row],[EmployeeID]],Employees[EmployeeID],Employees[EmployeeName])</f>
        <v>Sipho Ndlovu</v>
      </c>
      <c r="R2558" s="8">
        <f>Orders_CLEAN[[#This Row],[Quantity]]*Orders_CLEAN[[#This Row],[UnitPrice]]*(1-Orders_CLEAN[[#This Row],[Discount]])</f>
        <v>4780.7039999999997</v>
      </c>
      <c r="S2558" s="8">
        <f>Orders_CLEAN[[#This Row],[Cost]]*Orders_CLEAN[[#This Row],[Quantity]]</f>
        <v>2922.54</v>
      </c>
      <c r="T2558" s="8">
        <f>Orders_CLEAN[[#This Row],[LineTotal]]-Orders_CLEAN[[#This Row],[LineCost]]</f>
        <v>1858.1639999999998</v>
      </c>
      <c r="U2558" s="8" t="str">
        <f>IFERROR(IF(Orders_CLEAN[[#This Row],[Profit]]/Orders_CLEAN[[#This Row],[LineTotal]]&gt;0.3, "High", IF(Orders_CLEAN[[#This Row],[Profit]]/Orders_CLEAN[[#This Row],[LineTotal]]&gt;=0.15, "Medium", "Low")), "Quantity Error!")</f>
        <v>High</v>
      </c>
      <c r="V2558" s="8" t="str">
        <f>IF(COUNTIF(Returns[OrderID], Orders_CLEAN[[#This Row],[OrderID]])&gt;0, "Yes", "No")</f>
        <v>No</v>
      </c>
      <c r="W2558" s="19">
        <f>IF(Orders_CLEAN[[#This Row],[Returned]]="Yes",1,0)</f>
        <v>0</v>
      </c>
    </row>
    <row r="2559" spans="1:23" x14ac:dyDescent="0.2">
      <c r="A2559" t="s">
        <v>3486</v>
      </c>
      <c r="B2559" s="5">
        <v>45702</v>
      </c>
      <c r="C2559" s="5" t="str">
        <f>IF(Orders_CLEAN[[#This Row],[Quantity]]="", "Quantity Error!", "Q"&amp;ROUNDUP(MONTH(Orders_CLEAN[[#This Row],[OrderDate]])/3,0))</f>
        <v>Q1</v>
      </c>
      <c r="D2559" t="s">
        <v>306</v>
      </c>
      <c r="E2559" t="str">
        <f>_xlfn.XLOOKUP(Orders_CLEAN[[#This Row],[CustomerID]],Customers[CustomerID],Customers[CustomerName])</f>
        <v>Francois Mahlangu</v>
      </c>
      <c r="F2559" t="s">
        <v>41</v>
      </c>
      <c r="G2559" t="str">
        <f>_xlfn.XLOOKUP(Orders_CLEAN[[#This Row],[ProductID]],Products[ProductID],Products[ProductName])</f>
        <v>Pens Model 3</v>
      </c>
      <c r="H2559" t="str">
        <f>_xlfn.XLOOKUP(Orders_CLEAN[[#This Row],[ProductName]],Products[ProductName],Products[Category])</f>
        <v>Office Supplies</v>
      </c>
      <c r="I2559" s="6">
        <f>_xlfn.XLOOKUP(Orders_CLEAN[[#This Row],[ProductID]],Products[ProductID],Products[Cost])</f>
        <v>498.61</v>
      </c>
      <c r="J2559">
        <v>9</v>
      </c>
      <c r="K2559" s="6">
        <v>944.31</v>
      </c>
      <c r="L2559" s="7">
        <v>0.05</v>
      </c>
      <c r="M2559" t="s">
        <v>62</v>
      </c>
      <c r="N2559" t="s">
        <v>14</v>
      </c>
      <c r="O2559" t="str">
        <f>_xlfn.XLOOKUP(Orders_CLEAN[[#This Row],[Region]],Region_lookup[RegionCode],Region_lookup[RegionName])</f>
        <v>Western Cape</v>
      </c>
      <c r="P2559" t="s">
        <v>82</v>
      </c>
      <c r="Q2559" t="str">
        <f>_xlfn.XLOOKUP(Orders_CLEAN[[#This Row],[EmployeeID]],Employees[EmployeeID],Employees[EmployeeName])</f>
        <v>Thabo Pretorius</v>
      </c>
      <c r="R2559" s="8">
        <f>Orders_CLEAN[[#This Row],[Quantity]]*Orders_CLEAN[[#This Row],[UnitPrice]]*(1-Orders_CLEAN[[#This Row],[Discount]])</f>
        <v>8073.8504999999986</v>
      </c>
      <c r="S2559" s="8">
        <f>Orders_CLEAN[[#This Row],[Cost]]*Orders_CLEAN[[#This Row],[Quantity]]</f>
        <v>4487.49</v>
      </c>
      <c r="T2559" s="8">
        <f>Orders_CLEAN[[#This Row],[LineTotal]]-Orders_CLEAN[[#This Row],[LineCost]]</f>
        <v>3586.3604999999989</v>
      </c>
      <c r="U2559" s="8" t="str">
        <f>IFERROR(IF(Orders_CLEAN[[#This Row],[Profit]]/Orders_CLEAN[[#This Row],[LineTotal]]&gt;0.3, "High", IF(Orders_CLEAN[[#This Row],[Profit]]/Orders_CLEAN[[#This Row],[LineTotal]]&gt;=0.15, "Medium", "Low")), "Quantity Error!")</f>
        <v>High</v>
      </c>
      <c r="V2559" s="8" t="str">
        <f>IF(COUNTIF(Returns[OrderID], Orders_CLEAN[[#This Row],[OrderID]])&gt;0, "Yes", "No")</f>
        <v>No</v>
      </c>
      <c r="W2559" s="19">
        <f>IF(Orders_CLEAN[[#This Row],[Returned]]="Yes",1,0)</f>
        <v>0</v>
      </c>
    </row>
    <row r="2560" spans="1:23" x14ac:dyDescent="0.2">
      <c r="A2560" t="s">
        <v>3487</v>
      </c>
      <c r="B2560" s="5">
        <v>45709</v>
      </c>
      <c r="C2560" s="5" t="str">
        <f>IF(Orders_CLEAN[[#This Row],[Quantity]]="", "Quantity Error!", "Q"&amp;ROUNDUP(MONTH(Orders_CLEAN[[#This Row],[OrderDate]])/3,0))</f>
        <v>Q1</v>
      </c>
      <c r="D2560" t="s">
        <v>194</v>
      </c>
      <c r="E2560" t="str">
        <f>_xlfn.XLOOKUP(Orders_CLEAN[[#This Row],[CustomerID]],Customers[CustomerID],Customers[CustomerName])</f>
        <v>Elmarie Molefe</v>
      </c>
      <c r="F2560" t="s">
        <v>148</v>
      </c>
      <c r="G2560" t="str">
        <f>_xlfn.XLOOKUP(Orders_CLEAN[[#This Row],[ProductID]],Products[ProductID],Products[ProductName])</f>
        <v>Tables Model 3</v>
      </c>
      <c r="H2560" t="str">
        <f>_xlfn.XLOOKUP(Orders_CLEAN[[#This Row],[ProductName]],Products[ProductName],Products[Category])</f>
        <v>Furniture</v>
      </c>
      <c r="I2560" s="6">
        <f>_xlfn.XLOOKUP(Orders_CLEAN[[#This Row],[ProductID]],Products[ProductID],Products[Cost])</f>
        <v>190.89</v>
      </c>
      <c r="J2560">
        <v>11</v>
      </c>
      <c r="K2560" s="6">
        <v>243.15</v>
      </c>
      <c r="L2560" s="7">
        <v>0.1</v>
      </c>
      <c r="M2560" t="s">
        <v>62</v>
      </c>
      <c r="N2560" t="s">
        <v>14</v>
      </c>
      <c r="O2560" t="str">
        <f>_xlfn.XLOOKUP(Orders_CLEAN[[#This Row],[Region]],Region_lookup[RegionCode],Region_lookup[RegionName])</f>
        <v>Western Cape</v>
      </c>
      <c r="P2560" t="s">
        <v>15</v>
      </c>
      <c r="Q2560" t="str">
        <f>_xlfn.XLOOKUP(Orders_CLEAN[[#This Row],[EmployeeID]],Employees[EmployeeID],Employees[EmployeeName])</f>
        <v>Anja Fourie</v>
      </c>
      <c r="R2560" s="8">
        <f>Orders_CLEAN[[#This Row],[Quantity]]*Orders_CLEAN[[#This Row],[UnitPrice]]*(1-Orders_CLEAN[[#This Row],[Discount]])</f>
        <v>2407.1849999999999</v>
      </c>
      <c r="S2560" s="8">
        <f>Orders_CLEAN[[#This Row],[Cost]]*Orders_CLEAN[[#This Row],[Quantity]]</f>
        <v>2099.79</v>
      </c>
      <c r="T2560" s="8">
        <f>Orders_CLEAN[[#This Row],[LineTotal]]-Orders_CLEAN[[#This Row],[LineCost]]</f>
        <v>307.39499999999998</v>
      </c>
      <c r="U2560" s="8" t="str">
        <f>IFERROR(IF(Orders_CLEAN[[#This Row],[Profit]]/Orders_CLEAN[[#This Row],[LineTotal]]&gt;0.3, "High", IF(Orders_CLEAN[[#This Row],[Profit]]/Orders_CLEAN[[#This Row],[LineTotal]]&gt;=0.15, "Medium", "Low")), "Quantity Error!")</f>
        <v>Low</v>
      </c>
      <c r="V2560" s="8" t="str">
        <f>IF(COUNTIF(Returns[OrderID], Orders_CLEAN[[#This Row],[OrderID]])&gt;0, "Yes", "No")</f>
        <v>No</v>
      </c>
      <c r="W2560" s="19">
        <f>IF(Orders_CLEAN[[#This Row],[Returned]]="Yes",1,0)</f>
        <v>0</v>
      </c>
    </row>
    <row r="2561" spans="1:23" x14ac:dyDescent="0.2">
      <c r="A2561" t="s">
        <v>3488</v>
      </c>
      <c r="B2561" s="5">
        <v>45464</v>
      </c>
      <c r="C2561" s="5" t="str">
        <f>IF(Orders_CLEAN[[#This Row],[Quantity]]="", "Quantity Error!", "Q"&amp;ROUNDUP(MONTH(Orders_CLEAN[[#This Row],[OrderDate]])/3,0))</f>
        <v>Q2</v>
      </c>
      <c r="D2561" t="s">
        <v>519</v>
      </c>
      <c r="E2561" t="str">
        <f>_xlfn.XLOOKUP(Orders_CLEAN[[#This Row],[CustomerID]],Customers[CustomerID],Customers[CustomerName])</f>
        <v>Francois Van Der Merwe</v>
      </c>
      <c r="F2561" t="s">
        <v>81</v>
      </c>
      <c r="G2561" t="str">
        <f>_xlfn.XLOOKUP(Orders_CLEAN[[#This Row],[ProductID]],Products[ProductID],Products[ProductName])</f>
        <v>Envelopes Model 2</v>
      </c>
      <c r="H2561" t="str">
        <f>_xlfn.XLOOKUP(Orders_CLEAN[[#This Row],[ProductName]],Products[ProductName],Products[Category])</f>
        <v>Office Supplies</v>
      </c>
      <c r="I2561" s="6">
        <f>_xlfn.XLOOKUP(Orders_CLEAN[[#This Row],[ProductID]],Products[ProductID],Products[Cost])</f>
        <v>599.25</v>
      </c>
      <c r="J2561">
        <v>5</v>
      </c>
      <c r="K2561" s="6">
        <v>849.05</v>
      </c>
      <c r="L2561" s="7">
        <v>0.05</v>
      </c>
      <c r="M2561" t="s">
        <v>62</v>
      </c>
      <c r="N2561" t="s">
        <v>14</v>
      </c>
      <c r="O2561" t="str">
        <f>_xlfn.XLOOKUP(Orders_CLEAN[[#This Row],[Region]],Region_lookup[RegionCode],Region_lookup[RegionName])</f>
        <v>Western Cape</v>
      </c>
      <c r="P2561" t="s">
        <v>82</v>
      </c>
      <c r="Q2561" t="str">
        <f>_xlfn.XLOOKUP(Orders_CLEAN[[#This Row],[EmployeeID]],Employees[EmployeeID],Employees[EmployeeName])</f>
        <v>Thabo Pretorius</v>
      </c>
      <c r="R2561" s="8">
        <f>Orders_CLEAN[[#This Row],[Quantity]]*Orders_CLEAN[[#This Row],[UnitPrice]]*(1-Orders_CLEAN[[#This Row],[Discount]])</f>
        <v>4032.9874999999997</v>
      </c>
      <c r="S2561" s="8">
        <f>Orders_CLEAN[[#This Row],[Cost]]*Orders_CLEAN[[#This Row],[Quantity]]</f>
        <v>2996.25</v>
      </c>
      <c r="T2561" s="8">
        <f>Orders_CLEAN[[#This Row],[LineTotal]]-Orders_CLEAN[[#This Row],[LineCost]]</f>
        <v>1036.7374999999997</v>
      </c>
      <c r="U2561" s="8" t="str">
        <f>IFERROR(IF(Orders_CLEAN[[#This Row],[Profit]]/Orders_CLEAN[[#This Row],[LineTotal]]&gt;0.3, "High", IF(Orders_CLEAN[[#This Row],[Profit]]/Orders_CLEAN[[#This Row],[LineTotal]]&gt;=0.15, "Medium", "Low")), "Quantity Error!")</f>
        <v>Medium</v>
      </c>
      <c r="V2561" s="8" t="str">
        <f>IF(COUNTIF(Returns[OrderID], Orders_CLEAN[[#This Row],[OrderID]])&gt;0, "Yes", "No")</f>
        <v>No</v>
      </c>
      <c r="W2561" s="19">
        <f>IF(Orders_CLEAN[[#This Row],[Returned]]="Yes",1,0)</f>
        <v>0</v>
      </c>
    </row>
    <row r="2562" spans="1:23" x14ac:dyDescent="0.2">
      <c r="A2562" t="s">
        <v>3489</v>
      </c>
      <c r="B2562" s="5">
        <v>45744</v>
      </c>
      <c r="C2562" s="5" t="str">
        <f>IF(Orders_CLEAN[[#This Row],[Quantity]]="", "Quantity Error!", "Q"&amp;ROUNDUP(MONTH(Orders_CLEAN[[#This Row],[OrderDate]])/3,0))</f>
        <v>Q1</v>
      </c>
      <c r="D2562" t="s">
        <v>463</v>
      </c>
      <c r="E2562" t="str">
        <f>_xlfn.XLOOKUP(Orders_CLEAN[[#This Row],[CustomerID]],Customers[CustomerID],Customers[CustomerName])</f>
        <v>Anja Van Der Merwe</v>
      </c>
      <c r="F2562" t="s">
        <v>51</v>
      </c>
      <c r="G2562" t="str">
        <f>_xlfn.XLOOKUP(Orders_CLEAN[[#This Row],[ProductID]],Products[ProductID],Products[ProductName])</f>
        <v>Bookcases Model 4</v>
      </c>
      <c r="H2562" t="str">
        <f>_xlfn.XLOOKUP(Orders_CLEAN[[#This Row],[ProductName]],Products[ProductName],Products[Category])</f>
        <v>Furniture</v>
      </c>
      <c r="I2562" s="6">
        <f>_xlfn.XLOOKUP(Orders_CLEAN[[#This Row],[ProductID]],Products[ProductID],Products[Cost])</f>
        <v>539.9</v>
      </c>
      <c r="J2562">
        <v>6</v>
      </c>
      <c r="K2562" s="6">
        <v>1019.72</v>
      </c>
      <c r="L2562" s="7">
        <v>0.15</v>
      </c>
      <c r="M2562" t="s">
        <v>27</v>
      </c>
      <c r="N2562" t="s">
        <v>21</v>
      </c>
      <c r="O2562" t="str">
        <f>_xlfn.XLOOKUP(Orders_CLEAN[[#This Row],[Region]],Region_lookup[RegionCode],Region_lookup[RegionName])</f>
        <v>KwaZulu-Natal</v>
      </c>
      <c r="P2562" t="s">
        <v>170</v>
      </c>
      <c r="Q2562" t="str">
        <f>_xlfn.XLOOKUP(Orders_CLEAN[[#This Row],[EmployeeID]],Employees[EmployeeID],Employees[EmployeeName])</f>
        <v>Nomvula Le Roux</v>
      </c>
      <c r="R2562" s="8">
        <f>Orders_CLEAN[[#This Row],[Quantity]]*Orders_CLEAN[[#This Row],[UnitPrice]]*(1-Orders_CLEAN[[#This Row],[Discount]])</f>
        <v>5200.5719999999992</v>
      </c>
      <c r="S2562" s="8">
        <f>Orders_CLEAN[[#This Row],[Cost]]*Orders_CLEAN[[#This Row],[Quantity]]</f>
        <v>3239.3999999999996</v>
      </c>
      <c r="T2562" s="8">
        <f>Orders_CLEAN[[#This Row],[LineTotal]]-Orders_CLEAN[[#This Row],[LineCost]]</f>
        <v>1961.1719999999996</v>
      </c>
      <c r="U2562" s="8" t="str">
        <f>IFERROR(IF(Orders_CLEAN[[#This Row],[Profit]]/Orders_CLEAN[[#This Row],[LineTotal]]&gt;0.3, "High", IF(Orders_CLEAN[[#This Row],[Profit]]/Orders_CLEAN[[#This Row],[LineTotal]]&gt;=0.15, "Medium", "Low")), "Quantity Error!")</f>
        <v>High</v>
      </c>
      <c r="V2562" s="8" t="str">
        <f>IF(COUNTIF(Returns[OrderID], Orders_CLEAN[[#This Row],[OrderID]])&gt;0, "Yes", "No")</f>
        <v>No</v>
      </c>
      <c r="W2562" s="19">
        <f>IF(Orders_CLEAN[[#This Row],[Returned]]="Yes",1,0)</f>
        <v>0</v>
      </c>
    </row>
    <row r="2563" spans="1:23" x14ac:dyDescent="0.2">
      <c r="A2563" t="s">
        <v>3490</v>
      </c>
      <c r="B2563" s="5">
        <v>45598</v>
      </c>
      <c r="C2563" s="5" t="str">
        <f>IF(Orders_CLEAN[[#This Row],[Quantity]]="", "Quantity Error!", "Q"&amp;ROUNDUP(MONTH(Orders_CLEAN[[#This Row],[OrderDate]])/3,0))</f>
        <v>Q4</v>
      </c>
      <c r="D2563" t="s">
        <v>328</v>
      </c>
      <c r="E2563" t="str">
        <f>_xlfn.XLOOKUP(Orders_CLEAN[[#This Row],[CustomerID]],Customers[CustomerID],Customers[CustomerName])</f>
        <v>Nomsa Ndlovu</v>
      </c>
      <c r="F2563" t="s">
        <v>417</v>
      </c>
      <c r="G2563" t="str">
        <f>_xlfn.XLOOKUP(Orders_CLEAN[[#This Row],[ProductID]],Products[ProductID],Products[ProductName])</f>
        <v>Staplers Model 1</v>
      </c>
      <c r="H2563" t="str">
        <f>_xlfn.XLOOKUP(Orders_CLEAN[[#This Row],[ProductName]],Products[ProductName],Products[Category])</f>
        <v>Office Supplies</v>
      </c>
      <c r="I2563" s="6">
        <f>_xlfn.XLOOKUP(Orders_CLEAN[[#This Row],[ProductID]],Products[ProductID],Products[Cost])</f>
        <v>671.48</v>
      </c>
      <c r="J2563">
        <v>12</v>
      </c>
      <c r="K2563" s="6">
        <v>1240.1099999999999</v>
      </c>
      <c r="L2563" s="7">
        <v>0</v>
      </c>
      <c r="M2563" t="s">
        <v>36</v>
      </c>
      <c r="N2563" t="s">
        <v>31</v>
      </c>
      <c r="O2563" t="str">
        <f>_xlfn.XLOOKUP(Orders_CLEAN[[#This Row],[Region]],Region_lookup[RegionCode],Region_lookup[RegionName])</f>
        <v>Gauteng</v>
      </c>
      <c r="P2563" t="s">
        <v>32</v>
      </c>
      <c r="Q2563" t="str">
        <f>_xlfn.XLOOKUP(Orders_CLEAN[[#This Row],[EmployeeID]],Employees[EmployeeID],Employees[EmployeeName])</f>
        <v>Nomvula Mokoena</v>
      </c>
      <c r="R2563" s="8">
        <f>Orders_CLEAN[[#This Row],[Quantity]]*Orders_CLEAN[[#This Row],[UnitPrice]]*(1-Orders_CLEAN[[#This Row],[Discount]])</f>
        <v>14881.32</v>
      </c>
      <c r="S2563" s="8">
        <f>Orders_CLEAN[[#This Row],[Cost]]*Orders_CLEAN[[#This Row],[Quantity]]</f>
        <v>8057.76</v>
      </c>
      <c r="T2563" s="8">
        <f>Orders_CLEAN[[#This Row],[LineTotal]]-Orders_CLEAN[[#This Row],[LineCost]]</f>
        <v>6823.5599999999995</v>
      </c>
      <c r="U2563" s="8" t="str">
        <f>IFERROR(IF(Orders_CLEAN[[#This Row],[Profit]]/Orders_CLEAN[[#This Row],[LineTotal]]&gt;0.3, "High", IF(Orders_CLEAN[[#This Row],[Profit]]/Orders_CLEAN[[#This Row],[LineTotal]]&gt;=0.15, "Medium", "Low")), "Quantity Error!")</f>
        <v>High</v>
      </c>
      <c r="V2563" s="8" t="str">
        <f>IF(COUNTIF(Returns[OrderID], Orders_CLEAN[[#This Row],[OrderID]])&gt;0, "Yes", "No")</f>
        <v>Yes</v>
      </c>
      <c r="W2563" s="19">
        <f>IF(Orders_CLEAN[[#This Row],[Returned]]="Yes",1,0)</f>
        <v>1</v>
      </c>
    </row>
    <row r="2564" spans="1:23" x14ac:dyDescent="0.2">
      <c r="A2564" t="s">
        <v>3491</v>
      </c>
      <c r="B2564" s="5">
        <v>45798</v>
      </c>
      <c r="C2564" s="5" t="str">
        <f>IF(Orders_CLEAN[[#This Row],[Quantity]]="", "Quantity Error!", "Q"&amp;ROUNDUP(MONTH(Orders_CLEAN[[#This Row],[OrderDate]])/3,0))</f>
        <v>Q2</v>
      </c>
      <c r="D2564" t="s">
        <v>50</v>
      </c>
      <c r="E2564" t="str">
        <f>_xlfn.XLOOKUP(Orders_CLEAN[[#This Row],[CustomerID]],Customers[CustomerID],Customers[CustomerName])</f>
        <v>Precious Steyn</v>
      </c>
      <c r="F2564" t="s">
        <v>73</v>
      </c>
      <c r="G2564" t="str">
        <f>_xlfn.XLOOKUP(Orders_CLEAN[[#This Row],[ProductID]],Products[ProductID],Products[ProductName])</f>
        <v>Tables Model 1</v>
      </c>
      <c r="H2564" t="str">
        <f>_xlfn.XLOOKUP(Orders_CLEAN[[#This Row],[ProductName]],Products[ProductName],Products[Category])</f>
        <v>Furniture</v>
      </c>
      <c r="I2564" s="6">
        <f>_xlfn.XLOOKUP(Orders_CLEAN[[#This Row],[ProductID]],Products[ProductID],Products[Cost])</f>
        <v>469.73</v>
      </c>
      <c r="J2564">
        <v>11</v>
      </c>
      <c r="K2564" s="6">
        <v>954.16</v>
      </c>
      <c r="L2564" s="7">
        <v>0.2</v>
      </c>
      <c r="M2564" t="s">
        <v>13</v>
      </c>
      <c r="N2564" t="s">
        <v>31</v>
      </c>
      <c r="O2564" t="str">
        <f>_xlfn.XLOOKUP(Orders_CLEAN[[#This Row],[Region]],Region_lookup[RegionCode],Region_lookup[RegionName])</f>
        <v>Gauteng</v>
      </c>
      <c r="P2564" t="s">
        <v>32</v>
      </c>
      <c r="Q2564" t="str">
        <f>_xlfn.XLOOKUP(Orders_CLEAN[[#This Row],[EmployeeID]],Employees[EmployeeID],Employees[EmployeeName])</f>
        <v>Nomvula Mokoena</v>
      </c>
      <c r="R2564" s="8">
        <f>Orders_CLEAN[[#This Row],[Quantity]]*Orders_CLEAN[[#This Row],[UnitPrice]]*(1-Orders_CLEAN[[#This Row],[Discount]])</f>
        <v>8396.6080000000002</v>
      </c>
      <c r="S2564" s="8">
        <f>Orders_CLEAN[[#This Row],[Cost]]*Orders_CLEAN[[#This Row],[Quantity]]</f>
        <v>5167.0300000000007</v>
      </c>
      <c r="T2564" s="8">
        <f>Orders_CLEAN[[#This Row],[LineTotal]]-Orders_CLEAN[[#This Row],[LineCost]]</f>
        <v>3229.5779999999995</v>
      </c>
      <c r="U2564" s="8" t="str">
        <f>IFERROR(IF(Orders_CLEAN[[#This Row],[Profit]]/Orders_CLEAN[[#This Row],[LineTotal]]&gt;0.3, "High", IF(Orders_CLEAN[[#This Row],[Profit]]/Orders_CLEAN[[#This Row],[LineTotal]]&gt;=0.15, "Medium", "Low")), "Quantity Error!")</f>
        <v>High</v>
      </c>
      <c r="V2564" s="8" t="str">
        <f>IF(COUNTIF(Returns[OrderID], Orders_CLEAN[[#This Row],[OrderID]])&gt;0, "Yes", "No")</f>
        <v>No</v>
      </c>
      <c r="W2564" s="19">
        <f>IF(Orders_CLEAN[[#This Row],[Returned]]="Yes",1,0)</f>
        <v>0</v>
      </c>
    </row>
    <row r="2565" spans="1:23" x14ac:dyDescent="0.2">
      <c r="A2565" t="s">
        <v>3492</v>
      </c>
      <c r="B2565" s="5">
        <v>45569</v>
      </c>
      <c r="C2565" s="5" t="str">
        <f>IF(Orders_CLEAN[[#This Row],[Quantity]]="", "Quantity Error!", "Q"&amp;ROUNDUP(MONTH(Orders_CLEAN[[#This Row],[OrderDate]])/3,0))</f>
        <v>Q4</v>
      </c>
      <c r="D2565" t="s">
        <v>45</v>
      </c>
      <c r="E2565" t="str">
        <f>_xlfn.XLOOKUP(Orders_CLEAN[[#This Row],[CustomerID]],Customers[CustomerID],Customers[CustomerName])</f>
        <v>Francois Botha</v>
      </c>
      <c r="F2565" t="s">
        <v>158</v>
      </c>
      <c r="G2565" t="str">
        <f>_xlfn.XLOOKUP(Orders_CLEAN[[#This Row],[ProductID]],Products[ProductID],Products[ProductName])</f>
        <v>Desks Model 1</v>
      </c>
      <c r="H2565" t="str">
        <f>_xlfn.XLOOKUP(Orders_CLEAN[[#This Row],[ProductName]],Products[ProductName],Products[Category])</f>
        <v>Furniture</v>
      </c>
      <c r="I2565" s="6">
        <f>_xlfn.XLOOKUP(Orders_CLEAN[[#This Row],[ProductID]],Products[ProductID],Products[Cost])</f>
        <v>731.22</v>
      </c>
      <c r="J2565">
        <v>4</v>
      </c>
      <c r="K2565" s="6">
        <v>1490.92</v>
      </c>
      <c r="L2565" s="7">
        <v>0.15</v>
      </c>
      <c r="M2565" t="s">
        <v>62</v>
      </c>
      <c r="N2565" t="s">
        <v>47</v>
      </c>
      <c r="O2565" t="str">
        <f>_xlfn.XLOOKUP(Orders_CLEAN[[#This Row],[Region]],Region_lookup[RegionCode],Region_lookup[RegionName])</f>
        <v>Eastern Cape</v>
      </c>
      <c r="P2565" t="s">
        <v>58</v>
      </c>
      <c r="Q2565" t="str">
        <f>_xlfn.XLOOKUP(Orders_CLEAN[[#This Row],[EmployeeID]],Employees[EmployeeID],Employees[EmployeeName])</f>
        <v>Palesa Steyn</v>
      </c>
      <c r="R2565" s="8">
        <f>Orders_CLEAN[[#This Row],[Quantity]]*Orders_CLEAN[[#This Row],[UnitPrice]]*(1-Orders_CLEAN[[#This Row],[Discount]])</f>
        <v>5069.1279999999997</v>
      </c>
      <c r="S2565" s="8">
        <f>Orders_CLEAN[[#This Row],[Cost]]*Orders_CLEAN[[#This Row],[Quantity]]</f>
        <v>2924.88</v>
      </c>
      <c r="T2565" s="8">
        <f>Orders_CLEAN[[#This Row],[LineTotal]]-Orders_CLEAN[[#This Row],[LineCost]]</f>
        <v>2144.2479999999996</v>
      </c>
      <c r="U2565" s="8" t="str">
        <f>IFERROR(IF(Orders_CLEAN[[#This Row],[Profit]]/Orders_CLEAN[[#This Row],[LineTotal]]&gt;0.3, "High", IF(Orders_CLEAN[[#This Row],[Profit]]/Orders_CLEAN[[#This Row],[LineTotal]]&gt;=0.15, "Medium", "Low")), "Quantity Error!")</f>
        <v>High</v>
      </c>
      <c r="V2565" s="8" t="str">
        <f>IF(COUNTIF(Returns[OrderID], Orders_CLEAN[[#This Row],[OrderID]])&gt;0, "Yes", "No")</f>
        <v>No</v>
      </c>
      <c r="W2565" s="19">
        <f>IF(Orders_CLEAN[[#This Row],[Returned]]="Yes",1,0)</f>
        <v>0</v>
      </c>
    </row>
    <row r="2566" spans="1:23" x14ac:dyDescent="0.2">
      <c r="A2566" t="s">
        <v>3493</v>
      </c>
      <c r="B2566" s="5">
        <v>45823</v>
      </c>
      <c r="C2566" s="5" t="str">
        <f>IF(Orders_CLEAN[[#This Row],[Quantity]]="", "Quantity Error!", "Q"&amp;ROUNDUP(MONTH(Orders_CLEAN[[#This Row],[OrderDate]])/3,0))</f>
        <v>Q2</v>
      </c>
      <c r="D2566" t="s">
        <v>240</v>
      </c>
      <c r="E2566" t="str">
        <f>_xlfn.XLOOKUP(Orders_CLEAN[[#This Row],[CustomerID]],Customers[CustomerID],Customers[CustomerName])</f>
        <v>Riaan Molefe</v>
      </c>
      <c r="F2566" t="s">
        <v>26</v>
      </c>
      <c r="G2566" t="str">
        <f>_xlfn.XLOOKUP(Orders_CLEAN[[#This Row],[ProductID]],Products[ProductID],Products[ProductName])</f>
        <v>Bookcases Model 3</v>
      </c>
      <c r="H2566" t="str">
        <f>_xlfn.XLOOKUP(Orders_CLEAN[[#This Row],[ProductName]],Products[ProductName],Products[Category])</f>
        <v>Furniture</v>
      </c>
      <c r="I2566" s="6">
        <f>_xlfn.XLOOKUP(Orders_CLEAN[[#This Row],[ProductID]],Products[ProductID],Products[Cost])</f>
        <v>431.57</v>
      </c>
      <c r="J2566">
        <v>1</v>
      </c>
      <c r="K2566" s="6">
        <v>725.92</v>
      </c>
      <c r="L2566" s="7">
        <v>0</v>
      </c>
      <c r="M2566" t="s">
        <v>13</v>
      </c>
      <c r="N2566" t="s">
        <v>21</v>
      </c>
      <c r="O2566" t="str">
        <f>_xlfn.XLOOKUP(Orders_CLEAN[[#This Row],[Region]],Region_lookup[RegionCode],Region_lookup[RegionName])</f>
        <v>KwaZulu-Natal</v>
      </c>
      <c r="P2566" t="s">
        <v>170</v>
      </c>
      <c r="Q2566" t="str">
        <f>_xlfn.XLOOKUP(Orders_CLEAN[[#This Row],[EmployeeID]],Employees[EmployeeID],Employees[EmployeeName])</f>
        <v>Nomvula Le Roux</v>
      </c>
      <c r="R2566" s="8">
        <f>Orders_CLEAN[[#This Row],[Quantity]]*Orders_CLEAN[[#This Row],[UnitPrice]]*(1-Orders_CLEAN[[#This Row],[Discount]])</f>
        <v>725.92</v>
      </c>
      <c r="S2566" s="8">
        <f>Orders_CLEAN[[#This Row],[Cost]]*Orders_CLEAN[[#This Row],[Quantity]]</f>
        <v>431.57</v>
      </c>
      <c r="T2566" s="8">
        <f>Orders_CLEAN[[#This Row],[LineTotal]]-Orders_CLEAN[[#This Row],[LineCost]]</f>
        <v>294.34999999999997</v>
      </c>
      <c r="U2566" s="8" t="str">
        <f>IFERROR(IF(Orders_CLEAN[[#This Row],[Profit]]/Orders_CLEAN[[#This Row],[LineTotal]]&gt;0.3, "High", IF(Orders_CLEAN[[#This Row],[Profit]]/Orders_CLEAN[[#This Row],[LineTotal]]&gt;=0.15, "Medium", "Low")), "Quantity Error!")</f>
        <v>High</v>
      </c>
      <c r="V2566" s="8" t="str">
        <f>IF(COUNTIF(Returns[OrderID], Orders_CLEAN[[#This Row],[OrderID]])&gt;0, "Yes", "No")</f>
        <v>No</v>
      </c>
      <c r="W2566" s="19">
        <f>IF(Orders_CLEAN[[#This Row],[Returned]]="Yes",1,0)</f>
        <v>0</v>
      </c>
    </row>
    <row r="2567" spans="1:23" x14ac:dyDescent="0.2">
      <c r="A2567" t="s">
        <v>3495</v>
      </c>
      <c r="B2567" s="5">
        <v>45344</v>
      </c>
      <c r="C2567" s="5" t="str">
        <f>IF(Orders_CLEAN[[#This Row],[Quantity]]="", "Quantity Error!", "Q"&amp;ROUNDUP(MONTH(Orders_CLEAN[[#This Row],[OrderDate]])/3,0))</f>
        <v>Q1</v>
      </c>
      <c r="D2567" t="s">
        <v>336</v>
      </c>
      <c r="E2567" t="str">
        <f>_xlfn.XLOOKUP(Orders_CLEAN[[#This Row],[CustomerID]],Customers[CustomerID],Customers[CustomerName])</f>
        <v>Sipho Steyn</v>
      </c>
      <c r="F2567" t="s">
        <v>100</v>
      </c>
      <c r="G2567" t="str">
        <f>_xlfn.XLOOKUP(Orders_CLEAN[[#This Row],[ProductID]],Products[ProductID],Products[ProductName])</f>
        <v>Printers Model 1</v>
      </c>
      <c r="H2567" t="str">
        <f>_xlfn.XLOOKUP(Orders_CLEAN[[#This Row],[ProductName]],Products[ProductName],Products[Category])</f>
        <v>Technology</v>
      </c>
      <c r="I2567" s="6">
        <f>_xlfn.XLOOKUP(Orders_CLEAN[[#This Row],[ProductID]],Products[ProductID],Products[Cost])</f>
        <v>595.79999999999995</v>
      </c>
      <c r="J2567">
        <v>12</v>
      </c>
      <c r="K2567" s="6">
        <v>1280.18</v>
      </c>
      <c r="L2567" s="7">
        <v>0.1</v>
      </c>
      <c r="M2567" t="s">
        <v>27</v>
      </c>
      <c r="N2567" t="s">
        <v>21</v>
      </c>
      <c r="O2567" t="str">
        <f>_xlfn.XLOOKUP(Orders_CLEAN[[#This Row],[Region]],Region_lookup[RegionCode],Region_lookup[RegionName])</f>
        <v>KwaZulu-Natal</v>
      </c>
      <c r="P2567" t="s">
        <v>170</v>
      </c>
      <c r="Q2567" t="str">
        <f>_xlfn.XLOOKUP(Orders_CLEAN[[#This Row],[EmployeeID]],Employees[EmployeeID],Employees[EmployeeName])</f>
        <v>Nomvula Le Roux</v>
      </c>
      <c r="R2567" s="8">
        <f>Orders_CLEAN[[#This Row],[Quantity]]*Orders_CLEAN[[#This Row],[UnitPrice]]*(1-Orders_CLEAN[[#This Row],[Discount]])</f>
        <v>13825.944</v>
      </c>
      <c r="S2567" s="8">
        <f>Orders_CLEAN[[#This Row],[Cost]]*Orders_CLEAN[[#This Row],[Quantity]]</f>
        <v>7149.5999999999995</v>
      </c>
      <c r="T2567" s="8">
        <f>Orders_CLEAN[[#This Row],[LineTotal]]-Orders_CLEAN[[#This Row],[LineCost]]</f>
        <v>6676.3440000000001</v>
      </c>
      <c r="U2567" s="8" t="str">
        <f>IFERROR(IF(Orders_CLEAN[[#This Row],[Profit]]/Orders_CLEAN[[#This Row],[LineTotal]]&gt;0.3, "High", IF(Orders_CLEAN[[#This Row],[Profit]]/Orders_CLEAN[[#This Row],[LineTotal]]&gt;=0.15, "Medium", "Low")), "Quantity Error!")</f>
        <v>High</v>
      </c>
      <c r="V2567" s="8" t="str">
        <f>IF(COUNTIF(Returns[OrderID], Orders_CLEAN[[#This Row],[OrderID]])&gt;0, "Yes", "No")</f>
        <v>Yes</v>
      </c>
      <c r="W2567" s="19">
        <f>IF(Orders_CLEAN[[#This Row],[Returned]]="Yes",1,0)</f>
        <v>1</v>
      </c>
    </row>
    <row r="2568" spans="1:23" x14ac:dyDescent="0.2">
      <c r="A2568" t="s">
        <v>3496</v>
      </c>
      <c r="B2568" s="5">
        <v>45372</v>
      </c>
      <c r="C2568" s="5" t="str">
        <f>IF(Orders_CLEAN[[#This Row],[Quantity]]="", "Quantity Error!", "Q"&amp;ROUNDUP(MONTH(Orders_CLEAN[[#This Row],[OrderDate]])/3,0))</f>
        <v>Q1</v>
      </c>
      <c r="D2568" t="s">
        <v>567</v>
      </c>
      <c r="E2568" t="str">
        <f>_xlfn.XLOOKUP(Orders_CLEAN[[#This Row],[CustomerID]],Customers[CustomerID],Customers[CustomerName])</f>
        <v>Johan Ndlovu</v>
      </c>
      <c r="F2568" t="s">
        <v>92</v>
      </c>
      <c r="G2568" t="str">
        <f>_xlfn.XLOOKUP(Orders_CLEAN[[#This Row],[ProductID]],Products[ProductID],Products[ProductName])</f>
        <v>Accessories Model 3</v>
      </c>
      <c r="H2568" t="str">
        <f>_xlfn.XLOOKUP(Orders_CLEAN[[#This Row],[ProductName]],Products[ProductName],Products[Category])</f>
        <v>Technology</v>
      </c>
      <c r="I2568" s="6">
        <f>_xlfn.XLOOKUP(Orders_CLEAN[[#This Row],[ProductID]],Products[ProductID],Products[Cost])</f>
        <v>357.49</v>
      </c>
      <c r="J2568">
        <v>9</v>
      </c>
      <c r="K2568" s="6">
        <v>769.69</v>
      </c>
      <c r="L2568" s="7">
        <v>0.15</v>
      </c>
      <c r="M2568" t="s">
        <v>13</v>
      </c>
      <c r="N2568" t="s">
        <v>14</v>
      </c>
      <c r="O2568" t="str">
        <f>_xlfn.XLOOKUP(Orders_CLEAN[[#This Row],[Region]],Region_lookup[RegionCode],Region_lookup[RegionName])</f>
        <v>Western Cape</v>
      </c>
      <c r="P2568" t="s">
        <v>82</v>
      </c>
      <c r="Q2568" t="str">
        <f>_xlfn.XLOOKUP(Orders_CLEAN[[#This Row],[EmployeeID]],Employees[EmployeeID],Employees[EmployeeName])</f>
        <v>Thabo Pretorius</v>
      </c>
      <c r="R2568" s="8">
        <f>Orders_CLEAN[[#This Row],[Quantity]]*Orders_CLEAN[[#This Row],[UnitPrice]]*(1-Orders_CLEAN[[#This Row],[Discount]])</f>
        <v>5888.1285000000007</v>
      </c>
      <c r="S2568" s="8">
        <f>Orders_CLEAN[[#This Row],[Cost]]*Orders_CLEAN[[#This Row],[Quantity]]</f>
        <v>3217.41</v>
      </c>
      <c r="T2568" s="8">
        <f>Orders_CLEAN[[#This Row],[LineTotal]]-Orders_CLEAN[[#This Row],[LineCost]]</f>
        <v>2670.7185000000009</v>
      </c>
      <c r="U2568" s="8" t="str">
        <f>IFERROR(IF(Orders_CLEAN[[#This Row],[Profit]]/Orders_CLEAN[[#This Row],[LineTotal]]&gt;0.3, "High", IF(Orders_CLEAN[[#This Row],[Profit]]/Orders_CLEAN[[#This Row],[LineTotal]]&gt;=0.15, "Medium", "Low")), "Quantity Error!")</f>
        <v>High</v>
      </c>
      <c r="V2568" s="8" t="str">
        <f>IF(COUNTIF(Returns[OrderID], Orders_CLEAN[[#This Row],[OrderID]])&gt;0, "Yes", "No")</f>
        <v>No</v>
      </c>
      <c r="W2568" s="19">
        <f>IF(Orders_CLEAN[[#This Row],[Returned]]="Yes",1,0)</f>
        <v>0</v>
      </c>
    </row>
    <row r="2569" spans="1:23" x14ac:dyDescent="0.2">
      <c r="A2569" t="s">
        <v>3497</v>
      </c>
      <c r="B2569" s="5">
        <v>45360</v>
      </c>
      <c r="C2569" s="5" t="str">
        <f>IF(Orders_CLEAN[[#This Row],[Quantity]]="", "Quantity Error!", "Q"&amp;ROUNDUP(MONTH(Orders_CLEAN[[#This Row],[OrderDate]])/3,0))</f>
        <v>Q1</v>
      </c>
      <c r="D2569" t="s">
        <v>204</v>
      </c>
      <c r="E2569" t="str">
        <f>_xlfn.XLOOKUP(Orders_CLEAN[[#This Row],[CustomerID]],Customers[CustomerID],Customers[CustomerName])</f>
        <v>Elmarie Mbatha</v>
      </c>
      <c r="F2569" t="s">
        <v>155</v>
      </c>
      <c r="G2569" t="str">
        <f>_xlfn.XLOOKUP(Orders_CLEAN[[#This Row],[ProductID]],Products[ProductID],Products[ProductName])</f>
        <v>Monitors Model 1</v>
      </c>
      <c r="H2569" t="str">
        <f>_xlfn.XLOOKUP(Orders_CLEAN[[#This Row],[ProductName]],Products[ProductName],Products[Category])</f>
        <v>Technology</v>
      </c>
      <c r="I2569" s="6">
        <f>_xlfn.XLOOKUP(Orders_CLEAN[[#This Row],[ProductID]],Products[ProductID],Products[Cost])</f>
        <v>757.28</v>
      </c>
      <c r="J2569">
        <v>12</v>
      </c>
      <c r="K2569" s="6">
        <v>1165.56</v>
      </c>
      <c r="L2569" s="7">
        <v>0</v>
      </c>
      <c r="M2569" t="s">
        <v>27</v>
      </c>
      <c r="N2569" t="s">
        <v>14</v>
      </c>
      <c r="O2569" t="str">
        <f>_xlfn.XLOOKUP(Orders_CLEAN[[#This Row],[Region]],Region_lookup[RegionCode],Region_lookup[RegionName])</f>
        <v>Western Cape</v>
      </c>
      <c r="P2569" t="s">
        <v>93</v>
      </c>
      <c r="Q2569" t="str">
        <f>_xlfn.XLOOKUP(Orders_CLEAN[[#This Row],[EmployeeID]],Employees[EmployeeID],Employees[EmployeeName])</f>
        <v>Anja Zulu</v>
      </c>
      <c r="R2569" s="8">
        <f>Orders_CLEAN[[#This Row],[Quantity]]*Orders_CLEAN[[#This Row],[UnitPrice]]*(1-Orders_CLEAN[[#This Row],[Discount]])</f>
        <v>13986.72</v>
      </c>
      <c r="S2569" s="8">
        <f>Orders_CLEAN[[#This Row],[Cost]]*Orders_CLEAN[[#This Row],[Quantity]]</f>
        <v>9087.36</v>
      </c>
      <c r="T2569" s="8">
        <f>Orders_CLEAN[[#This Row],[LineTotal]]-Orders_CLEAN[[#This Row],[LineCost]]</f>
        <v>4899.3599999999988</v>
      </c>
      <c r="U2569" s="8" t="str">
        <f>IFERROR(IF(Orders_CLEAN[[#This Row],[Profit]]/Orders_CLEAN[[#This Row],[LineTotal]]&gt;0.3, "High", IF(Orders_CLEAN[[#This Row],[Profit]]/Orders_CLEAN[[#This Row],[LineTotal]]&gt;=0.15, "Medium", "Low")), "Quantity Error!")</f>
        <v>High</v>
      </c>
      <c r="V2569" s="8" t="str">
        <f>IF(COUNTIF(Returns[OrderID], Orders_CLEAN[[#This Row],[OrderID]])&gt;0, "Yes", "No")</f>
        <v>No</v>
      </c>
      <c r="W2569" s="19">
        <f>IF(Orders_CLEAN[[#This Row],[Returned]]="Yes",1,0)</f>
        <v>0</v>
      </c>
    </row>
    <row r="2570" spans="1:23" x14ac:dyDescent="0.2">
      <c r="A2570" t="s">
        <v>3498</v>
      </c>
      <c r="B2570" s="5">
        <v>45635</v>
      </c>
      <c r="C2570" s="5" t="str">
        <f>IF(Orders_CLEAN[[#This Row],[Quantity]]="", "Quantity Error!", "Q"&amp;ROUNDUP(MONTH(Orders_CLEAN[[#This Row],[OrderDate]])/3,0))</f>
        <v>Q4</v>
      </c>
      <c r="D2570" t="s">
        <v>259</v>
      </c>
      <c r="E2570" t="str">
        <f>_xlfn.XLOOKUP(Orders_CLEAN[[#This Row],[CustomerID]],Customers[CustomerID],Customers[CustomerName])</f>
        <v>Pieter Mahlangu</v>
      </c>
      <c r="F2570" t="s">
        <v>195</v>
      </c>
      <c r="G2570" t="str">
        <f>_xlfn.XLOOKUP(Orders_CLEAN[[#This Row],[ProductID]],Products[ProductID],Products[ProductName])</f>
        <v>Printers Model 2</v>
      </c>
      <c r="H2570" t="str">
        <f>_xlfn.XLOOKUP(Orders_CLEAN[[#This Row],[ProductName]],Products[ProductName],Products[Category])</f>
        <v>Technology</v>
      </c>
      <c r="I2570" s="6">
        <f>_xlfn.XLOOKUP(Orders_CLEAN[[#This Row],[ProductID]],Products[ProductID],Products[Cost])</f>
        <v>338.21</v>
      </c>
      <c r="J2570">
        <v>3</v>
      </c>
      <c r="K2570" s="6">
        <v>661.25</v>
      </c>
      <c r="L2570" s="7">
        <v>0</v>
      </c>
      <c r="M2570" t="s">
        <v>13</v>
      </c>
      <c r="N2570" t="s">
        <v>47</v>
      </c>
      <c r="O2570" t="str">
        <f>_xlfn.XLOOKUP(Orders_CLEAN[[#This Row],[Region]],Region_lookup[RegionCode],Region_lookup[RegionName])</f>
        <v>Eastern Cape</v>
      </c>
      <c r="P2570" t="s">
        <v>48</v>
      </c>
      <c r="Q2570" t="str">
        <f>_xlfn.XLOOKUP(Orders_CLEAN[[#This Row],[EmployeeID]],Employees[EmployeeID],Employees[EmployeeName])</f>
        <v>Sipho Ndlovu</v>
      </c>
      <c r="R2570" s="8">
        <f>Orders_CLEAN[[#This Row],[Quantity]]*Orders_CLEAN[[#This Row],[UnitPrice]]*(1-Orders_CLEAN[[#This Row],[Discount]])</f>
        <v>1983.75</v>
      </c>
      <c r="S2570" s="8">
        <f>Orders_CLEAN[[#This Row],[Cost]]*Orders_CLEAN[[#This Row],[Quantity]]</f>
        <v>1014.6299999999999</v>
      </c>
      <c r="T2570" s="8">
        <f>Orders_CLEAN[[#This Row],[LineTotal]]-Orders_CLEAN[[#This Row],[LineCost]]</f>
        <v>969.12000000000012</v>
      </c>
      <c r="U2570" s="8" t="str">
        <f>IFERROR(IF(Orders_CLEAN[[#This Row],[Profit]]/Orders_CLEAN[[#This Row],[LineTotal]]&gt;0.3, "High", IF(Orders_CLEAN[[#This Row],[Profit]]/Orders_CLEAN[[#This Row],[LineTotal]]&gt;=0.15, "Medium", "Low")), "Quantity Error!")</f>
        <v>High</v>
      </c>
      <c r="V2570" s="8" t="str">
        <f>IF(COUNTIF(Returns[OrderID], Orders_CLEAN[[#This Row],[OrderID]])&gt;0, "Yes", "No")</f>
        <v>No</v>
      </c>
      <c r="W2570" s="19">
        <f>IF(Orders_CLEAN[[#This Row],[Returned]]="Yes",1,0)</f>
        <v>0</v>
      </c>
    </row>
    <row r="2571" spans="1:23" x14ac:dyDescent="0.2">
      <c r="A2571" t="s">
        <v>3499</v>
      </c>
      <c r="B2571" s="5">
        <v>45527</v>
      </c>
      <c r="C2571" s="5" t="str">
        <f>IF(Orders_CLEAN[[#This Row],[Quantity]]="", "Quantity Error!", "Q"&amp;ROUNDUP(MONTH(Orders_CLEAN[[#This Row],[OrderDate]])/3,0))</f>
        <v>Q3</v>
      </c>
      <c r="D2571" t="s">
        <v>458</v>
      </c>
      <c r="E2571" t="str">
        <f>_xlfn.XLOOKUP(Orders_CLEAN[[#This Row],[CustomerID]],Customers[CustomerID],Customers[CustomerName])</f>
        <v>Pieter Nkosi</v>
      </c>
      <c r="F2571" t="s">
        <v>88</v>
      </c>
      <c r="G2571" t="str">
        <f>_xlfn.XLOOKUP(Orders_CLEAN[[#This Row],[ProductID]],Products[ProductID],Products[ProductName])</f>
        <v>Tables Model 2</v>
      </c>
      <c r="H2571" t="str">
        <f>_xlfn.XLOOKUP(Orders_CLEAN[[#This Row],[ProductName]],Products[ProductName],Products[Category])</f>
        <v>Furniture</v>
      </c>
      <c r="I2571" s="6">
        <f>_xlfn.XLOOKUP(Orders_CLEAN[[#This Row],[ProductID]],Products[ProductID],Products[Cost])</f>
        <v>752.53</v>
      </c>
      <c r="J2571">
        <v>4</v>
      </c>
      <c r="K2571" s="6">
        <v>1018.12</v>
      </c>
      <c r="L2571" s="7">
        <v>0</v>
      </c>
      <c r="M2571" t="s">
        <v>27</v>
      </c>
      <c r="N2571" t="s">
        <v>31</v>
      </c>
      <c r="O2571" t="str">
        <f>_xlfn.XLOOKUP(Orders_CLEAN[[#This Row],[Region]],Region_lookup[RegionCode],Region_lookup[RegionName])</f>
        <v>Gauteng</v>
      </c>
      <c r="P2571" t="s">
        <v>52</v>
      </c>
      <c r="Q2571" t="str">
        <f>_xlfn.XLOOKUP(Orders_CLEAN[[#This Row],[EmployeeID]],Employees[EmployeeID],Employees[EmployeeName])</f>
        <v>Precious Mbatha</v>
      </c>
      <c r="R2571" s="8">
        <f>Orders_CLEAN[[#This Row],[Quantity]]*Orders_CLEAN[[#This Row],[UnitPrice]]*(1-Orders_CLEAN[[#This Row],[Discount]])</f>
        <v>4072.48</v>
      </c>
      <c r="S2571" s="8">
        <f>Orders_CLEAN[[#This Row],[Cost]]*Orders_CLEAN[[#This Row],[Quantity]]</f>
        <v>3010.12</v>
      </c>
      <c r="T2571" s="8">
        <f>Orders_CLEAN[[#This Row],[LineTotal]]-Orders_CLEAN[[#This Row],[LineCost]]</f>
        <v>1062.3600000000001</v>
      </c>
      <c r="U2571" s="8" t="str">
        <f>IFERROR(IF(Orders_CLEAN[[#This Row],[Profit]]/Orders_CLEAN[[#This Row],[LineTotal]]&gt;0.3, "High", IF(Orders_CLEAN[[#This Row],[Profit]]/Orders_CLEAN[[#This Row],[LineTotal]]&gt;=0.15, "Medium", "Low")), "Quantity Error!")</f>
        <v>Medium</v>
      </c>
      <c r="V2571" s="8" t="str">
        <f>IF(COUNTIF(Returns[OrderID], Orders_CLEAN[[#This Row],[OrderID]])&gt;0, "Yes", "No")</f>
        <v>No</v>
      </c>
      <c r="W2571" s="19">
        <f>IF(Orders_CLEAN[[#This Row],[Returned]]="Yes",1,0)</f>
        <v>0</v>
      </c>
    </row>
    <row r="2572" spans="1:23" x14ac:dyDescent="0.2">
      <c r="A2572" t="s">
        <v>3500</v>
      </c>
      <c r="B2572" s="5">
        <v>45676</v>
      </c>
      <c r="C2572" s="5" t="str">
        <f>IF(Orders_CLEAN[[#This Row],[Quantity]]="", "Quantity Error!", "Q"&amp;ROUNDUP(MONTH(Orders_CLEAN[[#This Row],[OrderDate]])/3,0))</f>
        <v>Q1</v>
      </c>
      <c r="D2572" t="s">
        <v>570</v>
      </c>
      <c r="E2572" t="str">
        <f>_xlfn.XLOOKUP(Orders_CLEAN[[#This Row],[CustomerID]],Customers[CustomerID],Customers[CustomerName])</f>
        <v>Werner Joubert</v>
      </c>
      <c r="F2572" t="s">
        <v>61</v>
      </c>
      <c r="G2572" t="str">
        <f>_xlfn.XLOOKUP(Orders_CLEAN[[#This Row],[ProductID]],Products[ProductID],Products[ProductName])</f>
        <v>Laptops Model 4</v>
      </c>
      <c r="H2572" t="str">
        <f>_xlfn.XLOOKUP(Orders_CLEAN[[#This Row],[ProductName]],Products[ProductName],Products[Category])</f>
        <v>Technology</v>
      </c>
      <c r="I2572" s="6">
        <f>_xlfn.XLOOKUP(Orders_CLEAN[[#This Row],[ProductID]],Products[ProductID],Products[Cost])</f>
        <v>329.6</v>
      </c>
      <c r="J2572">
        <v>11</v>
      </c>
      <c r="K2572" s="6">
        <v>455.77</v>
      </c>
      <c r="L2572" s="7">
        <v>0</v>
      </c>
      <c r="M2572" t="s">
        <v>27</v>
      </c>
      <c r="N2572" t="s">
        <v>21</v>
      </c>
      <c r="O2572" t="str">
        <f>_xlfn.XLOOKUP(Orders_CLEAN[[#This Row],[Region]],Region_lookup[RegionCode],Region_lookup[RegionName])</f>
        <v>KwaZulu-Natal</v>
      </c>
      <c r="P2572" t="s">
        <v>97</v>
      </c>
      <c r="Q2572" t="str">
        <f>_xlfn.XLOOKUP(Orders_CLEAN[[#This Row],[EmployeeID]],Employees[EmployeeID],Employees[EmployeeName])</f>
        <v>Bongani Sithole</v>
      </c>
      <c r="R2572" s="8">
        <f>Orders_CLEAN[[#This Row],[Quantity]]*Orders_CLEAN[[#This Row],[UnitPrice]]*(1-Orders_CLEAN[[#This Row],[Discount]])</f>
        <v>5013.4699999999993</v>
      </c>
      <c r="S2572" s="8">
        <f>Orders_CLEAN[[#This Row],[Cost]]*Orders_CLEAN[[#This Row],[Quantity]]</f>
        <v>3625.6000000000004</v>
      </c>
      <c r="T2572" s="8">
        <f>Orders_CLEAN[[#This Row],[LineTotal]]-Orders_CLEAN[[#This Row],[LineCost]]</f>
        <v>1387.869999999999</v>
      </c>
      <c r="U2572" s="8" t="str">
        <f>IFERROR(IF(Orders_CLEAN[[#This Row],[Profit]]/Orders_CLEAN[[#This Row],[LineTotal]]&gt;0.3, "High", IF(Orders_CLEAN[[#This Row],[Profit]]/Orders_CLEAN[[#This Row],[LineTotal]]&gt;=0.15, "Medium", "Low")), "Quantity Error!")</f>
        <v>Medium</v>
      </c>
      <c r="V2572" s="8" t="str">
        <f>IF(COUNTIF(Returns[OrderID], Orders_CLEAN[[#This Row],[OrderID]])&gt;0, "Yes", "No")</f>
        <v>No</v>
      </c>
      <c r="W2572" s="19">
        <f>IF(Orders_CLEAN[[#This Row],[Returned]]="Yes",1,0)</f>
        <v>0</v>
      </c>
    </row>
    <row r="2573" spans="1:23" x14ac:dyDescent="0.2">
      <c r="A2573" t="s">
        <v>3501</v>
      </c>
      <c r="B2573" s="5">
        <v>45562</v>
      </c>
      <c r="C2573" s="5" t="str">
        <f>IF(Orders_CLEAN[[#This Row],[Quantity]]="", "Quantity Error!", "Q"&amp;ROUNDUP(MONTH(Orders_CLEAN[[#This Row],[OrderDate]])/3,0))</f>
        <v>Q3</v>
      </c>
      <c r="D2573" t="s">
        <v>230</v>
      </c>
      <c r="E2573" t="str">
        <f>_xlfn.XLOOKUP(Orders_CLEAN[[#This Row],[CustomerID]],Customers[CustomerID],Customers[CustomerName])</f>
        <v>Kagiso Fourie</v>
      </c>
      <c r="F2573" t="s">
        <v>30</v>
      </c>
      <c r="G2573" t="str">
        <f>_xlfn.XLOOKUP(Orders_CLEAN[[#This Row],[ProductID]],Products[ProductID],Products[ProductName])</f>
        <v>Paper Model 4</v>
      </c>
      <c r="H2573" t="str">
        <f>_xlfn.XLOOKUP(Orders_CLEAN[[#This Row],[ProductName]],Products[ProductName],Products[Category])</f>
        <v>Office Supplies</v>
      </c>
      <c r="I2573" s="6">
        <f>_xlfn.XLOOKUP(Orders_CLEAN[[#This Row],[ProductID]],Products[ProductID],Products[Cost])</f>
        <v>528.29</v>
      </c>
      <c r="J2573">
        <v>12</v>
      </c>
      <c r="K2573" s="6">
        <v>798.12</v>
      </c>
      <c r="L2573" s="7">
        <v>0.15</v>
      </c>
      <c r="M2573" t="s">
        <v>27</v>
      </c>
      <c r="N2573" t="s">
        <v>47</v>
      </c>
      <c r="O2573" t="str">
        <f>_xlfn.XLOOKUP(Orders_CLEAN[[#This Row],[Region]],Region_lookup[RegionCode],Region_lookup[RegionName])</f>
        <v>Eastern Cape</v>
      </c>
      <c r="P2573" t="s">
        <v>48</v>
      </c>
      <c r="Q2573" t="str">
        <f>_xlfn.XLOOKUP(Orders_CLEAN[[#This Row],[EmployeeID]],Employees[EmployeeID],Employees[EmployeeName])</f>
        <v>Sipho Ndlovu</v>
      </c>
      <c r="R2573" s="8">
        <f>Orders_CLEAN[[#This Row],[Quantity]]*Orders_CLEAN[[#This Row],[UnitPrice]]*(1-Orders_CLEAN[[#This Row],[Discount]])</f>
        <v>8140.8240000000005</v>
      </c>
      <c r="S2573" s="8">
        <f>Orders_CLEAN[[#This Row],[Cost]]*Orders_CLEAN[[#This Row],[Quantity]]</f>
        <v>6339.48</v>
      </c>
      <c r="T2573" s="8">
        <f>Orders_CLEAN[[#This Row],[LineTotal]]-Orders_CLEAN[[#This Row],[LineCost]]</f>
        <v>1801.344000000001</v>
      </c>
      <c r="U2573" s="8" t="str">
        <f>IFERROR(IF(Orders_CLEAN[[#This Row],[Profit]]/Orders_CLEAN[[#This Row],[LineTotal]]&gt;0.3, "High", IF(Orders_CLEAN[[#This Row],[Profit]]/Orders_CLEAN[[#This Row],[LineTotal]]&gt;=0.15, "Medium", "Low")), "Quantity Error!")</f>
        <v>Medium</v>
      </c>
      <c r="V2573" s="8" t="str">
        <f>IF(COUNTIF(Returns[OrderID], Orders_CLEAN[[#This Row],[OrderID]])&gt;0, "Yes", "No")</f>
        <v>No</v>
      </c>
      <c r="W2573" s="19">
        <f>IF(Orders_CLEAN[[#This Row],[Returned]]="Yes",1,0)</f>
        <v>0</v>
      </c>
    </row>
    <row r="2574" spans="1:23" x14ac:dyDescent="0.2">
      <c r="A2574" t="s">
        <v>3502</v>
      </c>
      <c r="B2574" s="5">
        <v>45700</v>
      </c>
      <c r="C2574" s="5" t="str">
        <f>IF(Orders_CLEAN[[#This Row],[Quantity]]="", "Quantity Error!", "Q"&amp;ROUNDUP(MONTH(Orders_CLEAN[[#This Row],[OrderDate]])/3,0))</f>
        <v>Q1</v>
      </c>
      <c r="D2574" t="s">
        <v>351</v>
      </c>
      <c r="E2574" t="str">
        <f>_xlfn.XLOOKUP(Orders_CLEAN[[#This Row],[CustomerID]],Customers[CustomerID],Customers[CustomerName])</f>
        <v>Riaan Joubert</v>
      </c>
      <c r="F2574" t="s">
        <v>73</v>
      </c>
      <c r="G2574" t="str">
        <f>_xlfn.XLOOKUP(Orders_CLEAN[[#This Row],[ProductID]],Products[ProductID],Products[ProductName])</f>
        <v>Tables Model 1</v>
      </c>
      <c r="H2574" t="str">
        <f>_xlfn.XLOOKUP(Orders_CLEAN[[#This Row],[ProductName]],Products[ProductName],Products[Category])</f>
        <v>Furniture</v>
      </c>
      <c r="I2574" s="6">
        <f>_xlfn.XLOOKUP(Orders_CLEAN[[#This Row],[ProductID]],Products[ProductID],Products[Cost])</f>
        <v>469.73</v>
      </c>
      <c r="J2574">
        <v>10</v>
      </c>
      <c r="K2574" s="6">
        <v>954.16</v>
      </c>
      <c r="L2574" s="7">
        <v>0</v>
      </c>
      <c r="M2574" t="s">
        <v>62</v>
      </c>
      <c r="N2574" t="s">
        <v>14</v>
      </c>
      <c r="O2574" t="str">
        <f>_xlfn.XLOOKUP(Orders_CLEAN[[#This Row],[Region]],Region_lookup[RegionCode],Region_lookup[RegionName])</f>
        <v>Western Cape</v>
      </c>
      <c r="P2574" t="s">
        <v>93</v>
      </c>
      <c r="Q2574" t="str">
        <f>_xlfn.XLOOKUP(Orders_CLEAN[[#This Row],[EmployeeID]],Employees[EmployeeID],Employees[EmployeeName])</f>
        <v>Anja Zulu</v>
      </c>
      <c r="R2574" s="8">
        <f>Orders_CLEAN[[#This Row],[Quantity]]*Orders_CLEAN[[#This Row],[UnitPrice]]*(1-Orders_CLEAN[[#This Row],[Discount]])</f>
        <v>9541.6</v>
      </c>
      <c r="S2574" s="8">
        <f>Orders_CLEAN[[#This Row],[Cost]]*Orders_CLEAN[[#This Row],[Quantity]]</f>
        <v>4697.3</v>
      </c>
      <c r="T2574" s="8">
        <f>Orders_CLEAN[[#This Row],[LineTotal]]-Orders_CLEAN[[#This Row],[LineCost]]</f>
        <v>4844.3</v>
      </c>
      <c r="U2574" s="8" t="str">
        <f>IFERROR(IF(Orders_CLEAN[[#This Row],[Profit]]/Orders_CLEAN[[#This Row],[LineTotal]]&gt;0.3, "High", IF(Orders_CLEAN[[#This Row],[Profit]]/Orders_CLEAN[[#This Row],[LineTotal]]&gt;=0.15, "Medium", "Low")), "Quantity Error!")</f>
        <v>High</v>
      </c>
      <c r="V2574" s="8" t="str">
        <f>IF(COUNTIF(Returns[OrderID], Orders_CLEAN[[#This Row],[OrderID]])&gt;0, "Yes", "No")</f>
        <v>No</v>
      </c>
      <c r="W2574" s="19">
        <f>IF(Orders_CLEAN[[#This Row],[Returned]]="Yes",1,0)</f>
        <v>0</v>
      </c>
    </row>
    <row r="2575" spans="1:23" x14ac:dyDescent="0.2">
      <c r="A2575" t="s">
        <v>3503</v>
      </c>
      <c r="B2575" s="5">
        <v>45404</v>
      </c>
      <c r="C2575" s="5" t="str">
        <f>IF(Orders_CLEAN[[#This Row],[Quantity]]="", "Quantity Error!", "Q"&amp;ROUNDUP(MONTH(Orders_CLEAN[[#This Row],[OrderDate]])/3,0))</f>
        <v>Q2</v>
      </c>
      <c r="D2575" t="s">
        <v>141</v>
      </c>
      <c r="E2575" t="str">
        <f>_xlfn.XLOOKUP(Orders_CLEAN[[#This Row],[CustomerID]],Customers[CustomerID],Customers[CustomerName])</f>
        <v>Anja Molefe</v>
      </c>
      <c r="F2575" t="s">
        <v>144</v>
      </c>
      <c r="G2575" t="str">
        <f>_xlfn.XLOOKUP(Orders_CLEAN[[#This Row],[ProductID]],Products[ProductID],Products[ProductName])</f>
        <v>Bookcases Model 1</v>
      </c>
      <c r="H2575" t="str">
        <f>_xlfn.XLOOKUP(Orders_CLEAN[[#This Row],[ProductName]],Products[ProductName],Products[Category])</f>
        <v>Furniture</v>
      </c>
      <c r="I2575" s="6">
        <f>_xlfn.XLOOKUP(Orders_CLEAN[[#This Row],[ProductID]],Products[ProductID],Products[Cost])</f>
        <v>644.65</v>
      </c>
      <c r="J2575">
        <v>11</v>
      </c>
      <c r="K2575" s="6">
        <v>1029.82</v>
      </c>
      <c r="L2575" s="7">
        <v>0.1</v>
      </c>
      <c r="M2575" t="s">
        <v>13</v>
      </c>
      <c r="N2575" t="s">
        <v>14</v>
      </c>
      <c r="O2575" t="str">
        <f>_xlfn.XLOOKUP(Orders_CLEAN[[#This Row],[Region]],Region_lookup[RegionCode],Region_lookup[RegionName])</f>
        <v>Western Cape</v>
      </c>
      <c r="P2575" t="s">
        <v>15</v>
      </c>
      <c r="Q2575" t="str">
        <f>_xlfn.XLOOKUP(Orders_CLEAN[[#This Row],[EmployeeID]],Employees[EmployeeID],Employees[EmployeeName])</f>
        <v>Anja Fourie</v>
      </c>
      <c r="R2575" s="8">
        <f>Orders_CLEAN[[#This Row],[Quantity]]*Orders_CLEAN[[#This Row],[UnitPrice]]*(1-Orders_CLEAN[[#This Row],[Discount]])</f>
        <v>10195.217999999999</v>
      </c>
      <c r="S2575" s="8">
        <f>Orders_CLEAN[[#This Row],[Cost]]*Orders_CLEAN[[#This Row],[Quantity]]</f>
        <v>7091.15</v>
      </c>
      <c r="T2575" s="8">
        <f>Orders_CLEAN[[#This Row],[LineTotal]]-Orders_CLEAN[[#This Row],[LineCost]]</f>
        <v>3104.0679999999993</v>
      </c>
      <c r="U2575" s="8" t="str">
        <f>IFERROR(IF(Orders_CLEAN[[#This Row],[Profit]]/Orders_CLEAN[[#This Row],[LineTotal]]&gt;0.3, "High", IF(Orders_CLEAN[[#This Row],[Profit]]/Orders_CLEAN[[#This Row],[LineTotal]]&gt;=0.15, "Medium", "Low")), "Quantity Error!")</f>
        <v>High</v>
      </c>
      <c r="V2575" s="8" t="str">
        <f>IF(COUNTIF(Returns[OrderID], Orders_CLEAN[[#This Row],[OrderID]])&gt;0, "Yes", "No")</f>
        <v>No</v>
      </c>
      <c r="W2575" s="19">
        <f>IF(Orders_CLEAN[[#This Row],[Returned]]="Yes",1,0)</f>
        <v>0</v>
      </c>
    </row>
    <row r="2576" spans="1:23" x14ac:dyDescent="0.2">
      <c r="A2576" t="s">
        <v>3505</v>
      </c>
      <c r="B2576" s="5">
        <v>45318</v>
      </c>
      <c r="C2576" s="5" t="str">
        <f>IF(Orders_CLEAN[[#This Row],[Quantity]]="", "Quantity Error!", "Q"&amp;ROUNDUP(MONTH(Orders_CLEAN[[#This Row],[OrderDate]])/3,0))</f>
        <v>Q1</v>
      </c>
      <c r="D2576" t="s">
        <v>135</v>
      </c>
      <c r="E2576" t="str">
        <f>_xlfn.XLOOKUP(Orders_CLEAN[[#This Row],[CustomerID]],Customers[CustomerID],Customers[CustomerName])</f>
        <v>Nomvula Mbatha</v>
      </c>
      <c r="F2576" t="s">
        <v>69</v>
      </c>
      <c r="G2576" t="str">
        <f>_xlfn.XLOOKUP(Orders_CLEAN[[#This Row],[ProductID]],Products[ProductID],Products[ProductName])</f>
        <v>Paper Model 2</v>
      </c>
      <c r="H2576" t="str">
        <f>_xlfn.XLOOKUP(Orders_CLEAN[[#This Row],[ProductName]],Products[ProductName],Products[Category])</f>
        <v>Office Supplies</v>
      </c>
      <c r="I2576" s="6">
        <f>_xlfn.XLOOKUP(Orders_CLEAN[[#This Row],[ProductID]],Products[ProductID],Products[Cost])</f>
        <v>461.98</v>
      </c>
      <c r="J2576">
        <v>4</v>
      </c>
      <c r="K2576" s="6">
        <v>1013.15</v>
      </c>
      <c r="L2576" s="7">
        <v>0.1</v>
      </c>
      <c r="M2576" t="s">
        <v>27</v>
      </c>
      <c r="N2576" t="s">
        <v>47</v>
      </c>
      <c r="O2576" t="str">
        <f>_xlfn.XLOOKUP(Orders_CLEAN[[#This Row],[Region]],Region_lookup[RegionCode],Region_lookup[RegionName])</f>
        <v>Eastern Cape</v>
      </c>
      <c r="P2576" t="s">
        <v>58</v>
      </c>
      <c r="Q2576" t="str">
        <f>_xlfn.XLOOKUP(Orders_CLEAN[[#This Row],[EmployeeID]],Employees[EmployeeID],Employees[EmployeeName])</f>
        <v>Palesa Steyn</v>
      </c>
      <c r="R2576" s="8">
        <f>Orders_CLEAN[[#This Row],[Quantity]]*Orders_CLEAN[[#This Row],[UnitPrice]]*(1-Orders_CLEAN[[#This Row],[Discount]])</f>
        <v>3647.34</v>
      </c>
      <c r="S2576" s="8">
        <f>Orders_CLEAN[[#This Row],[Cost]]*Orders_CLEAN[[#This Row],[Quantity]]</f>
        <v>1847.92</v>
      </c>
      <c r="T2576" s="8">
        <f>Orders_CLEAN[[#This Row],[LineTotal]]-Orders_CLEAN[[#This Row],[LineCost]]</f>
        <v>1799.42</v>
      </c>
      <c r="U2576" s="8" t="str">
        <f>IFERROR(IF(Orders_CLEAN[[#This Row],[Profit]]/Orders_CLEAN[[#This Row],[LineTotal]]&gt;0.3, "High", IF(Orders_CLEAN[[#This Row],[Profit]]/Orders_CLEAN[[#This Row],[LineTotal]]&gt;=0.15, "Medium", "Low")), "Quantity Error!")</f>
        <v>High</v>
      </c>
      <c r="V2576" s="8" t="str">
        <f>IF(COUNTIF(Returns[OrderID], Orders_CLEAN[[#This Row],[OrderID]])&gt;0, "Yes", "No")</f>
        <v>No</v>
      </c>
      <c r="W2576" s="19">
        <f>IF(Orders_CLEAN[[#This Row],[Returned]]="Yes",1,0)</f>
        <v>0</v>
      </c>
    </row>
    <row r="2577" spans="1:23" x14ac:dyDescent="0.2">
      <c r="A2577" t="s">
        <v>3506</v>
      </c>
      <c r="B2577" s="5">
        <v>45642</v>
      </c>
      <c r="C2577" s="5" t="str">
        <f>IF(Orders_CLEAN[[#This Row],[Quantity]]="", "Quantity Error!", "Q"&amp;ROUNDUP(MONTH(Orders_CLEAN[[#This Row],[OrderDate]])/3,0))</f>
        <v>Q4</v>
      </c>
      <c r="D2577" t="s">
        <v>285</v>
      </c>
      <c r="E2577" t="str">
        <f>_xlfn.XLOOKUP(Orders_CLEAN[[#This Row],[CustomerID]],Customers[CustomerID],Customers[CustomerName])</f>
        <v>Francois Fourie</v>
      </c>
      <c r="F2577" t="s">
        <v>92</v>
      </c>
      <c r="G2577" t="str">
        <f>_xlfn.XLOOKUP(Orders_CLEAN[[#This Row],[ProductID]],Products[ProductID],Products[ProductName])</f>
        <v>Accessories Model 3</v>
      </c>
      <c r="H2577" t="str">
        <f>_xlfn.XLOOKUP(Orders_CLEAN[[#This Row],[ProductName]],Products[ProductName],Products[Category])</f>
        <v>Technology</v>
      </c>
      <c r="I2577" s="6">
        <f>_xlfn.XLOOKUP(Orders_CLEAN[[#This Row],[ProductID]],Products[ProductID],Products[Cost])</f>
        <v>357.49</v>
      </c>
      <c r="J2577">
        <v>9</v>
      </c>
      <c r="K2577" s="6">
        <v>769.69</v>
      </c>
      <c r="L2577" s="7">
        <v>0.15</v>
      </c>
      <c r="M2577" t="s">
        <v>27</v>
      </c>
      <c r="N2577" t="s">
        <v>31</v>
      </c>
      <c r="O2577" t="str">
        <f>_xlfn.XLOOKUP(Orders_CLEAN[[#This Row],[Region]],Region_lookup[RegionCode],Region_lookup[RegionName])</f>
        <v>Gauteng</v>
      </c>
      <c r="P2577" t="s">
        <v>43</v>
      </c>
      <c r="Q2577" t="str">
        <f>_xlfn.XLOOKUP(Orders_CLEAN[[#This Row],[EmployeeID]],Employees[EmployeeID],Employees[EmployeeName])</f>
        <v>Thabo Dlamini</v>
      </c>
      <c r="R2577" s="8">
        <f>Orders_CLEAN[[#This Row],[Quantity]]*Orders_CLEAN[[#This Row],[UnitPrice]]*(1-Orders_CLEAN[[#This Row],[Discount]])</f>
        <v>5888.1285000000007</v>
      </c>
      <c r="S2577" s="8">
        <f>Orders_CLEAN[[#This Row],[Cost]]*Orders_CLEAN[[#This Row],[Quantity]]</f>
        <v>3217.41</v>
      </c>
      <c r="T2577" s="8">
        <f>Orders_CLEAN[[#This Row],[LineTotal]]-Orders_CLEAN[[#This Row],[LineCost]]</f>
        <v>2670.7185000000009</v>
      </c>
      <c r="U2577" s="8" t="str">
        <f>IFERROR(IF(Orders_CLEAN[[#This Row],[Profit]]/Orders_CLEAN[[#This Row],[LineTotal]]&gt;0.3, "High", IF(Orders_CLEAN[[#This Row],[Profit]]/Orders_CLEAN[[#This Row],[LineTotal]]&gt;=0.15, "Medium", "Low")), "Quantity Error!")</f>
        <v>High</v>
      </c>
      <c r="V2577" s="8" t="str">
        <f>IF(COUNTIF(Returns[OrderID], Orders_CLEAN[[#This Row],[OrderID]])&gt;0, "Yes", "No")</f>
        <v>No</v>
      </c>
      <c r="W2577" s="19">
        <f>IF(Orders_CLEAN[[#This Row],[Returned]]="Yes",1,0)</f>
        <v>0</v>
      </c>
    </row>
    <row r="2578" spans="1:23" x14ac:dyDescent="0.2">
      <c r="A2578" t="s">
        <v>3507</v>
      </c>
      <c r="B2578" s="5">
        <v>45752</v>
      </c>
      <c r="C2578" s="5" t="str">
        <f>IF(Orders_CLEAN[[#This Row],[Quantity]]="", "Quantity Error!", "Q"&amp;ROUNDUP(MONTH(Orders_CLEAN[[#This Row],[OrderDate]])/3,0))</f>
        <v>Q2</v>
      </c>
      <c r="D2578" t="s">
        <v>263</v>
      </c>
      <c r="E2578" t="str">
        <f>_xlfn.XLOOKUP(Orders_CLEAN[[#This Row],[CustomerID]],Customers[CustomerID],Customers[CustomerName])</f>
        <v>Kagiso Coetzee</v>
      </c>
      <c r="F2578" t="s">
        <v>166</v>
      </c>
      <c r="G2578" t="str">
        <f>_xlfn.XLOOKUP(Orders_CLEAN[[#This Row],[ProductID]],Products[ProductID],Products[ProductName])</f>
        <v>Monitors Model 2</v>
      </c>
      <c r="H2578" t="str">
        <f>_xlfn.XLOOKUP(Orders_CLEAN[[#This Row],[ProductName]],Products[ProductName],Products[Category])</f>
        <v>Technology</v>
      </c>
      <c r="I2578" s="6">
        <f>_xlfn.XLOOKUP(Orders_CLEAN[[#This Row],[ProductID]],Products[ProductID],Products[Cost])</f>
        <v>396.64</v>
      </c>
      <c r="J2578">
        <v>4</v>
      </c>
      <c r="K2578" s="6">
        <v>532.41999999999996</v>
      </c>
      <c r="L2578" s="7">
        <v>0</v>
      </c>
      <c r="M2578" t="s">
        <v>13</v>
      </c>
      <c r="N2578" t="s">
        <v>14</v>
      </c>
      <c r="O2578" t="str">
        <f>_xlfn.XLOOKUP(Orders_CLEAN[[#This Row],[Region]],Region_lookup[RegionCode],Region_lookup[RegionName])</f>
        <v>Western Cape</v>
      </c>
      <c r="P2578" t="s">
        <v>82</v>
      </c>
      <c r="Q2578" t="str">
        <f>_xlfn.XLOOKUP(Orders_CLEAN[[#This Row],[EmployeeID]],Employees[EmployeeID],Employees[EmployeeName])</f>
        <v>Thabo Pretorius</v>
      </c>
      <c r="R2578" s="8">
        <f>Orders_CLEAN[[#This Row],[Quantity]]*Orders_CLEAN[[#This Row],[UnitPrice]]*(1-Orders_CLEAN[[#This Row],[Discount]])</f>
        <v>2129.6799999999998</v>
      </c>
      <c r="S2578" s="8">
        <f>Orders_CLEAN[[#This Row],[Cost]]*Orders_CLEAN[[#This Row],[Quantity]]</f>
        <v>1586.56</v>
      </c>
      <c r="T2578" s="8">
        <f>Orders_CLEAN[[#This Row],[LineTotal]]-Orders_CLEAN[[#This Row],[LineCost]]</f>
        <v>543.11999999999989</v>
      </c>
      <c r="U2578" s="8" t="str">
        <f>IFERROR(IF(Orders_CLEAN[[#This Row],[Profit]]/Orders_CLEAN[[#This Row],[LineTotal]]&gt;0.3, "High", IF(Orders_CLEAN[[#This Row],[Profit]]/Orders_CLEAN[[#This Row],[LineTotal]]&gt;=0.15, "Medium", "Low")), "Quantity Error!")</f>
        <v>Medium</v>
      </c>
      <c r="V2578" s="8" t="str">
        <f>IF(COUNTIF(Returns[OrderID], Orders_CLEAN[[#This Row],[OrderID]])&gt;0, "Yes", "No")</f>
        <v>No</v>
      </c>
      <c r="W2578" s="19">
        <f>IF(Orders_CLEAN[[#This Row],[Returned]]="Yes",1,0)</f>
        <v>0</v>
      </c>
    </row>
    <row r="2579" spans="1:23" x14ac:dyDescent="0.2">
      <c r="A2579" t="s">
        <v>3508</v>
      </c>
      <c r="B2579" s="5">
        <v>45471</v>
      </c>
      <c r="C2579" s="5" t="str">
        <f>IF(Orders_CLEAN[[#This Row],[Quantity]]="", "Quantity Error!", "Q"&amp;ROUNDUP(MONTH(Orders_CLEAN[[#This Row],[OrderDate]])/3,0))</f>
        <v>Q2</v>
      </c>
      <c r="D2579" t="s">
        <v>342</v>
      </c>
      <c r="E2579" t="str">
        <f>_xlfn.XLOOKUP(Orders_CLEAN[[#This Row],[CustomerID]],Customers[CustomerID],Customers[CustomerName])</f>
        <v>Nomsa Sithole</v>
      </c>
      <c r="F2579" t="s">
        <v>65</v>
      </c>
      <c r="G2579" t="str">
        <f>_xlfn.XLOOKUP(Orders_CLEAN[[#This Row],[ProductID]],Products[ProductID],Products[ProductName])</f>
        <v>Bookcases Model 2</v>
      </c>
      <c r="H2579" t="str">
        <f>_xlfn.XLOOKUP(Orders_CLEAN[[#This Row],[ProductName]],Products[ProductName],Products[Category])</f>
        <v>Furniture</v>
      </c>
      <c r="I2579" s="6">
        <f>_xlfn.XLOOKUP(Orders_CLEAN[[#This Row],[ProductID]],Products[ProductID],Products[Cost])</f>
        <v>633.59</v>
      </c>
      <c r="J2579">
        <v>1</v>
      </c>
      <c r="K2579" s="6">
        <v>800.37</v>
      </c>
      <c r="L2579" s="7">
        <v>0.1</v>
      </c>
      <c r="M2579" t="s">
        <v>62</v>
      </c>
      <c r="N2579" t="s">
        <v>21</v>
      </c>
      <c r="O2579" t="str">
        <f>_xlfn.XLOOKUP(Orders_CLEAN[[#This Row],[Region]],Region_lookup[RegionCode],Region_lookup[RegionName])</f>
        <v>KwaZulu-Natal</v>
      </c>
      <c r="P2579" t="s">
        <v>22</v>
      </c>
      <c r="Q2579" t="str">
        <f>_xlfn.XLOOKUP(Orders_CLEAN[[#This Row],[EmployeeID]],Employees[EmployeeID],Employees[EmployeeName])</f>
        <v>Thabo Le Roux</v>
      </c>
      <c r="R2579" s="8">
        <f>Orders_CLEAN[[#This Row],[Quantity]]*Orders_CLEAN[[#This Row],[UnitPrice]]*(1-Orders_CLEAN[[#This Row],[Discount]])</f>
        <v>720.33299999999997</v>
      </c>
      <c r="S2579" s="8">
        <f>Orders_CLEAN[[#This Row],[Cost]]*Orders_CLEAN[[#This Row],[Quantity]]</f>
        <v>633.59</v>
      </c>
      <c r="T2579" s="8">
        <f>Orders_CLEAN[[#This Row],[LineTotal]]-Orders_CLEAN[[#This Row],[LineCost]]</f>
        <v>86.742999999999938</v>
      </c>
      <c r="U2579" s="8" t="str">
        <f>IFERROR(IF(Orders_CLEAN[[#This Row],[Profit]]/Orders_CLEAN[[#This Row],[LineTotal]]&gt;0.3, "High", IF(Orders_CLEAN[[#This Row],[Profit]]/Orders_CLEAN[[#This Row],[LineTotal]]&gt;=0.15, "Medium", "Low")), "Quantity Error!")</f>
        <v>Low</v>
      </c>
      <c r="V2579" s="8" t="str">
        <f>IF(COUNTIF(Returns[OrderID], Orders_CLEAN[[#This Row],[OrderID]])&gt;0, "Yes", "No")</f>
        <v>No</v>
      </c>
      <c r="W2579" s="19">
        <f>IF(Orders_CLEAN[[#This Row],[Returned]]="Yes",1,0)</f>
        <v>0</v>
      </c>
    </row>
    <row r="2580" spans="1:23" x14ac:dyDescent="0.2">
      <c r="A2580" t="s">
        <v>3510</v>
      </c>
      <c r="B2580" s="5">
        <v>45308</v>
      </c>
      <c r="C2580" s="5" t="str">
        <f>IF(Orders_CLEAN[[#This Row],[Quantity]]="", "Quantity Error!", "Q"&amp;ROUNDUP(MONTH(Orders_CLEAN[[#This Row],[OrderDate]])/3,0))</f>
        <v>Q1</v>
      </c>
      <c r="D2580" t="s">
        <v>263</v>
      </c>
      <c r="E2580" t="str">
        <f>_xlfn.XLOOKUP(Orders_CLEAN[[#This Row],[CustomerID]],Customers[CustomerID],Customers[CustomerName])</f>
        <v>Kagiso Coetzee</v>
      </c>
      <c r="F2580" t="s">
        <v>114</v>
      </c>
      <c r="G2580" t="str">
        <f>_xlfn.XLOOKUP(Orders_CLEAN[[#This Row],[ProductID]],Products[ProductID],Products[ProductName])</f>
        <v>Staplers Model 4</v>
      </c>
      <c r="H2580" t="str">
        <f>_xlfn.XLOOKUP(Orders_CLEAN[[#This Row],[ProductName]],Products[ProductName],Products[Category])</f>
        <v>Office Supplies</v>
      </c>
      <c r="I2580" s="6">
        <f>_xlfn.XLOOKUP(Orders_CLEAN[[#This Row],[ProductID]],Products[ProductID],Products[Cost])</f>
        <v>465.76</v>
      </c>
      <c r="J2580">
        <v>1</v>
      </c>
      <c r="K2580" s="6">
        <v>906.25</v>
      </c>
      <c r="L2580" s="7">
        <v>0.1</v>
      </c>
      <c r="M2580" t="s">
        <v>27</v>
      </c>
      <c r="N2580" t="s">
        <v>14</v>
      </c>
      <c r="O2580" t="str">
        <f>_xlfn.XLOOKUP(Orders_CLEAN[[#This Row],[Region]],Region_lookup[RegionCode],Region_lookup[RegionName])</f>
        <v>Western Cape</v>
      </c>
      <c r="P2580" t="s">
        <v>93</v>
      </c>
      <c r="Q2580" t="str">
        <f>_xlfn.XLOOKUP(Orders_CLEAN[[#This Row],[EmployeeID]],Employees[EmployeeID],Employees[EmployeeName])</f>
        <v>Anja Zulu</v>
      </c>
      <c r="R2580" s="8">
        <f>Orders_CLEAN[[#This Row],[Quantity]]*Orders_CLEAN[[#This Row],[UnitPrice]]*(1-Orders_CLEAN[[#This Row],[Discount]])</f>
        <v>815.625</v>
      </c>
      <c r="S2580" s="8">
        <f>Orders_CLEAN[[#This Row],[Cost]]*Orders_CLEAN[[#This Row],[Quantity]]</f>
        <v>465.76</v>
      </c>
      <c r="T2580" s="8">
        <f>Orders_CLEAN[[#This Row],[LineTotal]]-Orders_CLEAN[[#This Row],[LineCost]]</f>
        <v>349.86500000000001</v>
      </c>
      <c r="U2580" s="8" t="str">
        <f>IFERROR(IF(Orders_CLEAN[[#This Row],[Profit]]/Orders_CLEAN[[#This Row],[LineTotal]]&gt;0.3, "High", IF(Orders_CLEAN[[#This Row],[Profit]]/Orders_CLEAN[[#This Row],[LineTotal]]&gt;=0.15, "Medium", "Low")), "Quantity Error!")</f>
        <v>High</v>
      </c>
      <c r="V2580" s="8" t="str">
        <f>IF(COUNTIF(Returns[OrderID], Orders_CLEAN[[#This Row],[OrderID]])&gt;0, "Yes", "No")</f>
        <v>No</v>
      </c>
      <c r="W2580" s="19">
        <f>IF(Orders_CLEAN[[#This Row],[Returned]]="Yes",1,0)</f>
        <v>0</v>
      </c>
    </row>
    <row r="2581" spans="1:23" x14ac:dyDescent="0.2">
      <c r="A2581" t="s">
        <v>3511</v>
      </c>
      <c r="B2581" s="5">
        <v>45715</v>
      </c>
      <c r="C2581" s="5" t="str">
        <f>IF(Orders_CLEAN[[#This Row],[Quantity]]="", "Quantity Error!", "Q"&amp;ROUNDUP(MONTH(Orders_CLEAN[[#This Row],[OrderDate]])/3,0))</f>
        <v>Q1</v>
      </c>
      <c r="D2581" t="s">
        <v>18</v>
      </c>
      <c r="E2581" t="str">
        <f>_xlfn.XLOOKUP(Orders_CLEAN[[#This Row],[CustomerID]],Customers[CustomerID],Customers[CustomerName])</f>
        <v>Precious Ndlovu</v>
      </c>
      <c r="F2581" t="s">
        <v>118</v>
      </c>
      <c r="G2581" t="str">
        <f>_xlfn.XLOOKUP(Orders_CLEAN[[#This Row],[ProductID]],Products[ProductID],Products[ProductName])</f>
        <v>Paper Model 1</v>
      </c>
      <c r="H2581" t="str">
        <f>_xlfn.XLOOKUP(Orders_CLEAN[[#This Row],[ProductName]],Products[ProductName],Products[Category])</f>
        <v>Office Supplies</v>
      </c>
      <c r="I2581" s="6">
        <f>_xlfn.XLOOKUP(Orders_CLEAN[[#This Row],[ProductID]],Products[ProductID],Products[Cost])</f>
        <v>193.58</v>
      </c>
      <c r="J2581">
        <v>9</v>
      </c>
      <c r="K2581" s="6">
        <v>347.15</v>
      </c>
      <c r="L2581" s="7">
        <v>0</v>
      </c>
      <c r="M2581" t="s">
        <v>27</v>
      </c>
      <c r="N2581" t="s">
        <v>21</v>
      </c>
      <c r="O2581" t="str">
        <f>_xlfn.XLOOKUP(Orders_CLEAN[[#This Row],[Region]],Region_lookup[RegionCode],Region_lookup[RegionName])</f>
        <v>KwaZulu-Natal</v>
      </c>
      <c r="P2581" t="s">
        <v>97</v>
      </c>
      <c r="Q2581" t="str">
        <f>_xlfn.XLOOKUP(Orders_CLEAN[[#This Row],[EmployeeID]],Employees[EmployeeID],Employees[EmployeeName])</f>
        <v>Bongani Sithole</v>
      </c>
      <c r="R2581" s="8">
        <f>Orders_CLEAN[[#This Row],[Quantity]]*Orders_CLEAN[[#This Row],[UnitPrice]]*(1-Orders_CLEAN[[#This Row],[Discount]])</f>
        <v>3124.35</v>
      </c>
      <c r="S2581" s="8">
        <f>Orders_CLEAN[[#This Row],[Cost]]*Orders_CLEAN[[#This Row],[Quantity]]</f>
        <v>1742.22</v>
      </c>
      <c r="T2581" s="8">
        <f>Orders_CLEAN[[#This Row],[LineTotal]]-Orders_CLEAN[[#This Row],[LineCost]]</f>
        <v>1382.1299999999999</v>
      </c>
      <c r="U2581" s="8" t="str">
        <f>IFERROR(IF(Orders_CLEAN[[#This Row],[Profit]]/Orders_CLEAN[[#This Row],[LineTotal]]&gt;0.3, "High", IF(Orders_CLEAN[[#This Row],[Profit]]/Orders_CLEAN[[#This Row],[LineTotal]]&gt;=0.15, "Medium", "Low")), "Quantity Error!")</f>
        <v>High</v>
      </c>
      <c r="V2581" s="8" t="str">
        <f>IF(COUNTIF(Returns[OrderID], Orders_CLEAN[[#This Row],[OrderID]])&gt;0, "Yes", "No")</f>
        <v>No</v>
      </c>
      <c r="W2581" s="19">
        <f>IF(Orders_CLEAN[[#This Row],[Returned]]="Yes",1,0)</f>
        <v>0</v>
      </c>
    </row>
    <row r="2582" spans="1:23" x14ac:dyDescent="0.2">
      <c r="A2582" t="s">
        <v>3512</v>
      </c>
      <c r="B2582" s="5">
        <v>45504</v>
      </c>
      <c r="C2582" s="5" t="str">
        <f>IF(Orders_CLEAN[[#This Row],[Quantity]]="", "Quantity Error!", "Q"&amp;ROUNDUP(MONTH(Orders_CLEAN[[#This Row],[OrderDate]])/3,0))</f>
        <v>Q3</v>
      </c>
      <c r="D2582" t="s">
        <v>187</v>
      </c>
      <c r="E2582" t="str">
        <f>_xlfn.XLOOKUP(Orders_CLEAN[[#This Row],[CustomerID]],Customers[CustomerID],Customers[CustomerName])</f>
        <v>Pieter Joubert</v>
      </c>
      <c r="F2582" t="s">
        <v>174</v>
      </c>
      <c r="G2582" t="str">
        <f>_xlfn.XLOOKUP(Orders_CLEAN[[#This Row],[ProductID]],Products[ProductID],Products[ProductName])</f>
        <v>Printers Model 4</v>
      </c>
      <c r="H2582" t="str">
        <f>_xlfn.XLOOKUP(Orders_CLEAN[[#This Row],[ProductName]],Products[ProductName],Products[Category])</f>
        <v>Technology</v>
      </c>
      <c r="I2582" s="6">
        <f>_xlfn.XLOOKUP(Orders_CLEAN[[#This Row],[ProductID]],Products[ProductID],Products[Cost])</f>
        <v>83.72</v>
      </c>
      <c r="J2582">
        <v>7</v>
      </c>
      <c r="K2582" s="6">
        <v>143.57</v>
      </c>
      <c r="L2582" s="7">
        <v>0</v>
      </c>
      <c r="M2582" t="s">
        <v>36</v>
      </c>
      <c r="N2582" t="s">
        <v>14</v>
      </c>
      <c r="O2582" t="str">
        <f>_xlfn.XLOOKUP(Orders_CLEAN[[#This Row],[Region]],Region_lookup[RegionCode],Region_lookup[RegionName])</f>
        <v>Western Cape</v>
      </c>
      <c r="P2582" t="s">
        <v>93</v>
      </c>
      <c r="Q2582" t="str">
        <f>_xlfn.XLOOKUP(Orders_CLEAN[[#This Row],[EmployeeID]],Employees[EmployeeID],Employees[EmployeeName])</f>
        <v>Anja Zulu</v>
      </c>
      <c r="R2582" s="8">
        <f>Orders_CLEAN[[#This Row],[Quantity]]*Orders_CLEAN[[#This Row],[UnitPrice]]*(1-Orders_CLEAN[[#This Row],[Discount]])</f>
        <v>1004.99</v>
      </c>
      <c r="S2582" s="8">
        <f>Orders_CLEAN[[#This Row],[Cost]]*Orders_CLEAN[[#This Row],[Quantity]]</f>
        <v>586.04</v>
      </c>
      <c r="T2582" s="8">
        <f>Orders_CLEAN[[#This Row],[LineTotal]]-Orders_CLEAN[[#This Row],[LineCost]]</f>
        <v>418.95000000000005</v>
      </c>
      <c r="U2582" s="8" t="str">
        <f>IFERROR(IF(Orders_CLEAN[[#This Row],[Profit]]/Orders_CLEAN[[#This Row],[LineTotal]]&gt;0.3, "High", IF(Orders_CLEAN[[#This Row],[Profit]]/Orders_CLEAN[[#This Row],[LineTotal]]&gt;=0.15, "Medium", "Low")), "Quantity Error!")</f>
        <v>High</v>
      </c>
      <c r="V2582" s="8" t="str">
        <f>IF(COUNTIF(Returns[OrderID], Orders_CLEAN[[#This Row],[OrderID]])&gt;0, "Yes", "No")</f>
        <v>No</v>
      </c>
      <c r="W2582" s="19">
        <f>IF(Orders_CLEAN[[#This Row],[Returned]]="Yes",1,0)</f>
        <v>0</v>
      </c>
    </row>
    <row r="2583" spans="1:23" x14ac:dyDescent="0.2">
      <c r="A2583" t="s">
        <v>3513</v>
      </c>
      <c r="B2583" s="5">
        <v>45682</v>
      </c>
      <c r="C2583" s="5" t="str">
        <f>IF(Orders_CLEAN[[#This Row],[Quantity]]="", "Quantity Error!", "Q"&amp;ROUNDUP(MONTH(Orders_CLEAN[[#This Row],[OrderDate]])/3,0))</f>
        <v>Q1</v>
      </c>
      <c r="D2583" t="s">
        <v>326</v>
      </c>
      <c r="E2583" t="str">
        <f>_xlfn.XLOOKUP(Orders_CLEAN[[#This Row],[CustomerID]],Customers[CustomerID],Customers[CustomerName])</f>
        <v>Nomsa Molefe</v>
      </c>
      <c r="F2583" t="s">
        <v>166</v>
      </c>
      <c r="G2583" t="str">
        <f>_xlfn.XLOOKUP(Orders_CLEAN[[#This Row],[ProductID]],Products[ProductID],Products[ProductName])</f>
        <v>Monitors Model 2</v>
      </c>
      <c r="H2583" t="str">
        <f>_xlfn.XLOOKUP(Orders_CLEAN[[#This Row],[ProductName]],Products[ProductName],Products[Category])</f>
        <v>Technology</v>
      </c>
      <c r="I2583" s="6">
        <f>_xlfn.XLOOKUP(Orders_CLEAN[[#This Row],[ProductID]],Products[ProductID],Products[Cost])</f>
        <v>396.64</v>
      </c>
      <c r="J2583">
        <v>9</v>
      </c>
      <c r="K2583" s="6">
        <v>532.41999999999996</v>
      </c>
      <c r="L2583" s="7">
        <v>0</v>
      </c>
      <c r="M2583" t="s">
        <v>13</v>
      </c>
      <c r="N2583" t="s">
        <v>21</v>
      </c>
      <c r="O2583" t="str">
        <f>_xlfn.XLOOKUP(Orders_CLEAN[[#This Row],[Region]],Region_lookup[RegionCode],Region_lookup[RegionName])</f>
        <v>KwaZulu-Natal</v>
      </c>
      <c r="P2583" t="s">
        <v>97</v>
      </c>
      <c r="Q2583" t="str">
        <f>_xlfn.XLOOKUP(Orders_CLEAN[[#This Row],[EmployeeID]],Employees[EmployeeID],Employees[EmployeeName])</f>
        <v>Bongani Sithole</v>
      </c>
      <c r="R2583" s="8">
        <f>Orders_CLEAN[[#This Row],[Quantity]]*Orders_CLEAN[[#This Row],[UnitPrice]]*(1-Orders_CLEAN[[#This Row],[Discount]])</f>
        <v>4791.78</v>
      </c>
      <c r="S2583" s="8">
        <f>Orders_CLEAN[[#This Row],[Cost]]*Orders_CLEAN[[#This Row],[Quantity]]</f>
        <v>3569.7599999999998</v>
      </c>
      <c r="T2583" s="8">
        <f>Orders_CLEAN[[#This Row],[LineTotal]]-Orders_CLEAN[[#This Row],[LineCost]]</f>
        <v>1222.02</v>
      </c>
      <c r="U2583" s="8" t="str">
        <f>IFERROR(IF(Orders_CLEAN[[#This Row],[Profit]]/Orders_CLEAN[[#This Row],[LineTotal]]&gt;0.3, "High", IF(Orders_CLEAN[[#This Row],[Profit]]/Orders_CLEAN[[#This Row],[LineTotal]]&gt;=0.15, "Medium", "Low")), "Quantity Error!")</f>
        <v>Medium</v>
      </c>
      <c r="V2583" s="8" t="str">
        <f>IF(COUNTIF(Returns[OrderID], Orders_CLEAN[[#This Row],[OrderID]])&gt;0, "Yes", "No")</f>
        <v>No</v>
      </c>
      <c r="W2583" s="19">
        <f>IF(Orders_CLEAN[[#This Row],[Returned]]="Yes",1,0)</f>
        <v>0</v>
      </c>
    </row>
    <row r="2584" spans="1:23" x14ac:dyDescent="0.2">
      <c r="A2584" t="s">
        <v>3514</v>
      </c>
      <c r="B2584" s="5">
        <v>45475</v>
      </c>
      <c r="C2584" s="5" t="str">
        <f>IF(Orders_CLEAN[[#This Row],[Quantity]]="", "Quantity Error!", "Q"&amp;ROUNDUP(MONTH(Orders_CLEAN[[#This Row],[OrderDate]])/3,0))</f>
        <v>Q3</v>
      </c>
      <c r="D2584" t="s">
        <v>510</v>
      </c>
      <c r="E2584" t="str">
        <f>_xlfn.XLOOKUP(Orders_CLEAN[[#This Row],[CustomerID]],Customers[CustomerID],Customers[CustomerName])</f>
        <v>Anja Sithole</v>
      </c>
      <c r="F2584" t="s">
        <v>144</v>
      </c>
      <c r="G2584" t="str">
        <f>_xlfn.XLOOKUP(Orders_CLEAN[[#This Row],[ProductID]],Products[ProductID],Products[ProductName])</f>
        <v>Bookcases Model 1</v>
      </c>
      <c r="H2584" t="str">
        <f>_xlfn.XLOOKUP(Orders_CLEAN[[#This Row],[ProductName]],Products[ProductName],Products[Category])</f>
        <v>Furniture</v>
      </c>
      <c r="I2584" s="6">
        <f>_xlfn.XLOOKUP(Orders_CLEAN[[#This Row],[ProductID]],Products[ProductID],Products[Cost])</f>
        <v>644.65</v>
      </c>
      <c r="J2584">
        <v>8</v>
      </c>
      <c r="K2584" s="6">
        <v>1029.82</v>
      </c>
      <c r="L2584" s="7">
        <v>0.1</v>
      </c>
      <c r="M2584" t="s">
        <v>27</v>
      </c>
      <c r="N2584" t="s">
        <v>47</v>
      </c>
      <c r="O2584" t="str">
        <f>_xlfn.XLOOKUP(Orders_CLEAN[[#This Row],[Region]],Region_lookup[RegionCode],Region_lookup[RegionName])</f>
        <v>Eastern Cape</v>
      </c>
      <c r="P2584" t="s">
        <v>58</v>
      </c>
      <c r="Q2584" t="str">
        <f>_xlfn.XLOOKUP(Orders_CLEAN[[#This Row],[EmployeeID]],Employees[EmployeeID],Employees[EmployeeName])</f>
        <v>Palesa Steyn</v>
      </c>
      <c r="R2584" s="8">
        <f>Orders_CLEAN[[#This Row],[Quantity]]*Orders_CLEAN[[#This Row],[UnitPrice]]*(1-Orders_CLEAN[[#This Row],[Discount]])</f>
        <v>7414.7039999999997</v>
      </c>
      <c r="S2584" s="8">
        <f>Orders_CLEAN[[#This Row],[Cost]]*Orders_CLEAN[[#This Row],[Quantity]]</f>
        <v>5157.2</v>
      </c>
      <c r="T2584" s="8">
        <f>Orders_CLEAN[[#This Row],[LineTotal]]-Orders_CLEAN[[#This Row],[LineCost]]</f>
        <v>2257.5039999999999</v>
      </c>
      <c r="U2584" s="8" t="str">
        <f>IFERROR(IF(Orders_CLEAN[[#This Row],[Profit]]/Orders_CLEAN[[#This Row],[LineTotal]]&gt;0.3, "High", IF(Orders_CLEAN[[#This Row],[Profit]]/Orders_CLEAN[[#This Row],[LineTotal]]&gt;=0.15, "Medium", "Low")), "Quantity Error!")</f>
        <v>High</v>
      </c>
      <c r="V2584" s="8" t="str">
        <f>IF(COUNTIF(Returns[OrderID], Orders_CLEAN[[#This Row],[OrderID]])&gt;0, "Yes", "No")</f>
        <v>No</v>
      </c>
      <c r="W2584" s="19">
        <f>IF(Orders_CLEAN[[#This Row],[Returned]]="Yes",1,0)</f>
        <v>0</v>
      </c>
    </row>
    <row r="2585" spans="1:23" x14ac:dyDescent="0.2">
      <c r="A2585" t="s">
        <v>3516</v>
      </c>
      <c r="B2585" s="5">
        <v>45805</v>
      </c>
      <c r="C2585" s="5" t="str">
        <f>IF(Orders_CLEAN[[#This Row],[Quantity]]="", "Quantity Error!", "Q"&amp;ROUNDUP(MONTH(Orders_CLEAN[[#This Row],[OrderDate]])/3,0))</f>
        <v>Q2</v>
      </c>
      <c r="D2585" t="s">
        <v>279</v>
      </c>
      <c r="E2585" t="str">
        <f>_xlfn.XLOOKUP(Orders_CLEAN[[#This Row],[CustomerID]],Customers[CustomerID],Customers[CustomerName])</f>
        <v>Bongani Khumalo</v>
      </c>
      <c r="F2585" t="s">
        <v>12</v>
      </c>
      <c r="G2585" t="str">
        <f>_xlfn.XLOOKUP(Orders_CLEAN[[#This Row],[ProductID]],Products[ProductID],Products[ProductName])</f>
        <v>Printers Model 3</v>
      </c>
      <c r="H2585" t="str">
        <f>_xlfn.XLOOKUP(Orders_CLEAN[[#This Row],[ProductName]],Products[ProductName],Products[Category])</f>
        <v>Technology</v>
      </c>
      <c r="I2585" s="6">
        <f>_xlfn.XLOOKUP(Orders_CLEAN[[#This Row],[ProductID]],Products[ProductID],Products[Cost])</f>
        <v>127.85</v>
      </c>
      <c r="J2585">
        <v>5</v>
      </c>
      <c r="K2585" s="6">
        <v>210.2</v>
      </c>
      <c r="L2585" s="7">
        <v>0.05</v>
      </c>
      <c r="M2585" t="s">
        <v>27</v>
      </c>
      <c r="N2585" t="s">
        <v>47</v>
      </c>
      <c r="O2585" t="str">
        <f>_xlfn.XLOOKUP(Orders_CLEAN[[#This Row],[Region]],Region_lookup[RegionCode],Region_lookup[RegionName])</f>
        <v>Eastern Cape</v>
      </c>
      <c r="P2585" t="s">
        <v>58</v>
      </c>
      <c r="Q2585" t="str">
        <f>_xlfn.XLOOKUP(Orders_CLEAN[[#This Row],[EmployeeID]],Employees[EmployeeID],Employees[EmployeeName])</f>
        <v>Palesa Steyn</v>
      </c>
      <c r="R2585" s="8">
        <f>Orders_CLEAN[[#This Row],[Quantity]]*Orders_CLEAN[[#This Row],[UnitPrice]]*(1-Orders_CLEAN[[#This Row],[Discount]])</f>
        <v>998.44999999999993</v>
      </c>
      <c r="S2585" s="8">
        <f>Orders_CLEAN[[#This Row],[Cost]]*Orders_CLEAN[[#This Row],[Quantity]]</f>
        <v>639.25</v>
      </c>
      <c r="T2585" s="8">
        <f>Orders_CLEAN[[#This Row],[LineTotal]]-Orders_CLEAN[[#This Row],[LineCost]]</f>
        <v>359.19999999999993</v>
      </c>
      <c r="U2585" s="8" t="str">
        <f>IFERROR(IF(Orders_CLEAN[[#This Row],[Profit]]/Orders_CLEAN[[#This Row],[LineTotal]]&gt;0.3, "High", IF(Orders_CLEAN[[#This Row],[Profit]]/Orders_CLEAN[[#This Row],[LineTotal]]&gt;=0.15, "Medium", "Low")), "Quantity Error!")</f>
        <v>High</v>
      </c>
      <c r="V2585" s="8" t="str">
        <f>IF(COUNTIF(Returns[OrderID], Orders_CLEAN[[#This Row],[OrderID]])&gt;0, "Yes", "No")</f>
        <v>No</v>
      </c>
      <c r="W2585" s="19">
        <f>IF(Orders_CLEAN[[#This Row],[Returned]]="Yes",1,0)</f>
        <v>0</v>
      </c>
    </row>
    <row r="2586" spans="1:23" x14ac:dyDescent="0.2">
      <c r="A2586" t="s">
        <v>3518</v>
      </c>
      <c r="B2586" s="5">
        <v>45403</v>
      </c>
      <c r="C2586" s="5" t="str">
        <f>IF(Orders_CLEAN[[#This Row],[Quantity]]="", "Quantity Error!", "Q"&amp;ROUNDUP(MONTH(Orders_CLEAN[[#This Row],[OrderDate]])/3,0))</f>
        <v>Q2</v>
      </c>
      <c r="D2586" t="s">
        <v>72</v>
      </c>
      <c r="E2586" t="str">
        <f>_xlfn.XLOOKUP(Orders_CLEAN[[#This Row],[CustomerID]],Customers[CustomerID],Customers[CustomerName])</f>
        <v>Francois Botha</v>
      </c>
      <c r="F2586" t="s">
        <v>136</v>
      </c>
      <c r="G2586" t="str">
        <f>_xlfn.XLOOKUP(Orders_CLEAN[[#This Row],[ProductID]],Products[ProductID],Products[ProductName])</f>
        <v>Chairs Model 4</v>
      </c>
      <c r="H2586" t="str">
        <f>_xlfn.XLOOKUP(Orders_CLEAN[[#This Row],[ProductName]],Products[ProductName],Products[Category])</f>
        <v>Furniture</v>
      </c>
      <c r="I2586" s="6">
        <f>_xlfn.XLOOKUP(Orders_CLEAN[[#This Row],[ProductID]],Products[ProductID],Products[Cost])</f>
        <v>784.05</v>
      </c>
      <c r="J2586">
        <v>8</v>
      </c>
      <c r="K2586" s="6">
        <v>1700.53</v>
      </c>
      <c r="L2586" s="7">
        <v>0.15</v>
      </c>
      <c r="M2586" t="s">
        <v>13</v>
      </c>
      <c r="N2586" t="s">
        <v>47</v>
      </c>
      <c r="O2586" t="str">
        <f>_xlfn.XLOOKUP(Orders_CLEAN[[#This Row],[Region]],Region_lookup[RegionCode],Region_lookup[RegionName])</f>
        <v>Eastern Cape</v>
      </c>
      <c r="P2586" t="s">
        <v>48</v>
      </c>
      <c r="Q2586" t="str">
        <f>_xlfn.XLOOKUP(Orders_CLEAN[[#This Row],[EmployeeID]],Employees[EmployeeID],Employees[EmployeeName])</f>
        <v>Sipho Ndlovu</v>
      </c>
      <c r="R2586" s="8">
        <f>Orders_CLEAN[[#This Row],[Quantity]]*Orders_CLEAN[[#This Row],[UnitPrice]]*(1-Orders_CLEAN[[#This Row],[Discount]])</f>
        <v>11563.603999999999</v>
      </c>
      <c r="S2586" s="8">
        <f>Orders_CLEAN[[#This Row],[Cost]]*Orders_CLEAN[[#This Row],[Quantity]]</f>
        <v>6272.4</v>
      </c>
      <c r="T2586" s="8">
        <f>Orders_CLEAN[[#This Row],[LineTotal]]-Orders_CLEAN[[#This Row],[LineCost]]</f>
        <v>5291.2039999999997</v>
      </c>
      <c r="U2586" s="8" t="str">
        <f>IFERROR(IF(Orders_CLEAN[[#This Row],[Profit]]/Orders_CLEAN[[#This Row],[LineTotal]]&gt;0.3, "High", IF(Orders_CLEAN[[#This Row],[Profit]]/Orders_CLEAN[[#This Row],[LineTotal]]&gt;=0.15, "Medium", "Low")), "Quantity Error!")</f>
        <v>High</v>
      </c>
      <c r="V2586" s="8" t="str">
        <f>IF(COUNTIF(Returns[OrderID], Orders_CLEAN[[#This Row],[OrderID]])&gt;0, "Yes", "No")</f>
        <v>No</v>
      </c>
      <c r="W2586" s="19">
        <f>IF(Orders_CLEAN[[#This Row],[Returned]]="Yes",1,0)</f>
        <v>0</v>
      </c>
    </row>
    <row r="2587" spans="1:23" x14ac:dyDescent="0.2">
      <c r="A2587" t="s">
        <v>3519</v>
      </c>
      <c r="B2587" s="5">
        <v>45616</v>
      </c>
      <c r="C2587" s="5" t="str">
        <f>IF(Orders_CLEAN[[#This Row],[Quantity]]="", "Quantity Error!", "Q"&amp;ROUNDUP(MONTH(Orders_CLEAN[[#This Row],[OrderDate]])/3,0))</f>
        <v>Q4</v>
      </c>
      <c r="D2587" t="s">
        <v>99</v>
      </c>
      <c r="E2587" t="str">
        <f>_xlfn.XLOOKUP(Orders_CLEAN[[#This Row],[CustomerID]],Customers[CustomerID],Customers[CustomerName])</f>
        <v>Kagiso Mahlangu</v>
      </c>
      <c r="F2587" t="s">
        <v>199</v>
      </c>
      <c r="G2587" t="str">
        <f>_xlfn.XLOOKUP(Orders_CLEAN[[#This Row],[ProductID]],Products[ProductID],Products[ProductName])</f>
        <v>Pens Model 2</v>
      </c>
      <c r="H2587" t="str">
        <f>_xlfn.XLOOKUP(Orders_CLEAN[[#This Row],[ProductName]],Products[ProductName],Products[Category])</f>
        <v>Office Supplies</v>
      </c>
      <c r="I2587" s="6">
        <f>_xlfn.XLOOKUP(Orders_CLEAN[[#This Row],[ProductID]],Products[ProductID],Products[Cost])</f>
        <v>285.10000000000002</v>
      </c>
      <c r="J2587">
        <v>2</v>
      </c>
      <c r="K2587" s="6">
        <v>528.79999999999995</v>
      </c>
      <c r="L2587" s="7">
        <v>0.2</v>
      </c>
      <c r="M2587" t="s">
        <v>27</v>
      </c>
      <c r="N2587" t="s">
        <v>47</v>
      </c>
      <c r="O2587" t="str">
        <f>_xlfn.XLOOKUP(Orders_CLEAN[[#This Row],[Region]],Region_lookup[RegionCode],Region_lookup[RegionName])</f>
        <v>Eastern Cape</v>
      </c>
      <c r="P2587" t="s">
        <v>75</v>
      </c>
      <c r="Q2587" t="str">
        <f>_xlfn.XLOOKUP(Orders_CLEAN[[#This Row],[EmployeeID]],Employees[EmployeeID],Employees[EmployeeName])</f>
        <v>Francois Steyn</v>
      </c>
      <c r="R2587" s="8">
        <f>Orders_CLEAN[[#This Row],[Quantity]]*Orders_CLEAN[[#This Row],[UnitPrice]]*(1-Orders_CLEAN[[#This Row],[Discount]])</f>
        <v>846.07999999999993</v>
      </c>
      <c r="S2587" s="8">
        <f>Orders_CLEAN[[#This Row],[Cost]]*Orders_CLEAN[[#This Row],[Quantity]]</f>
        <v>570.20000000000005</v>
      </c>
      <c r="T2587" s="8">
        <f>Orders_CLEAN[[#This Row],[LineTotal]]-Orders_CLEAN[[#This Row],[LineCost]]</f>
        <v>275.87999999999988</v>
      </c>
      <c r="U2587" s="8" t="str">
        <f>IFERROR(IF(Orders_CLEAN[[#This Row],[Profit]]/Orders_CLEAN[[#This Row],[LineTotal]]&gt;0.3, "High", IF(Orders_CLEAN[[#This Row],[Profit]]/Orders_CLEAN[[#This Row],[LineTotal]]&gt;=0.15, "Medium", "Low")), "Quantity Error!")</f>
        <v>High</v>
      </c>
      <c r="V2587" s="8" t="str">
        <f>IF(COUNTIF(Returns[OrderID], Orders_CLEAN[[#This Row],[OrderID]])&gt;0, "Yes", "No")</f>
        <v>No</v>
      </c>
      <c r="W2587" s="19">
        <f>IF(Orders_CLEAN[[#This Row],[Returned]]="Yes",1,0)</f>
        <v>0</v>
      </c>
    </row>
    <row r="2588" spans="1:23" x14ac:dyDescent="0.2">
      <c r="A2588" t="s">
        <v>3521</v>
      </c>
      <c r="B2588" s="5">
        <v>45593</v>
      </c>
      <c r="C2588" s="5" t="str">
        <f>IF(Orders_CLEAN[[#This Row],[Quantity]]="", "Quantity Error!", "Q"&amp;ROUNDUP(MONTH(Orders_CLEAN[[#This Row],[OrderDate]])/3,0))</f>
        <v>Q4</v>
      </c>
      <c r="D2588" t="s">
        <v>306</v>
      </c>
      <c r="E2588" t="str">
        <f>_xlfn.XLOOKUP(Orders_CLEAN[[#This Row],[CustomerID]],Customers[CustomerID],Customers[CustomerName])</f>
        <v>Francois Mahlangu</v>
      </c>
      <c r="F2588" t="s">
        <v>46</v>
      </c>
      <c r="G2588" t="str">
        <f>_xlfn.XLOOKUP(Orders_CLEAN[[#This Row],[ProductID]],Products[ProductID],Products[ProductName])</f>
        <v>Tables Model 4</v>
      </c>
      <c r="H2588" t="str">
        <f>_xlfn.XLOOKUP(Orders_CLEAN[[#This Row],[ProductName]],Products[ProductName],Products[Category])</f>
        <v>Furniture</v>
      </c>
      <c r="I2588" s="6">
        <f>_xlfn.XLOOKUP(Orders_CLEAN[[#This Row],[ProductID]],Products[ProductID],Products[Cost])</f>
        <v>707.97</v>
      </c>
      <c r="J2588">
        <v>9</v>
      </c>
      <c r="K2588" s="6">
        <v>1262.55</v>
      </c>
      <c r="L2588" s="7">
        <v>0</v>
      </c>
      <c r="M2588" t="s">
        <v>27</v>
      </c>
      <c r="N2588" t="s">
        <v>14</v>
      </c>
      <c r="O2588" t="str">
        <f>_xlfn.XLOOKUP(Orders_CLEAN[[#This Row],[Region]],Region_lookup[RegionCode],Region_lookup[RegionName])</f>
        <v>Western Cape</v>
      </c>
      <c r="P2588" t="s">
        <v>15</v>
      </c>
      <c r="Q2588" t="str">
        <f>_xlfn.XLOOKUP(Orders_CLEAN[[#This Row],[EmployeeID]],Employees[EmployeeID],Employees[EmployeeName])</f>
        <v>Anja Fourie</v>
      </c>
      <c r="R2588" s="8">
        <f>Orders_CLEAN[[#This Row],[Quantity]]*Orders_CLEAN[[#This Row],[UnitPrice]]*(1-Orders_CLEAN[[#This Row],[Discount]])</f>
        <v>11362.949999999999</v>
      </c>
      <c r="S2588" s="8">
        <f>Orders_CLEAN[[#This Row],[Cost]]*Orders_CLEAN[[#This Row],[Quantity]]</f>
        <v>6371.7300000000005</v>
      </c>
      <c r="T2588" s="8">
        <f>Orders_CLEAN[[#This Row],[LineTotal]]-Orders_CLEAN[[#This Row],[LineCost]]</f>
        <v>4991.2199999999984</v>
      </c>
      <c r="U2588" s="8" t="str">
        <f>IFERROR(IF(Orders_CLEAN[[#This Row],[Profit]]/Orders_CLEAN[[#This Row],[LineTotal]]&gt;0.3, "High", IF(Orders_CLEAN[[#This Row],[Profit]]/Orders_CLEAN[[#This Row],[LineTotal]]&gt;=0.15, "Medium", "Low")), "Quantity Error!")</f>
        <v>High</v>
      </c>
      <c r="V2588" s="8" t="str">
        <f>IF(COUNTIF(Returns[OrderID], Orders_CLEAN[[#This Row],[OrderID]])&gt;0, "Yes", "No")</f>
        <v>No</v>
      </c>
      <c r="W2588" s="19">
        <f>IF(Orders_CLEAN[[#This Row],[Returned]]="Yes",1,0)</f>
        <v>0</v>
      </c>
    </row>
    <row r="2589" spans="1:23" x14ac:dyDescent="0.2">
      <c r="A2589" t="s">
        <v>3522</v>
      </c>
      <c r="B2589" s="5">
        <v>45629</v>
      </c>
      <c r="C2589" s="5" t="str">
        <f>IF(Orders_CLEAN[[#This Row],[Quantity]]="", "Quantity Error!", "Q"&amp;ROUNDUP(MONTH(Orders_CLEAN[[#This Row],[OrderDate]])/3,0))</f>
        <v>Q4</v>
      </c>
      <c r="D2589" t="s">
        <v>154</v>
      </c>
      <c r="E2589" t="str">
        <f>_xlfn.XLOOKUP(Orders_CLEAN[[#This Row],[CustomerID]],Customers[CustomerID],Customers[CustomerName])</f>
        <v>Nomvula Mahlangu</v>
      </c>
      <c r="F2589" t="s">
        <v>231</v>
      </c>
      <c r="G2589" t="str">
        <f>_xlfn.XLOOKUP(Orders_CLEAN[[#This Row],[ProductID]],Products[ProductID],Products[ProductName])</f>
        <v>Accessories Model 2</v>
      </c>
      <c r="H2589" t="str">
        <f>_xlfn.XLOOKUP(Orders_CLEAN[[#This Row],[ProductName]],Products[ProductName],Products[Category])</f>
        <v>Technology</v>
      </c>
      <c r="I2589" s="6">
        <f>_xlfn.XLOOKUP(Orders_CLEAN[[#This Row],[ProductID]],Products[ProductID],Products[Cost])</f>
        <v>31.01</v>
      </c>
      <c r="J2589">
        <v>8</v>
      </c>
      <c r="K2589" s="6">
        <v>49.68</v>
      </c>
      <c r="L2589" s="7">
        <v>0.1</v>
      </c>
      <c r="M2589" t="s">
        <v>13</v>
      </c>
      <c r="N2589" t="s">
        <v>31</v>
      </c>
      <c r="O2589" t="str">
        <f>_xlfn.XLOOKUP(Orders_CLEAN[[#This Row],[Region]],Region_lookup[RegionCode],Region_lookup[RegionName])</f>
        <v>Gauteng</v>
      </c>
      <c r="P2589" t="s">
        <v>43</v>
      </c>
      <c r="Q2589" t="str">
        <f>_xlfn.XLOOKUP(Orders_CLEAN[[#This Row],[EmployeeID]],Employees[EmployeeID],Employees[EmployeeName])</f>
        <v>Thabo Dlamini</v>
      </c>
      <c r="R2589" s="8">
        <f>Orders_CLEAN[[#This Row],[Quantity]]*Orders_CLEAN[[#This Row],[UnitPrice]]*(1-Orders_CLEAN[[#This Row],[Discount]])</f>
        <v>357.69600000000003</v>
      </c>
      <c r="S2589" s="8">
        <f>Orders_CLEAN[[#This Row],[Cost]]*Orders_CLEAN[[#This Row],[Quantity]]</f>
        <v>248.08</v>
      </c>
      <c r="T2589" s="8">
        <f>Orders_CLEAN[[#This Row],[LineTotal]]-Orders_CLEAN[[#This Row],[LineCost]]</f>
        <v>109.61600000000001</v>
      </c>
      <c r="U2589" s="8" t="str">
        <f>IFERROR(IF(Orders_CLEAN[[#This Row],[Profit]]/Orders_CLEAN[[#This Row],[LineTotal]]&gt;0.3, "High", IF(Orders_CLEAN[[#This Row],[Profit]]/Orders_CLEAN[[#This Row],[LineTotal]]&gt;=0.15, "Medium", "Low")), "Quantity Error!")</f>
        <v>High</v>
      </c>
      <c r="V2589" s="8" t="str">
        <f>IF(COUNTIF(Returns[OrderID], Orders_CLEAN[[#This Row],[OrderID]])&gt;0, "Yes", "No")</f>
        <v>No</v>
      </c>
      <c r="W2589" s="19">
        <f>IF(Orders_CLEAN[[#This Row],[Returned]]="Yes",1,0)</f>
        <v>0</v>
      </c>
    </row>
    <row r="2590" spans="1:23" x14ac:dyDescent="0.2">
      <c r="A2590" t="s">
        <v>3523</v>
      </c>
      <c r="B2590" s="5">
        <v>45522</v>
      </c>
      <c r="C2590" s="5" t="str">
        <f>IF(Orders_CLEAN[[#This Row],[Quantity]]="", "Quantity Error!", "Q"&amp;ROUNDUP(MONTH(Orders_CLEAN[[#This Row],[OrderDate]])/3,0))</f>
        <v>Q3</v>
      </c>
      <c r="D2590" t="s">
        <v>107</v>
      </c>
      <c r="E2590" t="str">
        <f>_xlfn.XLOOKUP(Orders_CLEAN[[#This Row],[CustomerID]],Customers[CustomerID],Customers[CustomerName])</f>
        <v>Nomvula Molefe</v>
      </c>
      <c r="F2590" t="s">
        <v>46</v>
      </c>
      <c r="G2590" t="str">
        <f>_xlfn.XLOOKUP(Orders_CLEAN[[#This Row],[ProductID]],Products[ProductID],Products[ProductName])</f>
        <v>Tables Model 4</v>
      </c>
      <c r="H2590" t="str">
        <f>_xlfn.XLOOKUP(Orders_CLEAN[[#This Row],[ProductName]],Products[ProductName],Products[Category])</f>
        <v>Furniture</v>
      </c>
      <c r="I2590" s="6">
        <f>_xlfn.XLOOKUP(Orders_CLEAN[[#This Row],[ProductID]],Products[ProductID],Products[Cost])</f>
        <v>707.97</v>
      </c>
      <c r="J2590">
        <v>3</v>
      </c>
      <c r="K2590" s="6">
        <v>1262.55</v>
      </c>
      <c r="L2590" s="7">
        <v>0</v>
      </c>
      <c r="M2590" t="s">
        <v>36</v>
      </c>
      <c r="N2590" t="s">
        <v>14</v>
      </c>
      <c r="O2590" t="str">
        <f>_xlfn.XLOOKUP(Orders_CLEAN[[#This Row],[Region]],Region_lookup[RegionCode],Region_lookup[RegionName])</f>
        <v>Western Cape</v>
      </c>
      <c r="P2590" t="s">
        <v>93</v>
      </c>
      <c r="Q2590" t="str">
        <f>_xlfn.XLOOKUP(Orders_CLEAN[[#This Row],[EmployeeID]],Employees[EmployeeID],Employees[EmployeeName])</f>
        <v>Anja Zulu</v>
      </c>
      <c r="R2590" s="8">
        <f>Orders_CLEAN[[#This Row],[Quantity]]*Orders_CLEAN[[#This Row],[UnitPrice]]*(1-Orders_CLEAN[[#This Row],[Discount]])</f>
        <v>3787.6499999999996</v>
      </c>
      <c r="S2590" s="8">
        <f>Orders_CLEAN[[#This Row],[Cost]]*Orders_CLEAN[[#This Row],[Quantity]]</f>
        <v>2123.91</v>
      </c>
      <c r="T2590" s="8">
        <f>Orders_CLEAN[[#This Row],[LineTotal]]-Orders_CLEAN[[#This Row],[LineCost]]</f>
        <v>1663.7399999999998</v>
      </c>
      <c r="U2590" s="8" t="str">
        <f>IFERROR(IF(Orders_CLEAN[[#This Row],[Profit]]/Orders_CLEAN[[#This Row],[LineTotal]]&gt;0.3, "High", IF(Orders_CLEAN[[#This Row],[Profit]]/Orders_CLEAN[[#This Row],[LineTotal]]&gt;=0.15, "Medium", "Low")), "Quantity Error!")</f>
        <v>High</v>
      </c>
      <c r="V2590" s="8" t="str">
        <f>IF(COUNTIF(Returns[OrderID], Orders_CLEAN[[#This Row],[OrderID]])&gt;0, "Yes", "No")</f>
        <v>No</v>
      </c>
      <c r="W2590" s="19">
        <f>IF(Orders_CLEAN[[#This Row],[Returned]]="Yes",1,0)</f>
        <v>0</v>
      </c>
    </row>
    <row r="2591" spans="1:23" x14ac:dyDescent="0.2">
      <c r="A2591" t="s">
        <v>3525</v>
      </c>
      <c r="B2591" s="5">
        <v>45755</v>
      </c>
      <c r="C2591" s="5" t="str">
        <f>IF(Orders_CLEAN[[#This Row],[Quantity]]="", "Quantity Error!", "Q"&amp;ROUNDUP(MONTH(Orders_CLEAN[[#This Row],[OrderDate]])/3,0))</f>
        <v>Q2</v>
      </c>
      <c r="D2591" t="s">
        <v>303</v>
      </c>
      <c r="E2591" t="str">
        <f>_xlfn.XLOOKUP(Orders_CLEAN[[#This Row],[CustomerID]],Customers[CustomerID],Customers[CustomerName])</f>
        <v>Chantelle Pretorius</v>
      </c>
      <c r="F2591" t="s">
        <v>148</v>
      </c>
      <c r="G2591" t="str">
        <f>_xlfn.XLOOKUP(Orders_CLEAN[[#This Row],[ProductID]],Products[ProductID],Products[ProductName])</f>
        <v>Tables Model 3</v>
      </c>
      <c r="H2591" t="str">
        <f>_xlfn.XLOOKUP(Orders_CLEAN[[#This Row],[ProductName]],Products[ProductName],Products[Category])</f>
        <v>Furniture</v>
      </c>
      <c r="I2591" s="6">
        <f>_xlfn.XLOOKUP(Orders_CLEAN[[#This Row],[ProductID]],Products[ProductID],Products[Cost])</f>
        <v>190.89</v>
      </c>
      <c r="J2591">
        <v>5</v>
      </c>
      <c r="K2591" s="6">
        <v>243.15</v>
      </c>
      <c r="L2591" s="7">
        <v>0.2</v>
      </c>
      <c r="M2591" t="s">
        <v>13</v>
      </c>
      <c r="N2591" t="s">
        <v>14</v>
      </c>
      <c r="O2591" t="str">
        <f>_xlfn.XLOOKUP(Orders_CLEAN[[#This Row],[Region]],Region_lookup[RegionCode],Region_lookup[RegionName])</f>
        <v>Western Cape</v>
      </c>
      <c r="P2591" t="s">
        <v>82</v>
      </c>
      <c r="Q2591" t="str">
        <f>_xlfn.XLOOKUP(Orders_CLEAN[[#This Row],[EmployeeID]],Employees[EmployeeID],Employees[EmployeeName])</f>
        <v>Thabo Pretorius</v>
      </c>
      <c r="R2591" s="8">
        <f>Orders_CLEAN[[#This Row],[Quantity]]*Orders_CLEAN[[#This Row],[UnitPrice]]*(1-Orders_CLEAN[[#This Row],[Discount]])</f>
        <v>972.6</v>
      </c>
      <c r="S2591" s="8">
        <f>Orders_CLEAN[[#This Row],[Cost]]*Orders_CLEAN[[#This Row],[Quantity]]</f>
        <v>954.44999999999993</v>
      </c>
      <c r="T2591" s="8">
        <f>Orders_CLEAN[[#This Row],[LineTotal]]-Orders_CLEAN[[#This Row],[LineCost]]</f>
        <v>18.150000000000091</v>
      </c>
      <c r="U2591" s="8" t="str">
        <f>IFERROR(IF(Orders_CLEAN[[#This Row],[Profit]]/Orders_CLEAN[[#This Row],[LineTotal]]&gt;0.3, "High", IF(Orders_CLEAN[[#This Row],[Profit]]/Orders_CLEAN[[#This Row],[LineTotal]]&gt;=0.15, "Medium", "Low")), "Quantity Error!")</f>
        <v>Low</v>
      </c>
      <c r="V2591" s="8" t="str">
        <f>IF(COUNTIF(Returns[OrderID], Orders_CLEAN[[#This Row],[OrderID]])&gt;0, "Yes", "No")</f>
        <v>No</v>
      </c>
      <c r="W2591" s="19">
        <f>IF(Orders_CLEAN[[#This Row],[Returned]]="Yes",1,0)</f>
        <v>0</v>
      </c>
    </row>
    <row r="2592" spans="1:23" x14ac:dyDescent="0.2">
      <c r="A2592" t="s">
        <v>3527</v>
      </c>
      <c r="B2592" s="5">
        <v>45830</v>
      </c>
      <c r="C2592" s="5" t="str">
        <f>IF(Orders_CLEAN[[#This Row],[Quantity]]="", "Quantity Error!", "Q"&amp;ROUNDUP(MONTH(Orders_CLEAN[[#This Row],[OrderDate]])/3,0))</f>
        <v>Q2</v>
      </c>
      <c r="D2592" t="s">
        <v>210</v>
      </c>
      <c r="E2592" t="str">
        <f>_xlfn.XLOOKUP(Orders_CLEAN[[#This Row],[CustomerID]],Customers[CustomerID],Customers[CustomerName])</f>
        <v>Riaan Kruger</v>
      </c>
      <c r="F2592" t="s">
        <v>78</v>
      </c>
      <c r="G2592" t="str">
        <f>_xlfn.XLOOKUP(Orders_CLEAN[[#This Row],[ProductID]],Products[ProductID],Products[ProductName])</f>
        <v>Desks Model 3</v>
      </c>
      <c r="H2592" t="str">
        <f>_xlfn.XLOOKUP(Orders_CLEAN[[#This Row],[ProductName]],Products[ProductName],Products[Category])</f>
        <v>Furniture</v>
      </c>
      <c r="I2592" s="6">
        <f>_xlfn.XLOOKUP(Orders_CLEAN[[#This Row],[ProductID]],Products[ProductID],Products[Cost])</f>
        <v>388.07</v>
      </c>
      <c r="J2592">
        <v>5</v>
      </c>
      <c r="K2592" s="6">
        <v>782.41</v>
      </c>
      <c r="L2592" s="7">
        <v>0.1</v>
      </c>
      <c r="M2592" t="s">
        <v>13</v>
      </c>
      <c r="N2592" t="s">
        <v>31</v>
      </c>
      <c r="O2592" t="str">
        <f>_xlfn.XLOOKUP(Orders_CLEAN[[#This Row],[Region]],Region_lookup[RegionCode],Region_lookup[RegionName])</f>
        <v>Gauteng</v>
      </c>
      <c r="P2592" t="s">
        <v>32</v>
      </c>
      <c r="Q2592" t="str">
        <f>_xlfn.XLOOKUP(Orders_CLEAN[[#This Row],[EmployeeID]],Employees[EmployeeID],Employees[EmployeeName])</f>
        <v>Nomvula Mokoena</v>
      </c>
      <c r="R2592" s="8">
        <f>Orders_CLEAN[[#This Row],[Quantity]]*Orders_CLEAN[[#This Row],[UnitPrice]]*(1-Orders_CLEAN[[#This Row],[Discount]])</f>
        <v>3520.8449999999998</v>
      </c>
      <c r="S2592" s="8">
        <f>Orders_CLEAN[[#This Row],[Cost]]*Orders_CLEAN[[#This Row],[Quantity]]</f>
        <v>1940.35</v>
      </c>
      <c r="T2592" s="8">
        <f>Orders_CLEAN[[#This Row],[LineTotal]]-Orders_CLEAN[[#This Row],[LineCost]]</f>
        <v>1580.4949999999999</v>
      </c>
      <c r="U2592" s="8" t="str">
        <f>IFERROR(IF(Orders_CLEAN[[#This Row],[Profit]]/Orders_CLEAN[[#This Row],[LineTotal]]&gt;0.3, "High", IF(Orders_CLEAN[[#This Row],[Profit]]/Orders_CLEAN[[#This Row],[LineTotal]]&gt;=0.15, "Medium", "Low")), "Quantity Error!")</f>
        <v>High</v>
      </c>
      <c r="V2592" s="8" t="str">
        <f>IF(COUNTIF(Returns[OrderID], Orders_CLEAN[[#This Row],[OrderID]])&gt;0, "Yes", "No")</f>
        <v>No</v>
      </c>
      <c r="W2592" s="19">
        <f>IF(Orders_CLEAN[[#This Row],[Returned]]="Yes",1,0)</f>
        <v>0</v>
      </c>
    </row>
    <row r="2593" spans="1:23" x14ac:dyDescent="0.2">
      <c r="A2593" t="s">
        <v>3528</v>
      </c>
      <c r="B2593" s="5">
        <v>45753</v>
      </c>
      <c r="C2593" s="5" t="str">
        <f>IF(Orders_CLEAN[[#This Row],[Quantity]]="", "Quantity Error!", "Q"&amp;ROUNDUP(MONTH(Orders_CLEAN[[#This Row],[OrderDate]])/3,0))</f>
        <v>Q2</v>
      </c>
      <c r="D2593" t="s">
        <v>259</v>
      </c>
      <c r="E2593" t="str">
        <f>_xlfn.XLOOKUP(Orders_CLEAN[[#This Row],[CustomerID]],Customers[CustomerID],Customers[CustomerName])</f>
        <v>Pieter Mahlangu</v>
      </c>
      <c r="F2593" t="s">
        <v>413</v>
      </c>
      <c r="G2593" t="str">
        <f>_xlfn.XLOOKUP(Orders_CLEAN[[#This Row],[ProductID]],Products[ProductID],Products[ProductName])</f>
        <v>Monitors Model 4</v>
      </c>
      <c r="H2593" t="str">
        <f>_xlfn.XLOOKUP(Orders_CLEAN[[#This Row],[ProductName]],Products[ProductName],Products[Category])</f>
        <v>Technology</v>
      </c>
      <c r="I2593" s="6">
        <f>_xlfn.XLOOKUP(Orders_CLEAN[[#This Row],[ProductID]],Products[ProductID],Products[Cost])</f>
        <v>365.65</v>
      </c>
      <c r="J2593">
        <v>1</v>
      </c>
      <c r="K2593" s="6">
        <v>689.97</v>
      </c>
      <c r="L2593" s="7">
        <v>0.2</v>
      </c>
      <c r="M2593" t="s">
        <v>27</v>
      </c>
      <c r="N2593" t="s">
        <v>47</v>
      </c>
      <c r="O2593" t="str">
        <f>_xlfn.XLOOKUP(Orders_CLEAN[[#This Row],[Region]],Region_lookup[RegionCode],Region_lookup[RegionName])</f>
        <v>Eastern Cape</v>
      </c>
      <c r="P2593" t="s">
        <v>48</v>
      </c>
      <c r="Q2593" t="str">
        <f>_xlfn.XLOOKUP(Orders_CLEAN[[#This Row],[EmployeeID]],Employees[EmployeeID],Employees[EmployeeName])</f>
        <v>Sipho Ndlovu</v>
      </c>
      <c r="R2593" s="8">
        <f>Orders_CLEAN[[#This Row],[Quantity]]*Orders_CLEAN[[#This Row],[UnitPrice]]*(1-Orders_CLEAN[[#This Row],[Discount]])</f>
        <v>551.976</v>
      </c>
      <c r="S2593" s="8">
        <f>Orders_CLEAN[[#This Row],[Cost]]*Orders_CLEAN[[#This Row],[Quantity]]</f>
        <v>365.65</v>
      </c>
      <c r="T2593" s="8">
        <f>Orders_CLEAN[[#This Row],[LineTotal]]-Orders_CLEAN[[#This Row],[LineCost]]</f>
        <v>186.32600000000002</v>
      </c>
      <c r="U2593" s="8" t="str">
        <f>IFERROR(IF(Orders_CLEAN[[#This Row],[Profit]]/Orders_CLEAN[[#This Row],[LineTotal]]&gt;0.3, "High", IF(Orders_CLEAN[[#This Row],[Profit]]/Orders_CLEAN[[#This Row],[LineTotal]]&gt;=0.15, "Medium", "Low")), "Quantity Error!")</f>
        <v>High</v>
      </c>
      <c r="V2593" s="8" t="str">
        <f>IF(COUNTIF(Returns[OrderID], Orders_CLEAN[[#This Row],[OrderID]])&gt;0, "Yes", "No")</f>
        <v>No</v>
      </c>
      <c r="W2593" s="19">
        <f>IF(Orders_CLEAN[[#This Row],[Returned]]="Yes",1,0)</f>
        <v>0</v>
      </c>
    </row>
    <row r="2594" spans="1:23" x14ac:dyDescent="0.2">
      <c r="A2594" t="s">
        <v>3529</v>
      </c>
      <c r="B2594" s="5">
        <v>45445</v>
      </c>
      <c r="C2594" s="5" t="str">
        <f>IF(Orders_CLEAN[[#This Row],[Quantity]]="", "Quantity Error!", "Q"&amp;ROUNDUP(MONTH(Orders_CLEAN[[#This Row],[OrderDate]])/3,0))</f>
        <v>Q2</v>
      </c>
      <c r="D2594" t="s">
        <v>530</v>
      </c>
      <c r="E2594" t="str">
        <f>_xlfn.XLOOKUP(Orders_CLEAN[[#This Row],[CustomerID]],Customers[CustomerID],Customers[CustomerName])</f>
        <v>Aisha Botha</v>
      </c>
      <c r="F2594" t="s">
        <v>12</v>
      </c>
      <c r="G2594" t="str">
        <f>_xlfn.XLOOKUP(Orders_CLEAN[[#This Row],[ProductID]],Products[ProductID],Products[ProductName])</f>
        <v>Printers Model 3</v>
      </c>
      <c r="H2594" t="str">
        <f>_xlfn.XLOOKUP(Orders_CLEAN[[#This Row],[ProductName]],Products[ProductName],Products[Category])</f>
        <v>Technology</v>
      </c>
      <c r="I2594" s="6">
        <f>_xlfn.XLOOKUP(Orders_CLEAN[[#This Row],[ProductID]],Products[ProductID],Products[Cost])</f>
        <v>127.85</v>
      </c>
      <c r="J2594">
        <v>4</v>
      </c>
      <c r="K2594" s="6">
        <v>210.2</v>
      </c>
      <c r="L2594" s="7">
        <v>0.15</v>
      </c>
      <c r="M2594" t="s">
        <v>13</v>
      </c>
      <c r="N2594" t="s">
        <v>21</v>
      </c>
      <c r="O2594" t="str">
        <f>_xlfn.XLOOKUP(Orders_CLEAN[[#This Row],[Region]],Region_lookup[RegionCode],Region_lookup[RegionName])</f>
        <v>KwaZulu-Natal</v>
      </c>
      <c r="P2594" t="s">
        <v>97</v>
      </c>
      <c r="Q2594" t="str">
        <f>_xlfn.XLOOKUP(Orders_CLEAN[[#This Row],[EmployeeID]],Employees[EmployeeID],Employees[EmployeeName])</f>
        <v>Bongani Sithole</v>
      </c>
      <c r="R2594" s="8">
        <f>Orders_CLEAN[[#This Row],[Quantity]]*Orders_CLEAN[[#This Row],[UnitPrice]]*(1-Orders_CLEAN[[#This Row],[Discount]])</f>
        <v>714.68</v>
      </c>
      <c r="S2594" s="8">
        <f>Orders_CLEAN[[#This Row],[Cost]]*Orders_CLEAN[[#This Row],[Quantity]]</f>
        <v>511.4</v>
      </c>
      <c r="T2594" s="8">
        <f>Orders_CLEAN[[#This Row],[LineTotal]]-Orders_CLEAN[[#This Row],[LineCost]]</f>
        <v>203.27999999999997</v>
      </c>
      <c r="U2594" s="8" t="str">
        <f>IFERROR(IF(Orders_CLEAN[[#This Row],[Profit]]/Orders_CLEAN[[#This Row],[LineTotal]]&gt;0.3, "High", IF(Orders_CLEAN[[#This Row],[Profit]]/Orders_CLEAN[[#This Row],[LineTotal]]&gt;=0.15, "Medium", "Low")), "Quantity Error!")</f>
        <v>Medium</v>
      </c>
      <c r="V2594" s="8" t="str">
        <f>IF(COUNTIF(Returns[OrderID], Orders_CLEAN[[#This Row],[OrderID]])&gt;0, "Yes", "No")</f>
        <v>No</v>
      </c>
      <c r="W2594" s="19">
        <f>IF(Orders_CLEAN[[#This Row],[Returned]]="Yes",1,0)</f>
        <v>0</v>
      </c>
    </row>
    <row r="2595" spans="1:23" x14ac:dyDescent="0.2">
      <c r="A2595" t="s">
        <v>3530</v>
      </c>
      <c r="B2595" s="5">
        <v>45546</v>
      </c>
      <c r="C2595" s="5" t="str">
        <f>IF(Orders_CLEAN[[#This Row],[Quantity]]="", "Quantity Error!", "Q"&amp;ROUNDUP(MONTH(Orders_CLEAN[[#This Row],[OrderDate]])/3,0))</f>
        <v>Q3</v>
      </c>
      <c r="D2595" t="s">
        <v>371</v>
      </c>
      <c r="E2595" t="str">
        <f>_xlfn.XLOOKUP(Orders_CLEAN[[#This Row],[CustomerID]],Customers[CustomerID],Customers[CustomerName])</f>
        <v>Nomsa Dlamini</v>
      </c>
      <c r="F2595" t="s">
        <v>92</v>
      </c>
      <c r="G2595" t="str">
        <f>_xlfn.XLOOKUP(Orders_CLEAN[[#This Row],[ProductID]],Products[ProductID],Products[ProductName])</f>
        <v>Accessories Model 3</v>
      </c>
      <c r="H2595" t="str">
        <f>_xlfn.XLOOKUP(Orders_CLEAN[[#This Row],[ProductName]],Products[ProductName],Products[Category])</f>
        <v>Technology</v>
      </c>
      <c r="I2595" s="6">
        <f>_xlfn.XLOOKUP(Orders_CLEAN[[#This Row],[ProductID]],Products[ProductID],Products[Cost])</f>
        <v>357.49</v>
      </c>
      <c r="J2595">
        <v>8</v>
      </c>
      <c r="K2595" s="6">
        <v>769.69</v>
      </c>
      <c r="L2595" s="7">
        <v>0</v>
      </c>
      <c r="M2595" t="s">
        <v>36</v>
      </c>
      <c r="N2595" t="s">
        <v>31</v>
      </c>
      <c r="O2595" t="str">
        <f>_xlfn.XLOOKUP(Orders_CLEAN[[#This Row],[Region]],Region_lookup[RegionCode],Region_lookup[RegionName])</f>
        <v>Gauteng</v>
      </c>
      <c r="P2595" t="s">
        <v>32</v>
      </c>
      <c r="Q2595" t="str">
        <f>_xlfn.XLOOKUP(Orders_CLEAN[[#This Row],[EmployeeID]],Employees[EmployeeID],Employees[EmployeeName])</f>
        <v>Nomvula Mokoena</v>
      </c>
      <c r="R2595" s="8">
        <f>Orders_CLEAN[[#This Row],[Quantity]]*Orders_CLEAN[[#This Row],[UnitPrice]]*(1-Orders_CLEAN[[#This Row],[Discount]])</f>
        <v>6157.52</v>
      </c>
      <c r="S2595" s="8">
        <f>Orders_CLEAN[[#This Row],[Cost]]*Orders_CLEAN[[#This Row],[Quantity]]</f>
        <v>2859.92</v>
      </c>
      <c r="T2595" s="8">
        <f>Orders_CLEAN[[#This Row],[LineTotal]]-Orders_CLEAN[[#This Row],[LineCost]]</f>
        <v>3297.6000000000004</v>
      </c>
      <c r="U2595" s="8" t="str">
        <f>IFERROR(IF(Orders_CLEAN[[#This Row],[Profit]]/Orders_CLEAN[[#This Row],[LineTotal]]&gt;0.3, "High", IF(Orders_CLEAN[[#This Row],[Profit]]/Orders_CLEAN[[#This Row],[LineTotal]]&gt;=0.15, "Medium", "Low")), "Quantity Error!")</f>
        <v>High</v>
      </c>
      <c r="V2595" s="8" t="str">
        <f>IF(COUNTIF(Returns[OrderID], Orders_CLEAN[[#This Row],[OrderID]])&gt;0, "Yes", "No")</f>
        <v>No</v>
      </c>
      <c r="W2595" s="19">
        <f>IF(Orders_CLEAN[[#This Row],[Returned]]="Yes",1,0)</f>
        <v>0</v>
      </c>
    </row>
    <row r="2596" spans="1:23" x14ac:dyDescent="0.2">
      <c r="A2596" t="s">
        <v>3531</v>
      </c>
      <c r="B2596" s="5">
        <v>45457</v>
      </c>
      <c r="C2596" s="5" t="str">
        <f>IF(Orders_CLEAN[[#This Row],[Quantity]]="", "Quantity Error!", "Q"&amp;ROUNDUP(MONTH(Orders_CLEAN[[#This Row],[OrderDate]])/3,0))</f>
        <v>Q2</v>
      </c>
      <c r="D2596" t="s">
        <v>281</v>
      </c>
      <c r="E2596" t="str">
        <f>_xlfn.XLOOKUP(Orders_CLEAN[[#This Row],[CustomerID]],Customers[CustomerID],Customers[CustomerName])</f>
        <v>Pieter Khumalo</v>
      </c>
      <c r="F2596" t="s">
        <v>213</v>
      </c>
      <c r="G2596" t="str">
        <f>_xlfn.XLOOKUP(Orders_CLEAN[[#This Row],[ProductID]],Products[ProductID],Products[ProductName])</f>
        <v>Pens Model 4</v>
      </c>
      <c r="H2596" t="str">
        <f>_xlfn.XLOOKUP(Orders_CLEAN[[#This Row],[ProductName]],Products[ProductName],Products[Category])</f>
        <v>Office Supplies</v>
      </c>
      <c r="I2596" s="6">
        <f>_xlfn.XLOOKUP(Orders_CLEAN[[#This Row],[ProductID]],Products[ProductID],Products[Cost])</f>
        <v>578.14</v>
      </c>
      <c r="J2596">
        <v>7</v>
      </c>
      <c r="K2596" s="6">
        <v>1084.72</v>
      </c>
      <c r="L2596" s="7">
        <v>0</v>
      </c>
      <c r="M2596" t="s">
        <v>27</v>
      </c>
      <c r="N2596" t="s">
        <v>47</v>
      </c>
      <c r="O2596" t="str">
        <f>_xlfn.XLOOKUP(Orders_CLEAN[[#This Row],[Region]],Region_lookup[RegionCode],Region_lookup[RegionName])</f>
        <v>Eastern Cape</v>
      </c>
      <c r="P2596" t="s">
        <v>58</v>
      </c>
      <c r="Q2596" t="str">
        <f>_xlfn.XLOOKUP(Orders_CLEAN[[#This Row],[EmployeeID]],Employees[EmployeeID],Employees[EmployeeName])</f>
        <v>Palesa Steyn</v>
      </c>
      <c r="R2596" s="8">
        <f>Orders_CLEAN[[#This Row],[Quantity]]*Orders_CLEAN[[#This Row],[UnitPrice]]*(1-Orders_CLEAN[[#This Row],[Discount]])</f>
        <v>7593.04</v>
      </c>
      <c r="S2596" s="8">
        <f>Orders_CLEAN[[#This Row],[Cost]]*Orders_CLEAN[[#This Row],[Quantity]]</f>
        <v>4046.98</v>
      </c>
      <c r="T2596" s="8">
        <f>Orders_CLEAN[[#This Row],[LineTotal]]-Orders_CLEAN[[#This Row],[LineCost]]</f>
        <v>3546.06</v>
      </c>
      <c r="U2596" s="8" t="str">
        <f>IFERROR(IF(Orders_CLEAN[[#This Row],[Profit]]/Orders_CLEAN[[#This Row],[LineTotal]]&gt;0.3, "High", IF(Orders_CLEAN[[#This Row],[Profit]]/Orders_CLEAN[[#This Row],[LineTotal]]&gt;=0.15, "Medium", "Low")), "Quantity Error!")</f>
        <v>High</v>
      </c>
      <c r="V2596" s="8" t="str">
        <f>IF(COUNTIF(Returns[OrderID], Orders_CLEAN[[#This Row],[OrderID]])&gt;0, "Yes", "No")</f>
        <v>No</v>
      </c>
      <c r="W2596" s="19">
        <f>IF(Orders_CLEAN[[#This Row],[Returned]]="Yes",1,0)</f>
        <v>0</v>
      </c>
    </row>
    <row r="2597" spans="1:23" x14ac:dyDescent="0.2">
      <c r="A2597" t="s">
        <v>3532</v>
      </c>
      <c r="B2597" s="5">
        <v>45547</v>
      </c>
      <c r="C2597" s="5" t="str">
        <f>IF(Orders_CLEAN[[#This Row],[Quantity]]="", "Quantity Error!", "Q"&amp;ROUNDUP(MONTH(Orders_CLEAN[[#This Row],[OrderDate]])/3,0))</f>
        <v>Q3</v>
      </c>
      <c r="D2597" t="s">
        <v>846</v>
      </c>
      <c r="E2597" t="str">
        <f>_xlfn.XLOOKUP(Orders_CLEAN[[#This Row],[CustomerID]],Customers[CustomerID],Customers[CustomerName])</f>
        <v>Kagiso Nkosi</v>
      </c>
      <c r="F2597" t="s">
        <v>155</v>
      </c>
      <c r="G2597" t="str">
        <f>_xlfn.XLOOKUP(Orders_CLEAN[[#This Row],[ProductID]],Products[ProductID],Products[ProductName])</f>
        <v>Monitors Model 1</v>
      </c>
      <c r="H2597" t="str">
        <f>_xlfn.XLOOKUP(Orders_CLEAN[[#This Row],[ProductName]],Products[ProductName],Products[Category])</f>
        <v>Technology</v>
      </c>
      <c r="I2597" s="6">
        <f>_xlfn.XLOOKUP(Orders_CLEAN[[#This Row],[ProductID]],Products[ProductID],Products[Cost])</f>
        <v>757.28</v>
      </c>
      <c r="J2597">
        <v>11</v>
      </c>
      <c r="K2597" s="6">
        <v>1165.56</v>
      </c>
      <c r="L2597" s="7">
        <v>0.1</v>
      </c>
      <c r="M2597" t="s">
        <v>62</v>
      </c>
      <c r="N2597" t="s">
        <v>14</v>
      </c>
      <c r="O2597" t="str">
        <f>_xlfn.XLOOKUP(Orders_CLEAN[[#This Row],[Region]],Region_lookup[RegionCode],Region_lookup[RegionName])</f>
        <v>Western Cape</v>
      </c>
      <c r="P2597" t="s">
        <v>93</v>
      </c>
      <c r="Q2597" t="str">
        <f>_xlfn.XLOOKUP(Orders_CLEAN[[#This Row],[EmployeeID]],Employees[EmployeeID],Employees[EmployeeName])</f>
        <v>Anja Zulu</v>
      </c>
      <c r="R2597" s="8">
        <f>Orders_CLEAN[[#This Row],[Quantity]]*Orders_CLEAN[[#This Row],[UnitPrice]]*(1-Orders_CLEAN[[#This Row],[Discount]])</f>
        <v>11539.044</v>
      </c>
      <c r="S2597" s="8">
        <f>Orders_CLEAN[[#This Row],[Cost]]*Orders_CLEAN[[#This Row],[Quantity]]</f>
        <v>8330.08</v>
      </c>
      <c r="T2597" s="8">
        <f>Orders_CLEAN[[#This Row],[LineTotal]]-Orders_CLEAN[[#This Row],[LineCost]]</f>
        <v>3208.9639999999999</v>
      </c>
      <c r="U2597" s="8" t="str">
        <f>IFERROR(IF(Orders_CLEAN[[#This Row],[Profit]]/Orders_CLEAN[[#This Row],[LineTotal]]&gt;0.3, "High", IF(Orders_CLEAN[[#This Row],[Profit]]/Orders_CLEAN[[#This Row],[LineTotal]]&gt;=0.15, "Medium", "Low")), "Quantity Error!")</f>
        <v>Medium</v>
      </c>
      <c r="V2597" s="8" t="str">
        <f>IF(COUNTIF(Returns[OrderID], Orders_CLEAN[[#This Row],[OrderID]])&gt;0, "Yes", "No")</f>
        <v>No</v>
      </c>
      <c r="W2597" s="19">
        <f>IF(Orders_CLEAN[[#This Row],[Returned]]="Yes",1,0)</f>
        <v>0</v>
      </c>
    </row>
    <row r="2598" spans="1:23" x14ac:dyDescent="0.2">
      <c r="A2598" t="s">
        <v>3533</v>
      </c>
      <c r="B2598" s="5">
        <v>45443</v>
      </c>
      <c r="C2598" s="5" t="str">
        <f>IF(Orders_CLEAN[[#This Row],[Quantity]]="", "Quantity Error!", "Q"&amp;ROUNDUP(MONTH(Orders_CLEAN[[#This Row],[OrderDate]])/3,0))</f>
        <v>Q2</v>
      </c>
      <c r="D2598" t="s">
        <v>103</v>
      </c>
      <c r="E2598" t="str">
        <f>_xlfn.XLOOKUP(Orders_CLEAN[[#This Row],[CustomerID]],Customers[CustomerID],Customers[CustomerName])</f>
        <v>Kagiso Khumalo</v>
      </c>
      <c r="F2598" t="s">
        <v>139</v>
      </c>
      <c r="G2598" t="str">
        <f>_xlfn.XLOOKUP(Orders_CLEAN[[#This Row],[ProductID]],Products[ProductID],Products[ProductName])</f>
        <v>Envelopes Model 3</v>
      </c>
      <c r="H2598" t="str">
        <f>_xlfn.XLOOKUP(Orders_CLEAN[[#This Row],[ProductName]],Products[ProductName],Products[Category])</f>
        <v>Office Supplies</v>
      </c>
      <c r="I2598" s="6">
        <f>_xlfn.XLOOKUP(Orders_CLEAN[[#This Row],[ProductID]],Products[ProductID],Products[Cost])</f>
        <v>110.07</v>
      </c>
      <c r="J2598">
        <v>5</v>
      </c>
      <c r="K2598" s="6">
        <v>193.99</v>
      </c>
      <c r="L2598" s="7">
        <v>0</v>
      </c>
      <c r="M2598" t="s">
        <v>13</v>
      </c>
      <c r="N2598" t="s">
        <v>21</v>
      </c>
      <c r="O2598" t="str">
        <f>_xlfn.XLOOKUP(Orders_CLEAN[[#This Row],[Region]],Region_lookup[RegionCode],Region_lookup[RegionName])</f>
        <v>KwaZulu-Natal</v>
      </c>
      <c r="P2598" t="s">
        <v>170</v>
      </c>
      <c r="Q2598" t="str">
        <f>_xlfn.XLOOKUP(Orders_CLEAN[[#This Row],[EmployeeID]],Employees[EmployeeID],Employees[EmployeeName])</f>
        <v>Nomvula Le Roux</v>
      </c>
      <c r="R2598" s="8">
        <f>Orders_CLEAN[[#This Row],[Quantity]]*Orders_CLEAN[[#This Row],[UnitPrice]]*(1-Orders_CLEAN[[#This Row],[Discount]])</f>
        <v>969.95</v>
      </c>
      <c r="S2598" s="8">
        <f>Orders_CLEAN[[#This Row],[Cost]]*Orders_CLEAN[[#This Row],[Quantity]]</f>
        <v>550.34999999999991</v>
      </c>
      <c r="T2598" s="8">
        <f>Orders_CLEAN[[#This Row],[LineTotal]]-Orders_CLEAN[[#This Row],[LineCost]]</f>
        <v>419.60000000000014</v>
      </c>
      <c r="U2598" s="8" t="str">
        <f>IFERROR(IF(Orders_CLEAN[[#This Row],[Profit]]/Orders_CLEAN[[#This Row],[LineTotal]]&gt;0.3, "High", IF(Orders_CLEAN[[#This Row],[Profit]]/Orders_CLEAN[[#This Row],[LineTotal]]&gt;=0.15, "Medium", "Low")), "Quantity Error!")</f>
        <v>High</v>
      </c>
      <c r="V2598" s="8" t="str">
        <f>IF(COUNTIF(Returns[OrderID], Orders_CLEAN[[#This Row],[OrderID]])&gt;0, "Yes", "No")</f>
        <v>No</v>
      </c>
      <c r="W2598" s="19">
        <f>IF(Orders_CLEAN[[#This Row],[Returned]]="Yes",1,0)</f>
        <v>0</v>
      </c>
    </row>
    <row r="2599" spans="1:23" x14ac:dyDescent="0.2">
      <c r="A2599" t="s">
        <v>3534</v>
      </c>
      <c r="B2599" s="5">
        <v>45362</v>
      </c>
      <c r="C2599" s="5" t="str">
        <f>IF(Orders_CLEAN[[#This Row],[Quantity]]="", "Quantity Error!", "Q"&amp;ROUNDUP(MONTH(Orders_CLEAN[[#This Row],[OrderDate]])/3,0))</f>
        <v>Q1</v>
      </c>
      <c r="D2599" t="s">
        <v>723</v>
      </c>
      <c r="E2599" t="str">
        <f>_xlfn.XLOOKUP(Orders_CLEAN[[#This Row],[CustomerID]],Customers[CustomerID],Customers[CustomerName])</f>
        <v>Palesa Molefe</v>
      </c>
      <c r="F2599" t="s">
        <v>195</v>
      </c>
      <c r="G2599" t="str">
        <f>_xlfn.XLOOKUP(Orders_CLEAN[[#This Row],[ProductID]],Products[ProductID],Products[ProductName])</f>
        <v>Printers Model 2</v>
      </c>
      <c r="H2599" t="str">
        <f>_xlfn.XLOOKUP(Orders_CLEAN[[#This Row],[ProductName]],Products[ProductName],Products[Category])</f>
        <v>Technology</v>
      </c>
      <c r="I2599" s="6">
        <f>_xlfn.XLOOKUP(Orders_CLEAN[[#This Row],[ProductID]],Products[ProductID],Products[Cost])</f>
        <v>338.21</v>
      </c>
      <c r="J2599">
        <v>12</v>
      </c>
      <c r="K2599" s="6">
        <v>661.25</v>
      </c>
      <c r="L2599" s="7">
        <v>0.1</v>
      </c>
      <c r="M2599" t="s">
        <v>27</v>
      </c>
      <c r="N2599" t="s">
        <v>21</v>
      </c>
      <c r="O2599" t="str">
        <f>_xlfn.XLOOKUP(Orders_CLEAN[[#This Row],[Region]],Region_lookup[RegionCode],Region_lookup[RegionName])</f>
        <v>KwaZulu-Natal</v>
      </c>
      <c r="P2599" t="s">
        <v>22</v>
      </c>
      <c r="Q2599" t="str">
        <f>_xlfn.XLOOKUP(Orders_CLEAN[[#This Row],[EmployeeID]],Employees[EmployeeID],Employees[EmployeeName])</f>
        <v>Thabo Le Roux</v>
      </c>
      <c r="R2599" s="8">
        <f>Orders_CLEAN[[#This Row],[Quantity]]*Orders_CLEAN[[#This Row],[UnitPrice]]*(1-Orders_CLEAN[[#This Row],[Discount]])</f>
        <v>7141.5</v>
      </c>
      <c r="S2599" s="8">
        <f>Orders_CLEAN[[#This Row],[Cost]]*Orders_CLEAN[[#This Row],[Quantity]]</f>
        <v>4058.5199999999995</v>
      </c>
      <c r="T2599" s="8">
        <f>Orders_CLEAN[[#This Row],[LineTotal]]-Orders_CLEAN[[#This Row],[LineCost]]</f>
        <v>3082.9800000000005</v>
      </c>
      <c r="U2599" s="8" t="str">
        <f>IFERROR(IF(Orders_CLEAN[[#This Row],[Profit]]/Orders_CLEAN[[#This Row],[LineTotal]]&gt;0.3, "High", IF(Orders_CLEAN[[#This Row],[Profit]]/Orders_CLEAN[[#This Row],[LineTotal]]&gt;=0.15, "Medium", "Low")), "Quantity Error!")</f>
        <v>High</v>
      </c>
      <c r="V2599" s="8" t="str">
        <f>IF(COUNTIF(Returns[OrderID], Orders_CLEAN[[#This Row],[OrderID]])&gt;0, "Yes", "No")</f>
        <v>No</v>
      </c>
      <c r="W2599" s="19">
        <f>IF(Orders_CLEAN[[#This Row],[Returned]]="Yes",1,0)</f>
        <v>0</v>
      </c>
    </row>
    <row r="2600" spans="1:23" x14ac:dyDescent="0.2">
      <c r="A2600" t="s">
        <v>3535</v>
      </c>
      <c r="B2600" s="5">
        <v>45829</v>
      </c>
      <c r="C2600" s="5" t="str">
        <f>IF(Orders_CLEAN[[#This Row],[Quantity]]="", "Quantity Error!", "Q"&amp;ROUNDUP(MONTH(Orders_CLEAN[[#This Row],[OrderDate]])/3,0))</f>
        <v>Q2</v>
      </c>
      <c r="D2600" t="s">
        <v>392</v>
      </c>
      <c r="E2600" t="str">
        <f>_xlfn.XLOOKUP(Orders_CLEAN[[#This Row],[CustomerID]],Customers[CustomerID],Customers[CustomerName])</f>
        <v>Johan Fourie</v>
      </c>
      <c r="F2600" t="s">
        <v>124</v>
      </c>
      <c r="G2600" t="str">
        <f>_xlfn.XLOOKUP(Orders_CLEAN[[#This Row],[ProductID]],Products[ProductID],Products[ProductName])</f>
        <v>Binders Model 2</v>
      </c>
      <c r="H2600" t="str">
        <f>_xlfn.XLOOKUP(Orders_CLEAN[[#This Row],[ProductName]],Products[ProductName],Products[Category])</f>
        <v>Office Supplies</v>
      </c>
      <c r="I2600" s="6">
        <f>_xlfn.XLOOKUP(Orders_CLEAN[[#This Row],[ProductID]],Products[ProductID],Products[Cost])</f>
        <v>597.01</v>
      </c>
      <c r="J2600">
        <v>10</v>
      </c>
      <c r="K2600" s="6">
        <v>774.08</v>
      </c>
      <c r="L2600" s="7">
        <v>0.1</v>
      </c>
      <c r="M2600" t="s">
        <v>62</v>
      </c>
      <c r="N2600" t="s">
        <v>47</v>
      </c>
      <c r="O2600" t="str">
        <f>_xlfn.XLOOKUP(Orders_CLEAN[[#This Row],[Region]],Region_lookup[RegionCode],Region_lookup[RegionName])</f>
        <v>Eastern Cape</v>
      </c>
      <c r="P2600" t="s">
        <v>58</v>
      </c>
      <c r="Q2600" t="str">
        <f>_xlfn.XLOOKUP(Orders_CLEAN[[#This Row],[EmployeeID]],Employees[EmployeeID],Employees[EmployeeName])</f>
        <v>Palesa Steyn</v>
      </c>
      <c r="R2600" s="8">
        <f>Orders_CLEAN[[#This Row],[Quantity]]*Orders_CLEAN[[#This Row],[UnitPrice]]*(1-Orders_CLEAN[[#This Row],[Discount]])</f>
        <v>6966.72</v>
      </c>
      <c r="S2600" s="8">
        <f>Orders_CLEAN[[#This Row],[Cost]]*Orders_CLEAN[[#This Row],[Quantity]]</f>
        <v>5970.1</v>
      </c>
      <c r="T2600" s="8">
        <f>Orders_CLEAN[[#This Row],[LineTotal]]-Orders_CLEAN[[#This Row],[LineCost]]</f>
        <v>996.61999999999989</v>
      </c>
      <c r="U2600" s="8" t="str">
        <f>IFERROR(IF(Orders_CLEAN[[#This Row],[Profit]]/Orders_CLEAN[[#This Row],[LineTotal]]&gt;0.3, "High", IF(Orders_CLEAN[[#This Row],[Profit]]/Orders_CLEAN[[#This Row],[LineTotal]]&gt;=0.15, "Medium", "Low")), "Quantity Error!")</f>
        <v>Low</v>
      </c>
      <c r="V2600" s="8" t="str">
        <f>IF(COUNTIF(Returns[OrderID], Orders_CLEAN[[#This Row],[OrderID]])&gt;0, "Yes", "No")</f>
        <v>No</v>
      </c>
      <c r="W2600" s="19">
        <f>IF(Orders_CLEAN[[#This Row],[Returned]]="Yes",1,0)</f>
        <v>0</v>
      </c>
    </row>
    <row r="2601" spans="1:23" x14ac:dyDescent="0.2">
      <c r="A2601" t="s">
        <v>3536</v>
      </c>
      <c r="B2601" s="5">
        <v>45718</v>
      </c>
      <c r="C2601" s="5" t="str">
        <f>IF(Orders_CLEAN[[#This Row],[Quantity]]="", "Quantity Error!", "Q"&amp;ROUNDUP(MONTH(Orders_CLEAN[[#This Row],[OrderDate]])/3,0))</f>
        <v>Q1</v>
      </c>
      <c r="D2601" t="s">
        <v>412</v>
      </c>
      <c r="E2601" t="str">
        <f>_xlfn.XLOOKUP(Orders_CLEAN[[#This Row],[CustomerID]],Customers[CustomerID],Customers[CustomerName])</f>
        <v>Bongani Molefe</v>
      </c>
      <c r="F2601" t="s">
        <v>269</v>
      </c>
      <c r="G2601" t="str">
        <f>_xlfn.XLOOKUP(Orders_CLEAN[[#This Row],[ProductID]],Products[ProductID],Products[ProductName])</f>
        <v>Binders Model 1</v>
      </c>
      <c r="H2601" t="str">
        <f>_xlfn.XLOOKUP(Orders_CLEAN[[#This Row],[ProductName]],Products[ProductName],Products[Category])</f>
        <v>Office Supplies</v>
      </c>
      <c r="I2601" s="6">
        <f>_xlfn.XLOOKUP(Orders_CLEAN[[#This Row],[ProductID]],Products[ProductID],Products[Cost])</f>
        <v>454.91</v>
      </c>
      <c r="J2601">
        <v>1</v>
      </c>
      <c r="K2601" s="6">
        <v>865.02</v>
      </c>
      <c r="L2601" s="7">
        <v>0.1</v>
      </c>
      <c r="M2601" t="s">
        <v>13</v>
      </c>
      <c r="N2601" t="s">
        <v>31</v>
      </c>
      <c r="O2601" t="str">
        <f>_xlfn.XLOOKUP(Orders_CLEAN[[#This Row],[Region]],Region_lookup[RegionCode],Region_lookup[RegionName])</f>
        <v>Gauteng</v>
      </c>
      <c r="P2601" t="s">
        <v>43</v>
      </c>
      <c r="Q2601" t="str">
        <f>_xlfn.XLOOKUP(Orders_CLEAN[[#This Row],[EmployeeID]],Employees[EmployeeID],Employees[EmployeeName])</f>
        <v>Thabo Dlamini</v>
      </c>
      <c r="R2601" s="8">
        <f>Orders_CLEAN[[#This Row],[Quantity]]*Orders_CLEAN[[#This Row],[UnitPrice]]*(1-Orders_CLEAN[[#This Row],[Discount]])</f>
        <v>778.51800000000003</v>
      </c>
      <c r="S2601" s="8">
        <f>Orders_CLEAN[[#This Row],[Cost]]*Orders_CLEAN[[#This Row],[Quantity]]</f>
        <v>454.91</v>
      </c>
      <c r="T2601" s="8">
        <f>Orders_CLEAN[[#This Row],[LineTotal]]-Orders_CLEAN[[#This Row],[LineCost]]</f>
        <v>323.608</v>
      </c>
      <c r="U2601" s="8" t="str">
        <f>IFERROR(IF(Orders_CLEAN[[#This Row],[Profit]]/Orders_CLEAN[[#This Row],[LineTotal]]&gt;0.3, "High", IF(Orders_CLEAN[[#This Row],[Profit]]/Orders_CLEAN[[#This Row],[LineTotal]]&gt;=0.15, "Medium", "Low")), "Quantity Error!")</f>
        <v>High</v>
      </c>
      <c r="V2601" s="8" t="str">
        <f>IF(COUNTIF(Returns[OrderID], Orders_CLEAN[[#This Row],[OrderID]])&gt;0, "Yes", "No")</f>
        <v>No</v>
      </c>
      <c r="W2601" s="19">
        <f>IF(Orders_CLEAN[[#This Row],[Returned]]="Yes",1,0)</f>
        <v>0</v>
      </c>
    </row>
    <row r="2602" spans="1:23" x14ac:dyDescent="0.2">
      <c r="A2602" t="s">
        <v>3537</v>
      </c>
      <c r="B2602" s="5">
        <v>45766</v>
      </c>
      <c r="C2602" s="5" t="str">
        <f>IF(Orders_CLEAN[[#This Row],[Quantity]]="", "Quantity Error!", "Q"&amp;ROUNDUP(MONTH(Orders_CLEAN[[#This Row],[OrderDate]])/3,0))</f>
        <v>Q2</v>
      </c>
      <c r="D2602" t="s">
        <v>1164</v>
      </c>
      <c r="E2602" t="str">
        <f>_xlfn.XLOOKUP(Orders_CLEAN[[#This Row],[CustomerID]],Customers[CustomerID],Customers[CustomerName])</f>
        <v>Nomvula Coetzee</v>
      </c>
      <c r="F2602" t="s">
        <v>51</v>
      </c>
      <c r="G2602" t="str">
        <f>_xlfn.XLOOKUP(Orders_CLEAN[[#This Row],[ProductID]],Products[ProductID],Products[ProductName])</f>
        <v>Bookcases Model 4</v>
      </c>
      <c r="H2602" t="str">
        <f>_xlfn.XLOOKUP(Orders_CLEAN[[#This Row],[ProductName]],Products[ProductName],Products[Category])</f>
        <v>Furniture</v>
      </c>
      <c r="I2602" s="6">
        <f>_xlfn.XLOOKUP(Orders_CLEAN[[#This Row],[ProductID]],Products[ProductID],Products[Cost])</f>
        <v>539.9</v>
      </c>
      <c r="J2602">
        <v>1</v>
      </c>
      <c r="K2602" s="6">
        <v>1019.72</v>
      </c>
      <c r="L2602" s="7">
        <v>0.15</v>
      </c>
      <c r="M2602" t="s">
        <v>13</v>
      </c>
      <c r="N2602" t="s">
        <v>14</v>
      </c>
      <c r="O2602" t="str">
        <f>_xlfn.XLOOKUP(Orders_CLEAN[[#This Row],[Region]],Region_lookup[RegionCode],Region_lookup[RegionName])</f>
        <v>Western Cape</v>
      </c>
      <c r="P2602" t="s">
        <v>93</v>
      </c>
      <c r="Q2602" t="str">
        <f>_xlfn.XLOOKUP(Orders_CLEAN[[#This Row],[EmployeeID]],Employees[EmployeeID],Employees[EmployeeName])</f>
        <v>Anja Zulu</v>
      </c>
      <c r="R2602" s="8">
        <f>Orders_CLEAN[[#This Row],[Quantity]]*Orders_CLEAN[[#This Row],[UnitPrice]]*(1-Orders_CLEAN[[#This Row],[Discount]])</f>
        <v>866.76200000000006</v>
      </c>
      <c r="S2602" s="8">
        <f>Orders_CLEAN[[#This Row],[Cost]]*Orders_CLEAN[[#This Row],[Quantity]]</f>
        <v>539.9</v>
      </c>
      <c r="T2602" s="8">
        <f>Orders_CLEAN[[#This Row],[LineTotal]]-Orders_CLEAN[[#This Row],[LineCost]]</f>
        <v>326.86200000000008</v>
      </c>
      <c r="U2602" s="8" t="str">
        <f>IFERROR(IF(Orders_CLEAN[[#This Row],[Profit]]/Orders_CLEAN[[#This Row],[LineTotal]]&gt;0.3, "High", IF(Orders_CLEAN[[#This Row],[Profit]]/Orders_CLEAN[[#This Row],[LineTotal]]&gt;=0.15, "Medium", "Low")), "Quantity Error!")</f>
        <v>High</v>
      </c>
      <c r="V2602" s="8" t="str">
        <f>IF(COUNTIF(Returns[OrderID], Orders_CLEAN[[#This Row],[OrderID]])&gt;0, "Yes", "No")</f>
        <v>No</v>
      </c>
      <c r="W2602" s="19">
        <f>IF(Orders_CLEAN[[#This Row],[Returned]]="Yes",1,0)</f>
        <v>0</v>
      </c>
    </row>
    <row r="2603" spans="1:23" x14ac:dyDescent="0.2">
      <c r="A2603" t="s">
        <v>3538</v>
      </c>
      <c r="B2603" s="5">
        <v>45725</v>
      </c>
      <c r="C2603" s="5" t="str">
        <f>IF(Orders_CLEAN[[#This Row],[Quantity]]="", "Quantity Error!", "Q"&amp;ROUNDUP(MONTH(Orders_CLEAN[[#This Row],[OrderDate]])/3,0))</f>
        <v>Quantity Error!</v>
      </c>
      <c r="D2603" t="s">
        <v>279</v>
      </c>
      <c r="E2603" t="str">
        <f>_xlfn.XLOOKUP(Orders_CLEAN[[#This Row],[CustomerID]],Customers[CustomerID],Customers[CustomerName])</f>
        <v>Bongani Khumalo</v>
      </c>
      <c r="F2603" t="s">
        <v>100</v>
      </c>
      <c r="G2603" t="str">
        <f>_xlfn.XLOOKUP(Orders_CLEAN[[#This Row],[ProductID]],Products[ProductID],Products[ProductName])</f>
        <v>Printers Model 1</v>
      </c>
      <c r="H2603" t="str">
        <f>_xlfn.XLOOKUP(Orders_CLEAN[[#This Row],[ProductName]],Products[ProductName],Products[Category])</f>
        <v>Technology</v>
      </c>
      <c r="I2603" s="6">
        <f>_xlfn.XLOOKUP(Orders_CLEAN[[#This Row],[ProductID]],Products[ProductID],Products[Cost])</f>
        <v>595.79999999999995</v>
      </c>
      <c r="J2603"/>
      <c r="K2603" s="6">
        <v>1280.18</v>
      </c>
      <c r="L2603" s="7">
        <v>0.15</v>
      </c>
      <c r="M2603" t="s">
        <v>36</v>
      </c>
      <c r="N2603" t="s">
        <v>47</v>
      </c>
      <c r="O2603" t="str">
        <f>_xlfn.XLOOKUP(Orders_CLEAN[[#This Row],[Region]],Region_lookup[RegionCode],Region_lookup[RegionName])</f>
        <v>Eastern Cape</v>
      </c>
      <c r="P2603" t="s">
        <v>58</v>
      </c>
      <c r="Q2603" t="str">
        <f>_xlfn.XLOOKUP(Orders_CLEAN[[#This Row],[EmployeeID]],Employees[EmployeeID],Employees[EmployeeName])</f>
        <v>Palesa Steyn</v>
      </c>
      <c r="R2603" s="8">
        <f>Orders_CLEAN[[#This Row],[Quantity]]*Orders_CLEAN[[#This Row],[UnitPrice]]*(1-Orders_CLEAN[[#This Row],[Discount]])</f>
        <v>0</v>
      </c>
      <c r="S2603" s="8">
        <f>Orders_CLEAN[[#This Row],[Cost]]*Orders_CLEAN[[#This Row],[Quantity]]</f>
        <v>0</v>
      </c>
      <c r="T2603" s="8">
        <f>Orders_CLEAN[[#This Row],[LineTotal]]-Orders_CLEAN[[#This Row],[LineCost]]</f>
        <v>0</v>
      </c>
      <c r="U2603" s="8" t="str">
        <f>IFERROR(IF(Orders_CLEAN[[#This Row],[Profit]]/Orders_CLEAN[[#This Row],[LineTotal]]&gt;0.3, "High", IF(Orders_CLEAN[[#This Row],[Profit]]/Orders_CLEAN[[#This Row],[LineTotal]]&gt;=0.15, "Medium", "Low")), "Quantity Error!")</f>
        <v>Quantity Error!</v>
      </c>
      <c r="V2603" s="8" t="str">
        <f>IF(COUNTIF(Returns[OrderID], Orders_CLEAN[[#This Row],[OrderID]])&gt;0, "Yes", "No")</f>
        <v>No</v>
      </c>
      <c r="W2603" s="19">
        <f>IF(Orders_CLEAN[[#This Row],[Returned]]="Yes",1,0)</f>
        <v>0</v>
      </c>
    </row>
    <row r="2604" spans="1:23" x14ac:dyDescent="0.2">
      <c r="A2604" t="s">
        <v>3539</v>
      </c>
      <c r="B2604" s="5">
        <v>45811</v>
      </c>
      <c r="C2604" s="5" t="str">
        <f>IF(Orders_CLEAN[[#This Row],[Quantity]]="", "Quantity Error!", "Q"&amp;ROUNDUP(MONTH(Orders_CLEAN[[#This Row],[OrderDate]])/3,0))</f>
        <v>Q2</v>
      </c>
      <c r="D2604" t="s">
        <v>451</v>
      </c>
      <c r="E2604" t="str">
        <f>_xlfn.XLOOKUP(Orders_CLEAN[[#This Row],[CustomerID]],Customers[CustomerID],Customers[CustomerName])</f>
        <v>Anja Dlamini</v>
      </c>
      <c r="F2604" t="s">
        <v>30</v>
      </c>
      <c r="G2604" t="str">
        <f>_xlfn.XLOOKUP(Orders_CLEAN[[#This Row],[ProductID]],Products[ProductID],Products[ProductName])</f>
        <v>Paper Model 4</v>
      </c>
      <c r="H2604" t="str">
        <f>_xlfn.XLOOKUP(Orders_CLEAN[[#This Row],[ProductName]],Products[ProductName],Products[Category])</f>
        <v>Office Supplies</v>
      </c>
      <c r="I2604" s="6">
        <f>_xlfn.XLOOKUP(Orders_CLEAN[[#This Row],[ProductID]],Products[ProductID],Products[Cost])</f>
        <v>528.29</v>
      </c>
      <c r="J2604">
        <v>9</v>
      </c>
      <c r="K2604" s="6">
        <v>798.12</v>
      </c>
      <c r="L2604" s="7">
        <v>0.2</v>
      </c>
      <c r="M2604" t="s">
        <v>27</v>
      </c>
      <c r="N2604" t="s">
        <v>31</v>
      </c>
      <c r="O2604" t="str">
        <f>_xlfn.XLOOKUP(Orders_CLEAN[[#This Row],[Region]],Region_lookup[RegionCode],Region_lookup[RegionName])</f>
        <v>Gauteng</v>
      </c>
      <c r="P2604" t="s">
        <v>32</v>
      </c>
      <c r="Q2604" t="str">
        <f>_xlfn.XLOOKUP(Orders_CLEAN[[#This Row],[EmployeeID]],Employees[EmployeeID],Employees[EmployeeName])</f>
        <v>Nomvula Mokoena</v>
      </c>
      <c r="R2604" s="8">
        <f>Orders_CLEAN[[#This Row],[Quantity]]*Orders_CLEAN[[#This Row],[UnitPrice]]*(1-Orders_CLEAN[[#This Row],[Discount]])</f>
        <v>5746.4639999999999</v>
      </c>
      <c r="S2604" s="8">
        <f>Orders_CLEAN[[#This Row],[Cost]]*Orders_CLEAN[[#This Row],[Quantity]]</f>
        <v>4754.6099999999997</v>
      </c>
      <c r="T2604" s="8">
        <f>Orders_CLEAN[[#This Row],[LineTotal]]-Orders_CLEAN[[#This Row],[LineCost]]</f>
        <v>991.85400000000027</v>
      </c>
      <c r="U2604" s="8" t="str">
        <f>IFERROR(IF(Orders_CLEAN[[#This Row],[Profit]]/Orders_CLEAN[[#This Row],[LineTotal]]&gt;0.3, "High", IF(Orders_CLEAN[[#This Row],[Profit]]/Orders_CLEAN[[#This Row],[LineTotal]]&gt;=0.15, "Medium", "Low")), "Quantity Error!")</f>
        <v>Medium</v>
      </c>
      <c r="V2604" s="8" t="str">
        <f>IF(COUNTIF(Returns[OrderID], Orders_CLEAN[[#This Row],[OrderID]])&gt;0, "Yes", "No")</f>
        <v>No</v>
      </c>
      <c r="W2604" s="19">
        <f>IF(Orders_CLEAN[[#This Row],[Returned]]="Yes",1,0)</f>
        <v>0</v>
      </c>
    </row>
    <row r="2605" spans="1:23" x14ac:dyDescent="0.2">
      <c r="A2605" t="s">
        <v>3540</v>
      </c>
      <c r="B2605" s="5">
        <v>45767</v>
      </c>
      <c r="C2605" s="5" t="str">
        <f>IF(Orders_CLEAN[[#This Row],[Quantity]]="", "Quantity Error!", "Q"&amp;ROUNDUP(MONTH(Orders_CLEAN[[#This Row],[OrderDate]])/3,0))</f>
        <v>Q2</v>
      </c>
      <c r="D2605" t="s">
        <v>567</v>
      </c>
      <c r="E2605" t="str">
        <f>_xlfn.XLOOKUP(Orders_CLEAN[[#This Row],[CustomerID]],Customers[CustomerID],Customers[CustomerName])</f>
        <v>Johan Ndlovu</v>
      </c>
      <c r="F2605" t="s">
        <v>158</v>
      </c>
      <c r="G2605" t="str">
        <f>_xlfn.XLOOKUP(Orders_CLEAN[[#This Row],[ProductID]],Products[ProductID],Products[ProductName])</f>
        <v>Desks Model 1</v>
      </c>
      <c r="H2605" t="str">
        <f>_xlfn.XLOOKUP(Orders_CLEAN[[#This Row],[ProductName]],Products[ProductName],Products[Category])</f>
        <v>Furniture</v>
      </c>
      <c r="I2605" s="6">
        <f>_xlfn.XLOOKUP(Orders_CLEAN[[#This Row],[ProductID]],Products[ProductID],Products[Cost])</f>
        <v>731.22</v>
      </c>
      <c r="J2605">
        <v>8</v>
      </c>
      <c r="K2605" s="6">
        <v>1490.92</v>
      </c>
      <c r="L2605" s="7">
        <v>0.05</v>
      </c>
      <c r="M2605" t="s">
        <v>36</v>
      </c>
      <c r="N2605" t="s">
        <v>14</v>
      </c>
      <c r="O2605" t="str">
        <f>_xlfn.XLOOKUP(Orders_CLEAN[[#This Row],[Region]],Region_lookup[RegionCode],Region_lookup[RegionName])</f>
        <v>Western Cape</v>
      </c>
      <c r="P2605" t="s">
        <v>82</v>
      </c>
      <c r="Q2605" t="str">
        <f>_xlfn.XLOOKUP(Orders_CLEAN[[#This Row],[EmployeeID]],Employees[EmployeeID],Employees[EmployeeName])</f>
        <v>Thabo Pretorius</v>
      </c>
      <c r="R2605" s="8">
        <f>Orders_CLEAN[[#This Row],[Quantity]]*Orders_CLEAN[[#This Row],[UnitPrice]]*(1-Orders_CLEAN[[#This Row],[Discount]])</f>
        <v>11330.992</v>
      </c>
      <c r="S2605" s="8">
        <f>Orders_CLEAN[[#This Row],[Cost]]*Orders_CLEAN[[#This Row],[Quantity]]</f>
        <v>5849.76</v>
      </c>
      <c r="T2605" s="8">
        <f>Orders_CLEAN[[#This Row],[LineTotal]]-Orders_CLEAN[[#This Row],[LineCost]]</f>
        <v>5481.232</v>
      </c>
      <c r="U2605" s="8" t="str">
        <f>IFERROR(IF(Orders_CLEAN[[#This Row],[Profit]]/Orders_CLEAN[[#This Row],[LineTotal]]&gt;0.3, "High", IF(Orders_CLEAN[[#This Row],[Profit]]/Orders_CLEAN[[#This Row],[LineTotal]]&gt;=0.15, "Medium", "Low")), "Quantity Error!")</f>
        <v>High</v>
      </c>
      <c r="V2605" s="8" t="str">
        <f>IF(COUNTIF(Returns[OrderID], Orders_CLEAN[[#This Row],[OrderID]])&gt;0, "Yes", "No")</f>
        <v>No</v>
      </c>
      <c r="W2605" s="19">
        <f>IF(Orders_CLEAN[[#This Row],[Returned]]="Yes",1,0)</f>
        <v>0</v>
      </c>
    </row>
    <row r="2606" spans="1:23" x14ac:dyDescent="0.2">
      <c r="A2606" t="s">
        <v>3541</v>
      </c>
      <c r="B2606" s="5">
        <v>45523</v>
      </c>
      <c r="C2606" s="5" t="str">
        <f>IF(Orders_CLEAN[[#This Row],[Quantity]]="", "Quantity Error!", "Q"&amp;ROUNDUP(MONTH(Orders_CLEAN[[#This Row],[OrderDate]])/3,0))</f>
        <v>Q3</v>
      </c>
      <c r="D2606" t="s">
        <v>323</v>
      </c>
      <c r="E2606" t="str">
        <f>_xlfn.XLOOKUP(Orders_CLEAN[[#This Row],[CustomerID]],Customers[CustomerID],Customers[CustomerName])</f>
        <v>Nomsa Molefe</v>
      </c>
      <c r="F2606" t="s">
        <v>41</v>
      </c>
      <c r="G2606" t="str">
        <f>_xlfn.XLOOKUP(Orders_CLEAN[[#This Row],[ProductID]],Products[ProductID],Products[ProductName])</f>
        <v>Pens Model 3</v>
      </c>
      <c r="H2606" t="str">
        <f>_xlfn.XLOOKUP(Orders_CLEAN[[#This Row],[ProductName]],Products[ProductName],Products[Category])</f>
        <v>Office Supplies</v>
      </c>
      <c r="I2606" s="6">
        <f>_xlfn.XLOOKUP(Orders_CLEAN[[#This Row],[ProductID]],Products[ProductID],Products[Cost])</f>
        <v>498.61</v>
      </c>
      <c r="J2606">
        <v>12</v>
      </c>
      <c r="K2606" s="6">
        <v>944.31</v>
      </c>
      <c r="L2606" s="7">
        <v>0</v>
      </c>
      <c r="M2606" t="s">
        <v>13</v>
      </c>
      <c r="N2606" t="s">
        <v>14</v>
      </c>
      <c r="O2606" t="str">
        <f>_xlfn.XLOOKUP(Orders_CLEAN[[#This Row],[Region]],Region_lookup[RegionCode],Region_lookup[RegionName])</f>
        <v>Western Cape</v>
      </c>
      <c r="P2606" t="s">
        <v>82</v>
      </c>
      <c r="Q2606" t="str">
        <f>_xlfn.XLOOKUP(Orders_CLEAN[[#This Row],[EmployeeID]],Employees[EmployeeID],Employees[EmployeeName])</f>
        <v>Thabo Pretorius</v>
      </c>
      <c r="R2606" s="8">
        <f>Orders_CLEAN[[#This Row],[Quantity]]*Orders_CLEAN[[#This Row],[UnitPrice]]*(1-Orders_CLEAN[[#This Row],[Discount]])</f>
        <v>11331.72</v>
      </c>
      <c r="S2606" s="8">
        <f>Orders_CLEAN[[#This Row],[Cost]]*Orders_CLEAN[[#This Row],[Quantity]]</f>
        <v>5983.32</v>
      </c>
      <c r="T2606" s="8">
        <f>Orders_CLEAN[[#This Row],[LineTotal]]-Orders_CLEAN[[#This Row],[LineCost]]</f>
        <v>5348.4</v>
      </c>
      <c r="U2606" s="8" t="str">
        <f>IFERROR(IF(Orders_CLEAN[[#This Row],[Profit]]/Orders_CLEAN[[#This Row],[LineTotal]]&gt;0.3, "High", IF(Orders_CLEAN[[#This Row],[Profit]]/Orders_CLEAN[[#This Row],[LineTotal]]&gt;=0.15, "Medium", "Low")), "Quantity Error!")</f>
        <v>High</v>
      </c>
      <c r="V2606" s="8" t="str">
        <f>IF(COUNTIF(Returns[OrderID], Orders_CLEAN[[#This Row],[OrderID]])&gt;0, "Yes", "No")</f>
        <v>No</v>
      </c>
      <c r="W2606" s="19">
        <f>IF(Orders_CLEAN[[#This Row],[Returned]]="Yes",1,0)</f>
        <v>0</v>
      </c>
    </row>
    <row r="2607" spans="1:23" x14ac:dyDescent="0.2">
      <c r="A2607" t="s">
        <v>3542</v>
      </c>
      <c r="B2607" s="5">
        <v>45709</v>
      </c>
      <c r="C2607" s="5" t="str">
        <f>IF(Orders_CLEAN[[#This Row],[Quantity]]="", "Quantity Error!", "Q"&amp;ROUNDUP(MONTH(Orders_CLEAN[[#This Row],[OrderDate]])/3,0))</f>
        <v>Q1</v>
      </c>
      <c r="D2607" t="s">
        <v>510</v>
      </c>
      <c r="E2607" t="str">
        <f>_xlfn.XLOOKUP(Orders_CLEAN[[#This Row],[CustomerID]],Customers[CustomerID],Customers[CustomerName])</f>
        <v>Anja Sithole</v>
      </c>
      <c r="F2607" t="s">
        <v>30</v>
      </c>
      <c r="G2607" t="str">
        <f>_xlfn.XLOOKUP(Orders_CLEAN[[#This Row],[ProductID]],Products[ProductID],Products[ProductName])</f>
        <v>Paper Model 4</v>
      </c>
      <c r="H2607" t="str">
        <f>_xlfn.XLOOKUP(Orders_CLEAN[[#This Row],[ProductName]],Products[ProductName],Products[Category])</f>
        <v>Office Supplies</v>
      </c>
      <c r="I2607" s="6">
        <f>_xlfn.XLOOKUP(Orders_CLEAN[[#This Row],[ProductID]],Products[ProductID],Products[Cost])</f>
        <v>528.29</v>
      </c>
      <c r="J2607">
        <v>3</v>
      </c>
      <c r="K2607" s="6">
        <v>798.12</v>
      </c>
      <c r="L2607" s="7">
        <v>0.2</v>
      </c>
      <c r="M2607" t="s">
        <v>36</v>
      </c>
      <c r="N2607" t="s">
        <v>47</v>
      </c>
      <c r="O2607" t="str">
        <f>_xlfn.XLOOKUP(Orders_CLEAN[[#This Row],[Region]],Region_lookup[RegionCode],Region_lookup[RegionName])</f>
        <v>Eastern Cape</v>
      </c>
      <c r="P2607" t="s">
        <v>75</v>
      </c>
      <c r="Q2607" t="str">
        <f>_xlfn.XLOOKUP(Orders_CLEAN[[#This Row],[EmployeeID]],Employees[EmployeeID],Employees[EmployeeName])</f>
        <v>Francois Steyn</v>
      </c>
      <c r="R2607" s="8">
        <f>Orders_CLEAN[[#This Row],[Quantity]]*Orders_CLEAN[[#This Row],[UnitPrice]]*(1-Orders_CLEAN[[#This Row],[Discount]])</f>
        <v>1915.4880000000003</v>
      </c>
      <c r="S2607" s="8">
        <f>Orders_CLEAN[[#This Row],[Cost]]*Orders_CLEAN[[#This Row],[Quantity]]</f>
        <v>1584.87</v>
      </c>
      <c r="T2607" s="8">
        <f>Orders_CLEAN[[#This Row],[LineTotal]]-Orders_CLEAN[[#This Row],[LineCost]]</f>
        <v>330.61800000000039</v>
      </c>
      <c r="U2607" s="8" t="str">
        <f>IFERROR(IF(Orders_CLEAN[[#This Row],[Profit]]/Orders_CLEAN[[#This Row],[LineTotal]]&gt;0.3, "High", IF(Orders_CLEAN[[#This Row],[Profit]]/Orders_CLEAN[[#This Row],[LineTotal]]&gt;=0.15, "Medium", "Low")), "Quantity Error!")</f>
        <v>Medium</v>
      </c>
      <c r="V2607" s="8" t="str">
        <f>IF(COUNTIF(Returns[OrderID], Orders_CLEAN[[#This Row],[OrderID]])&gt;0, "Yes", "No")</f>
        <v>Yes</v>
      </c>
      <c r="W2607" s="19">
        <f>IF(Orders_CLEAN[[#This Row],[Returned]]="Yes",1,0)</f>
        <v>1</v>
      </c>
    </row>
    <row r="2608" spans="1:23" x14ac:dyDescent="0.2">
      <c r="A2608" t="s">
        <v>3543</v>
      </c>
      <c r="B2608" s="5">
        <v>45570</v>
      </c>
      <c r="C2608" s="5" t="str">
        <f>IF(Orders_CLEAN[[#This Row],[Quantity]]="", "Quantity Error!", "Q"&amp;ROUNDUP(MONTH(Orders_CLEAN[[#This Row],[OrderDate]])/3,0))</f>
        <v>Q4</v>
      </c>
      <c r="D2608" t="s">
        <v>198</v>
      </c>
      <c r="E2608" t="str">
        <f>_xlfn.XLOOKUP(Orders_CLEAN[[#This Row],[CustomerID]],Customers[CustomerID],Customers[CustomerName])</f>
        <v>Nomsa Mahlangu</v>
      </c>
      <c r="F2608" t="s">
        <v>12</v>
      </c>
      <c r="G2608" t="str">
        <f>_xlfn.XLOOKUP(Orders_CLEAN[[#This Row],[ProductID]],Products[ProductID],Products[ProductName])</f>
        <v>Printers Model 3</v>
      </c>
      <c r="H2608" t="str">
        <f>_xlfn.XLOOKUP(Orders_CLEAN[[#This Row],[ProductName]],Products[ProductName],Products[Category])</f>
        <v>Technology</v>
      </c>
      <c r="I2608" s="6">
        <f>_xlfn.XLOOKUP(Orders_CLEAN[[#This Row],[ProductID]],Products[ProductID],Products[Cost])</f>
        <v>127.85</v>
      </c>
      <c r="J2608">
        <v>1</v>
      </c>
      <c r="K2608" s="6">
        <v>210.2</v>
      </c>
      <c r="L2608" s="7">
        <v>0.05</v>
      </c>
      <c r="M2608" t="s">
        <v>36</v>
      </c>
      <c r="N2608" t="s">
        <v>47</v>
      </c>
      <c r="O2608" t="str">
        <f>_xlfn.XLOOKUP(Orders_CLEAN[[#This Row],[Region]],Region_lookup[RegionCode],Region_lookup[RegionName])</f>
        <v>Eastern Cape</v>
      </c>
      <c r="P2608" t="s">
        <v>75</v>
      </c>
      <c r="Q2608" t="str">
        <f>_xlfn.XLOOKUP(Orders_CLEAN[[#This Row],[EmployeeID]],Employees[EmployeeID],Employees[EmployeeName])</f>
        <v>Francois Steyn</v>
      </c>
      <c r="R2608" s="8">
        <f>Orders_CLEAN[[#This Row],[Quantity]]*Orders_CLEAN[[#This Row],[UnitPrice]]*(1-Orders_CLEAN[[#This Row],[Discount]])</f>
        <v>199.68999999999997</v>
      </c>
      <c r="S2608" s="8">
        <f>Orders_CLEAN[[#This Row],[Cost]]*Orders_CLEAN[[#This Row],[Quantity]]</f>
        <v>127.85</v>
      </c>
      <c r="T2608" s="8">
        <f>Orders_CLEAN[[#This Row],[LineTotal]]-Orders_CLEAN[[#This Row],[LineCost]]</f>
        <v>71.839999999999975</v>
      </c>
      <c r="U2608" s="8" t="str">
        <f>IFERROR(IF(Orders_CLEAN[[#This Row],[Profit]]/Orders_CLEAN[[#This Row],[LineTotal]]&gt;0.3, "High", IF(Orders_CLEAN[[#This Row],[Profit]]/Orders_CLEAN[[#This Row],[LineTotal]]&gt;=0.15, "Medium", "Low")), "Quantity Error!")</f>
        <v>High</v>
      </c>
      <c r="V2608" s="8" t="str">
        <f>IF(COUNTIF(Returns[OrderID], Orders_CLEAN[[#This Row],[OrderID]])&gt;0, "Yes", "No")</f>
        <v>Yes</v>
      </c>
      <c r="W2608" s="19">
        <f>IF(Orders_CLEAN[[#This Row],[Returned]]="Yes",1,0)</f>
        <v>1</v>
      </c>
    </row>
    <row r="2609" spans="1:23" x14ac:dyDescent="0.2">
      <c r="A2609" t="s">
        <v>3544</v>
      </c>
      <c r="B2609" s="5">
        <v>45390</v>
      </c>
      <c r="C2609" s="5" t="str">
        <f>IF(Orders_CLEAN[[#This Row],[Quantity]]="", "Quantity Error!", "Q"&amp;ROUNDUP(MONTH(Orders_CLEAN[[#This Row],[OrderDate]])/3,0))</f>
        <v>Q2</v>
      </c>
      <c r="D2609" t="s">
        <v>261</v>
      </c>
      <c r="E2609" t="str">
        <f>_xlfn.XLOOKUP(Orders_CLEAN[[#This Row],[CustomerID]],Customers[CustomerID],Customers[CustomerName])</f>
        <v>Palesa Molefe</v>
      </c>
      <c r="F2609" t="s">
        <v>192</v>
      </c>
      <c r="G2609" t="str">
        <f>_xlfn.XLOOKUP(Orders_CLEAN[[#This Row],[ProductID]],Products[ProductID],Products[ProductName])</f>
        <v>Laptops Model 1</v>
      </c>
      <c r="H2609" t="str">
        <f>_xlfn.XLOOKUP(Orders_CLEAN[[#This Row],[ProductName]],Products[ProductName],Products[Category])</f>
        <v>Technology</v>
      </c>
      <c r="I2609" s="6">
        <f>_xlfn.XLOOKUP(Orders_CLEAN[[#This Row],[ProductID]],Products[ProductID],Products[Cost])</f>
        <v>732.63</v>
      </c>
      <c r="J2609">
        <v>8</v>
      </c>
      <c r="K2609" s="6">
        <v>1069.8599999999999</v>
      </c>
      <c r="L2609" s="7">
        <v>0.2</v>
      </c>
      <c r="M2609" t="s">
        <v>27</v>
      </c>
      <c r="N2609" t="s">
        <v>31</v>
      </c>
      <c r="O2609" t="str">
        <f>_xlfn.XLOOKUP(Orders_CLEAN[[#This Row],[Region]],Region_lookup[RegionCode],Region_lookup[RegionName])</f>
        <v>Gauteng</v>
      </c>
      <c r="P2609" t="s">
        <v>52</v>
      </c>
      <c r="Q2609" t="str">
        <f>_xlfn.XLOOKUP(Orders_CLEAN[[#This Row],[EmployeeID]],Employees[EmployeeID],Employees[EmployeeName])</f>
        <v>Precious Mbatha</v>
      </c>
      <c r="R2609" s="8">
        <f>Orders_CLEAN[[#This Row],[Quantity]]*Orders_CLEAN[[#This Row],[UnitPrice]]*(1-Orders_CLEAN[[#This Row],[Discount]])</f>
        <v>6847.1039999999994</v>
      </c>
      <c r="S2609" s="8">
        <f>Orders_CLEAN[[#This Row],[Cost]]*Orders_CLEAN[[#This Row],[Quantity]]</f>
        <v>5861.04</v>
      </c>
      <c r="T2609" s="8">
        <f>Orders_CLEAN[[#This Row],[LineTotal]]-Orders_CLEAN[[#This Row],[LineCost]]</f>
        <v>986.0639999999994</v>
      </c>
      <c r="U2609" s="8" t="str">
        <f>IFERROR(IF(Orders_CLEAN[[#This Row],[Profit]]/Orders_CLEAN[[#This Row],[LineTotal]]&gt;0.3, "High", IF(Orders_CLEAN[[#This Row],[Profit]]/Orders_CLEAN[[#This Row],[LineTotal]]&gt;=0.15, "Medium", "Low")), "Quantity Error!")</f>
        <v>Low</v>
      </c>
      <c r="V2609" s="8" t="str">
        <f>IF(COUNTIF(Returns[OrderID], Orders_CLEAN[[#This Row],[OrderID]])&gt;0, "Yes", "No")</f>
        <v>No</v>
      </c>
      <c r="W2609" s="19">
        <f>IF(Orders_CLEAN[[#This Row],[Returned]]="Yes",1,0)</f>
        <v>0</v>
      </c>
    </row>
    <row r="2610" spans="1:23" x14ac:dyDescent="0.2">
      <c r="A2610" t="s">
        <v>3546</v>
      </c>
      <c r="B2610" s="5">
        <v>45341</v>
      </c>
      <c r="C2610" s="5" t="str">
        <f>IF(Orders_CLEAN[[#This Row],[Quantity]]="", "Quantity Error!", "Q"&amp;ROUNDUP(MONTH(Orders_CLEAN[[#This Row],[OrderDate]])/3,0))</f>
        <v>Q1</v>
      </c>
      <c r="D2610" t="s">
        <v>490</v>
      </c>
      <c r="E2610" t="str">
        <f>_xlfn.XLOOKUP(Orders_CLEAN[[#This Row],[CustomerID]],Customers[CustomerID],Customers[CustomerName])</f>
        <v>Pieter Dlamini</v>
      </c>
      <c r="F2610" t="s">
        <v>65</v>
      </c>
      <c r="G2610" t="str">
        <f>_xlfn.XLOOKUP(Orders_CLEAN[[#This Row],[ProductID]],Products[ProductID],Products[ProductName])</f>
        <v>Bookcases Model 2</v>
      </c>
      <c r="H2610" t="str">
        <f>_xlfn.XLOOKUP(Orders_CLEAN[[#This Row],[ProductName]],Products[ProductName],Products[Category])</f>
        <v>Furniture</v>
      </c>
      <c r="I2610" s="6">
        <f>_xlfn.XLOOKUP(Orders_CLEAN[[#This Row],[ProductID]],Products[ProductID],Products[Cost])</f>
        <v>633.59</v>
      </c>
      <c r="J2610">
        <v>8</v>
      </c>
      <c r="K2610" s="6">
        <v>800.37</v>
      </c>
      <c r="L2610" s="7">
        <v>0</v>
      </c>
      <c r="M2610" t="s">
        <v>27</v>
      </c>
      <c r="N2610" t="s">
        <v>47</v>
      </c>
      <c r="O2610" t="str">
        <f>_xlfn.XLOOKUP(Orders_CLEAN[[#This Row],[Region]],Region_lookup[RegionCode],Region_lookup[RegionName])</f>
        <v>Eastern Cape</v>
      </c>
      <c r="P2610" t="s">
        <v>75</v>
      </c>
      <c r="Q2610" t="str">
        <f>_xlfn.XLOOKUP(Orders_CLEAN[[#This Row],[EmployeeID]],Employees[EmployeeID],Employees[EmployeeName])</f>
        <v>Francois Steyn</v>
      </c>
      <c r="R2610" s="8">
        <f>Orders_CLEAN[[#This Row],[Quantity]]*Orders_CLEAN[[#This Row],[UnitPrice]]*(1-Orders_CLEAN[[#This Row],[Discount]])</f>
        <v>6402.96</v>
      </c>
      <c r="S2610" s="8">
        <f>Orders_CLEAN[[#This Row],[Cost]]*Orders_CLEAN[[#This Row],[Quantity]]</f>
        <v>5068.72</v>
      </c>
      <c r="T2610" s="8">
        <f>Orders_CLEAN[[#This Row],[LineTotal]]-Orders_CLEAN[[#This Row],[LineCost]]</f>
        <v>1334.2399999999998</v>
      </c>
      <c r="U2610" s="8" t="str">
        <f>IFERROR(IF(Orders_CLEAN[[#This Row],[Profit]]/Orders_CLEAN[[#This Row],[LineTotal]]&gt;0.3, "High", IF(Orders_CLEAN[[#This Row],[Profit]]/Orders_CLEAN[[#This Row],[LineTotal]]&gt;=0.15, "Medium", "Low")), "Quantity Error!")</f>
        <v>Medium</v>
      </c>
      <c r="V2610" s="8" t="str">
        <f>IF(COUNTIF(Returns[OrderID], Orders_CLEAN[[#This Row],[OrderID]])&gt;0, "Yes", "No")</f>
        <v>No</v>
      </c>
      <c r="W2610" s="19">
        <f>IF(Orders_CLEAN[[#This Row],[Returned]]="Yes",1,0)</f>
        <v>0</v>
      </c>
    </row>
    <row r="2611" spans="1:23" x14ac:dyDescent="0.2">
      <c r="A2611" t="s">
        <v>3547</v>
      </c>
      <c r="B2611" s="5">
        <v>45747</v>
      </c>
      <c r="C2611" s="5" t="str">
        <f>IF(Orders_CLEAN[[#This Row],[Quantity]]="", "Quantity Error!", "Q"&amp;ROUNDUP(MONTH(Orders_CLEAN[[#This Row],[OrderDate]])/3,0))</f>
        <v>Q1</v>
      </c>
      <c r="D2611" t="s">
        <v>11</v>
      </c>
      <c r="E2611" t="str">
        <f>_xlfn.XLOOKUP(Orders_CLEAN[[#This Row],[CustomerID]],Customers[CustomerID],Customers[CustomerName])</f>
        <v>Werner Molefe</v>
      </c>
      <c r="F2611" t="s">
        <v>114</v>
      </c>
      <c r="G2611" t="str">
        <f>_xlfn.XLOOKUP(Orders_CLEAN[[#This Row],[ProductID]],Products[ProductID],Products[ProductName])</f>
        <v>Staplers Model 4</v>
      </c>
      <c r="H2611" t="str">
        <f>_xlfn.XLOOKUP(Orders_CLEAN[[#This Row],[ProductName]],Products[ProductName],Products[Category])</f>
        <v>Office Supplies</v>
      </c>
      <c r="I2611" s="6">
        <f>_xlfn.XLOOKUP(Orders_CLEAN[[#This Row],[ProductID]],Products[ProductID],Products[Cost])</f>
        <v>465.76</v>
      </c>
      <c r="J2611">
        <v>9</v>
      </c>
      <c r="K2611" s="6">
        <v>906.25</v>
      </c>
      <c r="L2611" s="7">
        <v>0</v>
      </c>
      <c r="M2611" t="s">
        <v>27</v>
      </c>
      <c r="N2611" t="s">
        <v>14</v>
      </c>
      <c r="O2611" t="str">
        <f>_xlfn.XLOOKUP(Orders_CLEAN[[#This Row],[Region]],Region_lookup[RegionCode],Region_lookup[RegionName])</f>
        <v>Western Cape</v>
      </c>
      <c r="P2611" t="s">
        <v>93</v>
      </c>
      <c r="Q2611" t="str">
        <f>_xlfn.XLOOKUP(Orders_CLEAN[[#This Row],[EmployeeID]],Employees[EmployeeID],Employees[EmployeeName])</f>
        <v>Anja Zulu</v>
      </c>
      <c r="R2611" s="8">
        <f>Orders_CLEAN[[#This Row],[Quantity]]*Orders_CLEAN[[#This Row],[UnitPrice]]*(1-Orders_CLEAN[[#This Row],[Discount]])</f>
        <v>8156.25</v>
      </c>
      <c r="S2611" s="8">
        <f>Orders_CLEAN[[#This Row],[Cost]]*Orders_CLEAN[[#This Row],[Quantity]]</f>
        <v>4191.84</v>
      </c>
      <c r="T2611" s="8">
        <f>Orders_CLEAN[[#This Row],[LineTotal]]-Orders_CLEAN[[#This Row],[LineCost]]</f>
        <v>3964.41</v>
      </c>
      <c r="U2611" s="8" t="str">
        <f>IFERROR(IF(Orders_CLEAN[[#This Row],[Profit]]/Orders_CLEAN[[#This Row],[LineTotal]]&gt;0.3, "High", IF(Orders_CLEAN[[#This Row],[Profit]]/Orders_CLEAN[[#This Row],[LineTotal]]&gt;=0.15, "Medium", "Low")), "Quantity Error!")</f>
        <v>High</v>
      </c>
      <c r="V2611" s="8" t="str">
        <f>IF(COUNTIF(Returns[OrderID], Orders_CLEAN[[#This Row],[OrderID]])&gt;0, "Yes", "No")</f>
        <v>No</v>
      </c>
      <c r="W2611" s="19">
        <f>IF(Orders_CLEAN[[#This Row],[Returned]]="Yes",1,0)</f>
        <v>0</v>
      </c>
    </row>
    <row r="2612" spans="1:23" x14ac:dyDescent="0.2">
      <c r="A2612" t="s">
        <v>3549</v>
      </c>
      <c r="B2612" s="5">
        <v>45403</v>
      </c>
      <c r="C2612" s="5" t="str">
        <f>IF(Orders_CLEAN[[#This Row],[Quantity]]="", "Quantity Error!", "Q"&amp;ROUNDUP(MONTH(Orders_CLEAN[[#This Row],[OrderDate]])/3,0))</f>
        <v>Q2</v>
      </c>
      <c r="D2612" t="s">
        <v>434</v>
      </c>
      <c r="E2612" t="str">
        <f>_xlfn.XLOOKUP(Orders_CLEAN[[#This Row],[CustomerID]],Customers[CustomerID],Customers[CustomerName])</f>
        <v>Chantelle Khumalo</v>
      </c>
      <c r="F2612" t="s">
        <v>51</v>
      </c>
      <c r="G2612" t="str">
        <f>_xlfn.XLOOKUP(Orders_CLEAN[[#This Row],[ProductID]],Products[ProductID],Products[ProductName])</f>
        <v>Bookcases Model 4</v>
      </c>
      <c r="H2612" t="str">
        <f>_xlfn.XLOOKUP(Orders_CLEAN[[#This Row],[ProductName]],Products[ProductName],Products[Category])</f>
        <v>Furniture</v>
      </c>
      <c r="I2612" s="6">
        <f>_xlfn.XLOOKUP(Orders_CLEAN[[#This Row],[ProductID]],Products[ProductID],Products[Cost])</f>
        <v>539.9</v>
      </c>
      <c r="J2612">
        <v>3</v>
      </c>
      <c r="K2612" s="6">
        <v>1019.72</v>
      </c>
      <c r="L2612" s="7">
        <v>0.15</v>
      </c>
      <c r="M2612" t="s">
        <v>13</v>
      </c>
      <c r="N2612" t="s">
        <v>31</v>
      </c>
      <c r="O2612" t="str">
        <f>_xlfn.XLOOKUP(Orders_CLEAN[[#This Row],[Region]],Region_lookup[RegionCode],Region_lookup[RegionName])</f>
        <v>Gauteng</v>
      </c>
      <c r="P2612" t="s">
        <v>52</v>
      </c>
      <c r="Q2612" t="str">
        <f>_xlfn.XLOOKUP(Orders_CLEAN[[#This Row],[EmployeeID]],Employees[EmployeeID],Employees[EmployeeName])</f>
        <v>Precious Mbatha</v>
      </c>
      <c r="R2612" s="8">
        <f>Orders_CLEAN[[#This Row],[Quantity]]*Orders_CLEAN[[#This Row],[UnitPrice]]*(1-Orders_CLEAN[[#This Row],[Discount]])</f>
        <v>2600.2859999999996</v>
      </c>
      <c r="S2612" s="8">
        <f>Orders_CLEAN[[#This Row],[Cost]]*Orders_CLEAN[[#This Row],[Quantity]]</f>
        <v>1619.6999999999998</v>
      </c>
      <c r="T2612" s="8">
        <f>Orders_CLEAN[[#This Row],[LineTotal]]-Orders_CLEAN[[#This Row],[LineCost]]</f>
        <v>980.58599999999979</v>
      </c>
      <c r="U2612" s="8" t="str">
        <f>IFERROR(IF(Orders_CLEAN[[#This Row],[Profit]]/Orders_CLEAN[[#This Row],[LineTotal]]&gt;0.3, "High", IF(Orders_CLEAN[[#This Row],[Profit]]/Orders_CLEAN[[#This Row],[LineTotal]]&gt;=0.15, "Medium", "Low")), "Quantity Error!")</f>
        <v>High</v>
      </c>
      <c r="V2612" s="8" t="str">
        <f>IF(COUNTIF(Returns[OrderID], Orders_CLEAN[[#This Row],[OrderID]])&gt;0, "Yes", "No")</f>
        <v>No</v>
      </c>
      <c r="W2612" s="19">
        <f>IF(Orders_CLEAN[[#This Row],[Returned]]="Yes",1,0)</f>
        <v>0</v>
      </c>
    </row>
    <row r="2613" spans="1:23" x14ac:dyDescent="0.2">
      <c r="A2613" t="s">
        <v>3550</v>
      </c>
      <c r="B2613" s="5">
        <v>45348</v>
      </c>
      <c r="C2613" s="5" t="str">
        <f>IF(Orders_CLEAN[[#This Row],[Quantity]]="", "Quantity Error!", "Q"&amp;ROUNDUP(MONTH(Orders_CLEAN[[#This Row],[OrderDate]])/3,0))</f>
        <v>Q1</v>
      </c>
      <c r="D2613" t="s">
        <v>317</v>
      </c>
      <c r="E2613" t="str">
        <f>_xlfn.XLOOKUP(Orders_CLEAN[[#This Row],[CustomerID]],Customers[CustomerID],Customers[CustomerName])</f>
        <v>Deon Dlamini</v>
      </c>
      <c r="F2613" t="s">
        <v>162</v>
      </c>
      <c r="G2613" t="str">
        <f>_xlfn.XLOOKUP(Orders_CLEAN[[#This Row],[ProductID]],Products[ProductID],Products[ProductName])</f>
        <v>Chairs Model 1</v>
      </c>
      <c r="H2613" t="str">
        <f>_xlfn.XLOOKUP(Orders_CLEAN[[#This Row],[ProductName]],Products[ProductName],Products[Category])</f>
        <v>Furniture</v>
      </c>
      <c r="I2613" s="6">
        <f>_xlfn.XLOOKUP(Orders_CLEAN[[#This Row],[ProductID]],Products[ProductID],Products[Cost])</f>
        <v>96.56</v>
      </c>
      <c r="J2613">
        <v>2</v>
      </c>
      <c r="K2613" s="6">
        <v>209.03</v>
      </c>
      <c r="L2613" s="7">
        <v>0.2</v>
      </c>
      <c r="M2613" t="s">
        <v>27</v>
      </c>
      <c r="N2613" t="s">
        <v>31</v>
      </c>
      <c r="O2613" t="str">
        <f>_xlfn.XLOOKUP(Orders_CLEAN[[#This Row],[Region]],Region_lookup[RegionCode],Region_lookup[RegionName])</f>
        <v>Gauteng</v>
      </c>
      <c r="P2613" t="s">
        <v>32</v>
      </c>
      <c r="Q2613" t="str">
        <f>_xlfn.XLOOKUP(Orders_CLEAN[[#This Row],[EmployeeID]],Employees[EmployeeID],Employees[EmployeeName])</f>
        <v>Nomvula Mokoena</v>
      </c>
      <c r="R2613" s="8">
        <f>Orders_CLEAN[[#This Row],[Quantity]]*Orders_CLEAN[[#This Row],[UnitPrice]]*(1-Orders_CLEAN[[#This Row],[Discount]])</f>
        <v>334.44800000000004</v>
      </c>
      <c r="S2613" s="8">
        <f>Orders_CLEAN[[#This Row],[Cost]]*Orders_CLEAN[[#This Row],[Quantity]]</f>
        <v>193.12</v>
      </c>
      <c r="T2613" s="8">
        <f>Orders_CLEAN[[#This Row],[LineTotal]]-Orders_CLEAN[[#This Row],[LineCost]]</f>
        <v>141.32800000000003</v>
      </c>
      <c r="U2613" s="8" t="str">
        <f>IFERROR(IF(Orders_CLEAN[[#This Row],[Profit]]/Orders_CLEAN[[#This Row],[LineTotal]]&gt;0.3, "High", IF(Orders_CLEAN[[#This Row],[Profit]]/Orders_CLEAN[[#This Row],[LineTotal]]&gt;=0.15, "Medium", "Low")), "Quantity Error!")</f>
        <v>High</v>
      </c>
      <c r="V2613" s="8" t="str">
        <f>IF(COUNTIF(Returns[OrderID], Orders_CLEAN[[#This Row],[OrderID]])&gt;0, "Yes", "No")</f>
        <v>No</v>
      </c>
      <c r="W2613" s="19">
        <f>IF(Orders_CLEAN[[#This Row],[Returned]]="Yes",1,0)</f>
        <v>0</v>
      </c>
    </row>
    <row r="2614" spans="1:23" x14ac:dyDescent="0.2">
      <c r="A2614" t="s">
        <v>3551</v>
      </c>
      <c r="B2614" s="5">
        <v>45544</v>
      </c>
      <c r="C2614" s="5" t="str">
        <f>IF(Orders_CLEAN[[#This Row],[Quantity]]="", "Quantity Error!", "Q"&amp;ROUNDUP(MONTH(Orders_CLEAN[[#This Row],[OrderDate]])/3,0))</f>
        <v>Q3</v>
      </c>
      <c r="D2614" t="s">
        <v>396</v>
      </c>
      <c r="E2614" t="str">
        <f>_xlfn.XLOOKUP(Orders_CLEAN[[#This Row],[CustomerID]],Customers[CustomerID],Customers[CustomerName])</f>
        <v>Aisha Sithole</v>
      </c>
      <c r="F2614" t="s">
        <v>151</v>
      </c>
      <c r="G2614" t="str">
        <f>_xlfn.XLOOKUP(Orders_CLEAN[[#This Row],[ProductID]],Products[ProductID],Products[ProductName])</f>
        <v>Binders Model 3</v>
      </c>
      <c r="H2614" t="str">
        <f>_xlfn.XLOOKUP(Orders_CLEAN[[#This Row],[ProductName]],Products[ProductName],Products[Category])</f>
        <v>Office Supplies</v>
      </c>
      <c r="I2614" s="6">
        <f>_xlfn.XLOOKUP(Orders_CLEAN[[#This Row],[ProductID]],Products[ProductID],Products[Cost])</f>
        <v>487.09</v>
      </c>
      <c r="J2614">
        <v>1</v>
      </c>
      <c r="K2614" s="6">
        <v>838.72</v>
      </c>
      <c r="L2614" s="7">
        <v>0.05</v>
      </c>
      <c r="M2614" t="s">
        <v>13</v>
      </c>
      <c r="N2614" t="s">
        <v>14</v>
      </c>
      <c r="O2614" t="str">
        <f>_xlfn.XLOOKUP(Orders_CLEAN[[#This Row],[Region]],Region_lookup[RegionCode],Region_lookup[RegionName])</f>
        <v>Western Cape</v>
      </c>
      <c r="P2614" t="s">
        <v>15</v>
      </c>
      <c r="Q2614" t="str">
        <f>_xlfn.XLOOKUP(Orders_CLEAN[[#This Row],[EmployeeID]],Employees[EmployeeID],Employees[EmployeeName])</f>
        <v>Anja Fourie</v>
      </c>
      <c r="R2614" s="8">
        <f>Orders_CLEAN[[#This Row],[Quantity]]*Orders_CLEAN[[#This Row],[UnitPrice]]*(1-Orders_CLEAN[[#This Row],[Discount]])</f>
        <v>796.78399999999999</v>
      </c>
      <c r="S2614" s="8">
        <f>Orders_CLEAN[[#This Row],[Cost]]*Orders_CLEAN[[#This Row],[Quantity]]</f>
        <v>487.09</v>
      </c>
      <c r="T2614" s="8">
        <f>Orders_CLEAN[[#This Row],[LineTotal]]-Orders_CLEAN[[#This Row],[LineCost]]</f>
        <v>309.69400000000002</v>
      </c>
      <c r="U2614" s="8" t="str">
        <f>IFERROR(IF(Orders_CLEAN[[#This Row],[Profit]]/Orders_CLEAN[[#This Row],[LineTotal]]&gt;0.3, "High", IF(Orders_CLEAN[[#This Row],[Profit]]/Orders_CLEAN[[#This Row],[LineTotal]]&gt;=0.15, "Medium", "Low")), "Quantity Error!")</f>
        <v>High</v>
      </c>
      <c r="V2614" s="8" t="str">
        <f>IF(COUNTIF(Returns[OrderID], Orders_CLEAN[[#This Row],[OrderID]])&gt;0, "Yes", "No")</f>
        <v>No</v>
      </c>
      <c r="W2614" s="19">
        <f>IF(Orders_CLEAN[[#This Row],[Returned]]="Yes",1,0)</f>
        <v>0</v>
      </c>
    </row>
    <row r="2615" spans="1:23" x14ac:dyDescent="0.2">
      <c r="A2615" t="s">
        <v>3552</v>
      </c>
      <c r="B2615" s="5">
        <v>45813</v>
      </c>
      <c r="C2615" s="5" t="str">
        <f>IF(Orders_CLEAN[[#This Row],[Quantity]]="", "Quantity Error!", "Q"&amp;ROUNDUP(MONTH(Orders_CLEAN[[#This Row],[OrderDate]])/3,0))</f>
        <v>Q2</v>
      </c>
      <c r="D2615" t="s">
        <v>40</v>
      </c>
      <c r="E2615" t="str">
        <f>_xlfn.XLOOKUP(Orders_CLEAN[[#This Row],[CustomerID]],Customers[CustomerID],Customers[CustomerName])</f>
        <v>Francois Coetzee</v>
      </c>
      <c r="F2615" t="s">
        <v>30</v>
      </c>
      <c r="G2615" t="str">
        <f>_xlfn.XLOOKUP(Orders_CLEAN[[#This Row],[ProductID]],Products[ProductID],Products[ProductName])</f>
        <v>Paper Model 4</v>
      </c>
      <c r="H2615" t="str">
        <f>_xlfn.XLOOKUP(Orders_CLEAN[[#This Row],[ProductName]],Products[ProductName],Products[Category])</f>
        <v>Office Supplies</v>
      </c>
      <c r="I2615" s="6">
        <f>_xlfn.XLOOKUP(Orders_CLEAN[[#This Row],[ProductID]],Products[ProductID],Products[Cost])</f>
        <v>528.29</v>
      </c>
      <c r="J2615">
        <v>4</v>
      </c>
      <c r="K2615" s="6">
        <v>798.12</v>
      </c>
      <c r="L2615" s="7">
        <v>0.15</v>
      </c>
      <c r="M2615" t="s">
        <v>13</v>
      </c>
      <c r="N2615" t="s">
        <v>31</v>
      </c>
      <c r="O2615" t="str">
        <f>_xlfn.XLOOKUP(Orders_CLEAN[[#This Row],[Region]],Region_lookup[RegionCode],Region_lookup[RegionName])</f>
        <v>Gauteng</v>
      </c>
      <c r="P2615" t="s">
        <v>32</v>
      </c>
      <c r="Q2615" t="str">
        <f>_xlfn.XLOOKUP(Orders_CLEAN[[#This Row],[EmployeeID]],Employees[EmployeeID],Employees[EmployeeName])</f>
        <v>Nomvula Mokoena</v>
      </c>
      <c r="R2615" s="8">
        <f>Orders_CLEAN[[#This Row],[Quantity]]*Orders_CLEAN[[#This Row],[UnitPrice]]*(1-Orders_CLEAN[[#This Row],[Discount]])</f>
        <v>2713.6079999999997</v>
      </c>
      <c r="S2615" s="8">
        <f>Orders_CLEAN[[#This Row],[Cost]]*Orders_CLEAN[[#This Row],[Quantity]]</f>
        <v>2113.16</v>
      </c>
      <c r="T2615" s="8">
        <f>Orders_CLEAN[[#This Row],[LineTotal]]-Orders_CLEAN[[#This Row],[LineCost]]</f>
        <v>600.44799999999987</v>
      </c>
      <c r="U2615" s="8" t="str">
        <f>IFERROR(IF(Orders_CLEAN[[#This Row],[Profit]]/Orders_CLEAN[[#This Row],[LineTotal]]&gt;0.3, "High", IF(Orders_CLEAN[[#This Row],[Profit]]/Orders_CLEAN[[#This Row],[LineTotal]]&gt;=0.15, "Medium", "Low")), "Quantity Error!")</f>
        <v>Medium</v>
      </c>
      <c r="V2615" s="8" t="str">
        <f>IF(COUNTIF(Returns[OrderID], Orders_CLEAN[[#This Row],[OrderID]])&gt;0, "Yes", "No")</f>
        <v>No</v>
      </c>
      <c r="W2615" s="19">
        <f>IF(Orders_CLEAN[[#This Row],[Returned]]="Yes",1,0)</f>
        <v>0</v>
      </c>
    </row>
    <row r="2616" spans="1:23" x14ac:dyDescent="0.2">
      <c r="A2616" t="s">
        <v>3553</v>
      </c>
      <c r="B2616" s="5">
        <v>45478</v>
      </c>
      <c r="C2616" s="5" t="str">
        <f>IF(Orders_CLEAN[[#This Row],[Quantity]]="", "Quantity Error!", "Q"&amp;ROUNDUP(MONTH(Orders_CLEAN[[#This Row],[OrderDate]])/3,0))</f>
        <v>Q3</v>
      </c>
      <c r="D2616" t="s">
        <v>313</v>
      </c>
      <c r="E2616" t="str">
        <f>_xlfn.XLOOKUP(Orders_CLEAN[[#This Row],[CustomerID]],Customers[CustomerID],Customers[CustomerName])</f>
        <v>Johan Pretorius</v>
      </c>
      <c r="F2616" t="s">
        <v>26</v>
      </c>
      <c r="G2616" t="str">
        <f>_xlfn.XLOOKUP(Orders_CLEAN[[#This Row],[ProductID]],Products[ProductID],Products[ProductName])</f>
        <v>Bookcases Model 3</v>
      </c>
      <c r="H2616" t="str">
        <f>_xlfn.XLOOKUP(Orders_CLEAN[[#This Row],[ProductName]],Products[ProductName],Products[Category])</f>
        <v>Furniture</v>
      </c>
      <c r="I2616" s="6">
        <f>_xlfn.XLOOKUP(Orders_CLEAN[[#This Row],[ProductID]],Products[ProductID],Products[Cost])</f>
        <v>431.57</v>
      </c>
      <c r="J2616">
        <v>3</v>
      </c>
      <c r="K2616" s="6">
        <v>725.92</v>
      </c>
      <c r="L2616" s="7">
        <v>0</v>
      </c>
      <c r="M2616" t="s">
        <v>13</v>
      </c>
      <c r="N2616" t="s">
        <v>21</v>
      </c>
      <c r="O2616" t="str">
        <f>_xlfn.XLOOKUP(Orders_CLEAN[[#This Row],[Region]],Region_lookup[RegionCode],Region_lookup[RegionName])</f>
        <v>KwaZulu-Natal</v>
      </c>
      <c r="P2616" t="s">
        <v>97</v>
      </c>
      <c r="Q2616" t="str">
        <f>_xlfn.XLOOKUP(Orders_CLEAN[[#This Row],[EmployeeID]],Employees[EmployeeID],Employees[EmployeeName])</f>
        <v>Bongani Sithole</v>
      </c>
      <c r="R2616" s="8">
        <f>Orders_CLEAN[[#This Row],[Quantity]]*Orders_CLEAN[[#This Row],[UnitPrice]]*(1-Orders_CLEAN[[#This Row],[Discount]])</f>
        <v>2177.7599999999998</v>
      </c>
      <c r="S2616" s="8">
        <f>Orders_CLEAN[[#This Row],[Cost]]*Orders_CLEAN[[#This Row],[Quantity]]</f>
        <v>1294.71</v>
      </c>
      <c r="T2616" s="8">
        <f>Orders_CLEAN[[#This Row],[LineTotal]]-Orders_CLEAN[[#This Row],[LineCost]]</f>
        <v>883.04999999999973</v>
      </c>
      <c r="U2616" s="8" t="str">
        <f>IFERROR(IF(Orders_CLEAN[[#This Row],[Profit]]/Orders_CLEAN[[#This Row],[LineTotal]]&gt;0.3, "High", IF(Orders_CLEAN[[#This Row],[Profit]]/Orders_CLEAN[[#This Row],[LineTotal]]&gt;=0.15, "Medium", "Low")), "Quantity Error!")</f>
        <v>High</v>
      </c>
      <c r="V2616" s="8" t="str">
        <f>IF(COUNTIF(Returns[OrderID], Orders_CLEAN[[#This Row],[OrderID]])&gt;0, "Yes", "No")</f>
        <v>No</v>
      </c>
      <c r="W2616" s="19">
        <f>IF(Orders_CLEAN[[#This Row],[Returned]]="Yes",1,0)</f>
        <v>0</v>
      </c>
    </row>
    <row r="2617" spans="1:23" x14ac:dyDescent="0.2">
      <c r="A2617" t="s">
        <v>3555</v>
      </c>
      <c r="B2617" s="5">
        <v>45632</v>
      </c>
      <c r="C2617" s="5" t="str">
        <f>IF(Orders_CLEAN[[#This Row],[Quantity]]="", "Quantity Error!", "Q"&amp;ROUNDUP(MONTH(Orders_CLEAN[[#This Row],[OrderDate]])/3,0))</f>
        <v>Q4</v>
      </c>
      <c r="D2617" t="s">
        <v>11</v>
      </c>
      <c r="E2617" t="str">
        <f>_xlfn.XLOOKUP(Orders_CLEAN[[#This Row],[CustomerID]],Customers[CustomerID],Customers[CustomerName])</f>
        <v>Werner Molefe</v>
      </c>
      <c r="F2617" t="s">
        <v>178</v>
      </c>
      <c r="G2617" t="str">
        <f>_xlfn.XLOOKUP(Orders_CLEAN[[#This Row],[ProductID]],Products[ProductID],Products[ProductName])</f>
        <v>Chairs Model 2</v>
      </c>
      <c r="H2617" t="str">
        <f>_xlfn.XLOOKUP(Orders_CLEAN[[#This Row],[ProductName]],Products[ProductName],Products[Category])</f>
        <v>Furniture</v>
      </c>
      <c r="I2617" s="6">
        <f>_xlfn.XLOOKUP(Orders_CLEAN[[#This Row],[ProductID]],Products[ProductID],Products[Cost])</f>
        <v>116.9</v>
      </c>
      <c r="J2617">
        <v>10</v>
      </c>
      <c r="K2617" s="6">
        <v>253.46</v>
      </c>
      <c r="L2617" s="7">
        <v>0.2</v>
      </c>
      <c r="M2617" t="s">
        <v>13</v>
      </c>
      <c r="N2617" t="s">
        <v>14</v>
      </c>
      <c r="O2617" t="str">
        <f>_xlfn.XLOOKUP(Orders_CLEAN[[#This Row],[Region]],Region_lookup[RegionCode],Region_lookup[RegionName])</f>
        <v>Western Cape</v>
      </c>
      <c r="P2617" t="s">
        <v>93</v>
      </c>
      <c r="Q2617" t="str">
        <f>_xlfn.XLOOKUP(Orders_CLEAN[[#This Row],[EmployeeID]],Employees[EmployeeID],Employees[EmployeeName])</f>
        <v>Anja Zulu</v>
      </c>
      <c r="R2617" s="8">
        <f>Orders_CLEAN[[#This Row],[Quantity]]*Orders_CLEAN[[#This Row],[UnitPrice]]*(1-Orders_CLEAN[[#This Row],[Discount]])</f>
        <v>2027.68</v>
      </c>
      <c r="S2617" s="8">
        <f>Orders_CLEAN[[#This Row],[Cost]]*Orders_CLEAN[[#This Row],[Quantity]]</f>
        <v>1169</v>
      </c>
      <c r="T2617" s="8">
        <f>Orders_CLEAN[[#This Row],[LineTotal]]-Orders_CLEAN[[#This Row],[LineCost]]</f>
        <v>858.68000000000006</v>
      </c>
      <c r="U2617" s="8" t="str">
        <f>IFERROR(IF(Orders_CLEAN[[#This Row],[Profit]]/Orders_CLEAN[[#This Row],[LineTotal]]&gt;0.3, "High", IF(Orders_CLEAN[[#This Row],[Profit]]/Orders_CLEAN[[#This Row],[LineTotal]]&gt;=0.15, "Medium", "Low")), "Quantity Error!")</f>
        <v>High</v>
      </c>
      <c r="V2617" s="8" t="str">
        <f>IF(COUNTIF(Returns[OrderID], Orders_CLEAN[[#This Row],[OrderID]])&gt;0, "Yes", "No")</f>
        <v>No</v>
      </c>
      <c r="W2617" s="19">
        <f>IF(Orders_CLEAN[[#This Row],[Returned]]="Yes",1,0)</f>
        <v>0</v>
      </c>
    </row>
    <row r="2618" spans="1:23" x14ac:dyDescent="0.2">
      <c r="A2618" t="s">
        <v>3556</v>
      </c>
      <c r="B2618" s="5">
        <v>45395</v>
      </c>
      <c r="C2618" s="5" t="str">
        <f>IF(Orders_CLEAN[[#This Row],[Quantity]]="", "Quantity Error!", "Q"&amp;ROUNDUP(MONTH(Orders_CLEAN[[#This Row],[OrderDate]])/3,0))</f>
        <v>Q2</v>
      </c>
      <c r="D2618" t="s">
        <v>723</v>
      </c>
      <c r="E2618" t="str">
        <f>_xlfn.XLOOKUP(Orders_CLEAN[[#This Row],[CustomerID]],Customers[CustomerID],Customers[CustomerName])</f>
        <v>Palesa Molefe</v>
      </c>
      <c r="F2618" t="s">
        <v>195</v>
      </c>
      <c r="G2618" t="str">
        <f>_xlfn.XLOOKUP(Orders_CLEAN[[#This Row],[ProductID]],Products[ProductID],Products[ProductName])</f>
        <v>Printers Model 2</v>
      </c>
      <c r="H2618" t="str">
        <f>_xlfn.XLOOKUP(Orders_CLEAN[[#This Row],[ProductName]],Products[ProductName],Products[Category])</f>
        <v>Technology</v>
      </c>
      <c r="I2618" s="6">
        <f>_xlfn.XLOOKUP(Orders_CLEAN[[#This Row],[ProductID]],Products[ProductID],Products[Cost])</f>
        <v>338.21</v>
      </c>
      <c r="J2618">
        <v>3</v>
      </c>
      <c r="K2618" s="6">
        <v>661.25</v>
      </c>
      <c r="L2618" s="7">
        <v>0.2</v>
      </c>
      <c r="M2618" t="s">
        <v>27</v>
      </c>
      <c r="N2618" t="s">
        <v>21</v>
      </c>
      <c r="O2618" t="str">
        <f>_xlfn.XLOOKUP(Orders_CLEAN[[#This Row],[Region]],Region_lookup[RegionCode],Region_lookup[RegionName])</f>
        <v>KwaZulu-Natal</v>
      </c>
      <c r="P2618" t="s">
        <v>22</v>
      </c>
      <c r="Q2618" t="str">
        <f>_xlfn.XLOOKUP(Orders_CLEAN[[#This Row],[EmployeeID]],Employees[EmployeeID],Employees[EmployeeName])</f>
        <v>Thabo Le Roux</v>
      </c>
      <c r="R2618" s="8">
        <f>Orders_CLEAN[[#This Row],[Quantity]]*Orders_CLEAN[[#This Row],[UnitPrice]]*(1-Orders_CLEAN[[#This Row],[Discount]])</f>
        <v>1587</v>
      </c>
      <c r="S2618" s="8">
        <f>Orders_CLEAN[[#This Row],[Cost]]*Orders_CLEAN[[#This Row],[Quantity]]</f>
        <v>1014.6299999999999</v>
      </c>
      <c r="T2618" s="8">
        <f>Orders_CLEAN[[#This Row],[LineTotal]]-Orders_CLEAN[[#This Row],[LineCost]]</f>
        <v>572.37000000000012</v>
      </c>
      <c r="U2618" s="8" t="str">
        <f>IFERROR(IF(Orders_CLEAN[[#This Row],[Profit]]/Orders_CLEAN[[#This Row],[LineTotal]]&gt;0.3, "High", IF(Orders_CLEAN[[#This Row],[Profit]]/Orders_CLEAN[[#This Row],[LineTotal]]&gt;=0.15, "Medium", "Low")), "Quantity Error!")</f>
        <v>High</v>
      </c>
      <c r="V2618" s="8" t="str">
        <f>IF(COUNTIF(Returns[OrderID], Orders_CLEAN[[#This Row],[OrderID]])&gt;0, "Yes", "No")</f>
        <v>No</v>
      </c>
      <c r="W2618" s="19">
        <f>IF(Orders_CLEAN[[#This Row],[Returned]]="Yes",1,0)</f>
        <v>0</v>
      </c>
    </row>
    <row r="2619" spans="1:23" x14ac:dyDescent="0.2">
      <c r="A2619" t="s">
        <v>3557</v>
      </c>
      <c r="B2619" s="5">
        <v>45493</v>
      </c>
      <c r="C2619" s="5" t="str">
        <f>IF(Orders_CLEAN[[#This Row],[Quantity]]="", "Quantity Error!", "Q"&amp;ROUNDUP(MONTH(Orders_CLEAN[[#This Row],[OrderDate]])/3,0))</f>
        <v>Q3</v>
      </c>
      <c r="D2619" t="s">
        <v>191</v>
      </c>
      <c r="E2619" t="str">
        <f>_xlfn.XLOOKUP(Orders_CLEAN[[#This Row],[CustomerID]],Customers[CustomerID],Customers[CustomerName])</f>
        <v>Pieter Steyn</v>
      </c>
      <c r="F2619" t="s">
        <v>127</v>
      </c>
      <c r="G2619" t="str">
        <f>_xlfn.XLOOKUP(Orders_CLEAN[[#This Row],[ProductID]],Products[ProductID],Products[ProductName])</f>
        <v>Staplers Model 3</v>
      </c>
      <c r="H2619" t="str">
        <f>_xlfn.XLOOKUP(Orders_CLEAN[[#This Row],[ProductName]],Products[ProductName],Products[Category])</f>
        <v>Office Supplies</v>
      </c>
      <c r="I2619" s="6">
        <f>_xlfn.XLOOKUP(Orders_CLEAN[[#This Row],[ProductID]],Products[ProductID],Products[Cost])</f>
        <v>250.6</v>
      </c>
      <c r="J2619">
        <v>5</v>
      </c>
      <c r="K2619" s="6">
        <v>418.2</v>
      </c>
      <c r="L2619" s="7">
        <v>0</v>
      </c>
      <c r="M2619" t="s">
        <v>62</v>
      </c>
      <c r="N2619" t="s">
        <v>47</v>
      </c>
      <c r="O2619" t="str">
        <f>_xlfn.XLOOKUP(Orders_CLEAN[[#This Row],[Region]],Region_lookup[RegionCode],Region_lookup[RegionName])</f>
        <v>Eastern Cape</v>
      </c>
      <c r="P2619" t="s">
        <v>48</v>
      </c>
      <c r="Q2619" t="str">
        <f>_xlfn.XLOOKUP(Orders_CLEAN[[#This Row],[EmployeeID]],Employees[EmployeeID],Employees[EmployeeName])</f>
        <v>Sipho Ndlovu</v>
      </c>
      <c r="R2619" s="8">
        <f>Orders_CLEAN[[#This Row],[Quantity]]*Orders_CLEAN[[#This Row],[UnitPrice]]*(1-Orders_CLEAN[[#This Row],[Discount]])</f>
        <v>2091</v>
      </c>
      <c r="S2619" s="8">
        <f>Orders_CLEAN[[#This Row],[Cost]]*Orders_CLEAN[[#This Row],[Quantity]]</f>
        <v>1253</v>
      </c>
      <c r="T2619" s="8">
        <f>Orders_CLEAN[[#This Row],[LineTotal]]-Orders_CLEAN[[#This Row],[LineCost]]</f>
        <v>838</v>
      </c>
      <c r="U2619" s="8" t="str">
        <f>IFERROR(IF(Orders_CLEAN[[#This Row],[Profit]]/Orders_CLEAN[[#This Row],[LineTotal]]&gt;0.3, "High", IF(Orders_CLEAN[[#This Row],[Profit]]/Orders_CLEAN[[#This Row],[LineTotal]]&gt;=0.15, "Medium", "Low")), "Quantity Error!")</f>
        <v>High</v>
      </c>
      <c r="V2619" s="8" t="str">
        <f>IF(COUNTIF(Returns[OrderID], Orders_CLEAN[[#This Row],[OrderID]])&gt;0, "Yes", "No")</f>
        <v>No</v>
      </c>
      <c r="W2619" s="19">
        <f>IF(Orders_CLEAN[[#This Row],[Returned]]="Yes",1,0)</f>
        <v>0</v>
      </c>
    </row>
    <row r="2620" spans="1:23" x14ac:dyDescent="0.2">
      <c r="A2620" t="s">
        <v>3559</v>
      </c>
      <c r="B2620" s="5">
        <v>45704</v>
      </c>
      <c r="C2620" s="5" t="str">
        <f>IF(Orders_CLEAN[[#This Row],[Quantity]]="", "Quantity Error!", "Q"&amp;ROUNDUP(MONTH(Orders_CLEAN[[#This Row],[OrderDate]])/3,0))</f>
        <v>Q1</v>
      </c>
      <c r="D2620" t="s">
        <v>279</v>
      </c>
      <c r="E2620" t="str">
        <f>_xlfn.XLOOKUP(Orders_CLEAN[[#This Row],[CustomerID]],Customers[CustomerID],Customers[CustomerName])</f>
        <v>Bongani Khumalo</v>
      </c>
      <c r="F2620" t="s">
        <v>55</v>
      </c>
      <c r="G2620" t="str">
        <f>_xlfn.XLOOKUP(Orders_CLEAN[[#This Row],[ProductID]],Products[ProductID],Products[ProductName])</f>
        <v>Paper Model 3</v>
      </c>
      <c r="H2620" t="str">
        <f>_xlfn.XLOOKUP(Orders_CLEAN[[#This Row],[ProductName]],Products[ProductName],Products[Category])</f>
        <v>Office Supplies</v>
      </c>
      <c r="I2620" s="6">
        <f>_xlfn.XLOOKUP(Orders_CLEAN[[#This Row],[ProductID]],Products[ProductID],Products[Cost])</f>
        <v>239.71</v>
      </c>
      <c r="J2620">
        <v>10</v>
      </c>
      <c r="K2620" s="6">
        <v>522.34</v>
      </c>
      <c r="L2620" s="7">
        <v>0.2</v>
      </c>
      <c r="M2620" t="s">
        <v>13</v>
      </c>
      <c r="N2620" t="s">
        <v>47</v>
      </c>
      <c r="O2620" t="str">
        <f>_xlfn.XLOOKUP(Orders_CLEAN[[#This Row],[Region]],Region_lookup[RegionCode],Region_lookup[RegionName])</f>
        <v>Eastern Cape</v>
      </c>
      <c r="P2620" t="s">
        <v>75</v>
      </c>
      <c r="Q2620" t="str">
        <f>_xlfn.XLOOKUP(Orders_CLEAN[[#This Row],[EmployeeID]],Employees[EmployeeID],Employees[EmployeeName])</f>
        <v>Francois Steyn</v>
      </c>
      <c r="R2620" s="8">
        <f>Orders_CLEAN[[#This Row],[Quantity]]*Orders_CLEAN[[#This Row],[UnitPrice]]*(1-Orders_CLEAN[[#This Row],[Discount]])</f>
        <v>4178.72</v>
      </c>
      <c r="S2620" s="8">
        <f>Orders_CLEAN[[#This Row],[Cost]]*Orders_CLEAN[[#This Row],[Quantity]]</f>
        <v>2397.1</v>
      </c>
      <c r="T2620" s="8">
        <f>Orders_CLEAN[[#This Row],[LineTotal]]-Orders_CLEAN[[#This Row],[LineCost]]</f>
        <v>1781.6200000000003</v>
      </c>
      <c r="U2620" s="8" t="str">
        <f>IFERROR(IF(Orders_CLEAN[[#This Row],[Profit]]/Orders_CLEAN[[#This Row],[LineTotal]]&gt;0.3, "High", IF(Orders_CLEAN[[#This Row],[Profit]]/Orders_CLEAN[[#This Row],[LineTotal]]&gt;=0.15, "Medium", "Low")), "Quantity Error!")</f>
        <v>High</v>
      </c>
      <c r="V2620" s="8" t="str">
        <f>IF(COUNTIF(Returns[OrderID], Orders_CLEAN[[#This Row],[OrderID]])&gt;0, "Yes", "No")</f>
        <v>No</v>
      </c>
      <c r="W2620" s="19">
        <f>IF(Orders_CLEAN[[#This Row],[Returned]]="Yes",1,0)</f>
        <v>0</v>
      </c>
    </row>
    <row r="2621" spans="1:23" x14ac:dyDescent="0.2">
      <c r="A2621" t="s">
        <v>3560</v>
      </c>
      <c r="B2621" s="5">
        <v>45644</v>
      </c>
      <c r="C2621" s="5" t="str">
        <f>IF(Orders_CLEAN[[#This Row],[Quantity]]="", "Quantity Error!", "Q"&amp;ROUNDUP(MONTH(Orders_CLEAN[[#This Row],[OrderDate]])/3,0))</f>
        <v>Q4</v>
      </c>
      <c r="D2621" t="s">
        <v>87</v>
      </c>
      <c r="E2621" t="str">
        <f>_xlfn.XLOOKUP(Orders_CLEAN[[#This Row],[CustomerID]],Customers[CustomerID],Customers[CustomerName])</f>
        <v>Lerato Botha</v>
      </c>
      <c r="F2621" t="s">
        <v>413</v>
      </c>
      <c r="G2621" t="str">
        <f>_xlfn.XLOOKUP(Orders_CLEAN[[#This Row],[ProductID]],Products[ProductID],Products[ProductName])</f>
        <v>Monitors Model 4</v>
      </c>
      <c r="H2621" t="str">
        <f>_xlfn.XLOOKUP(Orders_CLEAN[[#This Row],[ProductName]],Products[ProductName],Products[Category])</f>
        <v>Technology</v>
      </c>
      <c r="I2621" s="6">
        <f>_xlfn.XLOOKUP(Orders_CLEAN[[#This Row],[ProductID]],Products[ProductID],Products[Cost])</f>
        <v>365.65</v>
      </c>
      <c r="J2621">
        <v>12</v>
      </c>
      <c r="K2621" s="6">
        <v>689.97</v>
      </c>
      <c r="L2621" s="7">
        <v>0.2</v>
      </c>
      <c r="M2621" t="s">
        <v>36</v>
      </c>
      <c r="N2621" t="s">
        <v>31</v>
      </c>
      <c r="O2621" t="str">
        <f>_xlfn.XLOOKUP(Orders_CLEAN[[#This Row],[Region]],Region_lookup[RegionCode],Region_lookup[RegionName])</f>
        <v>Gauteng</v>
      </c>
      <c r="P2621" t="s">
        <v>32</v>
      </c>
      <c r="Q2621" t="str">
        <f>_xlfn.XLOOKUP(Orders_CLEAN[[#This Row],[EmployeeID]],Employees[EmployeeID],Employees[EmployeeName])</f>
        <v>Nomvula Mokoena</v>
      </c>
      <c r="R2621" s="8">
        <f>Orders_CLEAN[[#This Row],[Quantity]]*Orders_CLEAN[[#This Row],[UnitPrice]]*(1-Orders_CLEAN[[#This Row],[Discount]])</f>
        <v>6623.7119999999995</v>
      </c>
      <c r="S2621" s="8">
        <f>Orders_CLEAN[[#This Row],[Cost]]*Orders_CLEAN[[#This Row],[Quantity]]</f>
        <v>4387.7999999999993</v>
      </c>
      <c r="T2621" s="8">
        <f>Orders_CLEAN[[#This Row],[LineTotal]]-Orders_CLEAN[[#This Row],[LineCost]]</f>
        <v>2235.9120000000003</v>
      </c>
      <c r="U2621" s="8" t="str">
        <f>IFERROR(IF(Orders_CLEAN[[#This Row],[Profit]]/Orders_CLEAN[[#This Row],[LineTotal]]&gt;0.3, "High", IF(Orders_CLEAN[[#This Row],[Profit]]/Orders_CLEAN[[#This Row],[LineTotal]]&gt;=0.15, "Medium", "Low")), "Quantity Error!")</f>
        <v>High</v>
      </c>
      <c r="V2621" s="8" t="str">
        <f>IF(COUNTIF(Returns[OrderID], Orders_CLEAN[[#This Row],[OrderID]])&gt;0, "Yes", "No")</f>
        <v>No</v>
      </c>
      <c r="W2621" s="19">
        <f>IF(Orders_CLEAN[[#This Row],[Returned]]="Yes",1,0)</f>
        <v>0</v>
      </c>
    </row>
    <row r="2622" spans="1:23" x14ac:dyDescent="0.2">
      <c r="A2622" t="s">
        <v>3561</v>
      </c>
      <c r="B2622" s="5">
        <v>45737</v>
      </c>
      <c r="C2622" s="5" t="str">
        <f>IF(Orders_CLEAN[[#This Row],[Quantity]]="", "Quantity Error!", "Q"&amp;ROUNDUP(MONTH(Orders_CLEAN[[#This Row],[OrderDate]])/3,0))</f>
        <v>Q1</v>
      </c>
      <c r="D2622" t="s">
        <v>846</v>
      </c>
      <c r="E2622" t="str">
        <f>_xlfn.XLOOKUP(Orders_CLEAN[[#This Row],[CustomerID]],Customers[CustomerID],Customers[CustomerName])</f>
        <v>Kagiso Nkosi</v>
      </c>
      <c r="F2622" t="s">
        <v>148</v>
      </c>
      <c r="G2622" t="str">
        <f>_xlfn.XLOOKUP(Orders_CLEAN[[#This Row],[ProductID]],Products[ProductID],Products[ProductName])</f>
        <v>Tables Model 3</v>
      </c>
      <c r="H2622" t="str">
        <f>_xlfn.XLOOKUP(Orders_CLEAN[[#This Row],[ProductName]],Products[ProductName],Products[Category])</f>
        <v>Furniture</v>
      </c>
      <c r="I2622" s="6">
        <f>_xlfn.XLOOKUP(Orders_CLEAN[[#This Row],[ProductID]],Products[ProductID],Products[Cost])</f>
        <v>190.89</v>
      </c>
      <c r="J2622">
        <v>1</v>
      </c>
      <c r="K2622" s="6">
        <v>243.15</v>
      </c>
      <c r="L2622" s="7">
        <v>0.2</v>
      </c>
      <c r="M2622" t="s">
        <v>13</v>
      </c>
      <c r="N2622" t="s">
        <v>14</v>
      </c>
      <c r="O2622" t="str">
        <f>_xlfn.XLOOKUP(Orders_CLEAN[[#This Row],[Region]],Region_lookup[RegionCode],Region_lookup[RegionName])</f>
        <v>Western Cape</v>
      </c>
      <c r="P2622" t="s">
        <v>93</v>
      </c>
      <c r="Q2622" t="str">
        <f>_xlfn.XLOOKUP(Orders_CLEAN[[#This Row],[EmployeeID]],Employees[EmployeeID],Employees[EmployeeName])</f>
        <v>Anja Zulu</v>
      </c>
      <c r="R2622" s="8">
        <f>Orders_CLEAN[[#This Row],[Quantity]]*Orders_CLEAN[[#This Row],[UnitPrice]]*(1-Orders_CLEAN[[#This Row],[Discount]])</f>
        <v>194.52</v>
      </c>
      <c r="S2622" s="8">
        <f>Orders_CLEAN[[#This Row],[Cost]]*Orders_CLEAN[[#This Row],[Quantity]]</f>
        <v>190.89</v>
      </c>
      <c r="T2622" s="8">
        <f>Orders_CLEAN[[#This Row],[LineTotal]]-Orders_CLEAN[[#This Row],[LineCost]]</f>
        <v>3.6300000000000239</v>
      </c>
      <c r="U2622" s="8" t="str">
        <f>IFERROR(IF(Orders_CLEAN[[#This Row],[Profit]]/Orders_CLEAN[[#This Row],[LineTotal]]&gt;0.3, "High", IF(Orders_CLEAN[[#This Row],[Profit]]/Orders_CLEAN[[#This Row],[LineTotal]]&gt;=0.15, "Medium", "Low")), "Quantity Error!")</f>
        <v>Low</v>
      </c>
      <c r="V2622" s="8" t="str">
        <f>IF(COUNTIF(Returns[OrderID], Orders_CLEAN[[#This Row],[OrderID]])&gt;0, "Yes", "No")</f>
        <v>Yes</v>
      </c>
      <c r="W2622" s="19">
        <f>IF(Orders_CLEAN[[#This Row],[Returned]]="Yes",1,0)</f>
        <v>1</v>
      </c>
    </row>
    <row r="2623" spans="1:23" x14ac:dyDescent="0.2">
      <c r="A2623" t="s">
        <v>3562</v>
      </c>
      <c r="B2623" s="5">
        <v>45721</v>
      </c>
      <c r="C2623" s="5" t="str">
        <f>IF(Orders_CLEAN[[#This Row],[Quantity]]="", "Quantity Error!", "Q"&amp;ROUNDUP(MONTH(Orders_CLEAN[[#This Row],[OrderDate]])/3,0))</f>
        <v>Q1</v>
      </c>
      <c r="D2623" t="s">
        <v>263</v>
      </c>
      <c r="E2623" t="str">
        <f>_xlfn.XLOOKUP(Orders_CLEAN[[#This Row],[CustomerID]],Customers[CustomerID],Customers[CustomerName])</f>
        <v>Kagiso Coetzee</v>
      </c>
      <c r="F2623" t="s">
        <v>124</v>
      </c>
      <c r="G2623" t="str">
        <f>_xlfn.XLOOKUP(Orders_CLEAN[[#This Row],[ProductID]],Products[ProductID],Products[ProductName])</f>
        <v>Binders Model 2</v>
      </c>
      <c r="H2623" t="str">
        <f>_xlfn.XLOOKUP(Orders_CLEAN[[#This Row],[ProductName]],Products[ProductName],Products[Category])</f>
        <v>Office Supplies</v>
      </c>
      <c r="I2623" s="6">
        <f>_xlfn.XLOOKUP(Orders_CLEAN[[#This Row],[ProductID]],Products[ProductID],Products[Cost])</f>
        <v>597.01</v>
      </c>
      <c r="J2623">
        <v>9</v>
      </c>
      <c r="K2623" s="6">
        <v>774.08</v>
      </c>
      <c r="L2623" s="7">
        <v>0</v>
      </c>
      <c r="M2623" t="s">
        <v>27</v>
      </c>
      <c r="N2623" t="s">
        <v>14</v>
      </c>
      <c r="O2623" t="str">
        <f>_xlfn.XLOOKUP(Orders_CLEAN[[#This Row],[Region]],Region_lookup[RegionCode],Region_lookup[RegionName])</f>
        <v>Western Cape</v>
      </c>
      <c r="P2623" t="s">
        <v>15</v>
      </c>
      <c r="Q2623" t="str">
        <f>_xlfn.XLOOKUP(Orders_CLEAN[[#This Row],[EmployeeID]],Employees[EmployeeID],Employees[EmployeeName])</f>
        <v>Anja Fourie</v>
      </c>
      <c r="R2623" s="8">
        <f>Orders_CLEAN[[#This Row],[Quantity]]*Orders_CLEAN[[#This Row],[UnitPrice]]*(1-Orders_CLEAN[[#This Row],[Discount]])</f>
        <v>6966.72</v>
      </c>
      <c r="S2623" s="8">
        <f>Orders_CLEAN[[#This Row],[Cost]]*Orders_CLEAN[[#This Row],[Quantity]]</f>
        <v>5373.09</v>
      </c>
      <c r="T2623" s="8">
        <f>Orders_CLEAN[[#This Row],[LineTotal]]-Orders_CLEAN[[#This Row],[LineCost]]</f>
        <v>1593.63</v>
      </c>
      <c r="U2623" s="8" t="str">
        <f>IFERROR(IF(Orders_CLEAN[[#This Row],[Profit]]/Orders_CLEAN[[#This Row],[LineTotal]]&gt;0.3, "High", IF(Orders_CLEAN[[#This Row],[Profit]]/Orders_CLEAN[[#This Row],[LineTotal]]&gt;=0.15, "Medium", "Low")), "Quantity Error!")</f>
        <v>Medium</v>
      </c>
      <c r="V2623" s="8" t="str">
        <f>IF(COUNTIF(Returns[OrderID], Orders_CLEAN[[#This Row],[OrderID]])&gt;0, "Yes", "No")</f>
        <v>No</v>
      </c>
      <c r="W2623" s="19">
        <f>IF(Orders_CLEAN[[#This Row],[Returned]]="Yes",1,0)</f>
        <v>0</v>
      </c>
    </row>
    <row r="2624" spans="1:23" x14ac:dyDescent="0.2">
      <c r="A2624" t="s">
        <v>3563</v>
      </c>
      <c r="B2624" s="5">
        <v>45667</v>
      </c>
      <c r="C2624" s="5" t="str">
        <f>IF(Orders_CLEAN[[#This Row],[Quantity]]="", "Quantity Error!", "Q"&amp;ROUNDUP(MONTH(Orders_CLEAN[[#This Row],[OrderDate]])/3,0))</f>
        <v>Q1</v>
      </c>
      <c r="D2624" t="s">
        <v>424</v>
      </c>
      <c r="E2624" t="str">
        <f>_xlfn.XLOOKUP(Orders_CLEAN[[#This Row],[CustomerID]],Customers[CustomerID],Customers[CustomerName])</f>
        <v>Lerato Khumalo</v>
      </c>
      <c r="F2624" t="s">
        <v>297</v>
      </c>
      <c r="G2624" t="str">
        <f>_xlfn.XLOOKUP(Orders_CLEAN[[#This Row],[ProductID]],Products[ProductID],Products[ProductName])</f>
        <v>Laptops Model 2</v>
      </c>
      <c r="H2624" t="str">
        <f>_xlfn.XLOOKUP(Orders_CLEAN[[#This Row],[ProductName]],Products[ProductName],Products[Category])</f>
        <v>Technology</v>
      </c>
      <c r="I2624" s="6">
        <f>_xlfn.XLOOKUP(Orders_CLEAN[[#This Row],[ProductID]],Products[ProductID],Products[Cost])</f>
        <v>55.26</v>
      </c>
      <c r="J2624">
        <v>6</v>
      </c>
      <c r="K2624" s="6">
        <v>112.32</v>
      </c>
      <c r="L2624" s="7">
        <v>0.15</v>
      </c>
      <c r="M2624" t="s">
        <v>27</v>
      </c>
      <c r="N2624" t="s">
        <v>14</v>
      </c>
      <c r="O2624" t="str">
        <f>_xlfn.XLOOKUP(Orders_CLEAN[[#This Row],[Region]],Region_lookup[RegionCode],Region_lookup[RegionName])</f>
        <v>Western Cape</v>
      </c>
      <c r="P2624" t="s">
        <v>15</v>
      </c>
      <c r="Q2624" t="str">
        <f>_xlfn.XLOOKUP(Orders_CLEAN[[#This Row],[EmployeeID]],Employees[EmployeeID],Employees[EmployeeName])</f>
        <v>Anja Fourie</v>
      </c>
      <c r="R2624" s="8">
        <f>Orders_CLEAN[[#This Row],[Quantity]]*Orders_CLEAN[[#This Row],[UnitPrice]]*(1-Orders_CLEAN[[#This Row],[Discount]])</f>
        <v>572.83199999999999</v>
      </c>
      <c r="S2624" s="8">
        <f>Orders_CLEAN[[#This Row],[Cost]]*Orders_CLEAN[[#This Row],[Quantity]]</f>
        <v>331.56</v>
      </c>
      <c r="T2624" s="8">
        <f>Orders_CLEAN[[#This Row],[LineTotal]]-Orders_CLEAN[[#This Row],[LineCost]]</f>
        <v>241.27199999999999</v>
      </c>
      <c r="U2624" s="8" t="str">
        <f>IFERROR(IF(Orders_CLEAN[[#This Row],[Profit]]/Orders_CLEAN[[#This Row],[LineTotal]]&gt;0.3, "High", IF(Orders_CLEAN[[#This Row],[Profit]]/Orders_CLEAN[[#This Row],[LineTotal]]&gt;=0.15, "Medium", "Low")), "Quantity Error!")</f>
        <v>High</v>
      </c>
      <c r="V2624" s="8" t="str">
        <f>IF(COUNTIF(Returns[OrderID], Orders_CLEAN[[#This Row],[OrderID]])&gt;0, "Yes", "No")</f>
        <v>No</v>
      </c>
      <c r="W2624" s="19">
        <f>IF(Orders_CLEAN[[#This Row],[Returned]]="Yes",1,0)</f>
        <v>0</v>
      </c>
    </row>
    <row r="2625" spans="1:23" x14ac:dyDescent="0.2">
      <c r="A2625" t="s">
        <v>3564</v>
      </c>
      <c r="B2625" s="5">
        <v>45462</v>
      </c>
      <c r="C2625" s="5" t="str">
        <f>IF(Orders_CLEAN[[#This Row],[Quantity]]="", "Quantity Error!", "Q"&amp;ROUNDUP(MONTH(Orders_CLEAN[[#This Row],[OrderDate]])/3,0))</f>
        <v>Q2</v>
      </c>
      <c r="D2625" t="s">
        <v>191</v>
      </c>
      <c r="E2625" t="str">
        <f>_xlfn.XLOOKUP(Orders_CLEAN[[#This Row],[CustomerID]],Customers[CustomerID],Customers[CustomerName])</f>
        <v>Pieter Steyn</v>
      </c>
      <c r="F2625" t="s">
        <v>118</v>
      </c>
      <c r="G2625" t="str">
        <f>_xlfn.XLOOKUP(Orders_CLEAN[[#This Row],[ProductID]],Products[ProductID],Products[ProductName])</f>
        <v>Paper Model 1</v>
      </c>
      <c r="H2625" t="str">
        <f>_xlfn.XLOOKUP(Orders_CLEAN[[#This Row],[ProductName]],Products[ProductName],Products[Category])</f>
        <v>Office Supplies</v>
      </c>
      <c r="I2625" s="6">
        <f>_xlfn.XLOOKUP(Orders_CLEAN[[#This Row],[ProductID]],Products[ProductID],Products[Cost])</f>
        <v>193.58</v>
      </c>
      <c r="J2625">
        <v>2</v>
      </c>
      <c r="K2625" s="6">
        <v>347.15</v>
      </c>
      <c r="L2625" s="7">
        <v>0.05</v>
      </c>
      <c r="M2625" t="s">
        <v>27</v>
      </c>
      <c r="N2625" t="s">
        <v>47</v>
      </c>
      <c r="O2625" t="str">
        <f>_xlfn.XLOOKUP(Orders_CLEAN[[#This Row],[Region]],Region_lookup[RegionCode],Region_lookup[RegionName])</f>
        <v>Eastern Cape</v>
      </c>
      <c r="P2625" t="s">
        <v>58</v>
      </c>
      <c r="Q2625" t="str">
        <f>_xlfn.XLOOKUP(Orders_CLEAN[[#This Row],[EmployeeID]],Employees[EmployeeID],Employees[EmployeeName])</f>
        <v>Palesa Steyn</v>
      </c>
      <c r="R2625" s="8">
        <f>Orders_CLEAN[[#This Row],[Quantity]]*Orders_CLEAN[[#This Row],[UnitPrice]]*(1-Orders_CLEAN[[#This Row],[Discount]])</f>
        <v>659.58499999999992</v>
      </c>
      <c r="S2625" s="8">
        <f>Orders_CLEAN[[#This Row],[Cost]]*Orders_CLEAN[[#This Row],[Quantity]]</f>
        <v>387.16</v>
      </c>
      <c r="T2625" s="8">
        <f>Orders_CLEAN[[#This Row],[LineTotal]]-Orders_CLEAN[[#This Row],[LineCost]]</f>
        <v>272.4249999999999</v>
      </c>
      <c r="U2625" s="8" t="str">
        <f>IFERROR(IF(Orders_CLEAN[[#This Row],[Profit]]/Orders_CLEAN[[#This Row],[LineTotal]]&gt;0.3, "High", IF(Orders_CLEAN[[#This Row],[Profit]]/Orders_CLEAN[[#This Row],[LineTotal]]&gt;=0.15, "Medium", "Low")), "Quantity Error!")</f>
        <v>High</v>
      </c>
      <c r="V2625" s="8" t="str">
        <f>IF(COUNTIF(Returns[OrderID], Orders_CLEAN[[#This Row],[OrderID]])&gt;0, "Yes", "No")</f>
        <v>No</v>
      </c>
      <c r="W2625" s="19">
        <f>IF(Orders_CLEAN[[#This Row],[Returned]]="Yes",1,0)</f>
        <v>0</v>
      </c>
    </row>
    <row r="2626" spans="1:23" x14ac:dyDescent="0.2">
      <c r="A2626" t="s">
        <v>3565</v>
      </c>
      <c r="B2626" s="5">
        <v>45622</v>
      </c>
      <c r="C2626" s="5" t="str">
        <f>IF(Orders_CLEAN[[#This Row],[Quantity]]="", "Quantity Error!", "Q"&amp;ROUNDUP(MONTH(Orders_CLEAN[[#This Row],[OrderDate]])/3,0))</f>
        <v>Q4</v>
      </c>
      <c r="D2626" t="s">
        <v>846</v>
      </c>
      <c r="E2626" t="str">
        <f>_xlfn.XLOOKUP(Orders_CLEAN[[#This Row],[CustomerID]],Customers[CustomerID],Customers[CustomerName])</f>
        <v>Kagiso Nkosi</v>
      </c>
      <c r="F2626" t="s">
        <v>69</v>
      </c>
      <c r="G2626" t="str">
        <f>_xlfn.XLOOKUP(Orders_CLEAN[[#This Row],[ProductID]],Products[ProductID],Products[ProductName])</f>
        <v>Paper Model 2</v>
      </c>
      <c r="H2626" t="str">
        <f>_xlfn.XLOOKUP(Orders_CLEAN[[#This Row],[ProductName]],Products[ProductName],Products[Category])</f>
        <v>Office Supplies</v>
      </c>
      <c r="I2626" s="6">
        <f>_xlfn.XLOOKUP(Orders_CLEAN[[#This Row],[ProductID]],Products[ProductID],Products[Cost])</f>
        <v>461.98</v>
      </c>
      <c r="J2626">
        <v>3</v>
      </c>
      <c r="K2626" s="6">
        <v>1013.15</v>
      </c>
      <c r="L2626" s="7">
        <v>0.2</v>
      </c>
      <c r="M2626" t="s">
        <v>27</v>
      </c>
      <c r="N2626" t="s">
        <v>14</v>
      </c>
      <c r="O2626" t="str">
        <f>_xlfn.XLOOKUP(Orders_CLEAN[[#This Row],[Region]],Region_lookup[RegionCode],Region_lookup[RegionName])</f>
        <v>Western Cape</v>
      </c>
      <c r="P2626" t="s">
        <v>15</v>
      </c>
      <c r="Q2626" t="str">
        <f>_xlfn.XLOOKUP(Orders_CLEAN[[#This Row],[EmployeeID]],Employees[EmployeeID],Employees[EmployeeName])</f>
        <v>Anja Fourie</v>
      </c>
      <c r="R2626" s="8">
        <f>Orders_CLEAN[[#This Row],[Quantity]]*Orders_CLEAN[[#This Row],[UnitPrice]]*(1-Orders_CLEAN[[#This Row],[Discount]])</f>
        <v>2431.56</v>
      </c>
      <c r="S2626" s="8">
        <f>Orders_CLEAN[[#This Row],[Cost]]*Orders_CLEAN[[#This Row],[Quantity]]</f>
        <v>1385.94</v>
      </c>
      <c r="T2626" s="8">
        <f>Orders_CLEAN[[#This Row],[LineTotal]]-Orders_CLEAN[[#This Row],[LineCost]]</f>
        <v>1045.6199999999999</v>
      </c>
      <c r="U2626" s="8" t="str">
        <f>IFERROR(IF(Orders_CLEAN[[#This Row],[Profit]]/Orders_CLEAN[[#This Row],[LineTotal]]&gt;0.3, "High", IF(Orders_CLEAN[[#This Row],[Profit]]/Orders_CLEAN[[#This Row],[LineTotal]]&gt;=0.15, "Medium", "Low")), "Quantity Error!")</f>
        <v>High</v>
      </c>
      <c r="V2626" s="8" t="str">
        <f>IF(COUNTIF(Returns[OrderID], Orders_CLEAN[[#This Row],[OrderID]])&gt;0, "Yes", "No")</f>
        <v>No</v>
      </c>
      <c r="W2626" s="19">
        <f>IF(Orders_CLEAN[[#This Row],[Returned]]="Yes",1,0)</f>
        <v>0</v>
      </c>
    </row>
    <row r="2627" spans="1:23" x14ac:dyDescent="0.2">
      <c r="A2627" t="s">
        <v>3566</v>
      </c>
      <c r="B2627" s="5">
        <v>45357</v>
      </c>
      <c r="C2627" s="5" t="str">
        <f>IF(Orders_CLEAN[[#This Row],[Quantity]]="", "Quantity Error!", "Q"&amp;ROUNDUP(MONTH(Orders_CLEAN[[#This Row],[OrderDate]])/3,0))</f>
        <v>Q1</v>
      </c>
      <c r="D2627" t="s">
        <v>448</v>
      </c>
      <c r="E2627" t="str">
        <f>_xlfn.XLOOKUP(Orders_CLEAN[[#This Row],[CustomerID]],Customers[CustomerID],Customers[CustomerName])</f>
        <v>Werner Van Der Merwe</v>
      </c>
      <c r="F2627" t="s">
        <v>216</v>
      </c>
      <c r="G2627" t="str">
        <f>_xlfn.XLOOKUP(Orders_CLEAN[[#This Row],[ProductID]],Products[ProductID],Products[ProductName])</f>
        <v>Pens Model 1</v>
      </c>
      <c r="H2627" t="str">
        <f>_xlfn.XLOOKUP(Orders_CLEAN[[#This Row],[ProductName]],Products[ProductName],Products[Category])</f>
        <v>Office Supplies</v>
      </c>
      <c r="I2627" s="6">
        <f>_xlfn.XLOOKUP(Orders_CLEAN[[#This Row],[ProductID]],Products[ProductID],Products[Cost])</f>
        <v>640.09</v>
      </c>
      <c r="J2627">
        <v>10</v>
      </c>
      <c r="K2627" s="6">
        <v>1169.26</v>
      </c>
      <c r="L2627" s="7">
        <v>0.05</v>
      </c>
      <c r="M2627" t="s">
        <v>36</v>
      </c>
      <c r="N2627" t="s">
        <v>47</v>
      </c>
      <c r="O2627" t="str">
        <f>_xlfn.XLOOKUP(Orders_CLEAN[[#This Row],[Region]],Region_lookup[RegionCode],Region_lookup[RegionName])</f>
        <v>Eastern Cape</v>
      </c>
      <c r="P2627" t="s">
        <v>58</v>
      </c>
      <c r="Q2627" t="str">
        <f>_xlfn.XLOOKUP(Orders_CLEAN[[#This Row],[EmployeeID]],Employees[EmployeeID],Employees[EmployeeName])</f>
        <v>Palesa Steyn</v>
      </c>
      <c r="R2627" s="8">
        <f>Orders_CLEAN[[#This Row],[Quantity]]*Orders_CLEAN[[#This Row],[UnitPrice]]*(1-Orders_CLEAN[[#This Row],[Discount]])</f>
        <v>11107.97</v>
      </c>
      <c r="S2627" s="8">
        <f>Orders_CLEAN[[#This Row],[Cost]]*Orders_CLEAN[[#This Row],[Quantity]]</f>
        <v>6400.9000000000005</v>
      </c>
      <c r="T2627" s="8">
        <f>Orders_CLEAN[[#This Row],[LineTotal]]-Orders_CLEAN[[#This Row],[LineCost]]</f>
        <v>4707.0699999999988</v>
      </c>
      <c r="U2627" s="8" t="str">
        <f>IFERROR(IF(Orders_CLEAN[[#This Row],[Profit]]/Orders_CLEAN[[#This Row],[LineTotal]]&gt;0.3, "High", IF(Orders_CLEAN[[#This Row],[Profit]]/Orders_CLEAN[[#This Row],[LineTotal]]&gt;=0.15, "Medium", "Low")), "Quantity Error!")</f>
        <v>High</v>
      </c>
      <c r="V2627" s="8" t="str">
        <f>IF(COUNTIF(Returns[OrderID], Orders_CLEAN[[#This Row],[OrderID]])&gt;0, "Yes", "No")</f>
        <v>No</v>
      </c>
      <c r="W2627" s="19">
        <f>IF(Orders_CLEAN[[#This Row],[Returned]]="Yes",1,0)</f>
        <v>0</v>
      </c>
    </row>
    <row r="2628" spans="1:23" x14ac:dyDescent="0.2">
      <c r="A2628" t="s">
        <v>3567</v>
      </c>
      <c r="B2628" s="5">
        <v>45293</v>
      </c>
      <c r="C2628" s="5" t="str">
        <f>IF(Orders_CLEAN[[#This Row],[Quantity]]="", "Quantity Error!", "Q"&amp;ROUNDUP(MONTH(Orders_CLEAN[[#This Row],[OrderDate]])/3,0))</f>
        <v>Q1</v>
      </c>
      <c r="D2628" t="s">
        <v>259</v>
      </c>
      <c r="E2628" t="str">
        <f>_xlfn.XLOOKUP(Orders_CLEAN[[#This Row],[CustomerID]],Customers[CustomerID],Customers[CustomerName])</f>
        <v>Pieter Mahlangu</v>
      </c>
      <c r="F2628" t="s">
        <v>127</v>
      </c>
      <c r="G2628" t="str">
        <f>_xlfn.XLOOKUP(Orders_CLEAN[[#This Row],[ProductID]],Products[ProductID],Products[ProductName])</f>
        <v>Staplers Model 3</v>
      </c>
      <c r="H2628" t="str">
        <f>_xlfn.XLOOKUP(Orders_CLEAN[[#This Row],[ProductName]],Products[ProductName],Products[Category])</f>
        <v>Office Supplies</v>
      </c>
      <c r="I2628" s="6">
        <f>_xlfn.XLOOKUP(Orders_CLEAN[[#This Row],[ProductID]],Products[ProductID],Products[Cost])</f>
        <v>250.6</v>
      </c>
      <c r="J2628">
        <v>8</v>
      </c>
      <c r="K2628" s="6">
        <v>418.2</v>
      </c>
      <c r="L2628" s="7">
        <v>0.1</v>
      </c>
      <c r="M2628" t="s">
        <v>27</v>
      </c>
      <c r="N2628" t="s">
        <v>47</v>
      </c>
      <c r="O2628" t="str">
        <f>_xlfn.XLOOKUP(Orders_CLEAN[[#This Row],[Region]],Region_lookup[RegionCode],Region_lookup[RegionName])</f>
        <v>Eastern Cape</v>
      </c>
      <c r="P2628" t="s">
        <v>75</v>
      </c>
      <c r="Q2628" t="str">
        <f>_xlfn.XLOOKUP(Orders_CLEAN[[#This Row],[EmployeeID]],Employees[EmployeeID],Employees[EmployeeName])</f>
        <v>Francois Steyn</v>
      </c>
      <c r="R2628" s="8">
        <f>Orders_CLEAN[[#This Row],[Quantity]]*Orders_CLEAN[[#This Row],[UnitPrice]]*(1-Orders_CLEAN[[#This Row],[Discount]])</f>
        <v>3011.04</v>
      </c>
      <c r="S2628" s="8">
        <f>Orders_CLEAN[[#This Row],[Cost]]*Orders_CLEAN[[#This Row],[Quantity]]</f>
        <v>2004.8</v>
      </c>
      <c r="T2628" s="8">
        <f>Orders_CLEAN[[#This Row],[LineTotal]]-Orders_CLEAN[[#This Row],[LineCost]]</f>
        <v>1006.24</v>
      </c>
      <c r="U2628" s="8" t="str">
        <f>IFERROR(IF(Orders_CLEAN[[#This Row],[Profit]]/Orders_CLEAN[[#This Row],[LineTotal]]&gt;0.3, "High", IF(Orders_CLEAN[[#This Row],[Profit]]/Orders_CLEAN[[#This Row],[LineTotal]]&gt;=0.15, "Medium", "Low")), "Quantity Error!")</f>
        <v>High</v>
      </c>
      <c r="V2628" s="8" t="str">
        <f>IF(COUNTIF(Returns[OrderID], Orders_CLEAN[[#This Row],[OrderID]])&gt;0, "Yes", "No")</f>
        <v>No</v>
      </c>
      <c r="W2628" s="19">
        <f>IF(Orders_CLEAN[[#This Row],[Returned]]="Yes",1,0)</f>
        <v>0</v>
      </c>
    </row>
    <row r="2629" spans="1:23" x14ac:dyDescent="0.2">
      <c r="A2629" t="s">
        <v>3568</v>
      </c>
      <c r="B2629" s="5">
        <v>45747</v>
      </c>
      <c r="C2629" s="5" t="str">
        <f>IF(Orders_CLEAN[[#This Row],[Quantity]]="", "Quantity Error!", "Q"&amp;ROUNDUP(MONTH(Orders_CLEAN[[#This Row],[OrderDate]])/3,0))</f>
        <v>Q1</v>
      </c>
      <c r="D2629" t="s">
        <v>29</v>
      </c>
      <c r="E2629" t="str">
        <f>_xlfn.XLOOKUP(Orders_CLEAN[[#This Row],[CustomerID]],Customers[CustomerID],Customers[CustomerName])</f>
        <v>Lerato Molefe</v>
      </c>
      <c r="F2629" t="s">
        <v>104</v>
      </c>
      <c r="G2629" t="str">
        <f>_xlfn.XLOOKUP(Orders_CLEAN[[#This Row],[ProductID]],Products[ProductID],Products[ProductName])</f>
        <v>Envelopes Model 4</v>
      </c>
      <c r="H2629" t="str">
        <f>_xlfn.XLOOKUP(Orders_CLEAN[[#This Row],[ProductName]],Products[ProductName],Products[Category])</f>
        <v>Office Supplies</v>
      </c>
      <c r="I2629" s="6">
        <f>_xlfn.XLOOKUP(Orders_CLEAN[[#This Row],[ProductID]],Products[ProductID],Products[Cost])</f>
        <v>777.33</v>
      </c>
      <c r="J2629">
        <v>6</v>
      </c>
      <c r="K2629" s="6">
        <v>1363.68</v>
      </c>
      <c r="L2629" s="7">
        <v>0</v>
      </c>
      <c r="M2629" t="s">
        <v>13</v>
      </c>
      <c r="N2629" t="s">
        <v>31</v>
      </c>
      <c r="O2629" t="str">
        <f>_xlfn.XLOOKUP(Orders_CLEAN[[#This Row],[Region]],Region_lookup[RegionCode],Region_lookup[RegionName])</f>
        <v>Gauteng</v>
      </c>
      <c r="P2629" t="s">
        <v>52</v>
      </c>
      <c r="Q2629" t="str">
        <f>_xlfn.XLOOKUP(Orders_CLEAN[[#This Row],[EmployeeID]],Employees[EmployeeID],Employees[EmployeeName])</f>
        <v>Precious Mbatha</v>
      </c>
      <c r="R2629" s="8">
        <f>Orders_CLEAN[[#This Row],[Quantity]]*Orders_CLEAN[[#This Row],[UnitPrice]]*(1-Orders_CLEAN[[#This Row],[Discount]])</f>
        <v>8182.08</v>
      </c>
      <c r="S2629" s="8">
        <f>Orders_CLEAN[[#This Row],[Cost]]*Orders_CLEAN[[#This Row],[Quantity]]</f>
        <v>4663.9800000000005</v>
      </c>
      <c r="T2629" s="8">
        <f>Orders_CLEAN[[#This Row],[LineTotal]]-Orders_CLEAN[[#This Row],[LineCost]]</f>
        <v>3518.0999999999995</v>
      </c>
      <c r="U2629" s="8" t="str">
        <f>IFERROR(IF(Orders_CLEAN[[#This Row],[Profit]]/Orders_CLEAN[[#This Row],[LineTotal]]&gt;0.3, "High", IF(Orders_CLEAN[[#This Row],[Profit]]/Orders_CLEAN[[#This Row],[LineTotal]]&gt;=0.15, "Medium", "Low")), "Quantity Error!")</f>
        <v>High</v>
      </c>
      <c r="V2629" s="8" t="str">
        <f>IF(COUNTIF(Returns[OrderID], Orders_CLEAN[[#This Row],[OrderID]])&gt;0, "Yes", "No")</f>
        <v>No</v>
      </c>
      <c r="W2629" s="19">
        <f>IF(Orders_CLEAN[[#This Row],[Returned]]="Yes",1,0)</f>
        <v>0</v>
      </c>
    </row>
    <row r="2630" spans="1:23" x14ac:dyDescent="0.2">
      <c r="A2630" t="s">
        <v>3569</v>
      </c>
      <c r="B2630" s="5">
        <v>45314</v>
      </c>
      <c r="C2630" s="5" t="str">
        <f>IF(Orders_CLEAN[[#This Row],[Quantity]]="", "Quantity Error!", "Q"&amp;ROUNDUP(MONTH(Orders_CLEAN[[#This Row],[OrderDate]])/3,0))</f>
        <v>Q1</v>
      </c>
      <c r="D2630" t="s">
        <v>338</v>
      </c>
      <c r="E2630" t="str">
        <f>_xlfn.XLOOKUP(Orders_CLEAN[[#This Row],[CustomerID]],Customers[CustomerID],Customers[CustomerName])</f>
        <v>Palesa Khumalo</v>
      </c>
      <c r="F2630" t="s">
        <v>12</v>
      </c>
      <c r="G2630" t="str">
        <f>_xlfn.XLOOKUP(Orders_CLEAN[[#This Row],[ProductID]],Products[ProductID],Products[ProductName])</f>
        <v>Printers Model 3</v>
      </c>
      <c r="H2630" t="str">
        <f>_xlfn.XLOOKUP(Orders_CLEAN[[#This Row],[ProductName]],Products[ProductName],Products[Category])</f>
        <v>Technology</v>
      </c>
      <c r="I2630" s="6">
        <f>_xlfn.XLOOKUP(Orders_CLEAN[[#This Row],[ProductID]],Products[ProductID],Products[Cost])</f>
        <v>127.85</v>
      </c>
      <c r="J2630">
        <v>2</v>
      </c>
      <c r="K2630" s="6">
        <v>210.2</v>
      </c>
      <c r="L2630" s="7">
        <v>0.2</v>
      </c>
      <c r="M2630" t="s">
        <v>27</v>
      </c>
      <c r="N2630" t="s">
        <v>21</v>
      </c>
      <c r="O2630" t="str">
        <f>_xlfn.XLOOKUP(Orders_CLEAN[[#This Row],[Region]],Region_lookup[RegionCode],Region_lookup[RegionName])</f>
        <v>KwaZulu-Natal</v>
      </c>
      <c r="P2630" t="s">
        <v>170</v>
      </c>
      <c r="Q2630" t="str">
        <f>_xlfn.XLOOKUP(Orders_CLEAN[[#This Row],[EmployeeID]],Employees[EmployeeID],Employees[EmployeeName])</f>
        <v>Nomvula Le Roux</v>
      </c>
      <c r="R2630" s="8">
        <f>Orders_CLEAN[[#This Row],[Quantity]]*Orders_CLEAN[[#This Row],[UnitPrice]]*(1-Orders_CLEAN[[#This Row],[Discount]])</f>
        <v>336.32</v>
      </c>
      <c r="S2630" s="8">
        <f>Orders_CLEAN[[#This Row],[Cost]]*Orders_CLEAN[[#This Row],[Quantity]]</f>
        <v>255.7</v>
      </c>
      <c r="T2630" s="8">
        <f>Orders_CLEAN[[#This Row],[LineTotal]]-Orders_CLEAN[[#This Row],[LineCost]]</f>
        <v>80.62</v>
      </c>
      <c r="U2630" s="8" t="str">
        <f>IFERROR(IF(Orders_CLEAN[[#This Row],[Profit]]/Orders_CLEAN[[#This Row],[LineTotal]]&gt;0.3, "High", IF(Orders_CLEAN[[#This Row],[Profit]]/Orders_CLEAN[[#This Row],[LineTotal]]&gt;=0.15, "Medium", "Low")), "Quantity Error!")</f>
        <v>Medium</v>
      </c>
      <c r="V2630" s="8" t="str">
        <f>IF(COUNTIF(Returns[OrderID], Orders_CLEAN[[#This Row],[OrderID]])&gt;0, "Yes", "No")</f>
        <v>No</v>
      </c>
      <c r="W2630" s="19">
        <f>IF(Orders_CLEAN[[#This Row],[Returned]]="Yes",1,0)</f>
        <v>0</v>
      </c>
    </row>
    <row r="2631" spans="1:23" x14ac:dyDescent="0.2">
      <c r="A2631" t="s">
        <v>3571</v>
      </c>
      <c r="B2631" s="5">
        <v>45438</v>
      </c>
      <c r="C2631" s="5" t="str">
        <f>IF(Orders_CLEAN[[#This Row],[Quantity]]="", "Quantity Error!", "Q"&amp;ROUNDUP(MONTH(Orders_CLEAN[[#This Row],[OrderDate]])/3,0))</f>
        <v>Q2</v>
      </c>
      <c r="D2631" t="s">
        <v>126</v>
      </c>
      <c r="E2631" t="str">
        <f>_xlfn.XLOOKUP(Orders_CLEAN[[#This Row],[CustomerID]],Customers[CustomerID],Customers[CustomerName])</f>
        <v>Sipho Molefe</v>
      </c>
      <c r="F2631" t="s">
        <v>81</v>
      </c>
      <c r="G2631" t="str">
        <f>_xlfn.XLOOKUP(Orders_CLEAN[[#This Row],[ProductID]],Products[ProductID],Products[ProductName])</f>
        <v>Envelopes Model 2</v>
      </c>
      <c r="H2631" t="str">
        <f>_xlfn.XLOOKUP(Orders_CLEAN[[#This Row],[ProductName]],Products[ProductName],Products[Category])</f>
        <v>Office Supplies</v>
      </c>
      <c r="I2631" s="6">
        <f>_xlfn.XLOOKUP(Orders_CLEAN[[#This Row],[ProductID]],Products[ProductID],Products[Cost])</f>
        <v>599.25</v>
      </c>
      <c r="J2631">
        <v>8</v>
      </c>
      <c r="K2631" s="6">
        <v>849.05</v>
      </c>
      <c r="L2631" s="7">
        <v>0</v>
      </c>
      <c r="M2631" t="s">
        <v>27</v>
      </c>
      <c r="N2631" t="s">
        <v>31</v>
      </c>
      <c r="O2631" t="str">
        <f>_xlfn.XLOOKUP(Orders_CLEAN[[#This Row],[Region]],Region_lookup[RegionCode],Region_lookup[RegionName])</f>
        <v>Gauteng</v>
      </c>
      <c r="P2631" t="s">
        <v>32</v>
      </c>
      <c r="Q2631" t="str">
        <f>_xlfn.XLOOKUP(Orders_CLEAN[[#This Row],[EmployeeID]],Employees[EmployeeID],Employees[EmployeeName])</f>
        <v>Nomvula Mokoena</v>
      </c>
      <c r="R2631" s="8">
        <f>Orders_CLEAN[[#This Row],[Quantity]]*Orders_CLEAN[[#This Row],[UnitPrice]]*(1-Orders_CLEAN[[#This Row],[Discount]])</f>
        <v>6792.4</v>
      </c>
      <c r="S2631" s="8">
        <f>Orders_CLEAN[[#This Row],[Cost]]*Orders_CLEAN[[#This Row],[Quantity]]</f>
        <v>4794</v>
      </c>
      <c r="T2631" s="8">
        <f>Orders_CLEAN[[#This Row],[LineTotal]]-Orders_CLEAN[[#This Row],[LineCost]]</f>
        <v>1998.3999999999996</v>
      </c>
      <c r="U2631" s="8" t="str">
        <f>IFERROR(IF(Orders_CLEAN[[#This Row],[Profit]]/Orders_CLEAN[[#This Row],[LineTotal]]&gt;0.3, "High", IF(Orders_CLEAN[[#This Row],[Profit]]/Orders_CLEAN[[#This Row],[LineTotal]]&gt;=0.15, "Medium", "Low")), "Quantity Error!")</f>
        <v>Medium</v>
      </c>
      <c r="V2631" s="8" t="str">
        <f>IF(COUNTIF(Returns[OrderID], Orders_CLEAN[[#This Row],[OrderID]])&gt;0, "Yes", "No")</f>
        <v>No</v>
      </c>
      <c r="W2631" s="19">
        <f>IF(Orders_CLEAN[[#This Row],[Returned]]="Yes",1,0)</f>
        <v>0</v>
      </c>
    </row>
    <row r="2632" spans="1:23" x14ac:dyDescent="0.2">
      <c r="A2632" t="s">
        <v>3572</v>
      </c>
      <c r="B2632" s="5">
        <v>45474</v>
      </c>
      <c r="C2632" s="5" t="str">
        <f>IF(Orders_CLEAN[[#This Row],[Quantity]]="", "Quantity Error!", "Q"&amp;ROUNDUP(MONTH(Orders_CLEAN[[#This Row],[OrderDate]])/3,0))</f>
        <v>Q3</v>
      </c>
      <c r="D2632" t="s">
        <v>198</v>
      </c>
      <c r="E2632" t="str">
        <f>_xlfn.XLOOKUP(Orders_CLEAN[[#This Row],[CustomerID]],Customers[CustomerID],Customers[CustomerName])</f>
        <v>Nomsa Mahlangu</v>
      </c>
      <c r="F2632" t="s">
        <v>46</v>
      </c>
      <c r="G2632" t="str">
        <f>_xlfn.XLOOKUP(Orders_CLEAN[[#This Row],[ProductID]],Products[ProductID],Products[ProductName])</f>
        <v>Tables Model 4</v>
      </c>
      <c r="H2632" t="str">
        <f>_xlfn.XLOOKUP(Orders_CLEAN[[#This Row],[ProductName]],Products[ProductName],Products[Category])</f>
        <v>Furniture</v>
      </c>
      <c r="I2632" s="6">
        <f>_xlfn.XLOOKUP(Orders_CLEAN[[#This Row],[ProductID]],Products[ProductID],Products[Cost])</f>
        <v>707.97</v>
      </c>
      <c r="J2632">
        <v>7</v>
      </c>
      <c r="K2632" s="6">
        <v>1262.55</v>
      </c>
      <c r="L2632" s="7">
        <v>0.1</v>
      </c>
      <c r="M2632" t="s">
        <v>27</v>
      </c>
      <c r="N2632" t="s">
        <v>47</v>
      </c>
      <c r="O2632" t="str">
        <f>_xlfn.XLOOKUP(Orders_CLEAN[[#This Row],[Region]],Region_lookup[RegionCode],Region_lookup[RegionName])</f>
        <v>Eastern Cape</v>
      </c>
      <c r="P2632" t="s">
        <v>48</v>
      </c>
      <c r="Q2632" t="str">
        <f>_xlfn.XLOOKUP(Orders_CLEAN[[#This Row],[EmployeeID]],Employees[EmployeeID],Employees[EmployeeName])</f>
        <v>Sipho Ndlovu</v>
      </c>
      <c r="R2632" s="8">
        <f>Orders_CLEAN[[#This Row],[Quantity]]*Orders_CLEAN[[#This Row],[UnitPrice]]*(1-Orders_CLEAN[[#This Row],[Discount]])</f>
        <v>7954.0650000000005</v>
      </c>
      <c r="S2632" s="8">
        <f>Orders_CLEAN[[#This Row],[Cost]]*Orders_CLEAN[[#This Row],[Quantity]]</f>
        <v>4955.79</v>
      </c>
      <c r="T2632" s="8">
        <f>Orders_CLEAN[[#This Row],[LineTotal]]-Orders_CLEAN[[#This Row],[LineCost]]</f>
        <v>2998.2750000000005</v>
      </c>
      <c r="U2632" s="8" t="str">
        <f>IFERROR(IF(Orders_CLEAN[[#This Row],[Profit]]/Orders_CLEAN[[#This Row],[LineTotal]]&gt;0.3, "High", IF(Orders_CLEAN[[#This Row],[Profit]]/Orders_CLEAN[[#This Row],[LineTotal]]&gt;=0.15, "Medium", "Low")), "Quantity Error!")</f>
        <v>High</v>
      </c>
      <c r="V2632" s="8" t="str">
        <f>IF(COUNTIF(Returns[OrderID], Orders_CLEAN[[#This Row],[OrderID]])&gt;0, "Yes", "No")</f>
        <v>No</v>
      </c>
      <c r="W2632" s="19">
        <f>IF(Orders_CLEAN[[#This Row],[Returned]]="Yes",1,0)</f>
        <v>0</v>
      </c>
    </row>
    <row r="2633" spans="1:23" x14ac:dyDescent="0.2">
      <c r="A2633" t="s">
        <v>3574</v>
      </c>
      <c r="B2633" s="5">
        <v>45693</v>
      </c>
      <c r="C2633" s="5" t="str">
        <f>IF(Orders_CLEAN[[#This Row],[Quantity]]="", "Quantity Error!", "Q"&amp;ROUNDUP(MONTH(Orders_CLEAN[[#This Row],[OrderDate]])/3,0))</f>
        <v>Q1</v>
      </c>
      <c r="D2633" t="s">
        <v>296</v>
      </c>
      <c r="E2633" t="str">
        <f>_xlfn.XLOOKUP(Orders_CLEAN[[#This Row],[CustomerID]],Customers[CustomerID],Customers[CustomerName])</f>
        <v>Francois Le Roux</v>
      </c>
      <c r="F2633" t="s">
        <v>537</v>
      </c>
      <c r="G2633" t="str">
        <f>_xlfn.XLOOKUP(Orders_CLEAN[[#This Row],[ProductID]],Products[ProductID],Products[ProductName])</f>
        <v>Desks Model 4</v>
      </c>
      <c r="H2633" t="str">
        <f>_xlfn.XLOOKUP(Orders_CLEAN[[#This Row],[ProductName]],Products[ProductName],Products[Category])</f>
        <v>Furniture</v>
      </c>
      <c r="I2633" s="6">
        <f>_xlfn.XLOOKUP(Orders_CLEAN[[#This Row],[ProductID]],Products[ProductID],Products[Cost])</f>
        <v>598.51</v>
      </c>
      <c r="J2633">
        <v>6</v>
      </c>
      <c r="K2633" s="6">
        <v>940.73</v>
      </c>
      <c r="L2633" s="7">
        <v>0.2</v>
      </c>
      <c r="M2633" t="s">
        <v>27</v>
      </c>
      <c r="N2633" t="s">
        <v>47</v>
      </c>
      <c r="O2633" t="str">
        <f>_xlfn.XLOOKUP(Orders_CLEAN[[#This Row],[Region]],Region_lookup[RegionCode],Region_lookup[RegionName])</f>
        <v>Eastern Cape</v>
      </c>
      <c r="P2633" t="s">
        <v>48</v>
      </c>
      <c r="Q2633" t="str">
        <f>_xlfn.XLOOKUP(Orders_CLEAN[[#This Row],[EmployeeID]],Employees[EmployeeID],Employees[EmployeeName])</f>
        <v>Sipho Ndlovu</v>
      </c>
      <c r="R2633" s="8">
        <f>Orders_CLEAN[[#This Row],[Quantity]]*Orders_CLEAN[[#This Row],[UnitPrice]]*(1-Orders_CLEAN[[#This Row],[Discount]])</f>
        <v>4515.5039999999999</v>
      </c>
      <c r="S2633" s="8">
        <f>Orders_CLEAN[[#This Row],[Cost]]*Orders_CLEAN[[#This Row],[Quantity]]</f>
        <v>3591.06</v>
      </c>
      <c r="T2633" s="8">
        <f>Orders_CLEAN[[#This Row],[LineTotal]]-Orders_CLEAN[[#This Row],[LineCost]]</f>
        <v>924.44399999999996</v>
      </c>
      <c r="U2633" s="8" t="str">
        <f>IFERROR(IF(Orders_CLEAN[[#This Row],[Profit]]/Orders_CLEAN[[#This Row],[LineTotal]]&gt;0.3, "High", IF(Orders_CLEAN[[#This Row],[Profit]]/Orders_CLEAN[[#This Row],[LineTotal]]&gt;=0.15, "Medium", "Low")), "Quantity Error!")</f>
        <v>Medium</v>
      </c>
      <c r="V2633" s="8" t="str">
        <f>IF(COUNTIF(Returns[OrderID], Orders_CLEAN[[#This Row],[OrderID]])&gt;0, "Yes", "No")</f>
        <v>No</v>
      </c>
      <c r="W2633" s="19">
        <f>IF(Orders_CLEAN[[#This Row],[Returned]]="Yes",1,0)</f>
        <v>0</v>
      </c>
    </row>
    <row r="2634" spans="1:23" x14ac:dyDescent="0.2">
      <c r="A2634" t="s">
        <v>3575</v>
      </c>
      <c r="B2634" s="5">
        <v>45642</v>
      </c>
      <c r="C2634" s="5" t="str">
        <f>IF(Orders_CLEAN[[#This Row],[Quantity]]="", "Quantity Error!", "Q"&amp;ROUNDUP(MONTH(Orders_CLEAN[[#This Row],[OrderDate]])/3,0))</f>
        <v>Q4</v>
      </c>
      <c r="D2634" t="s">
        <v>388</v>
      </c>
      <c r="E2634" t="str">
        <f>_xlfn.XLOOKUP(Orders_CLEAN[[#This Row],[CustomerID]],Customers[CustomerID],Customers[CustomerName])</f>
        <v>Francois Mahlangu</v>
      </c>
      <c r="F2634" t="s">
        <v>136</v>
      </c>
      <c r="G2634" t="str">
        <f>_xlfn.XLOOKUP(Orders_CLEAN[[#This Row],[ProductID]],Products[ProductID],Products[ProductName])</f>
        <v>Chairs Model 4</v>
      </c>
      <c r="H2634" t="str">
        <f>_xlfn.XLOOKUP(Orders_CLEAN[[#This Row],[ProductName]],Products[ProductName],Products[Category])</f>
        <v>Furniture</v>
      </c>
      <c r="I2634" s="6">
        <f>_xlfn.XLOOKUP(Orders_CLEAN[[#This Row],[ProductID]],Products[ProductID],Products[Cost])</f>
        <v>784.05</v>
      </c>
      <c r="J2634">
        <v>3</v>
      </c>
      <c r="K2634" s="6">
        <v>1700.53</v>
      </c>
      <c r="L2634" s="7">
        <v>0</v>
      </c>
      <c r="M2634" t="s">
        <v>62</v>
      </c>
      <c r="N2634" t="s">
        <v>31</v>
      </c>
      <c r="O2634" t="str">
        <f>_xlfn.XLOOKUP(Orders_CLEAN[[#This Row],[Region]],Region_lookup[RegionCode],Region_lookup[RegionName])</f>
        <v>Gauteng</v>
      </c>
      <c r="P2634" t="s">
        <v>43</v>
      </c>
      <c r="Q2634" t="str">
        <f>_xlfn.XLOOKUP(Orders_CLEAN[[#This Row],[EmployeeID]],Employees[EmployeeID],Employees[EmployeeName])</f>
        <v>Thabo Dlamini</v>
      </c>
      <c r="R2634" s="8">
        <f>Orders_CLEAN[[#This Row],[Quantity]]*Orders_CLEAN[[#This Row],[UnitPrice]]*(1-Orders_CLEAN[[#This Row],[Discount]])</f>
        <v>5101.59</v>
      </c>
      <c r="S2634" s="8">
        <f>Orders_CLEAN[[#This Row],[Cost]]*Orders_CLEAN[[#This Row],[Quantity]]</f>
        <v>2352.1499999999996</v>
      </c>
      <c r="T2634" s="8">
        <f>Orders_CLEAN[[#This Row],[LineTotal]]-Orders_CLEAN[[#This Row],[LineCost]]</f>
        <v>2749.4400000000005</v>
      </c>
      <c r="U2634" s="8" t="str">
        <f>IFERROR(IF(Orders_CLEAN[[#This Row],[Profit]]/Orders_CLEAN[[#This Row],[LineTotal]]&gt;0.3, "High", IF(Orders_CLEAN[[#This Row],[Profit]]/Orders_CLEAN[[#This Row],[LineTotal]]&gt;=0.15, "Medium", "Low")), "Quantity Error!")</f>
        <v>High</v>
      </c>
      <c r="V2634" s="8" t="str">
        <f>IF(COUNTIF(Returns[OrderID], Orders_CLEAN[[#This Row],[OrderID]])&gt;0, "Yes", "No")</f>
        <v>No</v>
      </c>
      <c r="W2634" s="19">
        <f>IF(Orders_CLEAN[[#This Row],[Returned]]="Yes",1,0)</f>
        <v>0</v>
      </c>
    </row>
    <row r="2635" spans="1:23" x14ac:dyDescent="0.2">
      <c r="A2635" t="s">
        <v>3576</v>
      </c>
      <c r="B2635" s="5">
        <v>45457</v>
      </c>
      <c r="C2635" s="5" t="str">
        <f>IF(Orders_CLEAN[[#This Row],[Quantity]]="", "Quantity Error!", "Q"&amp;ROUNDUP(MONTH(Orders_CLEAN[[#This Row],[OrderDate]])/3,0))</f>
        <v>Q2</v>
      </c>
      <c r="D2635" t="s">
        <v>412</v>
      </c>
      <c r="E2635" t="str">
        <f>_xlfn.XLOOKUP(Orders_CLEAN[[#This Row],[CustomerID]],Customers[CustomerID],Customers[CustomerName])</f>
        <v>Bongani Molefe</v>
      </c>
      <c r="F2635" t="s">
        <v>104</v>
      </c>
      <c r="G2635" t="str">
        <f>_xlfn.XLOOKUP(Orders_CLEAN[[#This Row],[ProductID]],Products[ProductID],Products[ProductName])</f>
        <v>Envelopes Model 4</v>
      </c>
      <c r="H2635" t="str">
        <f>_xlfn.XLOOKUP(Orders_CLEAN[[#This Row],[ProductName]],Products[ProductName],Products[Category])</f>
        <v>Office Supplies</v>
      </c>
      <c r="I2635" s="6">
        <f>_xlfn.XLOOKUP(Orders_CLEAN[[#This Row],[ProductID]],Products[ProductID],Products[Cost])</f>
        <v>777.33</v>
      </c>
      <c r="J2635">
        <v>1</v>
      </c>
      <c r="K2635" s="6">
        <v>1363.68</v>
      </c>
      <c r="L2635" s="7">
        <v>0</v>
      </c>
      <c r="M2635" t="s">
        <v>36</v>
      </c>
      <c r="N2635" t="s">
        <v>31</v>
      </c>
      <c r="O2635" t="str">
        <f>_xlfn.XLOOKUP(Orders_CLEAN[[#This Row],[Region]],Region_lookup[RegionCode],Region_lookup[RegionName])</f>
        <v>Gauteng</v>
      </c>
      <c r="P2635" t="s">
        <v>52</v>
      </c>
      <c r="Q2635" t="str">
        <f>_xlfn.XLOOKUP(Orders_CLEAN[[#This Row],[EmployeeID]],Employees[EmployeeID],Employees[EmployeeName])</f>
        <v>Precious Mbatha</v>
      </c>
      <c r="R2635" s="8">
        <f>Orders_CLEAN[[#This Row],[Quantity]]*Orders_CLEAN[[#This Row],[UnitPrice]]*(1-Orders_CLEAN[[#This Row],[Discount]])</f>
        <v>1363.68</v>
      </c>
      <c r="S2635" s="8">
        <f>Orders_CLEAN[[#This Row],[Cost]]*Orders_CLEAN[[#This Row],[Quantity]]</f>
        <v>777.33</v>
      </c>
      <c r="T2635" s="8">
        <f>Orders_CLEAN[[#This Row],[LineTotal]]-Orders_CLEAN[[#This Row],[LineCost]]</f>
        <v>586.35</v>
      </c>
      <c r="U2635" s="8" t="str">
        <f>IFERROR(IF(Orders_CLEAN[[#This Row],[Profit]]/Orders_CLEAN[[#This Row],[LineTotal]]&gt;0.3, "High", IF(Orders_CLEAN[[#This Row],[Profit]]/Orders_CLEAN[[#This Row],[LineTotal]]&gt;=0.15, "Medium", "Low")), "Quantity Error!")</f>
        <v>High</v>
      </c>
      <c r="V2635" s="8" t="str">
        <f>IF(COUNTIF(Returns[OrderID], Orders_CLEAN[[#This Row],[OrderID]])&gt;0, "Yes", "No")</f>
        <v>No</v>
      </c>
      <c r="W2635" s="19">
        <f>IF(Orders_CLEAN[[#This Row],[Returned]]="Yes",1,0)</f>
        <v>0</v>
      </c>
    </row>
    <row r="2636" spans="1:23" x14ac:dyDescent="0.2">
      <c r="A2636" t="s">
        <v>3577</v>
      </c>
      <c r="B2636" s="5">
        <v>45602</v>
      </c>
      <c r="C2636" s="5" t="str">
        <f>IF(Orders_CLEAN[[#This Row],[Quantity]]="", "Quantity Error!", "Q"&amp;ROUNDUP(MONTH(Orders_CLEAN[[#This Row],[OrderDate]])/3,0))</f>
        <v>Q4</v>
      </c>
      <c r="D2636" t="s">
        <v>448</v>
      </c>
      <c r="E2636" t="str">
        <f>_xlfn.XLOOKUP(Orders_CLEAN[[#This Row],[CustomerID]],Customers[CustomerID],Customers[CustomerName])</f>
        <v>Werner Van Der Merwe</v>
      </c>
      <c r="F2636" t="s">
        <v>144</v>
      </c>
      <c r="G2636" t="str">
        <f>_xlfn.XLOOKUP(Orders_CLEAN[[#This Row],[ProductID]],Products[ProductID],Products[ProductName])</f>
        <v>Bookcases Model 1</v>
      </c>
      <c r="H2636" t="str">
        <f>_xlfn.XLOOKUP(Orders_CLEAN[[#This Row],[ProductName]],Products[ProductName],Products[Category])</f>
        <v>Furniture</v>
      </c>
      <c r="I2636" s="6">
        <f>_xlfn.XLOOKUP(Orders_CLEAN[[#This Row],[ProductID]],Products[ProductID],Products[Cost])</f>
        <v>644.65</v>
      </c>
      <c r="J2636">
        <v>5</v>
      </c>
      <c r="K2636" s="6">
        <v>1029.82</v>
      </c>
      <c r="L2636" s="7">
        <v>0.1</v>
      </c>
      <c r="M2636" t="s">
        <v>36</v>
      </c>
      <c r="N2636" t="s">
        <v>47</v>
      </c>
      <c r="O2636" t="str">
        <f>_xlfn.XLOOKUP(Orders_CLEAN[[#This Row],[Region]],Region_lookup[RegionCode],Region_lookup[RegionName])</f>
        <v>Eastern Cape</v>
      </c>
      <c r="P2636" t="s">
        <v>48</v>
      </c>
      <c r="Q2636" t="str">
        <f>_xlfn.XLOOKUP(Orders_CLEAN[[#This Row],[EmployeeID]],Employees[EmployeeID],Employees[EmployeeName])</f>
        <v>Sipho Ndlovu</v>
      </c>
      <c r="R2636" s="8">
        <f>Orders_CLEAN[[#This Row],[Quantity]]*Orders_CLEAN[[#This Row],[UnitPrice]]*(1-Orders_CLEAN[[#This Row],[Discount]])</f>
        <v>4634.1899999999996</v>
      </c>
      <c r="S2636" s="8">
        <f>Orders_CLEAN[[#This Row],[Cost]]*Orders_CLEAN[[#This Row],[Quantity]]</f>
        <v>3223.25</v>
      </c>
      <c r="T2636" s="8">
        <f>Orders_CLEAN[[#This Row],[LineTotal]]-Orders_CLEAN[[#This Row],[LineCost]]</f>
        <v>1410.9399999999996</v>
      </c>
      <c r="U2636" s="8" t="str">
        <f>IFERROR(IF(Orders_CLEAN[[#This Row],[Profit]]/Orders_CLEAN[[#This Row],[LineTotal]]&gt;0.3, "High", IF(Orders_CLEAN[[#This Row],[Profit]]/Orders_CLEAN[[#This Row],[LineTotal]]&gt;=0.15, "Medium", "Low")), "Quantity Error!")</f>
        <v>High</v>
      </c>
      <c r="V2636" s="8" t="str">
        <f>IF(COUNTIF(Returns[OrderID], Orders_CLEAN[[#This Row],[OrderID]])&gt;0, "Yes", "No")</f>
        <v>No</v>
      </c>
      <c r="W2636" s="19">
        <f>IF(Orders_CLEAN[[#This Row],[Returned]]="Yes",1,0)</f>
        <v>0</v>
      </c>
    </row>
    <row r="2637" spans="1:23" x14ac:dyDescent="0.2">
      <c r="A2637" t="s">
        <v>3578</v>
      </c>
      <c r="B2637" s="5">
        <v>45807</v>
      </c>
      <c r="C2637" s="5" t="str">
        <f>IF(Orders_CLEAN[[#This Row],[Quantity]]="", "Quantity Error!", "Q"&amp;ROUNDUP(MONTH(Orders_CLEAN[[#This Row],[OrderDate]])/3,0))</f>
        <v>Q2</v>
      </c>
      <c r="D2637" t="s">
        <v>323</v>
      </c>
      <c r="E2637" t="str">
        <f>_xlfn.XLOOKUP(Orders_CLEAN[[#This Row],[CustomerID]],Customers[CustomerID],Customers[CustomerName])</f>
        <v>Nomsa Molefe</v>
      </c>
      <c r="F2637" t="s">
        <v>65</v>
      </c>
      <c r="G2637" t="str">
        <f>_xlfn.XLOOKUP(Orders_CLEAN[[#This Row],[ProductID]],Products[ProductID],Products[ProductName])</f>
        <v>Bookcases Model 2</v>
      </c>
      <c r="H2637" t="str">
        <f>_xlfn.XLOOKUP(Orders_CLEAN[[#This Row],[ProductName]],Products[ProductName],Products[Category])</f>
        <v>Furniture</v>
      </c>
      <c r="I2637" s="6">
        <f>_xlfn.XLOOKUP(Orders_CLEAN[[#This Row],[ProductID]],Products[ProductID],Products[Cost])</f>
        <v>633.59</v>
      </c>
      <c r="J2637">
        <v>9</v>
      </c>
      <c r="K2637" s="6">
        <v>800.37</v>
      </c>
      <c r="L2637" s="7">
        <v>0.2</v>
      </c>
      <c r="M2637" t="s">
        <v>27</v>
      </c>
      <c r="N2637" t="s">
        <v>14</v>
      </c>
      <c r="O2637" t="str">
        <f>_xlfn.XLOOKUP(Orders_CLEAN[[#This Row],[Region]],Region_lookup[RegionCode],Region_lookup[RegionName])</f>
        <v>Western Cape</v>
      </c>
      <c r="P2637" t="s">
        <v>82</v>
      </c>
      <c r="Q2637" t="str">
        <f>_xlfn.XLOOKUP(Orders_CLEAN[[#This Row],[EmployeeID]],Employees[EmployeeID],Employees[EmployeeName])</f>
        <v>Thabo Pretorius</v>
      </c>
      <c r="R2637" s="8">
        <f>Orders_CLEAN[[#This Row],[Quantity]]*Orders_CLEAN[[#This Row],[UnitPrice]]*(1-Orders_CLEAN[[#This Row],[Discount]])</f>
        <v>5762.6640000000007</v>
      </c>
      <c r="S2637" s="8">
        <f>Orders_CLEAN[[#This Row],[Cost]]*Orders_CLEAN[[#This Row],[Quantity]]</f>
        <v>5702.31</v>
      </c>
      <c r="T2637" s="8">
        <f>Orders_CLEAN[[#This Row],[LineTotal]]-Orders_CLEAN[[#This Row],[LineCost]]</f>
        <v>60.354000000000269</v>
      </c>
      <c r="U2637" s="8" t="str">
        <f>IFERROR(IF(Orders_CLEAN[[#This Row],[Profit]]/Orders_CLEAN[[#This Row],[LineTotal]]&gt;0.3, "High", IF(Orders_CLEAN[[#This Row],[Profit]]/Orders_CLEAN[[#This Row],[LineTotal]]&gt;=0.15, "Medium", "Low")), "Quantity Error!")</f>
        <v>Low</v>
      </c>
      <c r="V2637" s="8" t="str">
        <f>IF(COUNTIF(Returns[OrderID], Orders_CLEAN[[#This Row],[OrderID]])&gt;0, "Yes", "No")</f>
        <v>No</v>
      </c>
      <c r="W2637" s="19">
        <f>IF(Orders_CLEAN[[#This Row],[Returned]]="Yes",1,0)</f>
        <v>0</v>
      </c>
    </row>
    <row r="2638" spans="1:23" x14ac:dyDescent="0.2">
      <c r="A2638" t="s">
        <v>3579</v>
      </c>
      <c r="B2638" s="5">
        <v>45410</v>
      </c>
      <c r="C2638" s="5" t="str">
        <f>IF(Orders_CLEAN[[#This Row],[Quantity]]="", "Quantity Error!", "Q"&amp;ROUNDUP(MONTH(Orders_CLEAN[[#This Row],[OrderDate]])/3,0))</f>
        <v>Q2</v>
      </c>
      <c r="D2638" t="s">
        <v>120</v>
      </c>
      <c r="E2638" t="str">
        <f>_xlfn.XLOOKUP(Orders_CLEAN[[#This Row],[CustomerID]],Customers[CustomerID],Customers[CustomerName])</f>
        <v>Francois Sithole</v>
      </c>
      <c r="F2638" t="s">
        <v>158</v>
      </c>
      <c r="G2638" t="str">
        <f>_xlfn.XLOOKUP(Orders_CLEAN[[#This Row],[ProductID]],Products[ProductID],Products[ProductName])</f>
        <v>Desks Model 1</v>
      </c>
      <c r="H2638" t="str">
        <f>_xlfn.XLOOKUP(Orders_CLEAN[[#This Row],[ProductName]],Products[ProductName],Products[Category])</f>
        <v>Furniture</v>
      </c>
      <c r="I2638" s="6">
        <f>_xlfn.XLOOKUP(Orders_CLEAN[[#This Row],[ProductID]],Products[ProductID],Products[Cost])</f>
        <v>731.22</v>
      </c>
      <c r="J2638">
        <v>7</v>
      </c>
      <c r="K2638" s="6">
        <v>1490.92</v>
      </c>
      <c r="L2638" s="7">
        <v>0</v>
      </c>
      <c r="M2638" t="s">
        <v>27</v>
      </c>
      <c r="N2638" t="s">
        <v>31</v>
      </c>
      <c r="O2638" t="str">
        <f>_xlfn.XLOOKUP(Orders_CLEAN[[#This Row],[Region]],Region_lookup[RegionCode],Region_lookup[RegionName])</f>
        <v>Gauteng</v>
      </c>
      <c r="P2638" t="s">
        <v>32</v>
      </c>
      <c r="Q2638" t="str">
        <f>_xlfn.XLOOKUP(Orders_CLEAN[[#This Row],[EmployeeID]],Employees[EmployeeID],Employees[EmployeeName])</f>
        <v>Nomvula Mokoena</v>
      </c>
      <c r="R2638" s="8">
        <f>Orders_CLEAN[[#This Row],[Quantity]]*Orders_CLEAN[[#This Row],[UnitPrice]]*(1-Orders_CLEAN[[#This Row],[Discount]])</f>
        <v>10436.44</v>
      </c>
      <c r="S2638" s="8">
        <f>Orders_CLEAN[[#This Row],[Cost]]*Orders_CLEAN[[#This Row],[Quantity]]</f>
        <v>5118.54</v>
      </c>
      <c r="T2638" s="8">
        <f>Orders_CLEAN[[#This Row],[LineTotal]]-Orders_CLEAN[[#This Row],[LineCost]]</f>
        <v>5317.9000000000005</v>
      </c>
      <c r="U2638" s="8" t="str">
        <f>IFERROR(IF(Orders_CLEAN[[#This Row],[Profit]]/Orders_CLEAN[[#This Row],[LineTotal]]&gt;0.3, "High", IF(Orders_CLEAN[[#This Row],[Profit]]/Orders_CLEAN[[#This Row],[LineTotal]]&gt;=0.15, "Medium", "Low")), "Quantity Error!")</f>
        <v>High</v>
      </c>
      <c r="V2638" s="8" t="str">
        <f>IF(COUNTIF(Returns[OrderID], Orders_CLEAN[[#This Row],[OrderID]])&gt;0, "Yes", "No")</f>
        <v>No</v>
      </c>
      <c r="W2638" s="19">
        <f>IF(Orders_CLEAN[[#This Row],[Returned]]="Yes",1,0)</f>
        <v>0</v>
      </c>
    </row>
    <row r="2639" spans="1:23" x14ac:dyDescent="0.2">
      <c r="A2639" t="s">
        <v>3580</v>
      </c>
      <c r="B2639" s="5">
        <v>45581</v>
      </c>
      <c r="C2639" s="5" t="str">
        <f>IF(Orders_CLEAN[[#This Row],[Quantity]]="", "Quantity Error!", "Q"&amp;ROUNDUP(MONTH(Orders_CLEAN[[#This Row],[OrderDate]])/3,0))</f>
        <v>Q4</v>
      </c>
      <c r="D2639" t="s">
        <v>419</v>
      </c>
      <c r="E2639" t="str">
        <f>_xlfn.XLOOKUP(Orders_CLEAN[[#This Row],[CustomerID]],Customers[CustomerID],Customers[CustomerName])</f>
        <v>Aisha Khumalo</v>
      </c>
      <c r="F2639" t="s">
        <v>61</v>
      </c>
      <c r="G2639" t="str">
        <f>_xlfn.XLOOKUP(Orders_CLEAN[[#This Row],[ProductID]],Products[ProductID],Products[ProductName])</f>
        <v>Laptops Model 4</v>
      </c>
      <c r="H2639" t="str">
        <f>_xlfn.XLOOKUP(Orders_CLEAN[[#This Row],[ProductName]],Products[ProductName],Products[Category])</f>
        <v>Technology</v>
      </c>
      <c r="I2639" s="6">
        <f>_xlfn.XLOOKUP(Orders_CLEAN[[#This Row],[ProductID]],Products[ProductID],Products[Cost])</f>
        <v>329.6</v>
      </c>
      <c r="J2639">
        <v>12</v>
      </c>
      <c r="K2639" s="6">
        <v>455.77</v>
      </c>
      <c r="L2639" s="7">
        <v>0</v>
      </c>
      <c r="M2639" t="s">
        <v>27</v>
      </c>
      <c r="N2639" t="s">
        <v>47</v>
      </c>
      <c r="O2639" t="str">
        <f>_xlfn.XLOOKUP(Orders_CLEAN[[#This Row],[Region]],Region_lookup[RegionCode],Region_lookup[RegionName])</f>
        <v>Eastern Cape</v>
      </c>
      <c r="P2639" t="s">
        <v>75</v>
      </c>
      <c r="Q2639" t="str">
        <f>_xlfn.XLOOKUP(Orders_CLEAN[[#This Row],[EmployeeID]],Employees[EmployeeID],Employees[EmployeeName])</f>
        <v>Francois Steyn</v>
      </c>
      <c r="R2639" s="8">
        <f>Orders_CLEAN[[#This Row],[Quantity]]*Orders_CLEAN[[#This Row],[UnitPrice]]*(1-Orders_CLEAN[[#This Row],[Discount]])</f>
        <v>5469.24</v>
      </c>
      <c r="S2639" s="8">
        <f>Orders_CLEAN[[#This Row],[Cost]]*Orders_CLEAN[[#This Row],[Quantity]]</f>
        <v>3955.2000000000003</v>
      </c>
      <c r="T2639" s="8">
        <f>Orders_CLEAN[[#This Row],[LineTotal]]-Orders_CLEAN[[#This Row],[LineCost]]</f>
        <v>1514.0399999999995</v>
      </c>
      <c r="U2639" s="8" t="str">
        <f>IFERROR(IF(Orders_CLEAN[[#This Row],[Profit]]/Orders_CLEAN[[#This Row],[LineTotal]]&gt;0.3, "High", IF(Orders_CLEAN[[#This Row],[Profit]]/Orders_CLEAN[[#This Row],[LineTotal]]&gt;=0.15, "Medium", "Low")), "Quantity Error!")</f>
        <v>Medium</v>
      </c>
      <c r="V2639" s="8" t="str">
        <f>IF(COUNTIF(Returns[OrderID], Orders_CLEAN[[#This Row],[OrderID]])&gt;0, "Yes", "No")</f>
        <v>No</v>
      </c>
      <c r="W2639" s="19">
        <f>IF(Orders_CLEAN[[#This Row],[Returned]]="Yes",1,0)</f>
        <v>0</v>
      </c>
    </row>
    <row r="2640" spans="1:23" x14ac:dyDescent="0.2">
      <c r="A2640" t="s">
        <v>3582</v>
      </c>
      <c r="B2640" s="5">
        <v>45434</v>
      </c>
      <c r="C2640" s="5" t="str">
        <f>IF(Orders_CLEAN[[#This Row],[Quantity]]="", "Quantity Error!", "Q"&amp;ROUNDUP(MONTH(Orders_CLEAN[[#This Row],[OrderDate]])/3,0))</f>
        <v>Q2</v>
      </c>
      <c r="D2640" t="s">
        <v>336</v>
      </c>
      <c r="E2640" t="str">
        <f>_xlfn.XLOOKUP(Orders_CLEAN[[#This Row],[CustomerID]],Customers[CustomerID],Customers[CustomerName])</f>
        <v>Sipho Steyn</v>
      </c>
      <c r="F2640" t="s">
        <v>139</v>
      </c>
      <c r="G2640" t="str">
        <f>_xlfn.XLOOKUP(Orders_CLEAN[[#This Row],[ProductID]],Products[ProductID],Products[ProductName])</f>
        <v>Envelopes Model 3</v>
      </c>
      <c r="H2640" t="str">
        <f>_xlfn.XLOOKUP(Orders_CLEAN[[#This Row],[ProductName]],Products[ProductName],Products[Category])</f>
        <v>Office Supplies</v>
      </c>
      <c r="I2640" s="6">
        <f>_xlfn.XLOOKUP(Orders_CLEAN[[#This Row],[ProductID]],Products[ProductID],Products[Cost])</f>
        <v>110.07</v>
      </c>
      <c r="J2640">
        <v>9</v>
      </c>
      <c r="K2640" s="6">
        <v>193.99</v>
      </c>
      <c r="L2640" s="7">
        <v>0.15</v>
      </c>
      <c r="M2640" t="s">
        <v>27</v>
      </c>
      <c r="N2640" t="s">
        <v>21</v>
      </c>
      <c r="O2640" t="str">
        <f>_xlfn.XLOOKUP(Orders_CLEAN[[#This Row],[Region]],Region_lookup[RegionCode],Region_lookup[RegionName])</f>
        <v>KwaZulu-Natal</v>
      </c>
      <c r="P2640" t="s">
        <v>22</v>
      </c>
      <c r="Q2640" t="str">
        <f>_xlfn.XLOOKUP(Orders_CLEAN[[#This Row],[EmployeeID]],Employees[EmployeeID],Employees[EmployeeName])</f>
        <v>Thabo Le Roux</v>
      </c>
      <c r="R2640" s="8">
        <f>Orders_CLEAN[[#This Row],[Quantity]]*Orders_CLEAN[[#This Row],[UnitPrice]]*(1-Orders_CLEAN[[#This Row],[Discount]])</f>
        <v>1484.0235</v>
      </c>
      <c r="S2640" s="8">
        <f>Orders_CLEAN[[#This Row],[Cost]]*Orders_CLEAN[[#This Row],[Quantity]]</f>
        <v>990.62999999999988</v>
      </c>
      <c r="T2640" s="8">
        <f>Orders_CLEAN[[#This Row],[LineTotal]]-Orders_CLEAN[[#This Row],[LineCost]]</f>
        <v>493.39350000000013</v>
      </c>
      <c r="U2640" s="8" t="str">
        <f>IFERROR(IF(Orders_CLEAN[[#This Row],[Profit]]/Orders_CLEAN[[#This Row],[LineTotal]]&gt;0.3, "High", IF(Orders_CLEAN[[#This Row],[Profit]]/Orders_CLEAN[[#This Row],[LineTotal]]&gt;=0.15, "Medium", "Low")), "Quantity Error!")</f>
        <v>High</v>
      </c>
      <c r="V2640" s="8" t="str">
        <f>IF(COUNTIF(Returns[OrderID], Orders_CLEAN[[#This Row],[OrderID]])&gt;0, "Yes", "No")</f>
        <v>No</v>
      </c>
      <c r="W2640" s="19">
        <f>IF(Orders_CLEAN[[#This Row],[Returned]]="Yes",1,0)</f>
        <v>0</v>
      </c>
    </row>
    <row r="2641" spans="1:23" x14ac:dyDescent="0.2">
      <c r="A2641" t="s">
        <v>3583</v>
      </c>
      <c r="B2641" s="5">
        <v>45542</v>
      </c>
      <c r="C2641" s="5" t="str">
        <f>IF(Orders_CLEAN[[#This Row],[Quantity]]="", "Quantity Error!", "Q"&amp;ROUNDUP(MONTH(Orders_CLEAN[[#This Row],[OrderDate]])/3,0))</f>
        <v>Q3</v>
      </c>
      <c r="D2641" t="s">
        <v>285</v>
      </c>
      <c r="E2641" t="str">
        <f>_xlfn.XLOOKUP(Orders_CLEAN[[#This Row],[CustomerID]],Customers[CustomerID],Customers[CustomerName])</f>
        <v>Francois Fourie</v>
      </c>
      <c r="F2641" t="s">
        <v>365</v>
      </c>
      <c r="G2641" t="str">
        <f>_xlfn.XLOOKUP(Orders_CLEAN[[#This Row],[ProductID]],Products[ProductID],Products[ProductName])</f>
        <v>Binders Model 4</v>
      </c>
      <c r="H2641" t="str">
        <f>_xlfn.XLOOKUP(Orders_CLEAN[[#This Row],[ProductName]],Products[ProductName],Products[Category])</f>
        <v>Office Supplies</v>
      </c>
      <c r="I2641" s="6">
        <f>_xlfn.XLOOKUP(Orders_CLEAN[[#This Row],[ProductID]],Products[ProductID],Products[Cost])</f>
        <v>723.8</v>
      </c>
      <c r="J2641">
        <v>8</v>
      </c>
      <c r="K2641" s="6">
        <v>1101.54</v>
      </c>
      <c r="L2641" s="7">
        <v>0</v>
      </c>
      <c r="M2641" t="s">
        <v>27</v>
      </c>
      <c r="N2641" t="s">
        <v>31</v>
      </c>
      <c r="O2641" t="str">
        <f>_xlfn.XLOOKUP(Orders_CLEAN[[#This Row],[Region]],Region_lookup[RegionCode],Region_lookup[RegionName])</f>
        <v>Gauteng</v>
      </c>
      <c r="P2641" t="s">
        <v>32</v>
      </c>
      <c r="Q2641" t="str">
        <f>_xlfn.XLOOKUP(Orders_CLEAN[[#This Row],[EmployeeID]],Employees[EmployeeID],Employees[EmployeeName])</f>
        <v>Nomvula Mokoena</v>
      </c>
      <c r="R2641" s="8">
        <f>Orders_CLEAN[[#This Row],[Quantity]]*Orders_CLEAN[[#This Row],[UnitPrice]]*(1-Orders_CLEAN[[#This Row],[Discount]])</f>
        <v>8812.32</v>
      </c>
      <c r="S2641" s="8">
        <f>Orders_CLEAN[[#This Row],[Cost]]*Orders_CLEAN[[#This Row],[Quantity]]</f>
        <v>5790.4</v>
      </c>
      <c r="T2641" s="8">
        <f>Orders_CLEAN[[#This Row],[LineTotal]]-Orders_CLEAN[[#This Row],[LineCost]]</f>
        <v>3021.92</v>
      </c>
      <c r="U2641" s="8" t="str">
        <f>IFERROR(IF(Orders_CLEAN[[#This Row],[Profit]]/Orders_CLEAN[[#This Row],[LineTotal]]&gt;0.3, "High", IF(Orders_CLEAN[[#This Row],[Profit]]/Orders_CLEAN[[#This Row],[LineTotal]]&gt;=0.15, "Medium", "Low")), "Quantity Error!")</f>
        <v>High</v>
      </c>
      <c r="V2641" s="8" t="str">
        <f>IF(COUNTIF(Returns[OrderID], Orders_CLEAN[[#This Row],[OrderID]])&gt;0, "Yes", "No")</f>
        <v>No</v>
      </c>
      <c r="W2641" s="19">
        <f>IF(Orders_CLEAN[[#This Row],[Returned]]="Yes",1,0)</f>
        <v>0</v>
      </c>
    </row>
    <row r="2642" spans="1:23" x14ac:dyDescent="0.2">
      <c r="A2642" t="s">
        <v>3584</v>
      </c>
      <c r="B2642" s="5">
        <v>45594</v>
      </c>
      <c r="C2642" s="5" t="str">
        <f>IF(Orders_CLEAN[[#This Row],[Quantity]]="", "Quantity Error!", "Q"&amp;ROUNDUP(MONTH(Orders_CLEAN[[#This Row],[OrderDate]])/3,0))</f>
        <v>Q4</v>
      </c>
      <c r="D2642" t="s">
        <v>204</v>
      </c>
      <c r="E2642" t="str">
        <f>_xlfn.XLOOKUP(Orders_CLEAN[[#This Row],[CustomerID]],Customers[CustomerID],Customers[CustomerName])</f>
        <v>Elmarie Mbatha</v>
      </c>
      <c r="F2642" t="s">
        <v>537</v>
      </c>
      <c r="G2642" t="str">
        <f>_xlfn.XLOOKUP(Orders_CLEAN[[#This Row],[ProductID]],Products[ProductID],Products[ProductName])</f>
        <v>Desks Model 4</v>
      </c>
      <c r="H2642" t="str">
        <f>_xlfn.XLOOKUP(Orders_CLEAN[[#This Row],[ProductName]],Products[ProductName],Products[Category])</f>
        <v>Furniture</v>
      </c>
      <c r="I2642" s="6">
        <f>_xlfn.XLOOKUP(Orders_CLEAN[[#This Row],[ProductID]],Products[ProductID],Products[Cost])</f>
        <v>598.51</v>
      </c>
      <c r="J2642">
        <v>6</v>
      </c>
      <c r="K2642" s="6">
        <v>940.73</v>
      </c>
      <c r="L2642" s="7">
        <v>0.05</v>
      </c>
      <c r="M2642" t="s">
        <v>62</v>
      </c>
      <c r="N2642" t="s">
        <v>14</v>
      </c>
      <c r="O2642" t="str">
        <f>_xlfn.XLOOKUP(Orders_CLEAN[[#This Row],[Region]],Region_lookup[RegionCode],Region_lookup[RegionName])</f>
        <v>Western Cape</v>
      </c>
      <c r="P2642" t="s">
        <v>93</v>
      </c>
      <c r="Q2642" t="str">
        <f>_xlfn.XLOOKUP(Orders_CLEAN[[#This Row],[EmployeeID]],Employees[EmployeeID],Employees[EmployeeName])</f>
        <v>Anja Zulu</v>
      </c>
      <c r="R2642" s="8">
        <f>Orders_CLEAN[[#This Row],[Quantity]]*Orders_CLEAN[[#This Row],[UnitPrice]]*(1-Orders_CLEAN[[#This Row],[Discount]])</f>
        <v>5362.1610000000001</v>
      </c>
      <c r="S2642" s="8">
        <f>Orders_CLEAN[[#This Row],[Cost]]*Orders_CLEAN[[#This Row],[Quantity]]</f>
        <v>3591.06</v>
      </c>
      <c r="T2642" s="8">
        <f>Orders_CLEAN[[#This Row],[LineTotal]]-Orders_CLEAN[[#This Row],[LineCost]]</f>
        <v>1771.1010000000001</v>
      </c>
      <c r="U2642" s="8" t="str">
        <f>IFERROR(IF(Orders_CLEAN[[#This Row],[Profit]]/Orders_CLEAN[[#This Row],[LineTotal]]&gt;0.3, "High", IF(Orders_CLEAN[[#This Row],[Profit]]/Orders_CLEAN[[#This Row],[LineTotal]]&gt;=0.15, "Medium", "Low")), "Quantity Error!")</f>
        <v>High</v>
      </c>
      <c r="V2642" s="8" t="str">
        <f>IF(COUNTIF(Returns[OrderID], Orders_CLEAN[[#This Row],[OrderID]])&gt;0, "Yes", "No")</f>
        <v>No</v>
      </c>
      <c r="W2642" s="19">
        <f>IF(Orders_CLEAN[[#This Row],[Returned]]="Yes",1,0)</f>
        <v>0</v>
      </c>
    </row>
    <row r="2643" spans="1:23" x14ac:dyDescent="0.2">
      <c r="A2643" t="s">
        <v>3585</v>
      </c>
      <c r="B2643" s="5">
        <v>45383</v>
      </c>
      <c r="C2643" s="5" t="str">
        <f>IF(Orders_CLEAN[[#This Row],[Quantity]]="", "Quantity Error!", "Q"&amp;ROUNDUP(MONTH(Orders_CLEAN[[#This Row],[OrderDate]])/3,0))</f>
        <v>Q2</v>
      </c>
      <c r="D2643" t="s">
        <v>371</v>
      </c>
      <c r="E2643" t="str">
        <f>_xlfn.XLOOKUP(Orders_CLEAN[[#This Row],[CustomerID]],Customers[CustomerID],Customers[CustomerName])</f>
        <v>Nomsa Dlamini</v>
      </c>
      <c r="F2643" t="s">
        <v>100</v>
      </c>
      <c r="G2643" t="str">
        <f>_xlfn.XLOOKUP(Orders_CLEAN[[#This Row],[ProductID]],Products[ProductID],Products[ProductName])</f>
        <v>Printers Model 1</v>
      </c>
      <c r="H2643" t="str">
        <f>_xlfn.XLOOKUP(Orders_CLEAN[[#This Row],[ProductName]],Products[ProductName],Products[Category])</f>
        <v>Technology</v>
      </c>
      <c r="I2643" s="6">
        <f>_xlfn.XLOOKUP(Orders_CLEAN[[#This Row],[ProductID]],Products[ProductID],Products[Cost])</f>
        <v>595.79999999999995</v>
      </c>
      <c r="J2643">
        <v>9</v>
      </c>
      <c r="K2643" s="6">
        <v>1280.18</v>
      </c>
      <c r="L2643" s="7">
        <v>0</v>
      </c>
      <c r="M2643" t="s">
        <v>27</v>
      </c>
      <c r="N2643" t="s">
        <v>31</v>
      </c>
      <c r="O2643" t="str">
        <f>_xlfn.XLOOKUP(Orders_CLEAN[[#This Row],[Region]],Region_lookup[RegionCode],Region_lookup[RegionName])</f>
        <v>Gauteng</v>
      </c>
      <c r="P2643" t="s">
        <v>52</v>
      </c>
      <c r="Q2643" t="str">
        <f>_xlfn.XLOOKUP(Orders_CLEAN[[#This Row],[EmployeeID]],Employees[EmployeeID],Employees[EmployeeName])</f>
        <v>Precious Mbatha</v>
      </c>
      <c r="R2643" s="8">
        <f>Orders_CLEAN[[#This Row],[Quantity]]*Orders_CLEAN[[#This Row],[UnitPrice]]*(1-Orders_CLEAN[[#This Row],[Discount]])</f>
        <v>11521.62</v>
      </c>
      <c r="S2643" s="8">
        <f>Orders_CLEAN[[#This Row],[Cost]]*Orders_CLEAN[[#This Row],[Quantity]]</f>
        <v>5362.2</v>
      </c>
      <c r="T2643" s="8">
        <f>Orders_CLEAN[[#This Row],[LineTotal]]-Orders_CLEAN[[#This Row],[LineCost]]</f>
        <v>6159.420000000001</v>
      </c>
      <c r="U2643" s="8" t="str">
        <f>IFERROR(IF(Orders_CLEAN[[#This Row],[Profit]]/Orders_CLEAN[[#This Row],[LineTotal]]&gt;0.3, "High", IF(Orders_CLEAN[[#This Row],[Profit]]/Orders_CLEAN[[#This Row],[LineTotal]]&gt;=0.15, "Medium", "Low")), "Quantity Error!")</f>
        <v>High</v>
      </c>
      <c r="V2643" s="8" t="str">
        <f>IF(COUNTIF(Returns[OrderID], Orders_CLEAN[[#This Row],[OrderID]])&gt;0, "Yes", "No")</f>
        <v>No</v>
      </c>
      <c r="W2643" s="19">
        <f>IF(Orders_CLEAN[[#This Row],[Returned]]="Yes",1,0)</f>
        <v>0</v>
      </c>
    </row>
    <row r="2644" spans="1:23" x14ac:dyDescent="0.2">
      <c r="A2644" t="s">
        <v>3586</v>
      </c>
      <c r="B2644" s="5">
        <v>45581</v>
      </c>
      <c r="C2644" s="5" t="str">
        <f>IF(Orders_CLEAN[[#This Row],[Quantity]]="", "Quantity Error!", "Q"&amp;ROUNDUP(MONTH(Orders_CLEAN[[#This Row],[OrderDate]])/3,0))</f>
        <v>Q4</v>
      </c>
      <c r="D2644" t="s">
        <v>227</v>
      </c>
      <c r="E2644" t="str">
        <f>_xlfn.XLOOKUP(Orders_CLEAN[[#This Row],[CustomerID]],Customers[CustomerID],Customers[CustomerName])</f>
        <v>Thabo Mbatha</v>
      </c>
      <c r="F2644" t="s">
        <v>537</v>
      </c>
      <c r="G2644" t="str">
        <f>_xlfn.XLOOKUP(Orders_CLEAN[[#This Row],[ProductID]],Products[ProductID],Products[ProductName])</f>
        <v>Desks Model 4</v>
      </c>
      <c r="H2644" t="str">
        <f>_xlfn.XLOOKUP(Orders_CLEAN[[#This Row],[ProductName]],Products[ProductName],Products[Category])</f>
        <v>Furniture</v>
      </c>
      <c r="I2644" s="6">
        <f>_xlfn.XLOOKUP(Orders_CLEAN[[#This Row],[ProductID]],Products[ProductID],Products[Cost])</f>
        <v>598.51</v>
      </c>
      <c r="J2644">
        <v>5</v>
      </c>
      <c r="K2644" s="6">
        <v>940.73</v>
      </c>
      <c r="L2644" s="7">
        <v>0.15</v>
      </c>
      <c r="M2644" t="s">
        <v>27</v>
      </c>
      <c r="N2644" t="s">
        <v>31</v>
      </c>
      <c r="O2644" t="str">
        <f>_xlfn.XLOOKUP(Orders_CLEAN[[#This Row],[Region]],Region_lookup[RegionCode],Region_lookup[RegionName])</f>
        <v>Gauteng</v>
      </c>
      <c r="P2644" t="s">
        <v>52</v>
      </c>
      <c r="Q2644" t="str">
        <f>_xlfn.XLOOKUP(Orders_CLEAN[[#This Row],[EmployeeID]],Employees[EmployeeID],Employees[EmployeeName])</f>
        <v>Precious Mbatha</v>
      </c>
      <c r="R2644" s="8">
        <f>Orders_CLEAN[[#This Row],[Quantity]]*Orders_CLEAN[[#This Row],[UnitPrice]]*(1-Orders_CLEAN[[#This Row],[Discount]])</f>
        <v>3998.1024999999995</v>
      </c>
      <c r="S2644" s="8">
        <f>Orders_CLEAN[[#This Row],[Cost]]*Orders_CLEAN[[#This Row],[Quantity]]</f>
        <v>2992.55</v>
      </c>
      <c r="T2644" s="8">
        <f>Orders_CLEAN[[#This Row],[LineTotal]]-Orders_CLEAN[[#This Row],[LineCost]]</f>
        <v>1005.5524999999993</v>
      </c>
      <c r="U2644" s="8" t="str">
        <f>IFERROR(IF(Orders_CLEAN[[#This Row],[Profit]]/Orders_CLEAN[[#This Row],[LineTotal]]&gt;0.3, "High", IF(Orders_CLEAN[[#This Row],[Profit]]/Orders_CLEAN[[#This Row],[LineTotal]]&gt;=0.15, "Medium", "Low")), "Quantity Error!")</f>
        <v>Medium</v>
      </c>
      <c r="V2644" s="8" t="str">
        <f>IF(COUNTIF(Returns[OrderID], Orders_CLEAN[[#This Row],[OrderID]])&gt;0, "Yes", "No")</f>
        <v>No</v>
      </c>
      <c r="W2644" s="19">
        <f>IF(Orders_CLEAN[[#This Row],[Returned]]="Yes",1,0)</f>
        <v>0</v>
      </c>
    </row>
    <row r="2645" spans="1:23" x14ac:dyDescent="0.2">
      <c r="A2645" t="s">
        <v>3587</v>
      </c>
      <c r="B2645" s="5">
        <v>45496</v>
      </c>
      <c r="C2645" s="5" t="str">
        <f>IF(Orders_CLEAN[[#This Row],[Quantity]]="", "Quantity Error!", "Q"&amp;ROUNDUP(MONTH(Orders_CLEAN[[#This Row],[OrderDate]])/3,0))</f>
        <v>Q3</v>
      </c>
      <c r="D2645" t="s">
        <v>478</v>
      </c>
      <c r="E2645" t="str">
        <f>_xlfn.XLOOKUP(Orders_CLEAN[[#This Row],[CustomerID]],Customers[CustomerID],Customers[CustomerName])</f>
        <v>Nomvula Van Der Merwe</v>
      </c>
      <c r="F2645" t="s">
        <v>269</v>
      </c>
      <c r="G2645" t="str">
        <f>_xlfn.XLOOKUP(Orders_CLEAN[[#This Row],[ProductID]],Products[ProductID],Products[ProductName])</f>
        <v>Binders Model 1</v>
      </c>
      <c r="H2645" t="str">
        <f>_xlfn.XLOOKUP(Orders_CLEAN[[#This Row],[ProductName]],Products[ProductName],Products[Category])</f>
        <v>Office Supplies</v>
      </c>
      <c r="I2645" s="6">
        <f>_xlfn.XLOOKUP(Orders_CLEAN[[#This Row],[ProductID]],Products[ProductID],Products[Cost])</f>
        <v>454.91</v>
      </c>
      <c r="J2645">
        <v>12</v>
      </c>
      <c r="K2645" s="6">
        <v>865.02</v>
      </c>
      <c r="L2645" s="7">
        <v>0.15</v>
      </c>
      <c r="M2645" t="s">
        <v>27</v>
      </c>
      <c r="N2645" t="s">
        <v>31</v>
      </c>
      <c r="O2645" t="str">
        <f>_xlfn.XLOOKUP(Orders_CLEAN[[#This Row],[Region]],Region_lookup[RegionCode],Region_lookup[RegionName])</f>
        <v>Gauteng</v>
      </c>
      <c r="P2645" t="s">
        <v>32</v>
      </c>
      <c r="Q2645" t="str">
        <f>_xlfn.XLOOKUP(Orders_CLEAN[[#This Row],[EmployeeID]],Employees[EmployeeID],Employees[EmployeeName])</f>
        <v>Nomvula Mokoena</v>
      </c>
      <c r="R2645" s="8">
        <f>Orders_CLEAN[[#This Row],[Quantity]]*Orders_CLEAN[[#This Row],[UnitPrice]]*(1-Orders_CLEAN[[#This Row],[Discount]])</f>
        <v>8823.2039999999997</v>
      </c>
      <c r="S2645" s="8">
        <f>Orders_CLEAN[[#This Row],[Cost]]*Orders_CLEAN[[#This Row],[Quantity]]</f>
        <v>5458.92</v>
      </c>
      <c r="T2645" s="8">
        <f>Orders_CLEAN[[#This Row],[LineTotal]]-Orders_CLEAN[[#This Row],[LineCost]]</f>
        <v>3364.2839999999997</v>
      </c>
      <c r="U2645" s="8" t="str">
        <f>IFERROR(IF(Orders_CLEAN[[#This Row],[Profit]]/Orders_CLEAN[[#This Row],[LineTotal]]&gt;0.3, "High", IF(Orders_CLEAN[[#This Row],[Profit]]/Orders_CLEAN[[#This Row],[LineTotal]]&gt;=0.15, "Medium", "Low")), "Quantity Error!")</f>
        <v>High</v>
      </c>
      <c r="V2645" s="8" t="str">
        <f>IF(COUNTIF(Returns[OrderID], Orders_CLEAN[[#This Row],[OrderID]])&gt;0, "Yes", "No")</f>
        <v>Yes</v>
      </c>
      <c r="W2645" s="19">
        <f>IF(Orders_CLEAN[[#This Row],[Returned]]="Yes",1,0)</f>
        <v>1</v>
      </c>
    </row>
    <row r="2646" spans="1:23" x14ac:dyDescent="0.2">
      <c r="A2646" t="s">
        <v>3588</v>
      </c>
      <c r="B2646" s="5">
        <v>45778</v>
      </c>
      <c r="C2646" s="5" t="str">
        <f>IF(Orders_CLEAN[[#This Row],[Quantity]]="", "Quantity Error!", "Q"&amp;ROUNDUP(MONTH(Orders_CLEAN[[#This Row],[OrderDate]])/3,0))</f>
        <v>Q2</v>
      </c>
      <c r="D2646" t="s">
        <v>169</v>
      </c>
      <c r="E2646" t="str">
        <f>_xlfn.XLOOKUP(Orders_CLEAN[[#This Row],[CustomerID]],Customers[CustomerID],Customers[CustomerName])</f>
        <v>Sipho Sithole</v>
      </c>
      <c r="F2646" t="s">
        <v>51</v>
      </c>
      <c r="G2646" t="str">
        <f>_xlfn.XLOOKUP(Orders_CLEAN[[#This Row],[ProductID]],Products[ProductID],Products[ProductName])</f>
        <v>Bookcases Model 4</v>
      </c>
      <c r="H2646" t="str">
        <f>_xlfn.XLOOKUP(Orders_CLEAN[[#This Row],[ProductName]],Products[ProductName],Products[Category])</f>
        <v>Furniture</v>
      </c>
      <c r="I2646" s="6">
        <f>_xlfn.XLOOKUP(Orders_CLEAN[[#This Row],[ProductID]],Products[ProductID],Products[Cost])</f>
        <v>539.9</v>
      </c>
      <c r="J2646">
        <v>5</v>
      </c>
      <c r="K2646" s="6">
        <v>1019.72</v>
      </c>
      <c r="L2646" s="7">
        <v>0.1</v>
      </c>
      <c r="M2646" t="s">
        <v>27</v>
      </c>
      <c r="N2646" t="s">
        <v>21</v>
      </c>
      <c r="O2646" t="str">
        <f>_xlfn.XLOOKUP(Orders_CLEAN[[#This Row],[Region]],Region_lookup[RegionCode],Region_lookup[RegionName])</f>
        <v>KwaZulu-Natal</v>
      </c>
      <c r="P2646" t="s">
        <v>170</v>
      </c>
      <c r="Q2646" t="str">
        <f>_xlfn.XLOOKUP(Orders_CLEAN[[#This Row],[EmployeeID]],Employees[EmployeeID],Employees[EmployeeName])</f>
        <v>Nomvula Le Roux</v>
      </c>
      <c r="R2646" s="8">
        <f>Orders_CLEAN[[#This Row],[Quantity]]*Orders_CLEAN[[#This Row],[UnitPrice]]*(1-Orders_CLEAN[[#This Row],[Discount]])</f>
        <v>4588.7400000000007</v>
      </c>
      <c r="S2646" s="8">
        <f>Orders_CLEAN[[#This Row],[Cost]]*Orders_CLEAN[[#This Row],[Quantity]]</f>
        <v>2699.5</v>
      </c>
      <c r="T2646" s="8">
        <f>Orders_CLEAN[[#This Row],[LineTotal]]-Orders_CLEAN[[#This Row],[LineCost]]</f>
        <v>1889.2400000000007</v>
      </c>
      <c r="U2646" s="8" t="str">
        <f>IFERROR(IF(Orders_CLEAN[[#This Row],[Profit]]/Orders_CLEAN[[#This Row],[LineTotal]]&gt;0.3, "High", IF(Orders_CLEAN[[#This Row],[Profit]]/Orders_CLEAN[[#This Row],[LineTotal]]&gt;=0.15, "Medium", "Low")), "Quantity Error!")</f>
        <v>High</v>
      </c>
      <c r="V2646" s="8" t="str">
        <f>IF(COUNTIF(Returns[OrderID], Orders_CLEAN[[#This Row],[OrderID]])&gt;0, "Yes", "No")</f>
        <v>No</v>
      </c>
      <c r="W2646" s="19">
        <f>IF(Orders_CLEAN[[#This Row],[Returned]]="Yes",1,0)</f>
        <v>0</v>
      </c>
    </row>
    <row r="2647" spans="1:23" x14ac:dyDescent="0.2">
      <c r="A2647" t="s">
        <v>3589</v>
      </c>
      <c r="B2647" s="5">
        <v>45648</v>
      </c>
      <c r="C2647" s="5" t="str">
        <f>IF(Orders_CLEAN[[#This Row],[Quantity]]="", "Quantity Error!", "Q"&amp;ROUNDUP(MONTH(Orders_CLEAN[[#This Row],[OrderDate]])/3,0))</f>
        <v>Q4</v>
      </c>
      <c r="D2647" t="s">
        <v>975</v>
      </c>
      <c r="E2647" t="str">
        <f>_xlfn.XLOOKUP(Orders_CLEAN[[#This Row],[CustomerID]],Customers[CustomerID],Customers[CustomerName])</f>
        <v>Chantelle Kruger</v>
      </c>
      <c r="F2647" t="s">
        <v>136</v>
      </c>
      <c r="G2647" t="str">
        <f>_xlfn.XLOOKUP(Orders_CLEAN[[#This Row],[ProductID]],Products[ProductID],Products[ProductName])</f>
        <v>Chairs Model 4</v>
      </c>
      <c r="H2647" t="str">
        <f>_xlfn.XLOOKUP(Orders_CLEAN[[#This Row],[ProductName]],Products[ProductName],Products[Category])</f>
        <v>Furniture</v>
      </c>
      <c r="I2647" s="6">
        <f>_xlfn.XLOOKUP(Orders_CLEAN[[#This Row],[ProductID]],Products[ProductID],Products[Cost])</f>
        <v>784.05</v>
      </c>
      <c r="J2647">
        <v>3</v>
      </c>
      <c r="K2647" s="6">
        <v>1700.53</v>
      </c>
      <c r="L2647" s="7">
        <v>0</v>
      </c>
      <c r="M2647" t="s">
        <v>62</v>
      </c>
      <c r="N2647" t="s">
        <v>21</v>
      </c>
      <c r="O2647" t="str">
        <f>_xlfn.XLOOKUP(Orders_CLEAN[[#This Row],[Region]],Region_lookup[RegionCode],Region_lookup[RegionName])</f>
        <v>KwaZulu-Natal</v>
      </c>
      <c r="P2647" t="s">
        <v>97</v>
      </c>
      <c r="Q2647" t="str">
        <f>_xlfn.XLOOKUP(Orders_CLEAN[[#This Row],[EmployeeID]],Employees[EmployeeID],Employees[EmployeeName])</f>
        <v>Bongani Sithole</v>
      </c>
      <c r="R2647" s="8">
        <f>Orders_CLEAN[[#This Row],[Quantity]]*Orders_CLEAN[[#This Row],[UnitPrice]]*(1-Orders_CLEAN[[#This Row],[Discount]])</f>
        <v>5101.59</v>
      </c>
      <c r="S2647" s="8">
        <f>Orders_CLEAN[[#This Row],[Cost]]*Orders_CLEAN[[#This Row],[Quantity]]</f>
        <v>2352.1499999999996</v>
      </c>
      <c r="T2647" s="8">
        <f>Orders_CLEAN[[#This Row],[LineTotal]]-Orders_CLEAN[[#This Row],[LineCost]]</f>
        <v>2749.4400000000005</v>
      </c>
      <c r="U2647" s="8" t="str">
        <f>IFERROR(IF(Orders_CLEAN[[#This Row],[Profit]]/Orders_CLEAN[[#This Row],[LineTotal]]&gt;0.3, "High", IF(Orders_CLEAN[[#This Row],[Profit]]/Orders_CLEAN[[#This Row],[LineTotal]]&gt;=0.15, "Medium", "Low")), "Quantity Error!")</f>
        <v>High</v>
      </c>
      <c r="V2647" s="8" t="str">
        <f>IF(COUNTIF(Returns[OrderID], Orders_CLEAN[[#This Row],[OrderID]])&gt;0, "Yes", "No")</f>
        <v>No</v>
      </c>
      <c r="W2647" s="19">
        <f>IF(Orders_CLEAN[[#This Row],[Returned]]="Yes",1,0)</f>
        <v>0</v>
      </c>
    </row>
    <row r="2648" spans="1:23" x14ac:dyDescent="0.2">
      <c r="A2648" t="s">
        <v>3590</v>
      </c>
      <c r="B2648" s="5">
        <v>45564</v>
      </c>
      <c r="C2648" s="5" t="str">
        <f>IF(Orders_CLEAN[[#This Row],[Quantity]]="", "Quantity Error!", "Q"&amp;ROUNDUP(MONTH(Orders_CLEAN[[#This Row],[OrderDate]])/3,0))</f>
        <v>Q3</v>
      </c>
      <c r="D2648" t="s">
        <v>328</v>
      </c>
      <c r="E2648" t="str">
        <f>_xlfn.XLOOKUP(Orders_CLEAN[[#This Row],[CustomerID]],Customers[CustomerID],Customers[CustomerName])</f>
        <v>Nomsa Ndlovu</v>
      </c>
      <c r="F2648" t="s">
        <v>329</v>
      </c>
      <c r="G2648" t="str">
        <f>_xlfn.XLOOKUP(Orders_CLEAN[[#This Row],[ProductID]],Products[ProductID],Products[ProductName])</f>
        <v>Chairs Model 3</v>
      </c>
      <c r="H2648" t="str">
        <f>_xlfn.XLOOKUP(Orders_CLEAN[[#This Row],[ProductName]],Products[ProductName],Products[Category])</f>
        <v>Furniture</v>
      </c>
      <c r="I2648" s="6">
        <f>_xlfn.XLOOKUP(Orders_CLEAN[[#This Row],[ProductID]],Products[ProductID],Products[Cost])</f>
        <v>688.81</v>
      </c>
      <c r="J2648">
        <v>1</v>
      </c>
      <c r="K2648" s="6">
        <v>1334.92</v>
      </c>
      <c r="L2648" s="7">
        <v>0.05</v>
      </c>
      <c r="M2648" t="s">
        <v>36</v>
      </c>
      <c r="N2648" t="s">
        <v>31</v>
      </c>
      <c r="O2648" t="str">
        <f>_xlfn.XLOOKUP(Orders_CLEAN[[#This Row],[Region]],Region_lookup[RegionCode],Region_lookup[RegionName])</f>
        <v>Gauteng</v>
      </c>
      <c r="P2648" t="s">
        <v>32</v>
      </c>
      <c r="Q2648" t="str">
        <f>_xlfn.XLOOKUP(Orders_CLEAN[[#This Row],[EmployeeID]],Employees[EmployeeID],Employees[EmployeeName])</f>
        <v>Nomvula Mokoena</v>
      </c>
      <c r="R2648" s="8">
        <f>Orders_CLEAN[[#This Row],[Quantity]]*Orders_CLEAN[[#This Row],[UnitPrice]]*(1-Orders_CLEAN[[#This Row],[Discount]])</f>
        <v>1268.174</v>
      </c>
      <c r="S2648" s="8">
        <f>Orders_CLEAN[[#This Row],[Cost]]*Orders_CLEAN[[#This Row],[Quantity]]</f>
        <v>688.81</v>
      </c>
      <c r="T2648" s="8">
        <f>Orders_CLEAN[[#This Row],[LineTotal]]-Orders_CLEAN[[#This Row],[LineCost]]</f>
        <v>579.36400000000003</v>
      </c>
      <c r="U2648" s="8" t="str">
        <f>IFERROR(IF(Orders_CLEAN[[#This Row],[Profit]]/Orders_CLEAN[[#This Row],[LineTotal]]&gt;0.3, "High", IF(Orders_CLEAN[[#This Row],[Profit]]/Orders_CLEAN[[#This Row],[LineTotal]]&gt;=0.15, "Medium", "Low")), "Quantity Error!")</f>
        <v>High</v>
      </c>
      <c r="V2648" s="8" t="str">
        <f>IF(COUNTIF(Returns[OrderID], Orders_CLEAN[[#This Row],[OrderID]])&gt;0, "Yes", "No")</f>
        <v>Yes</v>
      </c>
      <c r="W2648" s="19">
        <f>IF(Orders_CLEAN[[#This Row],[Returned]]="Yes",1,0)</f>
        <v>1</v>
      </c>
    </row>
    <row r="2649" spans="1:23" x14ac:dyDescent="0.2">
      <c r="A2649" t="s">
        <v>3592</v>
      </c>
      <c r="B2649" s="5">
        <v>45756</v>
      </c>
      <c r="C2649" s="5" t="str">
        <f>IF(Orders_CLEAN[[#This Row],[Quantity]]="", "Quantity Error!", "Q"&amp;ROUNDUP(MONTH(Orders_CLEAN[[#This Row],[OrderDate]])/3,0))</f>
        <v>Q2</v>
      </c>
      <c r="D2649" t="s">
        <v>218</v>
      </c>
      <c r="E2649" t="str">
        <f>_xlfn.XLOOKUP(Orders_CLEAN[[#This Row],[CustomerID]],Customers[CustomerID],Customers[CustomerName])</f>
        <v>Anja Mbatha</v>
      </c>
      <c r="F2649" t="s">
        <v>81</v>
      </c>
      <c r="G2649" t="str">
        <f>_xlfn.XLOOKUP(Orders_CLEAN[[#This Row],[ProductID]],Products[ProductID],Products[ProductName])</f>
        <v>Envelopes Model 2</v>
      </c>
      <c r="H2649" t="str">
        <f>_xlfn.XLOOKUP(Orders_CLEAN[[#This Row],[ProductName]],Products[ProductName],Products[Category])</f>
        <v>Office Supplies</v>
      </c>
      <c r="I2649" s="6">
        <f>_xlfn.XLOOKUP(Orders_CLEAN[[#This Row],[ProductID]],Products[ProductID],Products[Cost])</f>
        <v>599.25</v>
      </c>
      <c r="J2649">
        <v>1</v>
      </c>
      <c r="K2649" s="6">
        <v>849.05</v>
      </c>
      <c r="L2649" s="7">
        <v>0</v>
      </c>
      <c r="M2649" t="s">
        <v>27</v>
      </c>
      <c r="N2649" t="s">
        <v>31</v>
      </c>
      <c r="O2649" t="str">
        <f>_xlfn.XLOOKUP(Orders_CLEAN[[#This Row],[Region]],Region_lookup[RegionCode],Region_lookup[RegionName])</f>
        <v>Gauteng</v>
      </c>
      <c r="P2649" t="s">
        <v>32</v>
      </c>
      <c r="Q2649" t="str">
        <f>_xlfn.XLOOKUP(Orders_CLEAN[[#This Row],[EmployeeID]],Employees[EmployeeID],Employees[EmployeeName])</f>
        <v>Nomvula Mokoena</v>
      </c>
      <c r="R2649" s="8">
        <f>Orders_CLEAN[[#This Row],[Quantity]]*Orders_CLEAN[[#This Row],[UnitPrice]]*(1-Orders_CLEAN[[#This Row],[Discount]])</f>
        <v>849.05</v>
      </c>
      <c r="S2649" s="8">
        <f>Orders_CLEAN[[#This Row],[Cost]]*Orders_CLEAN[[#This Row],[Quantity]]</f>
        <v>599.25</v>
      </c>
      <c r="T2649" s="8">
        <f>Orders_CLEAN[[#This Row],[LineTotal]]-Orders_CLEAN[[#This Row],[LineCost]]</f>
        <v>249.79999999999995</v>
      </c>
      <c r="U2649" s="8" t="str">
        <f>IFERROR(IF(Orders_CLEAN[[#This Row],[Profit]]/Orders_CLEAN[[#This Row],[LineTotal]]&gt;0.3, "High", IF(Orders_CLEAN[[#This Row],[Profit]]/Orders_CLEAN[[#This Row],[LineTotal]]&gt;=0.15, "Medium", "Low")), "Quantity Error!")</f>
        <v>Medium</v>
      </c>
      <c r="V2649" s="8" t="str">
        <f>IF(COUNTIF(Returns[OrderID], Orders_CLEAN[[#This Row],[OrderID]])&gt;0, "Yes", "No")</f>
        <v>No</v>
      </c>
      <c r="W2649" s="19">
        <f>IF(Orders_CLEAN[[#This Row],[Returned]]="Yes",1,0)</f>
        <v>0</v>
      </c>
    </row>
    <row r="2650" spans="1:23" x14ac:dyDescent="0.2">
      <c r="A2650" t="s">
        <v>3593</v>
      </c>
      <c r="B2650" s="5">
        <v>45449</v>
      </c>
      <c r="C2650" s="5" t="str">
        <f>IF(Orders_CLEAN[[#This Row],[Quantity]]="", "Quantity Error!", "Q"&amp;ROUNDUP(MONTH(Orders_CLEAN[[#This Row],[OrderDate]])/3,0))</f>
        <v>Q2</v>
      </c>
      <c r="D2650" t="s">
        <v>25</v>
      </c>
      <c r="E2650" t="str">
        <f>_xlfn.XLOOKUP(Orders_CLEAN[[#This Row],[CustomerID]],Customers[CustomerID],Customers[CustomerName])</f>
        <v>Anja Pretorius</v>
      </c>
      <c r="F2650" t="s">
        <v>55</v>
      </c>
      <c r="G2650" t="str">
        <f>_xlfn.XLOOKUP(Orders_CLEAN[[#This Row],[ProductID]],Products[ProductID],Products[ProductName])</f>
        <v>Paper Model 3</v>
      </c>
      <c r="H2650" t="str">
        <f>_xlfn.XLOOKUP(Orders_CLEAN[[#This Row],[ProductName]],Products[ProductName],Products[Category])</f>
        <v>Office Supplies</v>
      </c>
      <c r="I2650" s="6">
        <f>_xlfn.XLOOKUP(Orders_CLEAN[[#This Row],[ProductID]],Products[ProductID],Products[Cost])</f>
        <v>239.71</v>
      </c>
      <c r="J2650">
        <v>1</v>
      </c>
      <c r="K2650" s="6">
        <v>522.34</v>
      </c>
      <c r="L2650" s="7">
        <v>0</v>
      </c>
      <c r="M2650" t="s">
        <v>62</v>
      </c>
      <c r="N2650" t="s">
        <v>14</v>
      </c>
      <c r="O2650" t="str">
        <f>_xlfn.XLOOKUP(Orders_CLEAN[[#This Row],[Region]],Region_lookup[RegionCode],Region_lookup[RegionName])</f>
        <v>Western Cape</v>
      </c>
      <c r="P2650" t="s">
        <v>93</v>
      </c>
      <c r="Q2650" t="str">
        <f>_xlfn.XLOOKUP(Orders_CLEAN[[#This Row],[EmployeeID]],Employees[EmployeeID],Employees[EmployeeName])</f>
        <v>Anja Zulu</v>
      </c>
      <c r="R2650" s="8">
        <f>Orders_CLEAN[[#This Row],[Quantity]]*Orders_CLEAN[[#This Row],[UnitPrice]]*(1-Orders_CLEAN[[#This Row],[Discount]])</f>
        <v>522.34</v>
      </c>
      <c r="S2650" s="8">
        <f>Orders_CLEAN[[#This Row],[Cost]]*Orders_CLEAN[[#This Row],[Quantity]]</f>
        <v>239.71</v>
      </c>
      <c r="T2650" s="8">
        <f>Orders_CLEAN[[#This Row],[LineTotal]]-Orders_CLEAN[[#This Row],[LineCost]]</f>
        <v>282.63</v>
      </c>
      <c r="U2650" s="8" t="str">
        <f>IFERROR(IF(Orders_CLEAN[[#This Row],[Profit]]/Orders_CLEAN[[#This Row],[LineTotal]]&gt;0.3, "High", IF(Orders_CLEAN[[#This Row],[Profit]]/Orders_CLEAN[[#This Row],[LineTotal]]&gt;=0.15, "Medium", "Low")), "Quantity Error!")</f>
        <v>High</v>
      </c>
      <c r="V2650" s="8" t="str">
        <f>IF(COUNTIF(Returns[OrderID], Orders_CLEAN[[#This Row],[OrderID]])&gt;0, "Yes", "No")</f>
        <v>No</v>
      </c>
      <c r="W2650" s="19">
        <f>IF(Orders_CLEAN[[#This Row],[Returned]]="Yes",1,0)</f>
        <v>0</v>
      </c>
    </row>
    <row r="2651" spans="1:23" x14ac:dyDescent="0.2">
      <c r="A2651" t="s">
        <v>3594</v>
      </c>
      <c r="B2651" s="5">
        <v>45532</v>
      </c>
      <c r="C2651" s="5" t="str">
        <f>IF(Orders_CLEAN[[#This Row],[Quantity]]="", "Quantity Error!", "Q"&amp;ROUNDUP(MONTH(Orders_CLEAN[[#This Row],[OrderDate]])/3,0))</f>
        <v>Q3</v>
      </c>
      <c r="D2651" t="s">
        <v>347</v>
      </c>
      <c r="E2651" t="str">
        <f>_xlfn.XLOOKUP(Orders_CLEAN[[#This Row],[CustomerID]],Customers[CustomerID],Customers[CustomerName])</f>
        <v>Bongani Molefe</v>
      </c>
      <c r="F2651" t="s">
        <v>174</v>
      </c>
      <c r="G2651" t="str">
        <f>_xlfn.XLOOKUP(Orders_CLEAN[[#This Row],[ProductID]],Products[ProductID],Products[ProductName])</f>
        <v>Printers Model 4</v>
      </c>
      <c r="H2651" t="str">
        <f>_xlfn.XLOOKUP(Orders_CLEAN[[#This Row],[ProductName]],Products[ProductName],Products[Category])</f>
        <v>Technology</v>
      </c>
      <c r="I2651" s="6">
        <f>_xlfn.XLOOKUP(Orders_CLEAN[[#This Row],[ProductID]],Products[ProductID],Products[Cost])</f>
        <v>83.72</v>
      </c>
      <c r="J2651">
        <v>12</v>
      </c>
      <c r="K2651" s="6">
        <v>143.57</v>
      </c>
      <c r="L2651" s="7">
        <v>0</v>
      </c>
      <c r="M2651" t="s">
        <v>13</v>
      </c>
      <c r="N2651" t="s">
        <v>47</v>
      </c>
      <c r="O2651" t="str">
        <f>_xlfn.XLOOKUP(Orders_CLEAN[[#This Row],[Region]],Region_lookup[RegionCode],Region_lookup[RegionName])</f>
        <v>Eastern Cape</v>
      </c>
      <c r="P2651" t="s">
        <v>58</v>
      </c>
      <c r="Q2651" t="str">
        <f>_xlfn.XLOOKUP(Orders_CLEAN[[#This Row],[EmployeeID]],Employees[EmployeeID],Employees[EmployeeName])</f>
        <v>Palesa Steyn</v>
      </c>
      <c r="R2651" s="8">
        <f>Orders_CLEAN[[#This Row],[Quantity]]*Orders_CLEAN[[#This Row],[UnitPrice]]*(1-Orders_CLEAN[[#This Row],[Discount]])</f>
        <v>1722.84</v>
      </c>
      <c r="S2651" s="8">
        <f>Orders_CLEAN[[#This Row],[Cost]]*Orders_CLEAN[[#This Row],[Quantity]]</f>
        <v>1004.64</v>
      </c>
      <c r="T2651" s="8">
        <f>Orders_CLEAN[[#This Row],[LineTotal]]-Orders_CLEAN[[#This Row],[LineCost]]</f>
        <v>718.19999999999993</v>
      </c>
      <c r="U2651" s="8" t="str">
        <f>IFERROR(IF(Orders_CLEAN[[#This Row],[Profit]]/Orders_CLEAN[[#This Row],[LineTotal]]&gt;0.3, "High", IF(Orders_CLEAN[[#This Row],[Profit]]/Orders_CLEAN[[#This Row],[LineTotal]]&gt;=0.15, "Medium", "Low")), "Quantity Error!")</f>
        <v>High</v>
      </c>
      <c r="V2651" s="8" t="str">
        <f>IF(COUNTIF(Returns[OrderID], Orders_CLEAN[[#This Row],[OrderID]])&gt;0, "Yes", "No")</f>
        <v>Yes</v>
      </c>
      <c r="W2651" s="19">
        <f>IF(Orders_CLEAN[[#This Row],[Returned]]="Yes",1,0)</f>
        <v>1</v>
      </c>
    </row>
    <row r="2652" spans="1:23" x14ac:dyDescent="0.2">
      <c r="A2652" t="s">
        <v>3595</v>
      </c>
      <c r="B2652" s="5">
        <v>45438</v>
      </c>
      <c r="C2652" s="5" t="str">
        <f>IF(Orders_CLEAN[[#This Row],[Quantity]]="", "Quantity Error!", "Q"&amp;ROUNDUP(MONTH(Orders_CLEAN[[#This Row],[OrderDate]])/3,0))</f>
        <v>Q2</v>
      </c>
      <c r="D2652" t="s">
        <v>458</v>
      </c>
      <c r="E2652" t="str">
        <f>_xlfn.XLOOKUP(Orders_CLEAN[[#This Row],[CustomerID]],Customers[CustomerID],Customers[CustomerName])</f>
        <v>Pieter Nkosi</v>
      </c>
      <c r="F2652" t="s">
        <v>136</v>
      </c>
      <c r="G2652" t="str">
        <f>_xlfn.XLOOKUP(Orders_CLEAN[[#This Row],[ProductID]],Products[ProductID],Products[ProductName])</f>
        <v>Chairs Model 4</v>
      </c>
      <c r="H2652" t="str">
        <f>_xlfn.XLOOKUP(Orders_CLEAN[[#This Row],[ProductName]],Products[ProductName],Products[Category])</f>
        <v>Furniture</v>
      </c>
      <c r="I2652" s="6">
        <f>_xlfn.XLOOKUP(Orders_CLEAN[[#This Row],[ProductID]],Products[ProductID],Products[Cost])</f>
        <v>784.05</v>
      </c>
      <c r="J2652">
        <v>9</v>
      </c>
      <c r="K2652" s="6">
        <v>1700.53</v>
      </c>
      <c r="L2652" s="7">
        <v>0</v>
      </c>
      <c r="M2652" t="s">
        <v>27</v>
      </c>
      <c r="N2652" t="s">
        <v>31</v>
      </c>
      <c r="O2652" t="str">
        <f>_xlfn.XLOOKUP(Orders_CLEAN[[#This Row],[Region]],Region_lookup[RegionCode],Region_lookup[RegionName])</f>
        <v>Gauteng</v>
      </c>
      <c r="P2652" t="s">
        <v>52</v>
      </c>
      <c r="Q2652" t="str">
        <f>_xlfn.XLOOKUP(Orders_CLEAN[[#This Row],[EmployeeID]],Employees[EmployeeID],Employees[EmployeeName])</f>
        <v>Precious Mbatha</v>
      </c>
      <c r="R2652" s="8">
        <f>Orders_CLEAN[[#This Row],[Quantity]]*Orders_CLEAN[[#This Row],[UnitPrice]]*(1-Orders_CLEAN[[#This Row],[Discount]])</f>
        <v>15304.77</v>
      </c>
      <c r="S2652" s="8">
        <f>Orders_CLEAN[[#This Row],[Cost]]*Orders_CLEAN[[#This Row],[Quantity]]</f>
        <v>7056.45</v>
      </c>
      <c r="T2652" s="8">
        <f>Orders_CLEAN[[#This Row],[LineTotal]]-Orders_CLEAN[[#This Row],[LineCost]]</f>
        <v>8248.32</v>
      </c>
      <c r="U2652" s="8" t="str">
        <f>IFERROR(IF(Orders_CLEAN[[#This Row],[Profit]]/Orders_CLEAN[[#This Row],[LineTotal]]&gt;0.3, "High", IF(Orders_CLEAN[[#This Row],[Profit]]/Orders_CLEAN[[#This Row],[LineTotal]]&gt;=0.15, "Medium", "Low")), "Quantity Error!")</f>
        <v>High</v>
      </c>
      <c r="V2652" s="8" t="str">
        <f>IF(COUNTIF(Returns[OrderID], Orders_CLEAN[[#This Row],[OrderID]])&gt;0, "Yes", "No")</f>
        <v>No</v>
      </c>
      <c r="W2652" s="19">
        <f>IF(Orders_CLEAN[[#This Row],[Returned]]="Yes",1,0)</f>
        <v>0</v>
      </c>
    </row>
    <row r="2653" spans="1:23" x14ac:dyDescent="0.2">
      <c r="A2653" t="s">
        <v>3596</v>
      </c>
      <c r="B2653" s="5">
        <v>45394</v>
      </c>
      <c r="C2653" s="5" t="str">
        <f>IF(Orders_CLEAN[[#This Row],[Quantity]]="", "Quantity Error!", "Q"&amp;ROUNDUP(MONTH(Orders_CLEAN[[#This Row],[OrderDate]])/3,0))</f>
        <v>Q2</v>
      </c>
      <c r="D2653" t="s">
        <v>490</v>
      </c>
      <c r="E2653" t="str">
        <f>_xlfn.XLOOKUP(Orders_CLEAN[[#This Row],[CustomerID]],Customers[CustomerID],Customers[CustomerName])</f>
        <v>Pieter Dlamini</v>
      </c>
      <c r="F2653" t="s">
        <v>35</v>
      </c>
      <c r="G2653" t="str">
        <f>_xlfn.XLOOKUP(Orders_CLEAN[[#This Row],[ProductID]],Products[ProductID],Products[ProductName])</f>
        <v>Accessories Model 1</v>
      </c>
      <c r="H2653" t="str">
        <f>_xlfn.XLOOKUP(Orders_CLEAN[[#This Row],[ProductName]],Products[ProductName],Products[Category])</f>
        <v>Technology</v>
      </c>
      <c r="I2653" s="6">
        <f>_xlfn.XLOOKUP(Orders_CLEAN[[#This Row],[ProductID]],Products[ProductID],Products[Cost])</f>
        <v>329.45</v>
      </c>
      <c r="J2653">
        <v>4</v>
      </c>
      <c r="K2653" s="6">
        <v>709.62</v>
      </c>
      <c r="L2653" s="7">
        <v>0</v>
      </c>
      <c r="M2653" t="s">
        <v>13</v>
      </c>
      <c r="N2653" t="s">
        <v>47</v>
      </c>
      <c r="O2653" t="str">
        <f>_xlfn.XLOOKUP(Orders_CLEAN[[#This Row],[Region]],Region_lookup[RegionCode],Region_lookup[RegionName])</f>
        <v>Eastern Cape</v>
      </c>
      <c r="P2653" t="s">
        <v>75</v>
      </c>
      <c r="Q2653" t="str">
        <f>_xlfn.XLOOKUP(Orders_CLEAN[[#This Row],[EmployeeID]],Employees[EmployeeID],Employees[EmployeeName])</f>
        <v>Francois Steyn</v>
      </c>
      <c r="R2653" s="8">
        <f>Orders_CLEAN[[#This Row],[Quantity]]*Orders_CLEAN[[#This Row],[UnitPrice]]*(1-Orders_CLEAN[[#This Row],[Discount]])</f>
        <v>2838.48</v>
      </c>
      <c r="S2653" s="8">
        <f>Orders_CLEAN[[#This Row],[Cost]]*Orders_CLEAN[[#This Row],[Quantity]]</f>
        <v>1317.8</v>
      </c>
      <c r="T2653" s="8">
        <f>Orders_CLEAN[[#This Row],[LineTotal]]-Orders_CLEAN[[#This Row],[LineCost]]</f>
        <v>1520.68</v>
      </c>
      <c r="U2653" s="8" t="str">
        <f>IFERROR(IF(Orders_CLEAN[[#This Row],[Profit]]/Orders_CLEAN[[#This Row],[LineTotal]]&gt;0.3, "High", IF(Orders_CLEAN[[#This Row],[Profit]]/Orders_CLEAN[[#This Row],[LineTotal]]&gt;=0.15, "Medium", "Low")), "Quantity Error!")</f>
        <v>High</v>
      </c>
      <c r="V2653" s="8" t="str">
        <f>IF(COUNTIF(Returns[OrderID], Orders_CLEAN[[#This Row],[OrderID]])&gt;0, "Yes", "No")</f>
        <v>No</v>
      </c>
      <c r="W2653" s="19">
        <f>IF(Orders_CLEAN[[#This Row],[Returned]]="Yes",1,0)</f>
        <v>0</v>
      </c>
    </row>
    <row r="2654" spans="1:23" x14ac:dyDescent="0.2">
      <c r="A2654" t="s">
        <v>3597</v>
      </c>
      <c r="B2654" s="5">
        <v>45469</v>
      </c>
      <c r="C2654" s="5" t="str">
        <f>IF(Orders_CLEAN[[#This Row],[Quantity]]="", "Quantity Error!", "Q"&amp;ROUNDUP(MONTH(Orders_CLEAN[[#This Row],[OrderDate]])/3,0))</f>
        <v>Q2</v>
      </c>
      <c r="D2654" t="s">
        <v>434</v>
      </c>
      <c r="E2654" t="str">
        <f>_xlfn.XLOOKUP(Orders_CLEAN[[#This Row],[CustomerID]],Customers[CustomerID],Customers[CustomerName])</f>
        <v>Chantelle Khumalo</v>
      </c>
      <c r="F2654" t="s">
        <v>148</v>
      </c>
      <c r="G2654" t="str">
        <f>_xlfn.XLOOKUP(Orders_CLEAN[[#This Row],[ProductID]],Products[ProductID],Products[ProductName])</f>
        <v>Tables Model 3</v>
      </c>
      <c r="H2654" t="str">
        <f>_xlfn.XLOOKUP(Orders_CLEAN[[#This Row],[ProductName]],Products[ProductName],Products[Category])</f>
        <v>Furniture</v>
      </c>
      <c r="I2654" s="6">
        <f>_xlfn.XLOOKUP(Orders_CLEAN[[#This Row],[ProductID]],Products[ProductID],Products[Cost])</f>
        <v>190.89</v>
      </c>
      <c r="J2654">
        <v>9</v>
      </c>
      <c r="K2654" s="6">
        <v>243.15</v>
      </c>
      <c r="L2654" s="7">
        <v>0.15</v>
      </c>
      <c r="M2654" t="s">
        <v>62</v>
      </c>
      <c r="N2654" t="s">
        <v>31</v>
      </c>
      <c r="O2654" t="str">
        <f>_xlfn.XLOOKUP(Orders_CLEAN[[#This Row],[Region]],Region_lookup[RegionCode],Region_lookup[RegionName])</f>
        <v>Gauteng</v>
      </c>
      <c r="P2654" t="s">
        <v>32</v>
      </c>
      <c r="Q2654" t="str">
        <f>_xlfn.XLOOKUP(Orders_CLEAN[[#This Row],[EmployeeID]],Employees[EmployeeID],Employees[EmployeeName])</f>
        <v>Nomvula Mokoena</v>
      </c>
      <c r="R2654" s="8">
        <f>Orders_CLEAN[[#This Row],[Quantity]]*Orders_CLEAN[[#This Row],[UnitPrice]]*(1-Orders_CLEAN[[#This Row],[Discount]])</f>
        <v>1860.0974999999999</v>
      </c>
      <c r="S2654" s="8">
        <f>Orders_CLEAN[[#This Row],[Cost]]*Orders_CLEAN[[#This Row],[Quantity]]</f>
        <v>1718.0099999999998</v>
      </c>
      <c r="T2654" s="8">
        <f>Orders_CLEAN[[#This Row],[LineTotal]]-Orders_CLEAN[[#This Row],[LineCost]]</f>
        <v>142.08750000000009</v>
      </c>
      <c r="U2654" s="8" t="str">
        <f>IFERROR(IF(Orders_CLEAN[[#This Row],[Profit]]/Orders_CLEAN[[#This Row],[LineTotal]]&gt;0.3, "High", IF(Orders_CLEAN[[#This Row],[Profit]]/Orders_CLEAN[[#This Row],[LineTotal]]&gt;=0.15, "Medium", "Low")), "Quantity Error!")</f>
        <v>Low</v>
      </c>
      <c r="V2654" s="8" t="str">
        <f>IF(COUNTIF(Returns[OrderID], Orders_CLEAN[[#This Row],[OrderID]])&gt;0, "Yes", "No")</f>
        <v>No</v>
      </c>
      <c r="W2654" s="19">
        <f>IF(Orders_CLEAN[[#This Row],[Returned]]="Yes",1,0)</f>
        <v>0</v>
      </c>
    </row>
    <row r="2655" spans="1:23" x14ac:dyDescent="0.2">
      <c r="A2655" t="s">
        <v>3599</v>
      </c>
      <c r="B2655" s="5">
        <v>45589</v>
      </c>
      <c r="C2655" s="5" t="str">
        <f>IF(Orders_CLEAN[[#This Row],[Quantity]]="", "Quantity Error!", "Q"&amp;ROUNDUP(MONTH(Orders_CLEAN[[#This Row],[OrderDate]])/3,0))</f>
        <v>Q4</v>
      </c>
      <c r="D2655" t="s">
        <v>723</v>
      </c>
      <c r="E2655" t="str">
        <f>_xlfn.XLOOKUP(Orders_CLEAN[[#This Row],[CustomerID]],Customers[CustomerID],Customers[CustomerName])</f>
        <v>Palesa Molefe</v>
      </c>
      <c r="F2655" t="s">
        <v>365</v>
      </c>
      <c r="G2655" t="str">
        <f>_xlfn.XLOOKUP(Orders_CLEAN[[#This Row],[ProductID]],Products[ProductID],Products[ProductName])</f>
        <v>Binders Model 4</v>
      </c>
      <c r="H2655" t="str">
        <f>_xlfn.XLOOKUP(Orders_CLEAN[[#This Row],[ProductName]],Products[ProductName],Products[Category])</f>
        <v>Office Supplies</v>
      </c>
      <c r="I2655" s="6">
        <f>_xlfn.XLOOKUP(Orders_CLEAN[[#This Row],[ProductID]],Products[ProductID],Products[Cost])</f>
        <v>723.8</v>
      </c>
      <c r="J2655">
        <v>8</v>
      </c>
      <c r="K2655" s="6">
        <v>1101.54</v>
      </c>
      <c r="L2655" s="7">
        <v>0</v>
      </c>
      <c r="M2655" t="s">
        <v>62</v>
      </c>
      <c r="N2655" t="s">
        <v>21</v>
      </c>
      <c r="O2655" t="str">
        <f>_xlfn.XLOOKUP(Orders_CLEAN[[#This Row],[Region]],Region_lookup[RegionCode],Region_lookup[RegionName])</f>
        <v>KwaZulu-Natal</v>
      </c>
      <c r="P2655" t="s">
        <v>97</v>
      </c>
      <c r="Q2655" t="str">
        <f>_xlfn.XLOOKUP(Orders_CLEAN[[#This Row],[EmployeeID]],Employees[EmployeeID],Employees[EmployeeName])</f>
        <v>Bongani Sithole</v>
      </c>
      <c r="R2655" s="8">
        <f>Orders_CLEAN[[#This Row],[Quantity]]*Orders_CLEAN[[#This Row],[UnitPrice]]*(1-Orders_CLEAN[[#This Row],[Discount]])</f>
        <v>8812.32</v>
      </c>
      <c r="S2655" s="8">
        <f>Orders_CLEAN[[#This Row],[Cost]]*Orders_CLEAN[[#This Row],[Quantity]]</f>
        <v>5790.4</v>
      </c>
      <c r="T2655" s="8">
        <f>Orders_CLEAN[[#This Row],[LineTotal]]-Orders_CLEAN[[#This Row],[LineCost]]</f>
        <v>3021.92</v>
      </c>
      <c r="U2655" s="8" t="str">
        <f>IFERROR(IF(Orders_CLEAN[[#This Row],[Profit]]/Orders_CLEAN[[#This Row],[LineTotal]]&gt;0.3, "High", IF(Orders_CLEAN[[#This Row],[Profit]]/Orders_CLEAN[[#This Row],[LineTotal]]&gt;=0.15, "Medium", "Low")), "Quantity Error!")</f>
        <v>High</v>
      </c>
      <c r="V2655" s="8" t="str">
        <f>IF(COUNTIF(Returns[OrderID], Orders_CLEAN[[#This Row],[OrderID]])&gt;0, "Yes", "No")</f>
        <v>No</v>
      </c>
      <c r="W2655" s="19">
        <f>IF(Orders_CLEAN[[#This Row],[Returned]]="Yes",1,0)</f>
        <v>0</v>
      </c>
    </row>
    <row r="2656" spans="1:23" x14ac:dyDescent="0.2">
      <c r="A2656" t="s">
        <v>3601</v>
      </c>
      <c r="B2656" s="5">
        <v>45779</v>
      </c>
      <c r="C2656" s="5" t="str">
        <f>IF(Orders_CLEAN[[#This Row],[Quantity]]="", "Quantity Error!", "Q"&amp;ROUNDUP(MONTH(Orders_CLEAN[[#This Row],[OrderDate]])/3,0))</f>
        <v>Q2</v>
      </c>
      <c r="D2656" t="s">
        <v>57</v>
      </c>
      <c r="E2656" t="str">
        <f>_xlfn.XLOOKUP(Orders_CLEAN[[#This Row],[CustomerID]],Customers[CustomerID],Customers[CustomerName])</f>
        <v>Johan Van Der Merwe</v>
      </c>
      <c r="F2656" t="s">
        <v>46</v>
      </c>
      <c r="G2656" t="str">
        <f>_xlfn.XLOOKUP(Orders_CLEAN[[#This Row],[ProductID]],Products[ProductID],Products[ProductName])</f>
        <v>Tables Model 4</v>
      </c>
      <c r="H2656" t="str">
        <f>_xlfn.XLOOKUP(Orders_CLEAN[[#This Row],[ProductName]],Products[ProductName],Products[Category])</f>
        <v>Furniture</v>
      </c>
      <c r="I2656" s="6">
        <f>_xlfn.XLOOKUP(Orders_CLEAN[[#This Row],[ProductID]],Products[ProductID],Products[Cost])</f>
        <v>707.97</v>
      </c>
      <c r="J2656">
        <v>6</v>
      </c>
      <c r="K2656" s="6">
        <v>1262.55</v>
      </c>
      <c r="L2656" s="7">
        <v>0</v>
      </c>
      <c r="M2656" t="s">
        <v>27</v>
      </c>
      <c r="N2656" t="s">
        <v>47</v>
      </c>
      <c r="O2656" t="str">
        <f>_xlfn.XLOOKUP(Orders_CLEAN[[#This Row],[Region]],Region_lookup[RegionCode],Region_lookup[RegionName])</f>
        <v>Eastern Cape</v>
      </c>
      <c r="P2656" t="s">
        <v>58</v>
      </c>
      <c r="Q2656" t="str">
        <f>_xlfn.XLOOKUP(Orders_CLEAN[[#This Row],[EmployeeID]],Employees[EmployeeID],Employees[EmployeeName])</f>
        <v>Palesa Steyn</v>
      </c>
      <c r="R2656" s="8">
        <f>Orders_CLEAN[[#This Row],[Quantity]]*Orders_CLEAN[[#This Row],[UnitPrice]]*(1-Orders_CLEAN[[#This Row],[Discount]])</f>
        <v>7575.2999999999993</v>
      </c>
      <c r="S2656" s="8">
        <f>Orders_CLEAN[[#This Row],[Cost]]*Orders_CLEAN[[#This Row],[Quantity]]</f>
        <v>4247.82</v>
      </c>
      <c r="T2656" s="8">
        <f>Orders_CLEAN[[#This Row],[LineTotal]]-Orders_CLEAN[[#This Row],[LineCost]]</f>
        <v>3327.4799999999996</v>
      </c>
      <c r="U2656" s="8" t="str">
        <f>IFERROR(IF(Orders_CLEAN[[#This Row],[Profit]]/Orders_CLEAN[[#This Row],[LineTotal]]&gt;0.3, "High", IF(Orders_CLEAN[[#This Row],[Profit]]/Orders_CLEAN[[#This Row],[LineTotal]]&gt;=0.15, "Medium", "Low")), "Quantity Error!")</f>
        <v>High</v>
      </c>
      <c r="V2656" s="8" t="str">
        <f>IF(COUNTIF(Returns[OrderID], Orders_CLEAN[[#This Row],[OrderID]])&gt;0, "Yes", "No")</f>
        <v>No</v>
      </c>
      <c r="W2656" s="19">
        <f>IF(Orders_CLEAN[[#This Row],[Returned]]="Yes",1,0)</f>
        <v>0</v>
      </c>
    </row>
    <row r="2657" spans="1:23" x14ac:dyDescent="0.2">
      <c r="A2657" t="s">
        <v>3602</v>
      </c>
      <c r="B2657" s="5">
        <v>45356</v>
      </c>
      <c r="C2657" s="5" t="str">
        <f>IF(Orders_CLEAN[[#This Row],[Quantity]]="", "Quantity Error!", "Q"&amp;ROUNDUP(MONTH(Orders_CLEAN[[#This Row],[OrderDate]])/3,0))</f>
        <v>Q1</v>
      </c>
      <c r="D2657" t="s">
        <v>87</v>
      </c>
      <c r="E2657" t="str">
        <f>_xlfn.XLOOKUP(Orders_CLEAN[[#This Row],[CustomerID]],Customers[CustomerID],Customers[CustomerName])</f>
        <v>Lerato Botha</v>
      </c>
      <c r="F2657" t="s">
        <v>166</v>
      </c>
      <c r="G2657" t="str">
        <f>_xlfn.XLOOKUP(Orders_CLEAN[[#This Row],[ProductID]],Products[ProductID],Products[ProductName])</f>
        <v>Monitors Model 2</v>
      </c>
      <c r="H2657" t="str">
        <f>_xlfn.XLOOKUP(Orders_CLEAN[[#This Row],[ProductName]],Products[ProductName],Products[Category])</f>
        <v>Technology</v>
      </c>
      <c r="I2657" s="6">
        <f>_xlfn.XLOOKUP(Orders_CLEAN[[#This Row],[ProductID]],Products[ProductID],Products[Cost])</f>
        <v>396.64</v>
      </c>
      <c r="J2657">
        <v>12</v>
      </c>
      <c r="K2657" s="6">
        <v>532.41999999999996</v>
      </c>
      <c r="L2657" s="7">
        <v>0.1</v>
      </c>
      <c r="M2657" t="s">
        <v>27</v>
      </c>
      <c r="N2657" t="s">
        <v>31</v>
      </c>
      <c r="O2657" t="str">
        <f>_xlfn.XLOOKUP(Orders_CLEAN[[#This Row],[Region]],Region_lookup[RegionCode],Region_lookup[RegionName])</f>
        <v>Gauteng</v>
      </c>
      <c r="P2657" t="s">
        <v>52</v>
      </c>
      <c r="Q2657" t="str">
        <f>_xlfn.XLOOKUP(Orders_CLEAN[[#This Row],[EmployeeID]],Employees[EmployeeID],Employees[EmployeeName])</f>
        <v>Precious Mbatha</v>
      </c>
      <c r="R2657" s="8">
        <f>Orders_CLEAN[[#This Row],[Quantity]]*Orders_CLEAN[[#This Row],[UnitPrice]]*(1-Orders_CLEAN[[#This Row],[Discount]])</f>
        <v>5750.1359999999995</v>
      </c>
      <c r="S2657" s="8">
        <f>Orders_CLEAN[[#This Row],[Cost]]*Orders_CLEAN[[#This Row],[Quantity]]</f>
        <v>4759.68</v>
      </c>
      <c r="T2657" s="8">
        <f>Orders_CLEAN[[#This Row],[LineTotal]]-Orders_CLEAN[[#This Row],[LineCost]]</f>
        <v>990.45599999999922</v>
      </c>
      <c r="U2657" s="8" t="str">
        <f>IFERROR(IF(Orders_CLEAN[[#This Row],[Profit]]/Orders_CLEAN[[#This Row],[LineTotal]]&gt;0.3, "High", IF(Orders_CLEAN[[#This Row],[Profit]]/Orders_CLEAN[[#This Row],[LineTotal]]&gt;=0.15, "Medium", "Low")), "Quantity Error!")</f>
        <v>Medium</v>
      </c>
      <c r="V2657" s="8" t="str">
        <f>IF(COUNTIF(Returns[OrderID], Orders_CLEAN[[#This Row],[OrderID]])&gt;0, "Yes", "No")</f>
        <v>No</v>
      </c>
      <c r="W2657" s="19">
        <f>IF(Orders_CLEAN[[#This Row],[Returned]]="Yes",1,0)</f>
        <v>0</v>
      </c>
    </row>
    <row r="2658" spans="1:23" x14ac:dyDescent="0.2">
      <c r="A2658" t="s">
        <v>3603</v>
      </c>
      <c r="B2658" s="5">
        <v>45746</v>
      </c>
      <c r="C2658" s="5" t="str">
        <f>IF(Orders_CLEAN[[#This Row],[Quantity]]="", "Quantity Error!", "Q"&amp;ROUNDUP(MONTH(Orders_CLEAN[[#This Row],[OrderDate]])/3,0))</f>
        <v>Q1</v>
      </c>
      <c r="D2658" t="s">
        <v>303</v>
      </c>
      <c r="E2658" t="str">
        <f>_xlfn.XLOOKUP(Orders_CLEAN[[#This Row],[CustomerID]],Customers[CustomerID],Customers[CustomerName])</f>
        <v>Chantelle Pretorius</v>
      </c>
      <c r="F2658" t="s">
        <v>269</v>
      </c>
      <c r="G2658" t="str">
        <f>_xlfn.XLOOKUP(Orders_CLEAN[[#This Row],[ProductID]],Products[ProductID],Products[ProductName])</f>
        <v>Binders Model 1</v>
      </c>
      <c r="H2658" t="str">
        <f>_xlfn.XLOOKUP(Orders_CLEAN[[#This Row],[ProductName]],Products[ProductName],Products[Category])</f>
        <v>Office Supplies</v>
      </c>
      <c r="I2658" s="6">
        <f>_xlfn.XLOOKUP(Orders_CLEAN[[#This Row],[ProductID]],Products[ProductID],Products[Cost])</f>
        <v>454.91</v>
      </c>
      <c r="J2658">
        <v>2</v>
      </c>
      <c r="K2658" s="6">
        <v>865.02</v>
      </c>
      <c r="L2658" s="7">
        <v>0.1</v>
      </c>
      <c r="M2658" t="s">
        <v>13</v>
      </c>
      <c r="N2658" t="s">
        <v>14</v>
      </c>
      <c r="O2658" t="str">
        <f>_xlfn.XLOOKUP(Orders_CLEAN[[#This Row],[Region]],Region_lookup[RegionCode],Region_lookup[RegionName])</f>
        <v>Western Cape</v>
      </c>
      <c r="P2658" t="s">
        <v>82</v>
      </c>
      <c r="Q2658" t="str">
        <f>_xlfn.XLOOKUP(Orders_CLEAN[[#This Row],[EmployeeID]],Employees[EmployeeID],Employees[EmployeeName])</f>
        <v>Thabo Pretorius</v>
      </c>
      <c r="R2658" s="8">
        <f>Orders_CLEAN[[#This Row],[Quantity]]*Orders_CLEAN[[#This Row],[UnitPrice]]*(1-Orders_CLEAN[[#This Row],[Discount]])</f>
        <v>1557.0360000000001</v>
      </c>
      <c r="S2658" s="8">
        <f>Orders_CLEAN[[#This Row],[Cost]]*Orders_CLEAN[[#This Row],[Quantity]]</f>
        <v>909.82</v>
      </c>
      <c r="T2658" s="8">
        <f>Orders_CLEAN[[#This Row],[LineTotal]]-Orders_CLEAN[[#This Row],[LineCost]]</f>
        <v>647.21600000000001</v>
      </c>
      <c r="U2658" s="8" t="str">
        <f>IFERROR(IF(Orders_CLEAN[[#This Row],[Profit]]/Orders_CLEAN[[#This Row],[LineTotal]]&gt;0.3, "High", IF(Orders_CLEAN[[#This Row],[Profit]]/Orders_CLEAN[[#This Row],[LineTotal]]&gt;=0.15, "Medium", "Low")), "Quantity Error!")</f>
        <v>High</v>
      </c>
      <c r="V2658" s="8" t="str">
        <f>IF(COUNTIF(Returns[OrderID], Orders_CLEAN[[#This Row],[OrderID]])&gt;0, "Yes", "No")</f>
        <v>No</v>
      </c>
      <c r="W2658" s="19">
        <f>IF(Orders_CLEAN[[#This Row],[Returned]]="Yes",1,0)</f>
        <v>0</v>
      </c>
    </row>
    <row r="2659" spans="1:23" x14ac:dyDescent="0.2">
      <c r="A2659" t="s">
        <v>3604</v>
      </c>
      <c r="B2659" s="5">
        <v>45343</v>
      </c>
      <c r="C2659" s="5" t="str">
        <f>IF(Orders_CLEAN[[#This Row],[Quantity]]="", "Quantity Error!", "Q"&amp;ROUNDUP(MONTH(Orders_CLEAN[[#This Row],[OrderDate]])/3,0))</f>
        <v>Q1</v>
      </c>
      <c r="D2659" t="s">
        <v>310</v>
      </c>
      <c r="E2659" t="str">
        <f>_xlfn.XLOOKUP(Orders_CLEAN[[#This Row],[CustomerID]],Customers[CustomerID],Customers[CustomerName])</f>
        <v>Riaan Khumalo</v>
      </c>
      <c r="F2659" t="s">
        <v>35</v>
      </c>
      <c r="G2659" t="str">
        <f>_xlfn.XLOOKUP(Orders_CLEAN[[#This Row],[ProductID]],Products[ProductID],Products[ProductName])</f>
        <v>Accessories Model 1</v>
      </c>
      <c r="H2659" t="str">
        <f>_xlfn.XLOOKUP(Orders_CLEAN[[#This Row],[ProductName]],Products[ProductName],Products[Category])</f>
        <v>Technology</v>
      </c>
      <c r="I2659" s="6">
        <f>_xlfn.XLOOKUP(Orders_CLEAN[[#This Row],[ProductID]],Products[ProductID],Products[Cost])</f>
        <v>329.45</v>
      </c>
      <c r="J2659">
        <v>10</v>
      </c>
      <c r="K2659" s="6">
        <v>709.62</v>
      </c>
      <c r="L2659" s="7">
        <v>0.15</v>
      </c>
      <c r="M2659" t="s">
        <v>27</v>
      </c>
      <c r="N2659" t="s">
        <v>14</v>
      </c>
      <c r="O2659" t="str">
        <f>_xlfn.XLOOKUP(Orders_CLEAN[[#This Row],[Region]],Region_lookup[RegionCode],Region_lookup[RegionName])</f>
        <v>Western Cape</v>
      </c>
      <c r="P2659" t="s">
        <v>15</v>
      </c>
      <c r="Q2659" t="str">
        <f>_xlfn.XLOOKUP(Orders_CLEAN[[#This Row],[EmployeeID]],Employees[EmployeeID],Employees[EmployeeName])</f>
        <v>Anja Fourie</v>
      </c>
      <c r="R2659" s="8">
        <f>Orders_CLEAN[[#This Row],[Quantity]]*Orders_CLEAN[[#This Row],[UnitPrice]]*(1-Orders_CLEAN[[#This Row],[Discount]])</f>
        <v>6031.7699999999995</v>
      </c>
      <c r="S2659" s="8">
        <f>Orders_CLEAN[[#This Row],[Cost]]*Orders_CLEAN[[#This Row],[Quantity]]</f>
        <v>3294.5</v>
      </c>
      <c r="T2659" s="8">
        <f>Orders_CLEAN[[#This Row],[LineTotal]]-Orders_CLEAN[[#This Row],[LineCost]]</f>
        <v>2737.2699999999995</v>
      </c>
      <c r="U2659" s="8" t="str">
        <f>IFERROR(IF(Orders_CLEAN[[#This Row],[Profit]]/Orders_CLEAN[[#This Row],[LineTotal]]&gt;0.3, "High", IF(Orders_CLEAN[[#This Row],[Profit]]/Orders_CLEAN[[#This Row],[LineTotal]]&gt;=0.15, "Medium", "Low")), "Quantity Error!")</f>
        <v>High</v>
      </c>
      <c r="V2659" s="8" t="str">
        <f>IF(COUNTIF(Returns[OrderID], Orders_CLEAN[[#This Row],[OrderID]])&gt;0, "Yes", "No")</f>
        <v>No</v>
      </c>
      <c r="W2659" s="19">
        <f>IF(Orders_CLEAN[[#This Row],[Returned]]="Yes",1,0)</f>
        <v>0</v>
      </c>
    </row>
    <row r="2660" spans="1:23" x14ac:dyDescent="0.2">
      <c r="A2660" t="s">
        <v>3605</v>
      </c>
      <c r="B2660" s="5">
        <v>45490</v>
      </c>
      <c r="C2660" s="5" t="str">
        <f>IF(Orders_CLEAN[[#This Row],[Quantity]]="", "Quantity Error!", "Q"&amp;ROUNDUP(MONTH(Orders_CLEAN[[#This Row],[OrderDate]])/3,0))</f>
        <v>Q3</v>
      </c>
      <c r="D2660" t="s">
        <v>904</v>
      </c>
      <c r="E2660" t="str">
        <f>_xlfn.XLOOKUP(Orders_CLEAN[[#This Row],[CustomerID]],Customers[CustomerID],Customers[CustomerName])</f>
        <v>Elmarie Pretorius</v>
      </c>
      <c r="F2660" t="s">
        <v>127</v>
      </c>
      <c r="G2660" t="str">
        <f>_xlfn.XLOOKUP(Orders_CLEAN[[#This Row],[ProductID]],Products[ProductID],Products[ProductName])</f>
        <v>Staplers Model 3</v>
      </c>
      <c r="H2660" t="str">
        <f>_xlfn.XLOOKUP(Orders_CLEAN[[#This Row],[ProductName]],Products[ProductName],Products[Category])</f>
        <v>Office Supplies</v>
      </c>
      <c r="I2660" s="6">
        <f>_xlfn.XLOOKUP(Orders_CLEAN[[#This Row],[ProductID]],Products[ProductID],Products[Cost])</f>
        <v>250.6</v>
      </c>
      <c r="J2660">
        <v>5</v>
      </c>
      <c r="K2660" s="6">
        <v>418.2</v>
      </c>
      <c r="L2660" s="7">
        <v>0.15</v>
      </c>
      <c r="M2660" t="s">
        <v>13</v>
      </c>
      <c r="N2660" t="s">
        <v>21</v>
      </c>
      <c r="O2660" t="str">
        <f>_xlfn.XLOOKUP(Orders_CLEAN[[#This Row],[Region]],Region_lookup[RegionCode],Region_lookup[RegionName])</f>
        <v>KwaZulu-Natal</v>
      </c>
      <c r="P2660" t="s">
        <v>170</v>
      </c>
      <c r="Q2660" t="str">
        <f>_xlfn.XLOOKUP(Orders_CLEAN[[#This Row],[EmployeeID]],Employees[EmployeeID],Employees[EmployeeName])</f>
        <v>Nomvula Le Roux</v>
      </c>
      <c r="R2660" s="8">
        <f>Orders_CLEAN[[#This Row],[Quantity]]*Orders_CLEAN[[#This Row],[UnitPrice]]*(1-Orders_CLEAN[[#This Row],[Discount]])</f>
        <v>1777.35</v>
      </c>
      <c r="S2660" s="8">
        <f>Orders_CLEAN[[#This Row],[Cost]]*Orders_CLEAN[[#This Row],[Quantity]]</f>
        <v>1253</v>
      </c>
      <c r="T2660" s="8">
        <f>Orders_CLEAN[[#This Row],[LineTotal]]-Orders_CLEAN[[#This Row],[LineCost]]</f>
        <v>524.34999999999991</v>
      </c>
      <c r="U2660" s="8" t="str">
        <f>IFERROR(IF(Orders_CLEAN[[#This Row],[Profit]]/Orders_CLEAN[[#This Row],[LineTotal]]&gt;0.3, "High", IF(Orders_CLEAN[[#This Row],[Profit]]/Orders_CLEAN[[#This Row],[LineTotal]]&gt;=0.15, "Medium", "Low")), "Quantity Error!")</f>
        <v>Medium</v>
      </c>
      <c r="V2660" s="8" t="str">
        <f>IF(COUNTIF(Returns[OrderID], Orders_CLEAN[[#This Row],[OrderID]])&gt;0, "Yes", "No")</f>
        <v>No</v>
      </c>
      <c r="W2660" s="19">
        <f>IF(Orders_CLEAN[[#This Row],[Returned]]="Yes",1,0)</f>
        <v>0</v>
      </c>
    </row>
    <row r="2661" spans="1:23" x14ac:dyDescent="0.2">
      <c r="A2661" t="s">
        <v>3606</v>
      </c>
      <c r="B2661" s="5">
        <v>45812</v>
      </c>
      <c r="C2661" s="5" t="str">
        <f>IF(Orders_CLEAN[[#This Row],[Quantity]]="", "Quantity Error!", "Q"&amp;ROUNDUP(MONTH(Orders_CLEAN[[#This Row],[OrderDate]])/3,0))</f>
        <v>Q2</v>
      </c>
      <c r="D2661" t="s">
        <v>120</v>
      </c>
      <c r="E2661" t="str">
        <f>_xlfn.XLOOKUP(Orders_CLEAN[[#This Row],[CustomerID]],Customers[CustomerID],Customers[CustomerName])</f>
        <v>Francois Sithole</v>
      </c>
      <c r="F2661" t="s">
        <v>329</v>
      </c>
      <c r="G2661" t="str">
        <f>_xlfn.XLOOKUP(Orders_CLEAN[[#This Row],[ProductID]],Products[ProductID],Products[ProductName])</f>
        <v>Chairs Model 3</v>
      </c>
      <c r="H2661" t="str">
        <f>_xlfn.XLOOKUP(Orders_CLEAN[[#This Row],[ProductName]],Products[ProductName],Products[Category])</f>
        <v>Furniture</v>
      </c>
      <c r="I2661" s="6">
        <f>_xlfn.XLOOKUP(Orders_CLEAN[[#This Row],[ProductID]],Products[ProductID],Products[Cost])</f>
        <v>688.81</v>
      </c>
      <c r="J2661">
        <v>2</v>
      </c>
      <c r="K2661" s="6">
        <v>1334.92</v>
      </c>
      <c r="L2661" s="7">
        <v>0</v>
      </c>
      <c r="M2661" t="s">
        <v>13</v>
      </c>
      <c r="N2661" t="s">
        <v>31</v>
      </c>
      <c r="O2661" t="str">
        <f>_xlfn.XLOOKUP(Orders_CLEAN[[#This Row],[Region]],Region_lookup[RegionCode],Region_lookup[RegionName])</f>
        <v>Gauteng</v>
      </c>
      <c r="P2661" t="s">
        <v>43</v>
      </c>
      <c r="Q2661" t="str">
        <f>_xlfn.XLOOKUP(Orders_CLEAN[[#This Row],[EmployeeID]],Employees[EmployeeID],Employees[EmployeeName])</f>
        <v>Thabo Dlamini</v>
      </c>
      <c r="R2661" s="8">
        <f>Orders_CLEAN[[#This Row],[Quantity]]*Orders_CLEAN[[#This Row],[UnitPrice]]*(1-Orders_CLEAN[[#This Row],[Discount]])</f>
        <v>2669.84</v>
      </c>
      <c r="S2661" s="8">
        <f>Orders_CLEAN[[#This Row],[Cost]]*Orders_CLEAN[[#This Row],[Quantity]]</f>
        <v>1377.62</v>
      </c>
      <c r="T2661" s="8">
        <f>Orders_CLEAN[[#This Row],[LineTotal]]-Orders_CLEAN[[#This Row],[LineCost]]</f>
        <v>1292.2200000000003</v>
      </c>
      <c r="U2661" s="8" t="str">
        <f>IFERROR(IF(Orders_CLEAN[[#This Row],[Profit]]/Orders_CLEAN[[#This Row],[LineTotal]]&gt;0.3, "High", IF(Orders_CLEAN[[#This Row],[Profit]]/Orders_CLEAN[[#This Row],[LineTotal]]&gt;=0.15, "Medium", "Low")), "Quantity Error!")</f>
        <v>High</v>
      </c>
      <c r="V2661" s="8" t="str">
        <f>IF(COUNTIF(Returns[OrderID], Orders_CLEAN[[#This Row],[OrderID]])&gt;0, "Yes", "No")</f>
        <v>No</v>
      </c>
      <c r="W2661" s="19">
        <f>IF(Orders_CLEAN[[#This Row],[Returned]]="Yes",1,0)</f>
        <v>0</v>
      </c>
    </row>
    <row r="2662" spans="1:23" x14ac:dyDescent="0.2">
      <c r="A2662" t="s">
        <v>3608</v>
      </c>
      <c r="B2662" s="5">
        <v>45669</v>
      </c>
      <c r="C2662" s="5" t="str">
        <f>IF(Orders_CLEAN[[#This Row],[Quantity]]="", "Quantity Error!", "Q"&amp;ROUNDUP(MONTH(Orders_CLEAN[[#This Row],[OrderDate]])/3,0))</f>
        <v>Q1</v>
      </c>
      <c r="D2662" t="s">
        <v>428</v>
      </c>
      <c r="E2662" t="str">
        <f>_xlfn.XLOOKUP(Orders_CLEAN[[#This Row],[CustomerID]],Customers[CustomerID],Customers[CustomerName])</f>
        <v>Chantelle Steyn</v>
      </c>
      <c r="F2662" t="s">
        <v>195</v>
      </c>
      <c r="G2662" t="str">
        <f>_xlfn.XLOOKUP(Orders_CLEAN[[#This Row],[ProductID]],Products[ProductID],Products[ProductName])</f>
        <v>Printers Model 2</v>
      </c>
      <c r="H2662" t="str">
        <f>_xlfn.XLOOKUP(Orders_CLEAN[[#This Row],[ProductName]],Products[ProductName],Products[Category])</f>
        <v>Technology</v>
      </c>
      <c r="I2662" s="6">
        <f>_xlfn.XLOOKUP(Orders_CLEAN[[#This Row],[ProductID]],Products[ProductID],Products[Cost])</f>
        <v>338.21</v>
      </c>
      <c r="J2662">
        <v>7</v>
      </c>
      <c r="K2662" s="6">
        <v>661.25</v>
      </c>
      <c r="L2662" s="7">
        <v>0</v>
      </c>
      <c r="M2662" t="s">
        <v>27</v>
      </c>
      <c r="N2662" t="s">
        <v>14</v>
      </c>
      <c r="O2662" t="str">
        <f>_xlfn.XLOOKUP(Orders_CLEAN[[#This Row],[Region]],Region_lookup[RegionCode],Region_lookup[RegionName])</f>
        <v>Western Cape</v>
      </c>
      <c r="P2662" t="s">
        <v>15</v>
      </c>
      <c r="Q2662" t="str">
        <f>_xlfn.XLOOKUP(Orders_CLEAN[[#This Row],[EmployeeID]],Employees[EmployeeID],Employees[EmployeeName])</f>
        <v>Anja Fourie</v>
      </c>
      <c r="R2662" s="8">
        <f>Orders_CLEAN[[#This Row],[Quantity]]*Orders_CLEAN[[#This Row],[UnitPrice]]*(1-Orders_CLEAN[[#This Row],[Discount]])</f>
        <v>4628.75</v>
      </c>
      <c r="S2662" s="8">
        <f>Orders_CLEAN[[#This Row],[Cost]]*Orders_CLEAN[[#This Row],[Quantity]]</f>
        <v>2367.4699999999998</v>
      </c>
      <c r="T2662" s="8">
        <f>Orders_CLEAN[[#This Row],[LineTotal]]-Orders_CLEAN[[#This Row],[LineCost]]</f>
        <v>2261.2800000000002</v>
      </c>
      <c r="U2662" s="8" t="str">
        <f>IFERROR(IF(Orders_CLEAN[[#This Row],[Profit]]/Orders_CLEAN[[#This Row],[LineTotal]]&gt;0.3, "High", IF(Orders_CLEAN[[#This Row],[Profit]]/Orders_CLEAN[[#This Row],[LineTotal]]&gt;=0.15, "Medium", "Low")), "Quantity Error!")</f>
        <v>High</v>
      </c>
      <c r="V2662" s="8" t="str">
        <f>IF(COUNTIF(Returns[OrderID], Orders_CLEAN[[#This Row],[OrderID]])&gt;0, "Yes", "No")</f>
        <v>No</v>
      </c>
      <c r="W2662" s="19">
        <f>IF(Orders_CLEAN[[#This Row],[Returned]]="Yes",1,0)</f>
        <v>0</v>
      </c>
    </row>
    <row r="2663" spans="1:23" x14ac:dyDescent="0.2">
      <c r="A2663" t="s">
        <v>3610</v>
      </c>
      <c r="B2663" s="5">
        <v>45782</v>
      </c>
      <c r="C2663" s="5" t="str">
        <f>IF(Orders_CLEAN[[#This Row],[Quantity]]="", "Quantity Error!", "Q"&amp;ROUNDUP(MONTH(Orders_CLEAN[[#This Row],[OrderDate]])/3,0))</f>
        <v>Q2</v>
      </c>
      <c r="D2663" t="s">
        <v>64</v>
      </c>
      <c r="E2663" t="str">
        <f>_xlfn.XLOOKUP(Orders_CLEAN[[#This Row],[CustomerID]],Customers[CustomerID],Customers[CustomerName])</f>
        <v>Bongani Van Der Merwe</v>
      </c>
      <c r="F2663" t="s">
        <v>417</v>
      </c>
      <c r="G2663" t="str">
        <f>_xlfn.XLOOKUP(Orders_CLEAN[[#This Row],[ProductID]],Products[ProductID],Products[ProductName])</f>
        <v>Staplers Model 1</v>
      </c>
      <c r="H2663" t="str">
        <f>_xlfn.XLOOKUP(Orders_CLEAN[[#This Row],[ProductName]],Products[ProductName],Products[Category])</f>
        <v>Office Supplies</v>
      </c>
      <c r="I2663" s="6">
        <f>_xlfn.XLOOKUP(Orders_CLEAN[[#This Row],[ProductID]],Products[ProductID],Products[Cost])</f>
        <v>671.48</v>
      </c>
      <c r="J2663">
        <v>4</v>
      </c>
      <c r="K2663" s="6">
        <v>1240.1099999999999</v>
      </c>
      <c r="L2663" s="7">
        <v>0.2</v>
      </c>
      <c r="M2663" t="s">
        <v>36</v>
      </c>
      <c r="N2663" t="s">
        <v>31</v>
      </c>
      <c r="O2663" t="str">
        <f>_xlfn.XLOOKUP(Orders_CLEAN[[#This Row],[Region]],Region_lookup[RegionCode],Region_lookup[RegionName])</f>
        <v>Gauteng</v>
      </c>
      <c r="P2663" t="s">
        <v>32</v>
      </c>
      <c r="Q2663" t="str">
        <f>_xlfn.XLOOKUP(Orders_CLEAN[[#This Row],[EmployeeID]],Employees[EmployeeID],Employees[EmployeeName])</f>
        <v>Nomvula Mokoena</v>
      </c>
      <c r="R2663" s="8">
        <f>Orders_CLEAN[[#This Row],[Quantity]]*Orders_CLEAN[[#This Row],[UnitPrice]]*(1-Orders_CLEAN[[#This Row],[Discount]])</f>
        <v>3968.3519999999999</v>
      </c>
      <c r="S2663" s="8">
        <f>Orders_CLEAN[[#This Row],[Cost]]*Orders_CLEAN[[#This Row],[Quantity]]</f>
        <v>2685.92</v>
      </c>
      <c r="T2663" s="8">
        <f>Orders_CLEAN[[#This Row],[LineTotal]]-Orders_CLEAN[[#This Row],[LineCost]]</f>
        <v>1282.4319999999998</v>
      </c>
      <c r="U2663" s="8" t="str">
        <f>IFERROR(IF(Orders_CLEAN[[#This Row],[Profit]]/Orders_CLEAN[[#This Row],[LineTotal]]&gt;0.3, "High", IF(Orders_CLEAN[[#This Row],[Profit]]/Orders_CLEAN[[#This Row],[LineTotal]]&gt;=0.15, "Medium", "Low")), "Quantity Error!")</f>
        <v>High</v>
      </c>
      <c r="V2663" s="8" t="str">
        <f>IF(COUNTIF(Returns[OrderID], Orders_CLEAN[[#This Row],[OrderID]])&gt;0, "Yes", "No")</f>
        <v>No</v>
      </c>
      <c r="W2663" s="19">
        <f>IF(Orders_CLEAN[[#This Row],[Returned]]="Yes",1,0)</f>
        <v>0</v>
      </c>
    </row>
    <row r="2664" spans="1:23" x14ac:dyDescent="0.2">
      <c r="A2664" t="s">
        <v>3611</v>
      </c>
      <c r="B2664" s="5">
        <v>45684</v>
      </c>
      <c r="C2664" s="5" t="str">
        <f>IF(Orders_CLEAN[[#This Row],[Quantity]]="", "Quantity Error!", "Q"&amp;ROUNDUP(MONTH(Orders_CLEAN[[#This Row],[OrderDate]])/3,0))</f>
        <v>Q1</v>
      </c>
      <c r="D2664" t="s">
        <v>313</v>
      </c>
      <c r="E2664" t="str">
        <f>_xlfn.XLOOKUP(Orders_CLEAN[[#This Row],[CustomerID]],Customers[CustomerID],Customers[CustomerName])</f>
        <v>Johan Pretorius</v>
      </c>
      <c r="F2664" t="s">
        <v>88</v>
      </c>
      <c r="G2664" t="str">
        <f>_xlfn.XLOOKUP(Orders_CLEAN[[#This Row],[ProductID]],Products[ProductID],Products[ProductName])</f>
        <v>Tables Model 2</v>
      </c>
      <c r="H2664" t="str">
        <f>_xlfn.XLOOKUP(Orders_CLEAN[[#This Row],[ProductName]],Products[ProductName],Products[Category])</f>
        <v>Furniture</v>
      </c>
      <c r="I2664" s="6">
        <f>_xlfn.XLOOKUP(Orders_CLEAN[[#This Row],[ProductID]],Products[ProductID],Products[Cost])</f>
        <v>752.53</v>
      </c>
      <c r="J2664">
        <v>8</v>
      </c>
      <c r="K2664" s="6">
        <v>1018.12</v>
      </c>
      <c r="L2664" s="7">
        <v>0.2</v>
      </c>
      <c r="M2664" t="s">
        <v>13</v>
      </c>
      <c r="N2664" t="s">
        <v>21</v>
      </c>
      <c r="O2664" t="str">
        <f>_xlfn.XLOOKUP(Orders_CLEAN[[#This Row],[Region]],Region_lookup[RegionCode],Region_lookup[RegionName])</f>
        <v>KwaZulu-Natal</v>
      </c>
      <c r="P2664" t="s">
        <v>170</v>
      </c>
      <c r="Q2664" t="str">
        <f>_xlfn.XLOOKUP(Orders_CLEAN[[#This Row],[EmployeeID]],Employees[EmployeeID],Employees[EmployeeName])</f>
        <v>Nomvula Le Roux</v>
      </c>
      <c r="R2664" s="8">
        <f>Orders_CLEAN[[#This Row],[Quantity]]*Orders_CLEAN[[#This Row],[UnitPrice]]*(1-Orders_CLEAN[[#This Row],[Discount]])</f>
        <v>6515.9680000000008</v>
      </c>
      <c r="S2664" s="8">
        <f>Orders_CLEAN[[#This Row],[Cost]]*Orders_CLEAN[[#This Row],[Quantity]]</f>
        <v>6020.24</v>
      </c>
      <c r="T2664" s="8">
        <f>Orders_CLEAN[[#This Row],[LineTotal]]-Orders_CLEAN[[#This Row],[LineCost]]</f>
        <v>495.72800000000097</v>
      </c>
      <c r="U2664" s="8" t="str">
        <f>IFERROR(IF(Orders_CLEAN[[#This Row],[Profit]]/Orders_CLEAN[[#This Row],[LineTotal]]&gt;0.3, "High", IF(Orders_CLEAN[[#This Row],[Profit]]/Orders_CLEAN[[#This Row],[LineTotal]]&gt;=0.15, "Medium", "Low")), "Quantity Error!")</f>
        <v>Low</v>
      </c>
      <c r="V2664" s="8" t="str">
        <f>IF(COUNTIF(Returns[OrderID], Orders_CLEAN[[#This Row],[OrderID]])&gt;0, "Yes", "No")</f>
        <v>No</v>
      </c>
      <c r="W2664" s="19">
        <f>IF(Orders_CLEAN[[#This Row],[Returned]]="Yes",1,0)</f>
        <v>0</v>
      </c>
    </row>
    <row r="2665" spans="1:23" x14ac:dyDescent="0.2">
      <c r="A2665" t="s">
        <v>3612</v>
      </c>
      <c r="B2665" s="5">
        <v>45547</v>
      </c>
      <c r="C2665" s="5" t="str">
        <f>IF(Orders_CLEAN[[#This Row],[Quantity]]="", "Quantity Error!", "Q"&amp;ROUNDUP(MONTH(Orders_CLEAN[[#This Row],[OrderDate]])/3,0))</f>
        <v>Q3</v>
      </c>
      <c r="D2665" t="s">
        <v>328</v>
      </c>
      <c r="E2665" t="str">
        <f>_xlfn.XLOOKUP(Orders_CLEAN[[#This Row],[CustomerID]],Customers[CustomerID],Customers[CustomerName])</f>
        <v>Nomsa Ndlovu</v>
      </c>
      <c r="F2665" t="s">
        <v>55</v>
      </c>
      <c r="G2665" t="str">
        <f>_xlfn.XLOOKUP(Orders_CLEAN[[#This Row],[ProductID]],Products[ProductID],Products[ProductName])</f>
        <v>Paper Model 3</v>
      </c>
      <c r="H2665" t="str">
        <f>_xlfn.XLOOKUP(Orders_CLEAN[[#This Row],[ProductName]],Products[ProductName],Products[Category])</f>
        <v>Office Supplies</v>
      </c>
      <c r="I2665" s="6">
        <f>_xlfn.XLOOKUP(Orders_CLEAN[[#This Row],[ProductID]],Products[ProductID],Products[Cost])</f>
        <v>239.71</v>
      </c>
      <c r="J2665">
        <v>1</v>
      </c>
      <c r="K2665" s="6">
        <v>522.34</v>
      </c>
      <c r="L2665" s="7">
        <v>0</v>
      </c>
      <c r="M2665" t="s">
        <v>62</v>
      </c>
      <c r="N2665" t="s">
        <v>31</v>
      </c>
      <c r="O2665" t="str">
        <f>_xlfn.XLOOKUP(Orders_CLEAN[[#This Row],[Region]],Region_lookup[RegionCode],Region_lookup[RegionName])</f>
        <v>Gauteng</v>
      </c>
      <c r="P2665" t="s">
        <v>32</v>
      </c>
      <c r="Q2665" t="str">
        <f>_xlfn.XLOOKUP(Orders_CLEAN[[#This Row],[EmployeeID]],Employees[EmployeeID],Employees[EmployeeName])</f>
        <v>Nomvula Mokoena</v>
      </c>
      <c r="R2665" s="8">
        <f>Orders_CLEAN[[#This Row],[Quantity]]*Orders_CLEAN[[#This Row],[UnitPrice]]*(1-Orders_CLEAN[[#This Row],[Discount]])</f>
        <v>522.34</v>
      </c>
      <c r="S2665" s="8">
        <f>Orders_CLEAN[[#This Row],[Cost]]*Orders_CLEAN[[#This Row],[Quantity]]</f>
        <v>239.71</v>
      </c>
      <c r="T2665" s="8">
        <f>Orders_CLEAN[[#This Row],[LineTotal]]-Orders_CLEAN[[#This Row],[LineCost]]</f>
        <v>282.63</v>
      </c>
      <c r="U2665" s="8" t="str">
        <f>IFERROR(IF(Orders_CLEAN[[#This Row],[Profit]]/Orders_CLEAN[[#This Row],[LineTotal]]&gt;0.3, "High", IF(Orders_CLEAN[[#This Row],[Profit]]/Orders_CLEAN[[#This Row],[LineTotal]]&gt;=0.15, "Medium", "Low")), "Quantity Error!")</f>
        <v>High</v>
      </c>
      <c r="V2665" s="8" t="str">
        <f>IF(COUNTIF(Returns[OrderID], Orders_CLEAN[[#This Row],[OrderID]])&gt;0, "Yes", "No")</f>
        <v>No</v>
      </c>
      <c r="W2665" s="19">
        <f>IF(Orders_CLEAN[[#This Row],[Returned]]="Yes",1,0)</f>
        <v>0</v>
      </c>
    </row>
    <row r="2666" spans="1:23" x14ac:dyDescent="0.2">
      <c r="A2666" t="s">
        <v>3613</v>
      </c>
      <c r="B2666" s="5">
        <v>45764</v>
      </c>
      <c r="C2666" s="5" t="str">
        <f>IF(Orders_CLEAN[[#This Row],[Quantity]]="", "Quantity Error!", "Q"&amp;ROUNDUP(MONTH(Orders_CLEAN[[#This Row],[OrderDate]])/3,0))</f>
        <v>Q2</v>
      </c>
      <c r="D2666" t="s">
        <v>285</v>
      </c>
      <c r="E2666" t="str">
        <f>_xlfn.XLOOKUP(Orders_CLEAN[[#This Row],[CustomerID]],Customers[CustomerID],Customers[CustomerName])</f>
        <v>Francois Fourie</v>
      </c>
      <c r="F2666" t="s">
        <v>100</v>
      </c>
      <c r="G2666" t="str">
        <f>_xlfn.XLOOKUP(Orders_CLEAN[[#This Row],[ProductID]],Products[ProductID],Products[ProductName])</f>
        <v>Printers Model 1</v>
      </c>
      <c r="H2666" t="str">
        <f>_xlfn.XLOOKUP(Orders_CLEAN[[#This Row],[ProductName]],Products[ProductName],Products[Category])</f>
        <v>Technology</v>
      </c>
      <c r="I2666" s="6">
        <f>_xlfn.XLOOKUP(Orders_CLEAN[[#This Row],[ProductID]],Products[ProductID],Products[Cost])</f>
        <v>595.79999999999995</v>
      </c>
      <c r="J2666">
        <v>7</v>
      </c>
      <c r="K2666" s="6">
        <v>1280.18</v>
      </c>
      <c r="L2666" s="7">
        <v>0.1</v>
      </c>
      <c r="M2666" t="s">
        <v>13</v>
      </c>
      <c r="N2666" t="s">
        <v>31</v>
      </c>
      <c r="O2666" t="str">
        <f>_xlfn.XLOOKUP(Orders_CLEAN[[#This Row],[Region]],Region_lookup[RegionCode],Region_lookup[RegionName])</f>
        <v>Gauteng</v>
      </c>
      <c r="P2666" t="s">
        <v>32</v>
      </c>
      <c r="Q2666" t="str">
        <f>_xlfn.XLOOKUP(Orders_CLEAN[[#This Row],[EmployeeID]],Employees[EmployeeID],Employees[EmployeeName])</f>
        <v>Nomvula Mokoena</v>
      </c>
      <c r="R2666" s="8">
        <f>Orders_CLEAN[[#This Row],[Quantity]]*Orders_CLEAN[[#This Row],[UnitPrice]]*(1-Orders_CLEAN[[#This Row],[Discount]])</f>
        <v>8065.134</v>
      </c>
      <c r="S2666" s="8">
        <f>Orders_CLEAN[[#This Row],[Cost]]*Orders_CLEAN[[#This Row],[Quantity]]</f>
        <v>4170.5999999999995</v>
      </c>
      <c r="T2666" s="8">
        <f>Orders_CLEAN[[#This Row],[LineTotal]]-Orders_CLEAN[[#This Row],[LineCost]]</f>
        <v>3894.5340000000006</v>
      </c>
      <c r="U2666" s="8" t="str">
        <f>IFERROR(IF(Orders_CLEAN[[#This Row],[Profit]]/Orders_CLEAN[[#This Row],[LineTotal]]&gt;0.3, "High", IF(Orders_CLEAN[[#This Row],[Profit]]/Orders_CLEAN[[#This Row],[LineTotal]]&gt;=0.15, "Medium", "Low")), "Quantity Error!")</f>
        <v>High</v>
      </c>
      <c r="V2666" s="8" t="str">
        <f>IF(COUNTIF(Returns[OrderID], Orders_CLEAN[[#This Row],[OrderID]])&gt;0, "Yes", "No")</f>
        <v>No</v>
      </c>
      <c r="W2666" s="19">
        <f>IF(Orders_CLEAN[[#This Row],[Returned]]="Yes",1,0)</f>
        <v>0</v>
      </c>
    </row>
    <row r="2667" spans="1:23" x14ac:dyDescent="0.2">
      <c r="A2667" t="s">
        <v>3614</v>
      </c>
      <c r="B2667" s="5">
        <v>45618</v>
      </c>
      <c r="C2667" s="5" t="str">
        <f>IF(Orders_CLEAN[[#This Row],[Quantity]]="", "Quantity Error!", "Q"&amp;ROUNDUP(MONTH(Orders_CLEAN[[#This Row],[OrderDate]])/3,0))</f>
        <v>Q4</v>
      </c>
      <c r="D2667" t="s">
        <v>218</v>
      </c>
      <c r="E2667" t="str">
        <f>_xlfn.XLOOKUP(Orders_CLEAN[[#This Row],[CustomerID]],Customers[CustomerID],Customers[CustomerName])</f>
        <v>Anja Mbatha</v>
      </c>
      <c r="F2667" t="s">
        <v>118</v>
      </c>
      <c r="G2667" t="str">
        <f>_xlfn.XLOOKUP(Orders_CLEAN[[#This Row],[ProductID]],Products[ProductID],Products[ProductName])</f>
        <v>Paper Model 1</v>
      </c>
      <c r="H2667" t="str">
        <f>_xlfn.XLOOKUP(Orders_CLEAN[[#This Row],[ProductName]],Products[ProductName],Products[Category])</f>
        <v>Office Supplies</v>
      </c>
      <c r="I2667" s="6">
        <f>_xlfn.XLOOKUP(Orders_CLEAN[[#This Row],[ProductID]],Products[ProductID],Products[Cost])</f>
        <v>193.58</v>
      </c>
      <c r="J2667">
        <v>4</v>
      </c>
      <c r="K2667" s="6">
        <v>347.15</v>
      </c>
      <c r="L2667" s="7">
        <v>0</v>
      </c>
      <c r="M2667" t="s">
        <v>27</v>
      </c>
      <c r="N2667" t="s">
        <v>31</v>
      </c>
      <c r="O2667" t="str">
        <f>_xlfn.XLOOKUP(Orders_CLEAN[[#This Row],[Region]],Region_lookup[RegionCode],Region_lookup[RegionName])</f>
        <v>Gauteng</v>
      </c>
      <c r="P2667" t="s">
        <v>52</v>
      </c>
      <c r="Q2667" t="str">
        <f>_xlfn.XLOOKUP(Orders_CLEAN[[#This Row],[EmployeeID]],Employees[EmployeeID],Employees[EmployeeName])</f>
        <v>Precious Mbatha</v>
      </c>
      <c r="R2667" s="8">
        <f>Orders_CLEAN[[#This Row],[Quantity]]*Orders_CLEAN[[#This Row],[UnitPrice]]*(1-Orders_CLEAN[[#This Row],[Discount]])</f>
        <v>1388.6</v>
      </c>
      <c r="S2667" s="8">
        <f>Orders_CLEAN[[#This Row],[Cost]]*Orders_CLEAN[[#This Row],[Quantity]]</f>
        <v>774.32</v>
      </c>
      <c r="T2667" s="8">
        <f>Orders_CLEAN[[#This Row],[LineTotal]]-Orders_CLEAN[[#This Row],[LineCost]]</f>
        <v>614.27999999999986</v>
      </c>
      <c r="U2667" s="8" t="str">
        <f>IFERROR(IF(Orders_CLEAN[[#This Row],[Profit]]/Orders_CLEAN[[#This Row],[LineTotal]]&gt;0.3, "High", IF(Orders_CLEAN[[#This Row],[Profit]]/Orders_CLEAN[[#This Row],[LineTotal]]&gt;=0.15, "Medium", "Low")), "Quantity Error!")</f>
        <v>High</v>
      </c>
      <c r="V2667" s="8" t="str">
        <f>IF(COUNTIF(Returns[OrderID], Orders_CLEAN[[#This Row],[OrderID]])&gt;0, "Yes", "No")</f>
        <v>No</v>
      </c>
      <c r="W2667" s="19">
        <f>IF(Orders_CLEAN[[#This Row],[Returned]]="Yes",1,0)</f>
        <v>0</v>
      </c>
    </row>
    <row r="2668" spans="1:23" x14ac:dyDescent="0.2">
      <c r="A2668" t="s">
        <v>3616</v>
      </c>
      <c r="B2668" s="5">
        <v>45828</v>
      </c>
      <c r="C2668" s="5" t="str">
        <f>IF(Orders_CLEAN[[#This Row],[Quantity]]="", "Quantity Error!", "Q"&amp;ROUNDUP(MONTH(Orders_CLEAN[[#This Row],[OrderDate]])/3,0))</f>
        <v>Q2</v>
      </c>
      <c r="D2668" t="s">
        <v>723</v>
      </c>
      <c r="E2668" t="str">
        <f>_xlfn.XLOOKUP(Orders_CLEAN[[#This Row],[CustomerID]],Customers[CustomerID],Customers[CustomerName])</f>
        <v>Palesa Molefe</v>
      </c>
      <c r="F2668" t="s">
        <v>216</v>
      </c>
      <c r="G2668" t="str">
        <f>_xlfn.XLOOKUP(Orders_CLEAN[[#This Row],[ProductID]],Products[ProductID],Products[ProductName])</f>
        <v>Pens Model 1</v>
      </c>
      <c r="H2668" t="str">
        <f>_xlfn.XLOOKUP(Orders_CLEAN[[#This Row],[ProductName]],Products[ProductName],Products[Category])</f>
        <v>Office Supplies</v>
      </c>
      <c r="I2668" s="6">
        <f>_xlfn.XLOOKUP(Orders_CLEAN[[#This Row],[ProductID]],Products[ProductID],Products[Cost])</f>
        <v>640.09</v>
      </c>
      <c r="J2668">
        <v>1</v>
      </c>
      <c r="K2668" s="6">
        <v>1169.26</v>
      </c>
      <c r="L2668" s="7">
        <v>0</v>
      </c>
      <c r="M2668" t="s">
        <v>36</v>
      </c>
      <c r="N2668" t="s">
        <v>21</v>
      </c>
      <c r="O2668" t="str">
        <f>_xlfn.XLOOKUP(Orders_CLEAN[[#This Row],[Region]],Region_lookup[RegionCode],Region_lookup[RegionName])</f>
        <v>KwaZulu-Natal</v>
      </c>
      <c r="P2668" t="s">
        <v>97</v>
      </c>
      <c r="Q2668" t="str">
        <f>_xlfn.XLOOKUP(Orders_CLEAN[[#This Row],[EmployeeID]],Employees[EmployeeID],Employees[EmployeeName])</f>
        <v>Bongani Sithole</v>
      </c>
      <c r="R2668" s="8">
        <f>Orders_CLEAN[[#This Row],[Quantity]]*Orders_CLEAN[[#This Row],[UnitPrice]]*(1-Orders_CLEAN[[#This Row],[Discount]])</f>
        <v>1169.26</v>
      </c>
      <c r="S2668" s="8">
        <f>Orders_CLEAN[[#This Row],[Cost]]*Orders_CLEAN[[#This Row],[Quantity]]</f>
        <v>640.09</v>
      </c>
      <c r="T2668" s="8">
        <f>Orders_CLEAN[[#This Row],[LineTotal]]-Orders_CLEAN[[#This Row],[LineCost]]</f>
        <v>529.16999999999996</v>
      </c>
      <c r="U2668" s="8" t="str">
        <f>IFERROR(IF(Orders_CLEAN[[#This Row],[Profit]]/Orders_CLEAN[[#This Row],[LineTotal]]&gt;0.3, "High", IF(Orders_CLEAN[[#This Row],[Profit]]/Orders_CLEAN[[#This Row],[LineTotal]]&gt;=0.15, "Medium", "Low")), "Quantity Error!")</f>
        <v>High</v>
      </c>
      <c r="V2668" s="8" t="str">
        <f>IF(COUNTIF(Returns[OrderID], Orders_CLEAN[[#This Row],[OrderID]])&gt;0, "Yes", "No")</f>
        <v>No</v>
      </c>
      <c r="W2668" s="19">
        <f>IF(Orders_CLEAN[[#This Row],[Returned]]="Yes",1,0)</f>
        <v>0</v>
      </c>
    </row>
    <row r="2669" spans="1:23" x14ac:dyDescent="0.2">
      <c r="A2669" t="s">
        <v>3617</v>
      </c>
      <c r="B2669" s="5">
        <v>45408</v>
      </c>
      <c r="C2669" s="5" t="str">
        <f>IF(Orders_CLEAN[[#This Row],[Quantity]]="", "Quantity Error!", "Q"&amp;ROUNDUP(MONTH(Orders_CLEAN[[#This Row],[OrderDate]])/3,0))</f>
        <v>Q2</v>
      </c>
      <c r="D2669" t="s">
        <v>54</v>
      </c>
      <c r="E2669" t="str">
        <f>_xlfn.XLOOKUP(Orders_CLEAN[[#This Row],[CustomerID]],Customers[CustomerID],Customers[CustomerName])</f>
        <v>Precious Venter</v>
      </c>
      <c r="F2669" t="s">
        <v>166</v>
      </c>
      <c r="G2669" t="str">
        <f>_xlfn.XLOOKUP(Orders_CLEAN[[#This Row],[ProductID]],Products[ProductID],Products[ProductName])</f>
        <v>Monitors Model 2</v>
      </c>
      <c r="H2669" t="str">
        <f>_xlfn.XLOOKUP(Orders_CLEAN[[#This Row],[ProductName]],Products[ProductName],Products[Category])</f>
        <v>Technology</v>
      </c>
      <c r="I2669" s="6">
        <f>_xlfn.XLOOKUP(Orders_CLEAN[[#This Row],[ProductID]],Products[ProductID],Products[Cost])</f>
        <v>396.64</v>
      </c>
      <c r="J2669">
        <v>1</v>
      </c>
      <c r="K2669" s="6">
        <v>532.41999999999996</v>
      </c>
      <c r="L2669" s="7">
        <v>0.05</v>
      </c>
      <c r="M2669" t="s">
        <v>62</v>
      </c>
      <c r="N2669" t="s">
        <v>21</v>
      </c>
      <c r="O2669" t="str">
        <f>_xlfn.XLOOKUP(Orders_CLEAN[[#This Row],[Region]],Region_lookup[RegionCode],Region_lookup[RegionName])</f>
        <v>KwaZulu-Natal</v>
      </c>
      <c r="P2669" t="s">
        <v>22</v>
      </c>
      <c r="Q2669" t="str">
        <f>_xlfn.XLOOKUP(Orders_CLEAN[[#This Row],[EmployeeID]],Employees[EmployeeID],Employees[EmployeeName])</f>
        <v>Thabo Le Roux</v>
      </c>
      <c r="R2669" s="8">
        <f>Orders_CLEAN[[#This Row],[Quantity]]*Orders_CLEAN[[#This Row],[UnitPrice]]*(1-Orders_CLEAN[[#This Row],[Discount]])</f>
        <v>505.79899999999992</v>
      </c>
      <c r="S2669" s="8">
        <f>Orders_CLEAN[[#This Row],[Cost]]*Orders_CLEAN[[#This Row],[Quantity]]</f>
        <v>396.64</v>
      </c>
      <c r="T2669" s="8">
        <f>Orders_CLEAN[[#This Row],[LineTotal]]-Orders_CLEAN[[#This Row],[LineCost]]</f>
        <v>109.15899999999993</v>
      </c>
      <c r="U2669" s="8" t="str">
        <f>IFERROR(IF(Orders_CLEAN[[#This Row],[Profit]]/Orders_CLEAN[[#This Row],[LineTotal]]&gt;0.3, "High", IF(Orders_CLEAN[[#This Row],[Profit]]/Orders_CLEAN[[#This Row],[LineTotal]]&gt;=0.15, "Medium", "Low")), "Quantity Error!")</f>
        <v>Medium</v>
      </c>
      <c r="V2669" s="8" t="str">
        <f>IF(COUNTIF(Returns[OrderID], Orders_CLEAN[[#This Row],[OrderID]])&gt;0, "Yes", "No")</f>
        <v>No</v>
      </c>
      <c r="W2669" s="19">
        <f>IF(Orders_CLEAN[[#This Row],[Returned]]="Yes",1,0)</f>
        <v>0</v>
      </c>
    </row>
    <row r="2670" spans="1:23" x14ac:dyDescent="0.2">
      <c r="A2670" t="s">
        <v>3619</v>
      </c>
      <c r="B2670" s="5">
        <v>45520</v>
      </c>
      <c r="C2670" s="5" t="str">
        <f>IF(Orders_CLEAN[[#This Row],[Quantity]]="", "Quantity Error!", "Q"&amp;ROUNDUP(MONTH(Orders_CLEAN[[#This Row],[OrderDate]])/3,0))</f>
        <v>Q3</v>
      </c>
      <c r="D2670" t="s">
        <v>198</v>
      </c>
      <c r="E2670" t="str">
        <f>_xlfn.XLOOKUP(Orders_CLEAN[[#This Row],[CustomerID]],Customers[CustomerID],Customers[CustomerName])</f>
        <v>Nomsa Mahlangu</v>
      </c>
      <c r="F2670" t="s">
        <v>195</v>
      </c>
      <c r="G2670" t="str">
        <f>_xlfn.XLOOKUP(Orders_CLEAN[[#This Row],[ProductID]],Products[ProductID],Products[ProductName])</f>
        <v>Printers Model 2</v>
      </c>
      <c r="H2670" t="str">
        <f>_xlfn.XLOOKUP(Orders_CLEAN[[#This Row],[ProductName]],Products[ProductName],Products[Category])</f>
        <v>Technology</v>
      </c>
      <c r="I2670" s="6">
        <f>_xlfn.XLOOKUP(Orders_CLEAN[[#This Row],[ProductID]],Products[ProductID],Products[Cost])</f>
        <v>338.21</v>
      </c>
      <c r="J2670">
        <v>9</v>
      </c>
      <c r="K2670" s="6">
        <v>661.25</v>
      </c>
      <c r="L2670" s="7">
        <v>0.2</v>
      </c>
      <c r="M2670" t="s">
        <v>27</v>
      </c>
      <c r="N2670" t="s">
        <v>47</v>
      </c>
      <c r="O2670" t="str">
        <f>_xlfn.XLOOKUP(Orders_CLEAN[[#This Row],[Region]],Region_lookup[RegionCode],Region_lookup[RegionName])</f>
        <v>Eastern Cape</v>
      </c>
      <c r="P2670" t="s">
        <v>75</v>
      </c>
      <c r="Q2670" t="str">
        <f>_xlfn.XLOOKUP(Orders_CLEAN[[#This Row],[EmployeeID]],Employees[EmployeeID],Employees[EmployeeName])</f>
        <v>Francois Steyn</v>
      </c>
      <c r="R2670" s="8">
        <f>Orders_CLEAN[[#This Row],[Quantity]]*Orders_CLEAN[[#This Row],[UnitPrice]]*(1-Orders_CLEAN[[#This Row],[Discount]])</f>
        <v>4761</v>
      </c>
      <c r="S2670" s="8">
        <f>Orders_CLEAN[[#This Row],[Cost]]*Orders_CLEAN[[#This Row],[Quantity]]</f>
        <v>3043.89</v>
      </c>
      <c r="T2670" s="8">
        <f>Orders_CLEAN[[#This Row],[LineTotal]]-Orders_CLEAN[[#This Row],[LineCost]]</f>
        <v>1717.1100000000001</v>
      </c>
      <c r="U2670" s="8" t="str">
        <f>IFERROR(IF(Orders_CLEAN[[#This Row],[Profit]]/Orders_CLEAN[[#This Row],[LineTotal]]&gt;0.3, "High", IF(Orders_CLEAN[[#This Row],[Profit]]/Orders_CLEAN[[#This Row],[LineTotal]]&gt;=0.15, "Medium", "Low")), "Quantity Error!")</f>
        <v>High</v>
      </c>
      <c r="V2670" s="8" t="str">
        <f>IF(COUNTIF(Returns[OrderID], Orders_CLEAN[[#This Row],[OrderID]])&gt;0, "Yes", "No")</f>
        <v>No</v>
      </c>
      <c r="W2670" s="19">
        <f>IF(Orders_CLEAN[[#This Row],[Returned]]="Yes",1,0)</f>
        <v>0</v>
      </c>
    </row>
    <row r="2671" spans="1:23" x14ac:dyDescent="0.2">
      <c r="A2671" t="s">
        <v>3620</v>
      </c>
      <c r="B2671" s="5">
        <v>45808</v>
      </c>
      <c r="C2671" s="5" t="str">
        <f>IF(Orders_CLEAN[[#This Row],[Quantity]]="", "Quantity Error!", "Q"&amp;ROUNDUP(MONTH(Orders_CLEAN[[#This Row],[OrderDate]])/3,0))</f>
        <v>Q2</v>
      </c>
      <c r="D2671" t="s">
        <v>254</v>
      </c>
      <c r="E2671" t="str">
        <f>_xlfn.XLOOKUP(Orders_CLEAN[[#This Row],[CustomerID]],Customers[CustomerID],Customers[CustomerName])</f>
        <v>Werner Sithole</v>
      </c>
      <c r="F2671" t="s">
        <v>192</v>
      </c>
      <c r="G2671" t="str">
        <f>_xlfn.XLOOKUP(Orders_CLEAN[[#This Row],[ProductID]],Products[ProductID],Products[ProductName])</f>
        <v>Laptops Model 1</v>
      </c>
      <c r="H2671" t="str">
        <f>_xlfn.XLOOKUP(Orders_CLEAN[[#This Row],[ProductName]],Products[ProductName],Products[Category])</f>
        <v>Technology</v>
      </c>
      <c r="I2671" s="6">
        <f>_xlfn.XLOOKUP(Orders_CLEAN[[#This Row],[ProductID]],Products[ProductID],Products[Cost])</f>
        <v>732.63</v>
      </c>
      <c r="J2671">
        <v>1</v>
      </c>
      <c r="K2671" s="6">
        <v>1069.8599999999999</v>
      </c>
      <c r="L2671" s="7">
        <v>0</v>
      </c>
      <c r="M2671" t="s">
        <v>27</v>
      </c>
      <c r="N2671" t="s">
        <v>21</v>
      </c>
      <c r="O2671" t="str">
        <f>_xlfn.XLOOKUP(Orders_CLEAN[[#This Row],[Region]],Region_lookup[RegionCode],Region_lookup[RegionName])</f>
        <v>KwaZulu-Natal</v>
      </c>
      <c r="P2671" t="s">
        <v>97</v>
      </c>
      <c r="Q2671" t="str">
        <f>_xlfn.XLOOKUP(Orders_CLEAN[[#This Row],[EmployeeID]],Employees[EmployeeID],Employees[EmployeeName])</f>
        <v>Bongani Sithole</v>
      </c>
      <c r="R2671" s="8">
        <f>Orders_CLEAN[[#This Row],[Quantity]]*Orders_CLEAN[[#This Row],[UnitPrice]]*(1-Orders_CLEAN[[#This Row],[Discount]])</f>
        <v>1069.8599999999999</v>
      </c>
      <c r="S2671" s="8">
        <f>Orders_CLEAN[[#This Row],[Cost]]*Orders_CLEAN[[#This Row],[Quantity]]</f>
        <v>732.63</v>
      </c>
      <c r="T2671" s="8">
        <f>Orders_CLEAN[[#This Row],[LineTotal]]-Orders_CLEAN[[#This Row],[LineCost]]</f>
        <v>337.2299999999999</v>
      </c>
      <c r="U2671" s="8" t="str">
        <f>IFERROR(IF(Orders_CLEAN[[#This Row],[Profit]]/Orders_CLEAN[[#This Row],[LineTotal]]&gt;0.3, "High", IF(Orders_CLEAN[[#This Row],[Profit]]/Orders_CLEAN[[#This Row],[LineTotal]]&gt;=0.15, "Medium", "Low")), "Quantity Error!")</f>
        <v>High</v>
      </c>
      <c r="V2671" s="8" t="str">
        <f>IF(COUNTIF(Returns[OrderID], Orders_CLEAN[[#This Row],[OrderID]])&gt;0, "Yes", "No")</f>
        <v>No</v>
      </c>
      <c r="W2671" s="19">
        <f>IF(Orders_CLEAN[[#This Row],[Returned]]="Yes",1,0)</f>
        <v>0</v>
      </c>
    </row>
    <row r="2672" spans="1:23" x14ac:dyDescent="0.2">
      <c r="A2672" t="s">
        <v>3621</v>
      </c>
      <c r="B2672" s="5">
        <v>45470</v>
      </c>
      <c r="C2672" s="5" t="str">
        <f>IF(Orders_CLEAN[[#This Row],[Quantity]]="", "Quantity Error!", "Q"&amp;ROUNDUP(MONTH(Orders_CLEAN[[#This Row],[OrderDate]])/3,0))</f>
        <v>Q2</v>
      </c>
      <c r="D2672" t="s">
        <v>644</v>
      </c>
      <c r="E2672" t="str">
        <f>_xlfn.XLOOKUP(Orders_CLEAN[[#This Row],[CustomerID]],Customers[CustomerID],Customers[CustomerName])</f>
        <v>Nomvula Botha</v>
      </c>
      <c r="F2672" t="s">
        <v>329</v>
      </c>
      <c r="G2672" t="str">
        <f>_xlfn.XLOOKUP(Orders_CLEAN[[#This Row],[ProductID]],Products[ProductID],Products[ProductName])</f>
        <v>Chairs Model 3</v>
      </c>
      <c r="H2672" t="str">
        <f>_xlfn.XLOOKUP(Orders_CLEAN[[#This Row],[ProductName]],Products[ProductName],Products[Category])</f>
        <v>Furniture</v>
      </c>
      <c r="I2672" s="6">
        <f>_xlfn.XLOOKUP(Orders_CLEAN[[#This Row],[ProductID]],Products[ProductID],Products[Cost])</f>
        <v>688.81</v>
      </c>
      <c r="J2672">
        <v>9</v>
      </c>
      <c r="K2672" s="6">
        <v>1334.92</v>
      </c>
      <c r="L2672" s="7">
        <v>0</v>
      </c>
      <c r="M2672" t="s">
        <v>27</v>
      </c>
      <c r="N2672" t="s">
        <v>14</v>
      </c>
      <c r="O2672" t="str">
        <f>_xlfn.XLOOKUP(Orders_CLEAN[[#This Row],[Region]],Region_lookup[RegionCode],Region_lookup[RegionName])</f>
        <v>Western Cape</v>
      </c>
      <c r="P2672" t="s">
        <v>15</v>
      </c>
      <c r="Q2672" t="str">
        <f>_xlfn.XLOOKUP(Orders_CLEAN[[#This Row],[EmployeeID]],Employees[EmployeeID],Employees[EmployeeName])</f>
        <v>Anja Fourie</v>
      </c>
      <c r="R2672" s="8">
        <f>Orders_CLEAN[[#This Row],[Quantity]]*Orders_CLEAN[[#This Row],[UnitPrice]]*(1-Orders_CLEAN[[#This Row],[Discount]])</f>
        <v>12014.28</v>
      </c>
      <c r="S2672" s="8">
        <f>Orders_CLEAN[[#This Row],[Cost]]*Orders_CLEAN[[#This Row],[Quantity]]</f>
        <v>6199.2899999999991</v>
      </c>
      <c r="T2672" s="8">
        <f>Orders_CLEAN[[#This Row],[LineTotal]]-Orders_CLEAN[[#This Row],[LineCost]]</f>
        <v>5814.9900000000016</v>
      </c>
      <c r="U2672" s="8" t="str">
        <f>IFERROR(IF(Orders_CLEAN[[#This Row],[Profit]]/Orders_CLEAN[[#This Row],[LineTotal]]&gt;0.3, "High", IF(Orders_CLEAN[[#This Row],[Profit]]/Orders_CLEAN[[#This Row],[LineTotal]]&gt;=0.15, "Medium", "Low")), "Quantity Error!")</f>
        <v>High</v>
      </c>
      <c r="V2672" s="8" t="str">
        <f>IF(COUNTIF(Returns[OrderID], Orders_CLEAN[[#This Row],[OrderID]])&gt;0, "Yes", "No")</f>
        <v>No</v>
      </c>
      <c r="W2672" s="19">
        <f>IF(Orders_CLEAN[[#This Row],[Returned]]="Yes",1,0)</f>
        <v>0</v>
      </c>
    </row>
    <row r="2673" spans="1:23" x14ac:dyDescent="0.2">
      <c r="A2673" t="s">
        <v>3622</v>
      </c>
      <c r="B2673" s="5">
        <v>45542</v>
      </c>
      <c r="C2673" s="5" t="str">
        <f>IF(Orders_CLEAN[[#This Row],[Quantity]]="", "Quantity Error!", "Q"&amp;ROUNDUP(MONTH(Orders_CLEAN[[#This Row],[OrderDate]])/3,0))</f>
        <v>Q3</v>
      </c>
      <c r="D2673" t="s">
        <v>347</v>
      </c>
      <c r="E2673" t="str">
        <f>_xlfn.XLOOKUP(Orders_CLEAN[[#This Row],[CustomerID]],Customers[CustomerID],Customers[CustomerName])</f>
        <v>Bongani Molefe</v>
      </c>
      <c r="F2673" t="s">
        <v>413</v>
      </c>
      <c r="G2673" t="str">
        <f>_xlfn.XLOOKUP(Orders_CLEAN[[#This Row],[ProductID]],Products[ProductID],Products[ProductName])</f>
        <v>Monitors Model 4</v>
      </c>
      <c r="H2673" t="str">
        <f>_xlfn.XLOOKUP(Orders_CLEAN[[#This Row],[ProductName]],Products[ProductName],Products[Category])</f>
        <v>Technology</v>
      </c>
      <c r="I2673" s="6">
        <f>_xlfn.XLOOKUP(Orders_CLEAN[[#This Row],[ProductID]],Products[ProductID],Products[Cost])</f>
        <v>365.65</v>
      </c>
      <c r="J2673">
        <v>11</v>
      </c>
      <c r="K2673" s="6">
        <v>689.97</v>
      </c>
      <c r="L2673" s="7">
        <v>0.05</v>
      </c>
      <c r="M2673" t="s">
        <v>27</v>
      </c>
      <c r="N2673" t="s">
        <v>47</v>
      </c>
      <c r="O2673" t="str">
        <f>_xlfn.XLOOKUP(Orders_CLEAN[[#This Row],[Region]],Region_lookup[RegionCode],Region_lookup[RegionName])</f>
        <v>Eastern Cape</v>
      </c>
      <c r="P2673" t="s">
        <v>75</v>
      </c>
      <c r="Q2673" t="str">
        <f>_xlfn.XLOOKUP(Orders_CLEAN[[#This Row],[EmployeeID]],Employees[EmployeeID],Employees[EmployeeName])</f>
        <v>Francois Steyn</v>
      </c>
      <c r="R2673" s="8">
        <f>Orders_CLEAN[[#This Row],[Quantity]]*Orders_CLEAN[[#This Row],[UnitPrice]]*(1-Orders_CLEAN[[#This Row],[Discount]])</f>
        <v>7210.1864999999998</v>
      </c>
      <c r="S2673" s="8">
        <f>Orders_CLEAN[[#This Row],[Cost]]*Orders_CLEAN[[#This Row],[Quantity]]</f>
        <v>4022.1499999999996</v>
      </c>
      <c r="T2673" s="8">
        <f>Orders_CLEAN[[#This Row],[LineTotal]]-Orders_CLEAN[[#This Row],[LineCost]]</f>
        <v>3188.0365000000002</v>
      </c>
      <c r="U2673" s="8" t="str">
        <f>IFERROR(IF(Orders_CLEAN[[#This Row],[Profit]]/Orders_CLEAN[[#This Row],[LineTotal]]&gt;0.3, "High", IF(Orders_CLEAN[[#This Row],[Profit]]/Orders_CLEAN[[#This Row],[LineTotal]]&gt;=0.15, "Medium", "Low")), "Quantity Error!")</f>
        <v>High</v>
      </c>
      <c r="V2673" s="8" t="str">
        <f>IF(COUNTIF(Returns[OrderID], Orders_CLEAN[[#This Row],[OrderID]])&gt;0, "Yes", "No")</f>
        <v>No</v>
      </c>
      <c r="W2673" s="19">
        <f>IF(Orders_CLEAN[[#This Row],[Returned]]="Yes",1,0)</f>
        <v>0</v>
      </c>
    </row>
    <row r="2674" spans="1:23" x14ac:dyDescent="0.2">
      <c r="A2674" t="s">
        <v>3623</v>
      </c>
      <c r="B2674" s="5">
        <v>45638</v>
      </c>
      <c r="C2674" s="5" t="str">
        <f>IF(Orders_CLEAN[[#This Row],[Quantity]]="", "Quantity Error!", "Q"&amp;ROUNDUP(MONTH(Orders_CLEAN[[#This Row],[OrderDate]])/3,0))</f>
        <v>Q4</v>
      </c>
      <c r="D2674" t="s">
        <v>187</v>
      </c>
      <c r="E2674" t="str">
        <f>_xlfn.XLOOKUP(Orders_CLEAN[[#This Row],[CustomerID]],Customers[CustomerID],Customers[CustomerName])</f>
        <v>Pieter Joubert</v>
      </c>
      <c r="F2674" t="s">
        <v>417</v>
      </c>
      <c r="G2674" t="str">
        <f>_xlfn.XLOOKUP(Orders_CLEAN[[#This Row],[ProductID]],Products[ProductID],Products[ProductName])</f>
        <v>Staplers Model 1</v>
      </c>
      <c r="H2674" t="str">
        <f>_xlfn.XLOOKUP(Orders_CLEAN[[#This Row],[ProductName]],Products[ProductName],Products[Category])</f>
        <v>Office Supplies</v>
      </c>
      <c r="I2674" s="6">
        <f>_xlfn.XLOOKUP(Orders_CLEAN[[#This Row],[ProductID]],Products[ProductID],Products[Cost])</f>
        <v>671.48</v>
      </c>
      <c r="J2674">
        <v>4</v>
      </c>
      <c r="K2674" s="6">
        <v>1240.1099999999999</v>
      </c>
      <c r="L2674" s="7">
        <v>0</v>
      </c>
      <c r="M2674" t="s">
        <v>27</v>
      </c>
      <c r="N2674" t="s">
        <v>14</v>
      </c>
      <c r="O2674" t="str">
        <f>_xlfn.XLOOKUP(Orders_CLEAN[[#This Row],[Region]],Region_lookup[RegionCode],Region_lookup[RegionName])</f>
        <v>Western Cape</v>
      </c>
      <c r="P2674" t="s">
        <v>93</v>
      </c>
      <c r="Q2674" t="str">
        <f>_xlfn.XLOOKUP(Orders_CLEAN[[#This Row],[EmployeeID]],Employees[EmployeeID],Employees[EmployeeName])</f>
        <v>Anja Zulu</v>
      </c>
      <c r="R2674" s="8">
        <f>Orders_CLEAN[[#This Row],[Quantity]]*Orders_CLEAN[[#This Row],[UnitPrice]]*(1-Orders_CLEAN[[#This Row],[Discount]])</f>
        <v>4960.4399999999996</v>
      </c>
      <c r="S2674" s="8">
        <f>Orders_CLEAN[[#This Row],[Cost]]*Orders_CLEAN[[#This Row],[Quantity]]</f>
        <v>2685.92</v>
      </c>
      <c r="T2674" s="8">
        <f>Orders_CLEAN[[#This Row],[LineTotal]]-Orders_CLEAN[[#This Row],[LineCost]]</f>
        <v>2274.5199999999995</v>
      </c>
      <c r="U2674" s="8" t="str">
        <f>IFERROR(IF(Orders_CLEAN[[#This Row],[Profit]]/Orders_CLEAN[[#This Row],[LineTotal]]&gt;0.3, "High", IF(Orders_CLEAN[[#This Row],[Profit]]/Orders_CLEAN[[#This Row],[LineTotal]]&gt;=0.15, "Medium", "Low")), "Quantity Error!")</f>
        <v>High</v>
      </c>
      <c r="V2674" s="8" t="str">
        <f>IF(COUNTIF(Returns[OrderID], Orders_CLEAN[[#This Row],[OrderID]])&gt;0, "Yes", "No")</f>
        <v>No</v>
      </c>
      <c r="W2674" s="19">
        <f>IF(Orders_CLEAN[[#This Row],[Returned]]="Yes",1,0)</f>
        <v>0</v>
      </c>
    </row>
    <row r="2675" spans="1:23" x14ac:dyDescent="0.2">
      <c r="A2675" t="s">
        <v>3624</v>
      </c>
      <c r="B2675" s="5">
        <v>45719</v>
      </c>
      <c r="C2675" s="5" t="str">
        <f>IF(Orders_CLEAN[[#This Row],[Quantity]]="", "Quantity Error!", "Q"&amp;ROUNDUP(MONTH(Orders_CLEAN[[#This Row],[OrderDate]])/3,0))</f>
        <v>Q1</v>
      </c>
      <c r="D2675" t="s">
        <v>846</v>
      </c>
      <c r="E2675" t="str">
        <f>_xlfn.XLOOKUP(Orders_CLEAN[[#This Row],[CustomerID]],Customers[CustomerID],Customers[CustomerName])</f>
        <v>Kagiso Nkosi</v>
      </c>
      <c r="F2675" t="s">
        <v>55</v>
      </c>
      <c r="G2675" t="str">
        <f>_xlfn.XLOOKUP(Orders_CLEAN[[#This Row],[ProductID]],Products[ProductID],Products[ProductName])</f>
        <v>Paper Model 3</v>
      </c>
      <c r="H2675" t="str">
        <f>_xlfn.XLOOKUP(Orders_CLEAN[[#This Row],[ProductName]],Products[ProductName],Products[Category])</f>
        <v>Office Supplies</v>
      </c>
      <c r="I2675" s="6">
        <f>_xlfn.XLOOKUP(Orders_CLEAN[[#This Row],[ProductID]],Products[ProductID],Products[Cost])</f>
        <v>239.71</v>
      </c>
      <c r="J2675">
        <v>3</v>
      </c>
      <c r="K2675" s="6">
        <v>522.34</v>
      </c>
      <c r="L2675" s="7">
        <v>0</v>
      </c>
      <c r="M2675" t="s">
        <v>27</v>
      </c>
      <c r="N2675" t="s">
        <v>14</v>
      </c>
      <c r="O2675" t="str">
        <f>_xlfn.XLOOKUP(Orders_CLEAN[[#This Row],[Region]],Region_lookup[RegionCode],Region_lookup[RegionName])</f>
        <v>Western Cape</v>
      </c>
      <c r="P2675" t="s">
        <v>15</v>
      </c>
      <c r="Q2675" t="str">
        <f>_xlfn.XLOOKUP(Orders_CLEAN[[#This Row],[EmployeeID]],Employees[EmployeeID],Employees[EmployeeName])</f>
        <v>Anja Fourie</v>
      </c>
      <c r="R2675" s="8">
        <f>Orders_CLEAN[[#This Row],[Quantity]]*Orders_CLEAN[[#This Row],[UnitPrice]]*(1-Orders_CLEAN[[#This Row],[Discount]])</f>
        <v>1567.02</v>
      </c>
      <c r="S2675" s="8">
        <f>Orders_CLEAN[[#This Row],[Cost]]*Orders_CLEAN[[#This Row],[Quantity]]</f>
        <v>719.13</v>
      </c>
      <c r="T2675" s="8">
        <f>Orders_CLEAN[[#This Row],[LineTotal]]-Orders_CLEAN[[#This Row],[LineCost]]</f>
        <v>847.89</v>
      </c>
      <c r="U2675" s="8" t="str">
        <f>IFERROR(IF(Orders_CLEAN[[#This Row],[Profit]]/Orders_CLEAN[[#This Row],[LineTotal]]&gt;0.3, "High", IF(Orders_CLEAN[[#This Row],[Profit]]/Orders_CLEAN[[#This Row],[LineTotal]]&gt;=0.15, "Medium", "Low")), "Quantity Error!")</f>
        <v>High</v>
      </c>
      <c r="V2675" s="8" t="str">
        <f>IF(COUNTIF(Returns[OrderID], Orders_CLEAN[[#This Row],[OrderID]])&gt;0, "Yes", "No")</f>
        <v>No</v>
      </c>
      <c r="W2675" s="19">
        <f>IF(Orders_CLEAN[[#This Row],[Returned]]="Yes",1,0)</f>
        <v>0</v>
      </c>
    </row>
    <row r="2676" spans="1:23" x14ac:dyDescent="0.2">
      <c r="A2676" t="s">
        <v>3625</v>
      </c>
      <c r="B2676" s="5">
        <v>45789</v>
      </c>
      <c r="C2676" s="5" t="str">
        <f>IF(Orders_CLEAN[[#This Row],[Quantity]]="", "Quantity Error!", "Q"&amp;ROUNDUP(MONTH(Orders_CLEAN[[#This Row],[OrderDate]])/3,0))</f>
        <v>Q2</v>
      </c>
      <c r="D2676" t="s">
        <v>191</v>
      </c>
      <c r="E2676" t="str">
        <f>_xlfn.XLOOKUP(Orders_CLEAN[[#This Row],[CustomerID]],Customers[CustomerID],Customers[CustomerName])</f>
        <v>Pieter Steyn</v>
      </c>
      <c r="F2676" t="s">
        <v>81</v>
      </c>
      <c r="G2676" t="str">
        <f>_xlfn.XLOOKUP(Orders_CLEAN[[#This Row],[ProductID]],Products[ProductID],Products[ProductName])</f>
        <v>Envelopes Model 2</v>
      </c>
      <c r="H2676" t="str">
        <f>_xlfn.XLOOKUP(Orders_CLEAN[[#This Row],[ProductName]],Products[ProductName],Products[Category])</f>
        <v>Office Supplies</v>
      </c>
      <c r="I2676" s="6">
        <f>_xlfn.XLOOKUP(Orders_CLEAN[[#This Row],[ProductID]],Products[ProductID],Products[Cost])</f>
        <v>599.25</v>
      </c>
      <c r="J2676">
        <v>7</v>
      </c>
      <c r="K2676" s="6">
        <v>849.05</v>
      </c>
      <c r="L2676" s="7">
        <v>0.05</v>
      </c>
      <c r="M2676" t="s">
        <v>27</v>
      </c>
      <c r="N2676" t="s">
        <v>47</v>
      </c>
      <c r="O2676" t="str">
        <f>_xlfn.XLOOKUP(Orders_CLEAN[[#This Row],[Region]],Region_lookup[RegionCode],Region_lookup[RegionName])</f>
        <v>Eastern Cape</v>
      </c>
      <c r="P2676" t="s">
        <v>75</v>
      </c>
      <c r="Q2676" t="str">
        <f>_xlfn.XLOOKUP(Orders_CLEAN[[#This Row],[EmployeeID]],Employees[EmployeeID],Employees[EmployeeName])</f>
        <v>Francois Steyn</v>
      </c>
      <c r="R2676" s="8">
        <f>Orders_CLEAN[[#This Row],[Quantity]]*Orders_CLEAN[[#This Row],[UnitPrice]]*(1-Orders_CLEAN[[#This Row],[Discount]])</f>
        <v>5646.182499999999</v>
      </c>
      <c r="S2676" s="8">
        <f>Orders_CLEAN[[#This Row],[Cost]]*Orders_CLEAN[[#This Row],[Quantity]]</f>
        <v>4194.75</v>
      </c>
      <c r="T2676" s="8">
        <f>Orders_CLEAN[[#This Row],[LineTotal]]-Orders_CLEAN[[#This Row],[LineCost]]</f>
        <v>1451.432499999999</v>
      </c>
      <c r="U2676" s="8" t="str">
        <f>IFERROR(IF(Orders_CLEAN[[#This Row],[Profit]]/Orders_CLEAN[[#This Row],[LineTotal]]&gt;0.3, "High", IF(Orders_CLEAN[[#This Row],[Profit]]/Orders_CLEAN[[#This Row],[LineTotal]]&gt;=0.15, "Medium", "Low")), "Quantity Error!")</f>
        <v>Medium</v>
      </c>
      <c r="V2676" s="8" t="str">
        <f>IF(COUNTIF(Returns[OrderID], Orders_CLEAN[[#This Row],[OrderID]])&gt;0, "Yes", "No")</f>
        <v>No</v>
      </c>
      <c r="W2676" s="19">
        <f>IF(Orders_CLEAN[[#This Row],[Returned]]="Yes",1,0)</f>
        <v>0</v>
      </c>
    </row>
    <row r="2677" spans="1:23" x14ac:dyDescent="0.2">
      <c r="A2677" t="s">
        <v>3626</v>
      </c>
      <c r="B2677" s="5">
        <v>45383</v>
      </c>
      <c r="C2677" s="5" t="str">
        <f>IF(Orders_CLEAN[[#This Row],[Quantity]]="", "Quantity Error!", "Q"&amp;ROUNDUP(MONTH(Orders_CLEAN[[#This Row],[OrderDate]])/3,0))</f>
        <v>Q2</v>
      </c>
      <c r="D2677" t="s">
        <v>567</v>
      </c>
      <c r="E2677" t="str">
        <f>_xlfn.XLOOKUP(Orders_CLEAN[[#This Row],[CustomerID]],Customers[CustomerID],Customers[CustomerName])</f>
        <v>Johan Ndlovu</v>
      </c>
      <c r="F2677" t="s">
        <v>12</v>
      </c>
      <c r="G2677" t="str">
        <f>_xlfn.XLOOKUP(Orders_CLEAN[[#This Row],[ProductID]],Products[ProductID],Products[ProductName])</f>
        <v>Printers Model 3</v>
      </c>
      <c r="H2677" t="str">
        <f>_xlfn.XLOOKUP(Orders_CLEAN[[#This Row],[ProductName]],Products[ProductName],Products[Category])</f>
        <v>Technology</v>
      </c>
      <c r="I2677" s="6">
        <f>_xlfn.XLOOKUP(Orders_CLEAN[[#This Row],[ProductID]],Products[ProductID],Products[Cost])</f>
        <v>127.85</v>
      </c>
      <c r="J2677">
        <v>3</v>
      </c>
      <c r="K2677" s="6">
        <v>210.2</v>
      </c>
      <c r="L2677" s="7">
        <v>0</v>
      </c>
      <c r="M2677" t="s">
        <v>27</v>
      </c>
      <c r="N2677" t="s">
        <v>14</v>
      </c>
      <c r="O2677" t="str">
        <f>_xlfn.XLOOKUP(Orders_CLEAN[[#This Row],[Region]],Region_lookup[RegionCode],Region_lookup[RegionName])</f>
        <v>Western Cape</v>
      </c>
      <c r="P2677" t="s">
        <v>82</v>
      </c>
      <c r="Q2677" t="str">
        <f>_xlfn.XLOOKUP(Orders_CLEAN[[#This Row],[EmployeeID]],Employees[EmployeeID],Employees[EmployeeName])</f>
        <v>Thabo Pretorius</v>
      </c>
      <c r="R2677" s="8">
        <f>Orders_CLEAN[[#This Row],[Quantity]]*Orders_CLEAN[[#This Row],[UnitPrice]]*(1-Orders_CLEAN[[#This Row],[Discount]])</f>
        <v>630.59999999999991</v>
      </c>
      <c r="S2677" s="8">
        <f>Orders_CLEAN[[#This Row],[Cost]]*Orders_CLEAN[[#This Row],[Quantity]]</f>
        <v>383.54999999999995</v>
      </c>
      <c r="T2677" s="8">
        <f>Orders_CLEAN[[#This Row],[LineTotal]]-Orders_CLEAN[[#This Row],[LineCost]]</f>
        <v>247.04999999999995</v>
      </c>
      <c r="U2677" s="8" t="str">
        <f>IFERROR(IF(Orders_CLEAN[[#This Row],[Profit]]/Orders_CLEAN[[#This Row],[LineTotal]]&gt;0.3, "High", IF(Orders_CLEAN[[#This Row],[Profit]]/Orders_CLEAN[[#This Row],[LineTotal]]&gt;=0.15, "Medium", "Low")), "Quantity Error!")</f>
        <v>High</v>
      </c>
      <c r="V2677" s="8" t="str">
        <f>IF(COUNTIF(Returns[OrderID], Orders_CLEAN[[#This Row],[OrderID]])&gt;0, "Yes", "No")</f>
        <v>No</v>
      </c>
      <c r="W2677" s="19">
        <f>IF(Orders_CLEAN[[#This Row],[Returned]]="Yes",1,0)</f>
        <v>0</v>
      </c>
    </row>
    <row r="2678" spans="1:23" x14ac:dyDescent="0.2">
      <c r="A2678" t="s">
        <v>3627</v>
      </c>
      <c r="B2678" s="5">
        <v>45828</v>
      </c>
      <c r="C2678" s="5" t="str">
        <f>IF(Orders_CLEAN[[#This Row],[Quantity]]="", "Quantity Error!", "Q"&amp;ROUNDUP(MONTH(Orders_CLEAN[[#This Row],[OrderDate]])/3,0))</f>
        <v>Q2</v>
      </c>
      <c r="D2678" t="s">
        <v>113</v>
      </c>
      <c r="E2678" t="str">
        <f>_xlfn.XLOOKUP(Orders_CLEAN[[#This Row],[CustomerID]],Customers[CustomerID],Customers[CustomerName])</f>
        <v>Johan Van Der Merwe</v>
      </c>
      <c r="F2678" t="s">
        <v>69</v>
      </c>
      <c r="G2678" t="str">
        <f>_xlfn.XLOOKUP(Orders_CLEAN[[#This Row],[ProductID]],Products[ProductID],Products[ProductName])</f>
        <v>Paper Model 2</v>
      </c>
      <c r="H2678" t="str">
        <f>_xlfn.XLOOKUP(Orders_CLEAN[[#This Row],[ProductName]],Products[ProductName],Products[Category])</f>
        <v>Office Supplies</v>
      </c>
      <c r="I2678" s="6">
        <f>_xlfn.XLOOKUP(Orders_CLEAN[[#This Row],[ProductID]],Products[ProductID],Products[Cost])</f>
        <v>461.98</v>
      </c>
      <c r="J2678">
        <v>8</v>
      </c>
      <c r="K2678" s="6">
        <v>1013.15</v>
      </c>
      <c r="L2678" s="7">
        <v>0.05</v>
      </c>
      <c r="M2678" t="s">
        <v>27</v>
      </c>
      <c r="N2678" t="s">
        <v>14</v>
      </c>
      <c r="O2678" t="str">
        <f>_xlfn.XLOOKUP(Orders_CLEAN[[#This Row],[Region]],Region_lookup[RegionCode],Region_lookup[RegionName])</f>
        <v>Western Cape</v>
      </c>
      <c r="P2678" t="s">
        <v>93</v>
      </c>
      <c r="Q2678" t="str">
        <f>_xlfn.XLOOKUP(Orders_CLEAN[[#This Row],[EmployeeID]],Employees[EmployeeID],Employees[EmployeeName])</f>
        <v>Anja Zulu</v>
      </c>
      <c r="R2678" s="8">
        <f>Orders_CLEAN[[#This Row],[Quantity]]*Orders_CLEAN[[#This Row],[UnitPrice]]*(1-Orders_CLEAN[[#This Row],[Discount]])</f>
        <v>7699.94</v>
      </c>
      <c r="S2678" s="8">
        <f>Orders_CLEAN[[#This Row],[Cost]]*Orders_CLEAN[[#This Row],[Quantity]]</f>
        <v>3695.84</v>
      </c>
      <c r="T2678" s="8">
        <f>Orders_CLEAN[[#This Row],[LineTotal]]-Orders_CLEAN[[#This Row],[LineCost]]</f>
        <v>4004.0999999999995</v>
      </c>
      <c r="U2678" s="8" t="str">
        <f>IFERROR(IF(Orders_CLEAN[[#This Row],[Profit]]/Orders_CLEAN[[#This Row],[LineTotal]]&gt;0.3, "High", IF(Orders_CLEAN[[#This Row],[Profit]]/Orders_CLEAN[[#This Row],[LineTotal]]&gt;=0.15, "Medium", "Low")), "Quantity Error!")</f>
        <v>High</v>
      </c>
      <c r="V2678" s="8" t="str">
        <f>IF(COUNTIF(Returns[OrderID], Orders_CLEAN[[#This Row],[OrderID]])&gt;0, "Yes", "No")</f>
        <v>No</v>
      </c>
      <c r="W2678" s="19">
        <f>IF(Orders_CLEAN[[#This Row],[Returned]]="Yes",1,0)</f>
        <v>0</v>
      </c>
    </row>
    <row r="2679" spans="1:23" x14ac:dyDescent="0.2">
      <c r="A2679" t="s">
        <v>3628</v>
      </c>
      <c r="B2679" s="5">
        <v>45504</v>
      </c>
      <c r="C2679" s="5" t="str">
        <f>IF(Orders_CLEAN[[#This Row],[Quantity]]="", "Quantity Error!", "Q"&amp;ROUNDUP(MONTH(Orders_CLEAN[[#This Row],[OrderDate]])/3,0))</f>
        <v>Q3</v>
      </c>
      <c r="D2679" t="s">
        <v>11</v>
      </c>
      <c r="E2679" t="str">
        <f>_xlfn.XLOOKUP(Orders_CLEAN[[#This Row],[CustomerID]],Customers[CustomerID],Customers[CustomerName])</f>
        <v>Werner Molefe</v>
      </c>
      <c r="F2679" t="s">
        <v>12</v>
      </c>
      <c r="G2679" t="str">
        <f>_xlfn.XLOOKUP(Orders_CLEAN[[#This Row],[ProductID]],Products[ProductID],Products[ProductName])</f>
        <v>Printers Model 3</v>
      </c>
      <c r="H2679" t="str">
        <f>_xlfn.XLOOKUP(Orders_CLEAN[[#This Row],[ProductName]],Products[ProductName],Products[Category])</f>
        <v>Technology</v>
      </c>
      <c r="I2679" s="6">
        <f>_xlfn.XLOOKUP(Orders_CLEAN[[#This Row],[ProductID]],Products[ProductID],Products[Cost])</f>
        <v>127.85</v>
      </c>
      <c r="J2679">
        <v>2</v>
      </c>
      <c r="K2679" s="6">
        <v>210.2</v>
      </c>
      <c r="L2679" s="7">
        <v>0</v>
      </c>
      <c r="M2679" t="s">
        <v>13</v>
      </c>
      <c r="N2679" t="s">
        <v>14</v>
      </c>
      <c r="O2679" t="str">
        <f>_xlfn.XLOOKUP(Orders_CLEAN[[#This Row],[Region]],Region_lookup[RegionCode],Region_lookup[RegionName])</f>
        <v>Western Cape</v>
      </c>
      <c r="P2679" t="s">
        <v>93</v>
      </c>
      <c r="Q2679" t="str">
        <f>_xlfn.XLOOKUP(Orders_CLEAN[[#This Row],[EmployeeID]],Employees[EmployeeID],Employees[EmployeeName])</f>
        <v>Anja Zulu</v>
      </c>
      <c r="R2679" s="8">
        <f>Orders_CLEAN[[#This Row],[Quantity]]*Orders_CLEAN[[#This Row],[UnitPrice]]*(1-Orders_CLEAN[[#This Row],[Discount]])</f>
        <v>420.4</v>
      </c>
      <c r="S2679" s="8">
        <f>Orders_CLEAN[[#This Row],[Cost]]*Orders_CLEAN[[#This Row],[Quantity]]</f>
        <v>255.7</v>
      </c>
      <c r="T2679" s="8">
        <f>Orders_CLEAN[[#This Row],[LineTotal]]-Orders_CLEAN[[#This Row],[LineCost]]</f>
        <v>164.7</v>
      </c>
      <c r="U2679" s="8" t="str">
        <f>IFERROR(IF(Orders_CLEAN[[#This Row],[Profit]]/Orders_CLEAN[[#This Row],[LineTotal]]&gt;0.3, "High", IF(Orders_CLEAN[[#This Row],[Profit]]/Orders_CLEAN[[#This Row],[LineTotal]]&gt;=0.15, "Medium", "Low")), "Quantity Error!")</f>
        <v>High</v>
      </c>
      <c r="V2679" s="8" t="str">
        <f>IF(COUNTIF(Returns[OrderID], Orders_CLEAN[[#This Row],[OrderID]])&gt;0, "Yes", "No")</f>
        <v>No</v>
      </c>
      <c r="W2679" s="19">
        <f>IF(Orders_CLEAN[[#This Row],[Returned]]="Yes",1,0)</f>
        <v>0</v>
      </c>
    </row>
    <row r="2680" spans="1:23" x14ac:dyDescent="0.2">
      <c r="A2680" t="s">
        <v>3629</v>
      </c>
      <c r="B2680" s="5">
        <v>45744</v>
      </c>
      <c r="C2680" s="5" t="str">
        <f>IF(Orders_CLEAN[[#This Row],[Quantity]]="", "Quantity Error!", "Q"&amp;ROUNDUP(MONTH(Orders_CLEAN[[#This Row],[OrderDate]])/3,0))</f>
        <v>Q1</v>
      </c>
      <c r="D2680" t="s">
        <v>285</v>
      </c>
      <c r="E2680" t="str">
        <f>_xlfn.XLOOKUP(Orders_CLEAN[[#This Row],[CustomerID]],Customers[CustomerID],Customers[CustomerName])</f>
        <v>Francois Fourie</v>
      </c>
      <c r="F2680" t="s">
        <v>329</v>
      </c>
      <c r="G2680" t="str">
        <f>_xlfn.XLOOKUP(Orders_CLEAN[[#This Row],[ProductID]],Products[ProductID],Products[ProductName])</f>
        <v>Chairs Model 3</v>
      </c>
      <c r="H2680" t="str">
        <f>_xlfn.XLOOKUP(Orders_CLEAN[[#This Row],[ProductName]],Products[ProductName],Products[Category])</f>
        <v>Furniture</v>
      </c>
      <c r="I2680" s="6">
        <f>_xlfn.XLOOKUP(Orders_CLEAN[[#This Row],[ProductID]],Products[ProductID],Products[Cost])</f>
        <v>688.81</v>
      </c>
      <c r="J2680">
        <v>10</v>
      </c>
      <c r="K2680" s="6">
        <v>1334.92</v>
      </c>
      <c r="L2680" s="7">
        <v>0.2</v>
      </c>
      <c r="M2680" t="s">
        <v>27</v>
      </c>
      <c r="N2680" t="s">
        <v>31</v>
      </c>
      <c r="O2680" t="str">
        <f>_xlfn.XLOOKUP(Orders_CLEAN[[#This Row],[Region]],Region_lookup[RegionCode],Region_lookup[RegionName])</f>
        <v>Gauteng</v>
      </c>
      <c r="P2680" t="s">
        <v>32</v>
      </c>
      <c r="Q2680" t="str">
        <f>_xlfn.XLOOKUP(Orders_CLEAN[[#This Row],[EmployeeID]],Employees[EmployeeID],Employees[EmployeeName])</f>
        <v>Nomvula Mokoena</v>
      </c>
      <c r="R2680" s="8">
        <f>Orders_CLEAN[[#This Row],[Quantity]]*Orders_CLEAN[[#This Row],[UnitPrice]]*(1-Orders_CLEAN[[#This Row],[Discount]])</f>
        <v>10679.36</v>
      </c>
      <c r="S2680" s="8">
        <f>Orders_CLEAN[[#This Row],[Cost]]*Orders_CLEAN[[#This Row],[Quantity]]</f>
        <v>6888.0999999999995</v>
      </c>
      <c r="T2680" s="8">
        <f>Orders_CLEAN[[#This Row],[LineTotal]]-Orders_CLEAN[[#This Row],[LineCost]]</f>
        <v>3791.2600000000011</v>
      </c>
      <c r="U2680" s="8" t="str">
        <f>IFERROR(IF(Orders_CLEAN[[#This Row],[Profit]]/Orders_CLEAN[[#This Row],[LineTotal]]&gt;0.3, "High", IF(Orders_CLEAN[[#This Row],[Profit]]/Orders_CLEAN[[#This Row],[LineTotal]]&gt;=0.15, "Medium", "Low")), "Quantity Error!")</f>
        <v>High</v>
      </c>
      <c r="V2680" s="8" t="str">
        <f>IF(COUNTIF(Returns[OrderID], Orders_CLEAN[[#This Row],[OrderID]])&gt;0, "Yes", "No")</f>
        <v>No</v>
      </c>
      <c r="W2680" s="19">
        <f>IF(Orders_CLEAN[[#This Row],[Returned]]="Yes",1,0)</f>
        <v>0</v>
      </c>
    </row>
    <row r="2681" spans="1:23" x14ac:dyDescent="0.2">
      <c r="A2681" t="s">
        <v>3630</v>
      </c>
      <c r="B2681" s="5">
        <v>45728</v>
      </c>
      <c r="C2681" s="5" t="str">
        <f>IF(Orders_CLEAN[[#This Row],[Quantity]]="", "Quantity Error!", "Q"&amp;ROUNDUP(MONTH(Orders_CLEAN[[#This Row],[OrderDate]])/3,0))</f>
        <v>Q1</v>
      </c>
      <c r="D2681" t="s">
        <v>396</v>
      </c>
      <c r="E2681" t="str">
        <f>_xlfn.XLOOKUP(Orders_CLEAN[[#This Row],[CustomerID]],Customers[CustomerID],Customers[CustomerName])</f>
        <v>Aisha Sithole</v>
      </c>
      <c r="F2681" t="s">
        <v>61</v>
      </c>
      <c r="G2681" t="str">
        <f>_xlfn.XLOOKUP(Orders_CLEAN[[#This Row],[ProductID]],Products[ProductID],Products[ProductName])</f>
        <v>Laptops Model 4</v>
      </c>
      <c r="H2681" t="str">
        <f>_xlfn.XLOOKUP(Orders_CLEAN[[#This Row],[ProductName]],Products[ProductName],Products[Category])</f>
        <v>Technology</v>
      </c>
      <c r="I2681" s="6">
        <f>_xlfn.XLOOKUP(Orders_CLEAN[[#This Row],[ProductID]],Products[ProductID],Products[Cost])</f>
        <v>329.6</v>
      </c>
      <c r="J2681">
        <v>8</v>
      </c>
      <c r="K2681" s="6">
        <v>455.77</v>
      </c>
      <c r="L2681" s="7">
        <v>0.05</v>
      </c>
      <c r="M2681" t="s">
        <v>62</v>
      </c>
      <c r="N2681" t="s">
        <v>14</v>
      </c>
      <c r="O2681" t="str">
        <f>_xlfn.XLOOKUP(Orders_CLEAN[[#This Row],[Region]],Region_lookup[RegionCode],Region_lookup[RegionName])</f>
        <v>Western Cape</v>
      </c>
      <c r="P2681" t="s">
        <v>93</v>
      </c>
      <c r="Q2681" t="str">
        <f>_xlfn.XLOOKUP(Orders_CLEAN[[#This Row],[EmployeeID]],Employees[EmployeeID],Employees[EmployeeName])</f>
        <v>Anja Zulu</v>
      </c>
      <c r="R2681" s="8">
        <f>Orders_CLEAN[[#This Row],[Quantity]]*Orders_CLEAN[[#This Row],[UnitPrice]]*(1-Orders_CLEAN[[#This Row],[Discount]])</f>
        <v>3463.8519999999999</v>
      </c>
      <c r="S2681" s="8">
        <f>Orders_CLEAN[[#This Row],[Cost]]*Orders_CLEAN[[#This Row],[Quantity]]</f>
        <v>2636.8</v>
      </c>
      <c r="T2681" s="8">
        <f>Orders_CLEAN[[#This Row],[LineTotal]]-Orders_CLEAN[[#This Row],[LineCost]]</f>
        <v>827.05199999999968</v>
      </c>
      <c r="U2681" s="8" t="str">
        <f>IFERROR(IF(Orders_CLEAN[[#This Row],[Profit]]/Orders_CLEAN[[#This Row],[LineTotal]]&gt;0.3, "High", IF(Orders_CLEAN[[#This Row],[Profit]]/Orders_CLEAN[[#This Row],[LineTotal]]&gt;=0.15, "Medium", "Low")), "Quantity Error!")</f>
        <v>Medium</v>
      </c>
      <c r="V2681" s="8" t="str">
        <f>IF(COUNTIF(Returns[OrderID], Orders_CLEAN[[#This Row],[OrderID]])&gt;0, "Yes", "No")</f>
        <v>No</v>
      </c>
      <c r="W2681" s="19">
        <f>IF(Orders_CLEAN[[#This Row],[Returned]]="Yes",1,0)</f>
        <v>0</v>
      </c>
    </row>
    <row r="2682" spans="1:23" x14ac:dyDescent="0.2">
      <c r="A2682" t="s">
        <v>3631</v>
      </c>
      <c r="B2682" s="5">
        <v>45365</v>
      </c>
      <c r="C2682" s="5" t="str">
        <f>IF(Orders_CLEAN[[#This Row],[Quantity]]="", "Quantity Error!", "Q"&amp;ROUNDUP(MONTH(Orders_CLEAN[[#This Row],[OrderDate]])/3,0))</f>
        <v>Q1</v>
      </c>
      <c r="D2682" t="s">
        <v>519</v>
      </c>
      <c r="E2682" t="str">
        <f>_xlfn.XLOOKUP(Orders_CLEAN[[#This Row],[CustomerID]],Customers[CustomerID],Customers[CustomerName])</f>
        <v>Francois Van Der Merwe</v>
      </c>
      <c r="F2682" t="s">
        <v>46</v>
      </c>
      <c r="G2682" t="str">
        <f>_xlfn.XLOOKUP(Orders_CLEAN[[#This Row],[ProductID]],Products[ProductID],Products[ProductName])</f>
        <v>Tables Model 4</v>
      </c>
      <c r="H2682" t="str">
        <f>_xlfn.XLOOKUP(Orders_CLEAN[[#This Row],[ProductName]],Products[ProductName],Products[Category])</f>
        <v>Furniture</v>
      </c>
      <c r="I2682" s="6">
        <f>_xlfn.XLOOKUP(Orders_CLEAN[[#This Row],[ProductID]],Products[ProductID],Products[Cost])</f>
        <v>707.97</v>
      </c>
      <c r="J2682">
        <v>6</v>
      </c>
      <c r="K2682" s="6">
        <v>1262.55</v>
      </c>
      <c r="L2682" s="7">
        <v>0.2</v>
      </c>
      <c r="M2682" t="s">
        <v>27</v>
      </c>
      <c r="N2682" t="s">
        <v>14</v>
      </c>
      <c r="O2682" t="str">
        <f>_xlfn.XLOOKUP(Orders_CLEAN[[#This Row],[Region]],Region_lookup[RegionCode],Region_lookup[RegionName])</f>
        <v>Western Cape</v>
      </c>
      <c r="P2682" t="s">
        <v>15</v>
      </c>
      <c r="Q2682" t="str">
        <f>_xlfn.XLOOKUP(Orders_CLEAN[[#This Row],[EmployeeID]],Employees[EmployeeID],Employees[EmployeeName])</f>
        <v>Anja Fourie</v>
      </c>
      <c r="R2682" s="8">
        <f>Orders_CLEAN[[#This Row],[Quantity]]*Orders_CLEAN[[#This Row],[UnitPrice]]*(1-Orders_CLEAN[[#This Row],[Discount]])</f>
        <v>6060.24</v>
      </c>
      <c r="S2682" s="8">
        <f>Orders_CLEAN[[#This Row],[Cost]]*Orders_CLEAN[[#This Row],[Quantity]]</f>
        <v>4247.82</v>
      </c>
      <c r="T2682" s="8">
        <f>Orders_CLEAN[[#This Row],[LineTotal]]-Orders_CLEAN[[#This Row],[LineCost]]</f>
        <v>1812.42</v>
      </c>
      <c r="U2682" s="8" t="str">
        <f>IFERROR(IF(Orders_CLEAN[[#This Row],[Profit]]/Orders_CLEAN[[#This Row],[LineTotal]]&gt;0.3, "High", IF(Orders_CLEAN[[#This Row],[Profit]]/Orders_CLEAN[[#This Row],[LineTotal]]&gt;=0.15, "Medium", "Low")), "Quantity Error!")</f>
        <v>Medium</v>
      </c>
      <c r="V2682" s="8" t="str">
        <f>IF(COUNTIF(Returns[OrderID], Orders_CLEAN[[#This Row],[OrderID]])&gt;0, "Yes", "No")</f>
        <v>No</v>
      </c>
      <c r="W2682" s="19">
        <f>IF(Orders_CLEAN[[#This Row],[Returned]]="Yes",1,0)</f>
        <v>0</v>
      </c>
    </row>
    <row r="2683" spans="1:23" x14ac:dyDescent="0.2">
      <c r="A2683" t="s">
        <v>3632</v>
      </c>
      <c r="B2683" s="5">
        <v>45419</v>
      </c>
      <c r="C2683" s="5" t="str">
        <f>IF(Orders_CLEAN[[#This Row],[Quantity]]="", "Quantity Error!", "Q"&amp;ROUNDUP(MONTH(Orders_CLEAN[[#This Row],[OrderDate]])/3,0))</f>
        <v>Q2</v>
      </c>
      <c r="D2683" t="s">
        <v>77</v>
      </c>
      <c r="E2683" t="str">
        <f>_xlfn.XLOOKUP(Orders_CLEAN[[#This Row],[CustomerID]],Customers[CustomerID],Customers[CustomerName])</f>
        <v>Zanele Dlamini</v>
      </c>
      <c r="F2683" t="s">
        <v>85</v>
      </c>
      <c r="G2683" t="str">
        <f>_xlfn.XLOOKUP(Orders_CLEAN[[#This Row],[ProductID]],Products[ProductID],Products[ProductName])</f>
        <v>Monitors Model 3</v>
      </c>
      <c r="H2683" t="str">
        <f>_xlfn.XLOOKUP(Orders_CLEAN[[#This Row],[ProductName]],Products[ProductName],Products[Category])</f>
        <v>Technology</v>
      </c>
      <c r="I2683" s="6">
        <f>_xlfn.XLOOKUP(Orders_CLEAN[[#This Row],[ProductID]],Products[ProductID],Products[Cost])</f>
        <v>710.37</v>
      </c>
      <c r="J2683">
        <v>11</v>
      </c>
      <c r="K2683" s="6">
        <v>979.52</v>
      </c>
      <c r="L2683" s="7">
        <v>0</v>
      </c>
      <c r="M2683" t="s">
        <v>36</v>
      </c>
      <c r="N2683" t="s">
        <v>47</v>
      </c>
      <c r="O2683" t="str">
        <f>_xlfn.XLOOKUP(Orders_CLEAN[[#This Row],[Region]],Region_lookup[RegionCode],Region_lookup[RegionName])</f>
        <v>Eastern Cape</v>
      </c>
      <c r="P2683" t="s">
        <v>75</v>
      </c>
      <c r="Q2683" t="str">
        <f>_xlfn.XLOOKUP(Orders_CLEAN[[#This Row],[EmployeeID]],Employees[EmployeeID],Employees[EmployeeName])</f>
        <v>Francois Steyn</v>
      </c>
      <c r="R2683" s="8">
        <f>Orders_CLEAN[[#This Row],[Quantity]]*Orders_CLEAN[[#This Row],[UnitPrice]]*(1-Orders_CLEAN[[#This Row],[Discount]])</f>
        <v>10774.72</v>
      </c>
      <c r="S2683" s="8">
        <f>Orders_CLEAN[[#This Row],[Cost]]*Orders_CLEAN[[#This Row],[Quantity]]</f>
        <v>7814.07</v>
      </c>
      <c r="T2683" s="8">
        <f>Orders_CLEAN[[#This Row],[LineTotal]]-Orders_CLEAN[[#This Row],[LineCost]]</f>
        <v>2960.6499999999996</v>
      </c>
      <c r="U2683" s="8" t="str">
        <f>IFERROR(IF(Orders_CLEAN[[#This Row],[Profit]]/Orders_CLEAN[[#This Row],[LineTotal]]&gt;0.3, "High", IF(Orders_CLEAN[[#This Row],[Profit]]/Orders_CLEAN[[#This Row],[LineTotal]]&gt;=0.15, "Medium", "Low")), "Quantity Error!")</f>
        <v>Medium</v>
      </c>
      <c r="V2683" s="8" t="str">
        <f>IF(COUNTIF(Returns[OrderID], Orders_CLEAN[[#This Row],[OrderID]])&gt;0, "Yes", "No")</f>
        <v>No</v>
      </c>
      <c r="W2683" s="19">
        <f>IF(Orders_CLEAN[[#This Row],[Returned]]="Yes",1,0)</f>
        <v>0</v>
      </c>
    </row>
    <row r="2684" spans="1:23" x14ac:dyDescent="0.2">
      <c r="A2684" t="s">
        <v>3633</v>
      </c>
      <c r="B2684" s="5">
        <v>45513</v>
      </c>
      <c r="C2684" s="5" t="str">
        <f>IF(Orders_CLEAN[[#This Row],[Quantity]]="", "Quantity Error!", "Q"&amp;ROUNDUP(MONTH(Orders_CLEAN[[#This Row],[OrderDate]])/3,0))</f>
        <v>Q3</v>
      </c>
      <c r="D2684" t="s">
        <v>347</v>
      </c>
      <c r="E2684" t="str">
        <f>_xlfn.XLOOKUP(Orders_CLEAN[[#This Row],[CustomerID]],Customers[CustomerID],Customers[CustomerName])</f>
        <v>Bongani Molefe</v>
      </c>
      <c r="F2684" t="s">
        <v>199</v>
      </c>
      <c r="G2684" t="str">
        <f>_xlfn.XLOOKUP(Orders_CLEAN[[#This Row],[ProductID]],Products[ProductID],Products[ProductName])</f>
        <v>Pens Model 2</v>
      </c>
      <c r="H2684" t="str">
        <f>_xlfn.XLOOKUP(Orders_CLEAN[[#This Row],[ProductName]],Products[ProductName],Products[Category])</f>
        <v>Office Supplies</v>
      </c>
      <c r="I2684" s="6">
        <f>_xlfn.XLOOKUP(Orders_CLEAN[[#This Row],[ProductID]],Products[ProductID],Products[Cost])</f>
        <v>285.10000000000002</v>
      </c>
      <c r="J2684">
        <v>7</v>
      </c>
      <c r="K2684" s="6">
        <v>528.79999999999995</v>
      </c>
      <c r="L2684" s="7">
        <v>0.1</v>
      </c>
      <c r="M2684" t="s">
        <v>27</v>
      </c>
      <c r="N2684" t="s">
        <v>47</v>
      </c>
      <c r="O2684" t="str">
        <f>_xlfn.XLOOKUP(Orders_CLEAN[[#This Row],[Region]],Region_lookup[RegionCode],Region_lookup[RegionName])</f>
        <v>Eastern Cape</v>
      </c>
      <c r="P2684" t="s">
        <v>58</v>
      </c>
      <c r="Q2684" t="str">
        <f>_xlfn.XLOOKUP(Orders_CLEAN[[#This Row],[EmployeeID]],Employees[EmployeeID],Employees[EmployeeName])</f>
        <v>Palesa Steyn</v>
      </c>
      <c r="R2684" s="8">
        <f>Orders_CLEAN[[#This Row],[Quantity]]*Orders_CLEAN[[#This Row],[UnitPrice]]*(1-Orders_CLEAN[[#This Row],[Discount]])</f>
        <v>3331.4399999999996</v>
      </c>
      <c r="S2684" s="8">
        <f>Orders_CLEAN[[#This Row],[Cost]]*Orders_CLEAN[[#This Row],[Quantity]]</f>
        <v>1995.7000000000003</v>
      </c>
      <c r="T2684" s="8">
        <f>Orders_CLEAN[[#This Row],[LineTotal]]-Orders_CLEAN[[#This Row],[LineCost]]</f>
        <v>1335.7399999999993</v>
      </c>
      <c r="U2684" s="8" t="str">
        <f>IFERROR(IF(Orders_CLEAN[[#This Row],[Profit]]/Orders_CLEAN[[#This Row],[LineTotal]]&gt;0.3, "High", IF(Orders_CLEAN[[#This Row],[Profit]]/Orders_CLEAN[[#This Row],[LineTotal]]&gt;=0.15, "Medium", "Low")), "Quantity Error!")</f>
        <v>High</v>
      </c>
      <c r="V2684" s="8" t="str">
        <f>IF(COUNTIF(Returns[OrderID], Orders_CLEAN[[#This Row],[OrderID]])&gt;0, "Yes", "No")</f>
        <v>Yes</v>
      </c>
      <c r="W2684" s="19">
        <f>IF(Orders_CLEAN[[#This Row],[Returned]]="Yes",1,0)</f>
        <v>1</v>
      </c>
    </row>
    <row r="2685" spans="1:23" x14ac:dyDescent="0.2">
      <c r="A2685" t="s">
        <v>3634</v>
      </c>
      <c r="B2685" s="5">
        <v>45749</v>
      </c>
      <c r="C2685" s="5" t="str">
        <f>IF(Orders_CLEAN[[#This Row],[Quantity]]="", "Quantity Error!", "Q"&amp;ROUNDUP(MONTH(Orders_CLEAN[[#This Row],[OrderDate]])/3,0))</f>
        <v>Q2</v>
      </c>
      <c r="D2685" t="s">
        <v>113</v>
      </c>
      <c r="E2685" t="str">
        <f>_xlfn.XLOOKUP(Orders_CLEAN[[#This Row],[CustomerID]],Customers[CustomerID],Customers[CustomerName])</f>
        <v>Johan Van Der Merwe</v>
      </c>
      <c r="F2685" t="s">
        <v>413</v>
      </c>
      <c r="G2685" t="str">
        <f>_xlfn.XLOOKUP(Orders_CLEAN[[#This Row],[ProductID]],Products[ProductID],Products[ProductName])</f>
        <v>Monitors Model 4</v>
      </c>
      <c r="H2685" t="str">
        <f>_xlfn.XLOOKUP(Orders_CLEAN[[#This Row],[ProductName]],Products[ProductName],Products[Category])</f>
        <v>Technology</v>
      </c>
      <c r="I2685" s="6">
        <f>_xlfn.XLOOKUP(Orders_CLEAN[[#This Row],[ProductID]],Products[ProductID],Products[Cost])</f>
        <v>365.65</v>
      </c>
      <c r="J2685">
        <v>7</v>
      </c>
      <c r="K2685" s="6">
        <v>689.97</v>
      </c>
      <c r="L2685" s="7">
        <v>0.15</v>
      </c>
      <c r="M2685" t="s">
        <v>27</v>
      </c>
      <c r="N2685" t="s">
        <v>14</v>
      </c>
      <c r="O2685" t="str">
        <f>_xlfn.XLOOKUP(Orders_CLEAN[[#This Row],[Region]],Region_lookup[RegionCode],Region_lookup[RegionName])</f>
        <v>Western Cape</v>
      </c>
      <c r="P2685" t="s">
        <v>93</v>
      </c>
      <c r="Q2685" t="str">
        <f>_xlfn.XLOOKUP(Orders_CLEAN[[#This Row],[EmployeeID]],Employees[EmployeeID],Employees[EmployeeName])</f>
        <v>Anja Zulu</v>
      </c>
      <c r="R2685" s="8">
        <f>Orders_CLEAN[[#This Row],[Quantity]]*Orders_CLEAN[[#This Row],[UnitPrice]]*(1-Orders_CLEAN[[#This Row],[Discount]])</f>
        <v>4105.3215</v>
      </c>
      <c r="S2685" s="8">
        <f>Orders_CLEAN[[#This Row],[Cost]]*Orders_CLEAN[[#This Row],[Quantity]]</f>
        <v>2559.5499999999997</v>
      </c>
      <c r="T2685" s="8">
        <f>Orders_CLEAN[[#This Row],[LineTotal]]-Orders_CLEAN[[#This Row],[LineCost]]</f>
        <v>1545.7715000000003</v>
      </c>
      <c r="U2685" s="8" t="str">
        <f>IFERROR(IF(Orders_CLEAN[[#This Row],[Profit]]/Orders_CLEAN[[#This Row],[LineTotal]]&gt;0.3, "High", IF(Orders_CLEAN[[#This Row],[Profit]]/Orders_CLEAN[[#This Row],[LineTotal]]&gt;=0.15, "Medium", "Low")), "Quantity Error!")</f>
        <v>High</v>
      </c>
      <c r="V2685" s="8" t="str">
        <f>IF(COUNTIF(Returns[OrderID], Orders_CLEAN[[#This Row],[OrderID]])&gt;0, "Yes", "No")</f>
        <v>No</v>
      </c>
      <c r="W2685" s="19">
        <f>IF(Orders_CLEAN[[#This Row],[Returned]]="Yes",1,0)</f>
        <v>0</v>
      </c>
    </row>
    <row r="2686" spans="1:23" x14ac:dyDescent="0.2">
      <c r="A2686" t="s">
        <v>3635</v>
      </c>
      <c r="B2686" s="5">
        <v>45791</v>
      </c>
      <c r="C2686" s="5" t="str">
        <f>IF(Orders_CLEAN[[#This Row],[Quantity]]="", "Quantity Error!", "Q"&amp;ROUNDUP(MONTH(Orders_CLEAN[[#This Row],[OrderDate]])/3,0))</f>
        <v>Q2</v>
      </c>
      <c r="D2686" t="s">
        <v>135</v>
      </c>
      <c r="E2686" t="str">
        <f>_xlfn.XLOOKUP(Orders_CLEAN[[#This Row],[CustomerID]],Customers[CustomerID],Customers[CustomerName])</f>
        <v>Nomvula Mbatha</v>
      </c>
      <c r="F2686" t="s">
        <v>166</v>
      </c>
      <c r="G2686" t="str">
        <f>_xlfn.XLOOKUP(Orders_CLEAN[[#This Row],[ProductID]],Products[ProductID],Products[ProductName])</f>
        <v>Monitors Model 2</v>
      </c>
      <c r="H2686" t="str">
        <f>_xlfn.XLOOKUP(Orders_CLEAN[[#This Row],[ProductName]],Products[ProductName],Products[Category])</f>
        <v>Technology</v>
      </c>
      <c r="I2686" s="6">
        <f>_xlfn.XLOOKUP(Orders_CLEAN[[#This Row],[ProductID]],Products[ProductID],Products[Cost])</f>
        <v>396.64</v>
      </c>
      <c r="J2686">
        <v>7</v>
      </c>
      <c r="K2686" s="6">
        <v>532.41999999999996</v>
      </c>
      <c r="L2686" s="7">
        <v>0.2</v>
      </c>
      <c r="M2686" t="s">
        <v>62</v>
      </c>
      <c r="N2686" t="s">
        <v>47</v>
      </c>
      <c r="O2686" t="str">
        <f>_xlfn.XLOOKUP(Orders_CLEAN[[#This Row],[Region]],Region_lookup[RegionCode],Region_lookup[RegionName])</f>
        <v>Eastern Cape</v>
      </c>
      <c r="P2686" t="s">
        <v>58</v>
      </c>
      <c r="Q2686" t="str">
        <f>_xlfn.XLOOKUP(Orders_CLEAN[[#This Row],[EmployeeID]],Employees[EmployeeID],Employees[EmployeeName])</f>
        <v>Palesa Steyn</v>
      </c>
      <c r="R2686" s="8">
        <f>Orders_CLEAN[[#This Row],[Quantity]]*Orders_CLEAN[[#This Row],[UnitPrice]]*(1-Orders_CLEAN[[#This Row],[Discount]])</f>
        <v>2981.5519999999997</v>
      </c>
      <c r="S2686" s="8">
        <f>Orders_CLEAN[[#This Row],[Cost]]*Orders_CLEAN[[#This Row],[Quantity]]</f>
        <v>2776.48</v>
      </c>
      <c r="T2686" s="8">
        <f>Orders_CLEAN[[#This Row],[LineTotal]]-Orders_CLEAN[[#This Row],[LineCost]]</f>
        <v>205.07199999999966</v>
      </c>
      <c r="U2686" s="8" t="str">
        <f>IFERROR(IF(Orders_CLEAN[[#This Row],[Profit]]/Orders_CLEAN[[#This Row],[LineTotal]]&gt;0.3, "High", IF(Orders_CLEAN[[#This Row],[Profit]]/Orders_CLEAN[[#This Row],[LineTotal]]&gt;=0.15, "Medium", "Low")), "Quantity Error!")</f>
        <v>Low</v>
      </c>
      <c r="V2686" s="8" t="str">
        <f>IF(COUNTIF(Returns[OrderID], Orders_CLEAN[[#This Row],[OrderID]])&gt;0, "Yes", "No")</f>
        <v>No</v>
      </c>
      <c r="W2686" s="19">
        <f>IF(Orders_CLEAN[[#This Row],[Returned]]="Yes",1,0)</f>
        <v>0</v>
      </c>
    </row>
    <row r="2687" spans="1:23" x14ac:dyDescent="0.2">
      <c r="A2687" t="s">
        <v>3636</v>
      </c>
      <c r="B2687" s="5">
        <v>45589</v>
      </c>
      <c r="C2687" s="5" t="str">
        <f>IF(Orders_CLEAN[[#This Row],[Quantity]]="", "Quantity Error!", "Q"&amp;ROUNDUP(MONTH(Orders_CLEAN[[#This Row],[OrderDate]])/3,0))</f>
        <v>Q4</v>
      </c>
      <c r="D2687" t="s">
        <v>84</v>
      </c>
      <c r="E2687" t="str">
        <f>_xlfn.XLOOKUP(Orders_CLEAN[[#This Row],[CustomerID]],Customers[CustomerID],Customers[CustomerName])</f>
        <v>Francois Khumalo</v>
      </c>
      <c r="F2687" t="s">
        <v>139</v>
      </c>
      <c r="G2687" t="str">
        <f>_xlfn.XLOOKUP(Orders_CLEAN[[#This Row],[ProductID]],Products[ProductID],Products[ProductName])</f>
        <v>Envelopes Model 3</v>
      </c>
      <c r="H2687" t="str">
        <f>_xlfn.XLOOKUP(Orders_CLEAN[[#This Row],[ProductName]],Products[ProductName],Products[Category])</f>
        <v>Office Supplies</v>
      </c>
      <c r="I2687" s="6">
        <f>_xlfn.XLOOKUP(Orders_CLEAN[[#This Row],[ProductID]],Products[ProductID],Products[Cost])</f>
        <v>110.07</v>
      </c>
      <c r="J2687">
        <v>1</v>
      </c>
      <c r="K2687" s="6">
        <v>193.99</v>
      </c>
      <c r="L2687" s="7">
        <v>0</v>
      </c>
      <c r="M2687" t="s">
        <v>36</v>
      </c>
      <c r="N2687" t="s">
        <v>31</v>
      </c>
      <c r="O2687" t="str">
        <f>_xlfn.XLOOKUP(Orders_CLEAN[[#This Row],[Region]],Region_lookup[RegionCode],Region_lookup[RegionName])</f>
        <v>Gauteng</v>
      </c>
      <c r="P2687" t="s">
        <v>43</v>
      </c>
      <c r="Q2687" t="str">
        <f>_xlfn.XLOOKUP(Orders_CLEAN[[#This Row],[EmployeeID]],Employees[EmployeeID],Employees[EmployeeName])</f>
        <v>Thabo Dlamini</v>
      </c>
      <c r="R2687" s="8">
        <f>Orders_CLEAN[[#This Row],[Quantity]]*Orders_CLEAN[[#This Row],[UnitPrice]]*(1-Orders_CLEAN[[#This Row],[Discount]])</f>
        <v>193.99</v>
      </c>
      <c r="S2687" s="8">
        <f>Orders_CLEAN[[#This Row],[Cost]]*Orders_CLEAN[[#This Row],[Quantity]]</f>
        <v>110.07</v>
      </c>
      <c r="T2687" s="8">
        <f>Orders_CLEAN[[#This Row],[LineTotal]]-Orders_CLEAN[[#This Row],[LineCost]]</f>
        <v>83.920000000000016</v>
      </c>
      <c r="U2687" s="8" t="str">
        <f>IFERROR(IF(Orders_CLEAN[[#This Row],[Profit]]/Orders_CLEAN[[#This Row],[LineTotal]]&gt;0.3, "High", IF(Orders_CLEAN[[#This Row],[Profit]]/Orders_CLEAN[[#This Row],[LineTotal]]&gt;=0.15, "Medium", "Low")), "Quantity Error!")</f>
        <v>High</v>
      </c>
      <c r="V2687" s="8" t="str">
        <f>IF(COUNTIF(Returns[OrderID], Orders_CLEAN[[#This Row],[OrderID]])&gt;0, "Yes", "No")</f>
        <v>No</v>
      </c>
      <c r="W2687" s="19">
        <f>IF(Orders_CLEAN[[#This Row],[Returned]]="Yes",1,0)</f>
        <v>0</v>
      </c>
    </row>
    <row r="2688" spans="1:23" x14ac:dyDescent="0.2">
      <c r="A2688" t="s">
        <v>3637</v>
      </c>
      <c r="B2688" s="5">
        <v>45364</v>
      </c>
      <c r="C2688" s="5" t="str">
        <f>IF(Orders_CLEAN[[#This Row],[Quantity]]="", "Quantity Error!", "Q"&amp;ROUNDUP(MONTH(Orders_CLEAN[[#This Row],[OrderDate]])/3,0))</f>
        <v>Q1</v>
      </c>
      <c r="D2688" t="s">
        <v>252</v>
      </c>
      <c r="E2688" t="str">
        <f>_xlfn.XLOOKUP(Orders_CLEAN[[#This Row],[CustomerID]],Customers[CustomerID],Customers[CustomerName])</f>
        <v>Sipho Mahlangu</v>
      </c>
      <c r="F2688" t="s">
        <v>61</v>
      </c>
      <c r="G2688" t="str">
        <f>_xlfn.XLOOKUP(Orders_CLEAN[[#This Row],[ProductID]],Products[ProductID],Products[ProductName])</f>
        <v>Laptops Model 4</v>
      </c>
      <c r="H2688" t="str">
        <f>_xlfn.XLOOKUP(Orders_CLEAN[[#This Row],[ProductName]],Products[ProductName],Products[Category])</f>
        <v>Technology</v>
      </c>
      <c r="I2688" s="6">
        <f>_xlfn.XLOOKUP(Orders_CLEAN[[#This Row],[ProductID]],Products[ProductID],Products[Cost])</f>
        <v>329.6</v>
      </c>
      <c r="J2688">
        <v>10</v>
      </c>
      <c r="K2688" s="6">
        <v>455.77</v>
      </c>
      <c r="L2688" s="7">
        <v>0</v>
      </c>
      <c r="M2688" t="s">
        <v>13</v>
      </c>
      <c r="N2688" t="s">
        <v>14</v>
      </c>
      <c r="O2688" t="str">
        <f>_xlfn.XLOOKUP(Orders_CLEAN[[#This Row],[Region]],Region_lookup[RegionCode],Region_lookup[RegionName])</f>
        <v>Western Cape</v>
      </c>
      <c r="P2688" t="s">
        <v>82</v>
      </c>
      <c r="Q2688" t="str">
        <f>_xlfn.XLOOKUP(Orders_CLEAN[[#This Row],[EmployeeID]],Employees[EmployeeID],Employees[EmployeeName])</f>
        <v>Thabo Pretorius</v>
      </c>
      <c r="R2688" s="8">
        <f>Orders_CLEAN[[#This Row],[Quantity]]*Orders_CLEAN[[#This Row],[UnitPrice]]*(1-Orders_CLEAN[[#This Row],[Discount]])</f>
        <v>4557.7</v>
      </c>
      <c r="S2688" s="8">
        <f>Orders_CLEAN[[#This Row],[Cost]]*Orders_CLEAN[[#This Row],[Quantity]]</f>
        <v>3296</v>
      </c>
      <c r="T2688" s="8">
        <f>Orders_CLEAN[[#This Row],[LineTotal]]-Orders_CLEAN[[#This Row],[LineCost]]</f>
        <v>1261.6999999999998</v>
      </c>
      <c r="U2688" s="8" t="str">
        <f>IFERROR(IF(Orders_CLEAN[[#This Row],[Profit]]/Orders_CLEAN[[#This Row],[LineTotal]]&gt;0.3, "High", IF(Orders_CLEAN[[#This Row],[Profit]]/Orders_CLEAN[[#This Row],[LineTotal]]&gt;=0.15, "Medium", "Low")), "Quantity Error!")</f>
        <v>Medium</v>
      </c>
      <c r="V2688" s="8" t="str">
        <f>IF(COUNTIF(Returns[OrderID], Orders_CLEAN[[#This Row],[OrderID]])&gt;0, "Yes", "No")</f>
        <v>Yes</v>
      </c>
      <c r="W2688" s="19">
        <f>IF(Orders_CLEAN[[#This Row],[Returned]]="Yes",1,0)</f>
        <v>1</v>
      </c>
    </row>
    <row r="2689" spans="1:23" x14ac:dyDescent="0.2">
      <c r="A2689" t="s">
        <v>3638</v>
      </c>
      <c r="B2689" s="5">
        <v>45405</v>
      </c>
      <c r="C2689" s="5" t="str">
        <f>IF(Orders_CLEAN[[#This Row],[Quantity]]="", "Quantity Error!", "Q"&amp;ROUNDUP(MONTH(Orders_CLEAN[[#This Row],[OrderDate]])/3,0))</f>
        <v>Q2</v>
      </c>
      <c r="D2689" t="s">
        <v>616</v>
      </c>
      <c r="E2689" t="str">
        <f>_xlfn.XLOOKUP(Orders_CLEAN[[#This Row],[CustomerID]],Customers[CustomerID],Customers[CustomerName])</f>
        <v>Elmarie Fourie</v>
      </c>
      <c r="F2689" t="s">
        <v>178</v>
      </c>
      <c r="G2689" t="str">
        <f>_xlfn.XLOOKUP(Orders_CLEAN[[#This Row],[ProductID]],Products[ProductID],Products[ProductName])</f>
        <v>Chairs Model 2</v>
      </c>
      <c r="H2689" t="str">
        <f>_xlfn.XLOOKUP(Orders_CLEAN[[#This Row],[ProductName]],Products[ProductName],Products[Category])</f>
        <v>Furniture</v>
      </c>
      <c r="I2689" s="6">
        <f>_xlfn.XLOOKUP(Orders_CLEAN[[#This Row],[ProductID]],Products[ProductID],Products[Cost])</f>
        <v>116.9</v>
      </c>
      <c r="J2689">
        <v>3</v>
      </c>
      <c r="K2689" s="6">
        <v>253.46</v>
      </c>
      <c r="L2689" s="7">
        <v>0.1</v>
      </c>
      <c r="M2689" t="s">
        <v>13</v>
      </c>
      <c r="N2689" t="s">
        <v>14</v>
      </c>
      <c r="O2689" t="str">
        <f>_xlfn.XLOOKUP(Orders_CLEAN[[#This Row],[Region]],Region_lookup[RegionCode],Region_lookup[RegionName])</f>
        <v>Western Cape</v>
      </c>
      <c r="P2689" t="s">
        <v>15</v>
      </c>
      <c r="Q2689" t="str">
        <f>_xlfn.XLOOKUP(Orders_CLEAN[[#This Row],[EmployeeID]],Employees[EmployeeID],Employees[EmployeeName])</f>
        <v>Anja Fourie</v>
      </c>
      <c r="R2689" s="8">
        <f>Orders_CLEAN[[#This Row],[Quantity]]*Orders_CLEAN[[#This Row],[UnitPrice]]*(1-Orders_CLEAN[[#This Row],[Discount]])</f>
        <v>684.34199999999998</v>
      </c>
      <c r="S2689" s="8">
        <f>Orders_CLEAN[[#This Row],[Cost]]*Orders_CLEAN[[#This Row],[Quantity]]</f>
        <v>350.70000000000005</v>
      </c>
      <c r="T2689" s="8">
        <f>Orders_CLEAN[[#This Row],[LineTotal]]-Orders_CLEAN[[#This Row],[LineCost]]</f>
        <v>333.64199999999994</v>
      </c>
      <c r="U2689" s="8" t="str">
        <f>IFERROR(IF(Orders_CLEAN[[#This Row],[Profit]]/Orders_CLEAN[[#This Row],[LineTotal]]&gt;0.3, "High", IF(Orders_CLEAN[[#This Row],[Profit]]/Orders_CLEAN[[#This Row],[LineTotal]]&gt;=0.15, "Medium", "Low")), "Quantity Error!")</f>
        <v>High</v>
      </c>
      <c r="V2689" s="8" t="str">
        <f>IF(COUNTIF(Returns[OrderID], Orders_CLEAN[[#This Row],[OrderID]])&gt;0, "Yes", "No")</f>
        <v>No</v>
      </c>
      <c r="W2689" s="19">
        <f>IF(Orders_CLEAN[[#This Row],[Returned]]="Yes",1,0)</f>
        <v>0</v>
      </c>
    </row>
    <row r="2690" spans="1:23" x14ac:dyDescent="0.2">
      <c r="A2690" t="s">
        <v>3639</v>
      </c>
      <c r="B2690" s="5">
        <v>45398</v>
      </c>
      <c r="C2690" s="5" t="str">
        <f>IF(Orders_CLEAN[[#This Row],[Quantity]]="", "Quantity Error!", "Q"&amp;ROUNDUP(MONTH(Orders_CLEAN[[#This Row],[OrderDate]])/3,0))</f>
        <v>Q2</v>
      </c>
      <c r="D2690" t="s">
        <v>84</v>
      </c>
      <c r="E2690" t="str">
        <f>_xlfn.XLOOKUP(Orders_CLEAN[[#This Row],[CustomerID]],Customers[CustomerID],Customers[CustomerName])</f>
        <v>Francois Khumalo</v>
      </c>
      <c r="F2690" t="s">
        <v>148</v>
      </c>
      <c r="G2690" t="str">
        <f>_xlfn.XLOOKUP(Orders_CLEAN[[#This Row],[ProductID]],Products[ProductID],Products[ProductName])</f>
        <v>Tables Model 3</v>
      </c>
      <c r="H2690" t="str">
        <f>_xlfn.XLOOKUP(Orders_CLEAN[[#This Row],[ProductName]],Products[ProductName],Products[Category])</f>
        <v>Furniture</v>
      </c>
      <c r="I2690" s="6">
        <f>_xlfn.XLOOKUP(Orders_CLEAN[[#This Row],[ProductID]],Products[ProductID],Products[Cost])</f>
        <v>190.89</v>
      </c>
      <c r="J2690">
        <v>7</v>
      </c>
      <c r="K2690" s="6">
        <v>243.15</v>
      </c>
      <c r="L2690" s="7">
        <v>0</v>
      </c>
      <c r="M2690" t="s">
        <v>27</v>
      </c>
      <c r="N2690" t="s">
        <v>31</v>
      </c>
      <c r="O2690" t="str">
        <f>_xlfn.XLOOKUP(Orders_CLEAN[[#This Row],[Region]],Region_lookup[RegionCode],Region_lookup[RegionName])</f>
        <v>Gauteng</v>
      </c>
      <c r="P2690" t="s">
        <v>32</v>
      </c>
      <c r="Q2690" t="str">
        <f>_xlfn.XLOOKUP(Orders_CLEAN[[#This Row],[EmployeeID]],Employees[EmployeeID],Employees[EmployeeName])</f>
        <v>Nomvula Mokoena</v>
      </c>
      <c r="R2690" s="8">
        <f>Orders_CLEAN[[#This Row],[Quantity]]*Orders_CLEAN[[#This Row],[UnitPrice]]*(1-Orders_CLEAN[[#This Row],[Discount]])</f>
        <v>1702.05</v>
      </c>
      <c r="S2690" s="8">
        <f>Orders_CLEAN[[#This Row],[Cost]]*Orders_CLEAN[[#This Row],[Quantity]]</f>
        <v>1336.23</v>
      </c>
      <c r="T2690" s="8">
        <f>Orders_CLEAN[[#This Row],[LineTotal]]-Orders_CLEAN[[#This Row],[LineCost]]</f>
        <v>365.81999999999994</v>
      </c>
      <c r="U2690" s="8" t="str">
        <f>IFERROR(IF(Orders_CLEAN[[#This Row],[Profit]]/Orders_CLEAN[[#This Row],[LineTotal]]&gt;0.3, "High", IF(Orders_CLEAN[[#This Row],[Profit]]/Orders_CLEAN[[#This Row],[LineTotal]]&gt;=0.15, "Medium", "Low")), "Quantity Error!")</f>
        <v>Medium</v>
      </c>
      <c r="V2690" s="8" t="str">
        <f>IF(COUNTIF(Returns[OrderID], Orders_CLEAN[[#This Row],[OrderID]])&gt;0, "Yes", "No")</f>
        <v>No</v>
      </c>
      <c r="W2690" s="19">
        <f>IF(Orders_CLEAN[[#This Row],[Returned]]="Yes",1,0)</f>
        <v>0</v>
      </c>
    </row>
    <row r="2691" spans="1:23" x14ac:dyDescent="0.2">
      <c r="A2691" t="s">
        <v>3640</v>
      </c>
      <c r="B2691" s="5">
        <v>45349</v>
      </c>
      <c r="C2691" s="5" t="str">
        <f>IF(Orders_CLEAN[[#This Row],[Quantity]]="", "Quantity Error!", "Q"&amp;ROUNDUP(MONTH(Orders_CLEAN[[#This Row],[OrderDate]])/3,0))</f>
        <v>Q1</v>
      </c>
      <c r="D2691" t="s">
        <v>252</v>
      </c>
      <c r="E2691" t="str">
        <f>_xlfn.XLOOKUP(Orders_CLEAN[[#This Row],[CustomerID]],Customers[CustomerID],Customers[CustomerName])</f>
        <v>Sipho Mahlangu</v>
      </c>
      <c r="F2691" t="s">
        <v>65</v>
      </c>
      <c r="G2691" t="str">
        <f>_xlfn.XLOOKUP(Orders_CLEAN[[#This Row],[ProductID]],Products[ProductID],Products[ProductName])</f>
        <v>Bookcases Model 2</v>
      </c>
      <c r="H2691" t="str">
        <f>_xlfn.XLOOKUP(Orders_CLEAN[[#This Row],[ProductName]],Products[ProductName],Products[Category])</f>
        <v>Furniture</v>
      </c>
      <c r="I2691" s="6">
        <f>_xlfn.XLOOKUP(Orders_CLEAN[[#This Row],[ProductID]],Products[ProductID],Products[Cost])</f>
        <v>633.59</v>
      </c>
      <c r="J2691">
        <v>9</v>
      </c>
      <c r="K2691" s="6">
        <v>800.37</v>
      </c>
      <c r="L2691" s="7">
        <v>0</v>
      </c>
      <c r="M2691" t="s">
        <v>27</v>
      </c>
      <c r="N2691" t="s">
        <v>14</v>
      </c>
      <c r="O2691" t="str">
        <f>_xlfn.XLOOKUP(Orders_CLEAN[[#This Row],[Region]],Region_lookup[RegionCode],Region_lookup[RegionName])</f>
        <v>Western Cape</v>
      </c>
      <c r="P2691" t="s">
        <v>93</v>
      </c>
      <c r="Q2691" t="str">
        <f>_xlfn.XLOOKUP(Orders_CLEAN[[#This Row],[EmployeeID]],Employees[EmployeeID],Employees[EmployeeName])</f>
        <v>Anja Zulu</v>
      </c>
      <c r="R2691" s="8">
        <f>Orders_CLEAN[[#This Row],[Quantity]]*Orders_CLEAN[[#This Row],[UnitPrice]]*(1-Orders_CLEAN[[#This Row],[Discount]])</f>
        <v>7203.33</v>
      </c>
      <c r="S2691" s="8">
        <f>Orders_CLEAN[[#This Row],[Cost]]*Orders_CLEAN[[#This Row],[Quantity]]</f>
        <v>5702.31</v>
      </c>
      <c r="T2691" s="8">
        <f>Orders_CLEAN[[#This Row],[LineTotal]]-Orders_CLEAN[[#This Row],[LineCost]]</f>
        <v>1501.0199999999995</v>
      </c>
      <c r="U2691" s="8" t="str">
        <f>IFERROR(IF(Orders_CLEAN[[#This Row],[Profit]]/Orders_CLEAN[[#This Row],[LineTotal]]&gt;0.3, "High", IF(Orders_CLEAN[[#This Row],[Profit]]/Orders_CLEAN[[#This Row],[LineTotal]]&gt;=0.15, "Medium", "Low")), "Quantity Error!")</f>
        <v>Medium</v>
      </c>
      <c r="V2691" s="8" t="str">
        <f>IF(COUNTIF(Returns[OrderID], Orders_CLEAN[[#This Row],[OrderID]])&gt;0, "Yes", "No")</f>
        <v>No</v>
      </c>
      <c r="W2691" s="19">
        <f>IF(Orders_CLEAN[[#This Row],[Returned]]="Yes",1,0)</f>
        <v>0</v>
      </c>
    </row>
    <row r="2692" spans="1:23" x14ac:dyDescent="0.2">
      <c r="A2692" t="s">
        <v>3641</v>
      </c>
      <c r="B2692" s="5">
        <v>45372</v>
      </c>
      <c r="C2692" s="5" t="str">
        <f>IF(Orders_CLEAN[[#This Row],[Quantity]]="", "Quantity Error!", "Q"&amp;ROUNDUP(MONTH(Orders_CLEAN[[#This Row],[OrderDate]])/3,0))</f>
        <v>Q1</v>
      </c>
      <c r="D2692" t="s">
        <v>169</v>
      </c>
      <c r="E2692" t="str">
        <f>_xlfn.XLOOKUP(Orders_CLEAN[[#This Row],[CustomerID]],Customers[CustomerID],Customers[CustomerName])</f>
        <v>Sipho Sithole</v>
      </c>
      <c r="F2692" t="s">
        <v>151</v>
      </c>
      <c r="G2692" t="str">
        <f>_xlfn.XLOOKUP(Orders_CLEAN[[#This Row],[ProductID]],Products[ProductID],Products[ProductName])</f>
        <v>Binders Model 3</v>
      </c>
      <c r="H2692" t="str">
        <f>_xlfn.XLOOKUP(Orders_CLEAN[[#This Row],[ProductName]],Products[ProductName],Products[Category])</f>
        <v>Office Supplies</v>
      </c>
      <c r="I2692" s="6">
        <f>_xlfn.XLOOKUP(Orders_CLEAN[[#This Row],[ProductID]],Products[ProductID],Products[Cost])</f>
        <v>487.09</v>
      </c>
      <c r="J2692">
        <v>5</v>
      </c>
      <c r="K2692" s="6">
        <v>838.72</v>
      </c>
      <c r="L2692" s="7">
        <v>0.2</v>
      </c>
      <c r="M2692" t="s">
        <v>27</v>
      </c>
      <c r="N2692" t="s">
        <v>21</v>
      </c>
      <c r="O2692" t="str">
        <f>_xlfn.XLOOKUP(Orders_CLEAN[[#This Row],[Region]],Region_lookup[RegionCode],Region_lookup[RegionName])</f>
        <v>KwaZulu-Natal</v>
      </c>
      <c r="P2692" t="s">
        <v>170</v>
      </c>
      <c r="Q2692" t="str">
        <f>_xlfn.XLOOKUP(Orders_CLEAN[[#This Row],[EmployeeID]],Employees[EmployeeID],Employees[EmployeeName])</f>
        <v>Nomvula Le Roux</v>
      </c>
      <c r="R2692" s="8">
        <f>Orders_CLEAN[[#This Row],[Quantity]]*Orders_CLEAN[[#This Row],[UnitPrice]]*(1-Orders_CLEAN[[#This Row],[Discount]])</f>
        <v>3354.8800000000006</v>
      </c>
      <c r="S2692" s="8">
        <f>Orders_CLEAN[[#This Row],[Cost]]*Orders_CLEAN[[#This Row],[Quantity]]</f>
        <v>2435.4499999999998</v>
      </c>
      <c r="T2692" s="8">
        <f>Orders_CLEAN[[#This Row],[LineTotal]]-Orders_CLEAN[[#This Row],[LineCost]]</f>
        <v>919.43000000000075</v>
      </c>
      <c r="U2692" s="8" t="str">
        <f>IFERROR(IF(Orders_CLEAN[[#This Row],[Profit]]/Orders_CLEAN[[#This Row],[LineTotal]]&gt;0.3, "High", IF(Orders_CLEAN[[#This Row],[Profit]]/Orders_CLEAN[[#This Row],[LineTotal]]&gt;=0.15, "Medium", "Low")), "Quantity Error!")</f>
        <v>Medium</v>
      </c>
      <c r="V2692" s="8" t="str">
        <f>IF(COUNTIF(Returns[OrderID], Orders_CLEAN[[#This Row],[OrderID]])&gt;0, "Yes", "No")</f>
        <v>No</v>
      </c>
      <c r="W2692" s="19">
        <f>IF(Orders_CLEAN[[#This Row],[Returned]]="Yes",1,0)</f>
        <v>0</v>
      </c>
    </row>
    <row r="2693" spans="1:23" x14ac:dyDescent="0.2">
      <c r="A2693" t="s">
        <v>3642</v>
      </c>
      <c r="B2693" s="5">
        <v>45813</v>
      </c>
      <c r="C2693" s="5" t="str">
        <f>IF(Orders_CLEAN[[#This Row],[Quantity]]="", "Quantity Error!", "Q"&amp;ROUNDUP(MONTH(Orders_CLEAN[[#This Row],[OrderDate]])/3,0))</f>
        <v>Q2</v>
      </c>
      <c r="D2693" t="s">
        <v>371</v>
      </c>
      <c r="E2693" t="str">
        <f>_xlfn.XLOOKUP(Orders_CLEAN[[#This Row],[CustomerID]],Customers[CustomerID],Customers[CustomerName])</f>
        <v>Nomsa Dlamini</v>
      </c>
      <c r="F2693" t="s">
        <v>118</v>
      </c>
      <c r="G2693" t="str">
        <f>_xlfn.XLOOKUP(Orders_CLEAN[[#This Row],[ProductID]],Products[ProductID],Products[ProductName])</f>
        <v>Paper Model 1</v>
      </c>
      <c r="H2693" t="str">
        <f>_xlfn.XLOOKUP(Orders_CLEAN[[#This Row],[ProductName]],Products[ProductName],Products[Category])</f>
        <v>Office Supplies</v>
      </c>
      <c r="I2693" s="6">
        <f>_xlfn.XLOOKUP(Orders_CLEAN[[#This Row],[ProductID]],Products[ProductID],Products[Cost])</f>
        <v>193.58</v>
      </c>
      <c r="J2693">
        <v>11</v>
      </c>
      <c r="K2693" s="6">
        <v>347.15</v>
      </c>
      <c r="L2693" s="7">
        <v>0.05</v>
      </c>
      <c r="M2693" t="s">
        <v>27</v>
      </c>
      <c r="N2693" t="s">
        <v>31</v>
      </c>
      <c r="O2693" t="str">
        <f>_xlfn.XLOOKUP(Orders_CLEAN[[#This Row],[Region]],Region_lookup[RegionCode],Region_lookup[RegionName])</f>
        <v>Gauteng</v>
      </c>
      <c r="P2693" t="s">
        <v>43</v>
      </c>
      <c r="Q2693" t="str">
        <f>_xlfn.XLOOKUP(Orders_CLEAN[[#This Row],[EmployeeID]],Employees[EmployeeID],Employees[EmployeeName])</f>
        <v>Thabo Dlamini</v>
      </c>
      <c r="R2693" s="8">
        <f>Orders_CLEAN[[#This Row],[Quantity]]*Orders_CLEAN[[#This Row],[UnitPrice]]*(1-Orders_CLEAN[[#This Row],[Discount]])</f>
        <v>3627.7174999999993</v>
      </c>
      <c r="S2693" s="8">
        <f>Orders_CLEAN[[#This Row],[Cost]]*Orders_CLEAN[[#This Row],[Quantity]]</f>
        <v>2129.38</v>
      </c>
      <c r="T2693" s="8">
        <f>Orders_CLEAN[[#This Row],[LineTotal]]-Orders_CLEAN[[#This Row],[LineCost]]</f>
        <v>1498.3374999999992</v>
      </c>
      <c r="U2693" s="8" t="str">
        <f>IFERROR(IF(Orders_CLEAN[[#This Row],[Profit]]/Orders_CLEAN[[#This Row],[LineTotal]]&gt;0.3, "High", IF(Orders_CLEAN[[#This Row],[Profit]]/Orders_CLEAN[[#This Row],[LineTotal]]&gt;=0.15, "Medium", "Low")), "Quantity Error!")</f>
        <v>High</v>
      </c>
      <c r="V2693" s="8" t="str">
        <f>IF(COUNTIF(Returns[OrderID], Orders_CLEAN[[#This Row],[OrderID]])&gt;0, "Yes", "No")</f>
        <v>No</v>
      </c>
      <c r="W2693" s="19">
        <f>IF(Orders_CLEAN[[#This Row],[Returned]]="Yes",1,0)</f>
        <v>0</v>
      </c>
    </row>
    <row r="2694" spans="1:23" x14ac:dyDescent="0.2">
      <c r="A2694" t="s">
        <v>3644</v>
      </c>
      <c r="B2694" s="5">
        <v>45466</v>
      </c>
      <c r="C2694" s="5" t="str">
        <f>IF(Orders_CLEAN[[#This Row],[Quantity]]="", "Quantity Error!", "Q"&amp;ROUNDUP(MONTH(Orders_CLEAN[[#This Row],[OrderDate]])/3,0))</f>
        <v>Q2</v>
      </c>
      <c r="D2694" t="s">
        <v>240</v>
      </c>
      <c r="E2694" t="str">
        <f>_xlfn.XLOOKUP(Orders_CLEAN[[#This Row],[CustomerID]],Customers[CustomerID],Customers[CustomerName])</f>
        <v>Riaan Molefe</v>
      </c>
      <c r="F2694" t="s">
        <v>100</v>
      </c>
      <c r="G2694" t="str">
        <f>_xlfn.XLOOKUP(Orders_CLEAN[[#This Row],[ProductID]],Products[ProductID],Products[ProductName])</f>
        <v>Printers Model 1</v>
      </c>
      <c r="H2694" t="str">
        <f>_xlfn.XLOOKUP(Orders_CLEAN[[#This Row],[ProductName]],Products[ProductName],Products[Category])</f>
        <v>Technology</v>
      </c>
      <c r="I2694" s="6">
        <f>_xlfn.XLOOKUP(Orders_CLEAN[[#This Row],[ProductID]],Products[ProductID],Products[Cost])</f>
        <v>595.79999999999995</v>
      </c>
      <c r="J2694">
        <v>6</v>
      </c>
      <c r="K2694" s="6">
        <v>1280.18</v>
      </c>
      <c r="L2694" s="7">
        <v>0.15</v>
      </c>
      <c r="M2694" t="s">
        <v>13</v>
      </c>
      <c r="N2694" t="s">
        <v>21</v>
      </c>
      <c r="O2694" t="str">
        <f>_xlfn.XLOOKUP(Orders_CLEAN[[#This Row],[Region]],Region_lookup[RegionCode],Region_lookup[RegionName])</f>
        <v>KwaZulu-Natal</v>
      </c>
      <c r="P2694" t="s">
        <v>170</v>
      </c>
      <c r="Q2694" t="str">
        <f>_xlfn.XLOOKUP(Orders_CLEAN[[#This Row],[EmployeeID]],Employees[EmployeeID],Employees[EmployeeName])</f>
        <v>Nomvula Le Roux</v>
      </c>
      <c r="R2694" s="8">
        <f>Orders_CLEAN[[#This Row],[Quantity]]*Orders_CLEAN[[#This Row],[UnitPrice]]*(1-Orders_CLEAN[[#This Row],[Discount]])</f>
        <v>6528.9179999999997</v>
      </c>
      <c r="S2694" s="8">
        <f>Orders_CLEAN[[#This Row],[Cost]]*Orders_CLEAN[[#This Row],[Quantity]]</f>
        <v>3574.7999999999997</v>
      </c>
      <c r="T2694" s="8">
        <f>Orders_CLEAN[[#This Row],[LineTotal]]-Orders_CLEAN[[#This Row],[LineCost]]</f>
        <v>2954.1179999999999</v>
      </c>
      <c r="U2694" s="8" t="str">
        <f>IFERROR(IF(Orders_CLEAN[[#This Row],[Profit]]/Orders_CLEAN[[#This Row],[LineTotal]]&gt;0.3, "High", IF(Orders_CLEAN[[#This Row],[Profit]]/Orders_CLEAN[[#This Row],[LineTotal]]&gt;=0.15, "Medium", "Low")), "Quantity Error!")</f>
        <v>High</v>
      </c>
      <c r="V2694" s="8" t="str">
        <f>IF(COUNTIF(Returns[OrderID], Orders_CLEAN[[#This Row],[OrderID]])&gt;0, "Yes", "No")</f>
        <v>No</v>
      </c>
      <c r="W2694" s="19">
        <f>IF(Orders_CLEAN[[#This Row],[Returned]]="Yes",1,0)</f>
        <v>0</v>
      </c>
    </row>
    <row r="2695" spans="1:23" x14ac:dyDescent="0.2">
      <c r="A2695" t="s">
        <v>3645</v>
      </c>
      <c r="B2695" s="5">
        <v>45736</v>
      </c>
      <c r="C2695" s="5" t="str">
        <f>IF(Orders_CLEAN[[#This Row],[Quantity]]="", "Quantity Error!", "Q"&amp;ROUNDUP(MONTH(Orders_CLEAN[[#This Row],[OrderDate]])/3,0))</f>
        <v>Q1</v>
      </c>
      <c r="D2695" t="s">
        <v>72</v>
      </c>
      <c r="E2695" t="str">
        <f>_xlfn.XLOOKUP(Orders_CLEAN[[#This Row],[CustomerID]],Customers[CustomerID],Customers[CustomerName])</f>
        <v>Francois Botha</v>
      </c>
      <c r="F2695" t="s">
        <v>162</v>
      </c>
      <c r="G2695" t="str">
        <f>_xlfn.XLOOKUP(Orders_CLEAN[[#This Row],[ProductID]],Products[ProductID],Products[ProductName])</f>
        <v>Chairs Model 1</v>
      </c>
      <c r="H2695" t="str">
        <f>_xlfn.XLOOKUP(Orders_CLEAN[[#This Row],[ProductName]],Products[ProductName],Products[Category])</f>
        <v>Furniture</v>
      </c>
      <c r="I2695" s="6">
        <f>_xlfn.XLOOKUP(Orders_CLEAN[[#This Row],[ProductID]],Products[ProductID],Products[Cost])</f>
        <v>96.56</v>
      </c>
      <c r="J2695">
        <v>5</v>
      </c>
      <c r="K2695" s="6">
        <v>209.03</v>
      </c>
      <c r="L2695" s="7">
        <v>0.1</v>
      </c>
      <c r="M2695" t="s">
        <v>13</v>
      </c>
      <c r="N2695" t="s">
        <v>47</v>
      </c>
      <c r="O2695" t="str">
        <f>_xlfn.XLOOKUP(Orders_CLEAN[[#This Row],[Region]],Region_lookup[RegionCode],Region_lookup[RegionName])</f>
        <v>Eastern Cape</v>
      </c>
      <c r="P2695" t="s">
        <v>75</v>
      </c>
      <c r="Q2695" t="str">
        <f>_xlfn.XLOOKUP(Orders_CLEAN[[#This Row],[EmployeeID]],Employees[EmployeeID],Employees[EmployeeName])</f>
        <v>Francois Steyn</v>
      </c>
      <c r="R2695" s="8">
        <f>Orders_CLEAN[[#This Row],[Quantity]]*Orders_CLEAN[[#This Row],[UnitPrice]]*(1-Orders_CLEAN[[#This Row],[Discount]])</f>
        <v>940.6350000000001</v>
      </c>
      <c r="S2695" s="8">
        <f>Orders_CLEAN[[#This Row],[Cost]]*Orders_CLEAN[[#This Row],[Quantity]]</f>
        <v>482.8</v>
      </c>
      <c r="T2695" s="8">
        <f>Orders_CLEAN[[#This Row],[LineTotal]]-Orders_CLEAN[[#This Row],[LineCost]]</f>
        <v>457.83500000000009</v>
      </c>
      <c r="U2695" s="8" t="str">
        <f>IFERROR(IF(Orders_CLEAN[[#This Row],[Profit]]/Orders_CLEAN[[#This Row],[LineTotal]]&gt;0.3, "High", IF(Orders_CLEAN[[#This Row],[Profit]]/Orders_CLEAN[[#This Row],[LineTotal]]&gt;=0.15, "Medium", "Low")), "Quantity Error!")</f>
        <v>High</v>
      </c>
      <c r="V2695" s="8" t="str">
        <f>IF(COUNTIF(Returns[OrderID], Orders_CLEAN[[#This Row],[OrderID]])&gt;0, "Yes", "No")</f>
        <v>No</v>
      </c>
      <c r="W2695" s="19">
        <f>IF(Orders_CLEAN[[#This Row],[Returned]]="Yes",1,0)</f>
        <v>0</v>
      </c>
    </row>
    <row r="2696" spans="1:23" x14ac:dyDescent="0.2">
      <c r="A2696" t="s">
        <v>3646</v>
      </c>
      <c r="B2696" s="5">
        <v>45347</v>
      </c>
      <c r="C2696" s="5" t="str">
        <f>IF(Orders_CLEAN[[#This Row],[Quantity]]="", "Quantity Error!", "Q"&amp;ROUNDUP(MONTH(Orders_CLEAN[[#This Row],[OrderDate]])/3,0))</f>
        <v>Q1</v>
      </c>
      <c r="D2696" t="s">
        <v>72</v>
      </c>
      <c r="E2696" t="str">
        <f>_xlfn.XLOOKUP(Orders_CLEAN[[#This Row],[CustomerID]],Customers[CustomerID],Customers[CustomerName])</f>
        <v>Francois Botha</v>
      </c>
      <c r="F2696" t="s">
        <v>365</v>
      </c>
      <c r="G2696" t="str">
        <f>_xlfn.XLOOKUP(Orders_CLEAN[[#This Row],[ProductID]],Products[ProductID],Products[ProductName])</f>
        <v>Binders Model 4</v>
      </c>
      <c r="H2696" t="str">
        <f>_xlfn.XLOOKUP(Orders_CLEAN[[#This Row],[ProductName]],Products[ProductName],Products[Category])</f>
        <v>Office Supplies</v>
      </c>
      <c r="I2696" s="6">
        <f>_xlfn.XLOOKUP(Orders_CLEAN[[#This Row],[ProductID]],Products[ProductID],Products[Cost])</f>
        <v>723.8</v>
      </c>
      <c r="J2696">
        <v>1</v>
      </c>
      <c r="K2696" s="6">
        <v>1101.54</v>
      </c>
      <c r="L2696" s="7">
        <v>0.2</v>
      </c>
      <c r="M2696" t="s">
        <v>13</v>
      </c>
      <c r="N2696" t="s">
        <v>47</v>
      </c>
      <c r="O2696" t="str">
        <f>_xlfn.XLOOKUP(Orders_CLEAN[[#This Row],[Region]],Region_lookup[RegionCode],Region_lookup[RegionName])</f>
        <v>Eastern Cape</v>
      </c>
      <c r="P2696" t="s">
        <v>75</v>
      </c>
      <c r="Q2696" t="str">
        <f>_xlfn.XLOOKUP(Orders_CLEAN[[#This Row],[EmployeeID]],Employees[EmployeeID],Employees[EmployeeName])</f>
        <v>Francois Steyn</v>
      </c>
      <c r="R2696" s="8">
        <f>Orders_CLEAN[[#This Row],[Quantity]]*Orders_CLEAN[[#This Row],[UnitPrice]]*(1-Orders_CLEAN[[#This Row],[Discount]])</f>
        <v>881.23199999999997</v>
      </c>
      <c r="S2696" s="8">
        <f>Orders_CLEAN[[#This Row],[Cost]]*Orders_CLEAN[[#This Row],[Quantity]]</f>
        <v>723.8</v>
      </c>
      <c r="T2696" s="8">
        <f>Orders_CLEAN[[#This Row],[LineTotal]]-Orders_CLEAN[[#This Row],[LineCost]]</f>
        <v>157.43200000000002</v>
      </c>
      <c r="U2696" s="8" t="str">
        <f>IFERROR(IF(Orders_CLEAN[[#This Row],[Profit]]/Orders_CLEAN[[#This Row],[LineTotal]]&gt;0.3, "High", IF(Orders_CLEAN[[#This Row],[Profit]]/Orders_CLEAN[[#This Row],[LineTotal]]&gt;=0.15, "Medium", "Low")), "Quantity Error!")</f>
        <v>Medium</v>
      </c>
      <c r="V2696" s="8" t="str">
        <f>IF(COUNTIF(Returns[OrderID], Orders_CLEAN[[#This Row],[OrderID]])&gt;0, "Yes", "No")</f>
        <v>No</v>
      </c>
      <c r="W2696" s="19">
        <f>IF(Orders_CLEAN[[#This Row],[Returned]]="Yes",1,0)</f>
        <v>0</v>
      </c>
    </row>
    <row r="2697" spans="1:23" x14ac:dyDescent="0.2">
      <c r="A2697" t="s">
        <v>3647</v>
      </c>
      <c r="B2697" s="5">
        <v>45721</v>
      </c>
      <c r="C2697" s="5" t="str">
        <f>IF(Orders_CLEAN[[#This Row],[Quantity]]="", "Quantity Error!", "Q"&amp;ROUNDUP(MONTH(Orders_CLEAN[[#This Row],[OrderDate]])/3,0))</f>
        <v>Q1</v>
      </c>
      <c r="D2697" t="s">
        <v>40</v>
      </c>
      <c r="E2697" t="str">
        <f>_xlfn.XLOOKUP(Orders_CLEAN[[#This Row],[CustomerID]],Customers[CustomerID],Customers[CustomerName])</f>
        <v>Francois Coetzee</v>
      </c>
      <c r="F2697" t="s">
        <v>108</v>
      </c>
      <c r="G2697" t="str">
        <f>_xlfn.XLOOKUP(Orders_CLEAN[[#This Row],[ProductID]],Products[ProductID],Products[ProductName])</f>
        <v>Staplers Model 2</v>
      </c>
      <c r="H2697" t="str">
        <f>_xlfn.XLOOKUP(Orders_CLEAN[[#This Row],[ProductName]],Products[ProductName],Products[Category])</f>
        <v>Office Supplies</v>
      </c>
      <c r="I2697" s="6">
        <f>_xlfn.XLOOKUP(Orders_CLEAN[[#This Row],[ProductID]],Products[ProductID],Products[Cost])</f>
        <v>723.21</v>
      </c>
      <c r="J2697">
        <v>8</v>
      </c>
      <c r="K2697" s="6">
        <v>1348.08</v>
      </c>
      <c r="L2697" s="7">
        <v>0.15</v>
      </c>
      <c r="M2697" t="s">
        <v>13</v>
      </c>
      <c r="N2697" t="s">
        <v>31</v>
      </c>
      <c r="O2697" t="str">
        <f>_xlfn.XLOOKUP(Orders_CLEAN[[#This Row],[Region]],Region_lookup[RegionCode],Region_lookup[RegionName])</f>
        <v>Gauteng</v>
      </c>
      <c r="P2697" t="s">
        <v>43</v>
      </c>
      <c r="Q2697" t="str">
        <f>_xlfn.XLOOKUP(Orders_CLEAN[[#This Row],[EmployeeID]],Employees[EmployeeID],Employees[EmployeeName])</f>
        <v>Thabo Dlamini</v>
      </c>
      <c r="R2697" s="8">
        <f>Orders_CLEAN[[#This Row],[Quantity]]*Orders_CLEAN[[#This Row],[UnitPrice]]*(1-Orders_CLEAN[[#This Row],[Discount]])</f>
        <v>9166.9439999999995</v>
      </c>
      <c r="S2697" s="8">
        <f>Orders_CLEAN[[#This Row],[Cost]]*Orders_CLEAN[[#This Row],[Quantity]]</f>
        <v>5785.68</v>
      </c>
      <c r="T2697" s="8">
        <f>Orders_CLEAN[[#This Row],[LineTotal]]-Orders_CLEAN[[#This Row],[LineCost]]</f>
        <v>3381.2639999999992</v>
      </c>
      <c r="U2697" s="8" t="str">
        <f>IFERROR(IF(Orders_CLEAN[[#This Row],[Profit]]/Orders_CLEAN[[#This Row],[LineTotal]]&gt;0.3, "High", IF(Orders_CLEAN[[#This Row],[Profit]]/Orders_CLEAN[[#This Row],[LineTotal]]&gt;=0.15, "Medium", "Low")), "Quantity Error!")</f>
        <v>High</v>
      </c>
      <c r="V2697" s="8" t="str">
        <f>IF(COUNTIF(Returns[OrderID], Orders_CLEAN[[#This Row],[OrderID]])&gt;0, "Yes", "No")</f>
        <v>No</v>
      </c>
      <c r="W2697" s="19">
        <f>IF(Orders_CLEAN[[#This Row],[Returned]]="Yes",1,0)</f>
        <v>0</v>
      </c>
    </row>
    <row r="2698" spans="1:23" x14ac:dyDescent="0.2">
      <c r="A2698" t="s">
        <v>3648</v>
      </c>
      <c r="B2698" s="5">
        <v>45303</v>
      </c>
      <c r="C2698" s="5" t="str">
        <f>IF(Orders_CLEAN[[#This Row],[Quantity]]="", "Quantity Error!", "Q"&amp;ROUNDUP(MONTH(Orders_CLEAN[[#This Row],[OrderDate]])/3,0))</f>
        <v>Q1</v>
      </c>
      <c r="D2698" t="s">
        <v>396</v>
      </c>
      <c r="E2698" t="str">
        <f>_xlfn.XLOOKUP(Orders_CLEAN[[#This Row],[CustomerID]],Customers[CustomerID],Customers[CustomerName])</f>
        <v>Aisha Sithole</v>
      </c>
      <c r="F2698" t="s">
        <v>100</v>
      </c>
      <c r="G2698" t="str">
        <f>_xlfn.XLOOKUP(Orders_CLEAN[[#This Row],[ProductID]],Products[ProductID],Products[ProductName])</f>
        <v>Printers Model 1</v>
      </c>
      <c r="H2698" t="str">
        <f>_xlfn.XLOOKUP(Orders_CLEAN[[#This Row],[ProductName]],Products[ProductName],Products[Category])</f>
        <v>Technology</v>
      </c>
      <c r="I2698" s="6">
        <f>_xlfn.XLOOKUP(Orders_CLEAN[[#This Row],[ProductID]],Products[ProductID],Products[Cost])</f>
        <v>595.79999999999995</v>
      </c>
      <c r="J2698">
        <v>10</v>
      </c>
      <c r="K2698" s="6">
        <v>1280.18</v>
      </c>
      <c r="L2698" s="7">
        <v>0.15</v>
      </c>
      <c r="M2698" t="s">
        <v>36</v>
      </c>
      <c r="N2698" t="s">
        <v>14</v>
      </c>
      <c r="O2698" t="str">
        <f>_xlfn.XLOOKUP(Orders_CLEAN[[#This Row],[Region]],Region_lookup[RegionCode],Region_lookup[RegionName])</f>
        <v>Western Cape</v>
      </c>
      <c r="P2698" t="s">
        <v>82</v>
      </c>
      <c r="Q2698" t="str">
        <f>_xlfn.XLOOKUP(Orders_CLEAN[[#This Row],[EmployeeID]],Employees[EmployeeID],Employees[EmployeeName])</f>
        <v>Thabo Pretorius</v>
      </c>
      <c r="R2698" s="8">
        <f>Orders_CLEAN[[#This Row],[Quantity]]*Orders_CLEAN[[#This Row],[UnitPrice]]*(1-Orders_CLEAN[[#This Row],[Discount]])</f>
        <v>10881.53</v>
      </c>
      <c r="S2698" s="8">
        <f>Orders_CLEAN[[#This Row],[Cost]]*Orders_CLEAN[[#This Row],[Quantity]]</f>
        <v>5958</v>
      </c>
      <c r="T2698" s="8">
        <f>Orders_CLEAN[[#This Row],[LineTotal]]-Orders_CLEAN[[#This Row],[LineCost]]</f>
        <v>4923.5300000000007</v>
      </c>
      <c r="U2698" s="8" t="str">
        <f>IFERROR(IF(Orders_CLEAN[[#This Row],[Profit]]/Orders_CLEAN[[#This Row],[LineTotal]]&gt;0.3, "High", IF(Orders_CLEAN[[#This Row],[Profit]]/Orders_CLEAN[[#This Row],[LineTotal]]&gt;=0.15, "Medium", "Low")), "Quantity Error!")</f>
        <v>High</v>
      </c>
      <c r="V2698" s="8" t="str">
        <f>IF(COUNTIF(Returns[OrderID], Orders_CLEAN[[#This Row],[OrderID]])&gt;0, "Yes", "No")</f>
        <v>No</v>
      </c>
      <c r="W2698" s="19">
        <f>IF(Orders_CLEAN[[#This Row],[Returned]]="Yes",1,0)</f>
        <v>0</v>
      </c>
    </row>
    <row r="2699" spans="1:23" x14ac:dyDescent="0.2">
      <c r="A2699" t="s">
        <v>3650</v>
      </c>
      <c r="B2699" s="5">
        <v>45419</v>
      </c>
      <c r="C2699" s="5" t="str">
        <f>IF(Orders_CLEAN[[#This Row],[Quantity]]="", "Quantity Error!", "Q"&amp;ROUNDUP(MONTH(Orders_CLEAN[[#This Row],[OrderDate]])/3,0))</f>
        <v>Q2</v>
      </c>
      <c r="D2699" t="s">
        <v>570</v>
      </c>
      <c r="E2699" t="str">
        <f>_xlfn.XLOOKUP(Orders_CLEAN[[#This Row],[CustomerID]],Customers[CustomerID],Customers[CustomerName])</f>
        <v>Werner Joubert</v>
      </c>
      <c r="F2699" t="s">
        <v>142</v>
      </c>
      <c r="G2699" t="str">
        <f>_xlfn.XLOOKUP(Orders_CLEAN[[#This Row],[ProductID]],Products[ProductID],Products[ProductName])</f>
        <v>Laptops Model 3</v>
      </c>
      <c r="H2699" t="str">
        <f>_xlfn.XLOOKUP(Orders_CLEAN[[#This Row],[ProductName]],Products[ProductName],Products[Category])</f>
        <v>Technology</v>
      </c>
      <c r="I2699" s="6">
        <f>_xlfn.XLOOKUP(Orders_CLEAN[[#This Row],[ProductID]],Products[ProductID],Products[Cost])</f>
        <v>727.96</v>
      </c>
      <c r="J2699">
        <v>5</v>
      </c>
      <c r="K2699" s="6">
        <v>1118.93</v>
      </c>
      <c r="L2699" s="7">
        <v>0.1</v>
      </c>
      <c r="M2699" t="s">
        <v>36</v>
      </c>
      <c r="N2699" t="s">
        <v>21</v>
      </c>
      <c r="O2699" t="str">
        <f>_xlfn.XLOOKUP(Orders_CLEAN[[#This Row],[Region]],Region_lookup[RegionCode],Region_lookup[RegionName])</f>
        <v>KwaZulu-Natal</v>
      </c>
      <c r="P2699" t="s">
        <v>170</v>
      </c>
      <c r="Q2699" t="str">
        <f>_xlfn.XLOOKUP(Orders_CLEAN[[#This Row],[EmployeeID]],Employees[EmployeeID],Employees[EmployeeName])</f>
        <v>Nomvula Le Roux</v>
      </c>
      <c r="R2699" s="8">
        <f>Orders_CLEAN[[#This Row],[Quantity]]*Orders_CLEAN[[#This Row],[UnitPrice]]*(1-Orders_CLEAN[[#This Row],[Discount]])</f>
        <v>5035.1850000000004</v>
      </c>
      <c r="S2699" s="8">
        <f>Orders_CLEAN[[#This Row],[Cost]]*Orders_CLEAN[[#This Row],[Quantity]]</f>
        <v>3639.8</v>
      </c>
      <c r="T2699" s="8">
        <f>Orders_CLEAN[[#This Row],[LineTotal]]-Orders_CLEAN[[#This Row],[LineCost]]</f>
        <v>1395.3850000000002</v>
      </c>
      <c r="U2699" s="8" t="str">
        <f>IFERROR(IF(Orders_CLEAN[[#This Row],[Profit]]/Orders_CLEAN[[#This Row],[LineTotal]]&gt;0.3, "High", IF(Orders_CLEAN[[#This Row],[Profit]]/Orders_CLEAN[[#This Row],[LineTotal]]&gt;=0.15, "Medium", "Low")), "Quantity Error!")</f>
        <v>Medium</v>
      </c>
      <c r="V2699" s="8" t="str">
        <f>IF(COUNTIF(Returns[OrderID], Orders_CLEAN[[#This Row],[OrderID]])&gt;0, "Yes", "No")</f>
        <v>No</v>
      </c>
      <c r="W2699" s="19">
        <f>IF(Orders_CLEAN[[#This Row],[Returned]]="Yes",1,0)</f>
        <v>0</v>
      </c>
    </row>
    <row r="2700" spans="1:23" x14ac:dyDescent="0.2">
      <c r="A2700" t="s">
        <v>3651</v>
      </c>
      <c r="B2700" s="5">
        <v>45350</v>
      </c>
      <c r="C2700" s="5" t="str">
        <f>IF(Orders_CLEAN[[#This Row],[Quantity]]="", "Quantity Error!", "Q"&amp;ROUNDUP(MONTH(Orders_CLEAN[[#This Row],[OrderDate]])/3,0))</f>
        <v>Q1</v>
      </c>
      <c r="D2700" t="s">
        <v>165</v>
      </c>
      <c r="E2700" t="str">
        <f>_xlfn.XLOOKUP(Orders_CLEAN[[#This Row],[CustomerID]],Customers[CustomerID],Customers[CustomerName])</f>
        <v>Nomsa Sithole</v>
      </c>
      <c r="F2700" t="s">
        <v>158</v>
      </c>
      <c r="G2700" t="str">
        <f>_xlfn.XLOOKUP(Orders_CLEAN[[#This Row],[ProductID]],Products[ProductID],Products[ProductName])</f>
        <v>Desks Model 1</v>
      </c>
      <c r="H2700" t="str">
        <f>_xlfn.XLOOKUP(Orders_CLEAN[[#This Row],[ProductName]],Products[ProductName],Products[Category])</f>
        <v>Furniture</v>
      </c>
      <c r="I2700" s="6">
        <f>_xlfn.XLOOKUP(Orders_CLEAN[[#This Row],[ProductID]],Products[ProductID],Products[Cost])</f>
        <v>731.22</v>
      </c>
      <c r="J2700">
        <v>3</v>
      </c>
      <c r="K2700" s="6">
        <v>1490.92</v>
      </c>
      <c r="L2700" s="7">
        <v>0</v>
      </c>
      <c r="M2700" t="s">
        <v>13</v>
      </c>
      <c r="N2700" t="s">
        <v>21</v>
      </c>
      <c r="O2700" t="str">
        <f>_xlfn.XLOOKUP(Orders_CLEAN[[#This Row],[Region]],Region_lookup[RegionCode],Region_lookup[RegionName])</f>
        <v>KwaZulu-Natal</v>
      </c>
      <c r="P2700" t="s">
        <v>170</v>
      </c>
      <c r="Q2700" t="str">
        <f>_xlfn.XLOOKUP(Orders_CLEAN[[#This Row],[EmployeeID]],Employees[EmployeeID],Employees[EmployeeName])</f>
        <v>Nomvula Le Roux</v>
      </c>
      <c r="R2700" s="8">
        <f>Orders_CLEAN[[#This Row],[Quantity]]*Orders_CLEAN[[#This Row],[UnitPrice]]*(1-Orders_CLEAN[[#This Row],[Discount]])</f>
        <v>4472.76</v>
      </c>
      <c r="S2700" s="8">
        <f>Orders_CLEAN[[#This Row],[Cost]]*Orders_CLEAN[[#This Row],[Quantity]]</f>
        <v>2193.66</v>
      </c>
      <c r="T2700" s="8">
        <f>Orders_CLEAN[[#This Row],[LineTotal]]-Orders_CLEAN[[#This Row],[LineCost]]</f>
        <v>2279.1000000000004</v>
      </c>
      <c r="U2700" s="8" t="str">
        <f>IFERROR(IF(Orders_CLEAN[[#This Row],[Profit]]/Orders_CLEAN[[#This Row],[LineTotal]]&gt;0.3, "High", IF(Orders_CLEAN[[#This Row],[Profit]]/Orders_CLEAN[[#This Row],[LineTotal]]&gt;=0.15, "Medium", "Low")), "Quantity Error!")</f>
        <v>High</v>
      </c>
      <c r="V2700" s="8" t="str">
        <f>IF(COUNTIF(Returns[OrderID], Orders_CLEAN[[#This Row],[OrderID]])&gt;0, "Yes", "No")</f>
        <v>No</v>
      </c>
      <c r="W2700" s="19">
        <f>IF(Orders_CLEAN[[#This Row],[Returned]]="Yes",1,0)</f>
        <v>0</v>
      </c>
    </row>
    <row r="2701" spans="1:23" x14ac:dyDescent="0.2">
      <c r="A2701" t="s">
        <v>3652</v>
      </c>
      <c r="B2701" s="5">
        <v>45322</v>
      </c>
      <c r="C2701" s="5" t="str">
        <f>IF(Orders_CLEAN[[#This Row],[Quantity]]="", "Quantity Error!", "Q"&amp;ROUNDUP(MONTH(Orders_CLEAN[[#This Row],[OrderDate]])/3,0))</f>
        <v>Q1</v>
      </c>
      <c r="D2701" t="s">
        <v>147</v>
      </c>
      <c r="E2701" t="str">
        <f>_xlfn.XLOOKUP(Orders_CLEAN[[#This Row],[CustomerID]],Customers[CustomerID],Customers[CustomerName])</f>
        <v>Anja Botha</v>
      </c>
      <c r="F2701" t="s">
        <v>213</v>
      </c>
      <c r="G2701" t="str">
        <f>_xlfn.XLOOKUP(Orders_CLEAN[[#This Row],[ProductID]],Products[ProductID],Products[ProductName])</f>
        <v>Pens Model 4</v>
      </c>
      <c r="H2701" t="str">
        <f>_xlfn.XLOOKUP(Orders_CLEAN[[#This Row],[ProductName]],Products[ProductName],Products[Category])</f>
        <v>Office Supplies</v>
      </c>
      <c r="I2701" s="6">
        <f>_xlfn.XLOOKUP(Orders_CLEAN[[#This Row],[ProductID]],Products[ProductID],Products[Cost])</f>
        <v>578.14</v>
      </c>
      <c r="J2701">
        <v>3</v>
      </c>
      <c r="K2701" s="6">
        <v>1084.72</v>
      </c>
      <c r="L2701" s="7">
        <v>0.15</v>
      </c>
      <c r="M2701" t="s">
        <v>27</v>
      </c>
      <c r="N2701" t="s">
        <v>31</v>
      </c>
      <c r="O2701" t="str">
        <f>_xlfn.XLOOKUP(Orders_CLEAN[[#This Row],[Region]],Region_lookup[RegionCode],Region_lookup[RegionName])</f>
        <v>Gauteng</v>
      </c>
      <c r="P2701" t="s">
        <v>32</v>
      </c>
      <c r="Q2701" t="str">
        <f>_xlfn.XLOOKUP(Orders_CLEAN[[#This Row],[EmployeeID]],Employees[EmployeeID],Employees[EmployeeName])</f>
        <v>Nomvula Mokoena</v>
      </c>
      <c r="R2701" s="8">
        <f>Orders_CLEAN[[#This Row],[Quantity]]*Orders_CLEAN[[#This Row],[UnitPrice]]*(1-Orders_CLEAN[[#This Row],[Discount]])</f>
        <v>2766.0359999999996</v>
      </c>
      <c r="S2701" s="8">
        <f>Orders_CLEAN[[#This Row],[Cost]]*Orders_CLEAN[[#This Row],[Quantity]]</f>
        <v>1734.42</v>
      </c>
      <c r="T2701" s="8">
        <f>Orders_CLEAN[[#This Row],[LineTotal]]-Orders_CLEAN[[#This Row],[LineCost]]</f>
        <v>1031.6159999999995</v>
      </c>
      <c r="U2701" s="8" t="str">
        <f>IFERROR(IF(Orders_CLEAN[[#This Row],[Profit]]/Orders_CLEAN[[#This Row],[LineTotal]]&gt;0.3, "High", IF(Orders_CLEAN[[#This Row],[Profit]]/Orders_CLEAN[[#This Row],[LineTotal]]&gt;=0.15, "Medium", "Low")), "Quantity Error!")</f>
        <v>High</v>
      </c>
      <c r="V2701" s="8" t="str">
        <f>IF(COUNTIF(Returns[OrderID], Orders_CLEAN[[#This Row],[OrderID]])&gt;0, "Yes", "No")</f>
        <v>No</v>
      </c>
      <c r="W2701" s="19">
        <f>IF(Orders_CLEAN[[#This Row],[Returned]]="Yes",1,0)</f>
        <v>0</v>
      </c>
    </row>
    <row r="2702" spans="1:23" x14ac:dyDescent="0.2">
      <c r="A2702" t="s">
        <v>3654</v>
      </c>
      <c r="B2702" s="5">
        <v>45586</v>
      </c>
      <c r="C2702" s="5" t="str">
        <f>IF(Orders_CLEAN[[#This Row],[Quantity]]="", "Quantity Error!", "Q"&amp;ROUNDUP(MONTH(Orders_CLEAN[[#This Row],[OrderDate]])/3,0))</f>
        <v>Q4</v>
      </c>
      <c r="D2702" t="s">
        <v>458</v>
      </c>
      <c r="E2702" t="str">
        <f>_xlfn.XLOOKUP(Orders_CLEAN[[#This Row],[CustomerID]],Customers[CustomerID],Customers[CustomerName])</f>
        <v>Pieter Nkosi</v>
      </c>
      <c r="F2702" t="s">
        <v>35</v>
      </c>
      <c r="G2702" t="str">
        <f>_xlfn.XLOOKUP(Orders_CLEAN[[#This Row],[ProductID]],Products[ProductID],Products[ProductName])</f>
        <v>Accessories Model 1</v>
      </c>
      <c r="H2702" t="str">
        <f>_xlfn.XLOOKUP(Orders_CLEAN[[#This Row],[ProductName]],Products[ProductName],Products[Category])</f>
        <v>Technology</v>
      </c>
      <c r="I2702" s="6">
        <f>_xlfn.XLOOKUP(Orders_CLEAN[[#This Row],[ProductID]],Products[ProductID],Products[Cost])</f>
        <v>329.45</v>
      </c>
      <c r="J2702">
        <v>8</v>
      </c>
      <c r="K2702" s="6">
        <v>709.62</v>
      </c>
      <c r="L2702" s="7">
        <v>0.05</v>
      </c>
      <c r="M2702" t="s">
        <v>13</v>
      </c>
      <c r="N2702" t="s">
        <v>31</v>
      </c>
      <c r="O2702" t="str">
        <f>_xlfn.XLOOKUP(Orders_CLEAN[[#This Row],[Region]],Region_lookup[RegionCode],Region_lookup[RegionName])</f>
        <v>Gauteng</v>
      </c>
      <c r="P2702" t="s">
        <v>52</v>
      </c>
      <c r="Q2702" t="str">
        <f>_xlfn.XLOOKUP(Orders_CLEAN[[#This Row],[EmployeeID]],Employees[EmployeeID],Employees[EmployeeName])</f>
        <v>Precious Mbatha</v>
      </c>
      <c r="R2702" s="8">
        <f>Orders_CLEAN[[#This Row],[Quantity]]*Orders_CLEAN[[#This Row],[UnitPrice]]*(1-Orders_CLEAN[[#This Row],[Discount]])</f>
        <v>5393.1120000000001</v>
      </c>
      <c r="S2702" s="8">
        <f>Orders_CLEAN[[#This Row],[Cost]]*Orders_CLEAN[[#This Row],[Quantity]]</f>
        <v>2635.6</v>
      </c>
      <c r="T2702" s="8">
        <f>Orders_CLEAN[[#This Row],[LineTotal]]-Orders_CLEAN[[#This Row],[LineCost]]</f>
        <v>2757.5120000000002</v>
      </c>
      <c r="U2702" s="8" t="str">
        <f>IFERROR(IF(Orders_CLEAN[[#This Row],[Profit]]/Orders_CLEAN[[#This Row],[LineTotal]]&gt;0.3, "High", IF(Orders_CLEAN[[#This Row],[Profit]]/Orders_CLEAN[[#This Row],[LineTotal]]&gt;=0.15, "Medium", "Low")), "Quantity Error!")</f>
        <v>High</v>
      </c>
      <c r="V2702" s="8" t="str">
        <f>IF(COUNTIF(Returns[OrderID], Orders_CLEAN[[#This Row],[OrderID]])&gt;0, "Yes", "No")</f>
        <v>No</v>
      </c>
      <c r="W2702" s="19">
        <f>IF(Orders_CLEAN[[#This Row],[Returned]]="Yes",1,0)</f>
        <v>0</v>
      </c>
    </row>
    <row r="2703" spans="1:23" x14ac:dyDescent="0.2">
      <c r="A2703" t="s">
        <v>3656</v>
      </c>
      <c r="B2703" s="5">
        <v>45827</v>
      </c>
      <c r="C2703" s="5" t="str">
        <f>IF(Orders_CLEAN[[#This Row],[Quantity]]="", "Quantity Error!", "Q"&amp;ROUNDUP(MONTH(Orders_CLEAN[[#This Row],[OrderDate]])/3,0))</f>
        <v>Q2</v>
      </c>
      <c r="D2703" t="s">
        <v>198</v>
      </c>
      <c r="E2703" t="str">
        <f>_xlfn.XLOOKUP(Orders_CLEAN[[#This Row],[CustomerID]],Customers[CustomerID],Customers[CustomerName])</f>
        <v>Nomsa Mahlangu</v>
      </c>
      <c r="F2703" t="s">
        <v>413</v>
      </c>
      <c r="G2703" t="str">
        <f>_xlfn.XLOOKUP(Orders_CLEAN[[#This Row],[ProductID]],Products[ProductID],Products[ProductName])</f>
        <v>Monitors Model 4</v>
      </c>
      <c r="H2703" t="str">
        <f>_xlfn.XLOOKUP(Orders_CLEAN[[#This Row],[ProductName]],Products[ProductName],Products[Category])</f>
        <v>Technology</v>
      </c>
      <c r="I2703" s="6">
        <f>_xlfn.XLOOKUP(Orders_CLEAN[[#This Row],[ProductID]],Products[ProductID],Products[Cost])</f>
        <v>365.65</v>
      </c>
      <c r="J2703">
        <v>2</v>
      </c>
      <c r="K2703" s="6">
        <v>689.97</v>
      </c>
      <c r="L2703" s="7">
        <v>0.15</v>
      </c>
      <c r="M2703" t="s">
        <v>27</v>
      </c>
      <c r="N2703" t="s">
        <v>47</v>
      </c>
      <c r="O2703" t="str">
        <f>_xlfn.XLOOKUP(Orders_CLEAN[[#This Row],[Region]],Region_lookup[RegionCode],Region_lookup[RegionName])</f>
        <v>Eastern Cape</v>
      </c>
      <c r="P2703" t="s">
        <v>75</v>
      </c>
      <c r="Q2703" t="str">
        <f>_xlfn.XLOOKUP(Orders_CLEAN[[#This Row],[EmployeeID]],Employees[EmployeeID],Employees[EmployeeName])</f>
        <v>Francois Steyn</v>
      </c>
      <c r="R2703" s="8">
        <f>Orders_CLEAN[[#This Row],[Quantity]]*Orders_CLEAN[[#This Row],[UnitPrice]]*(1-Orders_CLEAN[[#This Row],[Discount]])</f>
        <v>1172.9490000000001</v>
      </c>
      <c r="S2703" s="8">
        <f>Orders_CLEAN[[#This Row],[Cost]]*Orders_CLEAN[[#This Row],[Quantity]]</f>
        <v>731.3</v>
      </c>
      <c r="T2703" s="8">
        <f>Orders_CLEAN[[#This Row],[LineTotal]]-Orders_CLEAN[[#This Row],[LineCost]]</f>
        <v>441.64900000000011</v>
      </c>
      <c r="U2703" s="8" t="str">
        <f>IFERROR(IF(Orders_CLEAN[[#This Row],[Profit]]/Orders_CLEAN[[#This Row],[LineTotal]]&gt;0.3, "High", IF(Orders_CLEAN[[#This Row],[Profit]]/Orders_CLEAN[[#This Row],[LineTotal]]&gt;=0.15, "Medium", "Low")), "Quantity Error!")</f>
        <v>High</v>
      </c>
      <c r="V2703" s="8" t="str">
        <f>IF(COUNTIF(Returns[OrderID], Orders_CLEAN[[#This Row],[OrderID]])&gt;0, "Yes", "No")</f>
        <v>No</v>
      </c>
      <c r="W2703" s="19">
        <f>IF(Orders_CLEAN[[#This Row],[Returned]]="Yes",1,0)</f>
        <v>0</v>
      </c>
    </row>
    <row r="2704" spans="1:23" x14ac:dyDescent="0.2">
      <c r="A2704" t="s">
        <v>3657</v>
      </c>
      <c r="B2704" s="5">
        <v>45730</v>
      </c>
      <c r="C2704" s="5" t="str">
        <f>IF(Orders_CLEAN[[#This Row],[Quantity]]="", "Quantity Error!", "Q"&amp;ROUNDUP(MONTH(Orders_CLEAN[[#This Row],[OrderDate]])/3,0))</f>
        <v>Q1</v>
      </c>
      <c r="D2704" t="s">
        <v>72</v>
      </c>
      <c r="E2704" t="str">
        <f>_xlfn.XLOOKUP(Orders_CLEAN[[#This Row],[CustomerID]],Customers[CustomerID],Customers[CustomerName])</f>
        <v>Francois Botha</v>
      </c>
      <c r="F2704" t="s">
        <v>30</v>
      </c>
      <c r="G2704" t="str">
        <f>_xlfn.XLOOKUP(Orders_CLEAN[[#This Row],[ProductID]],Products[ProductID],Products[ProductName])</f>
        <v>Paper Model 4</v>
      </c>
      <c r="H2704" t="str">
        <f>_xlfn.XLOOKUP(Orders_CLEAN[[#This Row],[ProductName]],Products[ProductName],Products[Category])</f>
        <v>Office Supplies</v>
      </c>
      <c r="I2704" s="6">
        <f>_xlfn.XLOOKUP(Orders_CLEAN[[#This Row],[ProductID]],Products[ProductID],Products[Cost])</f>
        <v>528.29</v>
      </c>
      <c r="J2704">
        <v>6</v>
      </c>
      <c r="K2704" s="6">
        <v>798.12</v>
      </c>
      <c r="L2704" s="7">
        <v>0.2</v>
      </c>
      <c r="M2704" t="s">
        <v>36</v>
      </c>
      <c r="N2704" t="s">
        <v>47</v>
      </c>
      <c r="O2704" t="str">
        <f>_xlfn.XLOOKUP(Orders_CLEAN[[#This Row],[Region]],Region_lookup[RegionCode],Region_lookup[RegionName])</f>
        <v>Eastern Cape</v>
      </c>
      <c r="P2704" t="s">
        <v>58</v>
      </c>
      <c r="Q2704" t="str">
        <f>_xlfn.XLOOKUP(Orders_CLEAN[[#This Row],[EmployeeID]],Employees[EmployeeID],Employees[EmployeeName])</f>
        <v>Palesa Steyn</v>
      </c>
      <c r="R2704" s="8">
        <f>Orders_CLEAN[[#This Row],[Quantity]]*Orders_CLEAN[[#This Row],[UnitPrice]]*(1-Orders_CLEAN[[#This Row],[Discount]])</f>
        <v>3830.9760000000006</v>
      </c>
      <c r="S2704" s="8">
        <f>Orders_CLEAN[[#This Row],[Cost]]*Orders_CLEAN[[#This Row],[Quantity]]</f>
        <v>3169.74</v>
      </c>
      <c r="T2704" s="8">
        <f>Orders_CLEAN[[#This Row],[LineTotal]]-Orders_CLEAN[[#This Row],[LineCost]]</f>
        <v>661.23600000000079</v>
      </c>
      <c r="U2704" s="8" t="str">
        <f>IFERROR(IF(Orders_CLEAN[[#This Row],[Profit]]/Orders_CLEAN[[#This Row],[LineTotal]]&gt;0.3, "High", IF(Orders_CLEAN[[#This Row],[Profit]]/Orders_CLEAN[[#This Row],[LineTotal]]&gt;=0.15, "Medium", "Low")), "Quantity Error!")</f>
        <v>Medium</v>
      </c>
      <c r="V2704" s="8" t="str">
        <f>IF(COUNTIF(Returns[OrderID], Orders_CLEAN[[#This Row],[OrderID]])&gt;0, "Yes", "No")</f>
        <v>No</v>
      </c>
      <c r="W2704" s="19">
        <f>IF(Orders_CLEAN[[#This Row],[Returned]]="Yes",1,0)</f>
        <v>0</v>
      </c>
    </row>
    <row r="2705" spans="1:23" x14ac:dyDescent="0.2">
      <c r="A2705" t="s">
        <v>3658</v>
      </c>
      <c r="B2705" s="5">
        <v>45762</v>
      </c>
      <c r="C2705" s="5" t="str">
        <f>IF(Orders_CLEAN[[#This Row],[Quantity]]="", "Quantity Error!", "Q"&amp;ROUNDUP(MONTH(Orders_CLEAN[[#This Row],[OrderDate]])/3,0))</f>
        <v>Q2</v>
      </c>
      <c r="D2705" t="s">
        <v>493</v>
      </c>
      <c r="E2705" t="str">
        <f>_xlfn.XLOOKUP(Orders_CLEAN[[#This Row],[CustomerID]],Customers[CustomerID],Customers[CustomerName])</f>
        <v>Sipho Le Roux</v>
      </c>
      <c r="F2705" t="s">
        <v>78</v>
      </c>
      <c r="G2705" t="str">
        <f>_xlfn.XLOOKUP(Orders_CLEAN[[#This Row],[ProductID]],Products[ProductID],Products[ProductName])</f>
        <v>Desks Model 3</v>
      </c>
      <c r="H2705" t="str">
        <f>_xlfn.XLOOKUP(Orders_CLEAN[[#This Row],[ProductName]],Products[ProductName],Products[Category])</f>
        <v>Furniture</v>
      </c>
      <c r="I2705" s="6">
        <f>_xlfn.XLOOKUP(Orders_CLEAN[[#This Row],[ProductID]],Products[ProductID],Products[Cost])</f>
        <v>388.07</v>
      </c>
      <c r="J2705">
        <v>3</v>
      </c>
      <c r="K2705" s="6">
        <v>782.41</v>
      </c>
      <c r="L2705" s="7">
        <v>0</v>
      </c>
      <c r="M2705" t="s">
        <v>27</v>
      </c>
      <c r="N2705" t="s">
        <v>47</v>
      </c>
      <c r="O2705" t="str">
        <f>_xlfn.XLOOKUP(Orders_CLEAN[[#This Row],[Region]],Region_lookup[RegionCode],Region_lookup[RegionName])</f>
        <v>Eastern Cape</v>
      </c>
      <c r="P2705" t="s">
        <v>48</v>
      </c>
      <c r="Q2705" t="str">
        <f>_xlfn.XLOOKUP(Orders_CLEAN[[#This Row],[EmployeeID]],Employees[EmployeeID],Employees[EmployeeName])</f>
        <v>Sipho Ndlovu</v>
      </c>
      <c r="R2705" s="8">
        <f>Orders_CLEAN[[#This Row],[Quantity]]*Orders_CLEAN[[#This Row],[UnitPrice]]*(1-Orders_CLEAN[[#This Row],[Discount]])</f>
        <v>2347.23</v>
      </c>
      <c r="S2705" s="8">
        <f>Orders_CLEAN[[#This Row],[Cost]]*Orders_CLEAN[[#This Row],[Quantity]]</f>
        <v>1164.21</v>
      </c>
      <c r="T2705" s="8">
        <f>Orders_CLEAN[[#This Row],[LineTotal]]-Orders_CLEAN[[#This Row],[LineCost]]</f>
        <v>1183.02</v>
      </c>
      <c r="U2705" s="8" t="str">
        <f>IFERROR(IF(Orders_CLEAN[[#This Row],[Profit]]/Orders_CLEAN[[#This Row],[LineTotal]]&gt;0.3, "High", IF(Orders_CLEAN[[#This Row],[Profit]]/Orders_CLEAN[[#This Row],[LineTotal]]&gt;=0.15, "Medium", "Low")), "Quantity Error!")</f>
        <v>High</v>
      </c>
      <c r="V2705" s="8" t="str">
        <f>IF(COUNTIF(Returns[OrderID], Orders_CLEAN[[#This Row],[OrderID]])&gt;0, "Yes", "No")</f>
        <v>No</v>
      </c>
      <c r="W2705" s="19">
        <f>IF(Orders_CLEAN[[#This Row],[Returned]]="Yes",1,0)</f>
        <v>0</v>
      </c>
    </row>
    <row r="2706" spans="1:23" x14ac:dyDescent="0.2">
      <c r="A2706" t="s">
        <v>3659</v>
      </c>
      <c r="B2706" s="5">
        <v>45578</v>
      </c>
      <c r="C2706" s="5" t="str">
        <f>IF(Orders_CLEAN[[#This Row],[Quantity]]="", "Quantity Error!", "Q"&amp;ROUNDUP(MONTH(Orders_CLEAN[[#This Row],[OrderDate]])/3,0))</f>
        <v>Q4</v>
      </c>
      <c r="D2706" t="s">
        <v>138</v>
      </c>
      <c r="E2706" t="str">
        <f>_xlfn.XLOOKUP(Orders_CLEAN[[#This Row],[CustomerID]],Customers[CustomerID],Customers[CustomerName])</f>
        <v>Nomsa Coetzee</v>
      </c>
      <c r="F2706" t="s">
        <v>195</v>
      </c>
      <c r="G2706" t="str">
        <f>_xlfn.XLOOKUP(Orders_CLEAN[[#This Row],[ProductID]],Products[ProductID],Products[ProductName])</f>
        <v>Printers Model 2</v>
      </c>
      <c r="H2706" t="str">
        <f>_xlfn.XLOOKUP(Orders_CLEAN[[#This Row],[ProductName]],Products[ProductName],Products[Category])</f>
        <v>Technology</v>
      </c>
      <c r="I2706" s="6">
        <f>_xlfn.XLOOKUP(Orders_CLEAN[[#This Row],[ProductID]],Products[ProductID],Products[Cost])</f>
        <v>338.21</v>
      </c>
      <c r="J2706">
        <v>3</v>
      </c>
      <c r="K2706" s="6">
        <v>661.25</v>
      </c>
      <c r="L2706" s="7">
        <v>0.05</v>
      </c>
      <c r="M2706" t="s">
        <v>13</v>
      </c>
      <c r="N2706" t="s">
        <v>21</v>
      </c>
      <c r="O2706" t="str">
        <f>_xlfn.XLOOKUP(Orders_CLEAN[[#This Row],[Region]],Region_lookup[RegionCode],Region_lookup[RegionName])</f>
        <v>KwaZulu-Natal</v>
      </c>
      <c r="P2706" t="s">
        <v>97</v>
      </c>
      <c r="Q2706" t="str">
        <f>_xlfn.XLOOKUP(Orders_CLEAN[[#This Row],[EmployeeID]],Employees[EmployeeID],Employees[EmployeeName])</f>
        <v>Bongani Sithole</v>
      </c>
      <c r="R2706" s="8">
        <f>Orders_CLEAN[[#This Row],[Quantity]]*Orders_CLEAN[[#This Row],[UnitPrice]]*(1-Orders_CLEAN[[#This Row],[Discount]])</f>
        <v>1884.5625</v>
      </c>
      <c r="S2706" s="8">
        <f>Orders_CLEAN[[#This Row],[Cost]]*Orders_CLEAN[[#This Row],[Quantity]]</f>
        <v>1014.6299999999999</v>
      </c>
      <c r="T2706" s="8">
        <f>Orders_CLEAN[[#This Row],[LineTotal]]-Orders_CLEAN[[#This Row],[LineCost]]</f>
        <v>869.93250000000012</v>
      </c>
      <c r="U2706" s="8" t="str">
        <f>IFERROR(IF(Orders_CLEAN[[#This Row],[Profit]]/Orders_CLEAN[[#This Row],[LineTotal]]&gt;0.3, "High", IF(Orders_CLEAN[[#This Row],[Profit]]/Orders_CLEAN[[#This Row],[LineTotal]]&gt;=0.15, "Medium", "Low")), "Quantity Error!")</f>
        <v>High</v>
      </c>
      <c r="V2706" s="8" t="str">
        <f>IF(COUNTIF(Returns[OrderID], Orders_CLEAN[[#This Row],[OrderID]])&gt;0, "Yes", "No")</f>
        <v>No</v>
      </c>
      <c r="W2706" s="19">
        <f>IF(Orders_CLEAN[[#This Row],[Returned]]="Yes",1,0)</f>
        <v>0</v>
      </c>
    </row>
    <row r="2707" spans="1:23" x14ac:dyDescent="0.2">
      <c r="A2707" t="s">
        <v>3660</v>
      </c>
      <c r="B2707" s="5">
        <v>45446</v>
      </c>
      <c r="C2707" s="5" t="str">
        <f>IF(Orders_CLEAN[[#This Row],[Quantity]]="", "Quantity Error!", "Q"&amp;ROUNDUP(MONTH(Orders_CLEAN[[#This Row],[OrderDate]])/3,0))</f>
        <v>Q2</v>
      </c>
      <c r="D2707" t="s">
        <v>99</v>
      </c>
      <c r="E2707" t="str">
        <f>_xlfn.XLOOKUP(Orders_CLEAN[[#This Row],[CustomerID]],Customers[CustomerID],Customers[CustomerName])</f>
        <v>Kagiso Mahlangu</v>
      </c>
      <c r="F2707" t="s">
        <v>127</v>
      </c>
      <c r="G2707" t="str">
        <f>_xlfn.XLOOKUP(Orders_CLEAN[[#This Row],[ProductID]],Products[ProductID],Products[ProductName])</f>
        <v>Staplers Model 3</v>
      </c>
      <c r="H2707" t="str">
        <f>_xlfn.XLOOKUP(Orders_CLEAN[[#This Row],[ProductName]],Products[ProductName],Products[Category])</f>
        <v>Office Supplies</v>
      </c>
      <c r="I2707" s="6">
        <f>_xlfn.XLOOKUP(Orders_CLEAN[[#This Row],[ProductID]],Products[ProductID],Products[Cost])</f>
        <v>250.6</v>
      </c>
      <c r="J2707">
        <v>6</v>
      </c>
      <c r="K2707" s="6">
        <v>418.2</v>
      </c>
      <c r="L2707" s="7">
        <v>0</v>
      </c>
      <c r="M2707" t="s">
        <v>62</v>
      </c>
      <c r="N2707" t="s">
        <v>47</v>
      </c>
      <c r="O2707" t="str">
        <f>_xlfn.XLOOKUP(Orders_CLEAN[[#This Row],[Region]],Region_lookup[RegionCode],Region_lookup[RegionName])</f>
        <v>Eastern Cape</v>
      </c>
      <c r="P2707" t="s">
        <v>48</v>
      </c>
      <c r="Q2707" t="str">
        <f>_xlfn.XLOOKUP(Orders_CLEAN[[#This Row],[EmployeeID]],Employees[EmployeeID],Employees[EmployeeName])</f>
        <v>Sipho Ndlovu</v>
      </c>
      <c r="R2707" s="8">
        <f>Orders_CLEAN[[#This Row],[Quantity]]*Orders_CLEAN[[#This Row],[UnitPrice]]*(1-Orders_CLEAN[[#This Row],[Discount]])</f>
        <v>2509.1999999999998</v>
      </c>
      <c r="S2707" s="8">
        <f>Orders_CLEAN[[#This Row],[Cost]]*Orders_CLEAN[[#This Row],[Quantity]]</f>
        <v>1503.6</v>
      </c>
      <c r="T2707" s="8">
        <f>Orders_CLEAN[[#This Row],[LineTotal]]-Orders_CLEAN[[#This Row],[LineCost]]</f>
        <v>1005.5999999999999</v>
      </c>
      <c r="U2707" s="8" t="str">
        <f>IFERROR(IF(Orders_CLEAN[[#This Row],[Profit]]/Orders_CLEAN[[#This Row],[LineTotal]]&gt;0.3, "High", IF(Orders_CLEAN[[#This Row],[Profit]]/Orders_CLEAN[[#This Row],[LineTotal]]&gt;=0.15, "Medium", "Low")), "Quantity Error!")</f>
        <v>High</v>
      </c>
      <c r="V2707" s="8" t="str">
        <f>IF(COUNTIF(Returns[OrderID], Orders_CLEAN[[#This Row],[OrderID]])&gt;0, "Yes", "No")</f>
        <v>No</v>
      </c>
      <c r="W2707" s="19">
        <f>IF(Orders_CLEAN[[#This Row],[Returned]]="Yes",1,0)</f>
        <v>0</v>
      </c>
    </row>
    <row r="2708" spans="1:23" x14ac:dyDescent="0.2">
      <c r="A2708" t="s">
        <v>3661</v>
      </c>
      <c r="B2708" s="5">
        <v>45776</v>
      </c>
      <c r="C2708" s="5" t="str">
        <f>IF(Orders_CLEAN[[#This Row],[Quantity]]="", "Quantity Error!", "Q"&amp;ROUNDUP(MONTH(Orders_CLEAN[[#This Row],[OrderDate]])/3,0))</f>
        <v>Q2</v>
      </c>
      <c r="D2708" t="s">
        <v>1164</v>
      </c>
      <c r="E2708" t="str">
        <f>_xlfn.XLOOKUP(Orders_CLEAN[[#This Row],[CustomerID]],Customers[CustomerID],Customers[CustomerName])</f>
        <v>Nomvula Coetzee</v>
      </c>
      <c r="F2708" t="s">
        <v>231</v>
      </c>
      <c r="G2708" t="str">
        <f>_xlfn.XLOOKUP(Orders_CLEAN[[#This Row],[ProductID]],Products[ProductID],Products[ProductName])</f>
        <v>Accessories Model 2</v>
      </c>
      <c r="H2708" t="str">
        <f>_xlfn.XLOOKUP(Orders_CLEAN[[#This Row],[ProductName]],Products[ProductName],Products[Category])</f>
        <v>Technology</v>
      </c>
      <c r="I2708" s="6">
        <f>_xlfn.XLOOKUP(Orders_CLEAN[[#This Row],[ProductID]],Products[ProductID],Products[Cost])</f>
        <v>31.01</v>
      </c>
      <c r="J2708">
        <v>12</v>
      </c>
      <c r="K2708" s="6">
        <v>49.68</v>
      </c>
      <c r="L2708" s="7">
        <v>0.15</v>
      </c>
      <c r="M2708" t="s">
        <v>27</v>
      </c>
      <c r="N2708" t="s">
        <v>14</v>
      </c>
      <c r="O2708" t="str">
        <f>_xlfn.XLOOKUP(Orders_CLEAN[[#This Row],[Region]],Region_lookup[RegionCode],Region_lookup[RegionName])</f>
        <v>Western Cape</v>
      </c>
      <c r="P2708" t="s">
        <v>82</v>
      </c>
      <c r="Q2708" t="str">
        <f>_xlfn.XLOOKUP(Orders_CLEAN[[#This Row],[EmployeeID]],Employees[EmployeeID],Employees[EmployeeName])</f>
        <v>Thabo Pretorius</v>
      </c>
      <c r="R2708" s="8">
        <f>Orders_CLEAN[[#This Row],[Quantity]]*Orders_CLEAN[[#This Row],[UnitPrice]]*(1-Orders_CLEAN[[#This Row],[Discount]])</f>
        <v>506.73599999999993</v>
      </c>
      <c r="S2708" s="8">
        <f>Orders_CLEAN[[#This Row],[Cost]]*Orders_CLEAN[[#This Row],[Quantity]]</f>
        <v>372.12</v>
      </c>
      <c r="T2708" s="8">
        <f>Orders_CLEAN[[#This Row],[LineTotal]]-Orders_CLEAN[[#This Row],[LineCost]]</f>
        <v>134.61599999999993</v>
      </c>
      <c r="U2708" s="8" t="str">
        <f>IFERROR(IF(Orders_CLEAN[[#This Row],[Profit]]/Orders_CLEAN[[#This Row],[LineTotal]]&gt;0.3, "High", IF(Orders_CLEAN[[#This Row],[Profit]]/Orders_CLEAN[[#This Row],[LineTotal]]&gt;=0.15, "Medium", "Low")), "Quantity Error!")</f>
        <v>Medium</v>
      </c>
      <c r="V2708" s="8" t="str">
        <f>IF(COUNTIF(Returns[OrderID], Orders_CLEAN[[#This Row],[OrderID]])&gt;0, "Yes", "No")</f>
        <v>No</v>
      </c>
      <c r="W2708" s="19">
        <f>IF(Orders_CLEAN[[#This Row],[Returned]]="Yes",1,0)</f>
        <v>0</v>
      </c>
    </row>
    <row r="2709" spans="1:23" x14ac:dyDescent="0.2">
      <c r="A2709" t="s">
        <v>3662</v>
      </c>
      <c r="B2709" s="5">
        <v>45589</v>
      </c>
      <c r="C2709" s="5" t="str">
        <f>IF(Orders_CLEAN[[#This Row],[Quantity]]="", "Quantity Error!", "Q"&amp;ROUNDUP(MONTH(Orders_CLEAN[[#This Row],[OrderDate]])/3,0))</f>
        <v>Q4</v>
      </c>
      <c r="D2709" t="s">
        <v>975</v>
      </c>
      <c r="E2709" t="str">
        <f>_xlfn.XLOOKUP(Orders_CLEAN[[#This Row],[CustomerID]],Customers[CustomerID],Customers[CustomerName])</f>
        <v>Chantelle Kruger</v>
      </c>
      <c r="F2709" t="s">
        <v>100</v>
      </c>
      <c r="G2709" t="str">
        <f>_xlfn.XLOOKUP(Orders_CLEAN[[#This Row],[ProductID]],Products[ProductID],Products[ProductName])</f>
        <v>Printers Model 1</v>
      </c>
      <c r="H2709" t="str">
        <f>_xlfn.XLOOKUP(Orders_CLEAN[[#This Row],[ProductName]],Products[ProductName],Products[Category])</f>
        <v>Technology</v>
      </c>
      <c r="I2709" s="6">
        <f>_xlfn.XLOOKUP(Orders_CLEAN[[#This Row],[ProductID]],Products[ProductID],Products[Cost])</f>
        <v>595.79999999999995</v>
      </c>
      <c r="J2709">
        <v>1</v>
      </c>
      <c r="K2709" s="6">
        <v>1280.18</v>
      </c>
      <c r="L2709" s="7">
        <v>0</v>
      </c>
      <c r="M2709" t="s">
        <v>13</v>
      </c>
      <c r="N2709" t="s">
        <v>21</v>
      </c>
      <c r="O2709" t="str">
        <f>_xlfn.XLOOKUP(Orders_CLEAN[[#This Row],[Region]],Region_lookup[RegionCode],Region_lookup[RegionName])</f>
        <v>KwaZulu-Natal</v>
      </c>
      <c r="P2709" t="s">
        <v>170</v>
      </c>
      <c r="Q2709" t="str">
        <f>_xlfn.XLOOKUP(Orders_CLEAN[[#This Row],[EmployeeID]],Employees[EmployeeID],Employees[EmployeeName])</f>
        <v>Nomvula Le Roux</v>
      </c>
      <c r="R2709" s="8">
        <f>Orders_CLEAN[[#This Row],[Quantity]]*Orders_CLEAN[[#This Row],[UnitPrice]]*(1-Orders_CLEAN[[#This Row],[Discount]])</f>
        <v>1280.18</v>
      </c>
      <c r="S2709" s="8">
        <f>Orders_CLEAN[[#This Row],[Cost]]*Orders_CLEAN[[#This Row],[Quantity]]</f>
        <v>595.79999999999995</v>
      </c>
      <c r="T2709" s="8">
        <f>Orders_CLEAN[[#This Row],[LineTotal]]-Orders_CLEAN[[#This Row],[LineCost]]</f>
        <v>684.38000000000011</v>
      </c>
      <c r="U2709" s="8" t="str">
        <f>IFERROR(IF(Orders_CLEAN[[#This Row],[Profit]]/Orders_CLEAN[[#This Row],[LineTotal]]&gt;0.3, "High", IF(Orders_CLEAN[[#This Row],[Profit]]/Orders_CLEAN[[#This Row],[LineTotal]]&gt;=0.15, "Medium", "Low")), "Quantity Error!")</f>
        <v>High</v>
      </c>
      <c r="V2709" s="8" t="str">
        <f>IF(COUNTIF(Returns[OrderID], Orders_CLEAN[[#This Row],[OrderID]])&gt;0, "Yes", "No")</f>
        <v>No</v>
      </c>
      <c r="W2709" s="19">
        <f>IF(Orders_CLEAN[[#This Row],[Returned]]="Yes",1,0)</f>
        <v>0</v>
      </c>
    </row>
    <row r="2710" spans="1:23" x14ac:dyDescent="0.2">
      <c r="A2710" t="s">
        <v>3663</v>
      </c>
      <c r="B2710" s="5">
        <v>45574</v>
      </c>
      <c r="C2710" s="5" t="str">
        <f>IF(Orders_CLEAN[[#This Row],[Quantity]]="", "Quantity Error!", "Q"&amp;ROUNDUP(MONTH(Orders_CLEAN[[#This Row],[OrderDate]])/3,0))</f>
        <v>Q4</v>
      </c>
      <c r="D2710" t="s">
        <v>381</v>
      </c>
      <c r="E2710" t="str">
        <f>_xlfn.XLOOKUP(Orders_CLEAN[[#This Row],[CustomerID]],Customers[CustomerID],Customers[CustomerName])</f>
        <v>Elmarie Fourie</v>
      </c>
      <c r="F2710" t="s">
        <v>41</v>
      </c>
      <c r="G2710" t="str">
        <f>_xlfn.XLOOKUP(Orders_CLEAN[[#This Row],[ProductID]],Products[ProductID],Products[ProductName])</f>
        <v>Pens Model 3</v>
      </c>
      <c r="H2710" t="str">
        <f>_xlfn.XLOOKUP(Orders_CLEAN[[#This Row],[ProductName]],Products[ProductName],Products[Category])</f>
        <v>Office Supplies</v>
      </c>
      <c r="I2710" s="6">
        <f>_xlfn.XLOOKUP(Orders_CLEAN[[#This Row],[ProductID]],Products[ProductID],Products[Cost])</f>
        <v>498.61</v>
      </c>
      <c r="J2710">
        <v>6</v>
      </c>
      <c r="K2710" s="6">
        <v>944.31</v>
      </c>
      <c r="L2710" s="7">
        <v>0</v>
      </c>
      <c r="M2710" t="s">
        <v>27</v>
      </c>
      <c r="N2710" t="s">
        <v>31</v>
      </c>
      <c r="O2710" t="str">
        <f>_xlfn.XLOOKUP(Orders_CLEAN[[#This Row],[Region]],Region_lookup[RegionCode],Region_lookup[RegionName])</f>
        <v>Gauteng</v>
      </c>
      <c r="P2710" t="s">
        <v>52</v>
      </c>
      <c r="Q2710" t="str">
        <f>_xlfn.XLOOKUP(Orders_CLEAN[[#This Row],[EmployeeID]],Employees[EmployeeID],Employees[EmployeeName])</f>
        <v>Precious Mbatha</v>
      </c>
      <c r="R2710" s="8">
        <f>Orders_CLEAN[[#This Row],[Quantity]]*Orders_CLEAN[[#This Row],[UnitPrice]]*(1-Orders_CLEAN[[#This Row],[Discount]])</f>
        <v>5665.86</v>
      </c>
      <c r="S2710" s="8">
        <f>Orders_CLEAN[[#This Row],[Cost]]*Orders_CLEAN[[#This Row],[Quantity]]</f>
        <v>2991.66</v>
      </c>
      <c r="T2710" s="8">
        <f>Orders_CLEAN[[#This Row],[LineTotal]]-Orders_CLEAN[[#This Row],[LineCost]]</f>
        <v>2674.2</v>
      </c>
      <c r="U2710" s="8" t="str">
        <f>IFERROR(IF(Orders_CLEAN[[#This Row],[Profit]]/Orders_CLEAN[[#This Row],[LineTotal]]&gt;0.3, "High", IF(Orders_CLEAN[[#This Row],[Profit]]/Orders_CLEAN[[#This Row],[LineTotal]]&gt;=0.15, "Medium", "Low")), "Quantity Error!")</f>
        <v>High</v>
      </c>
      <c r="V2710" s="8" t="str">
        <f>IF(COUNTIF(Returns[OrderID], Orders_CLEAN[[#This Row],[OrderID]])&gt;0, "Yes", "No")</f>
        <v>No</v>
      </c>
      <c r="W2710" s="19">
        <f>IF(Orders_CLEAN[[#This Row],[Returned]]="Yes",1,0)</f>
        <v>0</v>
      </c>
    </row>
    <row r="2711" spans="1:23" x14ac:dyDescent="0.2">
      <c r="A2711" t="s">
        <v>3665</v>
      </c>
      <c r="B2711" s="5">
        <v>45671</v>
      </c>
      <c r="C2711" s="5" t="str">
        <f>IF(Orders_CLEAN[[#This Row],[Quantity]]="", "Quantity Error!", "Q"&amp;ROUNDUP(MONTH(Orders_CLEAN[[#This Row],[OrderDate]])/3,0))</f>
        <v>Q1</v>
      </c>
      <c r="D2711" t="s">
        <v>29</v>
      </c>
      <c r="E2711" t="str">
        <f>_xlfn.XLOOKUP(Orders_CLEAN[[#This Row],[CustomerID]],Customers[CustomerID],Customers[CustomerName])</f>
        <v>Lerato Molefe</v>
      </c>
      <c r="F2711" t="s">
        <v>269</v>
      </c>
      <c r="G2711" t="str">
        <f>_xlfn.XLOOKUP(Orders_CLEAN[[#This Row],[ProductID]],Products[ProductID],Products[ProductName])</f>
        <v>Binders Model 1</v>
      </c>
      <c r="H2711" t="str">
        <f>_xlfn.XLOOKUP(Orders_CLEAN[[#This Row],[ProductName]],Products[ProductName],Products[Category])</f>
        <v>Office Supplies</v>
      </c>
      <c r="I2711" s="6">
        <f>_xlfn.XLOOKUP(Orders_CLEAN[[#This Row],[ProductID]],Products[ProductID],Products[Cost])</f>
        <v>454.91</v>
      </c>
      <c r="J2711">
        <v>1</v>
      </c>
      <c r="K2711" s="6">
        <v>865.02</v>
      </c>
      <c r="L2711" s="7">
        <v>0</v>
      </c>
      <c r="M2711" t="s">
        <v>13</v>
      </c>
      <c r="N2711" t="s">
        <v>31</v>
      </c>
      <c r="O2711" t="str">
        <f>_xlfn.XLOOKUP(Orders_CLEAN[[#This Row],[Region]],Region_lookup[RegionCode],Region_lookup[RegionName])</f>
        <v>Gauteng</v>
      </c>
      <c r="P2711" t="s">
        <v>32</v>
      </c>
      <c r="Q2711" t="str">
        <f>_xlfn.XLOOKUP(Orders_CLEAN[[#This Row],[EmployeeID]],Employees[EmployeeID],Employees[EmployeeName])</f>
        <v>Nomvula Mokoena</v>
      </c>
      <c r="R2711" s="8">
        <f>Orders_CLEAN[[#This Row],[Quantity]]*Orders_CLEAN[[#This Row],[UnitPrice]]*(1-Orders_CLEAN[[#This Row],[Discount]])</f>
        <v>865.02</v>
      </c>
      <c r="S2711" s="8">
        <f>Orders_CLEAN[[#This Row],[Cost]]*Orders_CLEAN[[#This Row],[Quantity]]</f>
        <v>454.91</v>
      </c>
      <c r="T2711" s="8">
        <f>Orders_CLEAN[[#This Row],[LineTotal]]-Orders_CLEAN[[#This Row],[LineCost]]</f>
        <v>410.10999999999996</v>
      </c>
      <c r="U2711" s="8" t="str">
        <f>IFERROR(IF(Orders_CLEAN[[#This Row],[Profit]]/Orders_CLEAN[[#This Row],[LineTotal]]&gt;0.3, "High", IF(Orders_CLEAN[[#This Row],[Profit]]/Orders_CLEAN[[#This Row],[LineTotal]]&gt;=0.15, "Medium", "Low")), "Quantity Error!")</f>
        <v>High</v>
      </c>
      <c r="V2711" s="8" t="str">
        <f>IF(COUNTIF(Returns[OrderID], Orders_CLEAN[[#This Row],[OrderID]])&gt;0, "Yes", "No")</f>
        <v>No</v>
      </c>
      <c r="W2711" s="19">
        <f>IF(Orders_CLEAN[[#This Row],[Returned]]="Yes",1,0)</f>
        <v>0</v>
      </c>
    </row>
    <row r="2712" spans="1:23" x14ac:dyDescent="0.2">
      <c r="A2712" t="s">
        <v>3666</v>
      </c>
      <c r="B2712" s="5">
        <v>45418</v>
      </c>
      <c r="C2712" s="5" t="str">
        <f>IF(Orders_CLEAN[[#This Row],[Quantity]]="", "Quantity Error!", "Q"&amp;ROUNDUP(MONTH(Orders_CLEAN[[#This Row],[OrderDate]])/3,0))</f>
        <v>Q2</v>
      </c>
      <c r="D2712" t="s">
        <v>434</v>
      </c>
      <c r="E2712" t="str">
        <f>_xlfn.XLOOKUP(Orders_CLEAN[[#This Row],[CustomerID]],Customers[CustomerID],Customers[CustomerName])</f>
        <v>Chantelle Khumalo</v>
      </c>
      <c r="F2712" t="s">
        <v>73</v>
      </c>
      <c r="G2712" t="str">
        <f>_xlfn.XLOOKUP(Orders_CLEAN[[#This Row],[ProductID]],Products[ProductID],Products[ProductName])</f>
        <v>Tables Model 1</v>
      </c>
      <c r="H2712" t="str">
        <f>_xlfn.XLOOKUP(Orders_CLEAN[[#This Row],[ProductName]],Products[ProductName],Products[Category])</f>
        <v>Furniture</v>
      </c>
      <c r="I2712" s="6">
        <f>_xlfn.XLOOKUP(Orders_CLEAN[[#This Row],[ProductID]],Products[ProductID],Products[Cost])</f>
        <v>469.73</v>
      </c>
      <c r="J2712">
        <v>5</v>
      </c>
      <c r="K2712" s="6">
        <v>954.16</v>
      </c>
      <c r="L2712" s="7">
        <v>0.2</v>
      </c>
      <c r="M2712" t="s">
        <v>36</v>
      </c>
      <c r="N2712" t="s">
        <v>31</v>
      </c>
      <c r="O2712" t="str">
        <f>_xlfn.XLOOKUP(Orders_CLEAN[[#This Row],[Region]],Region_lookup[RegionCode],Region_lookup[RegionName])</f>
        <v>Gauteng</v>
      </c>
      <c r="P2712" t="s">
        <v>52</v>
      </c>
      <c r="Q2712" t="str">
        <f>_xlfn.XLOOKUP(Orders_CLEAN[[#This Row],[EmployeeID]],Employees[EmployeeID],Employees[EmployeeName])</f>
        <v>Precious Mbatha</v>
      </c>
      <c r="R2712" s="8">
        <f>Orders_CLEAN[[#This Row],[Quantity]]*Orders_CLEAN[[#This Row],[UnitPrice]]*(1-Orders_CLEAN[[#This Row],[Discount]])</f>
        <v>3816.6400000000003</v>
      </c>
      <c r="S2712" s="8">
        <f>Orders_CLEAN[[#This Row],[Cost]]*Orders_CLEAN[[#This Row],[Quantity]]</f>
        <v>2348.65</v>
      </c>
      <c r="T2712" s="8">
        <f>Orders_CLEAN[[#This Row],[LineTotal]]-Orders_CLEAN[[#This Row],[LineCost]]</f>
        <v>1467.9900000000002</v>
      </c>
      <c r="U2712" s="8" t="str">
        <f>IFERROR(IF(Orders_CLEAN[[#This Row],[Profit]]/Orders_CLEAN[[#This Row],[LineTotal]]&gt;0.3, "High", IF(Orders_CLEAN[[#This Row],[Profit]]/Orders_CLEAN[[#This Row],[LineTotal]]&gt;=0.15, "Medium", "Low")), "Quantity Error!")</f>
        <v>High</v>
      </c>
      <c r="V2712" s="8" t="str">
        <f>IF(COUNTIF(Returns[OrderID], Orders_CLEAN[[#This Row],[OrderID]])&gt;0, "Yes", "No")</f>
        <v>No</v>
      </c>
      <c r="W2712" s="19">
        <f>IF(Orders_CLEAN[[#This Row],[Returned]]="Yes",1,0)</f>
        <v>0</v>
      </c>
    </row>
    <row r="2713" spans="1:23" x14ac:dyDescent="0.2">
      <c r="A2713" t="s">
        <v>3667</v>
      </c>
      <c r="B2713" s="5">
        <v>45707</v>
      </c>
      <c r="C2713" s="5" t="str">
        <f>IF(Orders_CLEAN[[#This Row],[Quantity]]="", "Quantity Error!", "Q"&amp;ROUNDUP(MONTH(Orders_CLEAN[[#This Row],[OrderDate]])/3,0))</f>
        <v>Q1</v>
      </c>
      <c r="D2713" t="s">
        <v>261</v>
      </c>
      <c r="E2713" t="str">
        <f>_xlfn.XLOOKUP(Orders_CLEAN[[#This Row],[CustomerID]],Customers[CustomerID],Customers[CustomerName])</f>
        <v>Palesa Molefe</v>
      </c>
      <c r="F2713" t="s">
        <v>78</v>
      </c>
      <c r="G2713" t="str">
        <f>_xlfn.XLOOKUP(Orders_CLEAN[[#This Row],[ProductID]],Products[ProductID],Products[ProductName])</f>
        <v>Desks Model 3</v>
      </c>
      <c r="H2713" t="str">
        <f>_xlfn.XLOOKUP(Orders_CLEAN[[#This Row],[ProductName]],Products[ProductName],Products[Category])</f>
        <v>Furniture</v>
      </c>
      <c r="I2713" s="6">
        <f>_xlfn.XLOOKUP(Orders_CLEAN[[#This Row],[ProductID]],Products[ProductID],Products[Cost])</f>
        <v>388.07</v>
      </c>
      <c r="J2713">
        <v>8</v>
      </c>
      <c r="K2713" s="6">
        <v>782.41</v>
      </c>
      <c r="L2713" s="7">
        <v>0</v>
      </c>
      <c r="M2713" t="s">
        <v>27</v>
      </c>
      <c r="N2713" t="s">
        <v>31</v>
      </c>
      <c r="O2713" t="str">
        <f>_xlfn.XLOOKUP(Orders_CLEAN[[#This Row],[Region]],Region_lookup[RegionCode],Region_lookup[RegionName])</f>
        <v>Gauteng</v>
      </c>
      <c r="P2713" t="s">
        <v>32</v>
      </c>
      <c r="Q2713" t="str">
        <f>_xlfn.XLOOKUP(Orders_CLEAN[[#This Row],[EmployeeID]],Employees[EmployeeID],Employees[EmployeeName])</f>
        <v>Nomvula Mokoena</v>
      </c>
      <c r="R2713" s="8">
        <f>Orders_CLEAN[[#This Row],[Quantity]]*Orders_CLEAN[[#This Row],[UnitPrice]]*(1-Orders_CLEAN[[#This Row],[Discount]])</f>
        <v>6259.28</v>
      </c>
      <c r="S2713" s="8">
        <f>Orders_CLEAN[[#This Row],[Cost]]*Orders_CLEAN[[#This Row],[Quantity]]</f>
        <v>3104.56</v>
      </c>
      <c r="T2713" s="8">
        <f>Orders_CLEAN[[#This Row],[LineTotal]]-Orders_CLEAN[[#This Row],[LineCost]]</f>
        <v>3154.72</v>
      </c>
      <c r="U2713" s="8" t="str">
        <f>IFERROR(IF(Orders_CLEAN[[#This Row],[Profit]]/Orders_CLEAN[[#This Row],[LineTotal]]&gt;0.3, "High", IF(Orders_CLEAN[[#This Row],[Profit]]/Orders_CLEAN[[#This Row],[LineTotal]]&gt;=0.15, "Medium", "Low")), "Quantity Error!")</f>
        <v>High</v>
      </c>
      <c r="V2713" s="8" t="str">
        <f>IF(COUNTIF(Returns[OrderID], Orders_CLEAN[[#This Row],[OrderID]])&gt;0, "Yes", "No")</f>
        <v>No</v>
      </c>
      <c r="W2713" s="19">
        <f>IF(Orders_CLEAN[[#This Row],[Returned]]="Yes",1,0)</f>
        <v>0</v>
      </c>
    </row>
    <row r="2714" spans="1:23" x14ac:dyDescent="0.2">
      <c r="A2714" t="s">
        <v>3668</v>
      </c>
      <c r="B2714" s="5">
        <v>45629</v>
      </c>
      <c r="C2714" s="5" t="str">
        <f>IF(Orders_CLEAN[[#This Row],[Quantity]]="", "Quantity Error!", "Q"&amp;ROUNDUP(MONTH(Orders_CLEAN[[#This Row],[OrderDate]])/3,0))</f>
        <v>Q4</v>
      </c>
      <c r="D2714" t="s">
        <v>113</v>
      </c>
      <c r="E2714" t="str">
        <f>_xlfn.XLOOKUP(Orders_CLEAN[[#This Row],[CustomerID]],Customers[CustomerID],Customers[CustomerName])</f>
        <v>Johan Van Der Merwe</v>
      </c>
      <c r="F2714" t="s">
        <v>297</v>
      </c>
      <c r="G2714" t="str">
        <f>_xlfn.XLOOKUP(Orders_CLEAN[[#This Row],[ProductID]],Products[ProductID],Products[ProductName])</f>
        <v>Laptops Model 2</v>
      </c>
      <c r="H2714" t="str">
        <f>_xlfn.XLOOKUP(Orders_CLEAN[[#This Row],[ProductName]],Products[ProductName],Products[Category])</f>
        <v>Technology</v>
      </c>
      <c r="I2714" s="6">
        <f>_xlfn.XLOOKUP(Orders_CLEAN[[#This Row],[ProductID]],Products[ProductID],Products[Cost])</f>
        <v>55.26</v>
      </c>
      <c r="J2714">
        <v>8</v>
      </c>
      <c r="K2714" s="6">
        <v>112.32</v>
      </c>
      <c r="L2714" s="7">
        <v>0</v>
      </c>
      <c r="M2714" t="s">
        <v>13</v>
      </c>
      <c r="N2714" t="s">
        <v>14</v>
      </c>
      <c r="O2714" t="str">
        <f>_xlfn.XLOOKUP(Orders_CLEAN[[#This Row],[Region]],Region_lookup[RegionCode],Region_lookup[RegionName])</f>
        <v>Western Cape</v>
      </c>
      <c r="P2714" t="s">
        <v>82</v>
      </c>
      <c r="Q2714" t="str">
        <f>_xlfn.XLOOKUP(Orders_CLEAN[[#This Row],[EmployeeID]],Employees[EmployeeID],Employees[EmployeeName])</f>
        <v>Thabo Pretorius</v>
      </c>
      <c r="R2714" s="8">
        <f>Orders_CLEAN[[#This Row],[Quantity]]*Orders_CLEAN[[#This Row],[UnitPrice]]*(1-Orders_CLEAN[[#This Row],[Discount]])</f>
        <v>898.56</v>
      </c>
      <c r="S2714" s="8">
        <f>Orders_CLEAN[[#This Row],[Cost]]*Orders_CLEAN[[#This Row],[Quantity]]</f>
        <v>442.08</v>
      </c>
      <c r="T2714" s="8">
        <f>Orders_CLEAN[[#This Row],[LineTotal]]-Orders_CLEAN[[#This Row],[LineCost]]</f>
        <v>456.47999999999996</v>
      </c>
      <c r="U2714" s="8" t="str">
        <f>IFERROR(IF(Orders_CLEAN[[#This Row],[Profit]]/Orders_CLEAN[[#This Row],[LineTotal]]&gt;0.3, "High", IF(Orders_CLEAN[[#This Row],[Profit]]/Orders_CLEAN[[#This Row],[LineTotal]]&gt;=0.15, "Medium", "Low")), "Quantity Error!")</f>
        <v>High</v>
      </c>
      <c r="V2714" s="8" t="str">
        <f>IF(COUNTIF(Returns[OrderID], Orders_CLEAN[[#This Row],[OrderID]])&gt;0, "Yes", "No")</f>
        <v>No</v>
      </c>
      <c r="W2714" s="19">
        <f>IF(Orders_CLEAN[[#This Row],[Returned]]="Yes",1,0)</f>
        <v>0</v>
      </c>
    </row>
    <row r="2715" spans="1:23" x14ac:dyDescent="0.2">
      <c r="A2715" t="s">
        <v>3669</v>
      </c>
      <c r="B2715" s="5">
        <v>45440</v>
      </c>
      <c r="C2715" s="5" t="str">
        <f>IF(Orders_CLEAN[[#This Row],[Quantity]]="", "Quantity Error!", "Q"&amp;ROUNDUP(MONTH(Orders_CLEAN[[#This Row],[OrderDate]])/3,0))</f>
        <v>Q2</v>
      </c>
      <c r="D2715" t="s">
        <v>323</v>
      </c>
      <c r="E2715" t="str">
        <f>_xlfn.XLOOKUP(Orders_CLEAN[[#This Row],[CustomerID]],Customers[CustomerID],Customers[CustomerName])</f>
        <v>Nomsa Molefe</v>
      </c>
      <c r="F2715" t="s">
        <v>114</v>
      </c>
      <c r="G2715" t="str">
        <f>_xlfn.XLOOKUP(Orders_CLEAN[[#This Row],[ProductID]],Products[ProductID],Products[ProductName])</f>
        <v>Staplers Model 4</v>
      </c>
      <c r="H2715" t="str">
        <f>_xlfn.XLOOKUP(Orders_CLEAN[[#This Row],[ProductName]],Products[ProductName],Products[Category])</f>
        <v>Office Supplies</v>
      </c>
      <c r="I2715" s="6">
        <f>_xlfn.XLOOKUP(Orders_CLEAN[[#This Row],[ProductID]],Products[ProductID],Products[Cost])</f>
        <v>465.76</v>
      </c>
      <c r="J2715">
        <v>6</v>
      </c>
      <c r="K2715" s="6">
        <v>906.25</v>
      </c>
      <c r="L2715" s="7">
        <v>0.05</v>
      </c>
      <c r="M2715" t="s">
        <v>27</v>
      </c>
      <c r="N2715" t="s">
        <v>14</v>
      </c>
      <c r="O2715" t="str">
        <f>_xlfn.XLOOKUP(Orders_CLEAN[[#This Row],[Region]],Region_lookup[RegionCode],Region_lookup[RegionName])</f>
        <v>Western Cape</v>
      </c>
      <c r="P2715" t="s">
        <v>93</v>
      </c>
      <c r="Q2715" t="str">
        <f>_xlfn.XLOOKUP(Orders_CLEAN[[#This Row],[EmployeeID]],Employees[EmployeeID],Employees[EmployeeName])</f>
        <v>Anja Zulu</v>
      </c>
      <c r="R2715" s="8">
        <f>Orders_CLEAN[[#This Row],[Quantity]]*Orders_CLEAN[[#This Row],[UnitPrice]]*(1-Orders_CLEAN[[#This Row],[Discount]])</f>
        <v>5165.625</v>
      </c>
      <c r="S2715" s="8">
        <f>Orders_CLEAN[[#This Row],[Cost]]*Orders_CLEAN[[#This Row],[Quantity]]</f>
        <v>2794.56</v>
      </c>
      <c r="T2715" s="8">
        <f>Orders_CLEAN[[#This Row],[LineTotal]]-Orders_CLEAN[[#This Row],[LineCost]]</f>
        <v>2371.0650000000001</v>
      </c>
      <c r="U2715" s="8" t="str">
        <f>IFERROR(IF(Orders_CLEAN[[#This Row],[Profit]]/Orders_CLEAN[[#This Row],[LineTotal]]&gt;0.3, "High", IF(Orders_CLEAN[[#This Row],[Profit]]/Orders_CLEAN[[#This Row],[LineTotal]]&gt;=0.15, "Medium", "Low")), "Quantity Error!")</f>
        <v>High</v>
      </c>
      <c r="V2715" s="8" t="str">
        <f>IF(COUNTIF(Returns[OrderID], Orders_CLEAN[[#This Row],[OrderID]])&gt;0, "Yes", "No")</f>
        <v>No</v>
      </c>
      <c r="W2715" s="19">
        <f>IF(Orders_CLEAN[[#This Row],[Returned]]="Yes",1,0)</f>
        <v>0</v>
      </c>
    </row>
    <row r="2716" spans="1:23" x14ac:dyDescent="0.2">
      <c r="A2716" t="s">
        <v>3670</v>
      </c>
      <c r="B2716" s="5">
        <v>45570</v>
      </c>
      <c r="C2716" s="5" t="str">
        <f>IF(Orders_CLEAN[[#This Row],[Quantity]]="", "Quantity Error!", "Q"&amp;ROUNDUP(MONTH(Orders_CLEAN[[#This Row],[OrderDate]])/3,0))</f>
        <v>Q4</v>
      </c>
      <c r="D2716" t="s">
        <v>184</v>
      </c>
      <c r="E2716" t="str">
        <f>_xlfn.XLOOKUP(Orders_CLEAN[[#This Row],[CustomerID]],Customers[CustomerID],Customers[CustomerName])</f>
        <v>Deon Joubert</v>
      </c>
      <c r="F2716" t="s">
        <v>100</v>
      </c>
      <c r="G2716" t="str">
        <f>_xlfn.XLOOKUP(Orders_CLEAN[[#This Row],[ProductID]],Products[ProductID],Products[ProductName])</f>
        <v>Printers Model 1</v>
      </c>
      <c r="H2716" t="str">
        <f>_xlfn.XLOOKUP(Orders_CLEAN[[#This Row],[ProductName]],Products[ProductName],Products[Category])</f>
        <v>Technology</v>
      </c>
      <c r="I2716" s="6">
        <f>_xlfn.XLOOKUP(Orders_CLEAN[[#This Row],[ProductID]],Products[ProductID],Products[Cost])</f>
        <v>595.79999999999995</v>
      </c>
      <c r="J2716">
        <v>2</v>
      </c>
      <c r="K2716" s="6">
        <v>1280.18</v>
      </c>
      <c r="L2716" s="7">
        <v>0.1</v>
      </c>
      <c r="M2716" t="s">
        <v>13</v>
      </c>
      <c r="N2716" t="s">
        <v>47</v>
      </c>
      <c r="O2716" t="str">
        <f>_xlfn.XLOOKUP(Orders_CLEAN[[#This Row],[Region]],Region_lookup[RegionCode],Region_lookup[RegionName])</f>
        <v>Eastern Cape</v>
      </c>
      <c r="P2716" t="s">
        <v>75</v>
      </c>
      <c r="Q2716" t="str">
        <f>_xlfn.XLOOKUP(Orders_CLEAN[[#This Row],[EmployeeID]],Employees[EmployeeID],Employees[EmployeeName])</f>
        <v>Francois Steyn</v>
      </c>
      <c r="R2716" s="8">
        <f>Orders_CLEAN[[#This Row],[Quantity]]*Orders_CLEAN[[#This Row],[UnitPrice]]*(1-Orders_CLEAN[[#This Row],[Discount]])</f>
        <v>2304.3240000000001</v>
      </c>
      <c r="S2716" s="8">
        <f>Orders_CLEAN[[#This Row],[Cost]]*Orders_CLEAN[[#This Row],[Quantity]]</f>
        <v>1191.5999999999999</v>
      </c>
      <c r="T2716" s="8">
        <f>Orders_CLEAN[[#This Row],[LineTotal]]-Orders_CLEAN[[#This Row],[LineCost]]</f>
        <v>1112.7240000000002</v>
      </c>
      <c r="U2716" s="8" t="str">
        <f>IFERROR(IF(Orders_CLEAN[[#This Row],[Profit]]/Orders_CLEAN[[#This Row],[LineTotal]]&gt;0.3, "High", IF(Orders_CLEAN[[#This Row],[Profit]]/Orders_CLEAN[[#This Row],[LineTotal]]&gt;=0.15, "Medium", "Low")), "Quantity Error!")</f>
        <v>High</v>
      </c>
      <c r="V2716" s="8" t="str">
        <f>IF(COUNTIF(Returns[OrderID], Orders_CLEAN[[#This Row],[OrderID]])&gt;0, "Yes", "No")</f>
        <v>No</v>
      </c>
      <c r="W2716" s="19">
        <f>IF(Orders_CLEAN[[#This Row],[Returned]]="Yes",1,0)</f>
        <v>0</v>
      </c>
    </row>
    <row r="2717" spans="1:23" x14ac:dyDescent="0.2">
      <c r="A2717" t="s">
        <v>3671</v>
      </c>
      <c r="B2717" s="5">
        <v>45488</v>
      </c>
      <c r="C2717" s="5" t="str">
        <f>IF(Orders_CLEAN[[#This Row],[Quantity]]="", "Quantity Error!", "Q"&amp;ROUNDUP(MONTH(Orders_CLEAN[[#This Row],[OrderDate]])/3,0))</f>
        <v>Q3</v>
      </c>
      <c r="D2717" t="s">
        <v>261</v>
      </c>
      <c r="E2717" t="str">
        <f>_xlfn.XLOOKUP(Orders_CLEAN[[#This Row],[CustomerID]],Customers[CustomerID],Customers[CustomerName])</f>
        <v>Palesa Molefe</v>
      </c>
      <c r="F2717" t="s">
        <v>144</v>
      </c>
      <c r="G2717" t="str">
        <f>_xlfn.XLOOKUP(Orders_CLEAN[[#This Row],[ProductID]],Products[ProductID],Products[ProductName])</f>
        <v>Bookcases Model 1</v>
      </c>
      <c r="H2717" t="str">
        <f>_xlfn.XLOOKUP(Orders_CLEAN[[#This Row],[ProductName]],Products[ProductName],Products[Category])</f>
        <v>Furniture</v>
      </c>
      <c r="I2717" s="6">
        <f>_xlfn.XLOOKUP(Orders_CLEAN[[#This Row],[ProductID]],Products[ProductID],Products[Cost])</f>
        <v>644.65</v>
      </c>
      <c r="J2717">
        <v>7</v>
      </c>
      <c r="K2717" s="6">
        <v>1029.82</v>
      </c>
      <c r="L2717" s="7">
        <v>0</v>
      </c>
      <c r="M2717" t="s">
        <v>36</v>
      </c>
      <c r="N2717" t="s">
        <v>31</v>
      </c>
      <c r="O2717" t="str">
        <f>_xlfn.XLOOKUP(Orders_CLEAN[[#This Row],[Region]],Region_lookup[RegionCode],Region_lookup[RegionName])</f>
        <v>Gauteng</v>
      </c>
      <c r="P2717" t="s">
        <v>43</v>
      </c>
      <c r="Q2717" t="str">
        <f>_xlfn.XLOOKUP(Orders_CLEAN[[#This Row],[EmployeeID]],Employees[EmployeeID],Employees[EmployeeName])</f>
        <v>Thabo Dlamini</v>
      </c>
      <c r="R2717" s="8">
        <f>Orders_CLEAN[[#This Row],[Quantity]]*Orders_CLEAN[[#This Row],[UnitPrice]]*(1-Orders_CLEAN[[#This Row],[Discount]])</f>
        <v>7208.74</v>
      </c>
      <c r="S2717" s="8">
        <f>Orders_CLEAN[[#This Row],[Cost]]*Orders_CLEAN[[#This Row],[Quantity]]</f>
        <v>4512.55</v>
      </c>
      <c r="T2717" s="8">
        <f>Orders_CLEAN[[#This Row],[LineTotal]]-Orders_CLEAN[[#This Row],[LineCost]]</f>
        <v>2696.1899999999996</v>
      </c>
      <c r="U2717" s="8" t="str">
        <f>IFERROR(IF(Orders_CLEAN[[#This Row],[Profit]]/Orders_CLEAN[[#This Row],[LineTotal]]&gt;0.3, "High", IF(Orders_CLEAN[[#This Row],[Profit]]/Orders_CLEAN[[#This Row],[LineTotal]]&gt;=0.15, "Medium", "Low")), "Quantity Error!")</f>
        <v>High</v>
      </c>
      <c r="V2717" s="8" t="str">
        <f>IF(COUNTIF(Returns[OrderID], Orders_CLEAN[[#This Row],[OrderID]])&gt;0, "Yes", "No")</f>
        <v>No</v>
      </c>
      <c r="W2717" s="19">
        <f>IF(Orders_CLEAN[[#This Row],[Returned]]="Yes",1,0)</f>
        <v>0</v>
      </c>
    </row>
    <row r="2718" spans="1:23" x14ac:dyDescent="0.2">
      <c r="A2718" t="s">
        <v>3672</v>
      </c>
      <c r="B2718" s="5">
        <v>45482</v>
      </c>
      <c r="C2718" s="5" t="str">
        <f>IF(Orders_CLEAN[[#This Row],[Quantity]]="", "Quantity Error!", "Q"&amp;ROUNDUP(MONTH(Orders_CLEAN[[#This Row],[OrderDate]])/3,0))</f>
        <v>Q3</v>
      </c>
      <c r="D2718" t="s">
        <v>123</v>
      </c>
      <c r="E2718" t="str">
        <f>_xlfn.XLOOKUP(Orders_CLEAN[[#This Row],[CustomerID]],Customers[CustomerID],Customers[CustomerName])</f>
        <v>Nomvula Steyn</v>
      </c>
      <c r="F2718" t="s">
        <v>19</v>
      </c>
      <c r="G2718" t="str">
        <f>_xlfn.XLOOKUP(Orders_CLEAN[[#This Row],[ProductID]],Products[ProductID],Products[ProductName])</f>
        <v>Accessories Model 4</v>
      </c>
      <c r="H2718" t="str">
        <f>_xlfn.XLOOKUP(Orders_CLEAN[[#This Row],[ProductName]],Products[ProductName],Products[Category])</f>
        <v>Technology</v>
      </c>
      <c r="I2718" s="6">
        <f>_xlfn.XLOOKUP(Orders_CLEAN[[#This Row],[ProductID]],Products[ProductID],Products[Cost])</f>
        <v>685.08</v>
      </c>
      <c r="J2718">
        <v>7</v>
      </c>
      <c r="K2718" s="6">
        <v>921.01</v>
      </c>
      <c r="L2718" s="7">
        <v>0.15</v>
      </c>
      <c r="M2718" t="s">
        <v>36</v>
      </c>
      <c r="N2718" t="s">
        <v>31</v>
      </c>
      <c r="O2718" t="str">
        <f>_xlfn.XLOOKUP(Orders_CLEAN[[#This Row],[Region]],Region_lookup[RegionCode],Region_lookup[RegionName])</f>
        <v>Gauteng</v>
      </c>
      <c r="P2718" t="s">
        <v>43</v>
      </c>
      <c r="Q2718" t="str">
        <f>_xlfn.XLOOKUP(Orders_CLEAN[[#This Row],[EmployeeID]],Employees[EmployeeID],Employees[EmployeeName])</f>
        <v>Thabo Dlamini</v>
      </c>
      <c r="R2718" s="8">
        <f>Orders_CLEAN[[#This Row],[Quantity]]*Orders_CLEAN[[#This Row],[UnitPrice]]*(1-Orders_CLEAN[[#This Row],[Discount]])</f>
        <v>5480.0094999999992</v>
      </c>
      <c r="S2718" s="8">
        <f>Orders_CLEAN[[#This Row],[Cost]]*Orders_CLEAN[[#This Row],[Quantity]]</f>
        <v>4795.5600000000004</v>
      </c>
      <c r="T2718" s="8">
        <f>Orders_CLEAN[[#This Row],[LineTotal]]-Orders_CLEAN[[#This Row],[LineCost]]</f>
        <v>684.44949999999881</v>
      </c>
      <c r="U2718" s="8" t="str">
        <f>IFERROR(IF(Orders_CLEAN[[#This Row],[Profit]]/Orders_CLEAN[[#This Row],[LineTotal]]&gt;0.3, "High", IF(Orders_CLEAN[[#This Row],[Profit]]/Orders_CLEAN[[#This Row],[LineTotal]]&gt;=0.15, "Medium", "Low")), "Quantity Error!")</f>
        <v>Low</v>
      </c>
      <c r="V2718" s="8" t="str">
        <f>IF(COUNTIF(Returns[OrderID], Orders_CLEAN[[#This Row],[OrderID]])&gt;0, "Yes", "No")</f>
        <v>No</v>
      </c>
      <c r="W2718" s="19">
        <f>IF(Orders_CLEAN[[#This Row],[Returned]]="Yes",1,0)</f>
        <v>0</v>
      </c>
    </row>
    <row r="2719" spans="1:23" x14ac:dyDescent="0.2">
      <c r="A2719" t="s">
        <v>3673</v>
      </c>
      <c r="B2719" s="5">
        <v>45464</v>
      </c>
      <c r="C2719" s="5" t="str">
        <f>IF(Orders_CLEAN[[#This Row],[Quantity]]="", "Quantity Error!", "Q"&amp;ROUNDUP(MONTH(Orders_CLEAN[[#This Row],[OrderDate]])/3,0))</f>
        <v>Q2</v>
      </c>
      <c r="D2719" t="s">
        <v>194</v>
      </c>
      <c r="E2719" t="str">
        <f>_xlfn.XLOOKUP(Orders_CLEAN[[#This Row],[CustomerID]],Customers[CustomerID],Customers[CustomerName])</f>
        <v>Elmarie Molefe</v>
      </c>
      <c r="F2719" t="s">
        <v>85</v>
      </c>
      <c r="G2719" t="str">
        <f>_xlfn.XLOOKUP(Orders_CLEAN[[#This Row],[ProductID]],Products[ProductID],Products[ProductName])</f>
        <v>Monitors Model 3</v>
      </c>
      <c r="H2719" t="str">
        <f>_xlfn.XLOOKUP(Orders_CLEAN[[#This Row],[ProductName]],Products[ProductName],Products[Category])</f>
        <v>Technology</v>
      </c>
      <c r="I2719" s="6">
        <f>_xlfn.XLOOKUP(Orders_CLEAN[[#This Row],[ProductID]],Products[ProductID],Products[Cost])</f>
        <v>710.37</v>
      </c>
      <c r="J2719">
        <v>6</v>
      </c>
      <c r="K2719" s="6">
        <v>979.52</v>
      </c>
      <c r="L2719" s="7">
        <v>0</v>
      </c>
      <c r="M2719" t="s">
        <v>62</v>
      </c>
      <c r="N2719" t="s">
        <v>14</v>
      </c>
      <c r="O2719" t="str">
        <f>_xlfn.XLOOKUP(Orders_CLEAN[[#This Row],[Region]],Region_lookup[RegionCode],Region_lookup[RegionName])</f>
        <v>Western Cape</v>
      </c>
      <c r="P2719" t="s">
        <v>82</v>
      </c>
      <c r="Q2719" t="str">
        <f>_xlfn.XLOOKUP(Orders_CLEAN[[#This Row],[EmployeeID]],Employees[EmployeeID],Employees[EmployeeName])</f>
        <v>Thabo Pretorius</v>
      </c>
      <c r="R2719" s="8">
        <f>Orders_CLEAN[[#This Row],[Quantity]]*Orders_CLEAN[[#This Row],[UnitPrice]]*(1-Orders_CLEAN[[#This Row],[Discount]])</f>
        <v>5877.12</v>
      </c>
      <c r="S2719" s="8">
        <f>Orders_CLEAN[[#This Row],[Cost]]*Orders_CLEAN[[#This Row],[Quantity]]</f>
        <v>4262.22</v>
      </c>
      <c r="T2719" s="8">
        <f>Orders_CLEAN[[#This Row],[LineTotal]]-Orders_CLEAN[[#This Row],[LineCost]]</f>
        <v>1614.8999999999996</v>
      </c>
      <c r="U2719" s="8" t="str">
        <f>IFERROR(IF(Orders_CLEAN[[#This Row],[Profit]]/Orders_CLEAN[[#This Row],[LineTotal]]&gt;0.3, "High", IF(Orders_CLEAN[[#This Row],[Profit]]/Orders_CLEAN[[#This Row],[LineTotal]]&gt;=0.15, "Medium", "Low")), "Quantity Error!")</f>
        <v>Medium</v>
      </c>
      <c r="V2719" s="8" t="str">
        <f>IF(COUNTIF(Returns[OrderID], Orders_CLEAN[[#This Row],[OrderID]])&gt;0, "Yes", "No")</f>
        <v>No</v>
      </c>
      <c r="W2719" s="19">
        <f>IF(Orders_CLEAN[[#This Row],[Returned]]="Yes",1,0)</f>
        <v>0</v>
      </c>
    </row>
    <row r="2720" spans="1:23" x14ac:dyDescent="0.2">
      <c r="A2720" t="s">
        <v>3674</v>
      </c>
      <c r="B2720" s="5">
        <v>45319</v>
      </c>
      <c r="C2720" s="5" t="str">
        <f>IF(Orders_CLEAN[[#This Row],[Quantity]]="", "Quantity Error!", "Q"&amp;ROUNDUP(MONTH(Orders_CLEAN[[#This Row],[OrderDate]])/3,0))</f>
        <v>Q1</v>
      </c>
      <c r="D2720" t="s">
        <v>846</v>
      </c>
      <c r="E2720" t="str">
        <f>_xlfn.XLOOKUP(Orders_CLEAN[[#This Row],[CustomerID]],Customers[CustomerID],Customers[CustomerName])</f>
        <v>Kagiso Nkosi</v>
      </c>
      <c r="F2720" t="s">
        <v>100</v>
      </c>
      <c r="G2720" t="str">
        <f>_xlfn.XLOOKUP(Orders_CLEAN[[#This Row],[ProductID]],Products[ProductID],Products[ProductName])</f>
        <v>Printers Model 1</v>
      </c>
      <c r="H2720" t="str">
        <f>_xlfn.XLOOKUP(Orders_CLEAN[[#This Row],[ProductName]],Products[ProductName],Products[Category])</f>
        <v>Technology</v>
      </c>
      <c r="I2720" s="6">
        <f>_xlfn.XLOOKUP(Orders_CLEAN[[#This Row],[ProductID]],Products[ProductID],Products[Cost])</f>
        <v>595.79999999999995</v>
      </c>
      <c r="J2720">
        <v>10</v>
      </c>
      <c r="K2720" s="6">
        <v>1280.18</v>
      </c>
      <c r="L2720" s="7">
        <v>0.05</v>
      </c>
      <c r="M2720" t="s">
        <v>27</v>
      </c>
      <c r="N2720" t="s">
        <v>14</v>
      </c>
      <c r="O2720" t="str">
        <f>_xlfn.XLOOKUP(Orders_CLEAN[[#This Row],[Region]],Region_lookup[RegionCode],Region_lookup[RegionName])</f>
        <v>Western Cape</v>
      </c>
      <c r="P2720" t="s">
        <v>82</v>
      </c>
      <c r="Q2720" t="str">
        <f>_xlfn.XLOOKUP(Orders_CLEAN[[#This Row],[EmployeeID]],Employees[EmployeeID],Employees[EmployeeName])</f>
        <v>Thabo Pretorius</v>
      </c>
      <c r="R2720" s="8">
        <f>Orders_CLEAN[[#This Row],[Quantity]]*Orders_CLEAN[[#This Row],[UnitPrice]]*(1-Orders_CLEAN[[#This Row],[Discount]])</f>
        <v>12161.710000000001</v>
      </c>
      <c r="S2720" s="8">
        <f>Orders_CLEAN[[#This Row],[Cost]]*Orders_CLEAN[[#This Row],[Quantity]]</f>
        <v>5958</v>
      </c>
      <c r="T2720" s="8">
        <f>Orders_CLEAN[[#This Row],[LineTotal]]-Orders_CLEAN[[#This Row],[LineCost]]</f>
        <v>6203.7100000000009</v>
      </c>
      <c r="U2720" s="8" t="str">
        <f>IFERROR(IF(Orders_CLEAN[[#This Row],[Profit]]/Orders_CLEAN[[#This Row],[LineTotal]]&gt;0.3, "High", IF(Orders_CLEAN[[#This Row],[Profit]]/Orders_CLEAN[[#This Row],[LineTotal]]&gt;=0.15, "Medium", "Low")), "Quantity Error!")</f>
        <v>High</v>
      </c>
      <c r="V2720" s="8" t="str">
        <f>IF(COUNTIF(Returns[OrderID], Orders_CLEAN[[#This Row],[OrderID]])&gt;0, "Yes", "No")</f>
        <v>No</v>
      </c>
      <c r="W2720" s="19">
        <f>IF(Orders_CLEAN[[#This Row],[Returned]]="Yes",1,0)</f>
        <v>0</v>
      </c>
    </row>
    <row r="2721" spans="1:23" x14ac:dyDescent="0.2">
      <c r="A2721" t="s">
        <v>3675</v>
      </c>
      <c r="B2721" s="5">
        <v>45369</v>
      </c>
      <c r="C2721" s="5" t="str">
        <f>IF(Orders_CLEAN[[#This Row],[Quantity]]="", "Quantity Error!", "Q"&amp;ROUNDUP(MONTH(Orders_CLEAN[[#This Row],[OrderDate]])/3,0))</f>
        <v>Q1</v>
      </c>
      <c r="D2721" t="s">
        <v>283</v>
      </c>
      <c r="E2721" t="str">
        <f>_xlfn.XLOOKUP(Orders_CLEAN[[#This Row],[CustomerID]],Customers[CustomerID],Customers[CustomerName])</f>
        <v>Precious Botha</v>
      </c>
      <c r="F2721" t="s">
        <v>155</v>
      </c>
      <c r="G2721" t="str">
        <f>_xlfn.XLOOKUP(Orders_CLEAN[[#This Row],[ProductID]],Products[ProductID],Products[ProductName])</f>
        <v>Monitors Model 1</v>
      </c>
      <c r="H2721" t="str">
        <f>_xlfn.XLOOKUP(Orders_CLEAN[[#This Row],[ProductName]],Products[ProductName],Products[Category])</f>
        <v>Technology</v>
      </c>
      <c r="I2721" s="6">
        <f>_xlfn.XLOOKUP(Orders_CLEAN[[#This Row],[ProductID]],Products[ProductID],Products[Cost])</f>
        <v>757.28</v>
      </c>
      <c r="J2721">
        <v>1</v>
      </c>
      <c r="K2721" s="6">
        <v>1165.56</v>
      </c>
      <c r="L2721" s="7">
        <v>0.2</v>
      </c>
      <c r="M2721" t="s">
        <v>36</v>
      </c>
      <c r="N2721" t="s">
        <v>21</v>
      </c>
      <c r="O2721" t="str">
        <f>_xlfn.XLOOKUP(Orders_CLEAN[[#This Row],[Region]],Region_lookup[RegionCode],Region_lookup[RegionName])</f>
        <v>KwaZulu-Natal</v>
      </c>
      <c r="P2721" t="s">
        <v>170</v>
      </c>
      <c r="Q2721" t="str">
        <f>_xlfn.XLOOKUP(Orders_CLEAN[[#This Row],[EmployeeID]],Employees[EmployeeID],Employees[EmployeeName])</f>
        <v>Nomvula Le Roux</v>
      </c>
      <c r="R2721" s="8">
        <f>Orders_CLEAN[[#This Row],[Quantity]]*Orders_CLEAN[[#This Row],[UnitPrice]]*(1-Orders_CLEAN[[#This Row],[Discount]])</f>
        <v>932.44799999999998</v>
      </c>
      <c r="S2721" s="8">
        <f>Orders_CLEAN[[#This Row],[Cost]]*Orders_CLEAN[[#This Row],[Quantity]]</f>
        <v>757.28</v>
      </c>
      <c r="T2721" s="8">
        <f>Orders_CLEAN[[#This Row],[LineTotal]]-Orders_CLEAN[[#This Row],[LineCost]]</f>
        <v>175.16800000000001</v>
      </c>
      <c r="U2721" s="8" t="str">
        <f>IFERROR(IF(Orders_CLEAN[[#This Row],[Profit]]/Orders_CLEAN[[#This Row],[LineTotal]]&gt;0.3, "High", IF(Orders_CLEAN[[#This Row],[Profit]]/Orders_CLEAN[[#This Row],[LineTotal]]&gt;=0.15, "Medium", "Low")), "Quantity Error!")</f>
        <v>Medium</v>
      </c>
      <c r="V2721" s="8" t="str">
        <f>IF(COUNTIF(Returns[OrderID], Orders_CLEAN[[#This Row],[OrderID]])&gt;0, "Yes", "No")</f>
        <v>No</v>
      </c>
      <c r="W2721" s="19">
        <f>IF(Orders_CLEAN[[#This Row],[Returned]]="Yes",1,0)</f>
        <v>0</v>
      </c>
    </row>
    <row r="2722" spans="1:23" x14ac:dyDescent="0.2">
      <c r="A2722" t="s">
        <v>3676</v>
      </c>
      <c r="B2722" s="5">
        <v>45583</v>
      </c>
      <c r="C2722" s="5" t="str">
        <f>IF(Orders_CLEAN[[#This Row],[Quantity]]="", "Quantity Error!", "Q"&amp;ROUNDUP(MONTH(Orders_CLEAN[[#This Row],[OrderDate]])/3,0))</f>
        <v>Q4</v>
      </c>
      <c r="D2722" t="s">
        <v>394</v>
      </c>
      <c r="E2722" t="str">
        <f>_xlfn.XLOOKUP(Orders_CLEAN[[#This Row],[CustomerID]],Customers[CustomerID],Customers[CustomerName])</f>
        <v>Nomsa Pretorius</v>
      </c>
      <c r="F2722" t="s">
        <v>139</v>
      </c>
      <c r="G2722" t="str">
        <f>_xlfn.XLOOKUP(Orders_CLEAN[[#This Row],[ProductID]],Products[ProductID],Products[ProductName])</f>
        <v>Envelopes Model 3</v>
      </c>
      <c r="H2722" t="str">
        <f>_xlfn.XLOOKUP(Orders_CLEAN[[#This Row],[ProductName]],Products[ProductName],Products[Category])</f>
        <v>Office Supplies</v>
      </c>
      <c r="I2722" s="6">
        <f>_xlfn.XLOOKUP(Orders_CLEAN[[#This Row],[ProductID]],Products[ProductID],Products[Cost])</f>
        <v>110.07</v>
      </c>
      <c r="J2722">
        <v>9</v>
      </c>
      <c r="K2722" s="6">
        <v>193.99</v>
      </c>
      <c r="L2722" s="7">
        <v>0.1</v>
      </c>
      <c r="M2722" t="s">
        <v>27</v>
      </c>
      <c r="N2722" t="s">
        <v>21</v>
      </c>
      <c r="O2722" t="str">
        <f>_xlfn.XLOOKUP(Orders_CLEAN[[#This Row],[Region]],Region_lookup[RegionCode],Region_lookup[RegionName])</f>
        <v>KwaZulu-Natal</v>
      </c>
      <c r="P2722" t="s">
        <v>22</v>
      </c>
      <c r="Q2722" t="str">
        <f>_xlfn.XLOOKUP(Orders_CLEAN[[#This Row],[EmployeeID]],Employees[EmployeeID],Employees[EmployeeName])</f>
        <v>Thabo Le Roux</v>
      </c>
      <c r="R2722" s="8">
        <f>Orders_CLEAN[[#This Row],[Quantity]]*Orders_CLEAN[[#This Row],[UnitPrice]]*(1-Orders_CLEAN[[#This Row],[Discount]])</f>
        <v>1571.3190000000002</v>
      </c>
      <c r="S2722" s="8">
        <f>Orders_CLEAN[[#This Row],[Cost]]*Orders_CLEAN[[#This Row],[Quantity]]</f>
        <v>990.62999999999988</v>
      </c>
      <c r="T2722" s="8">
        <f>Orders_CLEAN[[#This Row],[LineTotal]]-Orders_CLEAN[[#This Row],[LineCost]]</f>
        <v>580.68900000000031</v>
      </c>
      <c r="U2722" s="8" t="str">
        <f>IFERROR(IF(Orders_CLEAN[[#This Row],[Profit]]/Orders_CLEAN[[#This Row],[LineTotal]]&gt;0.3, "High", IF(Orders_CLEAN[[#This Row],[Profit]]/Orders_CLEAN[[#This Row],[LineTotal]]&gt;=0.15, "Medium", "Low")), "Quantity Error!")</f>
        <v>High</v>
      </c>
      <c r="V2722" s="8" t="str">
        <f>IF(COUNTIF(Returns[OrderID], Orders_CLEAN[[#This Row],[OrderID]])&gt;0, "Yes", "No")</f>
        <v>No</v>
      </c>
      <c r="W2722" s="19">
        <f>IF(Orders_CLEAN[[#This Row],[Returned]]="Yes",1,0)</f>
        <v>0</v>
      </c>
    </row>
    <row r="2723" spans="1:23" x14ac:dyDescent="0.2">
      <c r="A2723" t="s">
        <v>3677</v>
      </c>
      <c r="B2723" s="5">
        <v>45408</v>
      </c>
      <c r="C2723" s="5" t="str">
        <f>IF(Orders_CLEAN[[#This Row],[Quantity]]="", "Quantity Error!", "Q"&amp;ROUNDUP(MONTH(Orders_CLEAN[[#This Row],[OrderDate]])/3,0))</f>
        <v>Q2</v>
      </c>
      <c r="D2723" t="s">
        <v>11</v>
      </c>
      <c r="E2723" t="str">
        <f>_xlfn.XLOOKUP(Orders_CLEAN[[#This Row],[CustomerID]],Customers[CustomerID],Customers[CustomerName])</f>
        <v>Werner Molefe</v>
      </c>
      <c r="F2723" t="s">
        <v>61</v>
      </c>
      <c r="G2723" t="str">
        <f>_xlfn.XLOOKUP(Orders_CLEAN[[#This Row],[ProductID]],Products[ProductID],Products[ProductName])</f>
        <v>Laptops Model 4</v>
      </c>
      <c r="H2723" t="str">
        <f>_xlfn.XLOOKUP(Orders_CLEAN[[#This Row],[ProductName]],Products[ProductName],Products[Category])</f>
        <v>Technology</v>
      </c>
      <c r="I2723" s="6">
        <f>_xlfn.XLOOKUP(Orders_CLEAN[[#This Row],[ProductID]],Products[ProductID],Products[Cost])</f>
        <v>329.6</v>
      </c>
      <c r="J2723">
        <v>6</v>
      </c>
      <c r="K2723" s="6">
        <v>455.77</v>
      </c>
      <c r="L2723" s="7">
        <v>0</v>
      </c>
      <c r="M2723" t="s">
        <v>27</v>
      </c>
      <c r="N2723" t="s">
        <v>14</v>
      </c>
      <c r="O2723" t="str">
        <f>_xlfn.XLOOKUP(Orders_CLEAN[[#This Row],[Region]],Region_lookup[RegionCode],Region_lookup[RegionName])</f>
        <v>Western Cape</v>
      </c>
      <c r="P2723" t="s">
        <v>93</v>
      </c>
      <c r="Q2723" t="str">
        <f>_xlfn.XLOOKUP(Orders_CLEAN[[#This Row],[EmployeeID]],Employees[EmployeeID],Employees[EmployeeName])</f>
        <v>Anja Zulu</v>
      </c>
      <c r="R2723" s="8">
        <f>Orders_CLEAN[[#This Row],[Quantity]]*Orders_CLEAN[[#This Row],[UnitPrice]]*(1-Orders_CLEAN[[#This Row],[Discount]])</f>
        <v>2734.62</v>
      </c>
      <c r="S2723" s="8">
        <f>Orders_CLEAN[[#This Row],[Cost]]*Orders_CLEAN[[#This Row],[Quantity]]</f>
        <v>1977.6000000000001</v>
      </c>
      <c r="T2723" s="8">
        <f>Orders_CLEAN[[#This Row],[LineTotal]]-Orders_CLEAN[[#This Row],[LineCost]]</f>
        <v>757.01999999999975</v>
      </c>
      <c r="U2723" s="8" t="str">
        <f>IFERROR(IF(Orders_CLEAN[[#This Row],[Profit]]/Orders_CLEAN[[#This Row],[LineTotal]]&gt;0.3, "High", IF(Orders_CLEAN[[#This Row],[Profit]]/Orders_CLEAN[[#This Row],[LineTotal]]&gt;=0.15, "Medium", "Low")), "Quantity Error!")</f>
        <v>Medium</v>
      </c>
      <c r="V2723" s="8" t="str">
        <f>IF(COUNTIF(Returns[OrderID], Orders_CLEAN[[#This Row],[OrderID]])&gt;0, "Yes", "No")</f>
        <v>No</v>
      </c>
      <c r="W2723" s="19">
        <f>IF(Orders_CLEAN[[#This Row],[Returned]]="Yes",1,0)</f>
        <v>0</v>
      </c>
    </row>
    <row r="2724" spans="1:23" x14ac:dyDescent="0.2">
      <c r="A2724" t="s">
        <v>3678</v>
      </c>
      <c r="B2724" s="5">
        <v>45724</v>
      </c>
      <c r="C2724" s="5" t="str">
        <f>IF(Orders_CLEAN[[#This Row],[Quantity]]="", "Quantity Error!", "Q"&amp;ROUNDUP(MONTH(Orders_CLEAN[[#This Row],[OrderDate]])/3,0))</f>
        <v>Q1</v>
      </c>
      <c r="D2724" t="s">
        <v>412</v>
      </c>
      <c r="E2724" t="str">
        <f>_xlfn.XLOOKUP(Orders_CLEAN[[#This Row],[CustomerID]],Customers[CustomerID],Customers[CustomerName])</f>
        <v>Bongani Molefe</v>
      </c>
      <c r="F2724" t="s">
        <v>166</v>
      </c>
      <c r="G2724" t="str">
        <f>_xlfn.XLOOKUP(Orders_CLEAN[[#This Row],[ProductID]],Products[ProductID],Products[ProductName])</f>
        <v>Monitors Model 2</v>
      </c>
      <c r="H2724" t="str">
        <f>_xlfn.XLOOKUP(Orders_CLEAN[[#This Row],[ProductName]],Products[ProductName],Products[Category])</f>
        <v>Technology</v>
      </c>
      <c r="I2724" s="6">
        <f>_xlfn.XLOOKUP(Orders_CLEAN[[#This Row],[ProductID]],Products[ProductID],Products[Cost])</f>
        <v>396.64</v>
      </c>
      <c r="J2724">
        <v>4</v>
      </c>
      <c r="K2724" s="6">
        <v>532.41999999999996</v>
      </c>
      <c r="L2724" s="7">
        <v>0</v>
      </c>
      <c r="M2724" t="s">
        <v>27</v>
      </c>
      <c r="N2724" t="s">
        <v>31</v>
      </c>
      <c r="O2724" t="str">
        <f>_xlfn.XLOOKUP(Orders_CLEAN[[#This Row],[Region]],Region_lookup[RegionCode],Region_lookup[RegionName])</f>
        <v>Gauteng</v>
      </c>
      <c r="P2724" t="s">
        <v>43</v>
      </c>
      <c r="Q2724" t="str">
        <f>_xlfn.XLOOKUP(Orders_CLEAN[[#This Row],[EmployeeID]],Employees[EmployeeID],Employees[EmployeeName])</f>
        <v>Thabo Dlamini</v>
      </c>
      <c r="R2724" s="8">
        <f>Orders_CLEAN[[#This Row],[Quantity]]*Orders_CLEAN[[#This Row],[UnitPrice]]*(1-Orders_CLEAN[[#This Row],[Discount]])</f>
        <v>2129.6799999999998</v>
      </c>
      <c r="S2724" s="8">
        <f>Orders_CLEAN[[#This Row],[Cost]]*Orders_CLEAN[[#This Row],[Quantity]]</f>
        <v>1586.56</v>
      </c>
      <c r="T2724" s="8">
        <f>Orders_CLEAN[[#This Row],[LineTotal]]-Orders_CLEAN[[#This Row],[LineCost]]</f>
        <v>543.11999999999989</v>
      </c>
      <c r="U2724" s="8" t="str">
        <f>IFERROR(IF(Orders_CLEAN[[#This Row],[Profit]]/Orders_CLEAN[[#This Row],[LineTotal]]&gt;0.3, "High", IF(Orders_CLEAN[[#This Row],[Profit]]/Orders_CLEAN[[#This Row],[LineTotal]]&gt;=0.15, "Medium", "Low")), "Quantity Error!")</f>
        <v>Medium</v>
      </c>
      <c r="V2724" s="8" t="str">
        <f>IF(COUNTIF(Returns[OrderID], Orders_CLEAN[[#This Row],[OrderID]])&gt;0, "Yes", "No")</f>
        <v>No</v>
      </c>
      <c r="W2724" s="19">
        <f>IF(Orders_CLEAN[[#This Row],[Returned]]="Yes",1,0)</f>
        <v>0</v>
      </c>
    </row>
    <row r="2725" spans="1:23" x14ac:dyDescent="0.2">
      <c r="A2725" t="s">
        <v>3679</v>
      </c>
      <c r="B2725" s="5">
        <v>45581</v>
      </c>
      <c r="C2725" s="5" t="str">
        <f>IF(Orders_CLEAN[[#This Row],[Quantity]]="", "Quantity Error!", "Q"&amp;ROUNDUP(MONTH(Orders_CLEAN[[#This Row],[OrderDate]])/3,0))</f>
        <v>Quantity Error!</v>
      </c>
      <c r="D2725" t="s">
        <v>72</v>
      </c>
      <c r="E2725" t="str">
        <f>_xlfn.XLOOKUP(Orders_CLEAN[[#This Row],[CustomerID]],Customers[CustomerID],Customers[CustomerName])</f>
        <v>Francois Botha</v>
      </c>
      <c r="F2725" t="s">
        <v>12</v>
      </c>
      <c r="G2725" t="str">
        <f>_xlfn.XLOOKUP(Orders_CLEAN[[#This Row],[ProductID]],Products[ProductID],Products[ProductName])</f>
        <v>Printers Model 3</v>
      </c>
      <c r="H2725" t="str">
        <f>_xlfn.XLOOKUP(Orders_CLEAN[[#This Row],[ProductName]],Products[ProductName],Products[Category])</f>
        <v>Technology</v>
      </c>
      <c r="I2725" s="6">
        <f>_xlfn.XLOOKUP(Orders_CLEAN[[#This Row],[ProductID]],Products[ProductID],Products[Cost])</f>
        <v>127.85</v>
      </c>
      <c r="J2725"/>
      <c r="K2725" s="6">
        <v>210.2</v>
      </c>
      <c r="L2725" s="7">
        <v>0</v>
      </c>
      <c r="M2725" t="s">
        <v>27</v>
      </c>
      <c r="N2725" t="s">
        <v>47</v>
      </c>
      <c r="O2725" t="str">
        <f>_xlfn.XLOOKUP(Orders_CLEAN[[#This Row],[Region]],Region_lookup[RegionCode],Region_lookup[RegionName])</f>
        <v>Eastern Cape</v>
      </c>
      <c r="P2725" t="s">
        <v>75</v>
      </c>
      <c r="Q2725" t="str">
        <f>_xlfn.XLOOKUP(Orders_CLEAN[[#This Row],[EmployeeID]],Employees[EmployeeID],Employees[EmployeeName])</f>
        <v>Francois Steyn</v>
      </c>
      <c r="R2725" s="8">
        <f>Orders_CLEAN[[#This Row],[Quantity]]*Orders_CLEAN[[#This Row],[UnitPrice]]*(1-Orders_CLEAN[[#This Row],[Discount]])</f>
        <v>0</v>
      </c>
      <c r="S2725" s="8">
        <f>Orders_CLEAN[[#This Row],[Cost]]*Orders_CLEAN[[#This Row],[Quantity]]</f>
        <v>0</v>
      </c>
      <c r="T2725" s="8">
        <f>Orders_CLEAN[[#This Row],[LineTotal]]-Orders_CLEAN[[#This Row],[LineCost]]</f>
        <v>0</v>
      </c>
      <c r="U2725" s="8" t="str">
        <f>IFERROR(IF(Orders_CLEAN[[#This Row],[Profit]]/Orders_CLEAN[[#This Row],[LineTotal]]&gt;0.3, "High", IF(Orders_CLEAN[[#This Row],[Profit]]/Orders_CLEAN[[#This Row],[LineTotal]]&gt;=0.15, "Medium", "Low")), "Quantity Error!")</f>
        <v>Quantity Error!</v>
      </c>
      <c r="V2725" s="8" t="str">
        <f>IF(COUNTIF(Returns[OrderID], Orders_CLEAN[[#This Row],[OrderID]])&gt;0, "Yes", "No")</f>
        <v>No</v>
      </c>
      <c r="W2725" s="19">
        <f>IF(Orders_CLEAN[[#This Row],[Returned]]="Yes",1,0)</f>
        <v>0</v>
      </c>
    </row>
    <row r="2726" spans="1:23" x14ac:dyDescent="0.2">
      <c r="A2726" t="s">
        <v>3681</v>
      </c>
      <c r="B2726" s="5">
        <v>45335</v>
      </c>
      <c r="C2726" s="5" t="str">
        <f>IF(Orders_CLEAN[[#This Row],[Quantity]]="", "Quantity Error!", "Q"&amp;ROUNDUP(MONTH(Orders_CLEAN[[#This Row],[OrderDate]])/3,0))</f>
        <v>Q1</v>
      </c>
      <c r="D2726" t="s">
        <v>440</v>
      </c>
      <c r="E2726" t="str">
        <f>_xlfn.XLOOKUP(Orders_CLEAN[[#This Row],[CustomerID]],Customers[CustomerID],Customers[CustomerName])</f>
        <v>Nomvula Mokoena</v>
      </c>
      <c r="F2726" t="s">
        <v>199</v>
      </c>
      <c r="G2726" t="str">
        <f>_xlfn.XLOOKUP(Orders_CLEAN[[#This Row],[ProductID]],Products[ProductID],Products[ProductName])</f>
        <v>Pens Model 2</v>
      </c>
      <c r="H2726" t="str">
        <f>_xlfn.XLOOKUP(Orders_CLEAN[[#This Row],[ProductName]],Products[ProductName],Products[Category])</f>
        <v>Office Supplies</v>
      </c>
      <c r="I2726" s="6">
        <f>_xlfn.XLOOKUP(Orders_CLEAN[[#This Row],[ProductID]],Products[ProductID],Products[Cost])</f>
        <v>285.10000000000002</v>
      </c>
      <c r="J2726">
        <v>5</v>
      </c>
      <c r="K2726" s="6">
        <v>528.79999999999995</v>
      </c>
      <c r="L2726" s="7">
        <v>0.15</v>
      </c>
      <c r="M2726" t="s">
        <v>27</v>
      </c>
      <c r="N2726" t="s">
        <v>47</v>
      </c>
      <c r="O2726" t="str">
        <f>_xlfn.XLOOKUP(Orders_CLEAN[[#This Row],[Region]],Region_lookup[RegionCode],Region_lookup[RegionName])</f>
        <v>Eastern Cape</v>
      </c>
      <c r="P2726" t="s">
        <v>75</v>
      </c>
      <c r="Q2726" t="str">
        <f>_xlfn.XLOOKUP(Orders_CLEAN[[#This Row],[EmployeeID]],Employees[EmployeeID],Employees[EmployeeName])</f>
        <v>Francois Steyn</v>
      </c>
      <c r="R2726" s="8">
        <f>Orders_CLEAN[[#This Row],[Quantity]]*Orders_CLEAN[[#This Row],[UnitPrice]]*(1-Orders_CLEAN[[#This Row],[Discount]])</f>
        <v>2247.4</v>
      </c>
      <c r="S2726" s="8">
        <f>Orders_CLEAN[[#This Row],[Cost]]*Orders_CLEAN[[#This Row],[Quantity]]</f>
        <v>1425.5</v>
      </c>
      <c r="T2726" s="8">
        <f>Orders_CLEAN[[#This Row],[LineTotal]]-Orders_CLEAN[[#This Row],[LineCost]]</f>
        <v>821.90000000000009</v>
      </c>
      <c r="U2726" s="8" t="str">
        <f>IFERROR(IF(Orders_CLEAN[[#This Row],[Profit]]/Orders_CLEAN[[#This Row],[LineTotal]]&gt;0.3, "High", IF(Orders_CLEAN[[#This Row],[Profit]]/Orders_CLEAN[[#This Row],[LineTotal]]&gt;=0.15, "Medium", "Low")), "Quantity Error!")</f>
        <v>High</v>
      </c>
      <c r="V2726" s="8" t="str">
        <f>IF(COUNTIF(Returns[OrderID], Orders_CLEAN[[#This Row],[OrderID]])&gt;0, "Yes", "No")</f>
        <v>No</v>
      </c>
      <c r="W2726" s="19">
        <f>IF(Orders_CLEAN[[#This Row],[Returned]]="Yes",1,0)</f>
        <v>0</v>
      </c>
    </row>
    <row r="2727" spans="1:23" x14ac:dyDescent="0.2">
      <c r="A2727" t="s">
        <v>3682</v>
      </c>
      <c r="B2727" s="5">
        <v>45580</v>
      </c>
      <c r="C2727" s="5" t="str">
        <f>IF(Orders_CLEAN[[#This Row],[Quantity]]="", "Quantity Error!", "Q"&amp;ROUNDUP(MONTH(Orders_CLEAN[[#This Row],[OrderDate]])/3,0))</f>
        <v>Q4</v>
      </c>
      <c r="D2727" t="s">
        <v>328</v>
      </c>
      <c r="E2727" t="str">
        <f>_xlfn.XLOOKUP(Orders_CLEAN[[#This Row],[CustomerID]],Customers[CustomerID],Customers[CustomerName])</f>
        <v>Nomsa Ndlovu</v>
      </c>
      <c r="F2727" t="s">
        <v>104</v>
      </c>
      <c r="G2727" t="str">
        <f>_xlfn.XLOOKUP(Orders_CLEAN[[#This Row],[ProductID]],Products[ProductID],Products[ProductName])</f>
        <v>Envelopes Model 4</v>
      </c>
      <c r="H2727" t="str">
        <f>_xlfn.XLOOKUP(Orders_CLEAN[[#This Row],[ProductName]],Products[ProductName],Products[Category])</f>
        <v>Office Supplies</v>
      </c>
      <c r="I2727" s="6">
        <f>_xlfn.XLOOKUP(Orders_CLEAN[[#This Row],[ProductID]],Products[ProductID],Products[Cost])</f>
        <v>777.33</v>
      </c>
      <c r="J2727">
        <v>2</v>
      </c>
      <c r="K2727" s="6">
        <v>1363.68</v>
      </c>
      <c r="L2727" s="7">
        <v>0.15</v>
      </c>
      <c r="M2727" t="s">
        <v>27</v>
      </c>
      <c r="N2727" t="s">
        <v>31</v>
      </c>
      <c r="O2727" t="str">
        <f>_xlfn.XLOOKUP(Orders_CLEAN[[#This Row],[Region]],Region_lookup[RegionCode],Region_lookup[RegionName])</f>
        <v>Gauteng</v>
      </c>
      <c r="P2727" t="s">
        <v>52</v>
      </c>
      <c r="Q2727" t="str">
        <f>_xlfn.XLOOKUP(Orders_CLEAN[[#This Row],[EmployeeID]],Employees[EmployeeID],Employees[EmployeeName])</f>
        <v>Precious Mbatha</v>
      </c>
      <c r="R2727" s="8">
        <f>Orders_CLEAN[[#This Row],[Quantity]]*Orders_CLEAN[[#This Row],[UnitPrice]]*(1-Orders_CLEAN[[#This Row],[Discount]])</f>
        <v>2318.2559999999999</v>
      </c>
      <c r="S2727" s="8">
        <f>Orders_CLEAN[[#This Row],[Cost]]*Orders_CLEAN[[#This Row],[Quantity]]</f>
        <v>1554.66</v>
      </c>
      <c r="T2727" s="8">
        <f>Orders_CLEAN[[#This Row],[LineTotal]]-Orders_CLEAN[[#This Row],[LineCost]]</f>
        <v>763.59599999999978</v>
      </c>
      <c r="U2727" s="8" t="str">
        <f>IFERROR(IF(Orders_CLEAN[[#This Row],[Profit]]/Orders_CLEAN[[#This Row],[LineTotal]]&gt;0.3, "High", IF(Orders_CLEAN[[#This Row],[Profit]]/Orders_CLEAN[[#This Row],[LineTotal]]&gt;=0.15, "Medium", "Low")), "Quantity Error!")</f>
        <v>High</v>
      </c>
      <c r="V2727" s="8" t="str">
        <f>IF(COUNTIF(Returns[OrderID], Orders_CLEAN[[#This Row],[OrderID]])&gt;0, "Yes", "No")</f>
        <v>No</v>
      </c>
      <c r="W2727" s="19">
        <f>IF(Orders_CLEAN[[#This Row],[Returned]]="Yes",1,0)</f>
        <v>0</v>
      </c>
    </row>
    <row r="2728" spans="1:23" x14ac:dyDescent="0.2">
      <c r="A2728" t="s">
        <v>3684</v>
      </c>
      <c r="B2728" s="5">
        <v>45711</v>
      </c>
      <c r="C2728" s="5" t="str">
        <f>IF(Orders_CLEAN[[#This Row],[Quantity]]="", "Quantity Error!", "Q"&amp;ROUNDUP(MONTH(Orders_CLEAN[[#This Row],[OrderDate]])/3,0))</f>
        <v>Q1</v>
      </c>
      <c r="D2728" t="s">
        <v>463</v>
      </c>
      <c r="E2728" t="str">
        <f>_xlfn.XLOOKUP(Orders_CLEAN[[#This Row],[CustomerID]],Customers[CustomerID],Customers[CustomerName])</f>
        <v>Anja Van Der Merwe</v>
      </c>
      <c r="F2728" t="s">
        <v>413</v>
      </c>
      <c r="G2728" t="str">
        <f>_xlfn.XLOOKUP(Orders_CLEAN[[#This Row],[ProductID]],Products[ProductID],Products[ProductName])</f>
        <v>Monitors Model 4</v>
      </c>
      <c r="H2728" t="str">
        <f>_xlfn.XLOOKUP(Orders_CLEAN[[#This Row],[ProductName]],Products[ProductName],Products[Category])</f>
        <v>Technology</v>
      </c>
      <c r="I2728" s="6">
        <f>_xlfn.XLOOKUP(Orders_CLEAN[[#This Row],[ProductID]],Products[ProductID],Products[Cost])</f>
        <v>365.65</v>
      </c>
      <c r="J2728">
        <v>9</v>
      </c>
      <c r="K2728" s="6">
        <v>689.97</v>
      </c>
      <c r="L2728" s="7">
        <v>0.1</v>
      </c>
      <c r="M2728" t="s">
        <v>62</v>
      </c>
      <c r="N2728" t="s">
        <v>21</v>
      </c>
      <c r="O2728" t="str">
        <f>_xlfn.XLOOKUP(Orders_CLEAN[[#This Row],[Region]],Region_lookup[RegionCode],Region_lookup[RegionName])</f>
        <v>KwaZulu-Natal</v>
      </c>
      <c r="P2728" t="s">
        <v>170</v>
      </c>
      <c r="Q2728" t="str">
        <f>_xlfn.XLOOKUP(Orders_CLEAN[[#This Row],[EmployeeID]],Employees[EmployeeID],Employees[EmployeeName])</f>
        <v>Nomvula Le Roux</v>
      </c>
      <c r="R2728" s="8">
        <f>Orders_CLEAN[[#This Row],[Quantity]]*Orders_CLEAN[[#This Row],[UnitPrice]]*(1-Orders_CLEAN[[#This Row],[Discount]])</f>
        <v>5588.7570000000005</v>
      </c>
      <c r="S2728" s="8">
        <f>Orders_CLEAN[[#This Row],[Cost]]*Orders_CLEAN[[#This Row],[Quantity]]</f>
        <v>3290.85</v>
      </c>
      <c r="T2728" s="8">
        <f>Orders_CLEAN[[#This Row],[LineTotal]]-Orders_CLEAN[[#This Row],[LineCost]]</f>
        <v>2297.9070000000006</v>
      </c>
      <c r="U2728" s="8" t="str">
        <f>IFERROR(IF(Orders_CLEAN[[#This Row],[Profit]]/Orders_CLEAN[[#This Row],[LineTotal]]&gt;0.3, "High", IF(Orders_CLEAN[[#This Row],[Profit]]/Orders_CLEAN[[#This Row],[LineTotal]]&gt;=0.15, "Medium", "Low")), "Quantity Error!")</f>
        <v>High</v>
      </c>
      <c r="V2728" s="8" t="str">
        <f>IF(COUNTIF(Returns[OrderID], Orders_CLEAN[[#This Row],[OrderID]])&gt;0, "Yes", "No")</f>
        <v>No</v>
      </c>
      <c r="W2728" s="19">
        <f>IF(Orders_CLEAN[[#This Row],[Returned]]="Yes",1,0)</f>
        <v>0</v>
      </c>
    </row>
    <row r="2729" spans="1:23" x14ac:dyDescent="0.2">
      <c r="A2729" t="s">
        <v>3685</v>
      </c>
      <c r="B2729" s="5">
        <v>45403</v>
      </c>
      <c r="C2729" s="5" t="str">
        <f>IF(Orders_CLEAN[[#This Row],[Quantity]]="", "Quantity Error!", "Q"&amp;ROUNDUP(MONTH(Orders_CLEAN[[#This Row],[OrderDate]])/3,0))</f>
        <v>Q2</v>
      </c>
      <c r="D2729" t="s">
        <v>54</v>
      </c>
      <c r="E2729" t="str">
        <f>_xlfn.XLOOKUP(Orders_CLEAN[[#This Row],[CustomerID]],Customers[CustomerID],Customers[CustomerName])</f>
        <v>Precious Venter</v>
      </c>
      <c r="F2729" t="s">
        <v>155</v>
      </c>
      <c r="G2729" t="str">
        <f>_xlfn.XLOOKUP(Orders_CLEAN[[#This Row],[ProductID]],Products[ProductID],Products[ProductName])</f>
        <v>Monitors Model 1</v>
      </c>
      <c r="H2729" t="str">
        <f>_xlfn.XLOOKUP(Orders_CLEAN[[#This Row],[ProductName]],Products[ProductName],Products[Category])</f>
        <v>Technology</v>
      </c>
      <c r="I2729" s="6">
        <f>_xlfn.XLOOKUP(Orders_CLEAN[[#This Row],[ProductID]],Products[ProductID],Products[Cost])</f>
        <v>757.28</v>
      </c>
      <c r="J2729">
        <v>11</v>
      </c>
      <c r="K2729" s="6">
        <v>1165.56</v>
      </c>
      <c r="L2729" s="7">
        <v>0</v>
      </c>
      <c r="M2729" t="s">
        <v>27</v>
      </c>
      <c r="N2729" t="s">
        <v>21</v>
      </c>
      <c r="O2729" t="str">
        <f>_xlfn.XLOOKUP(Orders_CLEAN[[#This Row],[Region]],Region_lookup[RegionCode],Region_lookup[RegionName])</f>
        <v>KwaZulu-Natal</v>
      </c>
      <c r="P2729" t="s">
        <v>97</v>
      </c>
      <c r="Q2729" t="str">
        <f>_xlfn.XLOOKUP(Orders_CLEAN[[#This Row],[EmployeeID]],Employees[EmployeeID],Employees[EmployeeName])</f>
        <v>Bongani Sithole</v>
      </c>
      <c r="R2729" s="8">
        <f>Orders_CLEAN[[#This Row],[Quantity]]*Orders_CLEAN[[#This Row],[UnitPrice]]*(1-Orders_CLEAN[[#This Row],[Discount]])</f>
        <v>12821.16</v>
      </c>
      <c r="S2729" s="8">
        <f>Orders_CLEAN[[#This Row],[Cost]]*Orders_CLEAN[[#This Row],[Quantity]]</f>
        <v>8330.08</v>
      </c>
      <c r="T2729" s="8">
        <f>Orders_CLEAN[[#This Row],[LineTotal]]-Orders_CLEAN[[#This Row],[LineCost]]</f>
        <v>4491.08</v>
      </c>
      <c r="U2729" s="8" t="str">
        <f>IFERROR(IF(Orders_CLEAN[[#This Row],[Profit]]/Orders_CLEAN[[#This Row],[LineTotal]]&gt;0.3, "High", IF(Orders_CLEAN[[#This Row],[Profit]]/Orders_CLEAN[[#This Row],[LineTotal]]&gt;=0.15, "Medium", "Low")), "Quantity Error!")</f>
        <v>High</v>
      </c>
      <c r="V2729" s="8" t="str">
        <f>IF(COUNTIF(Returns[OrderID], Orders_CLEAN[[#This Row],[OrderID]])&gt;0, "Yes", "No")</f>
        <v>No</v>
      </c>
      <c r="W2729" s="19">
        <f>IF(Orders_CLEAN[[#This Row],[Returned]]="Yes",1,0)</f>
        <v>0</v>
      </c>
    </row>
    <row r="2730" spans="1:23" x14ac:dyDescent="0.2">
      <c r="A2730" t="s">
        <v>3686</v>
      </c>
      <c r="B2730" s="5">
        <v>45633</v>
      </c>
      <c r="C2730" s="5" t="str">
        <f>IF(Orders_CLEAN[[#This Row],[Quantity]]="", "Quantity Error!", "Q"&amp;ROUNDUP(MONTH(Orders_CLEAN[[#This Row],[OrderDate]])/3,0))</f>
        <v>Q4</v>
      </c>
      <c r="D2730" t="s">
        <v>416</v>
      </c>
      <c r="E2730" t="str">
        <f>_xlfn.XLOOKUP(Orders_CLEAN[[#This Row],[CustomerID]],Customers[CustomerID],Customers[CustomerName])</f>
        <v>Kagiso Le Roux</v>
      </c>
      <c r="F2730" t="s">
        <v>417</v>
      </c>
      <c r="G2730" t="str">
        <f>_xlfn.XLOOKUP(Orders_CLEAN[[#This Row],[ProductID]],Products[ProductID],Products[ProductName])</f>
        <v>Staplers Model 1</v>
      </c>
      <c r="H2730" t="str">
        <f>_xlfn.XLOOKUP(Orders_CLEAN[[#This Row],[ProductName]],Products[ProductName],Products[Category])</f>
        <v>Office Supplies</v>
      </c>
      <c r="I2730" s="6">
        <f>_xlfn.XLOOKUP(Orders_CLEAN[[#This Row],[ProductID]],Products[ProductID],Products[Cost])</f>
        <v>671.48</v>
      </c>
      <c r="J2730">
        <v>3</v>
      </c>
      <c r="K2730" s="6">
        <v>1240.1099999999999</v>
      </c>
      <c r="L2730" s="7">
        <v>0.2</v>
      </c>
      <c r="M2730" t="s">
        <v>36</v>
      </c>
      <c r="N2730" t="s">
        <v>47</v>
      </c>
      <c r="O2730" t="str">
        <f>_xlfn.XLOOKUP(Orders_CLEAN[[#This Row],[Region]],Region_lookup[RegionCode],Region_lookup[RegionName])</f>
        <v>Eastern Cape</v>
      </c>
      <c r="P2730" t="s">
        <v>75</v>
      </c>
      <c r="Q2730" t="str">
        <f>_xlfn.XLOOKUP(Orders_CLEAN[[#This Row],[EmployeeID]],Employees[EmployeeID],Employees[EmployeeName])</f>
        <v>Francois Steyn</v>
      </c>
      <c r="R2730" s="8">
        <f>Orders_CLEAN[[#This Row],[Quantity]]*Orders_CLEAN[[#This Row],[UnitPrice]]*(1-Orders_CLEAN[[#This Row],[Discount]])</f>
        <v>2976.2640000000001</v>
      </c>
      <c r="S2730" s="8">
        <f>Orders_CLEAN[[#This Row],[Cost]]*Orders_CLEAN[[#This Row],[Quantity]]</f>
        <v>2014.44</v>
      </c>
      <c r="T2730" s="8">
        <f>Orders_CLEAN[[#This Row],[LineTotal]]-Orders_CLEAN[[#This Row],[LineCost]]</f>
        <v>961.82400000000007</v>
      </c>
      <c r="U2730" s="8" t="str">
        <f>IFERROR(IF(Orders_CLEAN[[#This Row],[Profit]]/Orders_CLEAN[[#This Row],[LineTotal]]&gt;0.3, "High", IF(Orders_CLEAN[[#This Row],[Profit]]/Orders_CLEAN[[#This Row],[LineTotal]]&gt;=0.15, "Medium", "Low")), "Quantity Error!")</f>
        <v>High</v>
      </c>
      <c r="V2730" s="8" t="str">
        <f>IF(COUNTIF(Returns[OrderID], Orders_CLEAN[[#This Row],[OrderID]])&gt;0, "Yes", "No")</f>
        <v>No</v>
      </c>
      <c r="W2730" s="19">
        <f>IF(Orders_CLEAN[[#This Row],[Returned]]="Yes",1,0)</f>
        <v>0</v>
      </c>
    </row>
    <row r="2731" spans="1:23" x14ac:dyDescent="0.2">
      <c r="A2731" t="s">
        <v>3687</v>
      </c>
      <c r="B2731" s="5">
        <v>45736</v>
      </c>
      <c r="C2731" s="5" t="str">
        <f>IF(Orders_CLEAN[[#This Row],[Quantity]]="", "Quantity Error!", "Q"&amp;ROUNDUP(MONTH(Orders_CLEAN[[#This Row],[OrderDate]])/3,0))</f>
        <v>Q1</v>
      </c>
      <c r="D2731" t="s">
        <v>103</v>
      </c>
      <c r="E2731" t="str">
        <f>_xlfn.XLOOKUP(Orders_CLEAN[[#This Row],[CustomerID]],Customers[CustomerID],Customers[CustomerName])</f>
        <v>Kagiso Khumalo</v>
      </c>
      <c r="F2731" t="s">
        <v>35</v>
      </c>
      <c r="G2731" t="str">
        <f>_xlfn.XLOOKUP(Orders_CLEAN[[#This Row],[ProductID]],Products[ProductID],Products[ProductName])</f>
        <v>Accessories Model 1</v>
      </c>
      <c r="H2731" t="str">
        <f>_xlfn.XLOOKUP(Orders_CLEAN[[#This Row],[ProductName]],Products[ProductName],Products[Category])</f>
        <v>Technology</v>
      </c>
      <c r="I2731" s="6">
        <f>_xlfn.XLOOKUP(Orders_CLEAN[[#This Row],[ProductID]],Products[ProductID],Products[Cost])</f>
        <v>329.45</v>
      </c>
      <c r="J2731">
        <v>12</v>
      </c>
      <c r="K2731" s="6">
        <v>709.62</v>
      </c>
      <c r="L2731" s="7">
        <v>0.2</v>
      </c>
      <c r="M2731" t="s">
        <v>62</v>
      </c>
      <c r="N2731" t="s">
        <v>21</v>
      </c>
      <c r="O2731" t="str">
        <f>_xlfn.XLOOKUP(Orders_CLEAN[[#This Row],[Region]],Region_lookup[RegionCode],Region_lookup[RegionName])</f>
        <v>KwaZulu-Natal</v>
      </c>
      <c r="P2731" t="s">
        <v>97</v>
      </c>
      <c r="Q2731" t="str">
        <f>_xlfn.XLOOKUP(Orders_CLEAN[[#This Row],[EmployeeID]],Employees[EmployeeID],Employees[EmployeeName])</f>
        <v>Bongani Sithole</v>
      </c>
      <c r="R2731" s="8">
        <f>Orders_CLEAN[[#This Row],[Quantity]]*Orders_CLEAN[[#This Row],[UnitPrice]]*(1-Orders_CLEAN[[#This Row],[Discount]])</f>
        <v>6812.3520000000008</v>
      </c>
      <c r="S2731" s="8">
        <f>Orders_CLEAN[[#This Row],[Cost]]*Orders_CLEAN[[#This Row],[Quantity]]</f>
        <v>3953.3999999999996</v>
      </c>
      <c r="T2731" s="8">
        <f>Orders_CLEAN[[#This Row],[LineTotal]]-Orders_CLEAN[[#This Row],[LineCost]]</f>
        <v>2858.9520000000011</v>
      </c>
      <c r="U2731" s="8" t="str">
        <f>IFERROR(IF(Orders_CLEAN[[#This Row],[Profit]]/Orders_CLEAN[[#This Row],[LineTotal]]&gt;0.3, "High", IF(Orders_CLEAN[[#This Row],[Profit]]/Orders_CLEAN[[#This Row],[LineTotal]]&gt;=0.15, "Medium", "Low")), "Quantity Error!")</f>
        <v>High</v>
      </c>
      <c r="V2731" s="8" t="str">
        <f>IF(COUNTIF(Returns[OrderID], Orders_CLEAN[[#This Row],[OrderID]])&gt;0, "Yes", "No")</f>
        <v>No</v>
      </c>
      <c r="W2731" s="19">
        <f>IF(Orders_CLEAN[[#This Row],[Returned]]="Yes",1,0)</f>
        <v>0</v>
      </c>
    </row>
    <row r="2732" spans="1:23" x14ac:dyDescent="0.2">
      <c r="A2732" t="s">
        <v>3688</v>
      </c>
      <c r="B2732" s="5">
        <v>45327</v>
      </c>
      <c r="C2732" s="5" t="str">
        <f>IF(Orders_CLEAN[[#This Row],[Quantity]]="", "Quantity Error!", "Q"&amp;ROUNDUP(MONTH(Orders_CLEAN[[#This Row],[OrderDate]])/3,0))</f>
        <v>Q1</v>
      </c>
      <c r="D2732" t="s">
        <v>644</v>
      </c>
      <c r="E2732" t="str">
        <f>_xlfn.XLOOKUP(Orders_CLEAN[[#This Row],[CustomerID]],Customers[CustomerID],Customers[CustomerName])</f>
        <v>Nomvula Botha</v>
      </c>
      <c r="F2732" t="s">
        <v>329</v>
      </c>
      <c r="G2732" t="str">
        <f>_xlfn.XLOOKUP(Orders_CLEAN[[#This Row],[ProductID]],Products[ProductID],Products[ProductName])</f>
        <v>Chairs Model 3</v>
      </c>
      <c r="H2732" t="str">
        <f>_xlfn.XLOOKUP(Orders_CLEAN[[#This Row],[ProductName]],Products[ProductName],Products[Category])</f>
        <v>Furniture</v>
      </c>
      <c r="I2732" s="6">
        <f>_xlfn.XLOOKUP(Orders_CLEAN[[#This Row],[ProductID]],Products[ProductID],Products[Cost])</f>
        <v>688.81</v>
      </c>
      <c r="J2732">
        <v>1</v>
      </c>
      <c r="K2732" s="6">
        <v>1334.92</v>
      </c>
      <c r="L2732" s="7">
        <v>0</v>
      </c>
      <c r="M2732" t="s">
        <v>27</v>
      </c>
      <c r="N2732" t="s">
        <v>14</v>
      </c>
      <c r="O2732" t="str">
        <f>_xlfn.XLOOKUP(Orders_CLEAN[[#This Row],[Region]],Region_lookup[RegionCode],Region_lookup[RegionName])</f>
        <v>Western Cape</v>
      </c>
      <c r="P2732" t="s">
        <v>82</v>
      </c>
      <c r="Q2732" t="str">
        <f>_xlfn.XLOOKUP(Orders_CLEAN[[#This Row],[EmployeeID]],Employees[EmployeeID],Employees[EmployeeName])</f>
        <v>Thabo Pretorius</v>
      </c>
      <c r="R2732" s="8">
        <f>Orders_CLEAN[[#This Row],[Quantity]]*Orders_CLEAN[[#This Row],[UnitPrice]]*(1-Orders_CLEAN[[#This Row],[Discount]])</f>
        <v>1334.92</v>
      </c>
      <c r="S2732" s="8">
        <f>Orders_CLEAN[[#This Row],[Cost]]*Orders_CLEAN[[#This Row],[Quantity]]</f>
        <v>688.81</v>
      </c>
      <c r="T2732" s="8">
        <f>Orders_CLEAN[[#This Row],[LineTotal]]-Orders_CLEAN[[#This Row],[LineCost]]</f>
        <v>646.11000000000013</v>
      </c>
      <c r="U2732" s="8" t="str">
        <f>IFERROR(IF(Orders_CLEAN[[#This Row],[Profit]]/Orders_CLEAN[[#This Row],[LineTotal]]&gt;0.3, "High", IF(Orders_CLEAN[[#This Row],[Profit]]/Orders_CLEAN[[#This Row],[LineTotal]]&gt;=0.15, "Medium", "Low")), "Quantity Error!")</f>
        <v>High</v>
      </c>
      <c r="V2732" s="8" t="str">
        <f>IF(COUNTIF(Returns[OrderID], Orders_CLEAN[[#This Row],[OrderID]])&gt;0, "Yes", "No")</f>
        <v>No</v>
      </c>
      <c r="W2732" s="19">
        <f>IF(Orders_CLEAN[[#This Row],[Returned]]="Yes",1,0)</f>
        <v>0</v>
      </c>
    </row>
    <row r="2733" spans="1:23" x14ac:dyDescent="0.2">
      <c r="A2733" t="s">
        <v>3689</v>
      </c>
      <c r="B2733" s="5">
        <v>45508</v>
      </c>
      <c r="C2733" s="5" t="str">
        <f>IF(Orders_CLEAN[[#This Row],[Quantity]]="", "Quantity Error!", "Q"&amp;ROUNDUP(MONTH(Orders_CLEAN[[#This Row],[OrderDate]])/3,0))</f>
        <v>Q3</v>
      </c>
      <c r="D2733" t="s">
        <v>396</v>
      </c>
      <c r="E2733" t="str">
        <f>_xlfn.XLOOKUP(Orders_CLEAN[[#This Row],[CustomerID]],Customers[CustomerID],Customers[CustomerName])</f>
        <v>Aisha Sithole</v>
      </c>
      <c r="F2733" t="s">
        <v>166</v>
      </c>
      <c r="G2733" t="str">
        <f>_xlfn.XLOOKUP(Orders_CLEAN[[#This Row],[ProductID]],Products[ProductID],Products[ProductName])</f>
        <v>Monitors Model 2</v>
      </c>
      <c r="H2733" t="str">
        <f>_xlfn.XLOOKUP(Orders_CLEAN[[#This Row],[ProductName]],Products[ProductName],Products[Category])</f>
        <v>Technology</v>
      </c>
      <c r="I2733" s="6">
        <f>_xlfn.XLOOKUP(Orders_CLEAN[[#This Row],[ProductID]],Products[ProductID],Products[Cost])</f>
        <v>396.64</v>
      </c>
      <c r="J2733">
        <v>3</v>
      </c>
      <c r="K2733" s="6">
        <v>532.41999999999996</v>
      </c>
      <c r="L2733" s="7">
        <v>0</v>
      </c>
      <c r="M2733" t="s">
        <v>27</v>
      </c>
      <c r="N2733" t="s">
        <v>14</v>
      </c>
      <c r="O2733" t="str">
        <f>_xlfn.XLOOKUP(Orders_CLEAN[[#This Row],[Region]],Region_lookup[RegionCode],Region_lookup[RegionName])</f>
        <v>Western Cape</v>
      </c>
      <c r="P2733" t="s">
        <v>93</v>
      </c>
      <c r="Q2733" t="str">
        <f>_xlfn.XLOOKUP(Orders_CLEAN[[#This Row],[EmployeeID]],Employees[EmployeeID],Employees[EmployeeName])</f>
        <v>Anja Zulu</v>
      </c>
      <c r="R2733" s="8">
        <f>Orders_CLEAN[[#This Row],[Quantity]]*Orders_CLEAN[[#This Row],[UnitPrice]]*(1-Orders_CLEAN[[#This Row],[Discount]])</f>
        <v>1597.2599999999998</v>
      </c>
      <c r="S2733" s="8">
        <f>Orders_CLEAN[[#This Row],[Cost]]*Orders_CLEAN[[#This Row],[Quantity]]</f>
        <v>1189.92</v>
      </c>
      <c r="T2733" s="8">
        <f>Orders_CLEAN[[#This Row],[LineTotal]]-Orders_CLEAN[[#This Row],[LineCost]]</f>
        <v>407.33999999999969</v>
      </c>
      <c r="U2733" s="8" t="str">
        <f>IFERROR(IF(Orders_CLEAN[[#This Row],[Profit]]/Orders_CLEAN[[#This Row],[LineTotal]]&gt;0.3, "High", IF(Orders_CLEAN[[#This Row],[Profit]]/Orders_CLEAN[[#This Row],[LineTotal]]&gt;=0.15, "Medium", "Low")), "Quantity Error!")</f>
        <v>Medium</v>
      </c>
      <c r="V2733" s="8" t="str">
        <f>IF(COUNTIF(Returns[OrderID], Orders_CLEAN[[#This Row],[OrderID]])&gt;0, "Yes", "No")</f>
        <v>No</v>
      </c>
      <c r="W2733" s="19">
        <f>IF(Orders_CLEAN[[#This Row],[Returned]]="Yes",1,0)</f>
        <v>0</v>
      </c>
    </row>
    <row r="2734" spans="1:23" x14ac:dyDescent="0.2">
      <c r="A2734" t="s">
        <v>3690</v>
      </c>
      <c r="B2734" s="5">
        <v>45312</v>
      </c>
      <c r="C2734" s="5" t="str">
        <f>IF(Orders_CLEAN[[#This Row],[Quantity]]="", "Quantity Error!", "Q"&amp;ROUNDUP(MONTH(Orders_CLEAN[[#This Row],[OrderDate]])/3,0))</f>
        <v>Q1</v>
      </c>
      <c r="D2734" t="s">
        <v>396</v>
      </c>
      <c r="E2734" t="str">
        <f>_xlfn.XLOOKUP(Orders_CLEAN[[#This Row],[CustomerID]],Customers[CustomerID],Customers[CustomerName])</f>
        <v>Aisha Sithole</v>
      </c>
      <c r="F2734" t="s">
        <v>329</v>
      </c>
      <c r="G2734" t="str">
        <f>_xlfn.XLOOKUP(Orders_CLEAN[[#This Row],[ProductID]],Products[ProductID],Products[ProductName])</f>
        <v>Chairs Model 3</v>
      </c>
      <c r="H2734" t="str">
        <f>_xlfn.XLOOKUP(Orders_CLEAN[[#This Row],[ProductName]],Products[ProductName],Products[Category])</f>
        <v>Furniture</v>
      </c>
      <c r="I2734" s="6">
        <f>_xlfn.XLOOKUP(Orders_CLEAN[[#This Row],[ProductID]],Products[ProductID],Products[Cost])</f>
        <v>688.81</v>
      </c>
      <c r="J2734">
        <v>12</v>
      </c>
      <c r="K2734" s="6">
        <v>1334.92</v>
      </c>
      <c r="L2734" s="7">
        <v>0.05</v>
      </c>
      <c r="M2734" t="s">
        <v>36</v>
      </c>
      <c r="N2734" t="s">
        <v>14</v>
      </c>
      <c r="O2734" t="str">
        <f>_xlfn.XLOOKUP(Orders_CLEAN[[#This Row],[Region]],Region_lookup[RegionCode],Region_lookup[RegionName])</f>
        <v>Western Cape</v>
      </c>
      <c r="P2734" t="s">
        <v>93</v>
      </c>
      <c r="Q2734" t="str">
        <f>_xlfn.XLOOKUP(Orders_CLEAN[[#This Row],[EmployeeID]],Employees[EmployeeID],Employees[EmployeeName])</f>
        <v>Anja Zulu</v>
      </c>
      <c r="R2734" s="8">
        <f>Orders_CLEAN[[#This Row],[Quantity]]*Orders_CLEAN[[#This Row],[UnitPrice]]*(1-Orders_CLEAN[[#This Row],[Discount]])</f>
        <v>15218.088</v>
      </c>
      <c r="S2734" s="8">
        <f>Orders_CLEAN[[#This Row],[Cost]]*Orders_CLEAN[[#This Row],[Quantity]]</f>
        <v>8265.7199999999993</v>
      </c>
      <c r="T2734" s="8">
        <f>Orders_CLEAN[[#This Row],[LineTotal]]-Orders_CLEAN[[#This Row],[LineCost]]</f>
        <v>6952.3680000000004</v>
      </c>
      <c r="U2734" s="8" t="str">
        <f>IFERROR(IF(Orders_CLEAN[[#This Row],[Profit]]/Orders_CLEAN[[#This Row],[LineTotal]]&gt;0.3, "High", IF(Orders_CLEAN[[#This Row],[Profit]]/Orders_CLEAN[[#This Row],[LineTotal]]&gt;=0.15, "Medium", "Low")), "Quantity Error!")</f>
        <v>High</v>
      </c>
      <c r="V2734" s="8" t="str">
        <f>IF(COUNTIF(Returns[OrderID], Orders_CLEAN[[#This Row],[OrderID]])&gt;0, "Yes", "No")</f>
        <v>No</v>
      </c>
      <c r="W2734" s="19">
        <f>IF(Orders_CLEAN[[#This Row],[Returned]]="Yes",1,0)</f>
        <v>0</v>
      </c>
    </row>
    <row r="2735" spans="1:23" x14ac:dyDescent="0.2">
      <c r="A2735" t="s">
        <v>3691</v>
      </c>
      <c r="B2735" s="5">
        <v>45635</v>
      </c>
      <c r="C2735" s="5" t="str">
        <f>IF(Orders_CLEAN[[#This Row],[Quantity]]="", "Quantity Error!", "Q"&amp;ROUNDUP(MONTH(Orders_CLEAN[[#This Row],[OrderDate]])/3,0))</f>
        <v>Q4</v>
      </c>
      <c r="D2735" t="s">
        <v>448</v>
      </c>
      <c r="E2735" t="str">
        <f>_xlfn.XLOOKUP(Orders_CLEAN[[#This Row],[CustomerID]],Customers[CustomerID],Customers[CustomerName])</f>
        <v>Werner Van Der Merwe</v>
      </c>
      <c r="F2735" t="s">
        <v>181</v>
      </c>
      <c r="G2735" t="str">
        <f>_xlfn.XLOOKUP(Orders_CLEAN[[#This Row],[ProductID]],Products[ProductID],Products[ProductName])</f>
        <v>Envelopes Model 1</v>
      </c>
      <c r="H2735" t="str">
        <f>_xlfn.XLOOKUP(Orders_CLEAN[[#This Row],[ProductName]],Products[ProductName],Products[Category])</f>
        <v>Office Supplies</v>
      </c>
      <c r="I2735" s="6">
        <f>_xlfn.XLOOKUP(Orders_CLEAN[[#This Row],[ProductID]],Products[ProductID],Products[Cost])</f>
        <v>76.66</v>
      </c>
      <c r="J2735">
        <v>10</v>
      </c>
      <c r="K2735" s="6">
        <v>117.32</v>
      </c>
      <c r="L2735" s="7">
        <v>0</v>
      </c>
      <c r="M2735" t="s">
        <v>62</v>
      </c>
      <c r="N2735" t="s">
        <v>47</v>
      </c>
      <c r="O2735" t="str">
        <f>_xlfn.XLOOKUP(Orders_CLEAN[[#This Row],[Region]],Region_lookup[RegionCode],Region_lookup[RegionName])</f>
        <v>Eastern Cape</v>
      </c>
      <c r="P2735" t="s">
        <v>58</v>
      </c>
      <c r="Q2735" t="str">
        <f>_xlfn.XLOOKUP(Orders_CLEAN[[#This Row],[EmployeeID]],Employees[EmployeeID],Employees[EmployeeName])</f>
        <v>Palesa Steyn</v>
      </c>
      <c r="R2735" s="8">
        <f>Orders_CLEAN[[#This Row],[Quantity]]*Orders_CLEAN[[#This Row],[UnitPrice]]*(1-Orders_CLEAN[[#This Row],[Discount]])</f>
        <v>1173.1999999999998</v>
      </c>
      <c r="S2735" s="8">
        <f>Orders_CLEAN[[#This Row],[Cost]]*Orders_CLEAN[[#This Row],[Quantity]]</f>
        <v>766.59999999999991</v>
      </c>
      <c r="T2735" s="8">
        <f>Orders_CLEAN[[#This Row],[LineTotal]]-Orders_CLEAN[[#This Row],[LineCost]]</f>
        <v>406.59999999999991</v>
      </c>
      <c r="U2735" s="8" t="str">
        <f>IFERROR(IF(Orders_CLEAN[[#This Row],[Profit]]/Orders_CLEAN[[#This Row],[LineTotal]]&gt;0.3, "High", IF(Orders_CLEAN[[#This Row],[Profit]]/Orders_CLEAN[[#This Row],[LineTotal]]&gt;=0.15, "Medium", "Low")), "Quantity Error!")</f>
        <v>High</v>
      </c>
      <c r="V2735" s="8" t="str">
        <f>IF(COUNTIF(Returns[OrderID], Orders_CLEAN[[#This Row],[OrderID]])&gt;0, "Yes", "No")</f>
        <v>No</v>
      </c>
      <c r="W2735" s="19">
        <f>IF(Orders_CLEAN[[#This Row],[Returned]]="Yes",1,0)</f>
        <v>0</v>
      </c>
    </row>
    <row r="2736" spans="1:23" x14ac:dyDescent="0.2">
      <c r="A2736" t="s">
        <v>3693</v>
      </c>
      <c r="B2736" s="5">
        <v>45821</v>
      </c>
      <c r="C2736" s="5" t="str">
        <f>IF(Orders_CLEAN[[#This Row],[Quantity]]="", "Quantity Error!", "Q"&amp;ROUNDUP(MONTH(Orders_CLEAN[[#This Row],[OrderDate]])/3,0))</f>
        <v>Q2</v>
      </c>
      <c r="D2736" t="s">
        <v>191</v>
      </c>
      <c r="E2736" t="str">
        <f>_xlfn.XLOOKUP(Orders_CLEAN[[#This Row],[CustomerID]],Customers[CustomerID],Customers[CustomerName])</f>
        <v>Pieter Steyn</v>
      </c>
      <c r="F2736" t="s">
        <v>365</v>
      </c>
      <c r="G2736" t="str">
        <f>_xlfn.XLOOKUP(Orders_CLEAN[[#This Row],[ProductID]],Products[ProductID],Products[ProductName])</f>
        <v>Binders Model 4</v>
      </c>
      <c r="H2736" t="str">
        <f>_xlfn.XLOOKUP(Orders_CLEAN[[#This Row],[ProductName]],Products[ProductName],Products[Category])</f>
        <v>Office Supplies</v>
      </c>
      <c r="I2736" s="6">
        <f>_xlfn.XLOOKUP(Orders_CLEAN[[#This Row],[ProductID]],Products[ProductID],Products[Cost])</f>
        <v>723.8</v>
      </c>
      <c r="J2736">
        <v>5</v>
      </c>
      <c r="K2736" s="6">
        <v>1101.54</v>
      </c>
      <c r="L2736" s="7">
        <v>0</v>
      </c>
      <c r="M2736" t="s">
        <v>27</v>
      </c>
      <c r="N2736" t="s">
        <v>47</v>
      </c>
      <c r="O2736" t="str">
        <f>_xlfn.XLOOKUP(Orders_CLEAN[[#This Row],[Region]],Region_lookup[RegionCode],Region_lookup[RegionName])</f>
        <v>Eastern Cape</v>
      </c>
      <c r="P2736" t="s">
        <v>58</v>
      </c>
      <c r="Q2736" t="str">
        <f>_xlfn.XLOOKUP(Orders_CLEAN[[#This Row],[EmployeeID]],Employees[EmployeeID],Employees[EmployeeName])</f>
        <v>Palesa Steyn</v>
      </c>
      <c r="R2736" s="8">
        <f>Orders_CLEAN[[#This Row],[Quantity]]*Orders_CLEAN[[#This Row],[UnitPrice]]*(1-Orders_CLEAN[[#This Row],[Discount]])</f>
        <v>5507.7</v>
      </c>
      <c r="S2736" s="8">
        <f>Orders_CLEAN[[#This Row],[Cost]]*Orders_CLEAN[[#This Row],[Quantity]]</f>
        <v>3619</v>
      </c>
      <c r="T2736" s="8">
        <f>Orders_CLEAN[[#This Row],[LineTotal]]-Orders_CLEAN[[#This Row],[LineCost]]</f>
        <v>1888.6999999999998</v>
      </c>
      <c r="U2736" s="8" t="str">
        <f>IFERROR(IF(Orders_CLEAN[[#This Row],[Profit]]/Orders_CLEAN[[#This Row],[LineTotal]]&gt;0.3, "High", IF(Orders_CLEAN[[#This Row],[Profit]]/Orders_CLEAN[[#This Row],[LineTotal]]&gt;=0.15, "Medium", "Low")), "Quantity Error!")</f>
        <v>High</v>
      </c>
      <c r="V2736" s="8" t="str">
        <f>IF(COUNTIF(Returns[OrderID], Orders_CLEAN[[#This Row],[OrderID]])&gt;0, "Yes", "No")</f>
        <v>No</v>
      </c>
      <c r="W2736" s="19">
        <f>IF(Orders_CLEAN[[#This Row],[Returned]]="Yes",1,0)</f>
        <v>0</v>
      </c>
    </row>
    <row r="2737" spans="1:23" x14ac:dyDescent="0.2">
      <c r="A2737" t="s">
        <v>3694</v>
      </c>
      <c r="B2737" s="5">
        <v>45572</v>
      </c>
      <c r="C2737" s="5" t="str">
        <f>IF(Orders_CLEAN[[#This Row],[Quantity]]="", "Quantity Error!", "Q"&amp;ROUNDUP(MONTH(Orders_CLEAN[[#This Row],[OrderDate]])/3,0))</f>
        <v>Q4</v>
      </c>
      <c r="D2737" t="s">
        <v>394</v>
      </c>
      <c r="E2737" t="str">
        <f>_xlfn.XLOOKUP(Orders_CLEAN[[#This Row],[CustomerID]],Customers[CustomerID],Customers[CustomerName])</f>
        <v>Nomsa Pretorius</v>
      </c>
      <c r="F2737" t="s">
        <v>127</v>
      </c>
      <c r="G2737" t="str">
        <f>_xlfn.XLOOKUP(Orders_CLEAN[[#This Row],[ProductID]],Products[ProductID],Products[ProductName])</f>
        <v>Staplers Model 3</v>
      </c>
      <c r="H2737" t="str">
        <f>_xlfn.XLOOKUP(Orders_CLEAN[[#This Row],[ProductName]],Products[ProductName],Products[Category])</f>
        <v>Office Supplies</v>
      </c>
      <c r="I2737" s="6">
        <f>_xlfn.XLOOKUP(Orders_CLEAN[[#This Row],[ProductID]],Products[ProductID],Products[Cost])</f>
        <v>250.6</v>
      </c>
      <c r="J2737">
        <v>11</v>
      </c>
      <c r="K2737" s="6">
        <v>418.2</v>
      </c>
      <c r="L2737" s="7">
        <v>0.05</v>
      </c>
      <c r="M2737" t="s">
        <v>62</v>
      </c>
      <c r="N2737" t="s">
        <v>21</v>
      </c>
      <c r="O2737" t="str">
        <f>_xlfn.XLOOKUP(Orders_CLEAN[[#This Row],[Region]],Region_lookup[RegionCode],Region_lookup[RegionName])</f>
        <v>KwaZulu-Natal</v>
      </c>
      <c r="P2737" t="s">
        <v>22</v>
      </c>
      <c r="Q2737" t="str">
        <f>_xlfn.XLOOKUP(Orders_CLEAN[[#This Row],[EmployeeID]],Employees[EmployeeID],Employees[EmployeeName])</f>
        <v>Thabo Le Roux</v>
      </c>
      <c r="R2737" s="8">
        <f>Orders_CLEAN[[#This Row],[Quantity]]*Orders_CLEAN[[#This Row],[UnitPrice]]*(1-Orders_CLEAN[[#This Row],[Discount]])</f>
        <v>4370.1899999999996</v>
      </c>
      <c r="S2737" s="8">
        <f>Orders_CLEAN[[#This Row],[Cost]]*Orders_CLEAN[[#This Row],[Quantity]]</f>
        <v>2756.6</v>
      </c>
      <c r="T2737" s="8">
        <f>Orders_CLEAN[[#This Row],[LineTotal]]-Orders_CLEAN[[#This Row],[LineCost]]</f>
        <v>1613.5899999999997</v>
      </c>
      <c r="U2737" s="8" t="str">
        <f>IFERROR(IF(Orders_CLEAN[[#This Row],[Profit]]/Orders_CLEAN[[#This Row],[LineTotal]]&gt;0.3, "High", IF(Orders_CLEAN[[#This Row],[Profit]]/Orders_CLEAN[[#This Row],[LineTotal]]&gt;=0.15, "Medium", "Low")), "Quantity Error!")</f>
        <v>High</v>
      </c>
      <c r="V2737" s="8" t="str">
        <f>IF(COUNTIF(Returns[OrderID], Orders_CLEAN[[#This Row],[OrderID]])&gt;0, "Yes", "No")</f>
        <v>No</v>
      </c>
      <c r="W2737" s="19">
        <f>IF(Orders_CLEAN[[#This Row],[Returned]]="Yes",1,0)</f>
        <v>0</v>
      </c>
    </row>
    <row r="2738" spans="1:23" x14ac:dyDescent="0.2">
      <c r="A2738" t="s">
        <v>3695</v>
      </c>
      <c r="B2738" s="5">
        <v>45563</v>
      </c>
      <c r="C2738" s="5" t="str">
        <f>IF(Orders_CLEAN[[#This Row],[Quantity]]="", "Quantity Error!", "Q"&amp;ROUNDUP(MONTH(Orders_CLEAN[[#This Row],[OrderDate]])/3,0))</f>
        <v>Q3</v>
      </c>
      <c r="D2738" t="s">
        <v>616</v>
      </c>
      <c r="E2738" t="str">
        <f>_xlfn.XLOOKUP(Orders_CLEAN[[#This Row],[CustomerID]],Customers[CustomerID],Customers[CustomerName])</f>
        <v>Elmarie Fourie</v>
      </c>
      <c r="F2738" t="s">
        <v>100</v>
      </c>
      <c r="G2738" t="str">
        <f>_xlfn.XLOOKUP(Orders_CLEAN[[#This Row],[ProductID]],Products[ProductID],Products[ProductName])</f>
        <v>Printers Model 1</v>
      </c>
      <c r="H2738" t="str">
        <f>_xlfn.XLOOKUP(Orders_CLEAN[[#This Row],[ProductName]],Products[ProductName],Products[Category])</f>
        <v>Technology</v>
      </c>
      <c r="I2738" s="6">
        <f>_xlfn.XLOOKUP(Orders_CLEAN[[#This Row],[ProductID]],Products[ProductID],Products[Cost])</f>
        <v>595.79999999999995</v>
      </c>
      <c r="J2738">
        <v>11</v>
      </c>
      <c r="K2738" s="6">
        <v>1280.18</v>
      </c>
      <c r="L2738" s="7">
        <v>0</v>
      </c>
      <c r="M2738" t="s">
        <v>27</v>
      </c>
      <c r="N2738" t="s">
        <v>14</v>
      </c>
      <c r="O2738" t="str">
        <f>_xlfn.XLOOKUP(Orders_CLEAN[[#This Row],[Region]],Region_lookup[RegionCode],Region_lookup[RegionName])</f>
        <v>Western Cape</v>
      </c>
      <c r="P2738" t="s">
        <v>82</v>
      </c>
      <c r="Q2738" t="str">
        <f>_xlfn.XLOOKUP(Orders_CLEAN[[#This Row],[EmployeeID]],Employees[EmployeeID],Employees[EmployeeName])</f>
        <v>Thabo Pretorius</v>
      </c>
      <c r="R2738" s="8">
        <f>Orders_CLEAN[[#This Row],[Quantity]]*Orders_CLEAN[[#This Row],[UnitPrice]]*(1-Orders_CLEAN[[#This Row],[Discount]])</f>
        <v>14081.980000000001</v>
      </c>
      <c r="S2738" s="8">
        <f>Orders_CLEAN[[#This Row],[Cost]]*Orders_CLEAN[[#This Row],[Quantity]]</f>
        <v>6553.7999999999993</v>
      </c>
      <c r="T2738" s="8">
        <f>Orders_CLEAN[[#This Row],[LineTotal]]-Orders_CLEAN[[#This Row],[LineCost]]</f>
        <v>7528.1800000000021</v>
      </c>
      <c r="U2738" s="8" t="str">
        <f>IFERROR(IF(Orders_CLEAN[[#This Row],[Profit]]/Orders_CLEAN[[#This Row],[LineTotal]]&gt;0.3, "High", IF(Orders_CLEAN[[#This Row],[Profit]]/Orders_CLEAN[[#This Row],[LineTotal]]&gt;=0.15, "Medium", "Low")), "Quantity Error!")</f>
        <v>High</v>
      </c>
      <c r="V2738" s="8" t="str">
        <f>IF(COUNTIF(Returns[OrderID], Orders_CLEAN[[#This Row],[OrderID]])&gt;0, "Yes", "No")</f>
        <v>No</v>
      </c>
      <c r="W2738" s="19">
        <f>IF(Orders_CLEAN[[#This Row],[Returned]]="Yes",1,0)</f>
        <v>0</v>
      </c>
    </row>
    <row r="2739" spans="1:23" x14ac:dyDescent="0.2">
      <c r="A2739" t="s">
        <v>3696</v>
      </c>
      <c r="B2739" s="5">
        <v>45534</v>
      </c>
      <c r="C2739" s="5" t="str">
        <f>IF(Orders_CLEAN[[#This Row],[Quantity]]="", "Quantity Error!", "Q"&amp;ROUNDUP(MONTH(Orders_CLEAN[[#This Row],[OrderDate]])/3,0))</f>
        <v>Q3</v>
      </c>
      <c r="D2739" t="s">
        <v>191</v>
      </c>
      <c r="E2739" t="str">
        <f>_xlfn.XLOOKUP(Orders_CLEAN[[#This Row],[CustomerID]],Customers[CustomerID],Customers[CustomerName])</f>
        <v>Pieter Steyn</v>
      </c>
      <c r="F2739" t="s">
        <v>127</v>
      </c>
      <c r="G2739" t="str">
        <f>_xlfn.XLOOKUP(Orders_CLEAN[[#This Row],[ProductID]],Products[ProductID],Products[ProductName])</f>
        <v>Staplers Model 3</v>
      </c>
      <c r="H2739" t="str">
        <f>_xlfn.XLOOKUP(Orders_CLEAN[[#This Row],[ProductName]],Products[ProductName],Products[Category])</f>
        <v>Office Supplies</v>
      </c>
      <c r="I2739" s="6">
        <f>_xlfn.XLOOKUP(Orders_CLEAN[[#This Row],[ProductID]],Products[ProductID],Products[Cost])</f>
        <v>250.6</v>
      </c>
      <c r="J2739">
        <v>4</v>
      </c>
      <c r="K2739" s="6">
        <v>418.2</v>
      </c>
      <c r="L2739" s="7">
        <v>0.05</v>
      </c>
      <c r="M2739" t="s">
        <v>27</v>
      </c>
      <c r="N2739" t="s">
        <v>47</v>
      </c>
      <c r="O2739" t="str">
        <f>_xlfn.XLOOKUP(Orders_CLEAN[[#This Row],[Region]],Region_lookup[RegionCode],Region_lookup[RegionName])</f>
        <v>Eastern Cape</v>
      </c>
      <c r="P2739" t="s">
        <v>48</v>
      </c>
      <c r="Q2739" t="str">
        <f>_xlfn.XLOOKUP(Orders_CLEAN[[#This Row],[EmployeeID]],Employees[EmployeeID],Employees[EmployeeName])</f>
        <v>Sipho Ndlovu</v>
      </c>
      <c r="R2739" s="8">
        <f>Orders_CLEAN[[#This Row],[Quantity]]*Orders_CLEAN[[#This Row],[UnitPrice]]*(1-Orders_CLEAN[[#This Row],[Discount]])</f>
        <v>1589.1599999999999</v>
      </c>
      <c r="S2739" s="8">
        <f>Orders_CLEAN[[#This Row],[Cost]]*Orders_CLEAN[[#This Row],[Quantity]]</f>
        <v>1002.4</v>
      </c>
      <c r="T2739" s="8">
        <f>Orders_CLEAN[[#This Row],[LineTotal]]-Orders_CLEAN[[#This Row],[LineCost]]</f>
        <v>586.75999999999988</v>
      </c>
      <c r="U2739" s="8" t="str">
        <f>IFERROR(IF(Orders_CLEAN[[#This Row],[Profit]]/Orders_CLEAN[[#This Row],[LineTotal]]&gt;0.3, "High", IF(Orders_CLEAN[[#This Row],[Profit]]/Orders_CLEAN[[#This Row],[LineTotal]]&gt;=0.15, "Medium", "Low")), "Quantity Error!")</f>
        <v>High</v>
      </c>
      <c r="V2739" s="8" t="str">
        <f>IF(COUNTIF(Returns[OrderID], Orders_CLEAN[[#This Row],[OrderID]])&gt;0, "Yes", "No")</f>
        <v>No</v>
      </c>
      <c r="W2739" s="19">
        <f>IF(Orders_CLEAN[[#This Row],[Returned]]="Yes",1,0)</f>
        <v>0</v>
      </c>
    </row>
    <row r="2740" spans="1:23" x14ac:dyDescent="0.2">
      <c r="A2740" t="s">
        <v>3697</v>
      </c>
      <c r="B2740" s="5">
        <v>45362</v>
      </c>
      <c r="C2740" s="5" t="str">
        <f>IF(Orders_CLEAN[[#This Row],[Quantity]]="", "Quantity Error!", "Q"&amp;ROUNDUP(MONTH(Orders_CLEAN[[#This Row],[OrderDate]])/3,0))</f>
        <v>Q1</v>
      </c>
      <c r="D2740" t="s">
        <v>279</v>
      </c>
      <c r="E2740" t="str">
        <f>_xlfn.XLOOKUP(Orders_CLEAN[[#This Row],[CustomerID]],Customers[CustomerID],Customers[CustomerName])</f>
        <v>Bongani Khumalo</v>
      </c>
      <c r="F2740" t="s">
        <v>85</v>
      </c>
      <c r="G2740" t="str">
        <f>_xlfn.XLOOKUP(Orders_CLEAN[[#This Row],[ProductID]],Products[ProductID],Products[ProductName])</f>
        <v>Monitors Model 3</v>
      </c>
      <c r="H2740" t="str">
        <f>_xlfn.XLOOKUP(Orders_CLEAN[[#This Row],[ProductName]],Products[ProductName],Products[Category])</f>
        <v>Technology</v>
      </c>
      <c r="I2740" s="6">
        <f>_xlfn.XLOOKUP(Orders_CLEAN[[#This Row],[ProductID]],Products[ProductID],Products[Cost])</f>
        <v>710.37</v>
      </c>
      <c r="J2740">
        <v>6</v>
      </c>
      <c r="K2740" s="6">
        <v>979.52</v>
      </c>
      <c r="L2740" s="7">
        <v>0</v>
      </c>
      <c r="M2740" t="s">
        <v>27</v>
      </c>
      <c r="N2740" t="s">
        <v>47</v>
      </c>
      <c r="O2740" t="str">
        <f>_xlfn.XLOOKUP(Orders_CLEAN[[#This Row],[Region]],Region_lookup[RegionCode],Region_lookup[RegionName])</f>
        <v>Eastern Cape</v>
      </c>
      <c r="P2740" t="s">
        <v>58</v>
      </c>
      <c r="Q2740" t="str">
        <f>_xlfn.XLOOKUP(Orders_CLEAN[[#This Row],[EmployeeID]],Employees[EmployeeID],Employees[EmployeeName])</f>
        <v>Palesa Steyn</v>
      </c>
      <c r="R2740" s="8">
        <f>Orders_CLEAN[[#This Row],[Quantity]]*Orders_CLEAN[[#This Row],[UnitPrice]]*(1-Orders_CLEAN[[#This Row],[Discount]])</f>
        <v>5877.12</v>
      </c>
      <c r="S2740" s="8">
        <f>Orders_CLEAN[[#This Row],[Cost]]*Orders_CLEAN[[#This Row],[Quantity]]</f>
        <v>4262.22</v>
      </c>
      <c r="T2740" s="8">
        <f>Orders_CLEAN[[#This Row],[LineTotal]]-Orders_CLEAN[[#This Row],[LineCost]]</f>
        <v>1614.8999999999996</v>
      </c>
      <c r="U2740" s="8" t="str">
        <f>IFERROR(IF(Orders_CLEAN[[#This Row],[Profit]]/Orders_CLEAN[[#This Row],[LineTotal]]&gt;0.3, "High", IF(Orders_CLEAN[[#This Row],[Profit]]/Orders_CLEAN[[#This Row],[LineTotal]]&gt;=0.15, "Medium", "Low")), "Quantity Error!")</f>
        <v>Medium</v>
      </c>
      <c r="V2740" s="8" t="str">
        <f>IF(COUNTIF(Returns[OrderID], Orders_CLEAN[[#This Row],[OrderID]])&gt;0, "Yes", "No")</f>
        <v>No</v>
      </c>
      <c r="W2740" s="19">
        <f>IF(Orders_CLEAN[[#This Row],[Returned]]="Yes",1,0)</f>
        <v>0</v>
      </c>
    </row>
    <row r="2741" spans="1:23" x14ac:dyDescent="0.2">
      <c r="A2741" t="s">
        <v>3698</v>
      </c>
      <c r="B2741" s="5">
        <v>45491</v>
      </c>
      <c r="C2741" s="5" t="str">
        <f>IF(Orders_CLEAN[[#This Row],[Quantity]]="", "Quantity Error!", "Q"&amp;ROUNDUP(MONTH(Orders_CLEAN[[#This Row],[OrderDate]])/3,0))</f>
        <v>Q3</v>
      </c>
      <c r="D2741" t="s">
        <v>84</v>
      </c>
      <c r="E2741" t="str">
        <f>_xlfn.XLOOKUP(Orders_CLEAN[[#This Row],[CustomerID]],Customers[CustomerID],Customers[CustomerName])</f>
        <v>Francois Khumalo</v>
      </c>
      <c r="F2741" t="s">
        <v>96</v>
      </c>
      <c r="G2741" t="str">
        <f>_xlfn.XLOOKUP(Orders_CLEAN[[#This Row],[ProductID]],Products[ProductID],Products[ProductName])</f>
        <v>Desks Model 2</v>
      </c>
      <c r="H2741" t="str">
        <f>_xlfn.XLOOKUP(Orders_CLEAN[[#This Row],[ProductName]],Products[ProductName],Products[Category])</f>
        <v>Furniture</v>
      </c>
      <c r="I2741" s="6">
        <f>_xlfn.XLOOKUP(Orders_CLEAN[[#This Row],[ProductID]],Products[ProductID],Products[Cost])</f>
        <v>209.29</v>
      </c>
      <c r="J2741">
        <v>1</v>
      </c>
      <c r="K2741" s="6">
        <v>425.58</v>
      </c>
      <c r="L2741" s="7">
        <v>0.05</v>
      </c>
      <c r="M2741" t="s">
        <v>27</v>
      </c>
      <c r="N2741" t="s">
        <v>31</v>
      </c>
      <c r="O2741" t="str">
        <f>_xlfn.XLOOKUP(Orders_CLEAN[[#This Row],[Region]],Region_lookup[RegionCode],Region_lookup[RegionName])</f>
        <v>Gauteng</v>
      </c>
      <c r="P2741" t="s">
        <v>52</v>
      </c>
      <c r="Q2741" t="str">
        <f>_xlfn.XLOOKUP(Orders_CLEAN[[#This Row],[EmployeeID]],Employees[EmployeeID],Employees[EmployeeName])</f>
        <v>Precious Mbatha</v>
      </c>
      <c r="R2741" s="8">
        <f>Orders_CLEAN[[#This Row],[Quantity]]*Orders_CLEAN[[#This Row],[UnitPrice]]*(1-Orders_CLEAN[[#This Row],[Discount]])</f>
        <v>404.30099999999999</v>
      </c>
      <c r="S2741" s="8">
        <f>Orders_CLEAN[[#This Row],[Cost]]*Orders_CLEAN[[#This Row],[Quantity]]</f>
        <v>209.29</v>
      </c>
      <c r="T2741" s="8">
        <f>Orders_CLEAN[[#This Row],[LineTotal]]-Orders_CLEAN[[#This Row],[LineCost]]</f>
        <v>195.011</v>
      </c>
      <c r="U2741" s="8" t="str">
        <f>IFERROR(IF(Orders_CLEAN[[#This Row],[Profit]]/Orders_CLEAN[[#This Row],[LineTotal]]&gt;0.3, "High", IF(Orders_CLEAN[[#This Row],[Profit]]/Orders_CLEAN[[#This Row],[LineTotal]]&gt;=0.15, "Medium", "Low")), "Quantity Error!")</f>
        <v>High</v>
      </c>
      <c r="V2741" s="8" t="str">
        <f>IF(COUNTIF(Returns[OrderID], Orders_CLEAN[[#This Row],[OrderID]])&gt;0, "Yes", "No")</f>
        <v>No</v>
      </c>
      <c r="W2741" s="19">
        <f>IF(Orders_CLEAN[[#This Row],[Returned]]="Yes",1,0)</f>
        <v>0</v>
      </c>
    </row>
    <row r="2742" spans="1:23" x14ac:dyDescent="0.2">
      <c r="A2742" t="s">
        <v>3699</v>
      </c>
      <c r="B2742" s="5">
        <v>45756</v>
      </c>
      <c r="C2742" s="5" t="str">
        <f>IF(Orders_CLEAN[[#This Row],[Quantity]]="", "Quantity Error!", "Q"&amp;ROUNDUP(MONTH(Orders_CLEAN[[#This Row],[OrderDate]])/3,0))</f>
        <v>Q2</v>
      </c>
      <c r="D2742" t="s">
        <v>77</v>
      </c>
      <c r="E2742" t="str">
        <f>_xlfn.XLOOKUP(Orders_CLEAN[[#This Row],[CustomerID]],Customers[CustomerID],Customers[CustomerName])</f>
        <v>Zanele Dlamini</v>
      </c>
      <c r="F2742" t="s">
        <v>65</v>
      </c>
      <c r="G2742" t="str">
        <f>_xlfn.XLOOKUP(Orders_CLEAN[[#This Row],[ProductID]],Products[ProductID],Products[ProductName])</f>
        <v>Bookcases Model 2</v>
      </c>
      <c r="H2742" t="str">
        <f>_xlfn.XLOOKUP(Orders_CLEAN[[#This Row],[ProductName]],Products[ProductName],Products[Category])</f>
        <v>Furniture</v>
      </c>
      <c r="I2742" s="6">
        <f>_xlfn.XLOOKUP(Orders_CLEAN[[#This Row],[ProductID]],Products[ProductID],Products[Cost])</f>
        <v>633.59</v>
      </c>
      <c r="J2742">
        <v>7</v>
      </c>
      <c r="K2742" s="6">
        <v>800.37</v>
      </c>
      <c r="L2742" s="7">
        <v>0</v>
      </c>
      <c r="M2742" t="s">
        <v>13</v>
      </c>
      <c r="N2742" t="s">
        <v>47</v>
      </c>
      <c r="O2742" t="str">
        <f>_xlfn.XLOOKUP(Orders_CLEAN[[#This Row],[Region]],Region_lookup[RegionCode],Region_lookup[RegionName])</f>
        <v>Eastern Cape</v>
      </c>
      <c r="P2742" t="s">
        <v>48</v>
      </c>
      <c r="Q2742" t="str">
        <f>_xlfn.XLOOKUP(Orders_CLEAN[[#This Row],[EmployeeID]],Employees[EmployeeID],Employees[EmployeeName])</f>
        <v>Sipho Ndlovu</v>
      </c>
      <c r="R2742" s="8">
        <f>Orders_CLEAN[[#This Row],[Quantity]]*Orders_CLEAN[[#This Row],[UnitPrice]]*(1-Orders_CLEAN[[#This Row],[Discount]])</f>
        <v>5602.59</v>
      </c>
      <c r="S2742" s="8">
        <f>Orders_CLEAN[[#This Row],[Cost]]*Orders_CLEAN[[#This Row],[Quantity]]</f>
        <v>4435.13</v>
      </c>
      <c r="T2742" s="8">
        <f>Orders_CLEAN[[#This Row],[LineTotal]]-Orders_CLEAN[[#This Row],[LineCost]]</f>
        <v>1167.46</v>
      </c>
      <c r="U2742" s="8" t="str">
        <f>IFERROR(IF(Orders_CLEAN[[#This Row],[Profit]]/Orders_CLEAN[[#This Row],[LineTotal]]&gt;0.3, "High", IF(Orders_CLEAN[[#This Row],[Profit]]/Orders_CLEAN[[#This Row],[LineTotal]]&gt;=0.15, "Medium", "Low")), "Quantity Error!")</f>
        <v>Medium</v>
      </c>
      <c r="V2742" s="8" t="str">
        <f>IF(COUNTIF(Returns[OrderID], Orders_CLEAN[[#This Row],[OrderID]])&gt;0, "Yes", "No")</f>
        <v>No</v>
      </c>
      <c r="W2742" s="19">
        <f>IF(Orders_CLEAN[[#This Row],[Returned]]="Yes",1,0)</f>
        <v>0</v>
      </c>
    </row>
    <row r="2743" spans="1:23" x14ac:dyDescent="0.2">
      <c r="A2743" t="s">
        <v>3700</v>
      </c>
      <c r="B2743" s="5">
        <v>45630</v>
      </c>
      <c r="C2743" s="5" t="str">
        <f>IF(Orders_CLEAN[[#This Row],[Quantity]]="", "Quantity Error!", "Q"&amp;ROUNDUP(MONTH(Orders_CLEAN[[#This Row],[OrderDate]])/3,0))</f>
        <v>Q4</v>
      </c>
      <c r="D2743" t="s">
        <v>91</v>
      </c>
      <c r="E2743" t="str">
        <f>_xlfn.XLOOKUP(Orders_CLEAN[[#This Row],[CustomerID]],Customers[CustomerID],Customers[CustomerName])</f>
        <v>Werner Joubert</v>
      </c>
      <c r="F2743" t="s">
        <v>124</v>
      </c>
      <c r="G2743" t="str">
        <f>_xlfn.XLOOKUP(Orders_CLEAN[[#This Row],[ProductID]],Products[ProductID],Products[ProductName])</f>
        <v>Binders Model 2</v>
      </c>
      <c r="H2743" t="str">
        <f>_xlfn.XLOOKUP(Orders_CLEAN[[#This Row],[ProductName]],Products[ProductName],Products[Category])</f>
        <v>Office Supplies</v>
      </c>
      <c r="I2743" s="6">
        <f>_xlfn.XLOOKUP(Orders_CLEAN[[#This Row],[ProductID]],Products[ProductID],Products[Cost])</f>
        <v>597.01</v>
      </c>
      <c r="J2743">
        <v>6</v>
      </c>
      <c r="K2743" s="6">
        <v>774.08</v>
      </c>
      <c r="L2743" s="7">
        <v>0.1</v>
      </c>
      <c r="M2743" t="s">
        <v>27</v>
      </c>
      <c r="N2743" t="s">
        <v>14</v>
      </c>
      <c r="O2743" t="str">
        <f>_xlfn.XLOOKUP(Orders_CLEAN[[#This Row],[Region]],Region_lookup[RegionCode],Region_lookup[RegionName])</f>
        <v>Western Cape</v>
      </c>
      <c r="P2743" t="s">
        <v>82</v>
      </c>
      <c r="Q2743" t="str">
        <f>_xlfn.XLOOKUP(Orders_CLEAN[[#This Row],[EmployeeID]],Employees[EmployeeID],Employees[EmployeeName])</f>
        <v>Thabo Pretorius</v>
      </c>
      <c r="R2743" s="8">
        <f>Orders_CLEAN[[#This Row],[Quantity]]*Orders_CLEAN[[#This Row],[UnitPrice]]*(1-Orders_CLEAN[[#This Row],[Discount]])</f>
        <v>4180.0320000000002</v>
      </c>
      <c r="S2743" s="8">
        <f>Orders_CLEAN[[#This Row],[Cost]]*Orders_CLEAN[[#This Row],[Quantity]]</f>
        <v>3582.06</v>
      </c>
      <c r="T2743" s="8">
        <f>Orders_CLEAN[[#This Row],[LineTotal]]-Orders_CLEAN[[#This Row],[LineCost]]</f>
        <v>597.97200000000021</v>
      </c>
      <c r="U2743" s="8" t="str">
        <f>IFERROR(IF(Orders_CLEAN[[#This Row],[Profit]]/Orders_CLEAN[[#This Row],[LineTotal]]&gt;0.3, "High", IF(Orders_CLEAN[[#This Row],[Profit]]/Orders_CLEAN[[#This Row],[LineTotal]]&gt;=0.15, "Medium", "Low")), "Quantity Error!")</f>
        <v>Low</v>
      </c>
      <c r="V2743" s="8" t="str">
        <f>IF(COUNTIF(Returns[OrderID], Orders_CLEAN[[#This Row],[OrderID]])&gt;0, "Yes", "No")</f>
        <v>No</v>
      </c>
      <c r="W2743" s="19">
        <f>IF(Orders_CLEAN[[#This Row],[Returned]]="Yes",1,0)</f>
        <v>0</v>
      </c>
    </row>
    <row r="2744" spans="1:23" x14ac:dyDescent="0.2">
      <c r="A2744" t="s">
        <v>3703</v>
      </c>
      <c r="B2744" s="5">
        <v>45464</v>
      </c>
      <c r="C2744" s="5" t="str">
        <f>IF(Orders_CLEAN[[#This Row],[Quantity]]="", "Quantity Error!", "Q"&amp;ROUNDUP(MONTH(Orders_CLEAN[[#This Row],[OrderDate]])/3,0))</f>
        <v>Q2</v>
      </c>
      <c r="D2744" t="s">
        <v>99</v>
      </c>
      <c r="E2744" t="str">
        <f>_xlfn.XLOOKUP(Orders_CLEAN[[#This Row],[CustomerID]],Customers[CustomerID],Customers[CustomerName])</f>
        <v>Kagiso Mahlangu</v>
      </c>
      <c r="F2744" t="s">
        <v>155</v>
      </c>
      <c r="G2744" t="str">
        <f>_xlfn.XLOOKUP(Orders_CLEAN[[#This Row],[ProductID]],Products[ProductID],Products[ProductName])</f>
        <v>Monitors Model 1</v>
      </c>
      <c r="H2744" t="str">
        <f>_xlfn.XLOOKUP(Orders_CLEAN[[#This Row],[ProductName]],Products[ProductName],Products[Category])</f>
        <v>Technology</v>
      </c>
      <c r="I2744" s="6">
        <f>_xlfn.XLOOKUP(Orders_CLEAN[[#This Row],[ProductID]],Products[ProductID],Products[Cost])</f>
        <v>757.28</v>
      </c>
      <c r="J2744">
        <v>5</v>
      </c>
      <c r="K2744" s="6">
        <v>1165.56</v>
      </c>
      <c r="L2744" s="7">
        <v>0.05</v>
      </c>
      <c r="M2744" t="s">
        <v>62</v>
      </c>
      <c r="N2744" t="s">
        <v>47</v>
      </c>
      <c r="O2744" t="str">
        <f>_xlfn.XLOOKUP(Orders_CLEAN[[#This Row],[Region]],Region_lookup[RegionCode],Region_lookup[RegionName])</f>
        <v>Eastern Cape</v>
      </c>
      <c r="P2744" t="s">
        <v>75</v>
      </c>
      <c r="Q2744" t="str">
        <f>_xlfn.XLOOKUP(Orders_CLEAN[[#This Row],[EmployeeID]],Employees[EmployeeID],Employees[EmployeeName])</f>
        <v>Francois Steyn</v>
      </c>
      <c r="R2744" s="8">
        <f>Orders_CLEAN[[#This Row],[Quantity]]*Orders_CLEAN[[#This Row],[UnitPrice]]*(1-Orders_CLEAN[[#This Row],[Discount]])</f>
        <v>5536.4099999999989</v>
      </c>
      <c r="S2744" s="8">
        <f>Orders_CLEAN[[#This Row],[Cost]]*Orders_CLEAN[[#This Row],[Quantity]]</f>
        <v>3786.3999999999996</v>
      </c>
      <c r="T2744" s="8">
        <f>Orders_CLEAN[[#This Row],[LineTotal]]-Orders_CLEAN[[#This Row],[LineCost]]</f>
        <v>1750.0099999999993</v>
      </c>
      <c r="U2744" s="8" t="str">
        <f>IFERROR(IF(Orders_CLEAN[[#This Row],[Profit]]/Orders_CLEAN[[#This Row],[LineTotal]]&gt;0.3, "High", IF(Orders_CLEAN[[#This Row],[Profit]]/Orders_CLEAN[[#This Row],[LineTotal]]&gt;=0.15, "Medium", "Low")), "Quantity Error!")</f>
        <v>High</v>
      </c>
      <c r="V2744" s="8" t="str">
        <f>IF(COUNTIF(Returns[OrderID], Orders_CLEAN[[#This Row],[OrderID]])&gt;0, "Yes", "No")</f>
        <v>No</v>
      </c>
      <c r="W2744" s="19">
        <f>IF(Orders_CLEAN[[#This Row],[Returned]]="Yes",1,0)</f>
        <v>0</v>
      </c>
    </row>
    <row r="2745" spans="1:23" x14ac:dyDescent="0.2">
      <c r="A2745" t="s">
        <v>3704</v>
      </c>
      <c r="B2745" s="5">
        <v>45603</v>
      </c>
      <c r="C2745" s="5" t="str">
        <f>IF(Orders_CLEAN[[#This Row],[Quantity]]="", "Quantity Error!", "Q"&amp;ROUNDUP(MONTH(Orders_CLEAN[[#This Row],[OrderDate]])/3,0))</f>
        <v>Q4</v>
      </c>
      <c r="D2745" t="s">
        <v>396</v>
      </c>
      <c r="E2745" t="str">
        <f>_xlfn.XLOOKUP(Orders_CLEAN[[#This Row],[CustomerID]],Customers[CustomerID],Customers[CustomerName])</f>
        <v>Aisha Sithole</v>
      </c>
      <c r="F2745" t="s">
        <v>85</v>
      </c>
      <c r="G2745" t="str">
        <f>_xlfn.XLOOKUP(Orders_CLEAN[[#This Row],[ProductID]],Products[ProductID],Products[ProductName])</f>
        <v>Monitors Model 3</v>
      </c>
      <c r="H2745" t="str">
        <f>_xlfn.XLOOKUP(Orders_CLEAN[[#This Row],[ProductName]],Products[ProductName],Products[Category])</f>
        <v>Technology</v>
      </c>
      <c r="I2745" s="6">
        <f>_xlfn.XLOOKUP(Orders_CLEAN[[#This Row],[ProductID]],Products[ProductID],Products[Cost])</f>
        <v>710.37</v>
      </c>
      <c r="J2745">
        <v>10</v>
      </c>
      <c r="K2745" s="6">
        <v>979.52</v>
      </c>
      <c r="L2745" s="7">
        <v>0.05</v>
      </c>
      <c r="M2745" t="s">
        <v>36</v>
      </c>
      <c r="N2745" t="s">
        <v>14</v>
      </c>
      <c r="O2745" t="str">
        <f>_xlfn.XLOOKUP(Orders_CLEAN[[#This Row],[Region]],Region_lookup[RegionCode],Region_lookup[RegionName])</f>
        <v>Western Cape</v>
      </c>
      <c r="P2745" t="s">
        <v>93</v>
      </c>
      <c r="Q2745" t="str">
        <f>_xlfn.XLOOKUP(Orders_CLEAN[[#This Row],[EmployeeID]],Employees[EmployeeID],Employees[EmployeeName])</f>
        <v>Anja Zulu</v>
      </c>
      <c r="R2745" s="8">
        <f>Orders_CLEAN[[#This Row],[Quantity]]*Orders_CLEAN[[#This Row],[UnitPrice]]*(1-Orders_CLEAN[[#This Row],[Discount]])</f>
        <v>9305.44</v>
      </c>
      <c r="S2745" s="8">
        <f>Orders_CLEAN[[#This Row],[Cost]]*Orders_CLEAN[[#This Row],[Quantity]]</f>
        <v>7103.7</v>
      </c>
      <c r="T2745" s="8">
        <f>Orders_CLEAN[[#This Row],[LineTotal]]-Orders_CLEAN[[#This Row],[LineCost]]</f>
        <v>2201.7400000000007</v>
      </c>
      <c r="U2745" s="8" t="str">
        <f>IFERROR(IF(Orders_CLEAN[[#This Row],[Profit]]/Orders_CLEAN[[#This Row],[LineTotal]]&gt;0.3, "High", IF(Orders_CLEAN[[#This Row],[Profit]]/Orders_CLEAN[[#This Row],[LineTotal]]&gt;=0.15, "Medium", "Low")), "Quantity Error!")</f>
        <v>Medium</v>
      </c>
      <c r="V2745" s="8" t="str">
        <f>IF(COUNTIF(Returns[OrderID], Orders_CLEAN[[#This Row],[OrderID]])&gt;0, "Yes", "No")</f>
        <v>No</v>
      </c>
      <c r="W2745" s="19">
        <f>IF(Orders_CLEAN[[#This Row],[Returned]]="Yes",1,0)</f>
        <v>0</v>
      </c>
    </row>
    <row r="2746" spans="1:23" x14ac:dyDescent="0.2">
      <c r="A2746" t="s">
        <v>3705</v>
      </c>
      <c r="B2746" s="5">
        <v>45401</v>
      </c>
      <c r="C2746" s="5" t="str">
        <f>IF(Orders_CLEAN[[#This Row],[Quantity]]="", "Quantity Error!", "Q"&amp;ROUNDUP(MONTH(Orders_CLEAN[[#This Row],[OrderDate]])/3,0))</f>
        <v>Q2</v>
      </c>
      <c r="D2746" t="s">
        <v>388</v>
      </c>
      <c r="E2746" t="str">
        <f>_xlfn.XLOOKUP(Orders_CLEAN[[#This Row],[CustomerID]],Customers[CustomerID],Customers[CustomerName])</f>
        <v>Francois Mahlangu</v>
      </c>
      <c r="F2746" t="s">
        <v>12</v>
      </c>
      <c r="G2746" t="str">
        <f>_xlfn.XLOOKUP(Orders_CLEAN[[#This Row],[ProductID]],Products[ProductID],Products[ProductName])</f>
        <v>Printers Model 3</v>
      </c>
      <c r="H2746" t="str">
        <f>_xlfn.XLOOKUP(Orders_CLEAN[[#This Row],[ProductName]],Products[ProductName],Products[Category])</f>
        <v>Technology</v>
      </c>
      <c r="I2746" s="6">
        <f>_xlfn.XLOOKUP(Orders_CLEAN[[#This Row],[ProductID]],Products[ProductID],Products[Cost])</f>
        <v>127.85</v>
      </c>
      <c r="J2746">
        <v>4</v>
      </c>
      <c r="K2746" s="6">
        <v>210.2</v>
      </c>
      <c r="L2746" s="7">
        <v>0</v>
      </c>
      <c r="M2746" t="s">
        <v>36</v>
      </c>
      <c r="N2746" t="s">
        <v>31</v>
      </c>
      <c r="O2746" t="str">
        <f>_xlfn.XLOOKUP(Orders_CLEAN[[#This Row],[Region]],Region_lookup[RegionCode],Region_lookup[RegionName])</f>
        <v>Gauteng</v>
      </c>
      <c r="P2746" t="s">
        <v>32</v>
      </c>
      <c r="Q2746" t="str">
        <f>_xlfn.XLOOKUP(Orders_CLEAN[[#This Row],[EmployeeID]],Employees[EmployeeID],Employees[EmployeeName])</f>
        <v>Nomvula Mokoena</v>
      </c>
      <c r="R2746" s="8">
        <f>Orders_CLEAN[[#This Row],[Quantity]]*Orders_CLEAN[[#This Row],[UnitPrice]]*(1-Orders_CLEAN[[#This Row],[Discount]])</f>
        <v>840.8</v>
      </c>
      <c r="S2746" s="8">
        <f>Orders_CLEAN[[#This Row],[Cost]]*Orders_CLEAN[[#This Row],[Quantity]]</f>
        <v>511.4</v>
      </c>
      <c r="T2746" s="8">
        <f>Orders_CLEAN[[#This Row],[LineTotal]]-Orders_CLEAN[[#This Row],[LineCost]]</f>
        <v>329.4</v>
      </c>
      <c r="U2746" s="8" t="str">
        <f>IFERROR(IF(Orders_CLEAN[[#This Row],[Profit]]/Orders_CLEAN[[#This Row],[LineTotal]]&gt;0.3, "High", IF(Orders_CLEAN[[#This Row],[Profit]]/Orders_CLEAN[[#This Row],[LineTotal]]&gt;=0.15, "Medium", "Low")), "Quantity Error!")</f>
        <v>High</v>
      </c>
      <c r="V2746" s="8" t="str">
        <f>IF(COUNTIF(Returns[OrderID], Orders_CLEAN[[#This Row],[OrderID]])&gt;0, "Yes", "No")</f>
        <v>No</v>
      </c>
      <c r="W2746" s="19">
        <f>IF(Orders_CLEAN[[#This Row],[Returned]]="Yes",1,0)</f>
        <v>0</v>
      </c>
    </row>
    <row r="2747" spans="1:23" x14ac:dyDescent="0.2">
      <c r="A2747" t="s">
        <v>3706</v>
      </c>
      <c r="B2747" s="5">
        <v>45560</v>
      </c>
      <c r="C2747" s="5" t="str">
        <f>IF(Orders_CLEAN[[#This Row],[Quantity]]="", "Quantity Error!", "Q"&amp;ROUNDUP(MONTH(Orders_CLEAN[[#This Row],[OrderDate]])/3,0))</f>
        <v>Q3</v>
      </c>
      <c r="D2747" t="s">
        <v>45</v>
      </c>
      <c r="E2747" t="str">
        <f>_xlfn.XLOOKUP(Orders_CLEAN[[#This Row],[CustomerID]],Customers[CustomerID],Customers[CustomerName])</f>
        <v>Francois Botha</v>
      </c>
      <c r="F2747" t="s">
        <v>151</v>
      </c>
      <c r="G2747" t="str">
        <f>_xlfn.XLOOKUP(Orders_CLEAN[[#This Row],[ProductID]],Products[ProductID],Products[ProductName])</f>
        <v>Binders Model 3</v>
      </c>
      <c r="H2747" t="str">
        <f>_xlfn.XLOOKUP(Orders_CLEAN[[#This Row],[ProductName]],Products[ProductName],Products[Category])</f>
        <v>Office Supplies</v>
      </c>
      <c r="I2747" s="6">
        <f>_xlfn.XLOOKUP(Orders_CLEAN[[#This Row],[ProductID]],Products[ProductID],Products[Cost])</f>
        <v>487.09</v>
      </c>
      <c r="J2747">
        <v>11</v>
      </c>
      <c r="K2747" s="6">
        <v>838.72</v>
      </c>
      <c r="L2747" s="7">
        <v>0</v>
      </c>
      <c r="M2747" t="s">
        <v>62</v>
      </c>
      <c r="N2747" t="s">
        <v>47</v>
      </c>
      <c r="O2747" t="str">
        <f>_xlfn.XLOOKUP(Orders_CLEAN[[#This Row],[Region]],Region_lookup[RegionCode],Region_lookup[RegionName])</f>
        <v>Eastern Cape</v>
      </c>
      <c r="P2747" t="s">
        <v>58</v>
      </c>
      <c r="Q2747" t="str">
        <f>_xlfn.XLOOKUP(Orders_CLEAN[[#This Row],[EmployeeID]],Employees[EmployeeID],Employees[EmployeeName])</f>
        <v>Palesa Steyn</v>
      </c>
      <c r="R2747" s="8">
        <f>Orders_CLEAN[[#This Row],[Quantity]]*Orders_CLEAN[[#This Row],[UnitPrice]]*(1-Orders_CLEAN[[#This Row],[Discount]])</f>
        <v>9225.92</v>
      </c>
      <c r="S2747" s="8">
        <f>Orders_CLEAN[[#This Row],[Cost]]*Orders_CLEAN[[#This Row],[Quantity]]</f>
        <v>5357.99</v>
      </c>
      <c r="T2747" s="8">
        <f>Orders_CLEAN[[#This Row],[LineTotal]]-Orders_CLEAN[[#This Row],[LineCost]]</f>
        <v>3867.9300000000003</v>
      </c>
      <c r="U2747" s="8" t="str">
        <f>IFERROR(IF(Orders_CLEAN[[#This Row],[Profit]]/Orders_CLEAN[[#This Row],[LineTotal]]&gt;0.3, "High", IF(Orders_CLEAN[[#This Row],[Profit]]/Orders_CLEAN[[#This Row],[LineTotal]]&gt;=0.15, "Medium", "Low")), "Quantity Error!")</f>
        <v>High</v>
      </c>
      <c r="V2747" s="8" t="str">
        <f>IF(COUNTIF(Returns[OrderID], Orders_CLEAN[[#This Row],[OrderID]])&gt;0, "Yes", "No")</f>
        <v>No</v>
      </c>
      <c r="W2747" s="19">
        <f>IF(Orders_CLEAN[[#This Row],[Returned]]="Yes",1,0)</f>
        <v>0</v>
      </c>
    </row>
    <row r="2748" spans="1:23" x14ac:dyDescent="0.2">
      <c r="A2748" t="s">
        <v>3707</v>
      </c>
      <c r="B2748" s="5">
        <v>45324</v>
      </c>
      <c r="C2748" s="5" t="str">
        <f>IF(Orders_CLEAN[[#This Row],[Quantity]]="", "Quantity Error!", "Q"&amp;ROUNDUP(MONTH(Orders_CLEAN[[#This Row],[OrderDate]])/3,0))</f>
        <v>Q1</v>
      </c>
      <c r="D2748" t="s">
        <v>126</v>
      </c>
      <c r="E2748" t="str">
        <f>_xlfn.XLOOKUP(Orders_CLEAN[[#This Row],[CustomerID]],Customers[CustomerID],Customers[CustomerName])</f>
        <v>Sipho Molefe</v>
      </c>
      <c r="F2748" t="s">
        <v>139</v>
      </c>
      <c r="G2748" t="str">
        <f>_xlfn.XLOOKUP(Orders_CLEAN[[#This Row],[ProductID]],Products[ProductID],Products[ProductName])</f>
        <v>Envelopes Model 3</v>
      </c>
      <c r="H2748" t="str">
        <f>_xlfn.XLOOKUP(Orders_CLEAN[[#This Row],[ProductName]],Products[ProductName],Products[Category])</f>
        <v>Office Supplies</v>
      </c>
      <c r="I2748" s="6">
        <f>_xlfn.XLOOKUP(Orders_CLEAN[[#This Row],[ProductID]],Products[ProductID],Products[Cost])</f>
        <v>110.07</v>
      </c>
      <c r="J2748">
        <v>9</v>
      </c>
      <c r="K2748" s="6">
        <v>193.99</v>
      </c>
      <c r="L2748" s="7">
        <v>0.15</v>
      </c>
      <c r="M2748" t="s">
        <v>27</v>
      </c>
      <c r="N2748" t="s">
        <v>31</v>
      </c>
      <c r="O2748" t="str">
        <f>_xlfn.XLOOKUP(Orders_CLEAN[[#This Row],[Region]],Region_lookup[RegionCode],Region_lookup[RegionName])</f>
        <v>Gauteng</v>
      </c>
      <c r="P2748" t="s">
        <v>52</v>
      </c>
      <c r="Q2748" t="str">
        <f>_xlfn.XLOOKUP(Orders_CLEAN[[#This Row],[EmployeeID]],Employees[EmployeeID],Employees[EmployeeName])</f>
        <v>Precious Mbatha</v>
      </c>
      <c r="R2748" s="8">
        <f>Orders_CLEAN[[#This Row],[Quantity]]*Orders_CLEAN[[#This Row],[UnitPrice]]*(1-Orders_CLEAN[[#This Row],[Discount]])</f>
        <v>1484.0235</v>
      </c>
      <c r="S2748" s="8">
        <f>Orders_CLEAN[[#This Row],[Cost]]*Orders_CLEAN[[#This Row],[Quantity]]</f>
        <v>990.62999999999988</v>
      </c>
      <c r="T2748" s="8">
        <f>Orders_CLEAN[[#This Row],[LineTotal]]-Orders_CLEAN[[#This Row],[LineCost]]</f>
        <v>493.39350000000013</v>
      </c>
      <c r="U2748" s="8" t="str">
        <f>IFERROR(IF(Orders_CLEAN[[#This Row],[Profit]]/Orders_CLEAN[[#This Row],[LineTotal]]&gt;0.3, "High", IF(Orders_CLEAN[[#This Row],[Profit]]/Orders_CLEAN[[#This Row],[LineTotal]]&gt;=0.15, "Medium", "Low")), "Quantity Error!")</f>
        <v>High</v>
      </c>
      <c r="V2748" s="8" t="str">
        <f>IF(COUNTIF(Returns[OrderID], Orders_CLEAN[[#This Row],[OrderID]])&gt;0, "Yes", "No")</f>
        <v>No</v>
      </c>
      <c r="W2748" s="19">
        <f>IF(Orders_CLEAN[[#This Row],[Returned]]="Yes",1,0)</f>
        <v>0</v>
      </c>
    </row>
    <row r="2749" spans="1:23" x14ac:dyDescent="0.2">
      <c r="A2749" t="s">
        <v>3708</v>
      </c>
      <c r="B2749" s="5">
        <v>45717</v>
      </c>
      <c r="C2749" s="5" t="str">
        <f>IF(Orders_CLEAN[[#This Row],[Quantity]]="", "Quantity Error!", "Q"&amp;ROUNDUP(MONTH(Orders_CLEAN[[#This Row],[OrderDate]])/3,0))</f>
        <v>Q1</v>
      </c>
      <c r="D2749" t="s">
        <v>306</v>
      </c>
      <c r="E2749" t="str">
        <f>_xlfn.XLOOKUP(Orders_CLEAN[[#This Row],[CustomerID]],Customers[CustomerID],Customers[CustomerName])</f>
        <v>Francois Mahlangu</v>
      </c>
      <c r="F2749" t="s">
        <v>96</v>
      </c>
      <c r="G2749" t="str">
        <f>_xlfn.XLOOKUP(Orders_CLEAN[[#This Row],[ProductID]],Products[ProductID],Products[ProductName])</f>
        <v>Desks Model 2</v>
      </c>
      <c r="H2749" t="str">
        <f>_xlfn.XLOOKUP(Orders_CLEAN[[#This Row],[ProductName]],Products[ProductName],Products[Category])</f>
        <v>Furniture</v>
      </c>
      <c r="I2749" s="6">
        <f>_xlfn.XLOOKUP(Orders_CLEAN[[#This Row],[ProductID]],Products[ProductID],Products[Cost])</f>
        <v>209.29</v>
      </c>
      <c r="J2749">
        <v>4</v>
      </c>
      <c r="K2749" s="6">
        <v>425.58</v>
      </c>
      <c r="L2749" s="7">
        <v>0.15</v>
      </c>
      <c r="M2749" t="s">
        <v>13</v>
      </c>
      <c r="N2749" t="s">
        <v>14</v>
      </c>
      <c r="O2749" t="str">
        <f>_xlfn.XLOOKUP(Orders_CLEAN[[#This Row],[Region]],Region_lookup[RegionCode],Region_lookup[RegionName])</f>
        <v>Western Cape</v>
      </c>
      <c r="P2749" t="s">
        <v>15</v>
      </c>
      <c r="Q2749" t="str">
        <f>_xlfn.XLOOKUP(Orders_CLEAN[[#This Row],[EmployeeID]],Employees[EmployeeID],Employees[EmployeeName])</f>
        <v>Anja Fourie</v>
      </c>
      <c r="R2749" s="8">
        <f>Orders_CLEAN[[#This Row],[Quantity]]*Orders_CLEAN[[#This Row],[UnitPrice]]*(1-Orders_CLEAN[[#This Row],[Discount]])</f>
        <v>1446.972</v>
      </c>
      <c r="S2749" s="8">
        <f>Orders_CLEAN[[#This Row],[Cost]]*Orders_CLEAN[[#This Row],[Quantity]]</f>
        <v>837.16</v>
      </c>
      <c r="T2749" s="8">
        <f>Orders_CLEAN[[#This Row],[LineTotal]]-Orders_CLEAN[[#This Row],[LineCost]]</f>
        <v>609.81200000000001</v>
      </c>
      <c r="U2749" s="8" t="str">
        <f>IFERROR(IF(Orders_CLEAN[[#This Row],[Profit]]/Orders_CLEAN[[#This Row],[LineTotal]]&gt;0.3, "High", IF(Orders_CLEAN[[#This Row],[Profit]]/Orders_CLEAN[[#This Row],[LineTotal]]&gt;=0.15, "Medium", "Low")), "Quantity Error!")</f>
        <v>High</v>
      </c>
      <c r="V2749" s="8" t="str">
        <f>IF(COUNTIF(Returns[OrderID], Orders_CLEAN[[#This Row],[OrderID]])&gt;0, "Yes", "No")</f>
        <v>No</v>
      </c>
      <c r="W2749" s="19">
        <f>IF(Orders_CLEAN[[#This Row],[Returned]]="Yes",1,0)</f>
        <v>0</v>
      </c>
    </row>
    <row r="2750" spans="1:23" x14ac:dyDescent="0.2">
      <c r="A2750" t="s">
        <v>3709</v>
      </c>
      <c r="B2750" s="5">
        <v>45566</v>
      </c>
      <c r="C2750" s="5" t="str">
        <f>IF(Orders_CLEAN[[#This Row],[Quantity]]="", "Quantity Error!", "Q"&amp;ROUNDUP(MONTH(Orders_CLEAN[[#This Row],[OrderDate]])/3,0))</f>
        <v>Q4</v>
      </c>
      <c r="D2750" t="s">
        <v>310</v>
      </c>
      <c r="E2750" t="str">
        <f>_xlfn.XLOOKUP(Orders_CLEAN[[#This Row],[CustomerID]],Customers[CustomerID],Customers[CustomerName])</f>
        <v>Riaan Khumalo</v>
      </c>
      <c r="F2750" t="s">
        <v>35</v>
      </c>
      <c r="G2750" t="str">
        <f>_xlfn.XLOOKUP(Orders_CLEAN[[#This Row],[ProductID]],Products[ProductID],Products[ProductName])</f>
        <v>Accessories Model 1</v>
      </c>
      <c r="H2750" t="str">
        <f>_xlfn.XLOOKUP(Orders_CLEAN[[#This Row],[ProductName]],Products[ProductName],Products[Category])</f>
        <v>Technology</v>
      </c>
      <c r="I2750" s="6">
        <f>_xlfn.XLOOKUP(Orders_CLEAN[[#This Row],[ProductID]],Products[ProductID],Products[Cost])</f>
        <v>329.45</v>
      </c>
      <c r="J2750">
        <v>11</v>
      </c>
      <c r="K2750" s="6">
        <v>709.62</v>
      </c>
      <c r="L2750" s="7">
        <v>0</v>
      </c>
      <c r="M2750" t="s">
        <v>13</v>
      </c>
      <c r="N2750" t="s">
        <v>14</v>
      </c>
      <c r="O2750" t="str">
        <f>_xlfn.XLOOKUP(Orders_CLEAN[[#This Row],[Region]],Region_lookup[RegionCode],Region_lookup[RegionName])</f>
        <v>Western Cape</v>
      </c>
      <c r="P2750" t="s">
        <v>15</v>
      </c>
      <c r="Q2750" t="str">
        <f>_xlfn.XLOOKUP(Orders_CLEAN[[#This Row],[EmployeeID]],Employees[EmployeeID],Employees[EmployeeName])</f>
        <v>Anja Fourie</v>
      </c>
      <c r="R2750" s="8">
        <f>Orders_CLEAN[[#This Row],[Quantity]]*Orders_CLEAN[[#This Row],[UnitPrice]]*(1-Orders_CLEAN[[#This Row],[Discount]])</f>
        <v>7805.82</v>
      </c>
      <c r="S2750" s="8">
        <f>Orders_CLEAN[[#This Row],[Cost]]*Orders_CLEAN[[#This Row],[Quantity]]</f>
        <v>3623.95</v>
      </c>
      <c r="T2750" s="8">
        <f>Orders_CLEAN[[#This Row],[LineTotal]]-Orders_CLEAN[[#This Row],[LineCost]]</f>
        <v>4181.87</v>
      </c>
      <c r="U2750" s="8" t="str">
        <f>IFERROR(IF(Orders_CLEAN[[#This Row],[Profit]]/Orders_CLEAN[[#This Row],[LineTotal]]&gt;0.3, "High", IF(Orders_CLEAN[[#This Row],[Profit]]/Orders_CLEAN[[#This Row],[LineTotal]]&gt;=0.15, "Medium", "Low")), "Quantity Error!")</f>
        <v>High</v>
      </c>
      <c r="V2750" s="8" t="str">
        <f>IF(COUNTIF(Returns[OrderID], Orders_CLEAN[[#This Row],[OrderID]])&gt;0, "Yes", "No")</f>
        <v>Yes</v>
      </c>
      <c r="W2750" s="19">
        <f>IF(Orders_CLEAN[[#This Row],[Returned]]="Yes",1,0)</f>
        <v>1</v>
      </c>
    </row>
    <row r="2751" spans="1:23" x14ac:dyDescent="0.2">
      <c r="A2751" t="s">
        <v>3710</v>
      </c>
      <c r="B2751" s="5">
        <v>45704</v>
      </c>
      <c r="C2751" s="5" t="str">
        <f>IF(Orders_CLEAN[[#This Row],[Quantity]]="", "Quantity Error!", "Q"&amp;ROUNDUP(MONTH(Orders_CLEAN[[#This Row],[OrderDate]])/3,0))</f>
        <v>Q1</v>
      </c>
      <c r="D2751" t="s">
        <v>18</v>
      </c>
      <c r="E2751" t="str">
        <f>_xlfn.XLOOKUP(Orders_CLEAN[[#This Row],[CustomerID]],Customers[CustomerID],Customers[CustomerName])</f>
        <v>Precious Ndlovu</v>
      </c>
      <c r="F2751" t="s">
        <v>65</v>
      </c>
      <c r="G2751" t="str">
        <f>_xlfn.XLOOKUP(Orders_CLEAN[[#This Row],[ProductID]],Products[ProductID],Products[ProductName])</f>
        <v>Bookcases Model 2</v>
      </c>
      <c r="H2751" t="str">
        <f>_xlfn.XLOOKUP(Orders_CLEAN[[#This Row],[ProductName]],Products[ProductName],Products[Category])</f>
        <v>Furniture</v>
      </c>
      <c r="I2751" s="6">
        <f>_xlfn.XLOOKUP(Orders_CLEAN[[#This Row],[ProductID]],Products[ProductID],Products[Cost])</f>
        <v>633.59</v>
      </c>
      <c r="J2751">
        <v>2</v>
      </c>
      <c r="K2751" s="6">
        <v>800.37</v>
      </c>
      <c r="L2751" s="7">
        <v>0.15</v>
      </c>
      <c r="M2751" t="s">
        <v>27</v>
      </c>
      <c r="N2751" t="s">
        <v>21</v>
      </c>
      <c r="O2751" t="str">
        <f>_xlfn.XLOOKUP(Orders_CLEAN[[#This Row],[Region]],Region_lookup[RegionCode],Region_lookup[RegionName])</f>
        <v>KwaZulu-Natal</v>
      </c>
      <c r="P2751" t="s">
        <v>97</v>
      </c>
      <c r="Q2751" t="str">
        <f>_xlfn.XLOOKUP(Orders_CLEAN[[#This Row],[EmployeeID]],Employees[EmployeeID],Employees[EmployeeName])</f>
        <v>Bongani Sithole</v>
      </c>
      <c r="R2751" s="8">
        <f>Orders_CLEAN[[#This Row],[Quantity]]*Orders_CLEAN[[#This Row],[UnitPrice]]*(1-Orders_CLEAN[[#This Row],[Discount]])</f>
        <v>1360.6289999999999</v>
      </c>
      <c r="S2751" s="8">
        <f>Orders_CLEAN[[#This Row],[Cost]]*Orders_CLEAN[[#This Row],[Quantity]]</f>
        <v>1267.18</v>
      </c>
      <c r="T2751" s="8">
        <f>Orders_CLEAN[[#This Row],[LineTotal]]-Orders_CLEAN[[#This Row],[LineCost]]</f>
        <v>93.448999999999842</v>
      </c>
      <c r="U2751" s="8" t="str">
        <f>IFERROR(IF(Orders_CLEAN[[#This Row],[Profit]]/Orders_CLEAN[[#This Row],[LineTotal]]&gt;0.3, "High", IF(Orders_CLEAN[[#This Row],[Profit]]/Orders_CLEAN[[#This Row],[LineTotal]]&gt;=0.15, "Medium", "Low")), "Quantity Error!")</f>
        <v>Low</v>
      </c>
      <c r="V2751" s="8" t="str">
        <f>IF(COUNTIF(Returns[OrderID], Orders_CLEAN[[#This Row],[OrderID]])&gt;0, "Yes", "No")</f>
        <v>Yes</v>
      </c>
      <c r="W2751" s="19">
        <f>IF(Orders_CLEAN[[#This Row],[Returned]]="Yes",1,0)</f>
        <v>1</v>
      </c>
    </row>
    <row r="2752" spans="1:23" x14ac:dyDescent="0.2">
      <c r="A2752" t="s">
        <v>3711</v>
      </c>
      <c r="B2752" s="5">
        <v>45734</v>
      </c>
      <c r="C2752" s="5" t="str">
        <f>IF(Orders_CLEAN[[#This Row],[Quantity]]="", "Quantity Error!", "Q"&amp;ROUNDUP(MONTH(Orders_CLEAN[[#This Row],[OrderDate]])/3,0))</f>
        <v>Q1</v>
      </c>
      <c r="D2752" t="s">
        <v>616</v>
      </c>
      <c r="E2752" t="str">
        <f>_xlfn.XLOOKUP(Orders_CLEAN[[#This Row],[CustomerID]],Customers[CustomerID],Customers[CustomerName])</f>
        <v>Elmarie Fourie</v>
      </c>
      <c r="F2752" t="s">
        <v>231</v>
      </c>
      <c r="G2752" t="str">
        <f>_xlfn.XLOOKUP(Orders_CLEAN[[#This Row],[ProductID]],Products[ProductID],Products[ProductName])</f>
        <v>Accessories Model 2</v>
      </c>
      <c r="H2752" t="str">
        <f>_xlfn.XLOOKUP(Orders_CLEAN[[#This Row],[ProductName]],Products[ProductName],Products[Category])</f>
        <v>Technology</v>
      </c>
      <c r="I2752" s="6">
        <f>_xlfn.XLOOKUP(Orders_CLEAN[[#This Row],[ProductID]],Products[ProductID],Products[Cost])</f>
        <v>31.01</v>
      </c>
      <c r="J2752">
        <v>7</v>
      </c>
      <c r="K2752" s="6">
        <v>49.68</v>
      </c>
      <c r="L2752" s="7">
        <v>0</v>
      </c>
      <c r="M2752" t="s">
        <v>13</v>
      </c>
      <c r="N2752" t="s">
        <v>14</v>
      </c>
      <c r="O2752" t="str">
        <f>_xlfn.XLOOKUP(Orders_CLEAN[[#This Row],[Region]],Region_lookup[RegionCode],Region_lookup[RegionName])</f>
        <v>Western Cape</v>
      </c>
      <c r="P2752" t="s">
        <v>93</v>
      </c>
      <c r="Q2752" t="str">
        <f>_xlfn.XLOOKUP(Orders_CLEAN[[#This Row],[EmployeeID]],Employees[EmployeeID],Employees[EmployeeName])</f>
        <v>Anja Zulu</v>
      </c>
      <c r="R2752" s="8">
        <f>Orders_CLEAN[[#This Row],[Quantity]]*Orders_CLEAN[[#This Row],[UnitPrice]]*(1-Orders_CLEAN[[#This Row],[Discount]])</f>
        <v>347.76</v>
      </c>
      <c r="S2752" s="8">
        <f>Orders_CLEAN[[#This Row],[Cost]]*Orders_CLEAN[[#This Row],[Quantity]]</f>
        <v>217.07000000000002</v>
      </c>
      <c r="T2752" s="8">
        <f>Orders_CLEAN[[#This Row],[LineTotal]]-Orders_CLEAN[[#This Row],[LineCost]]</f>
        <v>130.68999999999997</v>
      </c>
      <c r="U2752" s="8" t="str">
        <f>IFERROR(IF(Orders_CLEAN[[#This Row],[Profit]]/Orders_CLEAN[[#This Row],[LineTotal]]&gt;0.3, "High", IF(Orders_CLEAN[[#This Row],[Profit]]/Orders_CLEAN[[#This Row],[LineTotal]]&gt;=0.15, "Medium", "Low")), "Quantity Error!")</f>
        <v>High</v>
      </c>
      <c r="V2752" s="8" t="str">
        <f>IF(COUNTIF(Returns[OrderID], Orders_CLEAN[[#This Row],[OrderID]])&gt;0, "Yes", "No")</f>
        <v>No</v>
      </c>
      <c r="W2752" s="19">
        <f>IF(Orders_CLEAN[[#This Row],[Returned]]="Yes",1,0)</f>
        <v>0</v>
      </c>
    </row>
    <row r="2753" spans="1:23" x14ac:dyDescent="0.2">
      <c r="A2753" t="s">
        <v>3712</v>
      </c>
      <c r="B2753" s="5">
        <v>45369</v>
      </c>
      <c r="C2753" s="5" t="str">
        <f>IF(Orders_CLEAN[[#This Row],[Quantity]]="", "Quantity Error!", "Q"&amp;ROUNDUP(MONTH(Orders_CLEAN[[#This Row],[OrderDate]])/3,0))</f>
        <v>Q1</v>
      </c>
      <c r="D2753" t="s">
        <v>467</v>
      </c>
      <c r="E2753" t="str">
        <f>_xlfn.XLOOKUP(Orders_CLEAN[[#This Row],[CustomerID]],Customers[CustomerID],Customers[CustomerName])</f>
        <v>Thabo Molefe</v>
      </c>
      <c r="F2753" t="s">
        <v>51</v>
      </c>
      <c r="G2753" t="str">
        <f>_xlfn.XLOOKUP(Orders_CLEAN[[#This Row],[ProductID]],Products[ProductID],Products[ProductName])</f>
        <v>Bookcases Model 4</v>
      </c>
      <c r="H2753" t="str">
        <f>_xlfn.XLOOKUP(Orders_CLEAN[[#This Row],[ProductName]],Products[ProductName],Products[Category])</f>
        <v>Furniture</v>
      </c>
      <c r="I2753" s="6">
        <f>_xlfn.XLOOKUP(Orders_CLEAN[[#This Row],[ProductID]],Products[ProductID],Products[Cost])</f>
        <v>539.9</v>
      </c>
      <c r="J2753">
        <v>9</v>
      </c>
      <c r="K2753" s="6">
        <v>1019.72</v>
      </c>
      <c r="L2753" s="7">
        <v>0</v>
      </c>
      <c r="M2753" t="s">
        <v>36</v>
      </c>
      <c r="N2753" t="s">
        <v>47</v>
      </c>
      <c r="O2753" t="str">
        <f>_xlfn.XLOOKUP(Orders_CLEAN[[#This Row],[Region]],Region_lookup[RegionCode],Region_lookup[RegionName])</f>
        <v>Eastern Cape</v>
      </c>
      <c r="P2753" t="s">
        <v>48</v>
      </c>
      <c r="Q2753" t="str">
        <f>_xlfn.XLOOKUP(Orders_CLEAN[[#This Row],[EmployeeID]],Employees[EmployeeID],Employees[EmployeeName])</f>
        <v>Sipho Ndlovu</v>
      </c>
      <c r="R2753" s="8">
        <f>Orders_CLEAN[[#This Row],[Quantity]]*Orders_CLEAN[[#This Row],[UnitPrice]]*(1-Orders_CLEAN[[#This Row],[Discount]])</f>
        <v>9177.48</v>
      </c>
      <c r="S2753" s="8">
        <f>Orders_CLEAN[[#This Row],[Cost]]*Orders_CLEAN[[#This Row],[Quantity]]</f>
        <v>4859.0999999999995</v>
      </c>
      <c r="T2753" s="8">
        <f>Orders_CLEAN[[#This Row],[LineTotal]]-Orders_CLEAN[[#This Row],[LineCost]]</f>
        <v>4318.38</v>
      </c>
      <c r="U2753" s="8" t="str">
        <f>IFERROR(IF(Orders_CLEAN[[#This Row],[Profit]]/Orders_CLEAN[[#This Row],[LineTotal]]&gt;0.3, "High", IF(Orders_CLEAN[[#This Row],[Profit]]/Orders_CLEAN[[#This Row],[LineTotal]]&gt;=0.15, "Medium", "Low")), "Quantity Error!")</f>
        <v>High</v>
      </c>
      <c r="V2753" s="8" t="str">
        <f>IF(COUNTIF(Returns[OrderID], Orders_CLEAN[[#This Row],[OrderID]])&gt;0, "Yes", "No")</f>
        <v>No</v>
      </c>
      <c r="W2753" s="19">
        <f>IF(Orders_CLEAN[[#This Row],[Returned]]="Yes",1,0)</f>
        <v>0</v>
      </c>
    </row>
    <row r="2754" spans="1:23" x14ac:dyDescent="0.2">
      <c r="A2754" t="s">
        <v>3713</v>
      </c>
      <c r="B2754" s="5">
        <v>45694</v>
      </c>
      <c r="C2754" s="5" t="str">
        <f>IF(Orders_CLEAN[[#This Row],[Quantity]]="", "Quantity Error!", "Q"&amp;ROUNDUP(MONTH(Orders_CLEAN[[#This Row],[OrderDate]])/3,0))</f>
        <v>Q1</v>
      </c>
      <c r="D2754" t="s">
        <v>336</v>
      </c>
      <c r="E2754" t="str">
        <f>_xlfn.XLOOKUP(Orders_CLEAN[[#This Row],[CustomerID]],Customers[CustomerID],Customers[CustomerName])</f>
        <v>Sipho Steyn</v>
      </c>
      <c r="F2754" t="s">
        <v>88</v>
      </c>
      <c r="G2754" t="str">
        <f>_xlfn.XLOOKUP(Orders_CLEAN[[#This Row],[ProductID]],Products[ProductID],Products[ProductName])</f>
        <v>Tables Model 2</v>
      </c>
      <c r="H2754" t="str">
        <f>_xlfn.XLOOKUP(Orders_CLEAN[[#This Row],[ProductName]],Products[ProductName],Products[Category])</f>
        <v>Furniture</v>
      </c>
      <c r="I2754" s="6">
        <f>_xlfn.XLOOKUP(Orders_CLEAN[[#This Row],[ProductID]],Products[ProductID],Products[Cost])</f>
        <v>752.53</v>
      </c>
      <c r="J2754">
        <v>4</v>
      </c>
      <c r="K2754" s="6">
        <v>1018.12</v>
      </c>
      <c r="L2754" s="7">
        <v>0.1</v>
      </c>
      <c r="M2754" t="s">
        <v>27</v>
      </c>
      <c r="N2754" t="s">
        <v>21</v>
      </c>
      <c r="O2754" t="str">
        <f>_xlfn.XLOOKUP(Orders_CLEAN[[#This Row],[Region]],Region_lookup[RegionCode],Region_lookup[RegionName])</f>
        <v>KwaZulu-Natal</v>
      </c>
      <c r="P2754" t="s">
        <v>97</v>
      </c>
      <c r="Q2754" t="str">
        <f>_xlfn.XLOOKUP(Orders_CLEAN[[#This Row],[EmployeeID]],Employees[EmployeeID],Employees[EmployeeName])</f>
        <v>Bongani Sithole</v>
      </c>
      <c r="R2754" s="8">
        <f>Orders_CLEAN[[#This Row],[Quantity]]*Orders_CLEAN[[#This Row],[UnitPrice]]*(1-Orders_CLEAN[[#This Row],[Discount]])</f>
        <v>3665.232</v>
      </c>
      <c r="S2754" s="8">
        <f>Orders_CLEAN[[#This Row],[Cost]]*Orders_CLEAN[[#This Row],[Quantity]]</f>
        <v>3010.12</v>
      </c>
      <c r="T2754" s="8">
        <f>Orders_CLEAN[[#This Row],[LineTotal]]-Orders_CLEAN[[#This Row],[LineCost]]</f>
        <v>655.11200000000008</v>
      </c>
      <c r="U2754" s="8" t="str">
        <f>IFERROR(IF(Orders_CLEAN[[#This Row],[Profit]]/Orders_CLEAN[[#This Row],[LineTotal]]&gt;0.3, "High", IF(Orders_CLEAN[[#This Row],[Profit]]/Orders_CLEAN[[#This Row],[LineTotal]]&gt;=0.15, "Medium", "Low")), "Quantity Error!")</f>
        <v>Medium</v>
      </c>
      <c r="V2754" s="8" t="str">
        <f>IF(COUNTIF(Returns[OrderID], Orders_CLEAN[[#This Row],[OrderID]])&gt;0, "Yes", "No")</f>
        <v>No</v>
      </c>
      <c r="W2754" s="19">
        <f>IF(Orders_CLEAN[[#This Row],[Returned]]="Yes",1,0)</f>
        <v>0</v>
      </c>
    </row>
    <row r="2755" spans="1:23" x14ac:dyDescent="0.2">
      <c r="A2755" t="s">
        <v>3714</v>
      </c>
      <c r="B2755" s="5">
        <v>45389</v>
      </c>
      <c r="C2755" s="5" t="str">
        <f>IF(Orders_CLEAN[[#This Row],[Quantity]]="", "Quantity Error!", "Q"&amp;ROUNDUP(MONTH(Orders_CLEAN[[#This Row],[OrderDate]])/3,0))</f>
        <v>Q2</v>
      </c>
      <c r="D2755" t="s">
        <v>285</v>
      </c>
      <c r="E2755" t="str">
        <f>_xlfn.XLOOKUP(Orders_CLEAN[[#This Row],[CustomerID]],Customers[CustomerID],Customers[CustomerName])</f>
        <v>Francois Fourie</v>
      </c>
      <c r="F2755" t="s">
        <v>166</v>
      </c>
      <c r="G2755" t="str">
        <f>_xlfn.XLOOKUP(Orders_CLEAN[[#This Row],[ProductID]],Products[ProductID],Products[ProductName])</f>
        <v>Monitors Model 2</v>
      </c>
      <c r="H2755" t="str">
        <f>_xlfn.XLOOKUP(Orders_CLEAN[[#This Row],[ProductName]],Products[ProductName],Products[Category])</f>
        <v>Technology</v>
      </c>
      <c r="I2755" s="6">
        <f>_xlfn.XLOOKUP(Orders_CLEAN[[#This Row],[ProductID]],Products[ProductID],Products[Cost])</f>
        <v>396.64</v>
      </c>
      <c r="J2755">
        <v>9</v>
      </c>
      <c r="K2755" s="6">
        <v>532.41999999999996</v>
      </c>
      <c r="L2755" s="7">
        <v>0</v>
      </c>
      <c r="M2755" t="s">
        <v>27</v>
      </c>
      <c r="N2755" t="s">
        <v>31</v>
      </c>
      <c r="O2755" t="str">
        <f>_xlfn.XLOOKUP(Orders_CLEAN[[#This Row],[Region]],Region_lookup[RegionCode],Region_lookup[RegionName])</f>
        <v>Gauteng</v>
      </c>
      <c r="P2755" t="s">
        <v>43</v>
      </c>
      <c r="Q2755" t="str">
        <f>_xlfn.XLOOKUP(Orders_CLEAN[[#This Row],[EmployeeID]],Employees[EmployeeID],Employees[EmployeeName])</f>
        <v>Thabo Dlamini</v>
      </c>
      <c r="R2755" s="8">
        <f>Orders_CLEAN[[#This Row],[Quantity]]*Orders_CLEAN[[#This Row],[UnitPrice]]*(1-Orders_CLEAN[[#This Row],[Discount]])</f>
        <v>4791.78</v>
      </c>
      <c r="S2755" s="8">
        <f>Orders_CLEAN[[#This Row],[Cost]]*Orders_CLEAN[[#This Row],[Quantity]]</f>
        <v>3569.7599999999998</v>
      </c>
      <c r="T2755" s="8">
        <f>Orders_CLEAN[[#This Row],[LineTotal]]-Orders_CLEAN[[#This Row],[LineCost]]</f>
        <v>1222.02</v>
      </c>
      <c r="U2755" s="8" t="str">
        <f>IFERROR(IF(Orders_CLEAN[[#This Row],[Profit]]/Orders_CLEAN[[#This Row],[LineTotal]]&gt;0.3, "High", IF(Orders_CLEAN[[#This Row],[Profit]]/Orders_CLEAN[[#This Row],[LineTotal]]&gt;=0.15, "Medium", "Low")), "Quantity Error!")</f>
        <v>Medium</v>
      </c>
      <c r="V2755" s="8" t="str">
        <f>IF(COUNTIF(Returns[OrderID], Orders_CLEAN[[#This Row],[OrderID]])&gt;0, "Yes", "No")</f>
        <v>No</v>
      </c>
      <c r="W2755" s="19">
        <f>IF(Orders_CLEAN[[#This Row],[Returned]]="Yes",1,0)</f>
        <v>0</v>
      </c>
    </row>
    <row r="2756" spans="1:23" x14ac:dyDescent="0.2">
      <c r="A2756" t="s">
        <v>3715</v>
      </c>
      <c r="B2756" s="5">
        <v>45375</v>
      </c>
      <c r="C2756" s="5" t="str">
        <f>IF(Orders_CLEAN[[#This Row],[Quantity]]="", "Quantity Error!", "Q"&amp;ROUNDUP(MONTH(Orders_CLEAN[[#This Row],[OrderDate]])/3,0))</f>
        <v>Q1</v>
      </c>
      <c r="D2756" t="s">
        <v>117</v>
      </c>
      <c r="E2756" t="str">
        <f>_xlfn.XLOOKUP(Orders_CLEAN[[#This Row],[CustomerID]],Customers[CustomerID],Customers[CustomerName])</f>
        <v>Precious Dlamini</v>
      </c>
      <c r="F2756" t="s">
        <v>124</v>
      </c>
      <c r="G2756" t="str">
        <f>_xlfn.XLOOKUP(Orders_CLEAN[[#This Row],[ProductID]],Products[ProductID],Products[ProductName])</f>
        <v>Binders Model 2</v>
      </c>
      <c r="H2756" t="str">
        <f>_xlfn.XLOOKUP(Orders_CLEAN[[#This Row],[ProductName]],Products[ProductName],Products[Category])</f>
        <v>Office Supplies</v>
      </c>
      <c r="I2756" s="6">
        <f>_xlfn.XLOOKUP(Orders_CLEAN[[#This Row],[ProductID]],Products[ProductID],Products[Cost])</f>
        <v>597.01</v>
      </c>
      <c r="J2756">
        <v>3</v>
      </c>
      <c r="K2756" s="6">
        <v>774.08</v>
      </c>
      <c r="L2756" s="7">
        <v>0</v>
      </c>
      <c r="M2756" t="s">
        <v>13</v>
      </c>
      <c r="N2756" t="s">
        <v>47</v>
      </c>
      <c r="O2756" t="str">
        <f>_xlfn.XLOOKUP(Orders_CLEAN[[#This Row],[Region]],Region_lookup[RegionCode],Region_lookup[RegionName])</f>
        <v>Eastern Cape</v>
      </c>
      <c r="P2756" t="s">
        <v>75</v>
      </c>
      <c r="Q2756" t="str">
        <f>_xlfn.XLOOKUP(Orders_CLEAN[[#This Row],[EmployeeID]],Employees[EmployeeID],Employees[EmployeeName])</f>
        <v>Francois Steyn</v>
      </c>
      <c r="R2756" s="8">
        <f>Orders_CLEAN[[#This Row],[Quantity]]*Orders_CLEAN[[#This Row],[UnitPrice]]*(1-Orders_CLEAN[[#This Row],[Discount]])</f>
        <v>2322.2400000000002</v>
      </c>
      <c r="S2756" s="8">
        <f>Orders_CLEAN[[#This Row],[Cost]]*Orders_CLEAN[[#This Row],[Quantity]]</f>
        <v>1791.03</v>
      </c>
      <c r="T2756" s="8">
        <f>Orders_CLEAN[[#This Row],[LineTotal]]-Orders_CLEAN[[#This Row],[LineCost]]</f>
        <v>531.21000000000026</v>
      </c>
      <c r="U2756" s="8" t="str">
        <f>IFERROR(IF(Orders_CLEAN[[#This Row],[Profit]]/Orders_CLEAN[[#This Row],[LineTotal]]&gt;0.3, "High", IF(Orders_CLEAN[[#This Row],[Profit]]/Orders_CLEAN[[#This Row],[LineTotal]]&gt;=0.15, "Medium", "Low")), "Quantity Error!")</f>
        <v>Medium</v>
      </c>
      <c r="V2756" s="8" t="str">
        <f>IF(COUNTIF(Returns[OrderID], Orders_CLEAN[[#This Row],[OrderID]])&gt;0, "Yes", "No")</f>
        <v>No</v>
      </c>
      <c r="W2756" s="19">
        <f>IF(Orders_CLEAN[[#This Row],[Returned]]="Yes",1,0)</f>
        <v>0</v>
      </c>
    </row>
    <row r="2757" spans="1:23" x14ac:dyDescent="0.2">
      <c r="A2757" t="s">
        <v>3716</v>
      </c>
      <c r="B2757" s="5">
        <v>45555</v>
      </c>
      <c r="C2757" s="5" t="str">
        <f>IF(Orders_CLEAN[[#This Row],[Quantity]]="", "Quantity Error!", "Q"&amp;ROUNDUP(MONTH(Orders_CLEAN[[#This Row],[OrderDate]])/3,0))</f>
        <v>Q3</v>
      </c>
      <c r="D2757" t="s">
        <v>64</v>
      </c>
      <c r="E2757" t="str">
        <f>_xlfn.XLOOKUP(Orders_CLEAN[[#This Row],[CustomerID]],Customers[CustomerID],Customers[CustomerName])</f>
        <v>Bongani Van Der Merwe</v>
      </c>
      <c r="F2757" t="s">
        <v>213</v>
      </c>
      <c r="G2757" t="str">
        <f>_xlfn.XLOOKUP(Orders_CLEAN[[#This Row],[ProductID]],Products[ProductID],Products[ProductName])</f>
        <v>Pens Model 4</v>
      </c>
      <c r="H2757" t="str">
        <f>_xlfn.XLOOKUP(Orders_CLEAN[[#This Row],[ProductName]],Products[ProductName],Products[Category])</f>
        <v>Office Supplies</v>
      </c>
      <c r="I2757" s="6">
        <f>_xlfn.XLOOKUP(Orders_CLEAN[[#This Row],[ProductID]],Products[ProductID],Products[Cost])</f>
        <v>578.14</v>
      </c>
      <c r="J2757">
        <v>1</v>
      </c>
      <c r="K2757" s="6">
        <v>1084.72</v>
      </c>
      <c r="L2757" s="7">
        <v>0</v>
      </c>
      <c r="M2757" t="s">
        <v>36</v>
      </c>
      <c r="N2757" t="s">
        <v>31</v>
      </c>
      <c r="O2757" t="str">
        <f>_xlfn.XLOOKUP(Orders_CLEAN[[#This Row],[Region]],Region_lookup[RegionCode],Region_lookup[RegionName])</f>
        <v>Gauteng</v>
      </c>
      <c r="P2757" t="s">
        <v>52</v>
      </c>
      <c r="Q2757" t="str">
        <f>_xlfn.XLOOKUP(Orders_CLEAN[[#This Row],[EmployeeID]],Employees[EmployeeID],Employees[EmployeeName])</f>
        <v>Precious Mbatha</v>
      </c>
      <c r="R2757" s="8">
        <f>Orders_CLEAN[[#This Row],[Quantity]]*Orders_CLEAN[[#This Row],[UnitPrice]]*(1-Orders_CLEAN[[#This Row],[Discount]])</f>
        <v>1084.72</v>
      </c>
      <c r="S2757" s="8">
        <f>Orders_CLEAN[[#This Row],[Cost]]*Orders_CLEAN[[#This Row],[Quantity]]</f>
        <v>578.14</v>
      </c>
      <c r="T2757" s="8">
        <f>Orders_CLEAN[[#This Row],[LineTotal]]-Orders_CLEAN[[#This Row],[LineCost]]</f>
        <v>506.58000000000004</v>
      </c>
      <c r="U2757" s="8" t="str">
        <f>IFERROR(IF(Orders_CLEAN[[#This Row],[Profit]]/Orders_CLEAN[[#This Row],[LineTotal]]&gt;0.3, "High", IF(Orders_CLEAN[[#This Row],[Profit]]/Orders_CLEAN[[#This Row],[LineTotal]]&gt;=0.15, "Medium", "Low")), "Quantity Error!")</f>
        <v>High</v>
      </c>
      <c r="V2757" s="8" t="str">
        <f>IF(COUNTIF(Returns[OrderID], Orders_CLEAN[[#This Row],[OrderID]])&gt;0, "Yes", "No")</f>
        <v>No</v>
      </c>
      <c r="W2757" s="19">
        <f>IF(Orders_CLEAN[[#This Row],[Returned]]="Yes",1,0)</f>
        <v>0</v>
      </c>
    </row>
    <row r="2758" spans="1:23" x14ac:dyDescent="0.2">
      <c r="A2758" t="s">
        <v>3717</v>
      </c>
      <c r="B2758" s="5">
        <v>45645</v>
      </c>
      <c r="C2758" s="5" t="str">
        <f>IF(Orders_CLEAN[[#This Row],[Quantity]]="", "Quantity Error!", "Q"&amp;ROUNDUP(MONTH(Orders_CLEAN[[#This Row],[OrderDate]])/3,0))</f>
        <v>Q4</v>
      </c>
      <c r="D2758" t="s">
        <v>87</v>
      </c>
      <c r="E2758" t="str">
        <f>_xlfn.XLOOKUP(Orders_CLEAN[[#This Row],[CustomerID]],Customers[CustomerID],Customers[CustomerName])</f>
        <v>Lerato Botha</v>
      </c>
      <c r="F2758" t="s">
        <v>108</v>
      </c>
      <c r="G2758" t="str">
        <f>_xlfn.XLOOKUP(Orders_CLEAN[[#This Row],[ProductID]],Products[ProductID],Products[ProductName])</f>
        <v>Staplers Model 2</v>
      </c>
      <c r="H2758" t="str">
        <f>_xlfn.XLOOKUP(Orders_CLEAN[[#This Row],[ProductName]],Products[ProductName],Products[Category])</f>
        <v>Office Supplies</v>
      </c>
      <c r="I2758" s="6">
        <f>_xlfn.XLOOKUP(Orders_CLEAN[[#This Row],[ProductID]],Products[ProductID],Products[Cost])</f>
        <v>723.21</v>
      </c>
      <c r="J2758">
        <v>12</v>
      </c>
      <c r="K2758" s="6">
        <v>1348.08</v>
      </c>
      <c r="L2758" s="7">
        <v>0.05</v>
      </c>
      <c r="M2758" t="s">
        <v>13</v>
      </c>
      <c r="N2758" t="s">
        <v>31</v>
      </c>
      <c r="O2758" t="str">
        <f>_xlfn.XLOOKUP(Orders_CLEAN[[#This Row],[Region]],Region_lookup[RegionCode],Region_lookup[RegionName])</f>
        <v>Gauteng</v>
      </c>
      <c r="P2758" t="s">
        <v>32</v>
      </c>
      <c r="Q2758" t="str">
        <f>_xlfn.XLOOKUP(Orders_CLEAN[[#This Row],[EmployeeID]],Employees[EmployeeID],Employees[EmployeeName])</f>
        <v>Nomvula Mokoena</v>
      </c>
      <c r="R2758" s="8">
        <f>Orders_CLEAN[[#This Row],[Quantity]]*Orders_CLEAN[[#This Row],[UnitPrice]]*(1-Orders_CLEAN[[#This Row],[Discount]])</f>
        <v>15368.111999999999</v>
      </c>
      <c r="S2758" s="8">
        <f>Orders_CLEAN[[#This Row],[Cost]]*Orders_CLEAN[[#This Row],[Quantity]]</f>
        <v>8678.52</v>
      </c>
      <c r="T2758" s="8">
        <f>Orders_CLEAN[[#This Row],[LineTotal]]-Orders_CLEAN[[#This Row],[LineCost]]</f>
        <v>6689.5919999999987</v>
      </c>
      <c r="U2758" s="8" t="str">
        <f>IFERROR(IF(Orders_CLEAN[[#This Row],[Profit]]/Orders_CLEAN[[#This Row],[LineTotal]]&gt;0.3, "High", IF(Orders_CLEAN[[#This Row],[Profit]]/Orders_CLEAN[[#This Row],[LineTotal]]&gt;=0.15, "Medium", "Low")), "Quantity Error!")</f>
        <v>High</v>
      </c>
      <c r="V2758" s="8" t="str">
        <f>IF(COUNTIF(Returns[OrderID], Orders_CLEAN[[#This Row],[OrderID]])&gt;0, "Yes", "No")</f>
        <v>No</v>
      </c>
      <c r="W2758" s="19">
        <f>IF(Orders_CLEAN[[#This Row],[Returned]]="Yes",1,0)</f>
        <v>0</v>
      </c>
    </row>
    <row r="2759" spans="1:23" x14ac:dyDescent="0.2">
      <c r="A2759" t="s">
        <v>3718</v>
      </c>
      <c r="B2759" s="5">
        <v>45339</v>
      </c>
      <c r="C2759" s="5" t="str">
        <f>IF(Orders_CLEAN[[#This Row],[Quantity]]="", "Quantity Error!", "Q"&amp;ROUNDUP(MONTH(Orders_CLEAN[[#This Row],[OrderDate]])/3,0))</f>
        <v>Q1</v>
      </c>
      <c r="D2759" t="s">
        <v>323</v>
      </c>
      <c r="E2759" t="str">
        <f>_xlfn.XLOOKUP(Orders_CLEAN[[#This Row],[CustomerID]],Customers[CustomerID],Customers[CustomerName])</f>
        <v>Nomsa Molefe</v>
      </c>
      <c r="F2759" t="s">
        <v>35</v>
      </c>
      <c r="G2759" t="str">
        <f>_xlfn.XLOOKUP(Orders_CLEAN[[#This Row],[ProductID]],Products[ProductID],Products[ProductName])</f>
        <v>Accessories Model 1</v>
      </c>
      <c r="H2759" t="str">
        <f>_xlfn.XLOOKUP(Orders_CLEAN[[#This Row],[ProductName]],Products[ProductName],Products[Category])</f>
        <v>Technology</v>
      </c>
      <c r="I2759" s="6">
        <f>_xlfn.XLOOKUP(Orders_CLEAN[[#This Row],[ProductID]],Products[ProductID],Products[Cost])</f>
        <v>329.45</v>
      </c>
      <c r="J2759">
        <v>2</v>
      </c>
      <c r="K2759" s="6">
        <v>709.62</v>
      </c>
      <c r="L2759" s="7">
        <v>0.15</v>
      </c>
      <c r="M2759" t="s">
        <v>13</v>
      </c>
      <c r="N2759" t="s">
        <v>14</v>
      </c>
      <c r="O2759" t="str">
        <f>_xlfn.XLOOKUP(Orders_CLEAN[[#This Row],[Region]],Region_lookup[RegionCode],Region_lookup[RegionName])</f>
        <v>Western Cape</v>
      </c>
      <c r="P2759" t="s">
        <v>15</v>
      </c>
      <c r="Q2759" t="str">
        <f>_xlfn.XLOOKUP(Orders_CLEAN[[#This Row],[EmployeeID]],Employees[EmployeeID],Employees[EmployeeName])</f>
        <v>Anja Fourie</v>
      </c>
      <c r="R2759" s="8">
        <f>Orders_CLEAN[[#This Row],[Quantity]]*Orders_CLEAN[[#This Row],[UnitPrice]]*(1-Orders_CLEAN[[#This Row],[Discount]])</f>
        <v>1206.354</v>
      </c>
      <c r="S2759" s="8">
        <f>Orders_CLEAN[[#This Row],[Cost]]*Orders_CLEAN[[#This Row],[Quantity]]</f>
        <v>658.9</v>
      </c>
      <c r="T2759" s="8">
        <f>Orders_CLEAN[[#This Row],[LineTotal]]-Orders_CLEAN[[#This Row],[LineCost]]</f>
        <v>547.45400000000006</v>
      </c>
      <c r="U2759" s="8" t="str">
        <f>IFERROR(IF(Orders_CLEAN[[#This Row],[Profit]]/Orders_CLEAN[[#This Row],[LineTotal]]&gt;0.3, "High", IF(Orders_CLEAN[[#This Row],[Profit]]/Orders_CLEAN[[#This Row],[LineTotal]]&gt;=0.15, "Medium", "Low")), "Quantity Error!")</f>
        <v>High</v>
      </c>
      <c r="V2759" s="8" t="str">
        <f>IF(COUNTIF(Returns[OrderID], Orders_CLEAN[[#This Row],[OrderID]])&gt;0, "Yes", "No")</f>
        <v>No</v>
      </c>
      <c r="W2759" s="19">
        <f>IF(Orders_CLEAN[[#This Row],[Returned]]="Yes",1,0)</f>
        <v>0</v>
      </c>
    </row>
    <row r="2760" spans="1:23" x14ac:dyDescent="0.2">
      <c r="A2760" t="s">
        <v>3719</v>
      </c>
      <c r="B2760" s="5">
        <v>45689</v>
      </c>
      <c r="C2760" s="5" t="str">
        <f>IF(Orders_CLEAN[[#This Row],[Quantity]]="", "Quantity Error!", "Q"&amp;ROUNDUP(MONTH(Orders_CLEAN[[#This Row],[OrderDate]])/3,0))</f>
        <v>Q1</v>
      </c>
      <c r="D2760" t="s">
        <v>25</v>
      </c>
      <c r="E2760" t="str">
        <f>_xlfn.XLOOKUP(Orders_CLEAN[[#This Row],[CustomerID]],Customers[CustomerID],Customers[CustomerName])</f>
        <v>Anja Pretorius</v>
      </c>
      <c r="F2760" t="s">
        <v>88</v>
      </c>
      <c r="G2760" t="str">
        <f>_xlfn.XLOOKUP(Orders_CLEAN[[#This Row],[ProductID]],Products[ProductID],Products[ProductName])</f>
        <v>Tables Model 2</v>
      </c>
      <c r="H2760" t="str">
        <f>_xlfn.XLOOKUP(Orders_CLEAN[[#This Row],[ProductName]],Products[ProductName],Products[Category])</f>
        <v>Furniture</v>
      </c>
      <c r="I2760" s="6">
        <f>_xlfn.XLOOKUP(Orders_CLEAN[[#This Row],[ProductID]],Products[ProductID],Products[Cost])</f>
        <v>752.53</v>
      </c>
      <c r="J2760">
        <v>11</v>
      </c>
      <c r="K2760" s="6">
        <v>1018.12</v>
      </c>
      <c r="L2760" s="7">
        <v>0.05</v>
      </c>
      <c r="M2760" t="s">
        <v>13</v>
      </c>
      <c r="N2760" t="s">
        <v>14</v>
      </c>
      <c r="O2760" t="str">
        <f>_xlfn.XLOOKUP(Orders_CLEAN[[#This Row],[Region]],Region_lookup[RegionCode],Region_lookup[RegionName])</f>
        <v>Western Cape</v>
      </c>
      <c r="P2760" t="s">
        <v>93</v>
      </c>
      <c r="Q2760" t="str">
        <f>_xlfn.XLOOKUP(Orders_CLEAN[[#This Row],[EmployeeID]],Employees[EmployeeID],Employees[EmployeeName])</f>
        <v>Anja Zulu</v>
      </c>
      <c r="R2760" s="8">
        <f>Orders_CLEAN[[#This Row],[Quantity]]*Orders_CLEAN[[#This Row],[UnitPrice]]*(1-Orders_CLEAN[[#This Row],[Discount]])</f>
        <v>10639.353999999999</v>
      </c>
      <c r="S2760" s="8">
        <f>Orders_CLEAN[[#This Row],[Cost]]*Orders_CLEAN[[#This Row],[Quantity]]</f>
        <v>8277.83</v>
      </c>
      <c r="T2760" s="8">
        <f>Orders_CLEAN[[#This Row],[LineTotal]]-Orders_CLEAN[[#This Row],[LineCost]]</f>
        <v>2361.5239999999994</v>
      </c>
      <c r="U2760" s="8" t="str">
        <f>IFERROR(IF(Orders_CLEAN[[#This Row],[Profit]]/Orders_CLEAN[[#This Row],[LineTotal]]&gt;0.3, "High", IF(Orders_CLEAN[[#This Row],[Profit]]/Orders_CLEAN[[#This Row],[LineTotal]]&gt;=0.15, "Medium", "Low")), "Quantity Error!")</f>
        <v>Medium</v>
      </c>
      <c r="V2760" s="8" t="str">
        <f>IF(COUNTIF(Returns[OrderID], Orders_CLEAN[[#This Row],[OrderID]])&gt;0, "Yes", "No")</f>
        <v>No</v>
      </c>
      <c r="W2760" s="19">
        <f>IF(Orders_CLEAN[[#This Row],[Returned]]="Yes",1,0)</f>
        <v>0</v>
      </c>
    </row>
    <row r="2761" spans="1:23" x14ac:dyDescent="0.2">
      <c r="A2761" t="s">
        <v>3720</v>
      </c>
      <c r="B2761" s="5">
        <v>45448</v>
      </c>
      <c r="C2761" s="5" t="str">
        <f>IF(Orders_CLEAN[[#This Row],[Quantity]]="", "Quantity Error!", "Q"&amp;ROUNDUP(MONTH(Orders_CLEAN[[#This Row],[OrderDate]])/3,0))</f>
        <v>Q2</v>
      </c>
      <c r="D2761" t="s">
        <v>281</v>
      </c>
      <c r="E2761" t="str">
        <f>_xlfn.XLOOKUP(Orders_CLEAN[[#This Row],[CustomerID]],Customers[CustomerID],Customers[CustomerName])</f>
        <v>Pieter Khumalo</v>
      </c>
      <c r="F2761" t="s">
        <v>108</v>
      </c>
      <c r="G2761" t="str">
        <f>_xlfn.XLOOKUP(Orders_CLEAN[[#This Row],[ProductID]],Products[ProductID],Products[ProductName])</f>
        <v>Staplers Model 2</v>
      </c>
      <c r="H2761" t="str">
        <f>_xlfn.XLOOKUP(Orders_CLEAN[[#This Row],[ProductName]],Products[ProductName],Products[Category])</f>
        <v>Office Supplies</v>
      </c>
      <c r="I2761" s="6">
        <f>_xlfn.XLOOKUP(Orders_CLEAN[[#This Row],[ProductID]],Products[ProductID],Products[Cost])</f>
        <v>723.21</v>
      </c>
      <c r="J2761">
        <v>3</v>
      </c>
      <c r="K2761" s="6">
        <v>1348.08</v>
      </c>
      <c r="L2761" s="7">
        <v>0</v>
      </c>
      <c r="M2761" t="s">
        <v>13</v>
      </c>
      <c r="N2761" t="s">
        <v>47</v>
      </c>
      <c r="O2761" t="str">
        <f>_xlfn.XLOOKUP(Orders_CLEAN[[#This Row],[Region]],Region_lookup[RegionCode],Region_lookup[RegionName])</f>
        <v>Eastern Cape</v>
      </c>
      <c r="P2761" t="s">
        <v>48</v>
      </c>
      <c r="Q2761" t="str">
        <f>_xlfn.XLOOKUP(Orders_CLEAN[[#This Row],[EmployeeID]],Employees[EmployeeID],Employees[EmployeeName])</f>
        <v>Sipho Ndlovu</v>
      </c>
      <c r="R2761" s="8">
        <f>Orders_CLEAN[[#This Row],[Quantity]]*Orders_CLEAN[[#This Row],[UnitPrice]]*(1-Orders_CLEAN[[#This Row],[Discount]])</f>
        <v>4044.24</v>
      </c>
      <c r="S2761" s="8">
        <f>Orders_CLEAN[[#This Row],[Cost]]*Orders_CLEAN[[#This Row],[Quantity]]</f>
        <v>2169.63</v>
      </c>
      <c r="T2761" s="8">
        <f>Orders_CLEAN[[#This Row],[LineTotal]]-Orders_CLEAN[[#This Row],[LineCost]]</f>
        <v>1874.6099999999997</v>
      </c>
      <c r="U2761" s="8" t="str">
        <f>IFERROR(IF(Orders_CLEAN[[#This Row],[Profit]]/Orders_CLEAN[[#This Row],[LineTotal]]&gt;0.3, "High", IF(Orders_CLEAN[[#This Row],[Profit]]/Orders_CLEAN[[#This Row],[LineTotal]]&gt;=0.15, "Medium", "Low")), "Quantity Error!")</f>
        <v>High</v>
      </c>
      <c r="V2761" s="8" t="str">
        <f>IF(COUNTIF(Returns[OrderID], Orders_CLEAN[[#This Row],[OrderID]])&gt;0, "Yes", "No")</f>
        <v>No</v>
      </c>
      <c r="W2761" s="19">
        <f>IF(Orders_CLEAN[[#This Row],[Returned]]="Yes",1,0)</f>
        <v>0</v>
      </c>
    </row>
    <row r="2762" spans="1:23" x14ac:dyDescent="0.2">
      <c r="A2762" t="s">
        <v>3722</v>
      </c>
      <c r="B2762" s="5">
        <v>45421</v>
      </c>
      <c r="C2762" s="5" t="str">
        <f>IF(Orders_CLEAN[[#This Row],[Quantity]]="", "Quantity Error!", "Q"&amp;ROUNDUP(MONTH(Orders_CLEAN[[#This Row],[OrderDate]])/3,0))</f>
        <v>Q2</v>
      </c>
      <c r="D2762" t="s">
        <v>240</v>
      </c>
      <c r="E2762" t="str">
        <f>_xlfn.XLOOKUP(Orders_CLEAN[[#This Row],[CustomerID]],Customers[CustomerID],Customers[CustomerName])</f>
        <v>Riaan Molefe</v>
      </c>
      <c r="F2762" t="s">
        <v>162</v>
      </c>
      <c r="G2762" t="str">
        <f>_xlfn.XLOOKUP(Orders_CLEAN[[#This Row],[ProductID]],Products[ProductID],Products[ProductName])</f>
        <v>Chairs Model 1</v>
      </c>
      <c r="H2762" t="str">
        <f>_xlfn.XLOOKUP(Orders_CLEAN[[#This Row],[ProductName]],Products[ProductName],Products[Category])</f>
        <v>Furniture</v>
      </c>
      <c r="I2762" s="6">
        <f>_xlfn.XLOOKUP(Orders_CLEAN[[#This Row],[ProductID]],Products[ProductID],Products[Cost])</f>
        <v>96.56</v>
      </c>
      <c r="J2762">
        <v>1</v>
      </c>
      <c r="K2762" s="6">
        <v>209.03</v>
      </c>
      <c r="L2762" s="7">
        <v>0</v>
      </c>
      <c r="M2762" t="s">
        <v>27</v>
      </c>
      <c r="N2762" t="s">
        <v>21</v>
      </c>
      <c r="O2762" t="str">
        <f>_xlfn.XLOOKUP(Orders_CLEAN[[#This Row],[Region]],Region_lookup[RegionCode],Region_lookup[RegionName])</f>
        <v>KwaZulu-Natal</v>
      </c>
      <c r="P2762" t="s">
        <v>97</v>
      </c>
      <c r="Q2762" t="str">
        <f>_xlfn.XLOOKUP(Orders_CLEAN[[#This Row],[EmployeeID]],Employees[EmployeeID],Employees[EmployeeName])</f>
        <v>Bongani Sithole</v>
      </c>
      <c r="R2762" s="8">
        <f>Orders_CLEAN[[#This Row],[Quantity]]*Orders_CLEAN[[#This Row],[UnitPrice]]*(1-Orders_CLEAN[[#This Row],[Discount]])</f>
        <v>209.03</v>
      </c>
      <c r="S2762" s="8">
        <f>Orders_CLEAN[[#This Row],[Cost]]*Orders_CLEAN[[#This Row],[Quantity]]</f>
        <v>96.56</v>
      </c>
      <c r="T2762" s="8">
        <f>Orders_CLEAN[[#This Row],[LineTotal]]-Orders_CLEAN[[#This Row],[LineCost]]</f>
        <v>112.47</v>
      </c>
      <c r="U2762" s="8" t="str">
        <f>IFERROR(IF(Orders_CLEAN[[#This Row],[Profit]]/Orders_CLEAN[[#This Row],[LineTotal]]&gt;0.3, "High", IF(Orders_CLEAN[[#This Row],[Profit]]/Orders_CLEAN[[#This Row],[LineTotal]]&gt;=0.15, "Medium", "Low")), "Quantity Error!")</f>
        <v>High</v>
      </c>
      <c r="V2762" s="8" t="str">
        <f>IF(COUNTIF(Returns[OrderID], Orders_CLEAN[[#This Row],[OrderID]])&gt;0, "Yes", "No")</f>
        <v>No</v>
      </c>
      <c r="W2762" s="19">
        <f>IF(Orders_CLEAN[[#This Row],[Returned]]="Yes",1,0)</f>
        <v>0</v>
      </c>
    </row>
    <row r="2763" spans="1:23" x14ac:dyDescent="0.2">
      <c r="A2763" t="s">
        <v>3723</v>
      </c>
      <c r="B2763" s="5">
        <v>45390</v>
      </c>
      <c r="C2763" s="5" t="str">
        <f>IF(Orders_CLEAN[[#This Row],[Quantity]]="", "Quantity Error!", "Q"&amp;ROUNDUP(MONTH(Orders_CLEAN[[#This Row],[OrderDate]])/3,0))</f>
        <v>Q2</v>
      </c>
      <c r="D2763" t="s">
        <v>557</v>
      </c>
      <c r="E2763" t="str">
        <f>_xlfn.XLOOKUP(Orders_CLEAN[[#This Row],[CustomerID]],Customers[CustomerID],Customers[CustomerName])</f>
        <v>Deon Venter</v>
      </c>
      <c r="F2763" t="s">
        <v>26</v>
      </c>
      <c r="G2763" t="str">
        <f>_xlfn.XLOOKUP(Orders_CLEAN[[#This Row],[ProductID]],Products[ProductID],Products[ProductName])</f>
        <v>Bookcases Model 3</v>
      </c>
      <c r="H2763" t="str">
        <f>_xlfn.XLOOKUP(Orders_CLEAN[[#This Row],[ProductName]],Products[ProductName],Products[Category])</f>
        <v>Furniture</v>
      </c>
      <c r="I2763" s="6">
        <f>_xlfn.XLOOKUP(Orders_CLEAN[[#This Row],[ProductID]],Products[ProductID],Products[Cost])</f>
        <v>431.57</v>
      </c>
      <c r="J2763">
        <v>4</v>
      </c>
      <c r="K2763" s="6">
        <v>725.92</v>
      </c>
      <c r="L2763" s="7">
        <v>0</v>
      </c>
      <c r="M2763" t="s">
        <v>36</v>
      </c>
      <c r="N2763" t="s">
        <v>14</v>
      </c>
      <c r="O2763" t="str">
        <f>_xlfn.XLOOKUP(Orders_CLEAN[[#This Row],[Region]],Region_lookup[RegionCode],Region_lookup[RegionName])</f>
        <v>Western Cape</v>
      </c>
      <c r="P2763" t="s">
        <v>93</v>
      </c>
      <c r="Q2763" t="str">
        <f>_xlfn.XLOOKUP(Orders_CLEAN[[#This Row],[EmployeeID]],Employees[EmployeeID],Employees[EmployeeName])</f>
        <v>Anja Zulu</v>
      </c>
      <c r="R2763" s="8">
        <f>Orders_CLEAN[[#This Row],[Quantity]]*Orders_CLEAN[[#This Row],[UnitPrice]]*(1-Orders_CLEAN[[#This Row],[Discount]])</f>
        <v>2903.68</v>
      </c>
      <c r="S2763" s="8">
        <f>Orders_CLEAN[[#This Row],[Cost]]*Orders_CLEAN[[#This Row],[Quantity]]</f>
        <v>1726.28</v>
      </c>
      <c r="T2763" s="8">
        <f>Orders_CLEAN[[#This Row],[LineTotal]]-Orders_CLEAN[[#This Row],[LineCost]]</f>
        <v>1177.3999999999999</v>
      </c>
      <c r="U2763" s="8" t="str">
        <f>IFERROR(IF(Orders_CLEAN[[#This Row],[Profit]]/Orders_CLEAN[[#This Row],[LineTotal]]&gt;0.3, "High", IF(Orders_CLEAN[[#This Row],[Profit]]/Orders_CLEAN[[#This Row],[LineTotal]]&gt;=0.15, "Medium", "Low")), "Quantity Error!")</f>
        <v>High</v>
      </c>
      <c r="V2763" s="8" t="str">
        <f>IF(COUNTIF(Returns[OrderID], Orders_CLEAN[[#This Row],[OrderID]])&gt;0, "Yes", "No")</f>
        <v>No</v>
      </c>
      <c r="W2763" s="19">
        <f>IF(Orders_CLEAN[[#This Row],[Returned]]="Yes",1,0)</f>
        <v>0</v>
      </c>
    </row>
    <row r="2764" spans="1:23" x14ac:dyDescent="0.2">
      <c r="A2764" t="s">
        <v>3724</v>
      </c>
      <c r="B2764" s="5">
        <v>45688</v>
      </c>
      <c r="C2764" s="5" t="str">
        <f>IF(Orders_CLEAN[[#This Row],[Quantity]]="", "Quantity Error!", "Q"&amp;ROUNDUP(MONTH(Orders_CLEAN[[#This Row],[OrderDate]])/3,0))</f>
        <v>Q1</v>
      </c>
      <c r="D2764" t="s">
        <v>424</v>
      </c>
      <c r="E2764" t="str">
        <f>_xlfn.XLOOKUP(Orders_CLEAN[[#This Row],[CustomerID]],Customers[CustomerID],Customers[CustomerName])</f>
        <v>Lerato Khumalo</v>
      </c>
      <c r="F2764" t="s">
        <v>142</v>
      </c>
      <c r="G2764" t="str">
        <f>_xlfn.XLOOKUP(Orders_CLEAN[[#This Row],[ProductID]],Products[ProductID],Products[ProductName])</f>
        <v>Laptops Model 3</v>
      </c>
      <c r="H2764" t="str">
        <f>_xlfn.XLOOKUP(Orders_CLEAN[[#This Row],[ProductName]],Products[ProductName],Products[Category])</f>
        <v>Technology</v>
      </c>
      <c r="I2764" s="6">
        <f>_xlfn.XLOOKUP(Orders_CLEAN[[#This Row],[ProductID]],Products[ProductID],Products[Cost])</f>
        <v>727.96</v>
      </c>
      <c r="J2764">
        <v>3</v>
      </c>
      <c r="K2764" s="6">
        <v>1118.93</v>
      </c>
      <c r="L2764" s="7">
        <v>0.2</v>
      </c>
      <c r="M2764" t="s">
        <v>36</v>
      </c>
      <c r="N2764" t="s">
        <v>14</v>
      </c>
      <c r="O2764" t="str">
        <f>_xlfn.XLOOKUP(Orders_CLEAN[[#This Row],[Region]],Region_lookup[RegionCode],Region_lookup[RegionName])</f>
        <v>Western Cape</v>
      </c>
      <c r="P2764" t="s">
        <v>93</v>
      </c>
      <c r="Q2764" t="str">
        <f>_xlfn.XLOOKUP(Orders_CLEAN[[#This Row],[EmployeeID]],Employees[EmployeeID],Employees[EmployeeName])</f>
        <v>Anja Zulu</v>
      </c>
      <c r="R2764" s="8">
        <f>Orders_CLEAN[[#This Row],[Quantity]]*Orders_CLEAN[[#This Row],[UnitPrice]]*(1-Orders_CLEAN[[#This Row],[Discount]])</f>
        <v>2685.4320000000002</v>
      </c>
      <c r="S2764" s="8">
        <f>Orders_CLEAN[[#This Row],[Cost]]*Orders_CLEAN[[#This Row],[Quantity]]</f>
        <v>2183.88</v>
      </c>
      <c r="T2764" s="8">
        <f>Orders_CLEAN[[#This Row],[LineTotal]]-Orders_CLEAN[[#This Row],[LineCost]]</f>
        <v>501.55200000000013</v>
      </c>
      <c r="U2764" s="8" t="str">
        <f>IFERROR(IF(Orders_CLEAN[[#This Row],[Profit]]/Orders_CLEAN[[#This Row],[LineTotal]]&gt;0.3, "High", IF(Orders_CLEAN[[#This Row],[Profit]]/Orders_CLEAN[[#This Row],[LineTotal]]&gt;=0.15, "Medium", "Low")), "Quantity Error!")</f>
        <v>Medium</v>
      </c>
      <c r="V2764" s="8" t="str">
        <f>IF(COUNTIF(Returns[OrderID], Orders_CLEAN[[#This Row],[OrderID]])&gt;0, "Yes", "No")</f>
        <v>No</v>
      </c>
      <c r="W2764" s="19">
        <f>IF(Orders_CLEAN[[#This Row],[Returned]]="Yes",1,0)</f>
        <v>0</v>
      </c>
    </row>
    <row r="2765" spans="1:23" x14ac:dyDescent="0.2">
      <c r="A2765" t="s">
        <v>3725</v>
      </c>
      <c r="B2765" s="5">
        <v>45323</v>
      </c>
      <c r="C2765" s="5" t="str">
        <f>IF(Orders_CLEAN[[#This Row],[Quantity]]="", "Quantity Error!", "Q"&amp;ROUNDUP(MONTH(Orders_CLEAN[[#This Row],[OrderDate]])/3,0))</f>
        <v>Q1</v>
      </c>
      <c r="D2765" t="s">
        <v>394</v>
      </c>
      <c r="E2765" t="str">
        <f>_xlfn.XLOOKUP(Orders_CLEAN[[#This Row],[CustomerID]],Customers[CustomerID],Customers[CustomerName])</f>
        <v>Nomsa Pretorius</v>
      </c>
      <c r="F2765" t="s">
        <v>41</v>
      </c>
      <c r="G2765" t="str">
        <f>_xlfn.XLOOKUP(Orders_CLEAN[[#This Row],[ProductID]],Products[ProductID],Products[ProductName])</f>
        <v>Pens Model 3</v>
      </c>
      <c r="H2765" t="str">
        <f>_xlfn.XLOOKUP(Orders_CLEAN[[#This Row],[ProductName]],Products[ProductName],Products[Category])</f>
        <v>Office Supplies</v>
      </c>
      <c r="I2765" s="6">
        <f>_xlfn.XLOOKUP(Orders_CLEAN[[#This Row],[ProductID]],Products[ProductID],Products[Cost])</f>
        <v>498.61</v>
      </c>
      <c r="J2765">
        <v>9</v>
      </c>
      <c r="K2765" s="6">
        <v>944.31</v>
      </c>
      <c r="L2765" s="7">
        <v>0</v>
      </c>
      <c r="M2765" t="s">
        <v>27</v>
      </c>
      <c r="N2765" t="s">
        <v>21</v>
      </c>
      <c r="O2765" t="str">
        <f>_xlfn.XLOOKUP(Orders_CLEAN[[#This Row],[Region]],Region_lookup[RegionCode],Region_lookup[RegionName])</f>
        <v>KwaZulu-Natal</v>
      </c>
      <c r="P2765" t="s">
        <v>170</v>
      </c>
      <c r="Q2765" t="str">
        <f>_xlfn.XLOOKUP(Orders_CLEAN[[#This Row],[EmployeeID]],Employees[EmployeeID],Employees[EmployeeName])</f>
        <v>Nomvula Le Roux</v>
      </c>
      <c r="R2765" s="8">
        <f>Orders_CLEAN[[#This Row],[Quantity]]*Orders_CLEAN[[#This Row],[UnitPrice]]*(1-Orders_CLEAN[[#This Row],[Discount]])</f>
        <v>8498.7899999999991</v>
      </c>
      <c r="S2765" s="8">
        <f>Orders_CLEAN[[#This Row],[Cost]]*Orders_CLEAN[[#This Row],[Quantity]]</f>
        <v>4487.49</v>
      </c>
      <c r="T2765" s="8">
        <f>Orders_CLEAN[[#This Row],[LineTotal]]-Orders_CLEAN[[#This Row],[LineCost]]</f>
        <v>4011.2999999999993</v>
      </c>
      <c r="U2765" s="8" t="str">
        <f>IFERROR(IF(Orders_CLEAN[[#This Row],[Profit]]/Orders_CLEAN[[#This Row],[LineTotal]]&gt;0.3, "High", IF(Orders_CLEAN[[#This Row],[Profit]]/Orders_CLEAN[[#This Row],[LineTotal]]&gt;=0.15, "Medium", "Low")), "Quantity Error!")</f>
        <v>High</v>
      </c>
      <c r="V2765" s="8" t="str">
        <f>IF(COUNTIF(Returns[OrderID], Orders_CLEAN[[#This Row],[OrderID]])&gt;0, "Yes", "No")</f>
        <v>No</v>
      </c>
      <c r="W2765" s="19">
        <f>IF(Orders_CLEAN[[#This Row],[Returned]]="Yes",1,0)</f>
        <v>0</v>
      </c>
    </row>
    <row r="2766" spans="1:23" x14ac:dyDescent="0.2">
      <c r="A2766" t="s">
        <v>3726</v>
      </c>
      <c r="B2766" s="5">
        <v>45672</v>
      </c>
      <c r="C2766" s="5" t="str">
        <f>IF(Orders_CLEAN[[#This Row],[Quantity]]="", "Quantity Error!", "Q"&amp;ROUNDUP(MONTH(Orders_CLEAN[[#This Row],[OrderDate]])/3,0))</f>
        <v>Q1</v>
      </c>
      <c r="D2766" t="s">
        <v>440</v>
      </c>
      <c r="E2766" t="str">
        <f>_xlfn.XLOOKUP(Orders_CLEAN[[#This Row],[CustomerID]],Customers[CustomerID],Customers[CustomerName])</f>
        <v>Nomvula Mokoena</v>
      </c>
      <c r="F2766" t="s">
        <v>61</v>
      </c>
      <c r="G2766" t="str">
        <f>_xlfn.XLOOKUP(Orders_CLEAN[[#This Row],[ProductID]],Products[ProductID],Products[ProductName])</f>
        <v>Laptops Model 4</v>
      </c>
      <c r="H2766" t="str">
        <f>_xlfn.XLOOKUP(Orders_CLEAN[[#This Row],[ProductName]],Products[ProductName],Products[Category])</f>
        <v>Technology</v>
      </c>
      <c r="I2766" s="6">
        <f>_xlfn.XLOOKUP(Orders_CLEAN[[#This Row],[ProductID]],Products[ProductID],Products[Cost])</f>
        <v>329.6</v>
      </c>
      <c r="J2766">
        <v>9</v>
      </c>
      <c r="K2766" s="6">
        <v>455.77</v>
      </c>
      <c r="L2766" s="7">
        <v>0.1</v>
      </c>
      <c r="M2766" t="s">
        <v>27</v>
      </c>
      <c r="N2766" t="s">
        <v>47</v>
      </c>
      <c r="O2766" t="str">
        <f>_xlfn.XLOOKUP(Orders_CLEAN[[#This Row],[Region]],Region_lookup[RegionCode],Region_lookup[RegionName])</f>
        <v>Eastern Cape</v>
      </c>
      <c r="P2766" t="s">
        <v>48</v>
      </c>
      <c r="Q2766" t="str">
        <f>_xlfn.XLOOKUP(Orders_CLEAN[[#This Row],[EmployeeID]],Employees[EmployeeID],Employees[EmployeeName])</f>
        <v>Sipho Ndlovu</v>
      </c>
      <c r="R2766" s="8">
        <f>Orders_CLEAN[[#This Row],[Quantity]]*Orders_CLEAN[[#This Row],[UnitPrice]]*(1-Orders_CLEAN[[#This Row],[Discount]])</f>
        <v>3691.7370000000005</v>
      </c>
      <c r="S2766" s="8">
        <f>Orders_CLEAN[[#This Row],[Cost]]*Orders_CLEAN[[#This Row],[Quantity]]</f>
        <v>2966.4</v>
      </c>
      <c r="T2766" s="8">
        <f>Orders_CLEAN[[#This Row],[LineTotal]]-Orders_CLEAN[[#This Row],[LineCost]]</f>
        <v>725.33700000000044</v>
      </c>
      <c r="U2766" s="8" t="str">
        <f>IFERROR(IF(Orders_CLEAN[[#This Row],[Profit]]/Orders_CLEAN[[#This Row],[LineTotal]]&gt;0.3, "High", IF(Orders_CLEAN[[#This Row],[Profit]]/Orders_CLEAN[[#This Row],[LineTotal]]&gt;=0.15, "Medium", "Low")), "Quantity Error!")</f>
        <v>Medium</v>
      </c>
      <c r="V2766" s="8" t="str">
        <f>IF(COUNTIF(Returns[OrderID], Orders_CLEAN[[#This Row],[OrderID]])&gt;0, "Yes", "No")</f>
        <v>No</v>
      </c>
      <c r="W2766" s="19">
        <f>IF(Orders_CLEAN[[#This Row],[Returned]]="Yes",1,0)</f>
        <v>0</v>
      </c>
    </row>
    <row r="2767" spans="1:23" x14ac:dyDescent="0.2">
      <c r="A2767" t="s">
        <v>3727</v>
      </c>
      <c r="B2767" s="5">
        <v>45551</v>
      </c>
      <c r="C2767" s="5" t="str">
        <f>IF(Orders_CLEAN[[#This Row],[Quantity]]="", "Quantity Error!", "Q"&amp;ROUNDUP(MONTH(Orders_CLEAN[[#This Row],[OrderDate]])/3,0))</f>
        <v>Q3</v>
      </c>
      <c r="D2767" t="s">
        <v>994</v>
      </c>
      <c r="E2767" t="str">
        <f>_xlfn.XLOOKUP(Orders_CLEAN[[#This Row],[CustomerID]],Customers[CustomerID],Customers[CustomerName])</f>
        <v>Kagiso Van Der Merwe</v>
      </c>
      <c r="F2767" t="s">
        <v>12</v>
      </c>
      <c r="G2767" t="str">
        <f>_xlfn.XLOOKUP(Orders_CLEAN[[#This Row],[ProductID]],Products[ProductID],Products[ProductName])</f>
        <v>Printers Model 3</v>
      </c>
      <c r="H2767" t="str">
        <f>_xlfn.XLOOKUP(Orders_CLEAN[[#This Row],[ProductName]],Products[ProductName],Products[Category])</f>
        <v>Technology</v>
      </c>
      <c r="I2767" s="6">
        <f>_xlfn.XLOOKUP(Orders_CLEAN[[#This Row],[ProductID]],Products[ProductID],Products[Cost])</f>
        <v>127.85</v>
      </c>
      <c r="J2767">
        <v>10</v>
      </c>
      <c r="K2767" s="6">
        <v>210.2</v>
      </c>
      <c r="L2767" s="7">
        <v>0</v>
      </c>
      <c r="M2767" t="s">
        <v>62</v>
      </c>
      <c r="N2767" t="s">
        <v>14</v>
      </c>
      <c r="O2767" t="str">
        <f>_xlfn.XLOOKUP(Orders_CLEAN[[#This Row],[Region]],Region_lookup[RegionCode],Region_lookup[RegionName])</f>
        <v>Western Cape</v>
      </c>
      <c r="P2767" t="s">
        <v>15</v>
      </c>
      <c r="Q2767" t="str">
        <f>_xlfn.XLOOKUP(Orders_CLEAN[[#This Row],[EmployeeID]],Employees[EmployeeID],Employees[EmployeeName])</f>
        <v>Anja Fourie</v>
      </c>
      <c r="R2767" s="8">
        <f>Orders_CLEAN[[#This Row],[Quantity]]*Orders_CLEAN[[#This Row],[UnitPrice]]*(1-Orders_CLEAN[[#This Row],[Discount]])</f>
        <v>2102</v>
      </c>
      <c r="S2767" s="8">
        <f>Orders_CLEAN[[#This Row],[Cost]]*Orders_CLEAN[[#This Row],[Quantity]]</f>
        <v>1278.5</v>
      </c>
      <c r="T2767" s="8">
        <f>Orders_CLEAN[[#This Row],[LineTotal]]-Orders_CLEAN[[#This Row],[LineCost]]</f>
        <v>823.5</v>
      </c>
      <c r="U2767" s="8" t="str">
        <f>IFERROR(IF(Orders_CLEAN[[#This Row],[Profit]]/Orders_CLEAN[[#This Row],[LineTotal]]&gt;0.3, "High", IF(Orders_CLEAN[[#This Row],[Profit]]/Orders_CLEAN[[#This Row],[LineTotal]]&gt;=0.15, "Medium", "Low")), "Quantity Error!")</f>
        <v>High</v>
      </c>
      <c r="V2767" s="8" t="str">
        <f>IF(COUNTIF(Returns[OrderID], Orders_CLEAN[[#This Row],[OrderID]])&gt;0, "Yes", "No")</f>
        <v>No</v>
      </c>
      <c r="W2767" s="19">
        <f>IF(Orders_CLEAN[[#This Row],[Returned]]="Yes",1,0)</f>
        <v>0</v>
      </c>
    </row>
    <row r="2768" spans="1:23" x14ac:dyDescent="0.2">
      <c r="A2768" t="s">
        <v>3728</v>
      </c>
      <c r="B2768" s="5">
        <v>45478</v>
      </c>
      <c r="C2768" s="5" t="str">
        <f>IF(Orders_CLEAN[[#This Row],[Quantity]]="", "Quantity Error!", "Q"&amp;ROUNDUP(MONTH(Orders_CLEAN[[#This Row],[OrderDate]])/3,0))</f>
        <v>Q3</v>
      </c>
      <c r="D2768" t="s">
        <v>29</v>
      </c>
      <c r="E2768" t="str">
        <f>_xlfn.XLOOKUP(Orders_CLEAN[[#This Row],[CustomerID]],Customers[CustomerID],Customers[CustomerName])</f>
        <v>Lerato Molefe</v>
      </c>
      <c r="F2768" t="s">
        <v>329</v>
      </c>
      <c r="G2768" t="str">
        <f>_xlfn.XLOOKUP(Orders_CLEAN[[#This Row],[ProductID]],Products[ProductID],Products[ProductName])</f>
        <v>Chairs Model 3</v>
      </c>
      <c r="H2768" t="str">
        <f>_xlfn.XLOOKUP(Orders_CLEAN[[#This Row],[ProductName]],Products[ProductName],Products[Category])</f>
        <v>Furniture</v>
      </c>
      <c r="I2768" s="6">
        <f>_xlfn.XLOOKUP(Orders_CLEAN[[#This Row],[ProductID]],Products[ProductID],Products[Cost])</f>
        <v>688.81</v>
      </c>
      <c r="J2768">
        <v>7</v>
      </c>
      <c r="K2768" s="6">
        <v>1334.92</v>
      </c>
      <c r="L2768" s="7">
        <v>0.05</v>
      </c>
      <c r="M2768" t="s">
        <v>27</v>
      </c>
      <c r="N2768" t="s">
        <v>31</v>
      </c>
      <c r="O2768" t="str">
        <f>_xlfn.XLOOKUP(Orders_CLEAN[[#This Row],[Region]],Region_lookup[RegionCode],Region_lookup[RegionName])</f>
        <v>Gauteng</v>
      </c>
      <c r="P2768" t="s">
        <v>43</v>
      </c>
      <c r="Q2768" t="str">
        <f>_xlfn.XLOOKUP(Orders_CLEAN[[#This Row],[EmployeeID]],Employees[EmployeeID],Employees[EmployeeName])</f>
        <v>Thabo Dlamini</v>
      </c>
      <c r="R2768" s="8">
        <f>Orders_CLEAN[[#This Row],[Quantity]]*Orders_CLEAN[[#This Row],[UnitPrice]]*(1-Orders_CLEAN[[#This Row],[Discount]])</f>
        <v>8877.2180000000008</v>
      </c>
      <c r="S2768" s="8">
        <f>Orders_CLEAN[[#This Row],[Cost]]*Orders_CLEAN[[#This Row],[Quantity]]</f>
        <v>4821.67</v>
      </c>
      <c r="T2768" s="8">
        <f>Orders_CLEAN[[#This Row],[LineTotal]]-Orders_CLEAN[[#This Row],[LineCost]]</f>
        <v>4055.5480000000007</v>
      </c>
      <c r="U2768" s="8" t="str">
        <f>IFERROR(IF(Orders_CLEAN[[#This Row],[Profit]]/Orders_CLEAN[[#This Row],[LineTotal]]&gt;0.3, "High", IF(Orders_CLEAN[[#This Row],[Profit]]/Orders_CLEAN[[#This Row],[LineTotal]]&gt;=0.15, "Medium", "Low")), "Quantity Error!")</f>
        <v>High</v>
      </c>
      <c r="V2768" s="8" t="str">
        <f>IF(COUNTIF(Returns[OrderID], Orders_CLEAN[[#This Row],[OrderID]])&gt;0, "Yes", "No")</f>
        <v>No</v>
      </c>
      <c r="W2768" s="19">
        <f>IF(Orders_CLEAN[[#This Row],[Returned]]="Yes",1,0)</f>
        <v>0</v>
      </c>
    </row>
    <row r="2769" spans="1:23" x14ac:dyDescent="0.2">
      <c r="A2769" t="s">
        <v>3729</v>
      </c>
      <c r="B2769" s="5">
        <v>45373</v>
      </c>
      <c r="C2769" s="5" t="str">
        <f>IF(Orders_CLEAN[[#This Row],[Quantity]]="", "Quantity Error!", "Q"&amp;ROUNDUP(MONTH(Orders_CLEAN[[#This Row],[OrderDate]])/3,0))</f>
        <v>Q1</v>
      </c>
      <c r="D2769" t="s">
        <v>230</v>
      </c>
      <c r="E2769" t="str">
        <f>_xlfn.XLOOKUP(Orders_CLEAN[[#This Row],[CustomerID]],Customers[CustomerID],Customers[CustomerName])</f>
        <v>Kagiso Fourie</v>
      </c>
      <c r="F2769" t="s">
        <v>61</v>
      </c>
      <c r="G2769" t="str">
        <f>_xlfn.XLOOKUP(Orders_CLEAN[[#This Row],[ProductID]],Products[ProductID],Products[ProductName])</f>
        <v>Laptops Model 4</v>
      </c>
      <c r="H2769" t="str">
        <f>_xlfn.XLOOKUP(Orders_CLEAN[[#This Row],[ProductName]],Products[ProductName],Products[Category])</f>
        <v>Technology</v>
      </c>
      <c r="I2769" s="6">
        <f>_xlfn.XLOOKUP(Orders_CLEAN[[#This Row],[ProductID]],Products[ProductID],Products[Cost])</f>
        <v>329.6</v>
      </c>
      <c r="J2769">
        <v>1</v>
      </c>
      <c r="K2769" s="6">
        <v>455.77</v>
      </c>
      <c r="L2769" s="7">
        <v>0</v>
      </c>
      <c r="M2769" t="s">
        <v>27</v>
      </c>
      <c r="N2769" t="s">
        <v>47</v>
      </c>
      <c r="O2769" t="str">
        <f>_xlfn.XLOOKUP(Orders_CLEAN[[#This Row],[Region]],Region_lookup[RegionCode],Region_lookup[RegionName])</f>
        <v>Eastern Cape</v>
      </c>
      <c r="P2769" t="s">
        <v>58</v>
      </c>
      <c r="Q2769" t="str">
        <f>_xlfn.XLOOKUP(Orders_CLEAN[[#This Row],[EmployeeID]],Employees[EmployeeID],Employees[EmployeeName])</f>
        <v>Palesa Steyn</v>
      </c>
      <c r="R2769" s="8">
        <f>Orders_CLEAN[[#This Row],[Quantity]]*Orders_CLEAN[[#This Row],[UnitPrice]]*(1-Orders_CLEAN[[#This Row],[Discount]])</f>
        <v>455.77</v>
      </c>
      <c r="S2769" s="8">
        <f>Orders_CLEAN[[#This Row],[Cost]]*Orders_CLEAN[[#This Row],[Quantity]]</f>
        <v>329.6</v>
      </c>
      <c r="T2769" s="8">
        <f>Orders_CLEAN[[#This Row],[LineTotal]]-Orders_CLEAN[[#This Row],[LineCost]]</f>
        <v>126.16999999999996</v>
      </c>
      <c r="U2769" s="8" t="str">
        <f>IFERROR(IF(Orders_CLEAN[[#This Row],[Profit]]/Orders_CLEAN[[#This Row],[LineTotal]]&gt;0.3, "High", IF(Orders_CLEAN[[#This Row],[Profit]]/Orders_CLEAN[[#This Row],[LineTotal]]&gt;=0.15, "Medium", "Low")), "Quantity Error!")</f>
        <v>Medium</v>
      </c>
      <c r="V2769" s="8" t="str">
        <f>IF(COUNTIF(Returns[OrderID], Orders_CLEAN[[#This Row],[OrderID]])&gt;0, "Yes", "No")</f>
        <v>No</v>
      </c>
      <c r="W2769" s="19">
        <f>IF(Orders_CLEAN[[#This Row],[Returned]]="Yes",1,0)</f>
        <v>0</v>
      </c>
    </row>
    <row r="2770" spans="1:23" x14ac:dyDescent="0.2">
      <c r="A2770" t="s">
        <v>3730</v>
      </c>
      <c r="B2770" s="5">
        <v>45571</v>
      </c>
      <c r="C2770" s="5" t="str">
        <f>IF(Orders_CLEAN[[#This Row],[Quantity]]="", "Quantity Error!", "Q"&amp;ROUNDUP(MONTH(Orders_CLEAN[[#This Row],[OrderDate]])/3,0))</f>
        <v>Q4</v>
      </c>
      <c r="D2770" t="s">
        <v>198</v>
      </c>
      <c r="E2770" t="str">
        <f>_xlfn.XLOOKUP(Orders_CLEAN[[#This Row],[CustomerID]],Customers[CustomerID],Customers[CustomerName])</f>
        <v>Nomsa Mahlangu</v>
      </c>
      <c r="F2770" t="s">
        <v>195</v>
      </c>
      <c r="G2770" t="str">
        <f>_xlfn.XLOOKUP(Orders_CLEAN[[#This Row],[ProductID]],Products[ProductID],Products[ProductName])</f>
        <v>Printers Model 2</v>
      </c>
      <c r="H2770" t="str">
        <f>_xlfn.XLOOKUP(Orders_CLEAN[[#This Row],[ProductName]],Products[ProductName],Products[Category])</f>
        <v>Technology</v>
      </c>
      <c r="I2770" s="6">
        <f>_xlfn.XLOOKUP(Orders_CLEAN[[#This Row],[ProductID]],Products[ProductID],Products[Cost])</f>
        <v>338.21</v>
      </c>
      <c r="J2770">
        <v>4</v>
      </c>
      <c r="K2770" s="6">
        <v>661.25</v>
      </c>
      <c r="L2770" s="7">
        <v>0.15</v>
      </c>
      <c r="M2770" t="s">
        <v>27</v>
      </c>
      <c r="N2770" t="s">
        <v>47</v>
      </c>
      <c r="O2770" t="str">
        <f>_xlfn.XLOOKUP(Orders_CLEAN[[#This Row],[Region]],Region_lookup[RegionCode],Region_lookup[RegionName])</f>
        <v>Eastern Cape</v>
      </c>
      <c r="P2770" t="s">
        <v>75</v>
      </c>
      <c r="Q2770" t="str">
        <f>_xlfn.XLOOKUP(Orders_CLEAN[[#This Row],[EmployeeID]],Employees[EmployeeID],Employees[EmployeeName])</f>
        <v>Francois Steyn</v>
      </c>
      <c r="R2770" s="8">
        <f>Orders_CLEAN[[#This Row],[Quantity]]*Orders_CLEAN[[#This Row],[UnitPrice]]*(1-Orders_CLEAN[[#This Row],[Discount]])</f>
        <v>2248.25</v>
      </c>
      <c r="S2770" s="8">
        <f>Orders_CLEAN[[#This Row],[Cost]]*Orders_CLEAN[[#This Row],[Quantity]]</f>
        <v>1352.84</v>
      </c>
      <c r="T2770" s="8">
        <f>Orders_CLEAN[[#This Row],[LineTotal]]-Orders_CLEAN[[#This Row],[LineCost]]</f>
        <v>895.41000000000008</v>
      </c>
      <c r="U2770" s="8" t="str">
        <f>IFERROR(IF(Orders_CLEAN[[#This Row],[Profit]]/Orders_CLEAN[[#This Row],[LineTotal]]&gt;0.3, "High", IF(Orders_CLEAN[[#This Row],[Profit]]/Orders_CLEAN[[#This Row],[LineTotal]]&gt;=0.15, "Medium", "Low")), "Quantity Error!")</f>
        <v>High</v>
      </c>
      <c r="V2770" s="8" t="str">
        <f>IF(COUNTIF(Returns[OrderID], Orders_CLEAN[[#This Row],[OrderID]])&gt;0, "Yes", "No")</f>
        <v>No</v>
      </c>
      <c r="W2770" s="19">
        <f>IF(Orders_CLEAN[[#This Row],[Returned]]="Yes",1,0)</f>
        <v>0</v>
      </c>
    </row>
    <row r="2771" spans="1:23" x14ac:dyDescent="0.2">
      <c r="A2771" t="s">
        <v>3731</v>
      </c>
      <c r="B2771" s="5">
        <v>45607</v>
      </c>
      <c r="C2771" s="5" t="str">
        <f>IF(Orders_CLEAN[[#This Row],[Quantity]]="", "Quantity Error!", "Q"&amp;ROUNDUP(MONTH(Orders_CLEAN[[#This Row],[OrderDate]])/3,0))</f>
        <v>Q4</v>
      </c>
      <c r="D2771" t="s">
        <v>126</v>
      </c>
      <c r="E2771" t="str">
        <f>_xlfn.XLOOKUP(Orders_CLEAN[[#This Row],[CustomerID]],Customers[CustomerID],Customers[CustomerName])</f>
        <v>Sipho Molefe</v>
      </c>
      <c r="F2771" t="s">
        <v>155</v>
      </c>
      <c r="G2771" t="str">
        <f>_xlfn.XLOOKUP(Orders_CLEAN[[#This Row],[ProductID]],Products[ProductID],Products[ProductName])</f>
        <v>Monitors Model 1</v>
      </c>
      <c r="H2771" t="str">
        <f>_xlfn.XLOOKUP(Orders_CLEAN[[#This Row],[ProductName]],Products[ProductName],Products[Category])</f>
        <v>Technology</v>
      </c>
      <c r="I2771" s="6">
        <f>_xlfn.XLOOKUP(Orders_CLEAN[[#This Row],[ProductID]],Products[ProductID],Products[Cost])</f>
        <v>757.28</v>
      </c>
      <c r="J2771">
        <v>8</v>
      </c>
      <c r="K2771" s="6">
        <v>1165.56</v>
      </c>
      <c r="L2771" s="7">
        <v>0.05</v>
      </c>
      <c r="M2771" t="s">
        <v>13</v>
      </c>
      <c r="N2771" t="s">
        <v>31</v>
      </c>
      <c r="O2771" t="str">
        <f>_xlfn.XLOOKUP(Orders_CLEAN[[#This Row],[Region]],Region_lookup[RegionCode],Region_lookup[RegionName])</f>
        <v>Gauteng</v>
      </c>
      <c r="P2771" t="s">
        <v>32</v>
      </c>
      <c r="Q2771" t="str">
        <f>_xlfn.XLOOKUP(Orders_CLEAN[[#This Row],[EmployeeID]],Employees[EmployeeID],Employees[EmployeeName])</f>
        <v>Nomvula Mokoena</v>
      </c>
      <c r="R2771" s="8">
        <f>Orders_CLEAN[[#This Row],[Quantity]]*Orders_CLEAN[[#This Row],[UnitPrice]]*(1-Orders_CLEAN[[#This Row],[Discount]])</f>
        <v>8858.2559999999994</v>
      </c>
      <c r="S2771" s="8">
        <f>Orders_CLEAN[[#This Row],[Cost]]*Orders_CLEAN[[#This Row],[Quantity]]</f>
        <v>6058.24</v>
      </c>
      <c r="T2771" s="8">
        <f>Orders_CLEAN[[#This Row],[LineTotal]]-Orders_CLEAN[[#This Row],[LineCost]]</f>
        <v>2800.0159999999996</v>
      </c>
      <c r="U2771" s="8" t="str">
        <f>IFERROR(IF(Orders_CLEAN[[#This Row],[Profit]]/Orders_CLEAN[[#This Row],[LineTotal]]&gt;0.3, "High", IF(Orders_CLEAN[[#This Row],[Profit]]/Orders_CLEAN[[#This Row],[LineTotal]]&gt;=0.15, "Medium", "Low")), "Quantity Error!")</f>
        <v>High</v>
      </c>
      <c r="V2771" s="8" t="str">
        <f>IF(COUNTIF(Returns[OrderID], Orders_CLEAN[[#This Row],[OrderID]])&gt;0, "Yes", "No")</f>
        <v>No</v>
      </c>
      <c r="W2771" s="19">
        <f>IF(Orders_CLEAN[[#This Row],[Returned]]="Yes",1,0)</f>
        <v>0</v>
      </c>
    </row>
    <row r="2772" spans="1:23" x14ac:dyDescent="0.2">
      <c r="A2772" t="s">
        <v>3732</v>
      </c>
      <c r="B2772" s="5">
        <v>45347</v>
      </c>
      <c r="C2772" s="5" t="str">
        <f>IF(Orders_CLEAN[[#This Row],[Quantity]]="", "Quantity Error!", "Q"&amp;ROUNDUP(MONTH(Orders_CLEAN[[#This Row],[OrderDate]])/3,0))</f>
        <v>Q1</v>
      </c>
      <c r="D2772" t="s">
        <v>342</v>
      </c>
      <c r="E2772" t="str">
        <f>_xlfn.XLOOKUP(Orders_CLEAN[[#This Row],[CustomerID]],Customers[CustomerID],Customers[CustomerName])</f>
        <v>Nomsa Sithole</v>
      </c>
      <c r="F2772" t="s">
        <v>297</v>
      </c>
      <c r="G2772" t="str">
        <f>_xlfn.XLOOKUP(Orders_CLEAN[[#This Row],[ProductID]],Products[ProductID],Products[ProductName])</f>
        <v>Laptops Model 2</v>
      </c>
      <c r="H2772" t="str">
        <f>_xlfn.XLOOKUP(Orders_CLEAN[[#This Row],[ProductName]],Products[ProductName],Products[Category])</f>
        <v>Technology</v>
      </c>
      <c r="I2772" s="6">
        <f>_xlfn.XLOOKUP(Orders_CLEAN[[#This Row],[ProductID]],Products[ProductID],Products[Cost])</f>
        <v>55.26</v>
      </c>
      <c r="J2772">
        <v>8</v>
      </c>
      <c r="K2772" s="6">
        <v>112.32</v>
      </c>
      <c r="L2772" s="7">
        <v>0.05</v>
      </c>
      <c r="M2772" t="s">
        <v>27</v>
      </c>
      <c r="N2772" t="s">
        <v>21</v>
      </c>
      <c r="O2772" t="str">
        <f>_xlfn.XLOOKUP(Orders_CLEAN[[#This Row],[Region]],Region_lookup[RegionCode],Region_lookup[RegionName])</f>
        <v>KwaZulu-Natal</v>
      </c>
      <c r="P2772" t="s">
        <v>22</v>
      </c>
      <c r="Q2772" t="str">
        <f>_xlfn.XLOOKUP(Orders_CLEAN[[#This Row],[EmployeeID]],Employees[EmployeeID],Employees[EmployeeName])</f>
        <v>Thabo Le Roux</v>
      </c>
      <c r="R2772" s="8">
        <f>Orders_CLEAN[[#This Row],[Quantity]]*Orders_CLEAN[[#This Row],[UnitPrice]]*(1-Orders_CLEAN[[#This Row],[Discount]])</f>
        <v>853.63199999999995</v>
      </c>
      <c r="S2772" s="8">
        <f>Orders_CLEAN[[#This Row],[Cost]]*Orders_CLEAN[[#This Row],[Quantity]]</f>
        <v>442.08</v>
      </c>
      <c r="T2772" s="8">
        <f>Orders_CLEAN[[#This Row],[LineTotal]]-Orders_CLEAN[[#This Row],[LineCost]]</f>
        <v>411.55199999999996</v>
      </c>
      <c r="U2772" s="8" t="str">
        <f>IFERROR(IF(Orders_CLEAN[[#This Row],[Profit]]/Orders_CLEAN[[#This Row],[LineTotal]]&gt;0.3, "High", IF(Orders_CLEAN[[#This Row],[Profit]]/Orders_CLEAN[[#This Row],[LineTotal]]&gt;=0.15, "Medium", "Low")), "Quantity Error!")</f>
        <v>High</v>
      </c>
      <c r="V2772" s="8" t="str">
        <f>IF(COUNTIF(Returns[OrderID], Orders_CLEAN[[#This Row],[OrderID]])&gt;0, "Yes", "No")</f>
        <v>No</v>
      </c>
      <c r="W2772" s="19">
        <f>IF(Orders_CLEAN[[#This Row],[Returned]]="Yes",1,0)</f>
        <v>0</v>
      </c>
    </row>
    <row r="2773" spans="1:23" x14ac:dyDescent="0.2">
      <c r="A2773" t="s">
        <v>3733</v>
      </c>
      <c r="B2773" s="5">
        <v>45781</v>
      </c>
      <c r="C2773" s="5" t="str">
        <f>IF(Orders_CLEAN[[#This Row],[Quantity]]="", "Quantity Error!", "Q"&amp;ROUNDUP(MONTH(Orders_CLEAN[[#This Row],[OrderDate]])/3,0))</f>
        <v>Q2</v>
      </c>
      <c r="D2773" t="s">
        <v>113</v>
      </c>
      <c r="E2773" t="str">
        <f>_xlfn.XLOOKUP(Orders_CLEAN[[#This Row],[CustomerID]],Customers[CustomerID],Customers[CustomerName])</f>
        <v>Johan Van Der Merwe</v>
      </c>
      <c r="F2773" t="s">
        <v>19</v>
      </c>
      <c r="G2773" t="str">
        <f>_xlfn.XLOOKUP(Orders_CLEAN[[#This Row],[ProductID]],Products[ProductID],Products[ProductName])</f>
        <v>Accessories Model 4</v>
      </c>
      <c r="H2773" t="str">
        <f>_xlfn.XLOOKUP(Orders_CLEAN[[#This Row],[ProductName]],Products[ProductName],Products[Category])</f>
        <v>Technology</v>
      </c>
      <c r="I2773" s="6">
        <f>_xlfn.XLOOKUP(Orders_CLEAN[[#This Row],[ProductID]],Products[ProductID],Products[Cost])</f>
        <v>685.08</v>
      </c>
      <c r="J2773">
        <v>9</v>
      </c>
      <c r="K2773" s="6">
        <v>921.01</v>
      </c>
      <c r="L2773" s="7">
        <v>0</v>
      </c>
      <c r="M2773" t="s">
        <v>13</v>
      </c>
      <c r="N2773" t="s">
        <v>14</v>
      </c>
      <c r="O2773" t="str">
        <f>_xlfn.XLOOKUP(Orders_CLEAN[[#This Row],[Region]],Region_lookup[RegionCode],Region_lookup[RegionName])</f>
        <v>Western Cape</v>
      </c>
      <c r="P2773" t="s">
        <v>93</v>
      </c>
      <c r="Q2773" t="str">
        <f>_xlfn.XLOOKUP(Orders_CLEAN[[#This Row],[EmployeeID]],Employees[EmployeeID],Employees[EmployeeName])</f>
        <v>Anja Zulu</v>
      </c>
      <c r="R2773" s="8">
        <f>Orders_CLEAN[[#This Row],[Quantity]]*Orders_CLEAN[[#This Row],[UnitPrice]]*(1-Orders_CLEAN[[#This Row],[Discount]])</f>
        <v>8289.09</v>
      </c>
      <c r="S2773" s="8">
        <f>Orders_CLEAN[[#This Row],[Cost]]*Orders_CLEAN[[#This Row],[Quantity]]</f>
        <v>6165.72</v>
      </c>
      <c r="T2773" s="8">
        <f>Orders_CLEAN[[#This Row],[LineTotal]]-Orders_CLEAN[[#This Row],[LineCost]]</f>
        <v>2123.37</v>
      </c>
      <c r="U2773" s="8" t="str">
        <f>IFERROR(IF(Orders_CLEAN[[#This Row],[Profit]]/Orders_CLEAN[[#This Row],[LineTotal]]&gt;0.3, "High", IF(Orders_CLEAN[[#This Row],[Profit]]/Orders_CLEAN[[#This Row],[LineTotal]]&gt;=0.15, "Medium", "Low")), "Quantity Error!")</f>
        <v>Medium</v>
      </c>
      <c r="V2773" s="8" t="str">
        <f>IF(COUNTIF(Returns[OrderID], Orders_CLEAN[[#This Row],[OrderID]])&gt;0, "Yes", "No")</f>
        <v>No</v>
      </c>
      <c r="W2773" s="19">
        <f>IF(Orders_CLEAN[[#This Row],[Returned]]="Yes",1,0)</f>
        <v>0</v>
      </c>
    </row>
    <row r="2774" spans="1:23" x14ac:dyDescent="0.2">
      <c r="A2774" t="s">
        <v>3734</v>
      </c>
      <c r="B2774" s="5">
        <v>45716</v>
      </c>
      <c r="C2774" s="5" t="str">
        <f>IF(Orders_CLEAN[[#This Row],[Quantity]]="", "Quantity Error!", "Q"&amp;ROUNDUP(MONTH(Orders_CLEAN[[#This Row],[OrderDate]])/3,0))</f>
        <v>Q1</v>
      </c>
      <c r="D2774" t="s">
        <v>210</v>
      </c>
      <c r="E2774" t="str">
        <f>_xlfn.XLOOKUP(Orders_CLEAN[[#This Row],[CustomerID]],Customers[CustomerID],Customers[CustomerName])</f>
        <v>Riaan Kruger</v>
      </c>
      <c r="F2774" t="s">
        <v>166</v>
      </c>
      <c r="G2774" t="str">
        <f>_xlfn.XLOOKUP(Orders_CLEAN[[#This Row],[ProductID]],Products[ProductID],Products[ProductName])</f>
        <v>Monitors Model 2</v>
      </c>
      <c r="H2774" t="str">
        <f>_xlfn.XLOOKUP(Orders_CLEAN[[#This Row],[ProductName]],Products[ProductName],Products[Category])</f>
        <v>Technology</v>
      </c>
      <c r="I2774" s="6">
        <f>_xlfn.XLOOKUP(Orders_CLEAN[[#This Row],[ProductID]],Products[ProductID],Products[Cost])</f>
        <v>396.64</v>
      </c>
      <c r="J2774">
        <v>1</v>
      </c>
      <c r="K2774" s="6">
        <v>532.41999999999996</v>
      </c>
      <c r="L2774" s="7">
        <v>0.2</v>
      </c>
      <c r="M2774" t="s">
        <v>13</v>
      </c>
      <c r="N2774" t="s">
        <v>31</v>
      </c>
      <c r="O2774" t="str">
        <f>_xlfn.XLOOKUP(Orders_CLEAN[[#This Row],[Region]],Region_lookup[RegionCode],Region_lookup[RegionName])</f>
        <v>Gauteng</v>
      </c>
      <c r="P2774" t="s">
        <v>52</v>
      </c>
      <c r="Q2774" t="str">
        <f>_xlfn.XLOOKUP(Orders_CLEAN[[#This Row],[EmployeeID]],Employees[EmployeeID],Employees[EmployeeName])</f>
        <v>Precious Mbatha</v>
      </c>
      <c r="R2774" s="8">
        <f>Orders_CLEAN[[#This Row],[Quantity]]*Orders_CLEAN[[#This Row],[UnitPrice]]*(1-Orders_CLEAN[[#This Row],[Discount]])</f>
        <v>425.93599999999998</v>
      </c>
      <c r="S2774" s="8">
        <f>Orders_CLEAN[[#This Row],[Cost]]*Orders_CLEAN[[#This Row],[Quantity]]</f>
        <v>396.64</v>
      </c>
      <c r="T2774" s="8">
        <f>Orders_CLEAN[[#This Row],[LineTotal]]-Orders_CLEAN[[#This Row],[LineCost]]</f>
        <v>29.295999999999992</v>
      </c>
      <c r="U2774" s="8" t="str">
        <f>IFERROR(IF(Orders_CLEAN[[#This Row],[Profit]]/Orders_CLEAN[[#This Row],[LineTotal]]&gt;0.3, "High", IF(Orders_CLEAN[[#This Row],[Profit]]/Orders_CLEAN[[#This Row],[LineTotal]]&gt;=0.15, "Medium", "Low")), "Quantity Error!")</f>
        <v>Low</v>
      </c>
      <c r="V2774" s="8" t="str">
        <f>IF(COUNTIF(Returns[OrderID], Orders_CLEAN[[#This Row],[OrderID]])&gt;0, "Yes", "No")</f>
        <v>No</v>
      </c>
      <c r="W2774" s="19">
        <f>IF(Orders_CLEAN[[#This Row],[Returned]]="Yes",1,0)</f>
        <v>0</v>
      </c>
    </row>
    <row r="2775" spans="1:23" x14ac:dyDescent="0.2">
      <c r="A2775" t="s">
        <v>3735</v>
      </c>
      <c r="B2775" s="5">
        <v>45658</v>
      </c>
      <c r="C2775" s="5" t="str">
        <f>IF(Orders_CLEAN[[#This Row],[Quantity]]="", "Quantity Error!", "Q"&amp;ROUNDUP(MONTH(Orders_CLEAN[[#This Row],[OrderDate]])/3,0))</f>
        <v>Q1</v>
      </c>
      <c r="D2775" t="s">
        <v>306</v>
      </c>
      <c r="E2775" t="str">
        <f>_xlfn.XLOOKUP(Orders_CLEAN[[#This Row],[CustomerID]],Customers[CustomerID],Customers[CustomerName])</f>
        <v>Francois Mahlangu</v>
      </c>
      <c r="F2775" t="s">
        <v>192</v>
      </c>
      <c r="G2775" t="str">
        <f>_xlfn.XLOOKUP(Orders_CLEAN[[#This Row],[ProductID]],Products[ProductID],Products[ProductName])</f>
        <v>Laptops Model 1</v>
      </c>
      <c r="H2775" t="str">
        <f>_xlfn.XLOOKUP(Orders_CLEAN[[#This Row],[ProductName]],Products[ProductName],Products[Category])</f>
        <v>Technology</v>
      </c>
      <c r="I2775" s="6">
        <f>_xlfn.XLOOKUP(Orders_CLEAN[[#This Row],[ProductID]],Products[ProductID],Products[Cost])</f>
        <v>732.63</v>
      </c>
      <c r="J2775">
        <v>8</v>
      </c>
      <c r="K2775" s="6">
        <v>1069.8599999999999</v>
      </c>
      <c r="L2775" s="7">
        <v>0.2</v>
      </c>
      <c r="M2775" t="s">
        <v>13</v>
      </c>
      <c r="N2775" t="s">
        <v>14</v>
      </c>
      <c r="O2775" t="str">
        <f>_xlfn.XLOOKUP(Orders_CLEAN[[#This Row],[Region]],Region_lookup[RegionCode],Region_lookup[RegionName])</f>
        <v>Western Cape</v>
      </c>
      <c r="P2775" t="s">
        <v>82</v>
      </c>
      <c r="Q2775" t="str">
        <f>_xlfn.XLOOKUP(Orders_CLEAN[[#This Row],[EmployeeID]],Employees[EmployeeID],Employees[EmployeeName])</f>
        <v>Thabo Pretorius</v>
      </c>
      <c r="R2775" s="8">
        <f>Orders_CLEAN[[#This Row],[Quantity]]*Orders_CLEAN[[#This Row],[UnitPrice]]*(1-Orders_CLEAN[[#This Row],[Discount]])</f>
        <v>6847.1039999999994</v>
      </c>
      <c r="S2775" s="8">
        <f>Orders_CLEAN[[#This Row],[Cost]]*Orders_CLEAN[[#This Row],[Quantity]]</f>
        <v>5861.04</v>
      </c>
      <c r="T2775" s="8">
        <f>Orders_CLEAN[[#This Row],[LineTotal]]-Orders_CLEAN[[#This Row],[LineCost]]</f>
        <v>986.0639999999994</v>
      </c>
      <c r="U2775" s="8" t="str">
        <f>IFERROR(IF(Orders_CLEAN[[#This Row],[Profit]]/Orders_CLEAN[[#This Row],[LineTotal]]&gt;0.3, "High", IF(Orders_CLEAN[[#This Row],[Profit]]/Orders_CLEAN[[#This Row],[LineTotal]]&gt;=0.15, "Medium", "Low")), "Quantity Error!")</f>
        <v>Low</v>
      </c>
      <c r="V2775" s="8" t="str">
        <f>IF(COUNTIF(Returns[OrderID], Orders_CLEAN[[#This Row],[OrderID]])&gt;0, "Yes", "No")</f>
        <v>No</v>
      </c>
      <c r="W2775" s="19">
        <f>IF(Orders_CLEAN[[#This Row],[Returned]]="Yes",1,0)</f>
        <v>0</v>
      </c>
    </row>
    <row r="2776" spans="1:23" x14ac:dyDescent="0.2">
      <c r="A2776" t="s">
        <v>3736</v>
      </c>
      <c r="B2776" s="5">
        <v>45429</v>
      </c>
      <c r="C2776" s="5" t="str">
        <f>IF(Orders_CLEAN[[#This Row],[Quantity]]="", "Quantity Error!", "Q"&amp;ROUNDUP(MONTH(Orders_CLEAN[[#This Row],[OrderDate]])/3,0))</f>
        <v>Q2</v>
      </c>
      <c r="D2776" t="s">
        <v>54</v>
      </c>
      <c r="E2776" t="str">
        <f>_xlfn.XLOOKUP(Orders_CLEAN[[#This Row],[CustomerID]],Customers[CustomerID],Customers[CustomerName])</f>
        <v>Precious Venter</v>
      </c>
      <c r="F2776" t="s">
        <v>174</v>
      </c>
      <c r="G2776" t="str">
        <f>_xlfn.XLOOKUP(Orders_CLEAN[[#This Row],[ProductID]],Products[ProductID],Products[ProductName])</f>
        <v>Printers Model 4</v>
      </c>
      <c r="H2776" t="str">
        <f>_xlfn.XLOOKUP(Orders_CLEAN[[#This Row],[ProductName]],Products[ProductName],Products[Category])</f>
        <v>Technology</v>
      </c>
      <c r="I2776" s="6">
        <f>_xlfn.XLOOKUP(Orders_CLEAN[[#This Row],[ProductID]],Products[ProductID],Products[Cost])</f>
        <v>83.72</v>
      </c>
      <c r="J2776">
        <v>5</v>
      </c>
      <c r="K2776" s="6">
        <v>143.57</v>
      </c>
      <c r="L2776" s="7">
        <v>0</v>
      </c>
      <c r="M2776" t="s">
        <v>36</v>
      </c>
      <c r="N2776" t="s">
        <v>21</v>
      </c>
      <c r="O2776" t="str">
        <f>_xlfn.XLOOKUP(Orders_CLEAN[[#This Row],[Region]],Region_lookup[RegionCode],Region_lookup[RegionName])</f>
        <v>KwaZulu-Natal</v>
      </c>
      <c r="P2776" t="s">
        <v>22</v>
      </c>
      <c r="Q2776" t="str">
        <f>_xlfn.XLOOKUP(Orders_CLEAN[[#This Row],[EmployeeID]],Employees[EmployeeID],Employees[EmployeeName])</f>
        <v>Thabo Le Roux</v>
      </c>
      <c r="R2776" s="8">
        <f>Orders_CLEAN[[#This Row],[Quantity]]*Orders_CLEAN[[#This Row],[UnitPrice]]*(1-Orders_CLEAN[[#This Row],[Discount]])</f>
        <v>717.84999999999991</v>
      </c>
      <c r="S2776" s="8">
        <f>Orders_CLEAN[[#This Row],[Cost]]*Orders_CLEAN[[#This Row],[Quantity]]</f>
        <v>418.6</v>
      </c>
      <c r="T2776" s="8">
        <f>Orders_CLEAN[[#This Row],[LineTotal]]-Orders_CLEAN[[#This Row],[LineCost]]</f>
        <v>299.24999999999989</v>
      </c>
      <c r="U2776" s="8" t="str">
        <f>IFERROR(IF(Orders_CLEAN[[#This Row],[Profit]]/Orders_CLEAN[[#This Row],[LineTotal]]&gt;0.3, "High", IF(Orders_CLEAN[[#This Row],[Profit]]/Orders_CLEAN[[#This Row],[LineTotal]]&gt;=0.15, "Medium", "Low")), "Quantity Error!")</f>
        <v>High</v>
      </c>
      <c r="V2776" s="8" t="str">
        <f>IF(COUNTIF(Returns[OrderID], Orders_CLEAN[[#This Row],[OrderID]])&gt;0, "Yes", "No")</f>
        <v>No</v>
      </c>
      <c r="W2776" s="19">
        <f>IF(Orders_CLEAN[[#This Row],[Returned]]="Yes",1,0)</f>
        <v>0</v>
      </c>
    </row>
    <row r="2777" spans="1:23" x14ac:dyDescent="0.2">
      <c r="A2777" t="s">
        <v>3737</v>
      </c>
      <c r="B2777" s="5">
        <v>45462</v>
      </c>
      <c r="C2777" s="5" t="str">
        <f>IF(Orders_CLEAN[[#This Row],[Quantity]]="", "Quantity Error!", "Q"&amp;ROUNDUP(MONTH(Orders_CLEAN[[#This Row],[OrderDate]])/3,0))</f>
        <v>Q2</v>
      </c>
      <c r="D2777" t="s">
        <v>404</v>
      </c>
      <c r="E2777" t="str">
        <f>_xlfn.XLOOKUP(Orders_CLEAN[[#This Row],[CustomerID]],Customers[CustomerID],Customers[CustomerName])</f>
        <v>Riaan Botha</v>
      </c>
      <c r="F2777" t="s">
        <v>139</v>
      </c>
      <c r="G2777" t="str">
        <f>_xlfn.XLOOKUP(Orders_CLEAN[[#This Row],[ProductID]],Products[ProductID],Products[ProductName])</f>
        <v>Envelopes Model 3</v>
      </c>
      <c r="H2777" t="str">
        <f>_xlfn.XLOOKUP(Orders_CLEAN[[#This Row],[ProductName]],Products[ProductName],Products[Category])</f>
        <v>Office Supplies</v>
      </c>
      <c r="I2777" s="6">
        <f>_xlfn.XLOOKUP(Orders_CLEAN[[#This Row],[ProductID]],Products[ProductID],Products[Cost])</f>
        <v>110.07</v>
      </c>
      <c r="J2777">
        <v>8</v>
      </c>
      <c r="K2777" s="6">
        <v>193.99</v>
      </c>
      <c r="L2777" s="7">
        <v>0</v>
      </c>
      <c r="M2777" t="s">
        <v>36</v>
      </c>
      <c r="N2777" t="s">
        <v>21</v>
      </c>
      <c r="O2777" t="str">
        <f>_xlfn.XLOOKUP(Orders_CLEAN[[#This Row],[Region]],Region_lookup[RegionCode],Region_lookup[RegionName])</f>
        <v>KwaZulu-Natal</v>
      </c>
      <c r="P2777" t="s">
        <v>97</v>
      </c>
      <c r="Q2777" t="str">
        <f>_xlfn.XLOOKUP(Orders_CLEAN[[#This Row],[EmployeeID]],Employees[EmployeeID],Employees[EmployeeName])</f>
        <v>Bongani Sithole</v>
      </c>
      <c r="R2777" s="8">
        <f>Orders_CLEAN[[#This Row],[Quantity]]*Orders_CLEAN[[#This Row],[UnitPrice]]*(1-Orders_CLEAN[[#This Row],[Discount]])</f>
        <v>1551.92</v>
      </c>
      <c r="S2777" s="8">
        <f>Orders_CLEAN[[#This Row],[Cost]]*Orders_CLEAN[[#This Row],[Quantity]]</f>
        <v>880.56</v>
      </c>
      <c r="T2777" s="8">
        <f>Orders_CLEAN[[#This Row],[LineTotal]]-Orders_CLEAN[[#This Row],[LineCost]]</f>
        <v>671.36000000000013</v>
      </c>
      <c r="U2777" s="8" t="str">
        <f>IFERROR(IF(Orders_CLEAN[[#This Row],[Profit]]/Orders_CLEAN[[#This Row],[LineTotal]]&gt;0.3, "High", IF(Orders_CLEAN[[#This Row],[Profit]]/Orders_CLEAN[[#This Row],[LineTotal]]&gt;=0.15, "Medium", "Low")), "Quantity Error!")</f>
        <v>High</v>
      </c>
      <c r="V2777" s="8" t="str">
        <f>IF(COUNTIF(Returns[OrderID], Orders_CLEAN[[#This Row],[OrderID]])&gt;0, "Yes", "No")</f>
        <v>No</v>
      </c>
      <c r="W2777" s="19">
        <f>IF(Orders_CLEAN[[#This Row],[Returned]]="Yes",1,0)</f>
        <v>0</v>
      </c>
    </row>
    <row r="2778" spans="1:23" x14ac:dyDescent="0.2">
      <c r="A2778" t="s">
        <v>3738</v>
      </c>
      <c r="B2778" s="5">
        <v>45302</v>
      </c>
      <c r="C2778" s="5" t="str">
        <f>IF(Orders_CLEAN[[#This Row],[Quantity]]="", "Quantity Error!", "Q"&amp;ROUNDUP(MONTH(Orders_CLEAN[[#This Row],[OrderDate]])/3,0))</f>
        <v>Q1</v>
      </c>
      <c r="D2778" t="s">
        <v>338</v>
      </c>
      <c r="E2778" t="str">
        <f>_xlfn.XLOOKUP(Orders_CLEAN[[#This Row],[CustomerID]],Customers[CustomerID],Customers[CustomerName])</f>
        <v>Palesa Khumalo</v>
      </c>
      <c r="F2778" t="s">
        <v>231</v>
      </c>
      <c r="G2778" t="str">
        <f>_xlfn.XLOOKUP(Orders_CLEAN[[#This Row],[ProductID]],Products[ProductID],Products[ProductName])</f>
        <v>Accessories Model 2</v>
      </c>
      <c r="H2778" t="str">
        <f>_xlfn.XLOOKUP(Orders_CLEAN[[#This Row],[ProductName]],Products[ProductName],Products[Category])</f>
        <v>Technology</v>
      </c>
      <c r="I2778" s="6">
        <f>_xlfn.XLOOKUP(Orders_CLEAN[[#This Row],[ProductID]],Products[ProductID],Products[Cost])</f>
        <v>31.01</v>
      </c>
      <c r="J2778">
        <v>4</v>
      </c>
      <c r="K2778" s="6">
        <v>49.68</v>
      </c>
      <c r="L2778" s="7">
        <v>0.15</v>
      </c>
      <c r="M2778" t="s">
        <v>13</v>
      </c>
      <c r="N2778" t="s">
        <v>21</v>
      </c>
      <c r="O2778" t="str">
        <f>_xlfn.XLOOKUP(Orders_CLEAN[[#This Row],[Region]],Region_lookup[RegionCode],Region_lookup[RegionName])</f>
        <v>KwaZulu-Natal</v>
      </c>
      <c r="P2778" t="s">
        <v>170</v>
      </c>
      <c r="Q2778" t="str">
        <f>_xlfn.XLOOKUP(Orders_CLEAN[[#This Row],[EmployeeID]],Employees[EmployeeID],Employees[EmployeeName])</f>
        <v>Nomvula Le Roux</v>
      </c>
      <c r="R2778" s="8">
        <f>Orders_CLEAN[[#This Row],[Quantity]]*Orders_CLEAN[[#This Row],[UnitPrice]]*(1-Orders_CLEAN[[#This Row],[Discount]])</f>
        <v>168.91200000000001</v>
      </c>
      <c r="S2778" s="8">
        <f>Orders_CLEAN[[#This Row],[Cost]]*Orders_CLEAN[[#This Row],[Quantity]]</f>
        <v>124.04</v>
      </c>
      <c r="T2778" s="8">
        <f>Orders_CLEAN[[#This Row],[LineTotal]]-Orders_CLEAN[[#This Row],[LineCost]]</f>
        <v>44.872</v>
      </c>
      <c r="U2778" s="8" t="str">
        <f>IFERROR(IF(Orders_CLEAN[[#This Row],[Profit]]/Orders_CLEAN[[#This Row],[LineTotal]]&gt;0.3, "High", IF(Orders_CLEAN[[#This Row],[Profit]]/Orders_CLEAN[[#This Row],[LineTotal]]&gt;=0.15, "Medium", "Low")), "Quantity Error!")</f>
        <v>Medium</v>
      </c>
      <c r="V2778" s="8" t="str">
        <f>IF(COUNTIF(Returns[OrderID], Orders_CLEAN[[#This Row],[OrderID]])&gt;0, "Yes", "No")</f>
        <v>No</v>
      </c>
      <c r="W2778" s="19">
        <f>IF(Orders_CLEAN[[#This Row],[Returned]]="Yes",1,0)</f>
        <v>0</v>
      </c>
    </row>
    <row r="2779" spans="1:23" x14ac:dyDescent="0.2">
      <c r="A2779" t="s">
        <v>3739</v>
      </c>
      <c r="B2779" s="5">
        <v>45832</v>
      </c>
      <c r="C2779" s="5" t="str">
        <f>IF(Orders_CLEAN[[#This Row],[Quantity]]="", "Quantity Error!", "Q"&amp;ROUNDUP(MONTH(Orders_CLEAN[[#This Row],[OrderDate]])/3,0))</f>
        <v>Q2</v>
      </c>
      <c r="D2779" t="s">
        <v>135</v>
      </c>
      <c r="E2779" t="str">
        <f>_xlfn.XLOOKUP(Orders_CLEAN[[#This Row],[CustomerID]],Customers[CustomerID],Customers[CustomerName])</f>
        <v>Nomvula Mbatha</v>
      </c>
      <c r="F2779" t="s">
        <v>195</v>
      </c>
      <c r="G2779" t="str">
        <f>_xlfn.XLOOKUP(Orders_CLEAN[[#This Row],[ProductID]],Products[ProductID],Products[ProductName])</f>
        <v>Printers Model 2</v>
      </c>
      <c r="H2779" t="str">
        <f>_xlfn.XLOOKUP(Orders_CLEAN[[#This Row],[ProductName]],Products[ProductName],Products[Category])</f>
        <v>Technology</v>
      </c>
      <c r="I2779" s="6">
        <f>_xlfn.XLOOKUP(Orders_CLEAN[[#This Row],[ProductID]],Products[ProductID],Products[Cost])</f>
        <v>338.21</v>
      </c>
      <c r="J2779">
        <v>1</v>
      </c>
      <c r="K2779" s="6">
        <v>661.25</v>
      </c>
      <c r="L2779" s="7">
        <v>0.05</v>
      </c>
      <c r="M2779" t="s">
        <v>27</v>
      </c>
      <c r="N2779" t="s">
        <v>47</v>
      </c>
      <c r="O2779" t="str">
        <f>_xlfn.XLOOKUP(Orders_CLEAN[[#This Row],[Region]],Region_lookup[RegionCode],Region_lookup[RegionName])</f>
        <v>Eastern Cape</v>
      </c>
      <c r="P2779" t="s">
        <v>58</v>
      </c>
      <c r="Q2779" t="str">
        <f>_xlfn.XLOOKUP(Orders_CLEAN[[#This Row],[EmployeeID]],Employees[EmployeeID],Employees[EmployeeName])</f>
        <v>Palesa Steyn</v>
      </c>
      <c r="R2779" s="8">
        <f>Orders_CLEAN[[#This Row],[Quantity]]*Orders_CLEAN[[#This Row],[UnitPrice]]*(1-Orders_CLEAN[[#This Row],[Discount]])</f>
        <v>628.1875</v>
      </c>
      <c r="S2779" s="8">
        <f>Orders_CLEAN[[#This Row],[Cost]]*Orders_CLEAN[[#This Row],[Quantity]]</f>
        <v>338.21</v>
      </c>
      <c r="T2779" s="8">
        <f>Orders_CLEAN[[#This Row],[LineTotal]]-Orders_CLEAN[[#This Row],[LineCost]]</f>
        <v>289.97750000000002</v>
      </c>
      <c r="U2779" s="8" t="str">
        <f>IFERROR(IF(Orders_CLEAN[[#This Row],[Profit]]/Orders_CLEAN[[#This Row],[LineTotal]]&gt;0.3, "High", IF(Orders_CLEAN[[#This Row],[Profit]]/Orders_CLEAN[[#This Row],[LineTotal]]&gt;=0.15, "Medium", "Low")), "Quantity Error!")</f>
        <v>High</v>
      </c>
      <c r="V2779" s="8" t="str">
        <f>IF(COUNTIF(Returns[OrderID], Orders_CLEAN[[#This Row],[OrderID]])&gt;0, "Yes", "No")</f>
        <v>No</v>
      </c>
      <c r="W2779" s="19">
        <f>IF(Orders_CLEAN[[#This Row],[Returned]]="Yes",1,0)</f>
        <v>0</v>
      </c>
    </row>
    <row r="2780" spans="1:23" x14ac:dyDescent="0.2">
      <c r="A2780" t="s">
        <v>3740</v>
      </c>
      <c r="B2780" s="5">
        <v>45576</v>
      </c>
      <c r="C2780" s="5" t="str">
        <f>IF(Orders_CLEAN[[#This Row],[Quantity]]="", "Quantity Error!", "Q"&amp;ROUNDUP(MONTH(Orders_CLEAN[[#This Row],[OrderDate]])/3,0))</f>
        <v>Q4</v>
      </c>
      <c r="D2780" t="s">
        <v>246</v>
      </c>
      <c r="E2780" t="str">
        <f>_xlfn.XLOOKUP(Orders_CLEAN[[#This Row],[CustomerID]],Customers[CustomerID],Customers[CustomerName])</f>
        <v>Precious Steyn</v>
      </c>
      <c r="F2780" t="s">
        <v>88</v>
      </c>
      <c r="G2780" t="str">
        <f>_xlfn.XLOOKUP(Orders_CLEAN[[#This Row],[ProductID]],Products[ProductID],Products[ProductName])</f>
        <v>Tables Model 2</v>
      </c>
      <c r="H2780" t="str">
        <f>_xlfn.XLOOKUP(Orders_CLEAN[[#This Row],[ProductName]],Products[ProductName],Products[Category])</f>
        <v>Furniture</v>
      </c>
      <c r="I2780" s="6">
        <f>_xlfn.XLOOKUP(Orders_CLEAN[[#This Row],[ProductID]],Products[ProductID],Products[Cost])</f>
        <v>752.53</v>
      </c>
      <c r="J2780">
        <v>4</v>
      </c>
      <c r="K2780" s="6">
        <v>1018.12</v>
      </c>
      <c r="L2780" s="7">
        <v>0</v>
      </c>
      <c r="M2780" t="s">
        <v>27</v>
      </c>
      <c r="N2780" t="s">
        <v>47</v>
      </c>
      <c r="O2780" t="str">
        <f>_xlfn.XLOOKUP(Orders_CLEAN[[#This Row],[Region]],Region_lookup[RegionCode],Region_lookup[RegionName])</f>
        <v>Eastern Cape</v>
      </c>
      <c r="P2780" t="s">
        <v>58</v>
      </c>
      <c r="Q2780" t="str">
        <f>_xlfn.XLOOKUP(Orders_CLEAN[[#This Row],[EmployeeID]],Employees[EmployeeID],Employees[EmployeeName])</f>
        <v>Palesa Steyn</v>
      </c>
      <c r="R2780" s="8">
        <f>Orders_CLEAN[[#This Row],[Quantity]]*Orders_CLEAN[[#This Row],[UnitPrice]]*(1-Orders_CLEAN[[#This Row],[Discount]])</f>
        <v>4072.48</v>
      </c>
      <c r="S2780" s="8">
        <f>Orders_CLEAN[[#This Row],[Cost]]*Orders_CLEAN[[#This Row],[Quantity]]</f>
        <v>3010.12</v>
      </c>
      <c r="T2780" s="8">
        <f>Orders_CLEAN[[#This Row],[LineTotal]]-Orders_CLEAN[[#This Row],[LineCost]]</f>
        <v>1062.3600000000001</v>
      </c>
      <c r="U2780" s="8" t="str">
        <f>IFERROR(IF(Orders_CLEAN[[#This Row],[Profit]]/Orders_CLEAN[[#This Row],[LineTotal]]&gt;0.3, "High", IF(Orders_CLEAN[[#This Row],[Profit]]/Orders_CLEAN[[#This Row],[LineTotal]]&gt;=0.15, "Medium", "Low")), "Quantity Error!")</f>
        <v>Medium</v>
      </c>
      <c r="V2780" s="8" t="str">
        <f>IF(COUNTIF(Returns[OrderID], Orders_CLEAN[[#This Row],[OrderID]])&gt;0, "Yes", "No")</f>
        <v>No</v>
      </c>
      <c r="W2780" s="19">
        <f>IF(Orders_CLEAN[[#This Row],[Returned]]="Yes",1,0)</f>
        <v>0</v>
      </c>
    </row>
    <row r="2781" spans="1:23" x14ac:dyDescent="0.2">
      <c r="A2781" t="s">
        <v>3741</v>
      </c>
      <c r="B2781" s="5">
        <v>45737</v>
      </c>
      <c r="C2781" s="5" t="str">
        <f>IF(Orders_CLEAN[[#This Row],[Quantity]]="", "Quantity Error!", "Q"&amp;ROUNDUP(MONTH(Orders_CLEAN[[#This Row],[OrderDate]])/3,0))</f>
        <v>Q1</v>
      </c>
      <c r="D2781" t="s">
        <v>313</v>
      </c>
      <c r="E2781" t="str">
        <f>_xlfn.XLOOKUP(Orders_CLEAN[[#This Row],[CustomerID]],Customers[CustomerID],Customers[CustomerName])</f>
        <v>Johan Pretorius</v>
      </c>
      <c r="F2781" t="s">
        <v>100</v>
      </c>
      <c r="G2781" t="str">
        <f>_xlfn.XLOOKUP(Orders_CLEAN[[#This Row],[ProductID]],Products[ProductID],Products[ProductName])</f>
        <v>Printers Model 1</v>
      </c>
      <c r="H2781" t="str">
        <f>_xlfn.XLOOKUP(Orders_CLEAN[[#This Row],[ProductName]],Products[ProductName],Products[Category])</f>
        <v>Technology</v>
      </c>
      <c r="I2781" s="6">
        <f>_xlfn.XLOOKUP(Orders_CLEAN[[#This Row],[ProductID]],Products[ProductID],Products[Cost])</f>
        <v>595.79999999999995</v>
      </c>
      <c r="J2781">
        <v>3</v>
      </c>
      <c r="K2781" s="6">
        <v>1280.18</v>
      </c>
      <c r="L2781" s="7">
        <v>0.05</v>
      </c>
      <c r="M2781" t="s">
        <v>27</v>
      </c>
      <c r="N2781" t="s">
        <v>21</v>
      </c>
      <c r="O2781" t="str">
        <f>_xlfn.XLOOKUP(Orders_CLEAN[[#This Row],[Region]],Region_lookup[RegionCode],Region_lookup[RegionName])</f>
        <v>KwaZulu-Natal</v>
      </c>
      <c r="P2781" t="s">
        <v>22</v>
      </c>
      <c r="Q2781" t="str">
        <f>_xlfn.XLOOKUP(Orders_CLEAN[[#This Row],[EmployeeID]],Employees[EmployeeID],Employees[EmployeeName])</f>
        <v>Thabo Le Roux</v>
      </c>
      <c r="R2781" s="8">
        <f>Orders_CLEAN[[#This Row],[Quantity]]*Orders_CLEAN[[#This Row],[UnitPrice]]*(1-Orders_CLEAN[[#This Row],[Discount]])</f>
        <v>3648.5129999999999</v>
      </c>
      <c r="S2781" s="8">
        <f>Orders_CLEAN[[#This Row],[Cost]]*Orders_CLEAN[[#This Row],[Quantity]]</f>
        <v>1787.3999999999999</v>
      </c>
      <c r="T2781" s="8">
        <f>Orders_CLEAN[[#This Row],[LineTotal]]-Orders_CLEAN[[#This Row],[LineCost]]</f>
        <v>1861.1130000000001</v>
      </c>
      <c r="U2781" s="8" t="str">
        <f>IFERROR(IF(Orders_CLEAN[[#This Row],[Profit]]/Orders_CLEAN[[#This Row],[LineTotal]]&gt;0.3, "High", IF(Orders_CLEAN[[#This Row],[Profit]]/Orders_CLEAN[[#This Row],[LineTotal]]&gt;=0.15, "Medium", "Low")), "Quantity Error!")</f>
        <v>High</v>
      </c>
      <c r="V2781" s="8" t="str">
        <f>IF(COUNTIF(Returns[OrderID], Orders_CLEAN[[#This Row],[OrderID]])&gt;0, "Yes", "No")</f>
        <v>No</v>
      </c>
      <c r="W2781" s="19">
        <f>IF(Orders_CLEAN[[#This Row],[Returned]]="Yes",1,0)</f>
        <v>0</v>
      </c>
    </row>
    <row r="2782" spans="1:23" x14ac:dyDescent="0.2">
      <c r="A2782" t="s">
        <v>3742</v>
      </c>
      <c r="B2782" s="5">
        <v>45335</v>
      </c>
      <c r="C2782" s="5" t="str">
        <f>IF(Orders_CLEAN[[#This Row],[Quantity]]="", "Quantity Error!", "Q"&amp;ROUNDUP(MONTH(Orders_CLEAN[[#This Row],[OrderDate]])/3,0))</f>
        <v>Q1</v>
      </c>
      <c r="D2782" t="s">
        <v>218</v>
      </c>
      <c r="E2782" t="str">
        <f>_xlfn.XLOOKUP(Orders_CLEAN[[#This Row],[CustomerID]],Customers[CustomerID],Customers[CustomerName])</f>
        <v>Anja Mbatha</v>
      </c>
      <c r="F2782" t="s">
        <v>92</v>
      </c>
      <c r="G2782" t="str">
        <f>_xlfn.XLOOKUP(Orders_CLEAN[[#This Row],[ProductID]],Products[ProductID],Products[ProductName])</f>
        <v>Accessories Model 3</v>
      </c>
      <c r="H2782" t="str">
        <f>_xlfn.XLOOKUP(Orders_CLEAN[[#This Row],[ProductName]],Products[ProductName],Products[Category])</f>
        <v>Technology</v>
      </c>
      <c r="I2782" s="6">
        <f>_xlfn.XLOOKUP(Orders_CLEAN[[#This Row],[ProductID]],Products[ProductID],Products[Cost])</f>
        <v>357.49</v>
      </c>
      <c r="J2782">
        <v>9</v>
      </c>
      <c r="K2782" s="6">
        <v>769.69</v>
      </c>
      <c r="L2782" s="7">
        <v>0.15</v>
      </c>
      <c r="M2782" t="s">
        <v>62</v>
      </c>
      <c r="N2782" t="s">
        <v>31</v>
      </c>
      <c r="O2782" t="str">
        <f>_xlfn.XLOOKUP(Orders_CLEAN[[#This Row],[Region]],Region_lookup[RegionCode],Region_lookup[RegionName])</f>
        <v>Gauteng</v>
      </c>
      <c r="P2782" t="s">
        <v>43</v>
      </c>
      <c r="Q2782" t="str">
        <f>_xlfn.XLOOKUP(Orders_CLEAN[[#This Row],[EmployeeID]],Employees[EmployeeID],Employees[EmployeeName])</f>
        <v>Thabo Dlamini</v>
      </c>
      <c r="R2782" s="8">
        <f>Orders_CLEAN[[#This Row],[Quantity]]*Orders_CLEAN[[#This Row],[UnitPrice]]*(1-Orders_CLEAN[[#This Row],[Discount]])</f>
        <v>5888.1285000000007</v>
      </c>
      <c r="S2782" s="8">
        <f>Orders_CLEAN[[#This Row],[Cost]]*Orders_CLEAN[[#This Row],[Quantity]]</f>
        <v>3217.41</v>
      </c>
      <c r="T2782" s="8">
        <f>Orders_CLEAN[[#This Row],[LineTotal]]-Orders_CLEAN[[#This Row],[LineCost]]</f>
        <v>2670.7185000000009</v>
      </c>
      <c r="U2782" s="8" t="str">
        <f>IFERROR(IF(Orders_CLEAN[[#This Row],[Profit]]/Orders_CLEAN[[#This Row],[LineTotal]]&gt;0.3, "High", IF(Orders_CLEAN[[#This Row],[Profit]]/Orders_CLEAN[[#This Row],[LineTotal]]&gt;=0.15, "Medium", "Low")), "Quantity Error!")</f>
        <v>High</v>
      </c>
      <c r="V2782" s="8" t="str">
        <f>IF(COUNTIF(Returns[OrderID], Orders_CLEAN[[#This Row],[OrderID]])&gt;0, "Yes", "No")</f>
        <v>No</v>
      </c>
      <c r="W2782" s="19">
        <f>IF(Orders_CLEAN[[#This Row],[Returned]]="Yes",1,0)</f>
        <v>0</v>
      </c>
    </row>
    <row r="2783" spans="1:23" x14ac:dyDescent="0.2">
      <c r="A2783" t="s">
        <v>3743</v>
      </c>
      <c r="B2783" s="5">
        <v>45833</v>
      </c>
      <c r="C2783" s="5" t="str">
        <f>IF(Orders_CLEAN[[#This Row],[Quantity]]="", "Quantity Error!", "Q"&amp;ROUNDUP(MONTH(Orders_CLEAN[[#This Row],[OrderDate]])/3,0))</f>
        <v>Q2</v>
      </c>
      <c r="D2783" t="s">
        <v>91</v>
      </c>
      <c r="E2783" t="str">
        <f>_xlfn.XLOOKUP(Orders_CLEAN[[#This Row],[CustomerID]],Customers[CustomerID],Customers[CustomerName])</f>
        <v>Werner Joubert</v>
      </c>
      <c r="F2783" t="s">
        <v>30</v>
      </c>
      <c r="G2783" t="str">
        <f>_xlfn.XLOOKUP(Orders_CLEAN[[#This Row],[ProductID]],Products[ProductID],Products[ProductName])</f>
        <v>Paper Model 4</v>
      </c>
      <c r="H2783" t="str">
        <f>_xlfn.XLOOKUP(Orders_CLEAN[[#This Row],[ProductName]],Products[ProductName],Products[Category])</f>
        <v>Office Supplies</v>
      </c>
      <c r="I2783" s="6">
        <f>_xlfn.XLOOKUP(Orders_CLEAN[[#This Row],[ProductID]],Products[ProductID],Products[Cost])</f>
        <v>528.29</v>
      </c>
      <c r="J2783">
        <v>6</v>
      </c>
      <c r="K2783" s="6">
        <v>798.12</v>
      </c>
      <c r="L2783" s="7">
        <v>0.1</v>
      </c>
      <c r="M2783" t="s">
        <v>36</v>
      </c>
      <c r="N2783" t="s">
        <v>14</v>
      </c>
      <c r="O2783" t="str">
        <f>_xlfn.XLOOKUP(Orders_CLEAN[[#This Row],[Region]],Region_lookup[RegionCode],Region_lookup[RegionName])</f>
        <v>Western Cape</v>
      </c>
      <c r="P2783" t="s">
        <v>82</v>
      </c>
      <c r="Q2783" t="str">
        <f>_xlfn.XLOOKUP(Orders_CLEAN[[#This Row],[EmployeeID]],Employees[EmployeeID],Employees[EmployeeName])</f>
        <v>Thabo Pretorius</v>
      </c>
      <c r="R2783" s="8">
        <f>Orders_CLEAN[[#This Row],[Quantity]]*Orders_CLEAN[[#This Row],[UnitPrice]]*(1-Orders_CLEAN[[#This Row],[Discount]])</f>
        <v>4309.848</v>
      </c>
      <c r="S2783" s="8">
        <f>Orders_CLEAN[[#This Row],[Cost]]*Orders_CLEAN[[#This Row],[Quantity]]</f>
        <v>3169.74</v>
      </c>
      <c r="T2783" s="8">
        <f>Orders_CLEAN[[#This Row],[LineTotal]]-Orders_CLEAN[[#This Row],[LineCost]]</f>
        <v>1140.1080000000002</v>
      </c>
      <c r="U2783" s="8" t="str">
        <f>IFERROR(IF(Orders_CLEAN[[#This Row],[Profit]]/Orders_CLEAN[[#This Row],[LineTotal]]&gt;0.3, "High", IF(Orders_CLEAN[[#This Row],[Profit]]/Orders_CLEAN[[#This Row],[LineTotal]]&gt;=0.15, "Medium", "Low")), "Quantity Error!")</f>
        <v>Medium</v>
      </c>
      <c r="V2783" s="8" t="str">
        <f>IF(COUNTIF(Returns[OrderID], Orders_CLEAN[[#This Row],[OrderID]])&gt;0, "Yes", "No")</f>
        <v>No</v>
      </c>
      <c r="W2783" s="19">
        <f>IF(Orders_CLEAN[[#This Row],[Returned]]="Yes",1,0)</f>
        <v>0</v>
      </c>
    </row>
    <row r="2784" spans="1:23" x14ac:dyDescent="0.2">
      <c r="A2784" t="s">
        <v>3744</v>
      </c>
      <c r="B2784" s="5">
        <v>45448</v>
      </c>
      <c r="C2784" s="5" t="str">
        <f>IF(Orders_CLEAN[[#This Row],[Quantity]]="", "Quantity Error!", "Q"&amp;ROUNDUP(MONTH(Orders_CLEAN[[#This Row],[OrderDate]])/3,0))</f>
        <v>Q2</v>
      </c>
      <c r="D2784" t="s">
        <v>353</v>
      </c>
      <c r="E2784" t="str">
        <f>_xlfn.XLOOKUP(Orders_CLEAN[[#This Row],[CustomerID]],Customers[CustomerID],Customers[CustomerName])</f>
        <v>Sipho Joubert</v>
      </c>
      <c r="F2784" t="s">
        <v>19</v>
      </c>
      <c r="G2784" t="str">
        <f>_xlfn.XLOOKUP(Orders_CLEAN[[#This Row],[ProductID]],Products[ProductID],Products[ProductName])</f>
        <v>Accessories Model 4</v>
      </c>
      <c r="H2784" t="str">
        <f>_xlfn.XLOOKUP(Orders_CLEAN[[#This Row],[ProductName]],Products[ProductName],Products[Category])</f>
        <v>Technology</v>
      </c>
      <c r="I2784" s="6">
        <f>_xlfn.XLOOKUP(Orders_CLEAN[[#This Row],[ProductID]],Products[ProductID],Products[Cost])</f>
        <v>685.08</v>
      </c>
      <c r="J2784">
        <v>12</v>
      </c>
      <c r="K2784" s="6">
        <v>921.01</v>
      </c>
      <c r="L2784" s="7">
        <v>0</v>
      </c>
      <c r="M2784" t="s">
        <v>27</v>
      </c>
      <c r="N2784" t="s">
        <v>21</v>
      </c>
      <c r="O2784" t="str">
        <f>_xlfn.XLOOKUP(Orders_CLEAN[[#This Row],[Region]],Region_lookup[RegionCode],Region_lookup[RegionName])</f>
        <v>KwaZulu-Natal</v>
      </c>
      <c r="P2784" t="s">
        <v>22</v>
      </c>
      <c r="Q2784" t="str">
        <f>_xlfn.XLOOKUP(Orders_CLEAN[[#This Row],[EmployeeID]],Employees[EmployeeID],Employees[EmployeeName])</f>
        <v>Thabo Le Roux</v>
      </c>
      <c r="R2784" s="8">
        <f>Orders_CLEAN[[#This Row],[Quantity]]*Orders_CLEAN[[#This Row],[UnitPrice]]*(1-Orders_CLEAN[[#This Row],[Discount]])</f>
        <v>11052.119999999999</v>
      </c>
      <c r="S2784" s="8">
        <f>Orders_CLEAN[[#This Row],[Cost]]*Orders_CLEAN[[#This Row],[Quantity]]</f>
        <v>8220.9600000000009</v>
      </c>
      <c r="T2784" s="8">
        <f>Orders_CLEAN[[#This Row],[LineTotal]]-Orders_CLEAN[[#This Row],[LineCost]]</f>
        <v>2831.159999999998</v>
      </c>
      <c r="U2784" s="8" t="str">
        <f>IFERROR(IF(Orders_CLEAN[[#This Row],[Profit]]/Orders_CLEAN[[#This Row],[LineTotal]]&gt;0.3, "High", IF(Orders_CLEAN[[#This Row],[Profit]]/Orders_CLEAN[[#This Row],[LineTotal]]&gt;=0.15, "Medium", "Low")), "Quantity Error!")</f>
        <v>Medium</v>
      </c>
      <c r="V2784" s="8" t="str">
        <f>IF(COUNTIF(Returns[OrderID], Orders_CLEAN[[#This Row],[OrderID]])&gt;0, "Yes", "No")</f>
        <v>No</v>
      </c>
      <c r="W2784" s="19">
        <f>IF(Orders_CLEAN[[#This Row],[Returned]]="Yes",1,0)</f>
        <v>0</v>
      </c>
    </row>
    <row r="2785" spans="1:23" x14ac:dyDescent="0.2">
      <c r="A2785" t="s">
        <v>3745</v>
      </c>
      <c r="B2785" s="5">
        <v>45501</v>
      </c>
      <c r="C2785" s="5" t="str">
        <f>IF(Orders_CLEAN[[#This Row],[Quantity]]="", "Quantity Error!", "Q"&amp;ROUNDUP(MONTH(Orders_CLEAN[[#This Row],[OrderDate]])/3,0))</f>
        <v>Q3</v>
      </c>
      <c r="D2785" t="s">
        <v>975</v>
      </c>
      <c r="E2785" t="str">
        <f>_xlfn.XLOOKUP(Orders_CLEAN[[#This Row],[CustomerID]],Customers[CustomerID],Customers[CustomerName])</f>
        <v>Chantelle Kruger</v>
      </c>
      <c r="F2785" t="s">
        <v>155</v>
      </c>
      <c r="G2785" t="str">
        <f>_xlfn.XLOOKUP(Orders_CLEAN[[#This Row],[ProductID]],Products[ProductID],Products[ProductName])</f>
        <v>Monitors Model 1</v>
      </c>
      <c r="H2785" t="str">
        <f>_xlfn.XLOOKUP(Orders_CLEAN[[#This Row],[ProductName]],Products[ProductName],Products[Category])</f>
        <v>Technology</v>
      </c>
      <c r="I2785" s="6">
        <f>_xlfn.XLOOKUP(Orders_CLEAN[[#This Row],[ProductID]],Products[ProductID],Products[Cost])</f>
        <v>757.28</v>
      </c>
      <c r="J2785">
        <v>11</v>
      </c>
      <c r="K2785" s="6">
        <v>1165.56</v>
      </c>
      <c r="L2785" s="7">
        <v>0.15</v>
      </c>
      <c r="M2785" t="s">
        <v>13</v>
      </c>
      <c r="N2785" t="s">
        <v>21</v>
      </c>
      <c r="O2785" t="str">
        <f>_xlfn.XLOOKUP(Orders_CLEAN[[#This Row],[Region]],Region_lookup[RegionCode],Region_lookup[RegionName])</f>
        <v>KwaZulu-Natal</v>
      </c>
      <c r="P2785" t="s">
        <v>22</v>
      </c>
      <c r="Q2785" t="str">
        <f>_xlfn.XLOOKUP(Orders_CLEAN[[#This Row],[EmployeeID]],Employees[EmployeeID],Employees[EmployeeName])</f>
        <v>Thabo Le Roux</v>
      </c>
      <c r="R2785" s="8">
        <f>Orders_CLEAN[[#This Row],[Quantity]]*Orders_CLEAN[[#This Row],[UnitPrice]]*(1-Orders_CLEAN[[#This Row],[Discount]])</f>
        <v>10897.985999999999</v>
      </c>
      <c r="S2785" s="8">
        <f>Orders_CLEAN[[#This Row],[Cost]]*Orders_CLEAN[[#This Row],[Quantity]]</f>
        <v>8330.08</v>
      </c>
      <c r="T2785" s="8">
        <f>Orders_CLEAN[[#This Row],[LineTotal]]-Orders_CLEAN[[#This Row],[LineCost]]</f>
        <v>2567.905999999999</v>
      </c>
      <c r="U2785" s="8" t="str">
        <f>IFERROR(IF(Orders_CLEAN[[#This Row],[Profit]]/Orders_CLEAN[[#This Row],[LineTotal]]&gt;0.3, "High", IF(Orders_CLEAN[[#This Row],[Profit]]/Orders_CLEAN[[#This Row],[LineTotal]]&gt;=0.15, "Medium", "Low")), "Quantity Error!")</f>
        <v>Medium</v>
      </c>
      <c r="V2785" s="8" t="str">
        <f>IF(COUNTIF(Returns[OrderID], Orders_CLEAN[[#This Row],[OrderID]])&gt;0, "Yes", "No")</f>
        <v>No</v>
      </c>
      <c r="W2785" s="19">
        <f>IF(Orders_CLEAN[[#This Row],[Returned]]="Yes",1,0)</f>
        <v>0</v>
      </c>
    </row>
    <row r="2786" spans="1:23" x14ac:dyDescent="0.2">
      <c r="A2786" t="s">
        <v>3747</v>
      </c>
      <c r="B2786" s="5">
        <v>45456</v>
      </c>
      <c r="C2786" s="5" t="str">
        <f>IF(Orders_CLEAN[[#This Row],[Quantity]]="", "Quantity Error!", "Q"&amp;ROUNDUP(MONTH(Orders_CLEAN[[#This Row],[OrderDate]])/3,0))</f>
        <v>Q2</v>
      </c>
      <c r="D2786" t="s">
        <v>220</v>
      </c>
      <c r="E2786" t="str">
        <f>_xlfn.XLOOKUP(Orders_CLEAN[[#This Row],[CustomerID]],Customers[CustomerID],Customers[CustomerName])</f>
        <v>Kagiso Pretorius</v>
      </c>
      <c r="F2786" t="s">
        <v>61</v>
      </c>
      <c r="G2786" t="str">
        <f>_xlfn.XLOOKUP(Orders_CLEAN[[#This Row],[ProductID]],Products[ProductID],Products[ProductName])</f>
        <v>Laptops Model 4</v>
      </c>
      <c r="H2786" t="str">
        <f>_xlfn.XLOOKUP(Orders_CLEAN[[#This Row],[ProductName]],Products[ProductName],Products[Category])</f>
        <v>Technology</v>
      </c>
      <c r="I2786" s="6">
        <f>_xlfn.XLOOKUP(Orders_CLEAN[[#This Row],[ProductID]],Products[ProductID],Products[Cost])</f>
        <v>329.6</v>
      </c>
      <c r="J2786">
        <v>6</v>
      </c>
      <c r="K2786" s="6">
        <v>455.77</v>
      </c>
      <c r="L2786" s="7">
        <v>0</v>
      </c>
      <c r="M2786" t="s">
        <v>27</v>
      </c>
      <c r="N2786" t="s">
        <v>14</v>
      </c>
      <c r="O2786" t="str">
        <f>_xlfn.XLOOKUP(Orders_CLEAN[[#This Row],[Region]],Region_lookup[RegionCode],Region_lookup[RegionName])</f>
        <v>Western Cape</v>
      </c>
      <c r="P2786" t="s">
        <v>15</v>
      </c>
      <c r="Q2786" t="str">
        <f>_xlfn.XLOOKUP(Orders_CLEAN[[#This Row],[EmployeeID]],Employees[EmployeeID],Employees[EmployeeName])</f>
        <v>Anja Fourie</v>
      </c>
      <c r="R2786" s="8">
        <f>Orders_CLEAN[[#This Row],[Quantity]]*Orders_CLEAN[[#This Row],[UnitPrice]]*(1-Orders_CLEAN[[#This Row],[Discount]])</f>
        <v>2734.62</v>
      </c>
      <c r="S2786" s="8">
        <f>Orders_CLEAN[[#This Row],[Cost]]*Orders_CLEAN[[#This Row],[Quantity]]</f>
        <v>1977.6000000000001</v>
      </c>
      <c r="T2786" s="8">
        <f>Orders_CLEAN[[#This Row],[LineTotal]]-Orders_CLEAN[[#This Row],[LineCost]]</f>
        <v>757.01999999999975</v>
      </c>
      <c r="U2786" s="8" t="str">
        <f>IFERROR(IF(Orders_CLEAN[[#This Row],[Profit]]/Orders_CLEAN[[#This Row],[LineTotal]]&gt;0.3, "High", IF(Orders_CLEAN[[#This Row],[Profit]]/Orders_CLEAN[[#This Row],[LineTotal]]&gt;=0.15, "Medium", "Low")), "Quantity Error!")</f>
        <v>Medium</v>
      </c>
      <c r="V2786" s="8" t="str">
        <f>IF(COUNTIF(Returns[OrderID], Orders_CLEAN[[#This Row],[OrderID]])&gt;0, "Yes", "No")</f>
        <v>No</v>
      </c>
      <c r="W2786" s="19">
        <f>IF(Orders_CLEAN[[#This Row],[Returned]]="Yes",1,0)</f>
        <v>0</v>
      </c>
    </row>
    <row r="2787" spans="1:23" x14ac:dyDescent="0.2">
      <c r="A2787" t="s">
        <v>3748</v>
      </c>
      <c r="B2787" s="5">
        <v>45399</v>
      </c>
      <c r="C2787" s="5" t="str">
        <f>IF(Orders_CLEAN[[#This Row],[Quantity]]="", "Quantity Error!", "Q"&amp;ROUNDUP(MONTH(Orders_CLEAN[[#This Row],[OrderDate]])/3,0))</f>
        <v>Q2</v>
      </c>
      <c r="D2787" t="s">
        <v>355</v>
      </c>
      <c r="E2787" t="str">
        <f>_xlfn.XLOOKUP(Orders_CLEAN[[#This Row],[CustomerID]],Customers[CustomerID],Customers[CustomerName])</f>
        <v>Pieter Joubert</v>
      </c>
      <c r="F2787" t="s">
        <v>537</v>
      </c>
      <c r="G2787" t="str">
        <f>_xlfn.XLOOKUP(Orders_CLEAN[[#This Row],[ProductID]],Products[ProductID],Products[ProductName])</f>
        <v>Desks Model 4</v>
      </c>
      <c r="H2787" t="str">
        <f>_xlfn.XLOOKUP(Orders_CLEAN[[#This Row],[ProductName]],Products[ProductName],Products[Category])</f>
        <v>Furniture</v>
      </c>
      <c r="I2787" s="6">
        <f>_xlfn.XLOOKUP(Orders_CLEAN[[#This Row],[ProductID]],Products[ProductID],Products[Cost])</f>
        <v>598.51</v>
      </c>
      <c r="J2787">
        <v>9</v>
      </c>
      <c r="K2787" s="6">
        <v>940.73</v>
      </c>
      <c r="L2787" s="7">
        <v>0.2</v>
      </c>
      <c r="M2787" t="s">
        <v>13</v>
      </c>
      <c r="N2787" t="s">
        <v>14</v>
      </c>
      <c r="O2787" t="str">
        <f>_xlfn.XLOOKUP(Orders_CLEAN[[#This Row],[Region]],Region_lookup[RegionCode],Region_lookup[RegionName])</f>
        <v>Western Cape</v>
      </c>
      <c r="P2787" t="s">
        <v>15</v>
      </c>
      <c r="Q2787" t="str">
        <f>_xlfn.XLOOKUP(Orders_CLEAN[[#This Row],[EmployeeID]],Employees[EmployeeID],Employees[EmployeeName])</f>
        <v>Anja Fourie</v>
      </c>
      <c r="R2787" s="8">
        <f>Orders_CLEAN[[#This Row],[Quantity]]*Orders_CLEAN[[#This Row],[UnitPrice]]*(1-Orders_CLEAN[[#This Row],[Discount]])</f>
        <v>6773.2560000000003</v>
      </c>
      <c r="S2787" s="8">
        <f>Orders_CLEAN[[#This Row],[Cost]]*Orders_CLEAN[[#This Row],[Quantity]]</f>
        <v>5386.59</v>
      </c>
      <c r="T2787" s="8">
        <f>Orders_CLEAN[[#This Row],[LineTotal]]-Orders_CLEAN[[#This Row],[LineCost]]</f>
        <v>1386.6660000000002</v>
      </c>
      <c r="U2787" s="8" t="str">
        <f>IFERROR(IF(Orders_CLEAN[[#This Row],[Profit]]/Orders_CLEAN[[#This Row],[LineTotal]]&gt;0.3, "High", IF(Orders_CLEAN[[#This Row],[Profit]]/Orders_CLEAN[[#This Row],[LineTotal]]&gt;=0.15, "Medium", "Low")), "Quantity Error!")</f>
        <v>Medium</v>
      </c>
      <c r="V2787" s="8" t="str">
        <f>IF(COUNTIF(Returns[OrderID], Orders_CLEAN[[#This Row],[OrderID]])&gt;0, "Yes", "No")</f>
        <v>No</v>
      </c>
      <c r="W2787" s="19">
        <f>IF(Orders_CLEAN[[#This Row],[Returned]]="Yes",1,0)</f>
        <v>0</v>
      </c>
    </row>
    <row r="2788" spans="1:23" x14ac:dyDescent="0.2">
      <c r="A2788" t="s">
        <v>3750</v>
      </c>
      <c r="B2788" s="5">
        <v>45755</v>
      </c>
      <c r="C2788" s="5" t="str">
        <f>IF(Orders_CLEAN[[#This Row],[Quantity]]="", "Quantity Error!", "Q"&amp;ROUNDUP(MONTH(Orders_CLEAN[[#This Row],[OrderDate]])/3,0))</f>
        <v>Q2</v>
      </c>
      <c r="D2788" t="s">
        <v>204</v>
      </c>
      <c r="E2788" t="str">
        <f>_xlfn.XLOOKUP(Orders_CLEAN[[#This Row],[CustomerID]],Customers[CustomerID],Customers[CustomerName])</f>
        <v>Elmarie Mbatha</v>
      </c>
      <c r="F2788" t="s">
        <v>413</v>
      </c>
      <c r="G2788" t="str">
        <f>_xlfn.XLOOKUP(Orders_CLEAN[[#This Row],[ProductID]],Products[ProductID],Products[ProductName])</f>
        <v>Monitors Model 4</v>
      </c>
      <c r="H2788" t="str">
        <f>_xlfn.XLOOKUP(Orders_CLEAN[[#This Row],[ProductName]],Products[ProductName],Products[Category])</f>
        <v>Technology</v>
      </c>
      <c r="I2788" s="6">
        <f>_xlfn.XLOOKUP(Orders_CLEAN[[#This Row],[ProductID]],Products[ProductID],Products[Cost])</f>
        <v>365.65</v>
      </c>
      <c r="J2788">
        <v>12</v>
      </c>
      <c r="K2788" s="6">
        <v>689.97</v>
      </c>
      <c r="L2788" s="7">
        <v>0</v>
      </c>
      <c r="M2788" t="s">
        <v>62</v>
      </c>
      <c r="N2788" t="s">
        <v>14</v>
      </c>
      <c r="O2788" t="str">
        <f>_xlfn.XLOOKUP(Orders_CLEAN[[#This Row],[Region]],Region_lookup[RegionCode],Region_lookup[RegionName])</f>
        <v>Western Cape</v>
      </c>
      <c r="P2788" t="s">
        <v>15</v>
      </c>
      <c r="Q2788" t="str">
        <f>_xlfn.XLOOKUP(Orders_CLEAN[[#This Row],[EmployeeID]],Employees[EmployeeID],Employees[EmployeeName])</f>
        <v>Anja Fourie</v>
      </c>
      <c r="R2788" s="8">
        <f>Orders_CLEAN[[#This Row],[Quantity]]*Orders_CLEAN[[#This Row],[UnitPrice]]*(1-Orders_CLEAN[[#This Row],[Discount]])</f>
        <v>8279.64</v>
      </c>
      <c r="S2788" s="8">
        <f>Orders_CLEAN[[#This Row],[Cost]]*Orders_CLEAN[[#This Row],[Quantity]]</f>
        <v>4387.7999999999993</v>
      </c>
      <c r="T2788" s="8">
        <f>Orders_CLEAN[[#This Row],[LineTotal]]-Orders_CLEAN[[#This Row],[LineCost]]</f>
        <v>3891.84</v>
      </c>
      <c r="U2788" s="8" t="str">
        <f>IFERROR(IF(Orders_CLEAN[[#This Row],[Profit]]/Orders_CLEAN[[#This Row],[LineTotal]]&gt;0.3, "High", IF(Orders_CLEAN[[#This Row],[Profit]]/Orders_CLEAN[[#This Row],[LineTotal]]&gt;=0.15, "Medium", "Low")), "Quantity Error!")</f>
        <v>High</v>
      </c>
      <c r="V2788" s="8" t="str">
        <f>IF(COUNTIF(Returns[OrderID], Orders_CLEAN[[#This Row],[OrderID]])&gt;0, "Yes", "No")</f>
        <v>No</v>
      </c>
      <c r="W2788" s="19">
        <f>IF(Orders_CLEAN[[#This Row],[Returned]]="Yes",1,0)</f>
        <v>0</v>
      </c>
    </row>
    <row r="2789" spans="1:23" x14ac:dyDescent="0.2">
      <c r="A2789" t="s">
        <v>3751</v>
      </c>
      <c r="B2789" s="5">
        <v>45577</v>
      </c>
      <c r="C2789" s="5" t="str">
        <f>IF(Orders_CLEAN[[#This Row],[Quantity]]="", "Quantity Error!", "Q"&amp;ROUNDUP(MONTH(Orders_CLEAN[[#This Row],[OrderDate]])/3,0))</f>
        <v>Q4</v>
      </c>
      <c r="D2789" t="s">
        <v>478</v>
      </c>
      <c r="E2789" t="str">
        <f>_xlfn.XLOOKUP(Orders_CLEAN[[#This Row],[CustomerID]],Customers[CustomerID],Customers[CustomerName])</f>
        <v>Nomvula Van Der Merwe</v>
      </c>
      <c r="F2789" t="s">
        <v>108</v>
      </c>
      <c r="G2789" t="str">
        <f>_xlfn.XLOOKUP(Orders_CLEAN[[#This Row],[ProductID]],Products[ProductID],Products[ProductName])</f>
        <v>Staplers Model 2</v>
      </c>
      <c r="H2789" t="str">
        <f>_xlfn.XLOOKUP(Orders_CLEAN[[#This Row],[ProductName]],Products[ProductName],Products[Category])</f>
        <v>Office Supplies</v>
      </c>
      <c r="I2789" s="6">
        <f>_xlfn.XLOOKUP(Orders_CLEAN[[#This Row],[ProductID]],Products[ProductID],Products[Cost])</f>
        <v>723.21</v>
      </c>
      <c r="J2789">
        <v>8</v>
      </c>
      <c r="K2789" s="6">
        <v>1348.08</v>
      </c>
      <c r="L2789" s="7">
        <v>0</v>
      </c>
      <c r="M2789" t="s">
        <v>27</v>
      </c>
      <c r="N2789" t="s">
        <v>31</v>
      </c>
      <c r="O2789" t="str">
        <f>_xlfn.XLOOKUP(Orders_CLEAN[[#This Row],[Region]],Region_lookup[RegionCode],Region_lookup[RegionName])</f>
        <v>Gauteng</v>
      </c>
      <c r="P2789" t="s">
        <v>32</v>
      </c>
      <c r="Q2789" t="str">
        <f>_xlfn.XLOOKUP(Orders_CLEAN[[#This Row],[EmployeeID]],Employees[EmployeeID],Employees[EmployeeName])</f>
        <v>Nomvula Mokoena</v>
      </c>
      <c r="R2789" s="8">
        <f>Orders_CLEAN[[#This Row],[Quantity]]*Orders_CLEAN[[#This Row],[UnitPrice]]*(1-Orders_CLEAN[[#This Row],[Discount]])</f>
        <v>10784.64</v>
      </c>
      <c r="S2789" s="8">
        <f>Orders_CLEAN[[#This Row],[Cost]]*Orders_CLEAN[[#This Row],[Quantity]]</f>
        <v>5785.68</v>
      </c>
      <c r="T2789" s="8">
        <f>Orders_CLEAN[[#This Row],[LineTotal]]-Orders_CLEAN[[#This Row],[LineCost]]</f>
        <v>4998.9599999999991</v>
      </c>
      <c r="U2789" s="8" t="str">
        <f>IFERROR(IF(Orders_CLEAN[[#This Row],[Profit]]/Orders_CLEAN[[#This Row],[LineTotal]]&gt;0.3, "High", IF(Orders_CLEAN[[#This Row],[Profit]]/Orders_CLEAN[[#This Row],[LineTotal]]&gt;=0.15, "Medium", "Low")), "Quantity Error!")</f>
        <v>High</v>
      </c>
      <c r="V2789" s="8" t="str">
        <f>IF(COUNTIF(Returns[OrderID], Orders_CLEAN[[#This Row],[OrderID]])&gt;0, "Yes", "No")</f>
        <v>No</v>
      </c>
      <c r="W2789" s="19">
        <f>IF(Orders_CLEAN[[#This Row],[Returned]]="Yes",1,0)</f>
        <v>0</v>
      </c>
    </row>
    <row r="2790" spans="1:23" x14ac:dyDescent="0.2">
      <c r="A2790" t="s">
        <v>3752</v>
      </c>
      <c r="B2790" s="5">
        <v>45517</v>
      </c>
      <c r="C2790" s="5" t="str">
        <f>IF(Orders_CLEAN[[#This Row],[Quantity]]="", "Quantity Error!", "Q"&amp;ROUNDUP(MONTH(Orders_CLEAN[[#This Row],[OrderDate]])/3,0))</f>
        <v>Q3</v>
      </c>
      <c r="D2790" t="s">
        <v>412</v>
      </c>
      <c r="E2790" t="str">
        <f>_xlfn.XLOOKUP(Orders_CLEAN[[#This Row],[CustomerID]],Customers[CustomerID],Customers[CustomerName])</f>
        <v>Bongani Molefe</v>
      </c>
      <c r="F2790" t="s">
        <v>12</v>
      </c>
      <c r="G2790" t="str">
        <f>_xlfn.XLOOKUP(Orders_CLEAN[[#This Row],[ProductID]],Products[ProductID],Products[ProductName])</f>
        <v>Printers Model 3</v>
      </c>
      <c r="H2790" t="str">
        <f>_xlfn.XLOOKUP(Orders_CLEAN[[#This Row],[ProductName]],Products[ProductName],Products[Category])</f>
        <v>Technology</v>
      </c>
      <c r="I2790" s="6">
        <f>_xlfn.XLOOKUP(Orders_CLEAN[[#This Row],[ProductID]],Products[ProductID],Products[Cost])</f>
        <v>127.85</v>
      </c>
      <c r="J2790">
        <v>11</v>
      </c>
      <c r="K2790" s="6">
        <v>210.2</v>
      </c>
      <c r="L2790" s="7">
        <v>0</v>
      </c>
      <c r="M2790" t="s">
        <v>27</v>
      </c>
      <c r="N2790" t="s">
        <v>31</v>
      </c>
      <c r="O2790" t="str">
        <f>_xlfn.XLOOKUP(Orders_CLEAN[[#This Row],[Region]],Region_lookup[RegionCode],Region_lookup[RegionName])</f>
        <v>Gauteng</v>
      </c>
      <c r="P2790" t="s">
        <v>43</v>
      </c>
      <c r="Q2790" t="str">
        <f>_xlfn.XLOOKUP(Orders_CLEAN[[#This Row],[EmployeeID]],Employees[EmployeeID],Employees[EmployeeName])</f>
        <v>Thabo Dlamini</v>
      </c>
      <c r="R2790" s="8">
        <f>Orders_CLEAN[[#This Row],[Quantity]]*Orders_CLEAN[[#This Row],[UnitPrice]]*(1-Orders_CLEAN[[#This Row],[Discount]])</f>
        <v>2312.1999999999998</v>
      </c>
      <c r="S2790" s="8">
        <f>Orders_CLEAN[[#This Row],[Cost]]*Orders_CLEAN[[#This Row],[Quantity]]</f>
        <v>1406.35</v>
      </c>
      <c r="T2790" s="8">
        <f>Orders_CLEAN[[#This Row],[LineTotal]]-Orders_CLEAN[[#This Row],[LineCost]]</f>
        <v>905.84999999999991</v>
      </c>
      <c r="U2790" s="8" t="str">
        <f>IFERROR(IF(Orders_CLEAN[[#This Row],[Profit]]/Orders_CLEAN[[#This Row],[LineTotal]]&gt;0.3, "High", IF(Orders_CLEAN[[#This Row],[Profit]]/Orders_CLEAN[[#This Row],[LineTotal]]&gt;=0.15, "Medium", "Low")), "Quantity Error!")</f>
        <v>High</v>
      </c>
      <c r="V2790" s="8" t="str">
        <f>IF(COUNTIF(Returns[OrderID], Orders_CLEAN[[#This Row],[OrderID]])&gt;0, "Yes", "No")</f>
        <v>No</v>
      </c>
      <c r="W2790" s="19">
        <f>IF(Orders_CLEAN[[#This Row],[Returned]]="Yes",1,0)</f>
        <v>0</v>
      </c>
    </row>
    <row r="2791" spans="1:23" x14ac:dyDescent="0.2">
      <c r="A2791" t="s">
        <v>3753</v>
      </c>
      <c r="B2791" s="5">
        <v>45490</v>
      </c>
      <c r="C2791" s="5" t="str">
        <f>IF(Orders_CLEAN[[#This Row],[Quantity]]="", "Quantity Error!", "Q"&amp;ROUNDUP(MONTH(Orders_CLEAN[[#This Row],[OrderDate]])/3,0))</f>
        <v>Q3</v>
      </c>
      <c r="D2791" t="s">
        <v>135</v>
      </c>
      <c r="E2791" t="str">
        <f>_xlfn.XLOOKUP(Orders_CLEAN[[#This Row],[CustomerID]],Customers[CustomerID],Customers[CustomerName])</f>
        <v>Nomvula Mbatha</v>
      </c>
      <c r="F2791" t="s">
        <v>195</v>
      </c>
      <c r="G2791" t="str">
        <f>_xlfn.XLOOKUP(Orders_CLEAN[[#This Row],[ProductID]],Products[ProductID],Products[ProductName])</f>
        <v>Printers Model 2</v>
      </c>
      <c r="H2791" t="str">
        <f>_xlfn.XLOOKUP(Orders_CLEAN[[#This Row],[ProductName]],Products[ProductName],Products[Category])</f>
        <v>Technology</v>
      </c>
      <c r="I2791" s="6">
        <f>_xlfn.XLOOKUP(Orders_CLEAN[[#This Row],[ProductID]],Products[ProductID],Products[Cost])</f>
        <v>338.21</v>
      </c>
      <c r="J2791">
        <v>1</v>
      </c>
      <c r="K2791" s="6">
        <v>661.25</v>
      </c>
      <c r="L2791" s="7">
        <v>0</v>
      </c>
      <c r="M2791" t="s">
        <v>13</v>
      </c>
      <c r="N2791" t="s">
        <v>47</v>
      </c>
      <c r="O2791" t="str">
        <f>_xlfn.XLOOKUP(Orders_CLEAN[[#This Row],[Region]],Region_lookup[RegionCode],Region_lookup[RegionName])</f>
        <v>Eastern Cape</v>
      </c>
      <c r="P2791" t="s">
        <v>75</v>
      </c>
      <c r="Q2791" t="str">
        <f>_xlfn.XLOOKUP(Orders_CLEAN[[#This Row],[EmployeeID]],Employees[EmployeeID],Employees[EmployeeName])</f>
        <v>Francois Steyn</v>
      </c>
      <c r="R2791" s="8">
        <f>Orders_CLEAN[[#This Row],[Quantity]]*Orders_CLEAN[[#This Row],[UnitPrice]]*(1-Orders_CLEAN[[#This Row],[Discount]])</f>
        <v>661.25</v>
      </c>
      <c r="S2791" s="8">
        <f>Orders_CLEAN[[#This Row],[Cost]]*Orders_CLEAN[[#This Row],[Quantity]]</f>
        <v>338.21</v>
      </c>
      <c r="T2791" s="8">
        <f>Orders_CLEAN[[#This Row],[LineTotal]]-Orders_CLEAN[[#This Row],[LineCost]]</f>
        <v>323.04000000000002</v>
      </c>
      <c r="U2791" s="8" t="str">
        <f>IFERROR(IF(Orders_CLEAN[[#This Row],[Profit]]/Orders_CLEAN[[#This Row],[LineTotal]]&gt;0.3, "High", IF(Orders_CLEAN[[#This Row],[Profit]]/Orders_CLEAN[[#This Row],[LineTotal]]&gt;=0.15, "Medium", "Low")), "Quantity Error!")</f>
        <v>High</v>
      </c>
      <c r="V2791" s="8" t="str">
        <f>IF(COUNTIF(Returns[OrderID], Orders_CLEAN[[#This Row],[OrderID]])&gt;0, "Yes", "No")</f>
        <v>No</v>
      </c>
      <c r="W2791" s="19">
        <f>IF(Orders_CLEAN[[#This Row],[Returned]]="Yes",1,0)</f>
        <v>0</v>
      </c>
    </row>
    <row r="2792" spans="1:23" x14ac:dyDescent="0.2">
      <c r="A2792" t="s">
        <v>3754</v>
      </c>
      <c r="B2792" s="5">
        <v>45611</v>
      </c>
      <c r="C2792" s="5" t="str">
        <f>IF(Orders_CLEAN[[#This Row],[Quantity]]="", "Quantity Error!", "Q"&amp;ROUNDUP(MONTH(Orders_CLEAN[[#This Row],[OrderDate]])/3,0))</f>
        <v>Q4</v>
      </c>
      <c r="D2792" t="s">
        <v>113</v>
      </c>
      <c r="E2792" t="str">
        <f>_xlfn.XLOOKUP(Orders_CLEAN[[#This Row],[CustomerID]],Customers[CustomerID],Customers[CustomerName])</f>
        <v>Johan Van Der Merwe</v>
      </c>
      <c r="F2792" t="s">
        <v>73</v>
      </c>
      <c r="G2792" t="str">
        <f>_xlfn.XLOOKUP(Orders_CLEAN[[#This Row],[ProductID]],Products[ProductID],Products[ProductName])</f>
        <v>Tables Model 1</v>
      </c>
      <c r="H2792" t="str">
        <f>_xlfn.XLOOKUP(Orders_CLEAN[[#This Row],[ProductName]],Products[ProductName],Products[Category])</f>
        <v>Furniture</v>
      </c>
      <c r="I2792" s="6">
        <f>_xlfn.XLOOKUP(Orders_CLEAN[[#This Row],[ProductID]],Products[ProductID],Products[Cost])</f>
        <v>469.73</v>
      </c>
      <c r="J2792">
        <v>12</v>
      </c>
      <c r="K2792" s="6">
        <v>954.16</v>
      </c>
      <c r="L2792" s="7">
        <v>0.05</v>
      </c>
      <c r="M2792" t="s">
        <v>13</v>
      </c>
      <c r="N2792" t="s">
        <v>14</v>
      </c>
      <c r="O2792" t="str">
        <f>_xlfn.XLOOKUP(Orders_CLEAN[[#This Row],[Region]],Region_lookup[RegionCode],Region_lookup[RegionName])</f>
        <v>Western Cape</v>
      </c>
      <c r="P2792" t="s">
        <v>93</v>
      </c>
      <c r="Q2792" t="str">
        <f>_xlfn.XLOOKUP(Orders_CLEAN[[#This Row],[EmployeeID]],Employees[EmployeeID],Employees[EmployeeName])</f>
        <v>Anja Zulu</v>
      </c>
      <c r="R2792" s="8">
        <f>Orders_CLEAN[[#This Row],[Quantity]]*Orders_CLEAN[[#This Row],[UnitPrice]]*(1-Orders_CLEAN[[#This Row],[Discount]])</f>
        <v>10877.423999999999</v>
      </c>
      <c r="S2792" s="8">
        <f>Orders_CLEAN[[#This Row],[Cost]]*Orders_CLEAN[[#This Row],[Quantity]]</f>
        <v>5636.76</v>
      </c>
      <c r="T2792" s="8">
        <f>Orders_CLEAN[[#This Row],[LineTotal]]-Orders_CLEAN[[#This Row],[LineCost]]</f>
        <v>5240.6639999999989</v>
      </c>
      <c r="U2792" s="8" t="str">
        <f>IFERROR(IF(Orders_CLEAN[[#This Row],[Profit]]/Orders_CLEAN[[#This Row],[LineTotal]]&gt;0.3, "High", IF(Orders_CLEAN[[#This Row],[Profit]]/Orders_CLEAN[[#This Row],[LineTotal]]&gt;=0.15, "Medium", "Low")), "Quantity Error!")</f>
        <v>High</v>
      </c>
      <c r="V2792" s="8" t="str">
        <f>IF(COUNTIF(Returns[OrderID], Orders_CLEAN[[#This Row],[OrderID]])&gt;0, "Yes", "No")</f>
        <v>Yes</v>
      </c>
      <c r="W2792" s="19">
        <f>IF(Orders_CLEAN[[#This Row],[Returned]]="Yes",1,0)</f>
        <v>1</v>
      </c>
    </row>
    <row r="2793" spans="1:23" x14ac:dyDescent="0.2">
      <c r="A2793" t="s">
        <v>3756</v>
      </c>
      <c r="B2793" s="5">
        <v>45802</v>
      </c>
      <c r="C2793" s="5" t="str">
        <f>IF(Orders_CLEAN[[#This Row],[Quantity]]="", "Quantity Error!", "Q"&amp;ROUNDUP(MONTH(Orders_CLEAN[[#This Row],[OrderDate]])/3,0))</f>
        <v>Q2</v>
      </c>
      <c r="D2793" t="s">
        <v>546</v>
      </c>
      <c r="E2793" t="str">
        <f>_xlfn.XLOOKUP(Orders_CLEAN[[#This Row],[CustomerID]],Customers[CustomerID],Customers[CustomerName])</f>
        <v>Precious Fourie</v>
      </c>
      <c r="F2793" t="s">
        <v>41</v>
      </c>
      <c r="G2793" t="str">
        <f>_xlfn.XLOOKUP(Orders_CLEAN[[#This Row],[ProductID]],Products[ProductID],Products[ProductName])</f>
        <v>Pens Model 3</v>
      </c>
      <c r="H2793" t="str">
        <f>_xlfn.XLOOKUP(Orders_CLEAN[[#This Row],[ProductName]],Products[ProductName],Products[Category])</f>
        <v>Office Supplies</v>
      </c>
      <c r="I2793" s="6">
        <f>_xlfn.XLOOKUP(Orders_CLEAN[[#This Row],[ProductID]],Products[ProductID],Products[Cost])</f>
        <v>498.61</v>
      </c>
      <c r="J2793">
        <v>11</v>
      </c>
      <c r="K2793" s="6">
        <v>944.31</v>
      </c>
      <c r="L2793" s="7">
        <v>0</v>
      </c>
      <c r="M2793" t="s">
        <v>27</v>
      </c>
      <c r="N2793" t="s">
        <v>21</v>
      </c>
      <c r="O2793" t="str">
        <f>_xlfn.XLOOKUP(Orders_CLEAN[[#This Row],[Region]],Region_lookup[RegionCode],Region_lookup[RegionName])</f>
        <v>KwaZulu-Natal</v>
      </c>
      <c r="P2793" t="s">
        <v>97</v>
      </c>
      <c r="Q2793" t="str">
        <f>_xlfn.XLOOKUP(Orders_CLEAN[[#This Row],[EmployeeID]],Employees[EmployeeID],Employees[EmployeeName])</f>
        <v>Bongani Sithole</v>
      </c>
      <c r="R2793" s="8">
        <f>Orders_CLEAN[[#This Row],[Quantity]]*Orders_CLEAN[[#This Row],[UnitPrice]]*(1-Orders_CLEAN[[#This Row],[Discount]])</f>
        <v>10387.41</v>
      </c>
      <c r="S2793" s="8">
        <f>Orders_CLEAN[[#This Row],[Cost]]*Orders_CLEAN[[#This Row],[Quantity]]</f>
        <v>5484.71</v>
      </c>
      <c r="T2793" s="8">
        <f>Orders_CLEAN[[#This Row],[LineTotal]]-Orders_CLEAN[[#This Row],[LineCost]]</f>
        <v>4902.7</v>
      </c>
      <c r="U2793" s="8" t="str">
        <f>IFERROR(IF(Orders_CLEAN[[#This Row],[Profit]]/Orders_CLEAN[[#This Row],[LineTotal]]&gt;0.3, "High", IF(Orders_CLEAN[[#This Row],[Profit]]/Orders_CLEAN[[#This Row],[LineTotal]]&gt;=0.15, "Medium", "Low")), "Quantity Error!")</f>
        <v>High</v>
      </c>
      <c r="V2793" s="8" t="str">
        <f>IF(COUNTIF(Returns[OrderID], Orders_CLEAN[[#This Row],[OrderID]])&gt;0, "Yes", "No")</f>
        <v>No</v>
      </c>
      <c r="W2793" s="19">
        <f>IF(Orders_CLEAN[[#This Row],[Returned]]="Yes",1,0)</f>
        <v>0</v>
      </c>
    </row>
    <row r="2794" spans="1:23" x14ac:dyDescent="0.2">
      <c r="A2794" t="s">
        <v>3757</v>
      </c>
      <c r="B2794" s="5">
        <v>45493</v>
      </c>
      <c r="C2794" s="5" t="str">
        <f>IF(Orders_CLEAN[[#This Row],[Quantity]]="", "Quantity Error!", "Q"&amp;ROUNDUP(MONTH(Orders_CLEAN[[#This Row],[OrderDate]])/3,0))</f>
        <v>Q3</v>
      </c>
      <c r="D2794" t="s">
        <v>191</v>
      </c>
      <c r="E2794" t="str">
        <f>_xlfn.XLOOKUP(Orders_CLEAN[[#This Row],[CustomerID]],Customers[CustomerID],Customers[CustomerName])</f>
        <v>Pieter Steyn</v>
      </c>
      <c r="F2794" t="s">
        <v>213</v>
      </c>
      <c r="G2794" t="str">
        <f>_xlfn.XLOOKUP(Orders_CLEAN[[#This Row],[ProductID]],Products[ProductID],Products[ProductName])</f>
        <v>Pens Model 4</v>
      </c>
      <c r="H2794" t="str">
        <f>_xlfn.XLOOKUP(Orders_CLEAN[[#This Row],[ProductName]],Products[ProductName],Products[Category])</f>
        <v>Office Supplies</v>
      </c>
      <c r="I2794" s="6">
        <f>_xlfn.XLOOKUP(Orders_CLEAN[[#This Row],[ProductID]],Products[ProductID],Products[Cost])</f>
        <v>578.14</v>
      </c>
      <c r="J2794">
        <v>8</v>
      </c>
      <c r="K2794" s="6">
        <v>1084.72</v>
      </c>
      <c r="L2794" s="7">
        <v>0.15</v>
      </c>
      <c r="M2794" t="s">
        <v>27</v>
      </c>
      <c r="N2794" t="s">
        <v>47</v>
      </c>
      <c r="O2794" t="str">
        <f>_xlfn.XLOOKUP(Orders_CLEAN[[#This Row],[Region]],Region_lookup[RegionCode],Region_lookup[RegionName])</f>
        <v>Eastern Cape</v>
      </c>
      <c r="P2794" t="s">
        <v>48</v>
      </c>
      <c r="Q2794" t="str">
        <f>_xlfn.XLOOKUP(Orders_CLEAN[[#This Row],[EmployeeID]],Employees[EmployeeID],Employees[EmployeeName])</f>
        <v>Sipho Ndlovu</v>
      </c>
      <c r="R2794" s="8">
        <f>Orders_CLEAN[[#This Row],[Quantity]]*Orders_CLEAN[[#This Row],[UnitPrice]]*(1-Orders_CLEAN[[#This Row],[Discount]])</f>
        <v>7376.0959999999995</v>
      </c>
      <c r="S2794" s="8">
        <f>Orders_CLEAN[[#This Row],[Cost]]*Orders_CLEAN[[#This Row],[Quantity]]</f>
        <v>4625.12</v>
      </c>
      <c r="T2794" s="8">
        <f>Orders_CLEAN[[#This Row],[LineTotal]]-Orders_CLEAN[[#This Row],[LineCost]]</f>
        <v>2750.9759999999997</v>
      </c>
      <c r="U2794" s="8" t="str">
        <f>IFERROR(IF(Orders_CLEAN[[#This Row],[Profit]]/Orders_CLEAN[[#This Row],[LineTotal]]&gt;0.3, "High", IF(Orders_CLEAN[[#This Row],[Profit]]/Orders_CLEAN[[#This Row],[LineTotal]]&gt;=0.15, "Medium", "Low")), "Quantity Error!")</f>
        <v>High</v>
      </c>
      <c r="V2794" s="8" t="str">
        <f>IF(COUNTIF(Returns[OrderID], Orders_CLEAN[[#This Row],[OrderID]])&gt;0, "Yes", "No")</f>
        <v>No</v>
      </c>
      <c r="W2794" s="19">
        <f>IF(Orders_CLEAN[[#This Row],[Returned]]="Yes",1,0)</f>
        <v>0</v>
      </c>
    </row>
    <row r="2795" spans="1:23" x14ac:dyDescent="0.2">
      <c r="A2795" t="s">
        <v>3758</v>
      </c>
      <c r="B2795" s="5">
        <v>45667</v>
      </c>
      <c r="C2795" s="5" t="str">
        <f>IF(Orders_CLEAN[[#This Row],[Quantity]]="", "Quantity Error!", "Q"&amp;ROUNDUP(MONTH(Orders_CLEAN[[#This Row],[OrderDate]])/3,0))</f>
        <v>Q1</v>
      </c>
      <c r="D2795" t="s">
        <v>328</v>
      </c>
      <c r="E2795" t="str">
        <f>_xlfn.XLOOKUP(Orders_CLEAN[[#This Row],[CustomerID]],Customers[CustomerID],Customers[CustomerName])</f>
        <v>Nomsa Ndlovu</v>
      </c>
      <c r="F2795" t="s">
        <v>65</v>
      </c>
      <c r="G2795" t="str">
        <f>_xlfn.XLOOKUP(Orders_CLEAN[[#This Row],[ProductID]],Products[ProductID],Products[ProductName])</f>
        <v>Bookcases Model 2</v>
      </c>
      <c r="H2795" t="str">
        <f>_xlfn.XLOOKUP(Orders_CLEAN[[#This Row],[ProductName]],Products[ProductName],Products[Category])</f>
        <v>Furniture</v>
      </c>
      <c r="I2795" s="6">
        <f>_xlfn.XLOOKUP(Orders_CLEAN[[#This Row],[ProductID]],Products[ProductID],Products[Cost])</f>
        <v>633.59</v>
      </c>
      <c r="J2795">
        <v>4</v>
      </c>
      <c r="K2795" s="6">
        <v>800.37</v>
      </c>
      <c r="L2795" s="7">
        <v>0.2</v>
      </c>
      <c r="M2795" t="s">
        <v>36</v>
      </c>
      <c r="N2795" t="s">
        <v>31</v>
      </c>
      <c r="O2795" t="str">
        <f>_xlfn.XLOOKUP(Orders_CLEAN[[#This Row],[Region]],Region_lookup[RegionCode],Region_lookup[RegionName])</f>
        <v>Gauteng</v>
      </c>
      <c r="P2795" t="s">
        <v>52</v>
      </c>
      <c r="Q2795" t="str">
        <f>_xlfn.XLOOKUP(Orders_CLEAN[[#This Row],[EmployeeID]],Employees[EmployeeID],Employees[EmployeeName])</f>
        <v>Precious Mbatha</v>
      </c>
      <c r="R2795" s="8">
        <f>Orders_CLEAN[[#This Row],[Quantity]]*Orders_CLEAN[[#This Row],[UnitPrice]]*(1-Orders_CLEAN[[#This Row],[Discount]])</f>
        <v>2561.1840000000002</v>
      </c>
      <c r="S2795" s="8">
        <f>Orders_CLEAN[[#This Row],[Cost]]*Orders_CLEAN[[#This Row],[Quantity]]</f>
        <v>2534.36</v>
      </c>
      <c r="T2795" s="8">
        <f>Orders_CLEAN[[#This Row],[LineTotal]]-Orders_CLEAN[[#This Row],[LineCost]]</f>
        <v>26.824000000000069</v>
      </c>
      <c r="U2795" s="8" t="str">
        <f>IFERROR(IF(Orders_CLEAN[[#This Row],[Profit]]/Orders_CLEAN[[#This Row],[LineTotal]]&gt;0.3, "High", IF(Orders_CLEAN[[#This Row],[Profit]]/Orders_CLEAN[[#This Row],[LineTotal]]&gt;=0.15, "Medium", "Low")), "Quantity Error!")</f>
        <v>Low</v>
      </c>
      <c r="V2795" s="8" t="str">
        <f>IF(COUNTIF(Returns[OrderID], Orders_CLEAN[[#This Row],[OrderID]])&gt;0, "Yes", "No")</f>
        <v>No</v>
      </c>
      <c r="W2795" s="19">
        <f>IF(Orders_CLEAN[[#This Row],[Returned]]="Yes",1,0)</f>
        <v>0</v>
      </c>
    </row>
    <row r="2796" spans="1:23" x14ac:dyDescent="0.2">
      <c r="A2796" t="s">
        <v>3759</v>
      </c>
      <c r="B2796" s="5">
        <v>45797</v>
      </c>
      <c r="C2796" s="5" t="str">
        <f>IF(Orders_CLEAN[[#This Row],[Quantity]]="", "Quantity Error!", "Q"&amp;ROUNDUP(MONTH(Orders_CLEAN[[#This Row],[OrderDate]])/3,0))</f>
        <v>Q2</v>
      </c>
      <c r="D2796" t="s">
        <v>404</v>
      </c>
      <c r="E2796" t="str">
        <f>_xlfn.XLOOKUP(Orders_CLEAN[[#This Row],[CustomerID]],Customers[CustomerID],Customers[CustomerName])</f>
        <v>Riaan Botha</v>
      </c>
      <c r="F2796" t="s">
        <v>124</v>
      </c>
      <c r="G2796" t="str">
        <f>_xlfn.XLOOKUP(Orders_CLEAN[[#This Row],[ProductID]],Products[ProductID],Products[ProductName])</f>
        <v>Binders Model 2</v>
      </c>
      <c r="H2796" t="str">
        <f>_xlfn.XLOOKUP(Orders_CLEAN[[#This Row],[ProductName]],Products[ProductName],Products[Category])</f>
        <v>Office Supplies</v>
      </c>
      <c r="I2796" s="6">
        <f>_xlfn.XLOOKUP(Orders_CLEAN[[#This Row],[ProductID]],Products[ProductID],Products[Cost])</f>
        <v>597.01</v>
      </c>
      <c r="J2796">
        <v>3</v>
      </c>
      <c r="K2796" s="6">
        <v>774.08</v>
      </c>
      <c r="L2796" s="7">
        <v>0</v>
      </c>
      <c r="M2796" t="s">
        <v>62</v>
      </c>
      <c r="N2796" t="s">
        <v>21</v>
      </c>
      <c r="O2796" t="str">
        <f>_xlfn.XLOOKUP(Orders_CLEAN[[#This Row],[Region]],Region_lookup[RegionCode],Region_lookup[RegionName])</f>
        <v>KwaZulu-Natal</v>
      </c>
      <c r="P2796" t="s">
        <v>170</v>
      </c>
      <c r="Q2796" t="str">
        <f>_xlfn.XLOOKUP(Orders_CLEAN[[#This Row],[EmployeeID]],Employees[EmployeeID],Employees[EmployeeName])</f>
        <v>Nomvula Le Roux</v>
      </c>
      <c r="R2796" s="8">
        <f>Orders_CLEAN[[#This Row],[Quantity]]*Orders_CLEAN[[#This Row],[UnitPrice]]*(1-Orders_CLEAN[[#This Row],[Discount]])</f>
        <v>2322.2400000000002</v>
      </c>
      <c r="S2796" s="8">
        <f>Orders_CLEAN[[#This Row],[Cost]]*Orders_CLEAN[[#This Row],[Quantity]]</f>
        <v>1791.03</v>
      </c>
      <c r="T2796" s="8">
        <f>Orders_CLEAN[[#This Row],[LineTotal]]-Orders_CLEAN[[#This Row],[LineCost]]</f>
        <v>531.21000000000026</v>
      </c>
      <c r="U2796" s="8" t="str">
        <f>IFERROR(IF(Orders_CLEAN[[#This Row],[Profit]]/Orders_CLEAN[[#This Row],[LineTotal]]&gt;0.3, "High", IF(Orders_CLEAN[[#This Row],[Profit]]/Orders_CLEAN[[#This Row],[LineTotal]]&gt;=0.15, "Medium", "Low")), "Quantity Error!")</f>
        <v>Medium</v>
      </c>
      <c r="V2796" s="8" t="str">
        <f>IF(COUNTIF(Returns[OrderID], Orders_CLEAN[[#This Row],[OrderID]])&gt;0, "Yes", "No")</f>
        <v>No</v>
      </c>
      <c r="W2796" s="19">
        <f>IF(Orders_CLEAN[[#This Row],[Returned]]="Yes",1,0)</f>
        <v>0</v>
      </c>
    </row>
    <row r="2797" spans="1:23" x14ac:dyDescent="0.2">
      <c r="A2797" t="s">
        <v>3760</v>
      </c>
      <c r="B2797" s="5">
        <v>45328</v>
      </c>
      <c r="C2797" s="5" t="str">
        <f>IF(Orders_CLEAN[[#This Row],[Quantity]]="", "Quantity Error!", "Q"&amp;ROUNDUP(MONTH(Orders_CLEAN[[#This Row],[OrderDate]])/3,0))</f>
        <v>Q1</v>
      </c>
      <c r="D2797" t="s">
        <v>99</v>
      </c>
      <c r="E2797" t="str">
        <f>_xlfn.XLOOKUP(Orders_CLEAN[[#This Row],[CustomerID]],Customers[CustomerID],Customers[CustomerName])</f>
        <v>Kagiso Mahlangu</v>
      </c>
      <c r="F2797" t="s">
        <v>166</v>
      </c>
      <c r="G2797" t="str">
        <f>_xlfn.XLOOKUP(Orders_CLEAN[[#This Row],[ProductID]],Products[ProductID],Products[ProductName])</f>
        <v>Monitors Model 2</v>
      </c>
      <c r="H2797" t="str">
        <f>_xlfn.XLOOKUP(Orders_CLEAN[[#This Row],[ProductName]],Products[ProductName],Products[Category])</f>
        <v>Technology</v>
      </c>
      <c r="I2797" s="6">
        <f>_xlfn.XLOOKUP(Orders_CLEAN[[#This Row],[ProductID]],Products[ProductID],Products[Cost])</f>
        <v>396.64</v>
      </c>
      <c r="J2797">
        <v>8</v>
      </c>
      <c r="K2797" s="6">
        <v>532.41999999999996</v>
      </c>
      <c r="L2797" s="7">
        <v>0.1</v>
      </c>
      <c r="M2797" t="s">
        <v>36</v>
      </c>
      <c r="N2797" t="s">
        <v>47</v>
      </c>
      <c r="O2797" t="str">
        <f>_xlfn.XLOOKUP(Orders_CLEAN[[#This Row],[Region]],Region_lookup[RegionCode],Region_lookup[RegionName])</f>
        <v>Eastern Cape</v>
      </c>
      <c r="P2797" t="s">
        <v>48</v>
      </c>
      <c r="Q2797" t="str">
        <f>_xlfn.XLOOKUP(Orders_CLEAN[[#This Row],[EmployeeID]],Employees[EmployeeID],Employees[EmployeeName])</f>
        <v>Sipho Ndlovu</v>
      </c>
      <c r="R2797" s="8">
        <f>Orders_CLEAN[[#This Row],[Quantity]]*Orders_CLEAN[[#This Row],[UnitPrice]]*(1-Orders_CLEAN[[#This Row],[Discount]])</f>
        <v>3833.424</v>
      </c>
      <c r="S2797" s="8">
        <f>Orders_CLEAN[[#This Row],[Cost]]*Orders_CLEAN[[#This Row],[Quantity]]</f>
        <v>3173.12</v>
      </c>
      <c r="T2797" s="8">
        <f>Orders_CLEAN[[#This Row],[LineTotal]]-Orders_CLEAN[[#This Row],[LineCost]]</f>
        <v>660.30400000000009</v>
      </c>
      <c r="U2797" s="8" t="str">
        <f>IFERROR(IF(Orders_CLEAN[[#This Row],[Profit]]/Orders_CLEAN[[#This Row],[LineTotal]]&gt;0.3, "High", IF(Orders_CLEAN[[#This Row],[Profit]]/Orders_CLEAN[[#This Row],[LineTotal]]&gt;=0.15, "Medium", "Low")), "Quantity Error!")</f>
        <v>Medium</v>
      </c>
      <c r="V2797" s="8" t="str">
        <f>IF(COUNTIF(Returns[OrderID], Orders_CLEAN[[#This Row],[OrderID]])&gt;0, "Yes", "No")</f>
        <v>No</v>
      </c>
      <c r="W2797" s="19">
        <f>IF(Orders_CLEAN[[#This Row],[Returned]]="Yes",1,0)</f>
        <v>0</v>
      </c>
    </row>
    <row r="2798" spans="1:23" x14ac:dyDescent="0.2">
      <c r="A2798" t="s">
        <v>3761</v>
      </c>
      <c r="B2798" s="5">
        <v>45473</v>
      </c>
      <c r="C2798" s="5" t="str">
        <f>IF(Orders_CLEAN[[#This Row],[Quantity]]="", "Quantity Error!", "Q"&amp;ROUNDUP(MONTH(Orders_CLEAN[[#This Row],[OrderDate]])/3,0))</f>
        <v>Q2</v>
      </c>
      <c r="D2798" t="s">
        <v>198</v>
      </c>
      <c r="E2798" t="str">
        <f>_xlfn.XLOOKUP(Orders_CLEAN[[#This Row],[CustomerID]],Customers[CustomerID],Customers[CustomerName])</f>
        <v>Nomsa Mahlangu</v>
      </c>
      <c r="F2798" t="s">
        <v>108</v>
      </c>
      <c r="G2798" t="str">
        <f>_xlfn.XLOOKUP(Orders_CLEAN[[#This Row],[ProductID]],Products[ProductID],Products[ProductName])</f>
        <v>Staplers Model 2</v>
      </c>
      <c r="H2798" t="str">
        <f>_xlfn.XLOOKUP(Orders_CLEAN[[#This Row],[ProductName]],Products[ProductName],Products[Category])</f>
        <v>Office Supplies</v>
      </c>
      <c r="I2798" s="6">
        <f>_xlfn.XLOOKUP(Orders_CLEAN[[#This Row],[ProductID]],Products[ProductID],Products[Cost])</f>
        <v>723.21</v>
      </c>
      <c r="J2798">
        <v>8</v>
      </c>
      <c r="K2798" s="6">
        <v>1348.08</v>
      </c>
      <c r="L2798" s="7">
        <v>0.2</v>
      </c>
      <c r="M2798" t="s">
        <v>13</v>
      </c>
      <c r="N2798" t="s">
        <v>47</v>
      </c>
      <c r="O2798" t="str">
        <f>_xlfn.XLOOKUP(Orders_CLEAN[[#This Row],[Region]],Region_lookup[RegionCode],Region_lookup[RegionName])</f>
        <v>Eastern Cape</v>
      </c>
      <c r="P2798" t="s">
        <v>58</v>
      </c>
      <c r="Q2798" t="str">
        <f>_xlfn.XLOOKUP(Orders_CLEAN[[#This Row],[EmployeeID]],Employees[EmployeeID],Employees[EmployeeName])</f>
        <v>Palesa Steyn</v>
      </c>
      <c r="R2798" s="8">
        <f>Orders_CLEAN[[#This Row],[Quantity]]*Orders_CLEAN[[#This Row],[UnitPrice]]*(1-Orders_CLEAN[[#This Row],[Discount]])</f>
        <v>8627.7119999999995</v>
      </c>
      <c r="S2798" s="8">
        <f>Orders_CLEAN[[#This Row],[Cost]]*Orders_CLEAN[[#This Row],[Quantity]]</f>
        <v>5785.68</v>
      </c>
      <c r="T2798" s="8">
        <f>Orders_CLEAN[[#This Row],[LineTotal]]-Orders_CLEAN[[#This Row],[LineCost]]</f>
        <v>2842.0319999999992</v>
      </c>
      <c r="U2798" s="8" t="str">
        <f>IFERROR(IF(Orders_CLEAN[[#This Row],[Profit]]/Orders_CLEAN[[#This Row],[LineTotal]]&gt;0.3, "High", IF(Orders_CLEAN[[#This Row],[Profit]]/Orders_CLEAN[[#This Row],[LineTotal]]&gt;=0.15, "Medium", "Low")), "Quantity Error!")</f>
        <v>High</v>
      </c>
      <c r="V2798" s="8" t="str">
        <f>IF(COUNTIF(Returns[OrderID], Orders_CLEAN[[#This Row],[OrderID]])&gt;0, "Yes", "No")</f>
        <v>No</v>
      </c>
      <c r="W2798" s="19">
        <f>IF(Orders_CLEAN[[#This Row],[Returned]]="Yes",1,0)</f>
        <v>0</v>
      </c>
    </row>
    <row r="2799" spans="1:23" x14ac:dyDescent="0.2">
      <c r="A2799" t="s">
        <v>3762</v>
      </c>
      <c r="B2799" s="5">
        <v>45310</v>
      </c>
      <c r="C2799" s="5" t="str">
        <f>IF(Orders_CLEAN[[#This Row],[Quantity]]="", "Quantity Error!", "Q"&amp;ROUNDUP(MONTH(Orders_CLEAN[[#This Row],[OrderDate]])/3,0))</f>
        <v>Q1</v>
      </c>
      <c r="D2799" t="s">
        <v>283</v>
      </c>
      <c r="E2799" t="str">
        <f>_xlfn.XLOOKUP(Orders_CLEAN[[#This Row],[CustomerID]],Customers[CustomerID],Customers[CustomerName])</f>
        <v>Precious Botha</v>
      </c>
      <c r="F2799" t="s">
        <v>199</v>
      </c>
      <c r="G2799" t="str">
        <f>_xlfn.XLOOKUP(Orders_CLEAN[[#This Row],[ProductID]],Products[ProductID],Products[ProductName])</f>
        <v>Pens Model 2</v>
      </c>
      <c r="H2799" t="str">
        <f>_xlfn.XLOOKUP(Orders_CLEAN[[#This Row],[ProductName]],Products[ProductName],Products[Category])</f>
        <v>Office Supplies</v>
      </c>
      <c r="I2799" s="6">
        <f>_xlfn.XLOOKUP(Orders_CLEAN[[#This Row],[ProductID]],Products[ProductID],Products[Cost])</f>
        <v>285.10000000000002</v>
      </c>
      <c r="J2799">
        <v>7</v>
      </c>
      <c r="K2799" s="6">
        <v>528.79999999999995</v>
      </c>
      <c r="L2799" s="7">
        <v>0.1</v>
      </c>
      <c r="M2799" t="s">
        <v>27</v>
      </c>
      <c r="N2799" t="s">
        <v>21</v>
      </c>
      <c r="O2799" t="str">
        <f>_xlfn.XLOOKUP(Orders_CLEAN[[#This Row],[Region]],Region_lookup[RegionCode],Region_lookup[RegionName])</f>
        <v>KwaZulu-Natal</v>
      </c>
      <c r="P2799" t="s">
        <v>97</v>
      </c>
      <c r="Q2799" t="str">
        <f>_xlfn.XLOOKUP(Orders_CLEAN[[#This Row],[EmployeeID]],Employees[EmployeeID],Employees[EmployeeName])</f>
        <v>Bongani Sithole</v>
      </c>
      <c r="R2799" s="8">
        <f>Orders_CLEAN[[#This Row],[Quantity]]*Orders_CLEAN[[#This Row],[UnitPrice]]*(1-Orders_CLEAN[[#This Row],[Discount]])</f>
        <v>3331.4399999999996</v>
      </c>
      <c r="S2799" s="8">
        <f>Orders_CLEAN[[#This Row],[Cost]]*Orders_CLEAN[[#This Row],[Quantity]]</f>
        <v>1995.7000000000003</v>
      </c>
      <c r="T2799" s="8">
        <f>Orders_CLEAN[[#This Row],[LineTotal]]-Orders_CLEAN[[#This Row],[LineCost]]</f>
        <v>1335.7399999999993</v>
      </c>
      <c r="U2799" s="8" t="str">
        <f>IFERROR(IF(Orders_CLEAN[[#This Row],[Profit]]/Orders_CLEAN[[#This Row],[LineTotal]]&gt;0.3, "High", IF(Orders_CLEAN[[#This Row],[Profit]]/Orders_CLEAN[[#This Row],[LineTotal]]&gt;=0.15, "Medium", "Low")), "Quantity Error!")</f>
        <v>High</v>
      </c>
      <c r="V2799" s="8" t="str">
        <f>IF(COUNTIF(Returns[OrderID], Orders_CLEAN[[#This Row],[OrderID]])&gt;0, "Yes", "No")</f>
        <v>Yes</v>
      </c>
      <c r="W2799" s="19">
        <f>IF(Orders_CLEAN[[#This Row],[Returned]]="Yes",1,0)</f>
        <v>1</v>
      </c>
    </row>
    <row r="2800" spans="1:23" x14ac:dyDescent="0.2">
      <c r="A2800" t="s">
        <v>3763</v>
      </c>
      <c r="B2800" s="5">
        <v>45618</v>
      </c>
      <c r="C2800" s="5" t="str">
        <f>IF(Orders_CLEAN[[#This Row],[Quantity]]="", "Quantity Error!", "Q"&amp;ROUNDUP(MONTH(Orders_CLEAN[[#This Row],[OrderDate]])/3,0))</f>
        <v>Q4</v>
      </c>
      <c r="D2800" t="s">
        <v>60</v>
      </c>
      <c r="E2800" t="str">
        <f>_xlfn.XLOOKUP(Orders_CLEAN[[#This Row],[CustomerID]],Customers[CustomerID],Customers[CustomerName])</f>
        <v>Lerato Mbatha</v>
      </c>
      <c r="F2800" t="s">
        <v>139</v>
      </c>
      <c r="G2800" t="str">
        <f>_xlfn.XLOOKUP(Orders_CLEAN[[#This Row],[ProductID]],Products[ProductID],Products[ProductName])</f>
        <v>Envelopes Model 3</v>
      </c>
      <c r="H2800" t="str">
        <f>_xlfn.XLOOKUP(Orders_CLEAN[[#This Row],[ProductName]],Products[ProductName],Products[Category])</f>
        <v>Office Supplies</v>
      </c>
      <c r="I2800" s="6">
        <f>_xlfn.XLOOKUP(Orders_CLEAN[[#This Row],[ProductID]],Products[ProductID],Products[Cost])</f>
        <v>110.07</v>
      </c>
      <c r="J2800">
        <v>10</v>
      </c>
      <c r="K2800" s="6">
        <v>193.99</v>
      </c>
      <c r="L2800" s="7">
        <v>0.1</v>
      </c>
      <c r="M2800" t="s">
        <v>13</v>
      </c>
      <c r="N2800" t="s">
        <v>31</v>
      </c>
      <c r="O2800" t="str">
        <f>_xlfn.XLOOKUP(Orders_CLEAN[[#This Row],[Region]],Region_lookup[RegionCode],Region_lookup[RegionName])</f>
        <v>Gauteng</v>
      </c>
      <c r="P2800" t="s">
        <v>32</v>
      </c>
      <c r="Q2800" t="str">
        <f>_xlfn.XLOOKUP(Orders_CLEAN[[#This Row],[EmployeeID]],Employees[EmployeeID],Employees[EmployeeName])</f>
        <v>Nomvula Mokoena</v>
      </c>
      <c r="R2800" s="8">
        <f>Orders_CLEAN[[#This Row],[Quantity]]*Orders_CLEAN[[#This Row],[UnitPrice]]*(1-Orders_CLEAN[[#This Row],[Discount]])</f>
        <v>1745.91</v>
      </c>
      <c r="S2800" s="8">
        <f>Orders_CLEAN[[#This Row],[Cost]]*Orders_CLEAN[[#This Row],[Quantity]]</f>
        <v>1100.6999999999998</v>
      </c>
      <c r="T2800" s="8">
        <f>Orders_CLEAN[[#This Row],[LineTotal]]-Orders_CLEAN[[#This Row],[LineCost]]</f>
        <v>645.21000000000026</v>
      </c>
      <c r="U2800" s="8" t="str">
        <f>IFERROR(IF(Orders_CLEAN[[#This Row],[Profit]]/Orders_CLEAN[[#This Row],[LineTotal]]&gt;0.3, "High", IF(Orders_CLEAN[[#This Row],[Profit]]/Orders_CLEAN[[#This Row],[LineTotal]]&gt;=0.15, "Medium", "Low")), "Quantity Error!")</f>
        <v>High</v>
      </c>
      <c r="V2800" s="8" t="str">
        <f>IF(COUNTIF(Returns[OrderID], Orders_CLEAN[[#This Row],[OrderID]])&gt;0, "Yes", "No")</f>
        <v>No</v>
      </c>
      <c r="W2800" s="19">
        <f>IF(Orders_CLEAN[[#This Row],[Returned]]="Yes",1,0)</f>
        <v>0</v>
      </c>
    </row>
    <row r="2801" spans="1:23" x14ac:dyDescent="0.2">
      <c r="A2801" t="s">
        <v>3764</v>
      </c>
      <c r="B2801" s="5">
        <v>45395</v>
      </c>
      <c r="C2801" s="5" t="str">
        <f>IF(Orders_CLEAN[[#This Row],[Quantity]]="", "Quantity Error!", "Q"&amp;ROUNDUP(MONTH(Orders_CLEAN[[#This Row],[OrderDate]])/3,0))</f>
        <v>Q2</v>
      </c>
      <c r="D2801" t="s">
        <v>135</v>
      </c>
      <c r="E2801" t="str">
        <f>_xlfn.XLOOKUP(Orders_CLEAN[[#This Row],[CustomerID]],Customers[CustomerID],Customers[CustomerName])</f>
        <v>Nomvula Mbatha</v>
      </c>
      <c r="F2801" t="s">
        <v>136</v>
      </c>
      <c r="G2801" t="str">
        <f>_xlfn.XLOOKUP(Orders_CLEAN[[#This Row],[ProductID]],Products[ProductID],Products[ProductName])</f>
        <v>Chairs Model 4</v>
      </c>
      <c r="H2801" t="str">
        <f>_xlfn.XLOOKUP(Orders_CLEAN[[#This Row],[ProductName]],Products[ProductName],Products[Category])</f>
        <v>Furniture</v>
      </c>
      <c r="I2801" s="6">
        <f>_xlfn.XLOOKUP(Orders_CLEAN[[#This Row],[ProductID]],Products[ProductID],Products[Cost])</f>
        <v>784.05</v>
      </c>
      <c r="J2801">
        <v>3</v>
      </c>
      <c r="K2801" s="6">
        <v>1700.53</v>
      </c>
      <c r="L2801" s="7">
        <v>0</v>
      </c>
      <c r="M2801" t="s">
        <v>27</v>
      </c>
      <c r="N2801" t="s">
        <v>47</v>
      </c>
      <c r="O2801" t="str">
        <f>_xlfn.XLOOKUP(Orders_CLEAN[[#This Row],[Region]],Region_lookup[RegionCode],Region_lookup[RegionName])</f>
        <v>Eastern Cape</v>
      </c>
      <c r="P2801" t="s">
        <v>75</v>
      </c>
      <c r="Q2801" t="str">
        <f>_xlfn.XLOOKUP(Orders_CLEAN[[#This Row],[EmployeeID]],Employees[EmployeeID],Employees[EmployeeName])</f>
        <v>Francois Steyn</v>
      </c>
      <c r="R2801" s="8">
        <f>Orders_CLEAN[[#This Row],[Quantity]]*Orders_CLEAN[[#This Row],[UnitPrice]]*(1-Orders_CLEAN[[#This Row],[Discount]])</f>
        <v>5101.59</v>
      </c>
      <c r="S2801" s="8">
        <f>Orders_CLEAN[[#This Row],[Cost]]*Orders_CLEAN[[#This Row],[Quantity]]</f>
        <v>2352.1499999999996</v>
      </c>
      <c r="T2801" s="8">
        <f>Orders_CLEAN[[#This Row],[LineTotal]]-Orders_CLEAN[[#This Row],[LineCost]]</f>
        <v>2749.4400000000005</v>
      </c>
      <c r="U2801" s="8" t="str">
        <f>IFERROR(IF(Orders_CLEAN[[#This Row],[Profit]]/Orders_CLEAN[[#This Row],[LineTotal]]&gt;0.3, "High", IF(Orders_CLEAN[[#This Row],[Profit]]/Orders_CLEAN[[#This Row],[LineTotal]]&gt;=0.15, "Medium", "Low")), "Quantity Error!")</f>
        <v>High</v>
      </c>
      <c r="V2801" s="8" t="str">
        <f>IF(COUNTIF(Returns[OrderID], Orders_CLEAN[[#This Row],[OrderID]])&gt;0, "Yes", "No")</f>
        <v>No</v>
      </c>
      <c r="W2801" s="19">
        <f>IF(Orders_CLEAN[[#This Row],[Returned]]="Yes",1,0)</f>
        <v>0</v>
      </c>
    </row>
    <row r="2802" spans="1:23" x14ac:dyDescent="0.2">
      <c r="A2802" t="s">
        <v>3765</v>
      </c>
      <c r="B2802" s="5">
        <v>45782</v>
      </c>
      <c r="C2802" s="5" t="str">
        <f>IF(Orders_CLEAN[[#This Row],[Quantity]]="", "Quantity Error!", "Q"&amp;ROUNDUP(MONTH(Orders_CLEAN[[#This Row],[OrderDate]])/3,0))</f>
        <v>Q2</v>
      </c>
      <c r="D2802" t="s">
        <v>396</v>
      </c>
      <c r="E2802" t="str">
        <f>_xlfn.XLOOKUP(Orders_CLEAN[[#This Row],[CustomerID]],Customers[CustomerID],Customers[CustomerName])</f>
        <v>Aisha Sithole</v>
      </c>
      <c r="F2802" t="s">
        <v>81</v>
      </c>
      <c r="G2802" t="str">
        <f>_xlfn.XLOOKUP(Orders_CLEAN[[#This Row],[ProductID]],Products[ProductID],Products[ProductName])</f>
        <v>Envelopes Model 2</v>
      </c>
      <c r="H2802" t="str">
        <f>_xlfn.XLOOKUP(Orders_CLEAN[[#This Row],[ProductName]],Products[ProductName],Products[Category])</f>
        <v>Office Supplies</v>
      </c>
      <c r="I2802" s="6">
        <f>_xlfn.XLOOKUP(Orders_CLEAN[[#This Row],[ProductID]],Products[ProductID],Products[Cost])</f>
        <v>599.25</v>
      </c>
      <c r="J2802">
        <v>12</v>
      </c>
      <c r="K2802" s="6">
        <v>849.05</v>
      </c>
      <c r="L2802" s="7">
        <v>0.05</v>
      </c>
      <c r="M2802" t="s">
        <v>36</v>
      </c>
      <c r="N2802" t="s">
        <v>14</v>
      </c>
      <c r="O2802" t="str">
        <f>_xlfn.XLOOKUP(Orders_CLEAN[[#This Row],[Region]],Region_lookup[RegionCode],Region_lookup[RegionName])</f>
        <v>Western Cape</v>
      </c>
      <c r="P2802" t="s">
        <v>15</v>
      </c>
      <c r="Q2802" t="str">
        <f>_xlfn.XLOOKUP(Orders_CLEAN[[#This Row],[EmployeeID]],Employees[EmployeeID],Employees[EmployeeName])</f>
        <v>Anja Fourie</v>
      </c>
      <c r="R2802" s="8">
        <f>Orders_CLEAN[[#This Row],[Quantity]]*Orders_CLEAN[[#This Row],[UnitPrice]]*(1-Orders_CLEAN[[#This Row],[Discount]])</f>
        <v>9679.1699999999983</v>
      </c>
      <c r="S2802" s="8">
        <f>Orders_CLEAN[[#This Row],[Cost]]*Orders_CLEAN[[#This Row],[Quantity]]</f>
        <v>7191</v>
      </c>
      <c r="T2802" s="8">
        <f>Orders_CLEAN[[#This Row],[LineTotal]]-Orders_CLEAN[[#This Row],[LineCost]]</f>
        <v>2488.1699999999983</v>
      </c>
      <c r="U2802" s="8" t="str">
        <f>IFERROR(IF(Orders_CLEAN[[#This Row],[Profit]]/Orders_CLEAN[[#This Row],[LineTotal]]&gt;0.3, "High", IF(Orders_CLEAN[[#This Row],[Profit]]/Orders_CLEAN[[#This Row],[LineTotal]]&gt;=0.15, "Medium", "Low")), "Quantity Error!")</f>
        <v>Medium</v>
      </c>
      <c r="V2802" s="8" t="str">
        <f>IF(COUNTIF(Returns[OrderID], Orders_CLEAN[[#This Row],[OrderID]])&gt;0, "Yes", "No")</f>
        <v>Yes</v>
      </c>
      <c r="W2802" s="19">
        <f>IF(Orders_CLEAN[[#This Row],[Returned]]="Yes",1,0)</f>
        <v>1</v>
      </c>
    </row>
    <row r="2803" spans="1:23" x14ac:dyDescent="0.2">
      <c r="A2803" t="s">
        <v>3766</v>
      </c>
      <c r="B2803" s="5">
        <v>45727</v>
      </c>
      <c r="C2803" s="5" t="str">
        <f>IF(Orders_CLEAN[[#This Row],[Quantity]]="", "Quantity Error!", "Q"&amp;ROUNDUP(MONTH(Orders_CLEAN[[#This Row],[OrderDate]])/3,0))</f>
        <v>Q1</v>
      </c>
      <c r="D2803" t="s">
        <v>328</v>
      </c>
      <c r="E2803" t="str">
        <f>_xlfn.XLOOKUP(Orders_CLEAN[[#This Row],[CustomerID]],Customers[CustomerID],Customers[CustomerName])</f>
        <v>Nomsa Ndlovu</v>
      </c>
      <c r="F2803" t="s">
        <v>108</v>
      </c>
      <c r="G2803" t="str">
        <f>_xlfn.XLOOKUP(Orders_CLEAN[[#This Row],[ProductID]],Products[ProductID],Products[ProductName])</f>
        <v>Staplers Model 2</v>
      </c>
      <c r="H2803" t="str">
        <f>_xlfn.XLOOKUP(Orders_CLEAN[[#This Row],[ProductName]],Products[ProductName],Products[Category])</f>
        <v>Office Supplies</v>
      </c>
      <c r="I2803" s="6">
        <f>_xlfn.XLOOKUP(Orders_CLEAN[[#This Row],[ProductID]],Products[ProductID],Products[Cost])</f>
        <v>723.21</v>
      </c>
      <c r="J2803">
        <v>2</v>
      </c>
      <c r="K2803" s="6">
        <v>1348.08</v>
      </c>
      <c r="L2803" s="7">
        <v>0</v>
      </c>
      <c r="M2803" t="s">
        <v>27</v>
      </c>
      <c r="N2803" t="s">
        <v>31</v>
      </c>
      <c r="O2803" t="str">
        <f>_xlfn.XLOOKUP(Orders_CLEAN[[#This Row],[Region]],Region_lookup[RegionCode],Region_lookup[RegionName])</f>
        <v>Gauteng</v>
      </c>
      <c r="P2803" t="s">
        <v>43</v>
      </c>
      <c r="Q2803" t="str">
        <f>_xlfn.XLOOKUP(Orders_CLEAN[[#This Row],[EmployeeID]],Employees[EmployeeID],Employees[EmployeeName])</f>
        <v>Thabo Dlamini</v>
      </c>
      <c r="R2803" s="8">
        <f>Orders_CLEAN[[#This Row],[Quantity]]*Orders_CLEAN[[#This Row],[UnitPrice]]*(1-Orders_CLEAN[[#This Row],[Discount]])</f>
        <v>2696.16</v>
      </c>
      <c r="S2803" s="8">
        <f>Orders_CLEAN[[#This Row],[Cost]]*Orders_CLEAN[[#This Row],[Quantity]]</f>
        <v>1446.42</v>
      </c>
      <c r="T2803" s="8">
        <f>Orders_CLEAN[[#This Row],[LineTotal]]-Orders_CLEAN[[#This Row],[LineCost]]</f>
        <v>1249.7399999999998</v>
      </c>
      <c r="U2803" s="8" t="str">
        <f>IFERROR(IF(Orders_CLEAN[[#This Row],[Profit]]/Orders_CLEAN[[#This Row],[LineTotal]]&gt;0.3, "High", IF(Orders_CLEAN[[#This Row],[Profit]]/Orders_CLEAN[[#This Row],[LineTotal]]&gt;=0.15, "Medium", "Low")), "Quantity Error!")</f>
        <v>High</v>
      </c>
      <c r="V2803" s="8" t="str">
        <f>IF(COUNTIF(Returns[OrderID], Orders_CLEAN[[#This Row],[OrderID]])&gt;0, "Yes", "No")</f>
        <v>No</v>
      </c>
      <c r="W2803" s="19">
        <f>IF(Orders_CLEAN[[#This Row],[Returned]]="Yes",1,0)</f>
        <v>0</v>
      </c>
    </row>
    <row r="2804" spans="1:23" x14ac:dyDescent="0.2">
      <c r="A2804" t="s">
        <v>3767</v>
      </c>
      <c r="B2804" s="5">
        <v>45396</v>
      </c>
      <c r="C2804" s="5" t="str">
        <f>IF(Orders_CLEAN[[#This Row],[Quantity]]="", "Quantity Error!", "Q"&amp;ROUNDUP(MONTH(Orders_CLEAN[[#This Row],[OrderDate]])/3,0))</f>
        <v>Q2</v>
      </c>
      <c r="D2804" t="s">
        <v>388</v>
      </c>
      <c r="E2804" t="str">
        <f>_xlfn.XLOOKUP(Orders_CLEAN[[#This Row],[CustomerID]],Customers[CustomerID],Customers[CustomerName])</f>
        <v>Francois Mahlangu</v>
      </c>
      <c r="F2804" t="s">
        <v>61</v>
      </c>
      <c r="G2804" t="str">
        <f>_xlfn.XLOOKUP(Orders_CLEAN[[#This Row],[ProductID]],Products[ProductID],Products[ProductName])</f>
        <v>Laptops Model 4</v>
      </c>
      <c r="H2804" t="str">
        <f>_xlfn.XLOOKUP(Orders_CLEAN[[#This Row],[ProductName]],Products[ProductName],Products[Category])</f>
        <v>Technology</v>
      </c>
      <c r="I2804" s="6">
        <f>_xlfn.XLOOKUP(Orders_CLEAN[[#This Row],[ProductID]],Products[ProductID],Products[Cost])</f>
        <v>329.6</v>
      </c>
      <c r="J2804">
        <v>9</v>
      </c>
      <c r="K2804" s="6">
        <v>455.77</v>
      </c>
      <c r="L2804" s="7">
        <v>0</v>
      </c>
      <c r="M2804" t="s">
        <v>13</v>
      </c>
      <c r="N2804" t="s">
        <v>31</v>
      </c>
      <c r="O2804" t="str">
        <f>_xlfn.XLOOKUP(Orders_CLEAN[[#This Row],[Region]],Region_lookup[RegionCode],Region_lookup[RegionName])</f>
        <v>Gauteng</v>
      </c>
      <c r="P2804" t="s">
        <v>52</v>
      </c>
      <c r="Q2804" t="str">
        <f>_xlfn.XLOOKUP(Orders_CLEAN[[#This Row],[EmployeeID]],Employees[EmployeeID],Employees[EmployeeName])</f>
        <v>Precious Mbatha</v>
      </c>
      <c r="R2804" s="8">
        <f>Orders_CLEAN[[#This Row],[Quantity]]*Orders_CLEAN[[#This Row],[UnitPrice]]*(1-Orders_CLEAN[[#This Row],[Discount]])</f>
        <v>4101.93</v>
      </c>
      <c r="S2804" s="8">
        <f>Orders_CLEAN[[#This Row],[Cost]]*Orders_CLEAN[[#This Row],[Quantity]]</f>
        <v>2966.4</v>
      </c>
      <c r="T2804" s="8">
        <f>Orders_CLEAN[[#This Row],[LineTotal]]-Orders_CLEAN[[#This Row],[LineCost]]</f>
        <v>1135.5300000000002</v>
      </c>
      <c r="U2804" s="8" t="str">
        <f>IFERROR(IF(Orders_CLEAN[[#This Row],[Profit]]/Orders_CLEAN[[#This Row],[LineTotal]]&gt;0.3, "High", IF(Orders_CLEAN[[#This Row],[Profit]]/Orders_CLEAN[[#This Row],[LineTotal]]&gt;=0.15, "Medium", "Low")), "Quantity Error!")</f>
        <v>Medium</v>
      </c>
      <c r="V2804" s="8" t="str">
        <f>IF(COUNTIF(Returns[OrderID], Orders_CLEAN[[#This Row],[OrderID]])&gt;0, "Yes", "No")</f>
        <v>No</v>
      </c>
      <c r="W2804" s="19">
        <f>IF(Orders_CLEAN[[#This Row],[Returned]]="Yes",1,0)</f>
        <v>0</v>
      </c>
    </row>
    <row r="2805" spans="1:23" x14ac:dyDescent="0.2">
      <c r="A2805" t="s">
        <v>3768</v>
      </c>
      <c r="B2805" s="5">
        <v>45451</v>
      </c>
      <c r="C2805" s="5" t="str">
        <f>IF(Orders_CLEAN[[#This Row],[Quantity]]="", "Quantity Error!", "Q"&amp;ROUNDUP(MONTH(Orders_CLEAN[[#This Row],[OrderDate]])/3,0))</f>
        <v>Q2</v>
      </c>
      <c r="D2805" t="s">
        <v>355</v>
      </c>
      <c r="E2805" t="str">
        <f>_xlfn.XLOOKUP(Orders_CLEAN[[#This Row],[CustomerID]],Customers[CustomerID],Customers[CustomerName])</f>
        <v>Pieter Joubert</v>
      </c>
      <c r="F2805" t="s">
        <v>51</v>
      </c>
      <c r="G2805" t="str">
        <f>_xlfn.XLOOKUP(Orders_CLEAN[[#This Row],[ProductID]],Products[ProductID],Products[ProductName])</f>
        <v>Bookcases Model 4</v>
      </c>
      <c r="H2805" t="str">
        <f>_xlfn.XLOOKUP(Orders_CLEAN[[#This Row],[ProductName]],Products[ProductName],Products[Category])</f>
        <v>Furniture</v>
      </c>
      <c r="I2805" s="6">
        <f>_xlfn.XLOOKUP(Orders_CLEAN[[#This Row],[ProductID]],Products[ProductID],Products[Cost])</f>
        <v>539.9</v>
      </c>
      <c r="J2805">
        <v>11</v>
      </c>
      <c r="K2805" s="6">
        <v>1019.72</v>
      </c>
      <c r="L2805" s="7">
        <v>0</v>
      </c>
      <c r="M2805" t="s">
        <v>36</v>
      </c>
      <c r="N2805" t="s">
        <v>14</v>
      </c>
      <c r="O2805" t="str">
        <f>_xlfn.XLOOKUP(Orders_CLEAN[[#This Row],[Region]],Region_lookup[RegionCode],Region_lookup[RegionName])</f>
        <v>Western Cape</v>
      </c>
      <c r="P2805" t="s">
        <v>15</v>
      </c>
      <c r="Q2805" t="str">
        <f>_xlfn.XLOOKUP(Orders_CLEAN[[#This Row],[EmployeeID]],Employees[EmployeeID],Employees[EmployeeName])</f>
        <v>Anja Fourie</v>
      </c>
      <c r="R2805" s="8">
        <f>Orders_CLEAN[[#This Row],[Quantity]]*Orders_CLEAN[[#This Row],[UnitPrice]]*(1-Orders_CLEAN[[#This Row],[Discount]])</f>
        <v>11216.92</v>
      </c>
      <c r="S2805" s="8">
        <f>Orders_CLEAN[[#This Row],[Cost]]*Orders_CLEAN[[#This Row],[Quantity]]</f>
        <v>5938.9</v>
      </c>
      <c r="T2805" s="8">
        <f>Orders_CLEAN[[#This Row],[LineTotal]]-Orders_CLEAN[[#This Row],[LineCost]]</f>
        <v>5278.02</v>
      </c>
      <c r="U2805" s="8" t="str">
        <f>IFERROR(IF(Orders_CLEAN[[#This Row],[Profit]]/Orders_CLEAN[[#This Row],[LineTotal]]&gt;0.3, "High", IF(Orders_CLEAN[[#This Row],[Profit]]/Orders_CLEAN[[#This Row],[LineTotal]]&gt;=0.15, "Medium", "Low")), "Quantity Error!")</f>
        <v>High</v>
      </c>
      <c r="V2805" s="8" t="str">
        <f>IF(COUNTIF(Returns[OrderID], Orders_CLEAN[[#This Row],[OrderID]])&gt;0, "Yes", "No")</f>
        <v>No</v>
      </c>
      <c r="W2805" s="19">
        <f>IF(Orders_CLEAN[[#This Row],[Returned]]="Yes",1,0)</f>
        <v>0</v>
      </c>
    </row>
    <row r="2806" spans="1:23" x14ac:dyDescent="0.2">
      <c r="A2806" t="s">
        <v>3769</v>
      </c>
      <c r="B2806" s="5">
        <v>45404</v>
      </c>
      <c r="C2806" s="5" t="str">
        <f>IF(Orders_CLEAN[[#This Row],[Quantity]]="", "Quantity Error!", "Q"&amp;ROUNDUP(MONTH(Orders_CLEAN[[#This Row],[OrderDate]])/3,0))</f>
        <v>Q2</v>
      </c>
      <c r="D2806" t="s">
        <v>310</v>
      </c>
      <c r="E2806" t="str">
        <f>_xlfn.XLOOKUP(Orders_CLEAN[[#This Row],[CustomerID]],Customers[CustomerID],Customers[CustomerName])</f>
        <v>Riaan Khumalo</v>
      </c>
      <c r="F2806" t="s">
        <v>96</v>
      </c>
      <c r="G2806" t="str">
        <f>_xlfn.XLOOKUP(Orders_CLEAN[[#This Row],[ProductID]],Products[ProductID],Products[ProductName])</f>
        <v>Desks Model 2</v>
      </c>
      <c r="H2806" t="str">
        <f>_xlfn.XLOOKUP(Orders_CLEAN[[#This Row],[ProductName]],Products[ProductName],Products[Category])</f>
        <v>Furniture</v>
      </c>
      <c r="I2806" s="6">
        <f>_xlfn.XLOOKUP(Orders_CLEAN[[#This Row],[ProductID]],Products[ProductID],Products[Cost])</f>
        <v>209.29</v>
      </c>
      <c r="J2806">
        <v>11</v>
      </c>
      <c r="K2806" s="6">
        <v>425.58</v>
      </c>
      <c r="L2806" s="7">
        <v>0</v>
      </c>
      <c r="M2806" t="s">
        <v>13</v>
      </c>
      <c r="N2806" t="s">
        <v>14</v>
      </c>
      <c r="O2806" t="str">
        <f>_xlfn.XLOOKUP(Orders_CLEAN[[#This Row],[Region]],Region_lookup[RegionCode],Region_lookup[RegionName])</f>
        <v>Western Cape</v>
      </c>
      <c r="P2806" t="s">
        <v>93</v>
      </c>
      <c r="Q2806" t="str">
        <f>_xlfn.XLOOKUP(Orders_CLEAN[[#This Row],[EmployeeID]],Employees[EmployeeID],Employees[EmployeeName])</f>
        <v>Anja Zulu</v>
      </c>
      <c r="R2806" s="8">
        <f>Orders_CLEAN[[#This Row],[Quantity]]*Orders_CLEAN[[#This Row],[UnitPrice]]*(1-Orders_CLEAN[[#This Row],[Discount]])</f>
        <v>4681.38</v>
      </c>
      <c r="S2806" s="8">
        <f>Orders_CLEAN[[#This Row],[Cost]]*Orders_CLEAN[[#This Row],[Quantity]]</f>
        <v>2302.19</v>
      </c>
      <c r="T2806" s="8">
        <f>Orders_CLEAN[[#This Row],[LineTotal]]-Orders_CLEAN[[#This Row],[LineCost]]</f>
        <v>2379.19</v>
      </c>
      <c r="U2806" s="8" t="str">
        <f>IFERROR(IF(Orders_CLEAN[[#This Row],[Profit]]/Orders_CLEAN[[#This Row],[LineTotal]]&gt;0.3, "High", IF(Orders_CLEAN[[#This Row],[Profit]]/Orders_CLEAN[[#This Row],[LineTotal]]&gt;=0.15, "Medium", "Low")), "Quantity Error!")</f>
        <v>High</v>
      </c>
      <c r="V2806" s="8" t="str">
        <f>IF(COUNTIF(Returns[OrderID], Orders_CLEAN[[#This Row],[OrderID]])&gt;0, "Yes", "No")</f>
        <v>No</v>
      </c>
      <c r="W2806" s="19">
        <f>IF(Orders_CLEAN[[#This Row],[Returned]]="Yes",1,0)</f>
        <v>0</v>
      </c>
    </row>
    <row r="2807" spans="1:23" x14ac:dyDescent="0.2">
      <c r="A2807" t="s">
        <v>3770</v>
      </c>
      <c r="B2807" s="5">
        <v>45760</v>
      </c>
      <c r="C2807" s="5" t="str">
        <f>IF(Orders_CLEAN[[#This Row],[Quantity]]="", "Quantity Error!", "Q"&amp;ROUNDUP(MONTH(Orders_CLEAN[[#This Row],[OrderDate]])/3,0))</f>
        <v>Q2</v>
      </c>
      <c r="D2807" t="s">
        <v>113</v>
      </c>
      <c r="E2807" t="str">
        <f>_xlfn.XLOOKUP(Orders_CLEAN[[#This Row],[CustomerID]],Customers[CustomerID],Customers[CustomerName])</f>
        <v>Johan Van Der Merwe</v>
      </c>
      <c r="F2807" t="s">
        <v>46</v>
      </c>
      <c r="G2807" t="str">
        <f>_xlfn.XLOOKUP(Orders_CLEAN[[#This Row],[ProductID]],Products[ProductID],Products[ProductName])</f>
        <v>Tables Model 4</v>
      </c>
      <c r="H2807" t="str">
        <f>_xlfn.XLOOKUP(Orders_CLEAN[[#This Row],[ProductName]],Products[ProductName],Products[Category])</f>
        <v>Furniture</v>
      </c>
      <c r="I2807" s="6">
        <f>_xlfn.XLOOKUP(Orders_CLEAN[[#This Row],[ProductID]],Products[ProductID],Products[Cost])</f>
        <v>707.97</v>
      </c>
      <c r="J2807">
        <v>5</v>
      </c>
      <c r="K2807" s="6">
        <v>1262.55</v>
      </c>
      <c r="L2807" s="7">
        <v>0.1</v>
      </c>
      <c r="M2807" t="s">
        <v>62</v>
      </c>
      <c r="N2807" t="s">
        <v>14</v>
      </c>
      <c r="O2807" t="str">
        <f>_xlfn.XLOOKUP(Orders_CLEAN[[#This Row],[Region]],Region_lookup[RegionCode],Region_lookup[RegionName])</f>
        <v>Western Cape</v>
      </c>
      <c r="P2807" t="s">
        <v>93</v>
      </c>
      <c r="Q2807" t="str">
        <f>_xlfn.XLOOKUP(Orders_CLEAN[[#This Row],[EmployeeID]],Employees[EmployeeID],Employees[EmployeeName])</f>
        <v>Anja Zulu</v>
      </c>
      <c r="R2807" s="8">
        <f>Orders_CLEAN[[#This Row],[Quantity]]*Orders_CLEAN[[#This Row],[UnitPrice]]*(1-Orders_CLEAN[[#This Row],[Discount]])</f>
        <v>5681.4750000000004</v>
      </c>
      <c r="S2807" s="8">
        <f>Orders_CLEAN[[#This Row],[Cost]]*Orders_CLEAN[[#This Row],[Quantity]]</f>
        <v>3539.8500000000004</v>
      </c>
      <c r="T2807" s="8">
        <f>Orders_CLEAN[[#This Row],[LineTotal]]-Orders_CLEAN[[#This Row],[LineCost]]</f>
        <v>2141.625</v>
      </c>
      <c r="U2807" s="8" t="str">
        <f>IFERROR(IF(Orders_CLEAN[[#This Row],[Profit]]/Orders_CLEAN[[#This Row],[LineTotal]]&gt;0.3, "High", IF(Orders_CLEAN[[#This Row],[Profit]]/Orders_CLEAN[[#This Row],[LineTotal]]&gt;=0.15, "Medium", "Low")), "Quantity Error!")</f>
        <v>High</v>
      </c>
      <c r="V2807" s="8" t="str">
        <f>IF(COUNTIF(Returns[OrderID], Orders_CLEAN[[#This Row],[OrderID]])&gt;0, "Yes", "No")</f>
        <v>Yes</v>
      </c>
      <c r="W2807" s="19">
        <f>IF(Orders_CLEAN[[#This Row],[Returned]]="Yes",1,0)</f>
        <v>1</v>
      </c>
    </row>
    <row r="2808" spans="1:23" x14ac:dyDescent="0.2">
      <c r="A2808" t="s">
        <v>3771</v>
      </c>
      <c r="B2808" s="5">
        <v>45688</v>
      </c>
      <c r="C2808" s="5" t="str">
        <f>IF(Orders_CLEAN[[#This Row],[Quantity]]="", "Quantity Error!", "Q"&amp;ROUNDUP(MONTH(Orders_CLEAN[[#This Row],[OrderDate]])/3,0))</f>
        <v>Q1</v>
      </c>
      <c r="D2808" t="s">
        <v>60</v>
      </c>
      <c r="E2808" t="str">
        <f>_xlfn.XLOOKUP(Orders_CLEAN[[#This Row],[CustomerID]],Customers[CustomerID],Customers[CustomerName])</f>
        <v>Lerato Mbatha</v>
      </c>
      <c r="F2808" t="s">
        <v>329</v>
      </c>
      <c r="G2808" t="str">
        <f>_xlfn.XLOOKUP(Orders_CLEAN[[#This Row],[ProductID]],Products[ProductID],Products[ProductName])</f>
        <v>Chairs Model 3</v>
      </c>
      <c r="H2808" t="str">
        <f>_xlfn.XLOOKUP(Orders_CLEAN[[#This Row],[ProductName]],Products[ProductName],Products[Category])</f>
        <v>Furniture</v>
      </c>
      <c r="I2808" s="6">
        <f>_xlfn.XLOOKUP(Orders_CLEAN[[#This Row],[ProductID]],Products[ProductID],Products[Cost])</f>
        <v>688.81</v>
      </c>
      <c r="J2808">
        <v>5</v>
      </c>
      <c r="K2808" s="6">
        <v>1334.92</v>
      </c>
      <c r="L2808" s="7">
        <v>0.15</v>
      </c>
      <c r="M2808" t="s">
        <v>13</v>
      </c>
      <c r="N2808" t="s">
        <v>31</v>
      </c>
      <c r="O2808" t="str">
        <f>_xlfn.XLOOKUP(Orders_CLEAN[[#This Row],[Region]],Region_lookup[RegionCode],Region_lookup[RegionName])</f>
        <v>Gauteng</v>
      </c>
      <c r="P2808" t="s">
        <v>52</v>
      </c>
      <c r="Q2808" t="str">
        <f>_xlfn.XLOOKUP(Orders_CLEAN[[#This Row],[EmployeeID]],Employees[EmployeeID],Employees[EmployeeName])</f>
        <v>Precious Mbatha</v>
      </c>
      <c r="R2808" s="8">
        <f>Orders_CLEAN[[#This Row],[Quantity]]*Orders_CLEAN[[#This Row],[UnitPrice]]*(1-Orders_CLEAN[[#This Row],[Discount]])</f>
        <v>5673.41</v>
      </c>
      <c r="S2808" s="8">
        <f>Orders_CLEAN[[#This Row],[Cost]]*Orders_CLEAN[[#This Row],[Quantity]]</f>
        <v>3444.0499999999997</v>
      </c>
      <c r="T2808" s="8">
        <f>Orders_CLEAN[[#This Row],[LineTotal]]-Orders_CLEAN[[#This Row],[LineCost]]</f>
        <v>2229.36</v>
      </c>
      <c r="U2808" s="8" t="str">
        <f>IFERROR(IF(Orders_CLEAN[[#This Row],[Profit]]/Orders_CLEAN[[#This Row],[LineTotal]]&gt;0.3, "High", IF(Orders_CLEAN[[#This Row],[Profit]]/Orders_CLEAN[[#This Row],[LineTotal]]&gt;=0.15, "Medium", "Low")), "Quantity Error!")</f>
        <v>High</v>
      </c>
      <c r="V2808" s="8" t="str">
        <f>IF(COUNTIF(Returns[OrderID], Orders_CLEAN[[#This Row],[OrderID]])&gt;0, "Yes", "No")</f>
        <v>No</v>
      </c>
      <c r="W2808" s="19">
        <f>IF(Orders_CLEAN[[#This Row],[Returned]]="Yes",1,0)</f>
        <v>0</v>
      </c>
    </row>
    <row r="2809" spans="1:23" x14ac:dyDescent="0.2">
      <c r="A2809" t="s">
        <v>3772</v>
      </c>
      <c r="B2809" s="5">
        <v>45537</v>
      </c>
      <c r="C2809" s="5" t="str">
        <f>IF(Orders_CLEAN[[#This Row],[Quantity]]="", "Quantity Error!", "Q"&amp;ROUNDUP(MONTH(Orders_CLEAN[[#This Row],[OrderDate]])/3,0))</f>
        <v>Q3</v>
      </c>
      <c r="D2809" t="s">
        <v>616</v>
      </c>
      <c r="E2809" t="str">
        <f>_xlfn.XLOOKUP(Orders_CLEAN[[#This Row],[CustomerID]],Customers[CustomerID],Customers[CustomerName])</f>
        <v>Elmarie Fourie</v>
      </c>
      <c r="F2809" t="s">
        <v>537</v>
      </c>
      <c r="G2809" t="str">
        <f>_xlfn.XLOOKUP(Orders_CLEAN[[#This Row],[ProductID]],Products[ProductID],Products[ProductName])</f>
        <v>Desks Model 4</v>
      </c>
      <c r="H2809" t="str">
        <f>_xlfn.XLOOKUP(Orders_CLEAN[[#This Row],[ProductName]],Products[ProductName],Products[Category])</f>
        <v>Furniture</v>
      </c>
      <c r="I2809" s="6">
        <f>_xlfn.XLOOKUP(Orders_CLEAN[[#This Row],[ProductID]],Products[ProductID],Products[Cost])</f>
        <v>598.51</v>
      </c>
      <c r="J2809">
        <v>6</v>
      </c>
      <c r="K2809" s="6">
        <v>940.73</v>
      </c>
      <c r="L2809" s="7">
        <v>0.2</v>
      </c>
      <c r="M2809" t="s">
        <v>36</v>
      </c>
      <c r="N2809" t="s">
        <v>14</v>
      </c>
      <c r="O2809" t="str">
        <f>_xlfn.XLOOKUP(Orders_CLEAN[[#This Row],[Region]],Region_lookup[RegionCode],Region_lookup[RegionName])</f>
        <v>Western Cape</v>
      </c>
      <c r="P2809" t="s">
        <v>93</v>
      </c>
      <c r="Q2809" t="str">
        <f>_xlfn.XLOOKUP(Orders_CLEAN[[#This Row],[EmployeeID]],Employees[EmployeeID],Employees[EmployeeName])</f>
        <v>Anja Zulu</v>
      </c>
      <c r="R2809" s="8">
        <f>Orders_CLEAN[[#This Row],[Quantity]]*Orders_CLEAN[[#This Row],[UnitPrice]]*(1-Orders_CLEAN[[#This Row],[Discount]])</f>
        <v>4515.5039999999999</v>
      </c>
      <c r="S2809" s="8">
        <f>Orders_CLEAN[[#This Row],[Cost]]*Orders_CLEAN[[#This Row],[Quantity]]</f>
        <v>3591.06</v>
      </c>
      <c r="T2809" s="8">
        <f>Orders_CLEAN[[#This Row],[LineTotal]]-Orders_CLEAN[[#This Row],[LineCost]]</f>
        <v>924.44399999999996</v>
      </c>
      <c r="U2809" s="8" t="str">
        <f>IFERROR(IF(Orders_CLEAN[[#This Row],[Profit]]/Orders_CLEAN[[#This Row],[LineTotal]]&gt;0.3, "High", IF(Orders_CLEAN[[#This Row],[Profit]]/Orders_CLEAN[[#This Row],[LineTotal]]&gt;=0.15, "Medium", "Low")), "Quantity Error!")</f>
        <v>Medium</v>
      </c>
      <c r="V2809" s="8" t="str">
        <f>IF(COUNTIF(Returns[OrderID], Orders_CLEAN[[#This Row],[OrderID]])&gt;0, "Yes", "No")</f>
        <v>No</v>
      </c>
      <c r="W2809" s="19">
        <f>IF(Orders_CLEAN[[#This Row],[Returned]]="Yes",1,0)</f>
        <v>0</v>
      </c>
    </row>
    <row r="2810" spans="1:23" x14ac:dyDescent="0.2">
      <c r="A2810" t="s">
        <v>3773</v>
      </c>
      <c r="B2810" s="5">
        <v>45506</v>
      </c>
      <c r="C2810" s="5" t="str">
        <f>IF(Orders_CLEAN[[#This Row],[Quantity]]="", "Quantity Error!", "Q"&amp;ROUNDUP(MONTH(Orders_CLEAN[[#This Row],[OrderDate]])/3,0))</f>
        <v>Q3</v>
      </c>
      <c r="D2810" t="s">
        <v>254</v>
      </c>
      <c r="E2810" t="str">
        <f>_xlfn.XLOOKUP(Orders_CLEAN[[#This Row],[CustomerID]],Customers[CustomerID],Customers[CustomerName])</f>
        <v>Werner Sithole</v>
      </c>
      <c r="F2810" t="s">
        <v>365</v>
      </c>
      <c r="G2810" t="str">
        <f>_xlfn.XLOOKUP(Orders_CLEAN[[#This Row],[ProductID]],Products[ProductID],Products[ProductName])</f>
        <v>Binders Model 4</v>
      </c>
      <c r="H2810" t="str">
        <f>_xlfn.XLOOKUP(Orders_CLEAN[[#This Row],[ProductName]],Products[ProductName],Products[Category])</f>
        <v>Office Supplies</v>
      </c>
      <c r="I2810" s="6">
        <f>_xlfn.XLOOKUP(Orders_CLEAN[[#This Row],[ProductID]],Products[ProductID],Products[Cost])</f>
        <v>723.8</v>
      </c>
      <c r="J2810">
        <v>2</v>
      </c>
      <c r="K2810" s="6">
        <v>1101.54</v>
      </c>
      <c r="L2810" s="7">
        <v>0.05</v>
      </c>
      <c r="M2810" t="s">
        <v>36</v>
      </c>
      <c r="N2810" t="s">
        <v>21</v>
      </c>
      <c r="O2810" t="str">
        <f>_xlfn.XLOOKUP(Orders_CLEAN[[#This Row],[Region]],Region_lookup[RegionCode],Region_lookup[RegionName])</f>
        <v>KwaZulu-Natal</v>
      </c>
      <c r="P2810" t="s">
        <v>170</v>
      </c>
      <c r="Q2810" t="str">
        <f>_xlfn.XLOOKUP(Orders_CLEAN[[#This Row],[EmployeeID]],Employees[EmployeeID],Employees[EmployeeName])</f>
        <v>Nomvula Le Roux</v>
      </c>
      <c r="R2810" s="8">
        <f>Orders_CLEAN[[#This Row],[Quantity]]*Orders_CLEAN[[#This Row],[UnitPrice]]*(1-Orders_CLEAN[[#This Row],[Discount]])</f>
        <v>2092.9259999999999</v>
      </c>
      <c r="S2810" s="8">
        <f>Orders_CLEAN[[#This Row],[Cost]]*Orders_CLEAN[[#This Row],[Quantity]]</f>
        <v>1447.6</v>
      </c>
      <c r="T2810" s="8">
        <f>Orders_CLEAN[[#This Row],[LineTotal]]-Orders_CLEAN[[#This Row],[LineCost]]</f>
        <v>645.32600000000002</v>
      </c>
      <c r="U2810" s="8" t="str">
        <f>IFERROR(IF(Orders_CLEAN[[#This Row],[Profit]]/Orders_CLEAN[[#This Row],[LineTotal]]&gt;0.3, "High", IF(Orders_CLEAN[[#This Row],[Profit]]/Orders_CLEAN[[#This Row],[LineTotal]]&gt;=0.15, "Medium", "Low")), "Quantity Error!")</f>
        <v>High</v>
      </c>
      <c r="V2810" s="8" t="str">
        <f>IF(COUNTIF(Returns[OrderID], Orders_CLEAN[[#This Row],[OrderID]])&gt;0, "Yes", "No")</f>
        <v>No</v>
      </c>
      <c r="W2810" s="19">
        <f>IF(Orders_CLEAN[[#This Row],[Returned]]="Yes",1,0)</f>
        <v>0</v>
      </c>
    </row>
    <row r="2811" spans="1:23" x14ac:dyDescent="0.2">
      <c r="A2811" t="s">
        <v>3774</v>
      </c>
      <c r="B2811" s="5">
        <v>45392</v>
      </c>
      <c r="C2811" s="5" t="str">
        <f>IF(Orders_CLEAN[[#This Row],[Quantity]]="", "Quantity Error!", "Q"&amp;ROUNDUP(MONTH(Orders_CLEAN[[#This Row],[OrderDate]])/3,0))</f>
        <v>Q2</v>
      </c>
      <c r="D2811" t="s">
        <v>11</v>
      </c>
      <c r="E2811" t="str">
        <f>_xlfn.XLOOKUP(Orders_CLEAN[[#This Row],[CustomerID]],Customers[CustomerID],Customers[CustomerName])</f>
        <v>Werner Molefe</v>
      </c>
      <c r="F2811" t="s">
        <v>35</v>
      </c>
      <c r="G2811" t="str">
        <f>_xlfn.XLOOKUP(Orders_CLEAN[[#This Row],[ProductID]],Products[ProductID],Products[ProductName])</f>
        <v>Accessories Model 1</v>
      </c>
      <c r="H2811" t="str">
        <f>_xlfn.XLOOKUP(Orders_CLEAN[[#This Row],[ProductName]],Products[ProductName],Products[Category])</f>
        <v>Technology</v>
      </c>
      <c r="I2811" s="6">
        <f>_xlfn.XLOOKUP(Orders_CLEAN[[#This Row],[ProductID]],Products[ProductID],Products[Cost])</f>
        <v>329.45</v>
      </c>
      <c r="J2811">
        <v>7</v>
      </c>
      <c r="K2811" s="6">
        <v>709.62</v>
      </c>
      <c r="L2811" s="7">
        <v>0.15</v>
      </c>
      <c r="M2811" t="s">
        <v>27</v>
      </c>
      <c r="N2811" t="s">
        <v>14</v>
      </c>
      <c r="O2811" t="str">
        <f>_xlfn.XLOOKUP(Orders_CLEAN[[#This Row],[Region]],Region_lookup[RegionCode],Region_lookup[RegionName])</f>
        <v>Western Cape</v>
      </c>
      <c r="P2811" t="s">
        <v>82</v>
      </c>
      <c r="Q2811" t="str">
        <f>_xlfn.XLOOKUP(Orders_CLEAN[[#This Row],[EmployeeID]],Employees[EmployeeID],Employees[EmployeeName])</f>
        <v>Thabo Pretorius</v>
      </c>
      <c r="R2811" s="8">
        <f>Orders_CLEAN[[#This Row],[Quantity]]*Orders_CLEAN[[#This Row],[UnitPrice]]*(1-Orders_CLEAN[[#This Row],[Discount]])</f>
        <v>4222.2389999999996</v>
      </c>
      <c r="S2811" s="8">
        <f>Orders_CLEAN[[#This Row],[Cost]]*Orders_CLEAN[[#This Row],[Quantity]]</f>
        <v>2306.15</v>
      </c>
      <c r="T2811" s="8">
        <f>Orders_CLEAN[[#This Row],[LineTotal]]-Orders_CLEAN[[#This Row],[LineCost]]</f>
        <v>1916.0889999999995</v>
      </c>
      <c r="U2811" s="8" t="str">
        <f>IFERROR(IF(Orders_CLEAN[[#This Row],[Profit]]/Orders_CLEAN[[#This Row],[LineTotal]]&gt;0.3, "High", IF(Orders_CLEAN[[#This Row],[Profit]]/Orders_CLEAN[[#This Row],[LineTotal]]&gt;=0.15, "Medium", "Low")), "Quantity Error!")</f>
        <v>High</v>
      </c>
      <c r="V2811" s="8" t="str">
        <f>IF(COUNTIF(Returns[OrderID], Orders_CLEAN[[#This Row],[OrderID]])&gt;0, "Yes", "No")</f>
        <v>No</v>
      </c>
      <c r="W2811" s="19">
        <f>IF(Orders_CLEAN[[#This Row],[Returned]]="Yes",1,0)</f>
        <v>0</v>
      </c>
    </row>
    <row r="2812" spans="1:23" x14ac:dyDescent="0.2">
      <c r="A2812" t="s">
        <v>3775</v>
      </c>
      <c r="B2812" s="5">
        <v>45718</v>
      </c>
      <c r="C2812" s="5" t="str">
        <f>IF(Orders_CLEAN[[#This Row],[Quantity]]="", "Quantity Error!", "Q"&amp;ROUNDUP(MONTH(Orders_CLEAN[[#This Row],[OrderDate]])/3,0))</f>
        <v>Q1</v>
      </c>
      <c r="D2812" t="s">
        <v>91</v>
      </c>
      <c r="E2812" t="str">
        <f>_xlfn.XLOOKUP(Orders_CLEAN[[#This Row],[CustomerID]],Customers[CustomerID],Customers[CustomerName])</f>
        <v>Werner Joubert</v>
      </c>
      <c r="F2812" t="s">
        <v>195</v>
      </c>
      <c r="G2812" t="str">
        <f>_xlfn.XLOOKUP(Orders_CLEAN[[#This Row],[ProductID]],Products[ProductID],Products[ProductName])</f>
        <v>Printers Model 2</v>
      </c>
      <c r="H2812" t="str">
        <f>_xlfn.XLOOKUP(Orders_CLEAN[[#This Row],[ProductName]],Products[ProductName],Products[Category])</f>
        <v>Technology</v>
      </c>
      <c r="I2812" s="6">
        <f>_xlfn.XLOOKUP(Orders_CLEAN[[#This Row],[ProductID]],Products[ProductID],Products[Cost])</f>
        <v>338.21</v>
      </c>
      <c r="J2812">
        <v>6</v>
      </c>
      <c r="K2812" s="6">
        <v>661.25</v>
      </c>
      <c r="L2812" s="7">
        <v>0</v>
      </c>
      <c r="M2812" t="s">
        <v>13</v>
      </c>
      <c r="N2812" t="s">
        <v>14</v>
      </c>
      <c r="O2812" t="str">
        <f>_xlfn.XLOOKUP(Orders_CLEAN[[#This Row],[Region]],Region_lookup[RegionCode],Region_lookup[RegionName])</f>
        <v>Western Cape</v>
      </c>
      <c r="P2812" t="s">
        <v>15</v>
      </c>
      <c r="Q2812" t="str">
        <f>_xlfn.XLOOKUP(Orders_CLEAN[[#This Row],[EmployeeID]],Employees[EmployeeID],Employees[EmployeeName])</f>
        <v>Anja Fourie</v>
      </c>
      <c r="R2812" s="8">
        <f>Orders_CLEAN[[#This Row],[Quantity]]*Orders_CLEAN[[#This Row],[UnitPrice]]*(1-Orders_CLEAN[[#This Row],[Discount]])</f>
        <v>3967.5</v>
      </c>
      <c r="S2812" s="8">
        <f>Orders_CLEAN[[#This Row],[Cost]]*Orders_CLEAN[[#This Row],[Quantity]]</f>
        <v>2029.2599999999998</v>
      </c>
      <c r="T2812" s="8">
        <f>Orders_CLEAN[[#This Row],[LineTotal]]-Orders_CLEAN[[#This Row],[LineCost]]</f>
        <v>1938.2400000000002</v>
      </c>
      <c r="U2812" s="8" t="str">
        <f>IFERROR(IF(Orders_CLEAN[[#This Row],[Profit]]/Orders_CLEAN[[#This Row],[LineTotal]]&gt;0.3, "High", IF(Orders_CLEAN[[#This Row],[Profit]]/Orders_CLEAN[[#This Row],[LineTotal]]&gt;=0.15, "Medium", "Low")), "Quantity Error!")</f>
        <v>High</v>
      </c>
      <c r="V2812" s="8" t="str">
        <f>IF(COUNTIF(Returns[OrderID], Orders_CLEAN[[#This Row],[OrderID]])&gt;0, "Yes", "No")</f>
        <v>No</v>
      </c>
      <c r="W2812" s="19">
        <f>IF(Orders_CLEAN[[#This Row],[Returned]]="Yes",1,0)</f>
        <v>0</v>
      </c>
    </row>
    <row r="2813" spans="1:23" x14ac:dyDescent="0.2">
      <c r="A2813" t="s">
        <v>3776</v>
      </c>
      <c r="B2813" s="5">
        <v>45774</v>
      </c>
      <c r="C2813" s="5" t="str">
        <f>IF(Orders_CLEAN[[#This Row],[Quantity]]="", "Quantity Error!", "Q"&amp;ROUNDUP(MONTH(Orders_CLEAN[[#This Row],[OrderDate]])/3,0))</f>
        <v>Q2</v>
      </c>
      <c r="D2813" t="s">
        <v>723</v>
      </c>
      <c r="E2813" t="str">
        <f>_xlfn.XLOOKUP(Orders_CLEAN[[#This Row],[CustomerID]],Customers[CustomerID],Customers[CustomerName])</f>
        <v>Palesa Molefe</v>
      </c>
      <c r="F2813" t="s">
        <v>269</v>
      </c>
      <c r="G2813" t="str">
        <f>_xlfn.XLOOKUP(Orders_CLEAN[[#This Row],[ProductID]],Products[ProductID],Products[ProductName])</f>
        <v>Binders Model 1</v>
      </c>
      <c r="H2813" t="str">
        <f>_xlfn.XLOOKUP(Orders_CLEAN[[#This Row],[ProductName]],Products[ProductName],Products[Category])</f>
        <v>Office Supplies</v>
      </c>
      <c r="I2813" s="6">
        <f>_xlfn.XLOOKUP(Orders_CLEAN[[#This Row],[ProductID]],Products[ProductID],Products[Cost])</f>
        <v>454.91</v>
      </c>
      <c r="J2813">
        <v>3</v>
      </c>
      <c r="K2813" s="6">
        <v>865.02</v>
      </c>
      <c r="L2813" s="7">
        <v>0</v>
      </c>
      <c r="M2813" t="s">
        <v>27</v>
      </c>
      <c r="N2813" t="s">
        <v>21</v>
      </c>
      <c r="O2813" t="str">
        <f>_xlfn.XLOOKUP(Orders_CLEAN[[#This Row],[Region]],Region_lookup[RegionCode],Region_lookup[RegionName])</f>
        <v>KwaZulu-Natal</v>
      </c>
      <c r="P2813" t="s">
        <v>22</v>
      </c>
      <c r="Q2813" t="str">
        <f>_xlfn.XLOOKUP(Orders_CLEAN[[#This Row],[EmployeeID]],Employees[EmployeeID],Employees[EmployeeName])</f>
        <v>Thabo Le Roux</v>
      </c>
      <c r="R2813" s="8">
        <f>Orders_CLEAN[[#This Row],[Quantity]]*Orders_CLEAN[[#This Row],[UnitPrice]]*(1-Orders_CLEAN[[#This Row],[Discount]])</f>
        <v>2595.06</v>
      </c>
      <c r="S2813" s="8">
        <f>Orders_CLEAN[[#This Row],[Cost]]*Orders_CLEAN[[#This Row],[Quantity]]</f>
        <v>1364.73</v>
      </c>
      <c r="T2813" s="8">
        <f>Orders_CLEAN[[#This Row],[LineTotal]]-Orders_CLEAN[[#This Row],[LineCost]]</f>
        <v>1230.33</v>
      </c>
      <c r="U2813" s="8" t="str">
        <f>IFERROR(IF(Orders_CLEAN[[#This Row],[Profit]]/Orders_CLEAN[[#This Row],[LineTotal]]&gt;0.3, "High", IF(Orders_CLEAN[[#This Row],[Profit]]/Orders_CLEAN[[#This Row],[LineTotal]]&gt;=0.15, "Medium", "Low")), "Quantity Error!")</f>
        <v>High</v>
      </c>
      <c r="V2813" s="8" t="str">
        <f>IF(COUNTIF(Returns[OrderID], Orders_CLEAN[[#This Row],[OrderID]])&gt;0, "Yes", "No")</f>
        <v>No</v>
      </c>
      <c r="W2813" s="19">
        <f>IF(Orders_CLEAN[[#This Row],[Returned]]="Yes",1,0)</f>
        <v>0</v>
      </c>
    </row>
    <row r="2814" spans="1:23" x14ac:dyDescent="0.2">
      <c r="A2814" t="s">
        <v>3777</v>
      </c>
      <c r="B2814" s="5">
        <v>45827</v>
      </c>
      <c r="C2814" s="5" t="str">
        <f>IF(Orders_CLEAN[[#This Row],[Quantity]]="", "Quantity Error!", "Q"&amp;ROUNDUP(MONTH(Orders_CLEAN[[#This Row],[OrderDate]])/3,0))</f>
        <v>Q2</v>
      </c>
      <c r="D2814" t="s">
        <v>381</v>
      </c>
      <c r="E2814" t="str">
        <f>_xlfn.XLOOKUP(Orders_CLEAN[[#This Row],[CustomerID]],Customers[CustomerID],Customers[CustomerName])</f>
        <v>Elmarie Fourie</v>
      </c>
      <c r="F2814" t="s">
        <v>365</v>
      </c>
      <c r="G2814" t="str">
        <f>_xlfn.XLOOKUP(Orders_CLEAN[[#This Row],[ProductID]],Products[ProductID],Products[ProductName])</f>
        <v>Binders Model 4</v>
      </c>
      <c r="H2814" t="str">
        <f>_xlfn.XLOOKUP(Orders_CLEAN[[#This Row],[ProductName]],Products[ProductName],Products[Category])</f>
        <v>Office Supplies</v>
      </c>
      <c r="I2814" s="6">
        <f>_xlfn.XLOOKUP(Orders_CLEAN[[#This Row],[ProductID]],Products[ProductID],Products[Cost])</f>
        <v>723.8</v>
      </c>
      <c r="J2814">
        <v>4</v>
      </c>
      <c r="K2814" s="6">
        <v>1101.54</v>
      </c>
      <c r="L2814" s="7">
        <v>0</v>
      </c>
      <c r="M2814" t="s">
        <v>62</v>
      </c>
      <c r="N2814" t="s">
        <v>31</v>
      </c>
      <c r="O2814" t="str">
        <f>_xlfn.XLOOKUP(Orders_CLEAN[[#This Row],[Region]],Region_lookup[RegionCode],Region_lookup[RegionName])</f>
        <v>Gauteng</v>
      </c>
      <c r="P2814" t="s">
        <v>52</v>
      </c>
      <c r="Q2814" t="str">
        <f>_xlfn.XLOOKUP(Orders_CLEAN[[#This Row],[EmployeeID]],Employees[EmployeeID],Employees[EmployeeName])</f>
        <v>Precious Mbatha</v>
      </c>
      <c r="R2814" s="8">
        <f>Orders_CLEAN[[#This Row],[Quantity]]*Orders_CLEAN[[#This Row],[UnitPrice]]*(1-Orders_CLEAN[[#This Row],[Discount]])</f>
        <v>4406.16</v>
      </c>
      <c r="S2814" s="8">
        <f>Orders_CLEAN[[#This Row],[Cost]]*Orders_CLEAN[[#This Row],[Quantity]]</f>
        <v>2895.2</v>
      </c>
      <c r="T2814" s="8">
        <f>Orders_CLEAN[[#This Row],[LineTotal]]-Orders_CLEAN[[#This Row],[LineCost]]</f>
        <v>1510.96</v>
      </c>
      <c r="U2814" s="8" t="str">
        <f>IFERROR(IF(Orders_CLEAN[[#This Row],[Profit]]/Orders_CLEAN[[#This Row],[LineTotal]]&gt;0.3, "High", IF(Orders_CLEAN[[#This Row],[Profit]]/Orders_CLEAN[[#This Row],[LineTotal]]&gt;=0.15, "Medium", "Low")), "Quantity Error!")</f>
        <v>High</v>
      </c>
      <c r="V2814" s="8" t="str">
        <f>IF(COUNTIF(Returns[OrderID], Orders_CLEAN[[#This Row],[OrderID]])&gt;0, "Yes", "No")</f>
        <v>No</v>
      </c>
      <c r="W2814" s="19">
        <f>IF(Orders_CLEAN[[#This Row],[Returned]]="Yes",1,0)</f>
        <v>0</v>
      </c>
    </row>
    <row r="2815" spans="1:23" x14ac:dyDescent="0.2">
      <c r="A2815" t="s">
        <v>3778</v>
      </c>
      <c r="B2815" s="5">
        <v>45824</v>
      </c>
      <c r="C2815" s="5" t="str">
        <f>IF(Orders_CLEAN[[#This Row],[Quantity]]="", "Quantity Error!", "Q"&amp;ROUNDUP(MONTH(Orders_CLEAN[[#This Row],[OrderDate]])/3,0))</f>
        <v>Q2</v>
      </c>
      <c r="D2815" t="s">
        <v>404</v>
      </c>
      <c r="E2815" t="str">
        <f>_xlfn.XLOOKUP(Orders_CLEAN[[#This Row],[CustomerID]],Customers[CustomerID],Customers[CustomerName])</f>
        <v>Riaan Botha</v>
      </c>
      <c r="F2815" t="s">
        <v>413</v>
      </c>
      <c r="G2815" t="str">
        <f>_xlfn.XLOOKUP(Orders_CLEAN[[#This Row],[ProductID]],Products[ProductID],Products[ProductName])</f>
        <v>Monitors Model 4</v>
      </c>
      <c r="H2815" t="str">
        <f>_xlfn.XLOOKUP(Orders_CLEAN[[#This Row],[ProductName]],Products[ProductName],Products[Category])</f>
        <v>Technology</v>
      </c>
      <c r="I2815" s="6">
        <f>_xlfn.XLOOKUP(Orders_CLEAN[[#This Row],[ProductID]],Products[ProductID],Products[Cost])</f>
        <v>365.65</v>
      </c>
      <c r="J2815">
        <v>11</v>
      </c>
      <c r="K2815" s="6">
        <v>689.97</v>
      </c>
      <c r="L2815" s="7">
        <v>0</v>
      </c>
      <c r="M2815" t="s">
        <v>13</v>
      </c>
      <c r="N2815" t="s">
        <v>21</v>
      </c>
      <c r="O2815" t="str">
        <f>_xlfn.XLOOKUP(Orders_CLEAN[[#This Row],[Region]],Region_lookup[RegionCode],Region_lookup[RegionName])</f>
        <v>KwaZulu-Natal</v>
      </c>
      <c r="P2815" t="s">
        <v>97</v>
      </c>
      <c r="Q2815" t="str">
        <f>_xlfn.XLOOKUP(Orders_CLEAN[[#This Row],[EmployeeID]],Employees[EmployeeID],Employees[EmployeeName])</f>
        <v>Bongani Sithole</v>
      </c>
      <c r="R2815" s="8">
        <f>Orders_CLEAN[[#This Row],[Quantity]]*Orders_CLEAN[[#This Row],[UnitPrice]]*(1-Orders_CLEAN[[#This Row],[Discount]])</f>
        <v>7589.67</v>
      </c>
      <c r="S2815" s="8">
        <f>Orders_CLEAN[[#This Row],[Cost]]*Orders_CLEAN[[#This Row],[Quantity]]</f>
        <v>4022.1499999999996</v>
      </c>
      <c r="T2815" s="8">
        <f>Orders_CLEAN[[#This Row],[LineTotal]]-Orders_CLEAN[[#This Row],[LineCost]]</f>
        <v>3567.5200000000004</v>
      </c>
      <c r="U2815" s="8" t="str">
        <f>IFERROR(IF(Orders_CLEAN[[#This Row],[Profit]]/Orders_CLEAN[[#This Row],[LineTotal]]&gt;0.3, "High", IF(Orders_CLEAN[[#This Row],[Profit]]/Orders_CLEAN[[#This Row],[LineTotal]]&gt;=0.15, "Medium", "Low")), "Quantity Error!")</f>
        <v>High</v>
      </c>
      <c r="V2815" s="8" t="str">
        <f>IF(COUNTIF(Returns[OrderID], Orders_CLEAN[[#This Row],[OrderID]])&gt;0, "Yes", "No")</f>
        <v>No</v>
      </c>
      <c r="W2815" s="19">
        <f>IF(Orders_CLEAN[[#This Row],[Returned]]="Yes",1,0)</f>
        <v>0</v>
      </c>
    </row>
    <row r="2816" spans="1:23" x14ac:dyDescent="0.2">
      <c r="A2816" t="s">
        <v>3780</v>
      </c>
      <c r="B2816" s="5">
        <v>45397</v>
      </c>
      <c r="C2816" s="5" t="str">
        <f>IF(Orders_CLEAN[[#This Row],[Quantity]]="", "Quantity Error!", "Q"&amp;ROUNDUP(MONTH(Orders_CLEAN[[#This Row],[OrderDate]])/3,0))</f>
        <v>Q2</v>
      </c>
      <c r="D2816" t="s">
        <v>169</v>
      </c>
      <c r="E2816" t="str">
        <f>_xlfn.XLOOKUP(Orders_CLEAN[[#This Row],[CustomerID]],Customers[CustomerID],Customers[CustomerName])</f>
        <v>Sipho Sithole</v>
      </c>
      <c r="F2816" t="s">
        <v>144</v>
      </c>
      <c r="G2816" t="str">
        <f>_xlfn.XLOOKUP(Orders_CLEAN[[#This Row],[ProductID]],Products[ProductID],Products[ProductName])</f>
        <v>Bookcases Model 1</v>
      </c>
      <c r="H2816" t="str">
        <f>_xlfn.XLOOKUP(Orders_CLEAN[[#This Row],[ProductName]],Products[ProductName],Products[Category])</f>
        <v>Furniture</v>
      </c>
      <c r="I2816" s="6">
        <f>_xlfn.XLOOKUP(Orders_CLEAN[[#This Row],[ProductID]],Products[ProductID],Products[Cost])</f>
        <v>644.65</v>
      </c>
      <c r="J2816">
        <v>2</v>
      </c>
      <c r="K2816" s="6">
        <v>1029.82</v>
      </c>
      <c r="L2816" s="7">
        <v>0</v>
      </c>
      <c r="M2816" t="s">
        <v>13</v>
      </c>
      <c r="N2816" t="s">
        <v>21</v>
      </c>
      <c r="O2816" t="str">
        <f>_xlfn.XLOOKUP(Orders_CLEAN[[#This Row],[Region]],Region_lookup[RegionCode],Region_lookup[RegionName])</f>
        <v>KwaZulu-Natal</v>
      </c>
      <c r="P2816" t="s">
        <v>97</v>
      </c>
      <c r="Q2816" t="str">
        <f>_xlfn.XLOOKUP(Orders_CLEAN[[#This Row],[EmployeeID]],Employees[EmployeeID],Employees[EmployeeName])</f>
        <v>Bongani Sithole</v>
      </c>
      <c r="R2816" s="8">
        <f>Orders_CLEAN[[#This Row],[Quantity]]*Orders_CLEAN[[#This Row],[UnitPrice]]*(1-Orders_CLEAN[[#This Row],[Discount]])</f>
        <v>2059.64</v>
      </c>
      <c r="S2816" s="8">
        <f>Orders_CLEAN[[#This Row],[Cost]]*Orders_CLEAN[[#This Row],[Quantity]]</f>
        <v>1289.3</v>
      </c>
      <c r="T2816" s="8">
        <f>Orders_CLEAN[[#This Row],[LineTotal]]-Orders_CLEAN[[#This Row],[LineCost]]</f>
        <v>770.33999999999992</v>
      </c>
      <c r="U2816" s="8" t="str">
        <f>IFERROR(IF(Orders_CLEAN[[#This Row],[Profit]]/Orders_CLEAN[[#This Row],[LineTotal]]&gt;0.3, "High", IF(Orders_CLEAN[[#This Row],[Profit]]/Orders_CLEAN[[#This Row],[LineTotal]]&gt;=0.15, "Medium", "Low")), "Quantity Error!")</f>
        <v>High</v>
      </c>
      <c r="V2816" s="8" t="str">
        <f>IF(COUNTIF(Returns[OrderID], Orders_CLEAN[[#This Row],[OrderID]])&gt;0, "Yes", "No")</f>
        <v>No</v>
      </c>
      <c r="W2816" s="19">
        <f>IF(Orders_CLEAN[[#This Row],[Returned]]="Yes",1,0)</f>
        <v>0</v>
      </c>
    </row>
    <row r="2817" spans="1:23" x14ac:dyDescent="0.2">
      <c r="A2817" t="s">
        <v>3781</v>
      </c>
      <c r="B2817" s="5">
        <v>45352</v>
      </c>
      <c r="C2817" s="5" t="str">
        <f>IF(Orders_CLEAN[[#This Row],[Quantity]]="", "Quantity Error!", "Q"&amp;ROUNDUP(MONTH(Orders_CLEAN[[#This Row],[OrderDate]])/3,0))</f>
        <v>Q1</v>
      </c>
      <c r="D2817" t="s">
        <v>846</v>
      </c>
      <c r="E2817" t="str">
        <f>_xlfn.XLOOKUP(Orders_CLEAN[[#This Row],[CustomerID]],Customers[CustomerID],Customers[CustomerName])</f>
        <v>Kagiso Nkosi</v>
      </c>
      <c r="F2817" t="s">
        <v>136</v>
      </c>
      <c r="G2817" t="str">
        <f>_xlfn.XLOOKUP(Orders_CLEAN[[#This Row],[ProductID]],Products[ProductID],Products[ProductName])</f>
        <v>Chairs Model 4</v>
      </c>
      <c r="H2817" t="str">
        <f>_xlfn.XLOOKUP(Orders_CLEAN[[#This Row],[ProductName]],Products[ProductName],Products[Category])</f>
        <v>Furniture</v>
      </c>
      <c r="I2817" s="6">
        <f>_xlfn.XLOOKUP(Orders_CLEAN[[#This Row],[ProductID]],Products[ProductID],Products[Cost])</f>
        <v>784.05</v>
      </c>
      <c r="J2817">
        <v>12</v>
      </c>
      <c r="K2817" s="6">
        <v>1700.53</v>
      </c>
      <c r="L2817" s="7">
        <v>0.1</v>
      </c>
      <c r="M2817" t="s">
        <v>27</v>
      </c>
      <c r="N2817" t="s">
        <v>14</v>
      </c>
      <c r="O2817" t="str">
        <f>_xlfn.XLOOKUP(Orders_CLEAN[[#This Row],[Region]],Region_lookup[RegionCode],Region_lookup[RegionName])</f>
        <v>Western Cape</v>
      </c>
      <c r="P2817" t="s">
        <v>15</v>
      </c>
      <c r="Q2817" t="str">
        <f>_xlfn.XLOOKUP(Orders_CLEAN[[#This Row],[EmployeeID]],Employees[EmployeeID],Employees[EmployeeName])</f>
        <v>Anja Fourie</v>
      </c>
      <c r="R2817" s="8">
        <f>Orders_CLEAN[[#This Row],[Quantity]]*Orders_CLEAN[[#This Row],[UnitPrice]]*(1-Orders_CLEAN[[#This Row],[Discount]])</f>
        <v>18365.724000000002</v>
      </c>
      <c r="S2817" s="8">
        <f>Orders_CLEAN[[#This Row],[Cost]]*Orders_CLEAN[[#This Row],[Quantity]]</f>
        <v>9408.5999999999985</v>
      </c>
      <c r="T2817" s="8">
        <f>Orders_CLEAN[[#This Row],[LineTotal]]-Orders_CLEAN[[#This Row],[LineCost]]</f>
        <v>8957.1240000000034</v>
      </c>
      <c r="U2817" s="8" t="str">
        <f>IFERROR(IF(Orders_CLEAN[[#This Row],[Profit]]/Orders_CLEAN[[#This Row],[LineTotal]]&gt;0.3, "High", IF(Orders_CLEAN[[#This Row],[Profit]]/Orders_CLEAN[[#This Row],[LineTotal]]&gt;=0.15, "Medium", "Low")), "Quantity Error!")</f>
        <v>High</v>
      </c>
      <c r="V2817" s="8" t="str">
        <f>IF(COUNTIF(Returns[OrderID], Orders_CLEAN[[#This Row],[OrderID]])&gt;0, "Yes", "No")</f>
        <v>No</v>
      </c>
      <c r="W2817" s="19">
        <f>IF(Orders_CLEAN[[#This Row],[Returned]]="Yes",1,0)</f>
        <v>0</v>
      </c>
    </row>
    <row r="2818" spans="1:23" x14ac:dyDescent="0.2">
      <c r="A2818" t="s">
        <v>3782</v>
      </c>
      <c r="B2818" s="5">
        <v>45803</v>
      </c>
      <c r="C2818" s="5" t="str">
        <f>IF(Orders_CLEAN[[#This Row],[Quantity]]="", "Quantity Error!", "Q"&amp;ROUNDUP(MONTH(Orders_CLEAN[[#This Row],[OrderDate]])/3,0))</f>
        <v>Q2</v>
      </c>
      <c r="D2818" t="s">
        <v>29</v>
      </c>
      <c r="E2818" t="str">
        <f>_xlfn.XLOOKUP(Orders_CLEAN[[#This Row],[CustomerID]],Customers[CustomerID],Customers[CustomerName])</f>
        <v>Lerato Molefe</v>
      </c>
      <c r="F2818" t="s">
        <v>41</v>
      </c>
      <c r="G2818" t="str">
        <f>_xlfn.XLOOKUP(Orders_CLEAN[[#This Row],[ProductID]],Products[ProductID],Products[ProductName])</f>
        <v>Pens Model 3</v>
      </c>
      <c r="H2818" t="str">
        <f>_xlfn.XLOOKUP(Orders_CLEAN[[#This Row],[ProductName]],Products[ProductName],Products[Category])</f>
        <v>Office Supplies</v>
      </c>
      <c r="I2818" s="6">
        <f>_xlfn.XLOOKUP(Orders_CLEAN[[#This Row],[ProductID]],Products[ProductID],Products[Cost])</f>
        <v>498.61</v>
      </c>
      <c r="J2818">
        <v>11</v>
      </c>
      <c r="K2818" s="6">
        <v>944.31</v>
      </c>
      <c r="L2818" s="7">
        <v>0.2</v>
      </c>
      <c r="M2818" t="s">
        <v>36</v>
      </c>
      <c r="N2818" t="s">
        <v>31</v>
      </c>
      <c r="O2818" t="str">
        <f>_xlfn.XLOOKUP(Orders_CLEAN[[#This Row],[Region]],Region_lookup[RegionCode],Region_lookup[RegionName])</f>
        <v>Gauteng</v>
      </c>
      <c r="P2818" t="s">
        <v>52</v>
      </c>
      <c r="Q2818" t="str">
        <f>_xlfn.XLOOKUP(Orders_CLEAN[[#This Row],[EmployeeID]],Employees[EmployeeID],Employees[EmployeeName])</f>
        <v>Precious Mbatha</v>
      </c>
      <c r="R2818" s="8">
        <f>Orders_CLEAN[[#This Row],[Quantity]]*Orders_CLEAN[[#This Row],[UnitPrice]]*(1-Orders_CLEAN[[#This Row],[Discount]])</f>
        <v>8309.9279999999999</v>
      </c>
      <c r="S2818" s="8">
        <f>Orders_CLEAN[[#This Row],[Cost]]*Orders_CLEAN[[#This Row],[Quantity]]</f>
        <v>5484.71</v>
      </c>
      <c r="T2818" s="8">
        <f>Orders_CLEAN[[#This Row],[LineTotal]]-Orders_CLEAN[[#This Row],[LineCost]]</f>
        <v>2825.2179999999998</v>
      </c>
      <c r="U2818" s="8" t="str">
        <f>IFERROR(IF(Orders_CLEAN[[#This Row],[Profit]]/Orders_CLEAN[[#This Row],[LineTotal]]&gt;0.3, "High", IF(Orders_CLEAN[[#This Row],[Profit]]/Orders_CLEAN[[#This Row],[LineTotal]]&gt;=0.15, "Medium", "Low")), "Quantity Error!")</f>
        <v>High</v>
      </c>
      <c r="V2818" s="8" t="str">
        <f>IF(COUNTIF(Returns[OrderID], Orders_CLEAN[[#This Row],[OrderID]])&gt;0, "Yes", "No")</f>
        <v>No</v>
      </c>
      <c r="W2818" s="19">
        <f>IF(Orders_CLEAN[[#This Row],[Returned]]="Yes",1,0)</f>
        <v>0</v>
      </c>
    </row>
    <row r="2819" spans="1:23" x14ac:dyDescent="0.2">
      <c r="A2819" t="s">
        <v>3783</v>
      </c>
      <c r="B2819" s="5">
        <v>45391</v>
      </c>
      <c r="C2819" s="5" t="str">
        <f>IF(Orders_CLEAN[[#This Row],[Quantity]]="", "Quantity Error!", "Q"&amp;ROUNDUP(MONTH(Orders_CLEAN[[#This Row],[OrderDate]])/3,0))</f>
        <v>Q2</v>
      </c>
      <c r="D2819" t="s">
        <v>310</v>
      </c>
      <c r="E2819" t="str">
        <f>_xlfn.XLOOKUP(Orders_CLEAN[[#This Row],[CustomerID]],Customers[CustomerID],Customers[CustomerName])</f>
        <v>Riaan Khumalo</v>
      </c>
      <c r="F2819" t="s">
        <v>417</v>
      </c>
      <c r="G2819" t="str">
        <f>_xlfn.XLOOKUP(Orders_CLEAN[[#This Row],[ProductID]],Products[ProductID],Products[ProductName])</f>
        <v>Staplers Model 1</v>
      </c>
      <c r="H2819" t="str">
        <f>_xlfn.XLOOKUP(Orders_CLEAN[[#This Row],[ProductName]],Products[ProductName],Products[Category])</f>
        <v>Office Supplies</v>
      </c>
      <c r="I2819" s="6">
        <f>_xlfn.XLOOKUP(Orders_CLEAN[[#This Row],[ProductID]],Products[ProductID],Products[Cost])</f>
        <v>671.48</v>
      </c>
      <c r="J2819">
        <v>7</v>
      </c>
      <c r="K2819" s="6">
        <v>1240.1099999999999</v>
      </c>
      <c r="L2819" s="7">
        <v>0</v>
      </c>
      <c r="M2819" t="s">
        <v>62</v>
      </c>
      <c r="N2819" t="s">
        <v>14</v>
      </c>
      <c r="O2819" t="str">
        <f>_xlfn.XLOOKUP(Orders_CLEAN[[#This Row],[Region]],Region_lookup[RegionCode],Region_lookup[RegionName])</f>
        <v>Western Cape</v>
      </c>
      <c r="P2819" t="s">
        <v>93</v>
      </c>
      <c r="Q2819" t="str">
        <f>_xlfn.XLOOKUP(Orders_CLEAN[[#This Row],[EmployeeID]],Employees[EmployeeID],Employees[EmployeeName])</f>
        <v>Anja Zulu</v>
      </c>
      <c r="R2819" s="8">
        <f>Orders_CLEAN[[#This Row],[Quantity]]*Orders_CLEAN[[#This Row],[UnitPrice]]*(1-Orders_CLEAN[[#This Row],[Discount]])</f>
        <v>8680.7699999999986</v>
      </c>
      <c r="S2819" s="8">
        <f>Orders_CLEAN[[#This Row],[Cost]]*Orders_CLEAN[[#This Row],[Quantity]]</f>
        <v>4700.3600000000006</v>
      </c>
      <c r="T2819" s="8">
        <f>Orders_CLEAN[[#This Row],[LineTotal]]-Orders_CLEAN[[#This Row],[LineCost]]</f>
        <v>3980.409999999998</v>
      </c>
      <c r="U2819" s="8" t="str">
        <f>IFERROR(IF(Orders_CLEAN[[#This Row],[Profit]]/Orders_CLEAN[[#This Row],[LineTotal]]&gt;0.3, "High", IF(Orders_CLEAN[[#This Row],[Profit]]/Orders_CLEAN[[#This Row],[LineTotal]]&gt;=0.15, "Medium", "Low")), "Quantity Error!")</f>
        <v>High</v>
      </c>
      <c r="V2819" s="8" t="str">
        <f>IF(COUNTIF(Returns[OrderID], Orders_CLEAN[[#This Row],[OrderID]])&gt;0, "Yes", "No")</f>
        <v>No</v>
      </c>
      <c r="W2819" s="19">
        <f>IF(Orders_CLEAN[[#This Row],[Returned]]="Yes",1,0)</f>
        <v>0</v>
      </c>
    </row>
    <row r="2820" spans="1:23" x14ac:dyDescent="0.2">
      <c r="A2820" t="s">
        <v>3785</v>
      </c>
      <c r="B2820" s="5">
        <v>45777</v>
      </c>
      <c r="C2820" s="5" t="str">
        <f>IF(Orders_CLEAN[[#This Row],[Quantity]]="", "Quantity Error!", "Q"&amp;ROUNDUP(MONTH(Orders_CLEAN[[#This Row],[OrderDate]])/3,0))</f>
        <v>Q2</v>
      </c>
      <c r="D2820" t="s">
        <v>567</v>
      </c>
      <c r="E2820" t="str">
        <f>_xlfn.XLOOKUP(Orders_CLEAN[[#This Row],[CustomerID]],Customers[CustomerID],Customers[CustomerName])</f>
        <v>Johan Ndlovu</v>
      </c>
      <c r="F2820" t="s">
        <v>41</v>
      </c>
      <c r="G2820" t="str">
        <f>_xlfn.XLOOKUP(Orders_CLEAN[[#This Row],[ProductID]],Products[ProductID],Products[ProductName])</f>
        <v>Pens Model 3</v>
      </c>
      <c r="H2820" t="str">
        <f>_xlfn.XLOOKUP(Orders_CLEAN[[#This Row],[ProductName]],Products[ProductName],Products[Category])</f>
        <v>Office Supplies</v>
      </c>
      <c r="I2820" s="6">
        <f>_xlfn.XLOOKUP(Orders_CLEAN[[#This Row],[ProductID]],Products[ProductID],Products[Cost])</f>
        <v>498.61</v>
      </c>
      <c r="J2820">
        <v>1</v>
      </c>
      <c r="K2820" s="6">
        <v>944.31</v>
      </c>
      <c r="L2820" s="7">
        <v>0</v>
      </c>
      <c r="M2820" t="s">
        <v>27</v>
      </c>
      <c r="N2820" t="s">
        <v>14</v>
      </c>
      <c r="O2820" t="str">
        <f>_xlfn.XLOOKUP(Orders_CLEAN[[#This Row],[Region]],Region_lookup[RegionCode],Region_lookup[RegionName])</f>
        <v>Western Cape</v>
      </c>
      <c r="P2820" t="s">
        <v>82</v>
      </c>
      <c r="Q2820" t="str">
        <f>_xlfn.XLOOKUP(Orders_CLEAN[[#This Row],[EmployeeID]],Employees[EmployeeID],Employees[EmployeeName])</f>
        <v>Thabo Pretorius</v>
      </c>
      <c r="R2820" s="8">
        <f>Orders_CLEAN[[#This Row],[Quantity]]*Orders_CLEAN[[#This Row],[UnitPrice]]*(1-Orders_CLEAN[[#This Row],[Discount]])</f>
        <v>944.31</v>
      </c>
      <c r="S2820" s="8">
        <f>Orders_CLEAN[[#This Row],[Cost]]*Orders_CLEAN[[#This Row],[Quantity]]</f>
        <v>498.61</v>
      </c>
      <c r="T2820" s="8">
        <f>Orders_CLEAN[[#This Row],[LineTotal]]-Orders_CLEAN[[#This Row],[LineCost]]</f>
        <v>445.69999999999993</v>
      </c>
      <c r="U2820" s="8" t="str">
        <f>IFERROR(IF(Orders_CLEAN[[#This Row],[Profit]]/Orders_CLEAN[[#This Row],[LineTotal]]&gt;0.3, "High", IF(Orders_CLEAN[[#This Row],[Profit]]/Orders_CLEAN[[#This Row],[LineTotal]]&gt;=0.15, "Medium", "Low")), "Quantity Error!")</f>
        <v>High</v>
      </c>
      <c r="V2820" s="8" t="str">
        <f>IF(COUNTIF(Returns[OrderID], Orders_CLEAN[[#This Row],[OrderID]])&gt;0, "Yes", "No")</f>
        <v>No</v>
      </c>
      <c r="W2820" s="19">
        <f>IF(Orders_CLEAN[[#This Row],[Returned]]="Yes",1,0)</f>
        <v>0</v>
      </c>
    </row>
    <row r="2821" spans="1:23" x14ac:dyDescent="0.2">
      <c r="A2821" t="s">
        <v>3786</v>
      </c>
      <c r="B2821" s="5">
        <v>45761</v>
      </c>
      <c r="C2821" s="5" t="str">
        <f>IF(Orders_CLEAN[[#This Row],[Quantity]]="", "Quantity Error!", "Q"&amp;ROUNDUP(MONTH(Orders_CLEAN[[#This Row],[OrderDate]])/3,0))</f>
        <v>Q2</v>
      </c>
      <c r="D2821" t="s">
        <v>99</v>
      </c>
      <c r="E2821" t="str">
        <f>_xlfn.XLOOKUP(Orders_CLEAN[[#This Row],[CustomerID]],Customers[CustomerID],Customers[CustomerName])</f>
        <v>Kagiso Mahlangu</v>
      </c>
      <c r="F2821" t="s">
        <v>51</v>
      </c>
      <c r="G2821" t="str">
        <f>_xlfn.XLOOKUP(Orders_CLEAN[[#This Row],[ProductID]],Products[ProductID],Products[ProductName])</f>
        <v>Bookcases Model 4</v>
      </c>
      <c r="H2821" t="str">
        <f>_xlfn.XLOOKUP(Orders_CLEAN[[#This Row],[ProductName]],Products[ProductName],Products[Category])</f>
        <v>Furniture</v>
      </c>
      <c r="I2821" s="6">
        <f>_xlfn.XLOOKUP(Orders_CLEAN[[#This Row],[ProductID]],Products[ProductID],Products[Cost])</f>
        <v>539.9</v>
      </c>
      <c r="J2821">
        <v>6</v>
      </c>
      <c r="K2821" s="6">
        <v>1019.72</v>
      </c>
      <c r="L2821" s="7">
        <v>0</v>
      </c>
      <c r="M2821" t="s">
        <v>62</v>
      </c>
      <c r="N2821" t="s">
        <v>47</v>
      </c>
      <c r="O2821" t="str">
        <f>_xlfn.XLOOKUP(Orders_CLEAN[[#This Row],[Region]],Region_lookup[RegionCode],Region_lookup[RegionName])</f>
        <v>Eastern Cape</v>
      </c>
      <c r="P2821" t="s">
        <v>58</v>
      </c>
      <c r="Q2821" t="str">
        <f>_xlfn.XLOOKUP(Orders_CLEAN[[#This Row],[EmployeeID]],Employees[EmployeeID],Employees[EmployeeName])</f>
        <v>Palesa Steyn</v>
      </c>
      <c r="R2821" s="8">
        <f>Orders_CLEAN[[#This Row],[Quantity]]*Orders_CLEAN[[#This Row],[UnitPrice]]*(1-Orders_CLEAN[[#This Row],[Discount]])</f>
        <v>6118.32</v>
      </c>
      <c r="S2821" s="8">
        <f>Orders_CLEAN[[#This Row],[Cost]]*Orders_CLEAN[[#This Row],[Quantity]]</f>
        <v>3239.3999999999996</v>
      </c>
      <c r="T2821" s="8">
        <f>Orders_CLEAN[[#This Row],[LineTotal]]-Orders_CLEAN[[#This Row],[LineCost]]</f>
        <v>2878.92</v>
      </c>
      <c r="U2821" s="8" t="str">
        <f>IFERROR(IF(Orders_CLEAN[[#This Row],[Profit]]/Orders_CLEAN[[#This Row],[LineTotal]]&gt;0.3, "High", IF(Orders_CLEAN[[#This Row],[Profit]]/Orders_CLEAN[[#This Row],[LineTotal]]&gt;=0.15, "Medium", "Low")), "Quantity Error!")</f>
        <v>High</v>
      </c>
      <c r="V2821" s="8" t="str">
        <f>IF(COUNTIF(Returns[OrderID], Orders_CLEAN[[#This Row],[OrderID]])&gt;0, "Yes", "No")</f>
        <v>No</v>
      </c>
      <c r="W2821" s="19">
        <f>IF(Orders_CLEAN[[#This Row],[Returned]]="Yes",1,0)</f>
        <v>0</v>
      </c>
    </row>
    <row r="2822" spans="1:23" x14ac:dyDescent="0.2">
      <c r="A2822" t="s">
        <v>3787</v>
      </c>
      <c r="B2822" s="5">
        <v>45370</v>
      </c>
      <c r="C2822" s="5" t="str">
        <f>IF(Orders_CLEAN[[#This Row],[Quantity]]="", "Quantity Error!", "Q"&amp;ROUNDUP(MONTH(Orders_CLEAN[[#This Row],[OrderDate]])/3,0))</f>
        <v>Q1</v>
      </c>
      <c r="D2822" t="s">
        <v>50</v>
      </c>
      <c r="E2822" t="str">
        <f>_xlfn.XLOOKUP(Orders_CLEAN[[#This Row],[CustomerID]],Customers[CustomerID],Customers[CustomerName])</f>
        <v>Precious Steyn</v>
      </c>
      <c r="F2822" t="s">
        <v>365</v>
      </c>
      <c r="G2822" t="str">
        <f>_xlfn.XLOOKUP(Orders_CLEAN[[#This Row],[ProductID]],Products[ProductID],Products[ProductName])</f>
        <v>Binders Model 4</v>
      </c>
      <c r="H2822" t="str">
        <f>_xlfn.XLOOKUP(Orders_CLEAN[[#This Row],[ProductName]],Products[ProductName],Products[Category])</f>
        <v>Office Supplies</v>
      </c>
      <c r="I2822" s="6">
        <f>_xlfn.XLOOKUP(Orders_CLEAN[[#This Row],[ProductID]],Products[ProductID],Products[Cost])</f>
        <v>723.8</v>
      </c>
      <c r="J2822">
        <v>8</v>
      </c>
      <c r="K2822" s="6">
        <v>1101.54</v>
      </c>
      <c r="L2822" s="7">
        <v>0.1</v>
      </c>
      <c r="M2822" t="s">
        <v>13</v>
      </c>
      <c r="N2822" t="s">
        <v>31</v>
      </c>
      <c r="O2822" t="str">
        <f>_xlfn.XLOOKUP(Orders_CLEAN[[#This Row],[Region]],Region_lookup[RegionCode],Region_lookup[RegionName])</f>
        <v>Gauteng</v>
      </c>
      <c r="P2822" t="s">
        <v>32</v>
      </c>
      <c r="Q2822" t="str">
        <f>_xlfn.XLOOKUP(Orders_CLEAN[[#This Row],[EmployeeID]],Employees[EmployeeID],Employees[EmployeeName])</f>
        <v>Nomvula Mokoena</v>
      </c>
      <c r="R2822" s="8">
        <f>Orders_CLEAN[[#This Row],[Quantity]]*Orders_CLEAN[[#This Row],[UnitPrice]]*(1-Orders_CLEAN[[#This Row],[Discount]])</f>
        <v>7931.0879999999997</v>
      </c>
      <c r="S2822" s="8">
        <f>Orders_CLEAN[[#This Row],[Cost]]*Orders_CLEAN[[#This Row],[Quantity]]</f>
        <v>5790.4</v>
      </c>
      <c r="T2822" s="8">
        <f>Orders_CLEAN[[#This Row],[LineTotal]]-Orders_CLEAN[[#This Row],[LineCost]]</f>
        <v>2140.6880000000001</v>
      </c>
      <c r="U2822" s="8" t="str">
        <f>IFERROR(IF(Orders_CLEAN[[#This Row],[Profit]]/Orders_CLEAN[[#This Row],[LineTotal]]&gt;0.3, "High", IF(Orders_CLEAN[[#This Row],[Profit]]/Orders_CLEAN[[#This Row],[LineTotal]]&gt;=0.15, "Medium", "Low")), "Quantity Error!")</f>
        <v>Medium</v>
      </c>
      <c r="V2822" s="8" t="str">
        <f>IF(COUNTIF(Returns[OrderID], Orders_CLEAN[[#This Row],[OrderID]])&gt;0, "Yes", "No")</f>
        <v>No</v>
      </c>
      <c r="W2822" s="19">
        <f>IF(Orders_CLEAN[[#This Row],[Returned]]="Yes",1,0)</f>
        <v>0</v>
      </c>
    </row>
    <row r="2823" spans="1:23" x14ac:dyDescent="0.2">
      <c r="A2823" t="s">
        <v>3788</v>
      </c>
      <c r="B2823" s="5">
        <v>45329</v>
      </c>
      <c r="C2823" s="5" t="str">
        <f>IF(Orders_CLEAN[[#This Row],[Quantity]]="", "Quantity Error!", "Q"&amp;ROUNDUP(MONTH(Orders_CLEAN[[#This Row],[OrderDate]])/3,0))</f>
        <v>Q1</v>
      </c>
      <c r="D2823" t="s">
        <v>227</v>
      </c>
      <c r="E2823" t="str">
        <f>_xlfn.XLOOKUP(Orders_CLEAN[[#This Row],[CustomerID]],Customers[CustomerID],Customers[CustomerName])</f>
        <v>Thabo Mbatha</v>
      </c>
      <c r="F2823" t="s">
        <v>55</v>
      </c>
      <c r="G2823" t="str">
        <f>_xlfn.XLOOKUP(Orders_CLEAN[[#This Row],[ProductID]],Products[ProductID],Products[ProductName])</f>
        <v>Paper Model 3</v>
      </c>
      <c r="H2823" t="str">
        <f>_xlfn.XLOOKUP(Orders_CLEAN[[#This Row],[ProductName]],Products[ProductName],Products[Category])</f>
        <v>Office Supplies</v>
      </c>
      <c r="I2823" s="6">
        <f>_xlfn.XLOOKUP(Orders_CLEAN[[#This Row],[ProductID]],Products[ProductID],Products[Cost])</f>
        <v>239.71</v>
      </c>
      <c r="J2823">
        <v>4</v>
      </c>
      <c r="K2823" s="6">
        <v>522.34</v>
      </c>
      <c r="L2823" s="7">
        <v>0</v>
      </c>
      <c r="M2823" t="s">
        <v>27</v>
      </c>
      <c r="N2823" t="s">
        <v>31</v>
      </c>
      <c r="O2823" t="str">
        <f>_xlfn.XLOOKUP(Orders_CLEAN[[#This Row],[Region]],Region_lookup[RegionCode],Region_lookup[RegionName])</f>
        <v>Gauteng</v>
      </c>
      <c r="P2823" t="s">
        <v>32</v>
      </c>
      <c r="Q2823" t="str">
        <f>_xlfn.XLOOKUP(Orders_CLEAN[[#This Row],[EmployeeID]],Employees[EmployeeID],Employees[EmployeeName])</f>
        <v>Nomvula Mokoena</v>
      </c>
      <c r="R2823" s="8">
        <f>Orders_CLEAN[[#This Row],[Quantity]]*Orders_CLEAN[[#This Row],[UnitPrice]]*(1-Orders_CLEAN[[#This Row],[Discount]])</f>
        <v>2089.36</v>
      </c>
      <c r="S2823" s="8">
        <f>Orders_CLEAN[[#This Row],[Cost]]*Orders_CLEAN[[#This Row],[Quantity]]</f>
        <v>958.84</v>
      </c>
      <c r="T2823" s="8">
        <f>Orders_CLEAN[[#This Row],[LineTotal]]-Orders_CLEAN[[#This Row],[LineCost]]</f>
        <v>1130.52</v>
      </c>
      <c r="U2823" s="8" t="str">
        <f>IFERROR(IF(Orders_CLEAN[[#This Row],[Profit]]/Orders_CLEAN[[#This Row],[LineTotal]]&gt;0.3, "High", IF(Orders_CLEAN[[#This Row],[Profit]]/Orders_CLEAN[[#This Row],[LineTotal]]&gt;=0.15, "Medium", "Low")), "Quantity Error!")</f>
        <v>High</v>
      </c>
      <c r="V2823" s="8" t="str">
        <f>IF(COUNTIF(Returns[OrderID], Orders_CLEAN[[#This Row],[OrderID]])&gt;0, "Yes", "No")</f>
        <v>No</v>
      </c>
      <c r="W2823" s="19">
        <f>IF(Orders_CLEAN[[#This Row],[Returned]]="Yes",1,0)</f>
        <v>0</v>
      </c>
    </row>
    <row r="2824" spans="1:23" x14ac:dyDescent="0.2">
      <c r="A2824" t="s">
        <v>3789</v>
      </c>
      <c r="B2824" s="5">
        <v>45465</v>
      </c>
      <c r="C2824" s="5" t="str">
        <f>IF(Orders_CLEAN[[#This Row],[Quantity]]="", "Quantity Error!", "Q"&amp;ROUNDUP(MONTH(Orders_CLEAN[[#This Row],[OrderDate]])/3,0))</f>
        <v>Q2</v>
      </c>
      <c r="D2824" t="s">
        <v>557</v>
      </c>
      <c r="E2824" t="str">
        <f>_xlfn.XLOOKUP(Orders_CLEAN[[#This Row],[CustomerID]],Customers[CustomerID],Customers[CustomerName])</f>
        <v>Deon Venter</v>
      </c>
      <c r="F2824" t="s">
        <v>178</v>
      </c>
      <c r="G2824" t="str">
        <f>_xlfn.XLOOKUP(Orders_CLEAN[[#This Row],[ProductID]],Products[ProductID],Products[ProductName])</f>
        <v>Chairs Model 2</v>
      </c>
      <c r="H2824" t="str">
        <f>_xlfn.XLOOKUP(Orders_CLEAN[[#This Row],[ProductName]],Products[ProductName],Products[Category])</f>
        <v>Furniture</v>
      </c>
      <c r="I2824" s="6">
        <f>_xlfn.XLOOKUP(Orders_CLEAN[[#This Row],[ProductID]],Products[ProductID],Products[Cost])</f>
        <v>116.9</v>
      </c>
      <c r="J2824">
        <v>1</v>
      </c>
      <c r="K2824" s="6">
        <v>253.46</v>
      </c>
      <c r="L2824" s="7">
        <v>0</v>
      </c>
      <c r="M2824" t="s">
        <v>13</v>
      </c>
      <c r="N2824" t="s">
        <v>14</v>
      </c>
      <c r="O2824" t="str">
        <f>_xlfn.XLOOKUP(Orders_CLEAN[[#This Row],[Region]],Region_lookup[RegionCode],Region_lookup[RegionName])</f>
        <v>Western Cape</v>
      </c>
      <c r="P2824" t="s">
        <v>93</v>
      </c>
      <c r="Q2824" t="str">
        <f>_xlfn.XLOOKUP(Orders_CLEAN[[#This Row],[EmployeeID]],Employees[EmployeeID],Employees[EmployeeName])</f>
        <v>Anja Zulu</v>
      </c>
      <c r="R2824" s="8">
        <f>Orders_CLEAN[[#This Row],[Quantity]]*Orders_CLEAN[[#This Row],[UnitPrice]]*(1-Orders_CLEAN[[#This Row],[Discount]])</f>
        <v>253.46</v>
      </c>
      <c r="S2824" s="8">
        <f>Orders_CLEAN[[#This Row],[Cost]]*Orders_CLEAN[[#This Row],[Quantity]]</f>
        <v>116.9</v>
      </c>
      <c r="T2824" s="8">
        <f>Orders_CLEAN[[#This Row],[LineTotal]]-Orders_CLEAN[[#This Row],[LineCost]]</f>
        <v>136.56</v>
      </c>
      <c r="U2824" s="8" t="str">
        <f>IFERROR(IF(Orders_CLEAN[[#This Row],[Profit]]/Orders_CLEAN[[#This Row],[LineTotal]]&gt;0.3, "High", IF(Orders_CLEAN[[#This Row],[Profit]]/Orders_CLEAN[[#This Row],[LineTotal]]&gt;=0.15, "Medium", "Low")), "Quantity Error!")</f>
        <v>High</v>
      </c>
      <c r="V2824" s="8" t="str">
        <f>IF(COUNTIF(Returns[OrderID], Orders_CLEAN[[#This Row],[OrderID]])&gt;0, "Yes", "No")</f>
        <v>No</v>
      </c>
      <c r="W2824" s="19">
        <f>IF(Orders_CLEAN[[#This Row],[Returned]]="Yes",1,0)</f>
        <v>0</v>
      </c>
    </row>
    <row r="2825" spans="1:23" x14ac:dyDescent="0.2">
      <c r="A2825" t="s">
        <v>3791</v>
      </c>
      <c r="B2825" s="5">
        <v>45314</v>
      </c>
      <c r="C2825" s="5" t="str">
        <f>IF(Orders_CLEAN[[#This Row],[Quantity]]="", "Quantity Error!", "Q"&amp;ROUNDUP(MONTH(Orders_CLEAN[[#This Row],[OrderDate]])/3,0))</f>
        <v>Q1</v>
      </c>
      <c r="D2825" t="s">
        <v>451</v>
      </c>
      <c r="E2825" t="str">
        <f>_xlfn.XLOOKUP(Orders_CLEAN[[#This Row],[CustomerID]],Customers[CustomerID],Customers[CustomerName])</f>
        <v>Anja Dlamini</v>
      </c>
      <c r="F2825" t="s">
        <v>26</v>
      </c>
      <c r="G2825" t="str">
        <f>_xlfn.XLOOKUP(Orders_CLEAN[[#This Row],[ProductID]],Products[ProductID],Products[ProductName])</f>
        <v>Bookcases Model 3</v>
      </c>
      <c r="H2825" t="str">
        <f>_xlfn.XLOOKUP(Orders_CLEAN[[#This Row],[ProductName]],Products[ProductName],Products[Category])</f>
        <v>Furniture</v>
      </c>
      <c r="I2825" s="6">
        <f>_xlfn.XLOOKUP(Orders_CLEAN[[#This Row],[ProductID]],Products[ProductID],Products[Cost])</f>
        <v>431.57</v>
      </c>
      <c r="J2825">
        <v>2</v>
      </c>
      <c r="K2825" s="6">
        <v>725.92</v>
      </c>
      <c r="L2825" s="7">
        <v>0</v>
      </c>
      <c r="M2825" t="s">
        <v>36</v>
      </c>
      <c r="N2825" t="s">
        <v>31</v>
      </c>
      <c r="O2825" t="str">
        <f>_xlfn.XLOOKUP(Orders_CLEAN[[#This Row],[Region]],Region_lookup[RegionCode],Region_lookup[RegionName])</f>
        <v>Gauteng</v>
      </c>
      <c r="P2825" t="s">
        <v>43</v>
      </c>
      <c r="Q2825" t="str">
        <f>_xlfn.XLOOKUP(Orders_CLEAN[[#This Row],[EmployeeID]],Employees[EmployeeID],Employees[EmployeeName])</f>
        <v>Thabo Dlamini</v>
      </c>
      <c r="R2825" s="8">
        <f>Orders_CLEAN[[#This Row],[Quantity]]*Orders_CLEAN[[#This Row],[UnitPrice]]*(1-Orders_CLEAN[[#This Row],[Discount]])</f>
        <v>1451.84</v>
      </c>
      <c r="S2825" s="8">
        <f>Orders_CLEAN[[#This Row],[Cost]]*Orders_CLEAN[[#This Row],[Quantity]]</f>
        <v>863.14</v>
      </c>
      <c r="T2825" s="8">
        <f>Orders_CLEAN[[#This Row],[LineTotal]]-Orders_CLEAN[[#This Row],[LineCost]]</f>
        <v>588.69999999999993</v>
      </c>
      <c r="U2825" s="8" t="str">
        <f>IFERROR(IF(Orders_CLEAN[[#This Row],[Profit]]/Orders_CLEAN[[#This Row],[LineTotal]]&gt;0.3, "High", IF(Orders_CLEAN[[#This Row],[Profit]]/Orders_CLEAN[[#This Row],[LineTotal]]&gt;=0.15, "Medium", "Low")), "Quantity Error!")</f>
        <v>High</v>
      </c>
      <c r="V2825" s="8" t="str">
        <f>IF(COUNTIF(Returns[OrderID], Orders_CLEAN[[#This Row],[OrderID]])&gt;0, "Yes", "No")</f>
        <v>No</v>
      </c>
      <c r="W2825" s="19">
        <f>IF(Orders_CLEAN[[#This Row],[Returned]]="Yes",1,0)</f>
        <v>0</v>
      </c>
    </row>
    <row r="2826" spans="1:23" x14ac:dyDescent="0.2">
      <c r="A2826" t="s">
        <v>3792</v>
      </c>
      <c r="B2826" s="5">
        <v>45359</v>
      </c>
      <c r="C2826" s="5" t="str">
        <f>IF(Orders_CLEAN[[#This Row],[Quantity]]="", "Quantity Error!", "Q"&amp;ROUNDUP(MONTH(Orders_CLEAN[[#This Row],[OrderDate]])/3,0))</f>
        <v>Q1</v>
      </c>
      <c r="D2826" t="s">
        <v>198</v>
      </c>
      <c r="E2826" t="str">
        <f>_xlfn.XLOOKUP(Orders_CLEAN[[#This Row],[CustomerID]],Customers[CustomerID],Customers[CustomerName])</f>
        <v>Nomsa Mahlangu</v>
      </c>
      <c r="F2826" t="s">
        <v>114</v>
      </c>
      <c r="G2826" t="str">
        <f>_xlfn.XLOOKUP(Orders_CLEAN[[#This Row],[ProductID]],Products[ProductID],Products[ProductName])</f>
        <v>Staplers Model 4</v>
      </c>
      <c r="H2826" t="str">
        <f>_xlfn.XLOOKUP(Orders_CLEAN[[#This Row],[ProductName]],Products[ProductName],Products[Category])</f>
        <v>Office Supplies</v>
      </c>
      <c r="I2826" s="6">
        <f>_xlfn.XLOOKUP(Orders_CLEAN[[#This Row],[ProductID]],Products[ProductID],Products[Cost])</f>
        <v>465.76</v>
      </c>
      <c r="J2826">
        <v>5</v>
      </c>
      <c r="K2826" s="6">
        <v>906.25</v>
      </c>
      <c r="L2826" s="7">
        <v>0</v>
      </c>
      <c r="M2826" t="s">
        <v>62</v>
      </c>
      <c r="N2826" t="s">
        <v>47</v>
      </c>
      <c r="O2826" t="str">
        <f>_xlfn.XLOOKUP(Orders_CLEAN[[#This Row],[Region]],Region_lookup[RegionCode],Region_lookup[RegionName])</f>
        <v>Eastern Cape</v>
      </c>
      <c r="P2826" t="s">
        <v>58</v>
      </c>
      <c r="Q2826" t="str">
        <f>_xlfn.XLOOKUP(Orders_CLEAN[[#This Row],[EmployeeID]],Employees[EmployeeID],Employees[EmployeeName])</f>
        <v>Palesa Steyn</v>
      </c>
      <c r="R2826" s="8">
        <f>Orders_CLEAN[[#This Row],[Quantity]]*Orders_CLEAN[[#This Row],[UnitPrice]]*(1-Orders_CLEAN[[#This Row],[Discount]])</f>
        <v>4531.25</v>
      </c>
      <c r="S2826" s="8">
        <f>Orders_CLEAN[[#This Row],[Cost]]*Orders_CLEAN[[#This Row],[Quantity]]</f>
        <v>2328.8000000000002</v>
      </c>
      <c r="T2826" s="8">
        <f>Orders_CLEAN[[#This Row],[LineTotal]]-Orders_CLEAN[[#This Row],[LineCost]]</f>
        <v>2202.4499999999998</v>
      </c>
      <c r="U2826" s="8" t="str">
        <f>IFERROR(IF(Orders_CLEAN[[#This Row],[Profit]]/Orders_CLEAN[[#This Row],[LineTotal]]&gt;0.3, "High", IF(Orders_CLEAN[[#This Row],[Profit]]/Orders_CLEAN[[#This Row],[LineTotal]]&gt;=0.15, "Medium", "Low")), "Quantity Error!")</f>
        <v>High</v>
      </c>
      <c r="V2826" s="8" t="str">
        <f>IF(COUNTIF(Returns[OrderID], Orders_CLEAN[[#This Row],[OrderID]])&gt;0, "Yes", "No")</f>
        <v>No</v>
      </c>
      <c r="W2826" s="19">
        <f>IF(Orders_CLEAN[[#This Row],[Returned]]="Yes",1,0)</f>
        <v>0</v>
      </c>
    </row>
    <row r="2827" spans="1:23" x14ac:dyDescent="0.2">
      <c r="A2827" t="s">
        <v>3793</v>
      </c>
      <c r="B2827" s="5">
        <v>45346</v>
      </c>
      <c r="C2827" s="5" t="str">
        <f>IF(Orders_CLEAN[[#This Row],[Quantity]]="", "Quantity Error!", "Q"&amp;ROUNDUP(MONTH(Orders_CLEAN[[#This Row],[OrderDate]])/3,0))</f>
        <v>Q1</v>
      </c>
      <c r="D2827" t="s">
        <v>29</v>
      </c>
      <c r="E2827" t="str">
        <f>_xlfn.XLOOKUP(Orders_CLEAN[[#This Row],[CustomerID]],Customers[CustomerID],Customers[CustomerName])</f>
        <v>Lerato Molefe</v>
      </c>
      <c r="F2827" t="s">
        <v>41</v>
      </c>
      <c r="G2827" t="str">
        <f>_xlfn.XLOOKUP(Orders_CLEAN[[#This Row],[ProductID]],Products[ProductID],Products[ProductName])</f>
        <v>Pens Model 3</v>
      </c>
      <c r="H2827" t="str">
        <f>_xlfn.XLOOKUP(Orders_CLEAN[[#This Row],[ProductName]],Products[ProductName],Products[Category])</f>
        <v>Office Supplies</v>
      </c>
      <c r="I2827" s="6">
        <f>_xlfn.XLOOKUP(Orders_CLEAN[[#This Row],[ProductID]],Products[ProductID],Products[Cost])</f>
        <v>498.61</v>
      </c>
      <c r="J2827">
        <v>5</v>
      </c>
      <c r="K2827" s="6">
        <v>944.31</v>
      </c>
      <c r="L2827" s="7">
        <v>0</v>
      </c>
      <c r="M2827" t="s">
        <v>62</v>
      </c>
      <c r="N2827" t="s">
        <v>31</v>
      </c>
      <c r="O2827" t="str">
        <f>_xlfn.XLOOKUP(Orders_CLEAN[[#This Row],[Region]],Region_lookup[RegionCode],Region_lookup[RegionName])</f>
        <v>Gauteng</v>
      </c>
      <c r="P2827" t="s">
        <v>43</v>
      </c>
      <c r="Q2827" t="str">
        <f>_xlfn.XLOOKUP(Orders_CLEAN[[#This Row],[EmployeeID]],Employees[EmployeeID],Employees[EmployeeName])</f>
        <v>Thabo Dlamini</v>
      </c>
      <c r="R2827" s="8">
        <f>Orders_CLEAN[[#This Row],[Quantity]]*Orders_CLEAN[[#This Row],[UnitPrice]]*(1-Orders_CLEAN[[#This Row],[Discount]])</f>
        <v>4721.5499999999993</v>
      </c>
      <c r="S2827" s="8">
        <f>Orders_CLEAN[[#This Row],[Cost]]*Orders_CLEAN[[#This Row],[Quantity]]</f>
        <v>2493.0500000000002</v>
      </c>
      <c r="T2827" s="8">
        <f>Orders_CLEAN[[#This Row],[LineTotal]]-Orders_CLEAN[[#This Row],[LineCost]]</f>
        <v>2228.4999999999991</v>
      </c>
      <c r="U2827" s="8" t="str">
        <f>IFERROR(IF(Orders_CLEAN[[#This Row],[Profit]]/Orders_CLEAN[[#This Row],[LineTotal]]&gt;0.3, "High", IF(Orders_CLEAN[[#This Row],[Profit]]/Orders_CLEAN[[#This Row],[LineTotal]]&gt;=0.15, "Medium", "Low")), "Quantity Error!")</f>
        <v>High</v>
      </c>
      <c r="V2827" s="8" t="str">
        <f>IF(COUNTIF(Returns[OrderID], Orders_CLEAN[[#This Row],[OrderID]])&gt;0, "Yes", "No")</f>
        <v>No</v>
      </c>
      <c r="W2827" s="19">
        <f>IF(Orders_CLEAN[[#This Row],[Returned]]="Yes",1,0)</f>
        <v>0</v>
      </c>
    </row>
    <row r="2828" spans="1:23" x14ac:dyDescent="0.2">
      <c r="A2828" t="s">
        <v>3794</v>
      </c>
      <c r="B2828" s="5">
        <v>45471</v>
      </c>
      <c r="C2828" s="5" t="str">
        <f>IF(Orders_CLEAN[[#This Row],[Quantity]]="", "Quantity Error!", "Q"&amp;ROUNDUP(MONTH(Orders_CLEAN[[#This Row],[OrderDate]])/3,0))</f>
        <v>Q2</v>
      </c>
      <c r="D2828" t="s">
        <v>326</v>
      </c>
      <c r="E2828" t="str">
        <f>_xlfn.XLOOKUP(Orders_CLEAN[[#This Row],[CustomerID]],Customers[CustomerID],Customers[CustomerName])</f>
        <v>Nomsa Molefe</v>
      </c>
      <c r="F2828" t="s">
        <v>178</v>
      </c>
      <c r="G2828" t="str">
        <f>_xlfn.XLOOKUP(Orders_CLEAN[[#This Row],[ProductID]],Products[ProductID],Products[ProductName])</f>
        <v>Chairs Model 2</v>
      </c>
      <c r="H2828" t="str">
        <f>_xlfn.XLOOKUP(Orders_CLEAN[[#This Row],[ProductName]],Products[ProductName],Products[Category])</f>
        <v>Furniture</v>
      </c>
      <c r="I2828" s="6">
        <f>_xlfn.XLOOKUP(Orders_CLEAN[[#This Row],[ProductID]],Products[ProductID],Products[Cost])</f>
        <v>116.9</v>
      </c>
      <c r="J2828">
        <v>4</v>
      </c>
      <c r="K2828" s="6">
        <v>253.46</v>
      </c>
      <c r="L2828" s="7">
        <v>0</v>
      </c>
      <c r="M2828" t="s">
        <v>62</v>
      </c>
      <c r="N2828" t="s">
        <v>21</v>
      </c>
      <c r="O2828" t="str">
        <f>_xlfn.XLOOKUP(Orders_CLEAN[[#This Row],[Region]],Region_lookup[RegionCode],Region_lookup[RegionName])</f>
        <v>KwaZulu-Natal</v>
      </c>
      <c r="P2828" t="s">
        <v>170</v>
      </c>
      <c r="Q2828" t="str">
        <f>_xlfn.XLOOKUP(Orders_CLEAN[[#This Row],[EmployeeID]],Employees[EmployeeID],Employees[EmployeeName])</f>
        <v>Nomvula Le Roux</v>
      </c>
      <c r="R2828" s="8">
        <f>Orders_CLEAN[[#This Row],[Quantity]]*Orders_CLEAN[[#This Row],[UnitPrice]]*(1-Orders_CLEAN[[#This Row],[Discount]])</f>
        <v>1013.84</v>
      </c>
      <c r="S2828" s="8">
        <f>Orders_CLEAN[[#This Row],[Cost]]*Orders_CLEAN[[#This Row],[Quantity]]</f>
        <v>467.6</v>
      </c>
      <c r="T2828" s="8">
        <f>Orders_CLEAN[[#This Row],[LineTotal]]-Orders_CLEAN[[#This Row],[LineCost]]</f>
        <v>546.24</v>
      </c>
      <c r="U2828" s="8" t="str">
        <f>IFERROR(IF(Orders_CLEAN[[#This Row],[Profit]]/Orders_CLEAN[[#This Row],[LineTotal]]&gt;0.3, "High", IF(Orders_CLEAN[[#This Row],[Profit]]/Orders_CLEAN[[#This Row],[LineTotal]]&gt;=0.15, "Medium", "Low")), "Quantity Error!")</f>
        <v>High</v>
      </c>
      <c r="V2828" s="8" t="str">
        <f>IF(COUNTIF(Returns[OrderID], Orders_CLEAN[[#This Row],[OrderID]])&gt;0, "Yes", "No")</f>
        <v>No</v>
      </c>
      <c r="W2828" s="19">
        <f>IF(Orders_CLEAN[[#This Row],[Returned]]="Yes",1,0)</f>
        <v>0</v>
      </c>
    </row>
    <row r="2829" spans="1:23" x14ac:dyDescent="0.2">
      <c r="A2829" t="s">
        <v>3795</v>
      </c>
      <c r="B2829" s="5">
        <v>45346</v>
      </c>
      <c r="C2829" s="5" t="str">
        <f>IF(Orders_CLEAN[[#This Row],[Quantity]]="", "Quantity Error!", "Q"&amp;ROUNDUP(MONTH(Orders_CLEAN[[#This Row],[OrderDate]])/3,0))</f>
        <v>Q1</v>
      </c>
      <c r="D2829" t="s">
        <v>252</v>
      </c>
      <c r="E2829" t="str">
        <f>_xlfn.XLOOKUP(Orders_CLEAN[[#This Row],[CustomerID]],Customers[CustomerID],Customers[CustomerName])</f>
        <v>Sipho Mahlangu</v>
      </c>
      <c r="F2829" t="s">
        <v>35</v>
      </c>
      <c r="G2829" t="str">
        <f>_xlfn.XLOOKUP(Orders_CLEAN[[#This Row],[ProductID]],Products[ProductID],Products[ProductName])</f>
        <v>Accessories Model 1</v>
      </c>
      <c r="H2829" t="str">
        <f>_xlfn.XLOOKUP(Orders_CLEAN[[#This Row],[ProductName]],Products[ProductName],Products[Category])</f>
        <v>Technology</v>
      </c>
      <c r="I2829" s="6">
        <f>_xlfn.XLOOKUP(Orders_CLEAN[[#This Row],[ProductID]],Products[ProductID],Products[Cost])</f>
        <v>329.45</v>
      </c>
      <c r="J2829">
        <v>7</v>
      </c>
      <c r="K2829" s="6">
        <v>709.62</v>
      </c>
      <c r="L2829" s="7">
        <v>0.15</v>
      </c>
      <c r="M2829" t="s">
        <v>36</v>
      </c>
      <c r="N2829" t="s">
        <v>14</v>
      </c>
      <c r="O2829" t="str">
        <f>_xlfn.XLOOKUP(Orders_CLEAN[[#This Row],[Region]],Region_lookup[RegionCode],Region_lookup[RegionName])</f>
        <v>Western Cape</v>
      </c>
      <c r="P2829" t="s">
        <v>93</v>
      </c>
      <c r="Q2829" t="str">
        <f>_xlfn.XLOOKUP(Orders_CLEAN[[#This Row],[EmployeeID]],Employees[EmployeeID],Employees[EmployeeName])</f>
        <v>Anja Zulu</v>
      </c>
      <c r="R2829" s="8">
        <f>Orders_CLEAN[[#This Row],[Quantity]]*Orders_CLEAN[[#This Row],[UnitPrice]]*(1-Orders_CLEAN[[#This Row],[Discount]])</f>
        <v>4222.2389999999996</v>
      </c>
      <c r="S2829" s="8">
        <f>Orders_CLEAN[[#This Row],[Cost]]*Orders_CLEAN[[#This Row],[Quantity]]</f>
        <v>2306.15</v>
      </c>
      <c r="T2829" s="8">
        <f>Orders_CLEAN[[#This Row],[LineTotal]]-Orders_CLEAN[[#This Row],[LineCost]]</f>
        <v>1916.0889999999995</v>
      </c>
      <c r="U2829" s="8" t="str">
        <f>IFERROR(IF(Orders_CLEAN[[#This Row],[Profit]]/Orders_CLEAN[[#This Row],[LineTotal]]&gt;0.3, "High", IF(Orders_CLEAN[[#This Row],[Profit]]/Orders_CLEAN[[#This Row],[LineTotal]]&gt;=0.15, "Medium", "Low")), "Quantity Error!")</f>
        <v>High</v>
      </c>
      <c r="V2829" s="8" t="str">
        <f>IF(COUNTIF(Returns[OrderID], Orders_CLEAN[[#This Row],[OrderID]])&gt;0, "Yes", "No")</f>
        <v>No</v>
      </c>
      <c r="W2829" s="19">
        <f>IF(Orders_CLEAN[[#This Row],[Returned]]="Yes",1,0)</f>
        <v>0</v>
      </c>
    </row>
    <row r="2830" spans="1:23" x14ac:dyDescent="0.2">
      <c r="A2830" t="s">
        <v>3796</v>
      </c>
      <c r="B2830" s="5">
        <v>45773</v>
      </c>
      <c r="C2830" s="5" t="str">
        <f>IF(Orders_CLEAN[[#This Row],[Quantity]]="", "Quantity Error!", "Q"&amp;ROUNDUP(MONTH(Orders_CLEAN[[#This Row],[OrderDate]])/3,0))</f>
        <v>Q2</v>
      </c>
      <c r="D2830" t="s">
        <v>519</v>
      </c>
      <c r="E2830" t="str">
        <f>_xlfn.XLOOKUP(Orders_CLEAN[[#This Row],[CustomerID]],Customers[CustomerID],Customers[CustomerName])</f>
        <v>Francois Van Der Merwe</v>
      </c>
      <c r="F2830" t="s">
        <v>162</v>
      </c>
      <c r="G2830" t="str">
        <f>_xlfn.XLOOKUP(Orders_CLEAN[[#This Row],[ProductID]],Products[ProductID],Products[ProductName])</f>
        <v>Chairs Model 1</v>
      </c>
      <c r="H2830" t="str">
        <f>_xlfn.XLOOKUP(Orders_CLEAN[[#This Row],[ProductName]],Products[ProductName],Products[Category])</f>
        <v>Furniture</v>
      </c>
      <c r="I2830" s="6">
        <f>_xlfn.XLOOKUP(Orders_CLEAN[[#This Row],[ProductID]],Products[ProductID],Products[Cost])</f>
        <v>96.56</v>
      </c>
      <c r="J2830">
        <v>7</v>
      </c>
      <c r="K2830" s="6">
        <v>209.03</v>
      </c>
      <c r="L2830" s="7">
        <v>0.05</v>
      </c>
      <c r="M2830" t="s">
        <v>62</v>
      </c>
      <c r="N2830" t="s">
        <v>14</v>
      </c>
      <c r="O2830" t="str">
        <f>_xlfn.XLOOKUP(Orders_CLEAN[[#This Row],[Region]],Region_lookup[RegionCode],Region_lookup[RegionName])</f>
        <v>Western Cape</v>
      </c>
      <c r="P2830" t="s">
        <v>15</v>
      </c>
      <c r="Q2830" t="str">
        <f>_xlfn.XLOOKUP(Orders_CLEAN[[#This Row],[EmployeeID]],Employees[EmployeeID],Employees[EmployeeName])</f>
        <v>Anja Fourie</v>
      </c>
      <c r="R2830" s="8">
        <f>Orders_CLEAN[[#This Row],[Quantity]]*Orders_CLEAN[[#This Row],[UnitPrice]]*(1-Orders_CLEAN[[#This Row],[Discount]])</f>
        <v>1390.0495000000001</v>
      </c>
      <c r="S2830" s="8">
        <f>Orders_CLEAN[[#This Row],[Cost]]*Orders_CLEAN[[#This Row],[Quantity]]</f>
        <v>675.92000000000007</v>
      </c>
      <c r="T2830" s="8">
        <f>Orders_CLEAN[[#This Row],[LineTotal]]-Orders_CLEAN[[#This Row],[LineCost]]</f>
        <v>714.12950000000001</v>
      </c>
      <c r="U2830" s="8" t="str">
        <f>IFERROR(IF(Orders_CLEAN[[#This Row],[Profit]]/Orders_CLEAN[[#This Row],[LineTotal]]&gt;0.3, "High", IF(Orders_CLEAN[[#This Row],[Profit]]/Orders_CLEAN[[#This Row],[LineTotal]]&gt;=0.15, "Medium", "Low")), "Quantity Error!")</f>
        <v>High</v>
      </c>
      <c r="V2830" s="8" t="str">
        <f>IF(COUNTIF(Returns[OrderID], Orders_CLEAN[[#This Row],[OrderID]])&gt;0, "Yes", "No")</f>
        <v>No</v>
      </c>
      <c r="W2830" s="19">
        <f>IF(Orders_CLEAN[[#This Row],[Returned]]="Yes",1,0)</f>
        <v>0</v>
      </c>
    </row>
    <row r="2831" spans="1:23" x14ac:dyDescent="0.2">
      <c r="A2831" t="s">
        <v>3797</v>
      </c>
      <c r="B2831" s="5">
        <v>45382</v>
      </c>
      <c r="C2831" s="5" t="str">
        <f>IF(Orders_CLEAN[[#This Row],[Quantity]]="", "Quantity Error!", "Q"&amp;ROUNDUP(MONTH(Orders_CLEAN[[#This Row],[OrderDate]])/3,0))</f>
        <v>Q1</v>
      </c>
      <c r="D2831" t="s">
        <v>110</v>
      </c>
      <c r="E2831" t="str">
        <f>_xlfn.XLOOKUP(Orders_CLEAN[[#This Row],[CustomerID]],Customers[CustomerID],Customers[CustomerName])</f>
        <v>Nomvula Khumalo</v>
      </c>
      <c r="F2831" t="s">
        <v>413</v>
      </c>
      <c r="G2831" t="str">
        <f>_xlfn.XLOOKUP(Orders_CLEAN[[#This Row],[ProductID]],Products[ProductID],Products[ProductName])</f>
        <v>Monitors Model 4</v>
      </c>
      <c r="H2831" t="str">
        <f>_xlfn.XLOOKUP(Orders_CLEAN[[#This Row],[ProductName]],Products[ProductName],Products[Category])</f>
        <v>Technology</v>
      </c>
      <c r="I2831" s="6">
        <f>_xlfn.XLOOKUP(Orders_CLEAN[[#This Row],[ProductID]],Products[ProductID],Products[Cost])</f>
        <v>365.65</v>
      </c>
      <c r="J2831">
        <v>1</v>
      </c>
      <c r="K2831" s="6">
        <v>689.97</v>
      </c>
      <c r="L2831" s="7">
        <v>0</v>
      </c>
      <c r="M2831" t="s">
        <v>27</v>
      </c>
      <c r="N2831" t="s">
        <v>21</v>
      </c>
      <c r="O2831" t="str">
        <f>_xlfn.XLOOKUP(Orders_CLEAN[[#This Row],[Region]],Region_lookup[RegionCode],Region_lookup[RegionName])</f>
        <v>KwaZulu-Natal</v>
      </c>
      <c r="P2831" t="s">
        <v>170</v>
      </c>
      <c r="Q2831" t="str">
        <f>_xlfn.XLOOKUP(Orders_CLEAN[[#This Row],[EmployeeID]],Employees[EmployeeID],Employees[EmployeeName])</f>
        <v>Nomvula Le Roux</v>
      </c>
      <c r="R2831" s="8">
        <f>Orders_CLEAN[[#This Row],[Quantity]]*Orders_CLEAN[[#This Row],[UnitPrice]]*(1-Orders_CLEAN[[#This Row],[Discount]])</f>
        <v>689.97</v>
      </c>
      <c r="S2831" s="8">
        <f>Orders_CLEAN[[#This Row],[Cost]]*Orders_CLEAN[[#This Row],[Quantity]]</f>
        <v>365.65</v>
      </c>
      <c r="T2831" s="8">
        <f>Orders_CLEAN[[#This Row],[LineTotal]]-Orders_CLEAN[[#This Row],[LineCost]]</f>
        <v>324.32000000000005</v>
      </c>
      <c r="U2831" s="8" t="str">
        <f>IFERROR(IF(Orders_CLEAN[[#This Row],[Profit]]/Orders_CLEAN[[#This Row],[LineTotal]]&gt;0.3, "High", IF(Orders_CLEAN[[#This Row],[Profit]]/Orders_CLEAN[[#This Row],[LineTotal]]&gt;=0.15, "Medium", "Low")), "Quantity Error!")</f>
        <v>High</v>
      </c>
      <c r="V2831" s="8" t="str">
        <f>IF(COUNTIF(Returns[OrderID], Orders_CLEAN[[#This Row],[OrderID]])&gt;0, "Yes", "No")</f>
        <v>No</v>
      </c>
      <c r="W2831" s="19">
        <f>IF(Orders_CLEAN[[#This Row],[Returned]]="Yes",1,0)</f>
        <v>0</v>
      </c>
    </row>
    <row r="2832" spans="1:23" x14ac:dyDescent="0.2">
      <c r="A2832" t="s">
        <v>3798</v>
      </c>
      <c r="B2832" s="5">
        <v>45735</v>
      </c>
      <c r="C2832" s="5" t="str">
        <f>IF(Orders_CLEAN[[#This Row],[Quantity]]="", "Quantity Error!", "Q"&amp;ROUNDUP(MONTH(Orders_CLEAN[[#This Row],[OrderDate]])/3,0))</f>
        <v>Q1</v>
      </c>
      <c r="D2832" t="s">
        <v>135</v>
      </c>
      <c r="E2832" t="str">
        <f>_xlfn.XLOOKUP(Orders_CLEAN[[#This Row],[CustomerID]],Customers[CustomerID],Customers[CustomerName])</f>
        <v>Nomvula Mbatha</v>
      </c>
      <c r="F2832" t="s">
        <v>85</v>
      </c>
      <c r="G2832" t="str">
        <f>_xlfn.XLOOKUP(Orders_CLEAN[[#This Row],[ProductID]],Products[ProductID],Products[ProductName])</f>
        <v>Monitors Model 3</v>
      </c>
      <c r="H2832" t="str">
        <f>_xlfn.XLOOKUP(Orders_CLEAN[[#This Row],[ProductName]],Products[ProductName],Products[Category])</f>
        <v>Technology</v>
      </c>
      <c r="I2832" s="6">
        <f>_xlfn.XLOOKUP(Orders_CLEAN[[#This Row],[ProductID]],Products[ProductID],Products[Cost])</f>
        <v>710.37</v>
      </c>
      <c r="J2832">
        <v>12</v>
      </c>
      <c r="K2832" s="6">
        <v>979.52</v>
      </c>
      <c r="L2832" s="7">
        <v>0.1</v>
      </c>
      <c r="M2832" t="s">
        <v>27</v>
      </c>
      <c r="N2832" t="s">
        <v>47</v>
      </c>
      <c r="O2832" t="str">
        <f>_xlfn.XLOOKUP(Orders_CLEAN[[#This Row],[Region]],Region_lookup[RegionCode],Region_lookup[RegionName])</f>
        <v>Eastern Cape</v>
      </c>
      <c r="P2832" t="s">
        <v>48</v>
      </c>
      <c r="Q2832" t="str">
        <f>_xlfn.XLOOKUP(Orders_CLEAN[[#This Row],[EmployeeID]],Employees[EmployeeID],Employees[EmployeeName])</f>
        <v>Sipho Ndlovu</v>
      </c>
      <c r="R2832" s="8">
        <f>Orders_CLEAN[[#This Row],[Quantity]]*Orders_CLEAN[[#This Row],[UnitPrice]]*(1-Orders_CLEAN[[#This Row],[Discount]])</f>
        <v>10578.816000000001</v>
      </c>
      <c r="S2832" s="8">
        <f>Orders_CLEAN[[#This Row],[Cost]]*Orders_CLEAN[[#This Row],[Quantity]]</f>
        <v>8524.44</v>
      </c>
      <c r="T2832" s="8">
        <f>Orders_CLEAN[[#This Row],[LineTotal]]-Orders_CLEAN[[#This Row],[LineCost]]</f>
        <v>2054.3760000000002</v>
      </c>
      <c r="U2832" s="8" t="str">
        <f>IFERROR(IF(Orders_CLEAN[[#This Row],[Profit]]/Orders_CLEAN[[#This Row],[LineTotal]]&gt;0.3, "High", IF(Orders_CLEAN[[#This Row],[Profit]]/Orders_CLEAN[[#This Row],[LineTotal]]&gt;=0.15, "Medium", "Low")), "Quantity Error!")</f>
        <v>Medium</v>
      </c>
      <c r="V2832" s="8" t="str">
        <f>IF(COUNTIF(Returns[OrderID], Orders_CLEAN[[#This Row],[OrderID]])&gt;0, "Yes", "No")</f>
        <v>No</v>
      </c>
      <c r="W2832" s="19">
        <f>IF(Orders_CLEAN[[#This Row],[Returned]]="Yes",1,0)</f>
        <v>0</v>
      </c>
    </row>
    <row r="2833" spans="1:23" x14ac:dyDescent="0.2">
      <c r="A2833" t="s">
        <v>3799</v>
      </c>
      <c r="B2833" s="5">
        <v>45737</v>
      </c>
      <c r="C2833" s="5" t="str">
        <f>IF(Orders_CLEAN[[#This Row],[Quantity]]="", "Quantity Error!", "Q"&amp;ROUNDUP(MONTH(Orders_CLEAN[[#This Row],[OrderDate]])/3,0))</f>
        <v>Q1</v>
      </c>
      <c r="D2833" t="s">
        <v>323</v>
      </c>
      <c r="E2833" t="str">
        <f>_xlfn.XLOOKUP(Orders_CLEAN[[#This Row],[CustomerID]],Customers[CustomerID],Customers[CustomerName])</f>
        <v>Nomsa Molefe</v>
      </c>
      <c r="F2833" t="s">
        <v>81</v>
      </c>
      <c r="G2833" t="str">
        <f>_xlfn.XLOOKUP(Orders_CLEAN[[#This Row],[ProductID]],Products[ProductID],Products[ProductName])</f>
        <v>Envelopes Model 2</v>
      </c>
      <c r="H2833" t="str">
        <f>_xlfn.XLOOKUP(Orders_CLEAN[[#This Row],[ProductName]],Products[ProductName],Products[Category])</f>
        <v>Office Supplies</v>
      </c>
      <c r="I2833" s="6">
        <f>_xlfn.XLOOKUP(Orders_CLEAN[[#This Row],[ProductID]],Products[ProductID],Products[Cost])</f>
        <v>599.25</v>
      </c>
      <c r="J2833">
        <v>7</v>
      </c>
      <c r="K2833" s="6">
        <v>849.05</v>
      </c>
      <c r="L2833" s="7">
        <v>0.05</v>
      </c>
      <c r="M2833" t="s">
        <v>13</v>
      </c>
      <c r="N2833" t="s">
        <v>14</v>
      </c>
      <c r="O2833" t="str">
        <f>_xlfn.XLOOKUP(Orders_CLEAN[[#This Row],[Region]],Region_lookup[RegionCode],Region_lookup[RegionName])</f>
        <v>Western Cape</v>
      </c>
      <c r="P2833" t="s">
        <v>82</v>
      </c>
      <c r="Q2833" t="str">
        <f>_xlfn.XLOOKUP(Orders_CLEAN[[#This Row],[EmployeeID]],Employees[EmployeeID],Employees[EmployeeName])</f>
        <v>Thabo Pretorius</v>
      </c>
      <c r="R2833" s="8">
        <f>Orders_CLEAN[[#This Row],[Quantity]]*Orders_CLEAN[[#This Row],[UnitPrice]]*(1-Orders_CLEAN[[#This Row],[Discount]])</f>
        <v>5646.182499999999</v>
      </c>
      <c r="S2833" s="8">
        <f>Orders_CLEAN[[#This Row],[Cost]]*Orders_CLEAN[[#This Row],[Quantity]]</f>
        <v>4194.75</v>
      </c>
      <c r="T2833" s="8">
        <f>Orders_CLEAN[[#This Row],[LineTotal]]-Orders_CLEAN[[#This Row],[LineCost]]</f>
        <v>1451.432499999999</v>
      </c>
      <c r="U2833" s="8" t="str">
        <f>IFERROR(IF(Orders_CLEAN[[#This Row],[Profit]]/Orders_CLEAN[[#This Row],[LineTotal]]&gt;0.3, "High", IF(Orders_CLEAN[[#This Row],[Profit]]/Orders_CLEAN[[#This Row],[LineTotal]]&gt;=0.15, "Medium", "Low")), "Quantity Error!")</f>
        <v>Medium</v>
      </c>
      <c r="V2833" s="8" t="str">
        <f>IF(COUNTIF(Returns[OrderID], Orders_CLEAN[[#This Row],[OrderID]])&gt;0, "Yes", "No")</f>
        <v>No</v>
      </c>
      <c r="W2833" s="19">
        <f>IF(Orders_CLEAN[[#This Row],[Returned]]="Yes",1,0)</f>
        <v>0</v>
      </c>
    </row>
    <row r="2834" spans="1:23" x14ac:dyDescent="0.2">
      <c r="A2834" t="s">
        <v>3801</v>
      </c>
      <c r="B2834" s="5">
        <v>45771</v>
      </c>
      <c r="C2834" s="5" t="str">
        <f>IF(Orders_CLEAN[[#This Row],[Quantity]]="", "Quantity Error!", "Q"&amp;ROUNDUP(MONTH(Orders_CLEAN[[#This Row],[OrderDate]])/3,0))</f>
        <v>Q2</v>
      </c>
      <c r="D2834" t="s">
        <v>87</v>
      </c>
      <c r="E2834" t="str">
        <f>_xlfn.XLOOKUP(Orders_CLEAN[[#This Row],[CustomerID]],Customers[CustomerID],Customers[CustomerName])</f>
        <v>Lerato Botha</v>
      </c>
      <c r="F2834" t="s">
        <v>537</v>
      </c>
      <c r="G2834" t="str">
        <f>_xlfn.XLOOKUP(Orders_CLEAN[[#This Row],[ProductID]],Products[ProductID],Products[ProductName])</f>
        <v>Desks Model 4</v>
      </c>
      <c r="H2834" t="str">
        <f>_xlfn.XLOOKUP(Orders_CLEAN[[#This Row],[ProductName]],Products[ProductName],Products[Category])</f>
        <v>Furniture</v>
      </c>
      <c r="I2834" s="6">
        <f>_xlfn.XLOOKUP(Orders_CLEAN[[#This Row],[ProductID]],Products[ProductID],Products[Cost])</f>
        <v>598.51</v>
      </c>
      <c r="J2834">
        <v>1</v>
      </c>
      <c r="K2834" s="6">
        <v>940.73</v>
      </c>
      <c r="L2834" s="7">
        <v>0.2</v>
      </c>
      <c r="M2834" t="s">
        <v>36</v>
      </c>
      <c r="N2834" t="s">
        <v>31</v>
      </c>
      <c r="O2834" t="str">
        <f>_xlfn.XLOOKUP(Orders_CLEAN[[#This Row],[Region]],Region_lookup[RegionCode],Region_lookup[RegionName])</f>
        <v>Gauteng</v>
      </c>
      <c r="P2834" t="s">
        <v>52</v>
      </c>
      <c r="Q2834" t="str">
        <f>_xlfn.XLOOKUP(Orders_CLEAN[[#This Row],[EmployeeID]],Employees[EmployeeID],Employees[EmployeeName])</f>
        <v>Precious Mbatha</v>
      </c>
      <c r="R2834" s="8">
        <f>Orders_CLEAN[[#This Row],[Quantity]]*Orders_CLEAN[[#This Row],[UnitPrice]]*(1-Orders_CLEAN[[#This Row],[Discount]])</f>
        <v>752.58400000000006</v>
      </c>
      <c r="S2834" s="8">
        <f>Orders_CLEAN[[#This Row],[Cost]]*Orders_CLEAN[[#This Row],[Quantity]]</f>
        <v>598.51</v>
      </c>
      <c r="T2834" s="8">
        <f>Orders_CLEAN[[#This Row],[LineTotal]]-Orders_CLEAN[[#This Row],[LineCost]]</f>
        <v>154.07400000000007</v>
      </c>
      <c r="U2834" s="8" t="str">
        <f>IFERROR(IF(Orders_CLEAN[[#This Row],[Profit]]/Orders_CLEAN[[#This Row],[LineTotal]]&gt;0.3, "High", IF(Orders_CLEAN[[#This Row],[Profit]]/Orders_CLEAN[[#This Row],[LineTotal]]&gt;=0.15, "Medium", "Low")), "Quantity Error!")</f>
        <v>Medium</v>
      </c>
      <c r="V2834" s="8" t="str">
        <f>IF(COUNTIF(Returns[OrderID], Orders_CLEAN[[#This Row],[OrderID]])&gt;0, "Yes", "No")</f>
        <v>No</v>
      </c>
      <c r="W2834" s="19">
        <f>IF(Orders_CLEAN[[#This Row],[Returned]]="Yes",1,0)</f>
        <v>0</v>
      </c>
    </row>
    <row r="2835" spans="1:23" x14ac:dyDescent="0.2">
      <c r="A2835" t="s">
        <v>3802</v>
      </c>
      <c r="B2835" s="5">
        <v>45672</v>
      </c>
      <c r="C2835" s="5" t="str">
        <f>IF(Orders_CLEAN[[#This Row],[Quantity]]="", "Quantity Error!", "Q"&amp;ROUNDUP(MONTH(Orders_CLEAN[[#This Row],[OrderDate]])/3,0))</f>
        <v>Q1</v>
      </c>
      <c r="D2835" t="s">
        <v>416</v>
      </c>
      <c r="E2835" t="str">
        <f>_xlfn.XLOOKUP(Orders_CLEAN[[#This Row],[CustomerID]],Customers[CustomerID],Customers[CustomerName])</f>
        <v>Kagiso Le Roux</v>
      </c>
      <c r="F2835" t="s">
        <v>114</v>
      </c>
      <c r="G2835" t="str">
        <f>_xlfn.XLOOKUP(Orders_CLEAN[[#This Row],[ProductID]],Products[ProductID],Products[ProductName])</f>
        <v>Staplers Model 4</v>
      </c>
      <c r="H2835" t="str">
        <f>_xlfn.XLOOKUP(Orders_CLEAN[[#This Row],[ProductName]],Products[ProductName],Products[Category])</f>
        <v>Office Supplies</v>
      </c>
      <c r="I2835" s="6">
        <f>_xlfn.XLOOKUP(Orders_CLEAN[[#This Row],[ProductID]],Products[ProductID],Products[Cost])</f>
        <v>465.76</v>
      </c>
      <c r="J2835">
        <v>9</v>
      </c>
      <c r="K2835" s="6">
        <v>906.25</v>
      </c>
      <c r="L2835" s="7">
        <v>0.1</v>
      </c>
      <c r="M2835" t="s">
        <v>27</v>
      </c>
      <c r="N2835" t="s">
        <v>47</v>
      </c>
      <c r="O2835" t="str">
        <f>_xlfn.XLOOKUP(Orders_CLEAN[[#This Row],[Region]],Region_lookup[RegionCode],Region_lookup[RegionName])</f>
        <v>Eastern Cape</v>
      </c>
      <c r="P2835" t="s">
        <v>48</v>
      </c>
      <c r="Q2835" t="str">
        <f>_xlfn.XLOOKUP(Orders_CLEAN[[#This Row],[EmployeeID]],Employees[EmployeeID],Employees[EmployeeName])</f>
        <v>Sipho Ndlovu</v>
      </c>
      <c r="R2835" s="8">
        <f>Orders_CLEAN[[#This Row],[Quantity]]*Orders_CLEAN[[#This Row],[UnitPrice]]*(1-Orders_CLEAN[[#This Row],[Discount]])</f>
        <v>7340.625</v>
      </c>
      <c r="S2835" s="8">
        <f>Orders_CLEAN[[#This Row],[Cost]]*Orders_CLEAN[[#This Row],[Quantity]]</f>
        <v>4191.84</v>
      </c>
      <c r="T2835" s="8">
        <f>Orders_CLEAN[[#This Row],[LineTotal]]-Orders_CLEAN[[#This Row],[LineCost]]</f>
        <v>3148.7849999999999</v>
      </c>
      <c r="U2835" s="8" t="str">
        <f>IFERROR(IF(Orders_CLEAN[[#This Row],[Profit]]/Orders_CLEAN[[#This Row],[LineTotal]]&gt;0.3, "High", IF(Orders_CLEAN[[#This Row],[Profit]]/Orders_CLEAN[[#This Row],[LineTotal]]&gt;=0.15, "Medium", "Low")), "Quantity Error!")</f>
        <v>High</v>
      </c>
      <c r="V2835" s="8" t="str">
        <f>IF(COUNTIF(Returns[OrderID], Orders_CLEAN[[#This Row],[OrderID]])&gt;0, "Yes", "No")</f>
        <v>No</v>
      </c>
      <c r="W2835" s="19">
        <f>IF(Orders_CLEAN[[#This Row],[Returned]]="Yes",1,0)</f>
        <v>0</v>
      </c>
    </row>
    <row r="2836" spans="1:23" x14ac:dyDescent="0.2">
      <c r="A2836" t="s">
        <v>3803</v>
      </c>
      <c r="B2836" s="5">
        <v>45550</v>
      </c>
      <c r="C2836" s="5" t="str">
        <f>IF(Orders_CLEAN[[#This Row],[Quantity]]="", "Quantity Error!", "Q"&amp;ROUNDUP(MONTH(Orders_CLEAN[[#This Row],[OrderDate]])/3,0))</f>
        <v>Q3</v>
      </c>
      <c r="D2836" t="s">
        <v>303</v>
      </c>
      <c r="E2836" t="str">
        <f>_xlfn.XLOOKUP(Orders_CLEAN[[#This Row],[CustomerID]],Customers[CustomerID],Customers[CustomerName])</f>
        <v>Chantelle Pretorius</v>
      </c>
      <c r="F2836" t="s">
        <v>162</v>
      </c>
      <c r="G2836" t="str">
        <f>_xlfn.XLOOKUP(Orders_CLEAN[[#This Row],[ProductID]],Products[ProductID],Products[ProductName])</f>
        <v>Chairs Model 1</v>
      </c>
      <c r="H2836" t="str">
        <f>_xlfn.XLOOKUP(Orders_CLEAN[[#This Row],[ProductName]],Products[ProductName],Products[Category])</f>
        <v>Furniture</v>
      </c>
      <c r="I2836" s="6">
        <f>_xlfn.XLOOKUP(Orders_CLEAN[[#This Row],[ProductID]],Products[ProductID],Products[Cost])</f>
        <v>96.56</v>
      </c>
      <c r="J2836">
        <v>10</v>
      </c>
      <c r="K2836" s="6">
        <v>209.03</v>
      </c>
      <c r="L2836" s="7">
        <v>0.15</v>
      </c>
      <c r="M2836" t="s">
        <v>27</v>
      </c>
      <c r="N2836" t="s">
        <v>14</v>
      </c>
      <c r="O2836" t="str">
        <f>_xlfn.XLOOKUP(Orders_CLEAN[[#This Row],[Region]],Region_lookup[RegionCode],Region_lookup[RegionName])</f>
        <v>Western Cape</v>
      </c>
      <c r="P2836" t="s">
        <v>82</v>
      </c>
      <c r="Q2836" t="str">
        <f>_xlfn.XLOOKUP(Orders_CLEAN[[#This Row],[EmployeeID]],Employees[EmployeeID],Employees[EmployeeName])</f>
        <v>Thabo Pretorius</v>
      </c>
      <c r="R2836" s="8">
        <f>Orders_CLEAN[[#This Row],[Quantity]]*Orders_CLEAN[[#This Row],[UnitPrice]]*(1-Orders_CLEAN[[#This Row],[Discount]])</f>
        <v>1776.7550000000001</v>
      </c>
      <c r="S2836" s="8">
        <f>Orders_CLEAN[[#This Row],[Cost]]*Orders_CLEAN[[#This Row],[Quantity]]</f>
        <v>965.6</v>
      </c>
      <c r="T2836" s="8">
        <f>Orders_CLEAN[[#This Row],[LineTotal]]-Orders_CLEAN[[#This Row],[LineCost]]</f>
        <v>811.15500000000009</v>
      </c>
      <c r="U2836" s="8" t="str">
        <f>IFERROR(IF(Orders_CLEAN[[#This Row],[Profit]]/Orders_CLEAN[[#This Row],[LineTotal]]&gt;0.3, "High", IF(Orders_CLEAN[[#This Row],[Profit]]/Orders_CLEAN[[#This Row],[LineTotal]]&gt;=0.15, "Medium", "Low")), "Quantity Error!")</f>
        <v>High</v>
      </c>
      <c r="V2836" s="8" t="str">
        <f>IF(COUNTIF(Returns[OrderID], Orders_CLEAN[[#This Row],[OrderID]])&gt;0, "Yes", "No")</f>
        <v>No</v>
      </c>
      <c r="W2836" s="19">
        <f>IF(Orders_CLEAN[[#This Row],[Returned]]="Yes",1,0)</f>
        <v>0</v>
      </c>
    </row>
    <row r="2837" spans="1:23" x14ac:dyDescent="0.2">
      <c r="A2837" t="s">
        <v>3804</v>
      </c>
      <c r="B2837" s="5">
        <v>45661</v>
      </c>
      <c r="C2837" s="5" t="str">
        <f>IF(Orders_CLEAN[[#This Row],[Quantity]]="", "Quantity Error!", "Q"&amp;ROUNDUP(MONTH(Orders_CLEAN[[#This Row],[OrderDate]])/3,0))</f>
        <v>Q1</v>
      </c>
      <c r="D2837" t="s">
        <v>317</v>
      </c>
      <c r="E2837" t="str">
        <f>_xlfn.XLOOKUP(Orders_CLEAN[[#This Row],[CustomerID]],Customers[CustomerID],Customers[CustomerName])</f>
        <v>Deon Dlamini</v>
      </c>
      <c r="F2837" t="s">
        <v>174</v>
      </c>
      <c r="G2837" t="str">
        <f>_xlfn.XLOOKUP(Orders_CLEAN[[#This Row],[ProductID]],Products[ProductID],Products[ProductName])</f>
        <v>Printers Model 4</v>
      </c>
      <c r="H2837" t="str">
        <f>_xlfn.XLOOKUP(Orders_CLEAN[[#This Row],[ProductName]],Products[ProductName],Products[Category])</f>
        <v>Technology</v>
      </c>
      <c r="I2837" s="6">
        <f>_xlfn.XLOOKUP(Orders_CLEAN[[#This Row],[ProductID]],Products[ProductID],Products[Cost])</f>
        <v>83.72</v>
      </c>
      <c r="J2837">
        <v>10</v>
      </c>
      <c r="K2837" s="6">
        <v>143.57</v>
      </c>
      <c r="L2837" s="7">
        <v>0.1</v>
      </c>
      <c r="M2837" t="s">
        <v>36</v>
      </c>
      <c r="N2837" t="s">
        <v>31</v>
      </c>
      <c r="O2837" t="str">
        <f>_xlfn.XLOOKUP(Orders_CLEAN[[#This Row],[Region]],Region_lookup[RegionCode],Region_lookup[RegionName])</f>
        <v>Gauteng</v>
      </c>
      <c r="P2837" t="s">
        <v>43</v>
      </c>
      <c r="Q2837" t="str">
        <f>_xlfn.XLOOKUP(Orders_CLEAN[[#This Row],[EmployeeID]],Employees[EmployeeID],Employees[EmployeeName])</f>
        <v>Thabo Dlamini</v>
      </c>
      <c r="R2837" s="8">
        <f>Orders_CLEAN[[#This Row],[Quantity]]*Orders_CLEAN[[#This Row],[UnitPrice]]*(1-Orders_CLEAN[[#This Row],[Discount]])</f>
        <v>1292.1299999999999</v>
      </c>
      <c r="S2837" s="8">
        <f>Orders_CLEAN[[#This Row],[Cost]]*Orders_CLEAN[[#This Row],[Quantity]]</f>
        <v>837.2</v>
      </c>
      <c r="T2837" s="8">
        <f>Orders_CLEAN[[#This Row],[LineTotal]]-Orders_CLEAN[[#This Row],[LineCost]]</f>
        <v>454.92999999999984</v>
      </c>
      <c r="U2837" s="8" t="str">
        <f>IFERROR(IF(Orders_CLEAN[[#This Row],[Profit]]/Orders_CLEAN[[#This Row],[LineTotal]]&gt;0.3, "High", IF(Orders_CLEAN[[#This Row],[Profit]]/Orders_CLEAN[[#This Row],[LineTotal]]&gt;=0.15, "Medium", "Low")), "Quantity Error!")</f>
        <v>High</v>
      </c>
      <c r="V2837" s="8" t="str">
        <f>IF(COUNTIF(Returns[OrderID], Orders_CLEAN[[#This Row],[OrderID]])&gt;0, "Yes", "No")</f>
        <v>No</v>
      </c>
      <c r="W2837" s="19">
        <f>IF(Orders_CLEAN[[#This Row],[Returned]]="Yes",1,0)</f>
        <v>0</v>
      </c>
    </row>
    <row r="2838" spans="1:23" x14ac:dyDescent="0.2">
      <c r="A2838" t="s">
        <v>3805</v>
      </c>
      <c r="B2838" s="5">
        <v>45451</v>
      </c>
      <c r="C2838" s="5" t="str">
        <f>IF(Orders_CLEAN[[#This Row],[Quantity]]="", "Quantity Error!", "Q"&amp;ROUNDUP(MONTH(Orders_CLEAN[[#This Row],[OrderDate]])/3,0))</f>
        <v>Q2</v>
      </c>
      <c r="D2838" t="s">
        <v>99</v>
      </c>
      <c r="E2838" t="str">
        <f>_xlfn.XLOOKUP(Orders_CLEAN[[#This Row],[CustomerID]],Customers[CustomerID],Customers[CustomerName])</f>
        <v>Kagiso Mahlangu</v>
      </c>
      <c r="F2838" t="s">
        <v>269</v>
      </c>
      <c r="G2838" t="str">
        <f>_xlfn.XLOOKUP(Orders_CLEAN[[#This Row],[ProductID]],Products[ProductID],Products[ProductName])</f>
        <v>Binders Model 1</v>
      </c>
      <c r="H2838" t="str">
        <f>_xlfn.XLOOKUP(Orders_CLEAN[[#This Row],[ProductName]],Products[ProductName],Products[Category])</f>
        <v>Office Supplies</v>
      </c>
      <c r="I2838" s="6">
        <f>_xlfn.XLOOKUP(Orders_CLEAN[[#This Row],[ProductID]],Products[ProductID],Products[Cost])</f>
        <v>454.91</v>
      </c>
      <c r="J2838">
        <v>6</v>
      </c>
      <c r="K2838" s="6">
        <v>865.02</v>
      </c>
      <c r="L2838" s="7">
        <v>0.1</v>
      </c>
      <c r="M2838" t="s">
        <v>62</v>
      </c>
      <c r="N2838" t="s">
        <v>47</v>
      </c>
      <c r="O2838" t="str">
        <f>_xlfn.XLOOKUP(Orders_CLEAN[[#This Row],[Region]],Region_lookup[RegionCode],Region_lookup[RegionName])</f>
        <v>Eastern Cape</v>
      </c>
      <c r="P2838" t="s">
        <v>58</v>
      </c>
      <c r="Q2838" t="str">
        <f>_xlfn.XLOOKUP(Orders_CLEAN[[#This Row],[EmployeeID]],Employees[EmployeeID],Employees[EmployeeName])</f>
        <v>Palesa Steyn</v>
      </c>
      <c r="R2838" s="8">
        <f>Orders_CLEAN[[#This Row],[Quantity]]*Orders_CLEAN[[#This Row],[UnitPrice]]*(1-Orders_CLEAN[[#This Row],[Discount]])</f>
        <v>4671.1080000000002</v>
      </c>
      <c r="S2838" s="8">
        <f>Orders_CLEAN[[#This Row],[Cost]]*Orders_CLEAN[[#This Row],[Quantity]]</f>
        <v>2729.46</v>
      </c>
      <c r="T2838" s="8">
        <f>Orders_CLEAN[[#This Row],[LineTotal]]-Orders_CLEAN[[#This Row],[LineCost]]</f>
        <v>1941.6480000000001</v>
      </c>
      <c r="U2838" s="8" t="str">
        <f>IFERROR(IF(Orders_CLEAN[[#This Row],[Profit]]/Orders_CLEAN[[#This Row],[LineTotal]]&gt;0.3, "High", IF(Orders_CLEAN[[#This Row],[Profit]]/Orders_CLEAN[[#This Row],[LineTotal]]&gt;=0.15, "Medium", "Low")), "Quantity Error!")</f>
        <v>High</v>
      </c>
      <c r="V2838" s="8" t="str">
        <f>IF(COUNTIF(Returns[OrderID], Orders_CLEAN[[#This Row],[OrderID]])&gt;0, "Yes", "No")</f>
        <v>No</v>
      </c>
      <c r="W2838" s="19">
        <f>IF(Orders_CLEAN[[#This Row],[Returned]]="Yes",1,0)</f>
        <v>0</v>
      </c>
    </row>
    <row r="2839" spans="1:23" x14ac:dyDescent="0.2">
      <c r="A2839" t="s">
        <v>3806</v>
      </c>
      <c r="B2839" s="5">
        <v>45692</v>
      </c>
      <c r="C2839" s="5" t="str">
        <f>IF(Orders_CLEAN[[#This Row],[Quantity]]="", "Quantity Error!", "Q"&amp;ROUNDUP(MONTH(Orders_CLEAN[[#This Row],[OrderDate]])/3,0))</f>
        <v>Q1</v>
      </c>
      <c r="D2839" t="s">
        <v>846</v>
      </c>
      <c r="E2839" t="str">
        <f>_xlfn.XLOOKUP(Orders_CLEAN[[#This Row],[CustomerID]],Customers[CustomerID],Customers[CustomerName])</f>
        <v>Kagiso Nkosi</v>
      </c>
      <c r="F2839" t="s">
        <v>158</v>
      </c>
      <c r="G2839" t="str">
        <f>_xlfn.XLOOKUP(Orders_CLEAN[[#This Row],[ProductID]],Products[ProductID],Products[ProductName])</f>
        <v>Desks Model 1</v>
      </c>
      <c r="H2839" t="str">
        <f>_xlfn.XLOOKUP(Orders_CLEAN[[#This Row],[ProductName]],Products[ProductName],Products[Category])</f>
        <v>Furniture</v>
      </c>
      <c r="I2839" s="6">
        <f>_xlfn.XLOOKUP(Orders_CLEAN[[#This Row],[ProductID]],Products[ProductID],Products[Cost])</f>
        <v>731.22</v>
      </c>
      <c r="J2839">
        <v>10</v>
      </c>
      <c r="K2839" s="6">
        <v>1490.92</v>
      </c>
      <c r="L2839" s="7">
        <v>0.2</v>
      </c>
      <c r="M2839" t="s">
        <v>62</v>
      </c>
      <c r="N2839" t="s">
        <v>14</v>
      </c>
      <c r="O2839" t="str">
        <f>_xlfn.XLOOKUP(Orders_CLEAN[[#This Row],[Region]],Region_lookup[RegionCode],Region_lookup[RegionName])</f>
        <v>Western Cape</v>
      </c>
      <c r="P2839" t="s">
        <v>93</v>
      </c>
      <c r="Q2839" t="str">
        <f>_xlfn.XLOOKUP(Orders_CLEAN[[#This Row],[EmployeeID]],Employees[EmployeeID],Employees[EmployeeName])</f>
        <v>Anja Zulu</v>
      </c>
      <c r="R2839" s="8">
        <f>Orders_CLEAN[[#This Row],[Quantity]]*Orders_CLEAN[[#This Row],[UnitPrice]]*(1-Orders_CLEAN[[#This Row],[Discount]])</f>
        <v>11927.36</v>
      </c>
      <c r="S2839" s="8">
        <f>Orders_CLEAN[[#This Row],[Cost]]*Orders_CLEAN[[#This Row],[Quantity]]</f>
        <v>7312.2000000000007</v>
      </c>
      <c r="T2839" s="8">
        <f>Orders_CLEAN[[#This Row],[LineTotal]]-Orders_CLEAN[[#This Row],[LineCost]]</f>
        <v>4615.16</v>
      </c>
      <c r="U2839" s="8" t="str">
        <f>IFERROR(IF(Orders_CLEAN[[#This Row],[Profit]]/Orders_CLEAN[[#This Row],[LineTotal]]&gt;0.3, "High", IF(Orders_CLEAN[[#This Row],[Profit]]/Orders_CLEAN[[#This Row],[LineTotal]]&gt;=0.15, "Medium", "Low")), "Quantity Error!")</f>
        <v>High</v>
      </c>
      <c r="V2839" s="8" t="str">
        <f>IF(COUNTIF(Returns[OrderID], Orders_CLEAN[[#This Row],[OrderID]])&gt;0, "Yes", "No")</f>
        <v>No</v>
      </c>
      <c r="W2839" s="19">
        <f>IF(Orders_CLEAN[[#This Row],[Returned]]="Yes",1,0)</f>
        <v>0</v>
      </c>
    </row>
    <row r="2840" spans="1:23" x14ac:dyDescent="0.2">
      <c r="A2840" t="s">
        <v>3807</v>
      </c>
      <c r="B2840" s="5">
        <v>45794</v>
      </c>
      <c r="C2840" s="5" t="str">
        <f>IF(Orders_CLEAN[[#This Row],[Quantity]]="", "Quantity Error!", "Q"&amp;ROUNDUP(MONTH(Orders_CLEAN[[#This Row],[OrderDate]])/3,0))</f>
        <v>Q2</v>
      </c>
      <c r="D2840" t="s">
        <v>510</v>
      </c>
      <c r="E2840" t="str">
        <f>_xlfn.XLOOKUP(Orders_CLEAN[[#This Row],[CustomerID]],Customers[CustomerID],Customers[CustomerName])</f>
        <v>Anja Sithole</v>
      </c>
      <c r="F2840" t="s">
        <v>124</v>
      </c>
      <c r="G2840" t="str">
        <f>_xlfn.XLOOKUP(Orders_CLEAN[[#This Row],[ProductID]],Products[ProductID],Products[ProductName])</f>
        <v>Binders Model 2</v>
      </c>
      <c r="H2840" t="str">
        <f>_xlfn.XLOOKUP(Orders_CLEAN[[#This Row],[ProductName]],Products[ProductName],Products[Category])</f>
        <v>Office Supplies</v>
      </c>
      <c r="I2840" s="6">
        <f>_xlfn.XLOOKUP(Orders_CLEAN[[#This Row],[ProductID]],Products[ProductID],Products[Cost])</f>
        <v>597.01</v>
      </c>
      <c r="J2840">
        <v>8</v>
      </c>
      <c r="K2840" s="6">
        <v>774.08</v>
      </c>
      <c r="L2840" s="7">
        <v>0.1</v>
      </c>
      <c r="M2840" t="s">
        <v>27</v>
      </c>
      <c r="N2840" t="s">
        <v>47</v>
      </c>
      <c r="O2840" t="str">
        <f>_xlfn.XLOOKUP(Orders_CLEAN[[#This Row],[Region]],Region_lookup[RegionCode],Region_lookup[RegionName])</f>
        <v>Eastern Cape</v>
      </c>
      <c r="P2840" t="s">
        <v>48</v>
      </c>
      <c r="Q2840" t="str">
        <f>_xlfn.XLOOKUP(Orders_CLEAN[[#This Row],[EmployeeID]],Employees[EmployeeID],Employees[EmployeeName])</f>
        <v>Sipho Ndlovu</v>
      </c>
      <c r="R2840" s="8">
        <f>Orders_CLEAN[[#This Row],[Quantity]]*Orders_CLEAN[[#This Row],[UnitPrice]]*(1-Orders_CLEAN[[#This Row],[Discount]])</f>
        <v>5573.3760000000002</v>
      </c>
      <c r="S2840" s="8">
        <f>Orders_CLEAN[[#This Row],[Cost]]*Orders_CLEAN[[#This Row],[Quantity]]</f>
        <v>4776.08</v>
      </c>
      <c r="T2840" s="8">
        <f>Orders_CLEAN[[#This Row],[LineTotal]]-Orders_CLEAN[[#This Row],[LineCost]]</f>
        <v>797.29600000000028</v>
      </c>
      <c r="U2840" s="8" t="str">
        <f>IFERROR(IF(Orders_CLEAN[[#This Row],[Profit]]/Orders_CLEAN[[#This Row],[LineTotal]]&gt;0.3, "High", IF(Orders_CLEAN[[#This Row],[Profit]]/Orders_CLEAN[[#This Row],[LineTotal]]&gt;=0.15, "Medium", "Low")), "Quantity Error!")</f>
        <v>Low</v>
      </c>
      <c r="V2840" s="8" t="str">
        <f>IF(COUNTIF(Returns[OrderID], Orders_CLEAN[[#This Row],[OrderID]])&gt;0, "Yes", "No")</f>
        <v>No</v>
      </c>
      <c r="W2840" s="19">
        <f>IF(Orders_CLEAN[[#This Row],[Returned]]="Yes",1,0)</f>
        <v>0</v>
      </c>
    </row>
    <row r="2841" spans="1:23" x14ac:dyDescent="0.2">
      <c r="A2841" t="s">
        <v>3809</v>
      </c>
      <c r="B2841" s="5">
        <v>45729</v>
      </c>
      <c r="C2841" s="5" t="str">
        <f>IF(Orders_CLEAN[[#This Row],[Quantity]]="", "Quantity Error!", "Q"&amp;ROUNDUP(MONTH(Orders_CLEAN[[#This Row],[OrderDate]])/3,0))</f>
        <v>Q1</v>
      </c>
      <c r="D2841" t="s">
        <v>434</v>
      </c>
      <c r="E2841" t="str">
        <f>_xlfn.XLOOKUP(Orders_CLEAN[[#This Row],[CustomerID]],Customers[CustomerID],Customers[CustomerName])</f>
        <v>Chantelle Khumalo</v>
      </c>
      <c r="F2841" t="s">
        <v>104</v>
      </c>
      <c r="G2841" t="str">
        <f>_xlfn.XLOOKUP(Orders_CLEAN[[#This Row],[ProductID]],Products[ProductID],Products[ProductName])</f>
        <v>Envelopes Model 4</v>
      </c>
      <c r="H2841" t="str">
        <f>_xlfn.XLOOKUP(Orders_CLEAN[[#This Row],[ProductName]],Products[ProductName],Products[Category])</f>
        <v>Office Supplies</v>
      </c>
      <c r="I2841" s="6">
        <f>_xlfn.XLOOKUP(Orders_CLEAN[[#This Row],[ProductID]],Products[ProductID],Products[Cost])</f>
        <v>777.33</v>
      </c>
      <c r="J2841">
        <v>1</v>
      </c>
      <c r="K2841" s="6">
        <v>1363.68</v>
      </c>
      <c r="L2841" s="7">
        <v>0</v>
      </c>
      <c r="M2841" t="s">
        <v>27</v>
      </c>
      <c r="N2841" t="s">
        <v>31</v>
      </c>
      <c r="O2841" t="str">
        <f>_xlfn.XLOOKUP(Orders_CLEAN[[#This Row],[Region]],Region_lookup[RegionCode],Region_lookup[RegionName])</f>
        <v>Gauteng</v>
      </c>
      <c r="P2841" t="s">
        <v>32</v>
      </c>
      <c r="Q2841" t="str">
        <f>_xlfn.XLOOKUP(Orders_CLEAN[[#This Row],[EmployeeID]],Employees[EmployeeID],Employees[EmployeeName])</f>
        <v>Nomvula Mokoena</v>
      </c>
      <c r="R2841" s="8">
        <f>Orders_CLEAN[[#This Row],[Quantity]]*Orders_CLEAN[[#This Row],[UnitPrice]]*(1-Orders_CLEAN[[#This Row],[Discount]])</f>
        <v>1363.68</v>
      </c>
      <c r="S2841" s="8">
        <f>Orders_CLEAN[[#This Row],[Cost]]*Orders_CLEAN[[#This Row],[Quantity]]</f>
        <v>777.33</v>
      </c>
      <c r="T2841" s="8">
        <f>Orders_CLEAN[[#This Row],[LineTotal]]-Orders_CLEAN[[#This Row],[LineCost]]</f>
        <v>586.35</v>
      </c>
      <c r="U2841" s="8" t="str">
        <f>IFERROR(IF(Orders_CLEAN[[#This Row],[Profit]]/Orders_CLEAN[[#This Row],[LineTotal]]&gt;0.3, "High", IF(Orders_CLEAN[[#This Row],[Profit]]/Orders_CLEAN[[#This Row],[LineTotal]]&gt;=0.15, "Medium", "Low")), "Quantity Error!")</f>
        <v>High</v>
      </c>
      <c r="V2841" s="8" t="str">
        <f>IF(COUNTIF(Returns[OrderID], Orders_CLEAN[[#This Row],[OrderID]])&gt;0, "Yes", "No")</f>
        <v>No</v>
      </c>
      <c r="W2841" s="19">
        <f>IF(Orders_CLEAN[[#This Row],[Returned]]="Yes",1,0)</f>
        <v>0</v>
      </c>
    </row>
    <row r="2842" spans="1:23" x14ac:dyDescent="0.2">
      <c r="A2842" t="s">
        <v>3810</v>
      </c>
      <c r="B2842" s="5">
        <v>45677</v>
      </c>
      <c r="C2842" s="5" t="str">
        <f>IF(Orders_CLEAN[[#This Row],[Quantity]]="", "Quantity Error!", "Q"&amp;ROUNDUP(MONTH(Orders_CLEAN[[#This Row],[OrderDate]])/3,0))</f>
        <v>Q1</v>
      </c>
      <c r="D2842" t="s">
        <v>353</v>
      </c>
      <c r="E2842" t="str">
        <f>_xlfn.XLOOKUP(Orders_CLEAN[[#This Row],[CustomerID]],Customers[CustomerID],Customers[CustomerName])</f>
        <v>Sipho Joubert</v>
      </c>
      <c r="F2842" t="s">
        <v>114</v>
      </c>
      <c r="G2842" t="str">
        <f>_xlfn.XLOOKUP(Orders_CLEAN[[#This Row],[ProductID]],Products[ProductID],Products[ProductName])</f>
        <v>Staplers Model 4</v>
      </c>
      <c r="H2842" t="str">
        <f>_xlfn.XLOOKUP(Orders_CLEAN[[#This Row],[ProductName]],Products[ProductName],Products[Category])</f>
        <v>Office Supplies</v>
      </c>
      <c r="I2842" s="6">
        <f>_xlfn.XLOOKUP(Orders_CLEAN[[#This Row],[ProductID]],Products[ProductID],Products[Cost])</f>
        <v>465.76</v>
      </c>
      <c r="J2842">
        <v>11</v>
      </c>
      <c r="K2842" s="6">
        <v>906.25</v>
      </c>
      <c r="L2842" s="7">
        <v>0.2</v>
      </c>
      <c r="M2842" t="s">
        <v>13</v>
      </c>
      <c r="N2842" t="s">
        <v>21</v>
      </c>
      <c r="O2842" t="str">
        <f>_xlfn.XLOOKUP(Orders_CLEAN[[#This Row],[Region]],Region_lookup[RegionCode],Region_lookup[RegionName])</f>
        <v>KwaZulu-Natal</v>
      </c>
      <c r="P2842" t="s">
        <v>97</v>
      </c>
      <c r="Q2842" t="str">
        <f>_xlfn.XLOOKUP(Orders_CLEAN[[#This Row],[EmployeeID]],Employees[EmployeeID],Employees[EmployeeName])</f>
        <v>Bongani Sithole</v>
      </c>
      <c r="R2842" s="8">
        <f>Orders_CLEAN[[#This Row],[Quantity]]*Orders_CLEAN[[#This Row],[UnitPrice]]*(1-Orders_CLEAN[[#This Row],[Discount]])</f>
        <v>7975</v>
      </c>
      <c r="S2842" s="8">
        <f>Orders_CLEAN[[#This Row],[Cost]]*Orders_CLEAN[[#This Row],[Quantity]]</f>
        <v>5123.3599999999997</v>
      </c>
      <c r="T2842" s="8">
        <f>Orders_CLEAN[[#This Row],[LineTotal]]-Orders_CLEAN[[#This Row],[LineCost]]</f>
        <v>2851.6400000000003</v>
      </c>
      <c r="U2842" s="8" t="str">
        <f>IFERROR(IF(Orders_CLEAN[[#This Row],[Profit]]/Orders_CLEAN[[#This Row],[LineTotal]]&gt;0.3, "High", IF(Orders_CLEAN[[#This Row],[Profit]]/Orders_CLEAN[[#This Row],[LineTotal]]&gt;=0.15, "Medium", "Low")), "Quantity Error!")</f>
        <v>High</v>
      </c>
      <c r="V2842" s="8" t="str">
        <f>IF(COUNTIF(Returns[OrderID], Orders_CLEAN[[#This Row],[OrderID]])&gt;0, "Yes", "No")</f>
        <v>No</v>
      </c>
      <c r="W2842" s="19">
        <f>IF(Orders_CLEAN[[#This Row],[Returned]]="Yes",1,0)</f>
        <v>0</v>
      </c>
    </row>
    <row r="2843" spans="1:23" x14ac:dyDescent="0.2">
      <c r="A2843" t="s">
        <v>3811</v>
      </c>
      <c r="B2843" s="5">
        <v>45427</v>
      </c>
      <c r="C2843" s="5" t="str">
        <f>IF(Orders_CLEAN[[#This Row],[Quantity]]="", "Quantity Error!", "Q"&amp;ROUNDUP(MONTH(Orders_CLEAN[[#This Row],[OrderDate]])/3,0))</f>
        <v>Q2</v>
      </c>
      <c r="D2843" t="s">
        <v>283</v>
      </c>
      <c r="E2843" t="str">
        <f>_xlfn.XLOOKUP(Orders_CLEAN[[#This Row],[CustomerID]],Customers[CustomerID],Customers[CustomerName])</f>
        <v>Precious Botha</v>
      </c>
      <c r="F2843" t="s">
        <v>88</v>
      </c>
      <c r="G2843" t="str">
        <f>_xlfn.XLOOKUP(Orders_CLEAN[[#This Row],[ProductID]],Products[ProductID],Products[ProductName])</f>
        <v>Tables Model 2</v>
      </c>
      <c r="H2843" t="str">
        <f>_xlfn.XLOOKUP(Orders_CLEAN[[#This Row],[ProductName]],Products[ProductName],Products[Category])</f>
        <v>Furniture</v>
      </c>
      <c r="I2843" s="6">
        <f>_xlfn.XLOOKUP(Orders_CLEAN[[#This Row],[ProductID]],Products[ProductID],Products[Cost])</f>
        <v>752.53</v>
      </c>
      <c r="J2843">
        <v>3</v>
      </c>
      <c r="K2843" s="6">
        <v>1018.12</v>
      </c>
      <c r="L2843" s="7">
        <v>0.15</v>
      </c>
      <c r="M2843" t="s">
        <v>27</v>
      </c>
      <c r="N2843" t="s">
        <v>21</v>
      </c>
      <c r="O2843" t="str">
        <f>_xlfn.XLOOKUP(Orders_CLEAN[[#This Row],[Region]],Region_lookup[RegionCode],Region_lookup[RegionName])</f>
        <v>KwaZulu-Natal</v>
      </c>
      <c r="P2843" t="s">
        <v>97</v>
      </c>
      <c r="Q2843" t="str">
        <f>_xlfn.XLOOKUP(Orders_CLEAN[[#This Row],[EmployeeID]],Employees[EmployeeID],Employees[EmployeeName])</f>
        <v>Bongani Sithole</v>
      </c>
      <c r="R2843" s="8">
        <f>Orders_CLEAN[[#This Row],[Quantity]]*Orders_CLEAN[[#This Row],[UnitPrice]]*(1-Orders_CLEAN[[#This Row],[Discount]])</f>
        <v>2596.2060000000001</v>
      </c>
      <c r="S2843" s="8">
        <f>Orders_CLEAN[[#This Row],[Cost]]*Orders_CLEAN[[#This Row],[Quantity]]</f>
        <v>2257.59</v>
      </c>
      <c r="T2843" s="8">
        <f>Orders_CLEAN[[#This Row],[LineTotal]]-Orders_CLEAN[[#This Row],[LineCost]]</f>
        <v>338.61599999999999</v>
      </c>
      <c r="U2843" s="8" t="str">
        <f>IFERROR(IF(Orders_CLEAN[[#This Row],[Profit]]/Orders_CLEAN[[#This Row],[LineTotal]]&gt;0.3, "High", IF(Orders_CLEAN[[#This Row],[Profit]]/Orders_CLEAN[[#This Row],[LineTotal]]&gt;=0.15, "Medium", "Low")), "Quantity Error!")</f>
        <v>Low</v>
      </c>
      <c r="V2843" s="8" t="str">
        <f>IF(COUNTIF(Returns[OrderID], Orders_CLEAN[[#This Row],[OrderID]])&gt;0, "Yes", "No")</f>
        <v>No</v>
      </c>
      <c r="W2843" s="19">
        <f>IF(Orders_CLEAN[[#This Row],[Returned]]="Yes",1,0)</f>
        <v>0</v>
      </c>
    </row>
    <row r="2844" spans="1:23" x14ac:dyDescent="0.2">
      <c r="A2844" t="s">
        <v>3812</v>
      </c>
      <c r="B2844" s="5">
        <v>45323</v>
      </c>
      <c r="C2844" s="5" t="str">
        <f>IF(Orders_CLEAN[[#This Row],[Quantity]]="", "Quantity Error!", "Q"&amp;ROUNDUP(MONTH(Orders_CLEAN[[#This Row],[OrderDate]])/3,0))</f>
        <v>Q1</v>
      </c>
      <c r="D2844" t="s">
        <v>154</v>
      </c>
      <c r="E2844" t="str">
        <f>_xlfn.XLOOKUP(Orders_CLEAN[[#This Row],[CustomerID]],Customers[CustomerID],Customers[CustomerName])</f>
        <v>Nomvula Mahlangu</v>
      </c>
      <c r="F2844" t="s">
        <v>26</v>
      </c>
      <c r="G2844" t="str">
        <f>_xlfn.XLOOKUP(Orders_CLEAN[[#This Row],[ProductID]],Products[ProductID],Products[ProductName])</f>
        <v>Bookcases Model 3</v>
      </c>
      <c r="H2844" t="str">
        <f>_xlfn.XLOOKUP(Orders_CLEAN[[#This Row],[ProductName]],Products[ProductName],Products[Category])</f>
        <v>Furniture</v>
      </c>
      <c r="I2844" s="6">
        <f>_xlfn.XLOOKUP(Orders_CLEAN[[#This Row],[ProductID]],Products[ProductID],Products[Cost])</f>
        <v>431.57</v>
      </c>
      <c r="J2844">
        <v>7</v>
      </c>
      <c r="K2844" s="6">
        <v>725.92</v>
      </c>
      <c r="L2844" s="7">
        <v>0.15</v>
      </c>
      <c r="M2844" t="s">
        <v>27</v>
      </c>
      <c r="N2844" t="s">
        <v>31</v>
      </c>
      <c r="O2844" t="str">
        <f>_xlfn.XLOOKUP(Orders_CLEAN[[#This Row],[Region]],Region_lookup[RegionCode],Region_lookup[RegionName])</f>
        <v>Gauteng</v>
      </c>
      <c r="P2844" t="s">
        <v>52</v>
      </c>
      <c r="Q2844" t="str">
        <f>_xlfn.XLOOKUP(Orders_CLEAN[[#This Row],[EmployeeID]],Employees[EmployeeID],Employees[EmployeeName])</f>
        <v>Precious Mbatha</v>
      </c>
      <c r="R2844" s="8">
        <f>Orders_CLEAN[[#This Row],[Quantity]]*Orders_CLEAN[[#This Row],[UnitPrice]]*(1-Orders_CLEAN[[#This Row],[Discount]])</f>
        <v>4319.2239999999993</v>
      </c>
      <c r="S2844" s="8">
        <f>Orders_CLEAN[[#This Row],[Cost]]*Orders_CLEAN[[#This Row],[Quantity]]</f>
        <v>3020.99</v>
      </c>
      <c r="T2844" s="8">
        <f>Orders_CLEAN[[#This Row],[LineTotal]]-Orders_CLEAN[[#This Row],[LineCost]]</f>
        <v>1298.2339999999995</v>
      </c>
      <c r="U2844" s="8" t="str">
        <f>IFERROR(IF(Orders_CLEAN[[#This Row],[Profit]]/Orders_CLEAN[[#This Row],[LineTotal]]&gt;0.3, "High", IF(Orders_CLEAN[[#This Row],[Profit]]/Orders_CLEAN[[#This Row],[LineTotal]]&gt;=0.15, "Medium", "Low")), "Quantity Error!")</f>
        <v>High</v>
      </c>
      <c r="V2844" s="8" t="str">
        <f>IF(COUNTIF(Returns[OrderID], Orders_CLEAN[[#This Row],[OrderID]])&gt;0, "Yes", "No")</f>
        <v>No</v>
      </c>
      <c r="W2844" s="19">
        <f>IF(Orders_CLEAN[[#This Row],[Returned]]="Yes",1,0)</f>
        <v>0</v>
      </c>
    </row>
    <row r="2845" spans="1:23" x14ac:dyDescent="0.2">
      <c r="A2845" t="s">
        <v>3813</v>
      </c>
      <c r="B2845" s="5">
        <v>45419</v>
      </c>
      <c r="C2845" s="5" t="str">
        <f>IF(Orders_CLEAN[[#This Row],[Quantity]]="", "Quantity Error!", "Q"&amp;ROUNDUP(MONTH(Orders_CLEAN[[#This Row],[OrderDate]])/3,0))</f>
        <v>Q2</v>
      </c>
      <c r="D2845" t="s">
        <v>355</v>
      </c>
      <c r="E2845" t="str">
        <f>_xlfn.XLOOKUP(Orders_CLEAN[[#This Row],[CustomerID]],Customers[CustomerID],Customers[CustomerName])</f>
        <v>Pieter Joubert</v>
      </c>
      <c r="F2845" t="s">
        <v>30</v>
      </c>
      <c r="G2845" t="str">
        <f>_xlfn.XLOOKUP(Orders_CLEAN[[#This Row],[ProductID]],Products[ProductID],Products[ProductName])</f>
        <v>Paper Model 4</v>
      </c>
      <c r="H2845" t="str">
        <f>_xlfn.XLOOKUP(Orders_CLEAN[[#This Row],[ProductName]],Products[ProductName],Products[Category])</f>
        <v>Office Supplies</v>
      </c>
      <c r="I2845" s="6">
        <f>_xlfn.XLOOKUP(Orders_CLEAN[[#This Row],[ProductID]],Products[ProductID],Products[Cost])</f>
        <v>528.29</v>
      </c>
      <c r="J2845">
        <v>8</v>
      </c>
      <c r="K2845" s="6">
        <v>798.12</v>
      </c>
      <c r="L2845" s="7">
        <v>0</v>
      </c>
      <c r="M2845" t="s">
        <v>13</v>
      </c>
      <c r="N2845" t="s">
        <v>14</v>
      </c>
      <c r="O2845" t="str">
        <f>_xlfn.XLOOKUP(Orders_CLEAN[[#This Row],[Region]],Region_lookup[RegionCode],Region_lookup[RegionName])</f>
        <v>Western Cape</v>
      </c>
      <c r="P2845" t="s">
        <v>82</v>
      </c>
      <c r="Q2845" t="str">
        <f>_xlfn.XLOOKUP(Orders_CLEAN[[#This Row],[EmployeeID]],Employees[EmployeeID],Employees[EmployeeName])</f>
        <v>Thabo Pretorius</v>
      </c>
      <c r="R2845" s="8">
        <f>Orders_CLEAN[[#This Row],[Quantity]]*Orders_CLEAN[[#This Row],[UnitPrice]]*(1-Orders_CLEAN[[#This Row],[Discount]])</f>
        <v>6384.96</v>
      </c>
      <c r="S2845" s="8">
        <f>Orders_CLEAN[[#This Row],[Cost]]*Orders_CLEAN[[#This Row],[Quantity]]</f>
        <v>4226.32</v>
      </c>
      <c r="T2845" s="8">
        <f>Orders_CLEAN[[#This Row],[LineTotal]]-Orders_CLEAN[[#This Row],[LineCost]]</f>
        <v>2158.6400000000003</v>
      </c>
      <c r="U2845" s="8" t="str">
        <f>IFERROR(IF(Orders_CLEAN[[#This Row],[Profit]]/Orders_CLEAN[[#This Row],[LineTotal]]&gt;0.3, "High", IF(Orders_CLEAN[[#This Row],[Profit]]/Orders_CLEAN[[#This Row],[LineTotal]]&gt;=0.15, "Medium", "Low")), "Quantity Error!")</f>
        <v>High</v>
      </c>
      <c r="V2845" s="8" t="str">
        <f>IF(COUNTIF(Returns[OrderID], Orders_CLEAN[[#This Row],[OrderID]])&gt;0, "Yes", "No")</f>
        <v>No</v>
      </c>
      <c r="W2845" s="19">
        <f>IF(Orders_CLEAN[[#This Row],[Returned]]="Yes",1,0)</f>
        <v>0</v>
      </c>
    </row>
    <row r="2846" spans="1:23" x14ac:dyDescent="0.2">
      <c r="A2846" t="s">
        <v>3814</v>
      </c>
      <c r="B2846" s="5">
        <v>45348</v>
      </c>
      <c r="C2846" s="5" t="str">
        <f>IF(Orders_CLEAN[[#This Row],[Quantity]]="", "Quantity Error!", "Q"&amp;ROUNDUP(MONTH(Orders_CLEAN[[#This Row],[OrderDate]])/3,0))</f>
        <v>Q1</v>
      </c>
      <c r="D2846" t="s">
        <v>381</v>
      </c>
      <c r="E2846" t="str">
        <f>_xlfn.XLOOKUP(Orders_CLEAN[[#This Row],[CustomerID]],Customers[CustomerID],Customers[CustomerName])</f>
        <v>Elmarie Fourie</v>
      </c>
      <c r="F2846" t="s">
        <v>61</v>
      </c>
      <c r="G2846" t="str">
        <f>_xlfn.XLOOKUP(Orders_CLEAN[[#This Row],[ProductID]],Products[ProductID],Products[ProductName])</f>
        <v>Laptops Model 4</v>
      </c>
      <c r="H2846" t="str">
        <f>_xlfn.XLOOKUP(Orders_CLEAN[[#This Row],[ProductName]],Products[ProductName],Products[Category])</f>
        <v>Technology</v>
      </c>
      <c r="I2846" s="6">
        <f>_xlfn.XLOOKUP(Orders_CLEAN[[#This Row],[ProductID]],Products[ProductID],Products[Cost])</f>
        <v>329.6</v>
      </c>
      <c r="J2846">
        <v>5</v>
      </c>
      <c r="K2846" s="6">
        <v>455.77</v>
      </c>
      <c r="L2846" s="7">
        <v>0.15</v>
      </c>
      <c r="M2846" t="s">
        <v>27</v>
      </c>
      <c r="N2846" t="s">
        <v>31</v>
      </c>
      <c r="O2846" t="str">
        <f>_xlfn.XLOOKUP(Orders_CLEAN[[#This Row],[Region]],Region_lookup[RegionCode],Region_lookup[RegionName])</f>
        <v>Gauteng</v>
      </c>
      <c r="P2846" t="s">
        <v>52</v>
      </c>
      <c r="Q2846" t="str">
        <f>_xlfn.XLOOKUP(Orders_CLEAN[[#This Row],[EmployeeID]],Employees[EmployeeID],Employees[EmployeeName])</f>
        <v>Precious Mbatha</v>
      </c>
      <c r="R2846" s="8">
        <f>Orders_CLEAN[[#This Row],[Quantity]]*Orders_CLEAN[[#This Row],[UnitPrice]]*(1-Orders_CLEAN[[#This Row],[Discount]])</f>
        <v>1937.0224999999998</v>
      </c>
      <c r="S2846" s="8">
        <f>Orders_CLEAN[[#This Row],[Cost]]*Orders_CLEAN[[#This Row],[Quantity]]</f>
        <v>1648</v>
      </c>
      <c r="T2846" s="8">
        <f>Orders_CLEAN[[#This Row],[LineTotal]]-Orders_CLEAN[[#This Row],[LineCost]]</f>
        <v>289.02249999999981</v>
      </c>
      <c r="U2846" s="8" t="str">
        <f>IFERROR(IF(Orders_CLEAN[[#This Row],[Profit]]/Orders_CLEAN[[#This Row],[LineTotal]]&gt;0.3, "High", IF(Orders_CLEAN[[#This Row],[Profit]]/Orders_CLEAN[[#This Row],[LineTotal]]&gt;=0.15, "Medium", "Low")), "Quantity Error!")</f>
        <v>Low</v>
      </c>
      <c r="V2846" s="8" t="str">
        <f>IF(COUNTIF(Returns[OrderID], Orders_CLEAN[[#This Row],[OrderID]])&gt;0, "Yes", "No")</f>
        <v>No</v>
      </c>
      <c r="W2846" s="19">
        <f>IF(Orders_CLEAN[[#This Row],[Returned]]="Yes",1,0)</f>
        <v>0</v>
      </c>
    </row>
    <row r="2847" spans="1:23" x14ac:dyDescent="0.2">
      <c r="A2847" t="s">
        <v>3815</v>
      </c>
      <c r="B2847" s="5">
        <v>45691</v>
      </c>
      <c r="C2847" s="5" t="str">
        <f>IF(Orders_CLEAN[[#This Row],[Quantity]]="", "Quantity Error!", "Q"&amp;ROUNDUP(MONTH(Orders_CLEAN[[#This Row],[OrderDate]])/3,0))</f>
        <v>Quantity Error!</v>
      </c>
      <c r="D2847" t="s">
        <v>254</v>
      </c>
      <c r="E2847" t="str">
        <f>_xlfn.XLOOKUP(Orders_CLEAN[[#This Row],[CustomerID]],Customers[CustomerID],Customers[CustomerName])</f>
        <v>Werner Sithole</v>
      </c>
      <c r="F2847" t="s">
        <v>61</v>
      </c>
      <c r="G2847" t="str">
        <f>_xlfn.XLOOKUP(Orders_CLEAN[[#This Row],[ProductID]],Products[ProductID],Products[ProductName])</f>
        <v>Laptops Model 4</v>
      </c>
      <c r="H2847" t="str">
        <f>_xlfn.XLOOKUP(Orders_CLEAN[[#This Row],[ProductName]],Products[ProductName],Products[Category])</f>
        <v>Technology</v>
      </c>
      <c r="I2847" s="6">
        <f>_xlfn.XLOOKUP(Orders_CLEAN[[#This Row],[ProductID]],Products[ProductID],Products[Cost])</f>
        <v>329.6</v>
      </c>
      <c r="J2847"/>
      <c r="K2847" s="6">
        <v>455.77</v>
      </c>
      <c r="L2847" s="7">
        <v>0.05</v>
      </c>
      <c r="M2847" t="s">
        <v>62</v>
      </c>
      <c r="N2847" t="s">
        <v>21</v>
      </c>
      <c r="O2847" t="str">
        <f>_xlfn.XLOOKUP(Orders_CLEAN[[#This Row],[Region]],Region_lookup[RegionCode],Region_lookup[RegionName])</f>
        <v>KwaZulu-Natal</v>
      </c>
      <c r="P2847" t="s">
        <v>22</v>
      </c>
      <c r="Q2847" t="str">
        <f>_xlfn.XLOOKUP(Orders_CLEAN[[#This Row],[EmployeeID]],Employees[EmployeeID],Employees[EmployeeName])</f>
        <v>Thabo Le Roux</v>
      </c>
      <c r="R2847" s="8">
        <f>Orders_CLEAN[[#This Row],[Quantity]]*Orders_CLEAN[[#This Row],[UnitPrice]]*(1-Orders_CLEAN[[#This Row],[Discount]])</f>
        <v>0</v>
      </c>
      <c r="S2847" s="8">
        <f>Orders_CLEAN[[#This Row],[Cost]]*Orders_CLEAN[[#This Row],[Quantity]]</f>
        <v>0</v>
      </c>
      <c r="T2847" s="8">
        <f>Orders_CLEAN[[#This Row],[LineTotal]]-Orders_CLEAN[[#This Row],[LineCost]]</f>
        <v>0</v>
      </c>
      <c r="U2847" s="8" t="str">
        <f>IFERROR(IF(Orders_CLEAN[[#This Row],[Profit]]/Orders_CLEAN[[#This Row],[LineTotal]]&gt;0.3, "High", IF(Orders_CLEAN[[#This Row],[Profit]]/Orders_CLEAN[[#This Row],[LineTotal]]&gt;=0.15, "Medium", "Low")), "Quantity Error!")</f>
        <v>Quantity Error!</v>
      </c>
      <c r="V2847" s="8" t="str">
        <f>IF(COUNTIF(Returns[OrderID], Orders_CLEAN[[#This Row],[OrderID]])&gt;0, "Yes", "No")</f>
        <v>No</v>
      </c>
      <c r="W2847" s="19">
        <f>IF(Orders_CLEAN[[#This Row],[Returned]]="Yes",1,0)</f>
        <v>0</v>
      </c>
    </row>
    <row r="2848" spans="1:23" x14ac:dyDescent="0.2">
      <c r="A2848" t="s">
        <v>3816</v>
      </c>
      <c r="B2848" s="5">
        <v>45586</v>
      </c>
      <c r="C2848" s="5" t="str">
        <f>IF(Orders_CLEAN[[#This Row],[Quantity]]="", "Quantity Error!", "Q"&amp;ROUNDUP(MONTH(Orders_CLEAN[[#This Row],[OrderDate]])/3,0))</f>
        <v>Q4</v>
      </c>
      <c r="D2848" t="s">
        <v>296</v>
      </c>
      <c r="E2848" t="str">
        <f>_xlfn.XLOOKUP(Orders_CLEAN[[#This Row],[CustomerID]],Customers[CustomerID],Customers[CustomerName])</f>
        <v>Francois Le Roux</v>
      </c>
      <c r="F2848" t="s">
        <v>124</v>
      </c>
      <c r="G2848" t="str">
        <f>_xlfn.XLOOKUP(Orders_CLEAN[[#This Row],[ProductID]],Products[ProductID],Products[ProductName])</f>
        <v>Binders Model 2</v>
      </c>
      <c r="H2848" t="str">
        <f>_xlfn.XLOOKUP(Orders_CLEAN[[#This Row],[ProductName]],Products[ProductName],Products[Category])</f>
        <v>Office Supplies</v>
      </c>
      <c r="I2848" s="6">
        <f>_xlfn.XLOOKUP(Orders_CLEAN[[#This Row],[ProductID]],Products[ProductID],Products[Cost])</f>
        <v>597.01</v>
      </c>
      <c r="J2848">
        <v>6</v>
      </c>
      <c r="K2848" s="6">
        <v>774.08</v>
      </c>
      <c r="L2848" s="7">
        <v>0.15</v>
      </c>
      <c r="M2848" t="s">
        <v>13</v>
      </c>
      <c r="N2848" t="s">
        <v>47</v>
      </c>
      <c r="O2848" t="str">
        <f>_xlfn.XLOOKUP(Orders_CLEAN[[#This Row],[Region]],Region_lookup[RegionCode],Region_lookup[RegionName])</f>
        <v>Eastern Cape</v>
      </c>
      <c r="P2848" t="s">
        <v>58</v>
      </c>
      <c r="Q2848" t="str">
        <f>_xlfn.XLOOKUP(Orders_CLEAN[[#This Row],[EmployeeID]],Employees[EmployeeID],Employees[EmployeeName])</f>
        <v>Palesa Steyn</v>
      </c>
      <c r="R2848" s="8">
        <f>Orders_CLEAN[[#This Row],[Quantity]]*Orders_CLEAN[[#This Row],[UnitPrice]]*(1-Orders_CLEAN[[#This Row],[Discount]])</f>
        <v>3947.8080000000004</v>
      </c>
      <c r="S2848" s="8">
        <f>Orders_CLEAN[[#This Row],[Cost]]*Orders_CLEAN[[#This Row],[Quantity]]</f>
        <v>3582.06</v>
      </c>
      <c r="T2848" s="8">
        <f>Orders_CLEAN[[#This Row],[LineTotal]]-Orders_CLEAN[[#This Row],[LineCost]]</f>
        <v>365.7480000000005</v>
      </c>
      <c r="U2848" s="8" t="str">
        <f>IFERROR(IF(Orders_CLEAN[[#This Row],[Profit]]/Orders_CLEAN[[#This Row],[LineTotal]]&gt;0.3, "High", IF(Orders_CLEAN[[#This Row],[Profit]]/Orders_CLEAN[[#This Row],[LineTotal]]&gt;=0.15, "Medium", "Low")), "Quantity Error!")</f>
        <v>Low</v>
      </c>
      <c r="V2848" s="8" t="str">
        <f>IF(COUNTIF(Returns[OrderID], Orders_CLEAN[[#This Row],[OrderID]])&gt;0, "Yes", "No")</f>
        <v>No</v>
      </c>
      <c r="W2848" s="19">
        <f>IF(Orders_CLEAN[[#This Row],[Returned]]="Yes",1,0)</f>
        <v>0</v>
      </c>
    </row>
    <row r="2849" spans="1:23" x14ac:dyDescent="0.2">
      <c r="A2849" t="s">
        <v>3817</v>
      </c>
      <c r="B2849" s="5">
        <v>45444</v>
      </c>
      <c r="C2849" s="5" t="str">
        <f>IF(Orders_CLEAN[[#This Row],[Quantity]]="", "Quantity Error!", "Q"&amp;ROUNDUP(MONTH(Orders_CLEAN[[#This Row],[OrderDate]])/3,0))</f>
        <v>Q2</v>
      </c>
      <c r="D2849" t="s">
        <v>87</v>
      </c>
      <c r="E2849" t="str">
        <f>_xlfn.XLOOKUP(Orders_CLEAN[[#This Row],[CustomerID]],Customers[CustomerID],Customers[CustomerName])</f>
        <v>Lerato Botha</v>
      </c>
      <c r="F2849" t="s">
        <v>35</v>
      </c>
      <c r="G2849" t="str">
        <f>_xlfn.XLOOKUP(Orders_CLEAN[[#This Row],[ProductID]],Products[ProductID],Products[ProductName])</f>
        <v>Accessories Model 1</v>
      </c>
      <c r="H2849" t="str">
        <f>_xlfn.XLOOKUP(Orders_CLEAN[[#This Row],[ProductName]],Products[ProductName],Products[Category])</f>
        <v>Technology</v>
      </c>
      <c r="I2849" s="6">
        <f>_xlfn.XLOOKUP(Orders_CLEAN[[#This Row],[ProductID]],Products[ProductID],Products[Cost])</f>
        <v>329.45</v>
      </c>
      <c r="J2849">
        <v>8</v>
      </c>
      <c r="K2849" s="6">
        <v>709.62</v>
      </c>
      <c r="L2849" s="7">
        <v>0.1</v>
      </c>
      <c r="M2849" t="s">
        <v>13</v>
      </c>
      <c r="N2849" t="s">
        <v>31</v>
      </c>
      <c r="O2849" t="str">
        <f>_xlfn.XLOOKUP(Orders_CLEAN[[#This Row],[Region]],Region_lookup[RegionCode],Region_lookup[RegionName])</f>
        <v>Gauteng</v>
      </c>
      <c r="P2849" t="s">
        <v>32</v>
      </c>
      <c r="Q2849" t="str">
        <f>_xlfn.XLOOKUP(Orders_CLEAN[[#This Row],[EmployeeID]],Employees[EmployeeID],Employees[EmployeeName])</f>
        <v>Nomvula Mokoena</v>
      </c>
      <c r="R2849" s="8">
        <f>Orders_CLEAN[[#This Row],[Quantity]]*Orders_CLEAN[[#This Row],[UnitPrice]]*(1-Orders_CLEAN[[#This Row],[Discount]])</f>
        <v>5109.2640000000001</v>
      </c>
      <c r="S2849" s="8">
        <f>Orders_CLEAN[[#This Row],[Cost]]*Orders_CLEAN[[#This Row],[Quantity]]</f>
        <v>2635.6</v>
      </c>
      <c r="T2849" s="8">
        <f>Orders_CLEAN[[#This Row],[LineTotal]]-Orders_CLEAN[[#This Row],[LineCost]]</f>
        <v>2473.6640000000002</v>
      </c>
      <c r="U2849" s="8" t="str">
        <f>IFERROR(IF(Orders_CLEAN[[#This Row],[Profit]]/Orders_CLEAN[[#This Row],[LineTotal]]&gt;0.3, "High", IF(Orders_CLEAN[[#This Row],[Profit]]/Orders_CLEAN[[#This Row],[LineTotal]]&gt;=0.15, "Medium", "Low")), "Quantity Error!")</f>
        <v>High</v>
      </c>
      <c r="V2849" s="8" t="str">
        <f>IF(COUNTIF(Returns[OrderID], Orders_CLEAN[[#This Row],[OrderID]])&gt;0, "Yes", "No")</f>
        <v>No</v>
      </c>
      <c r="W2849" s="19">
        <f>IF(Orders_CLEAN[[#This Row],[Returned]]="Yes",1,0)</f>
        <v>0</v>
      </c>
    </row>
    <row r="2850" spans="1:23" x14ac:dyDescent="0.2">
      <c r="A2850" t="s">
        <v>3818</v>
      </c>
      <c r="B2850" s="5">
        <v>45626</v>
      </c>
      <c r="C2850" s="5" t="str">
        <f>IF(Orders_CLEAN[[#This Row],[Quantity]]="", "Quantity Error!", "Q"&amp;ROUNDUP(MONTH(Orders_CLEAN[[#This Row],[OrderDate]])/3,0))</f>
        <v>Q4</v>
      </c>
      <c r="D2850" t="s">
        <v>351</v>
      </c>
      <c r="E2850" t="str">
        <f>_xlfn.XLOOKUP(Orders_CLEAN[[#This Row],[CustomerID]],Customers[CustomerID],Customers[CustomerName])</f>
        <v>Riaan Joubert</v>
      </c>
      <c r="F2850" t="s">
        <v>142</v>
      </c>
      <c r="G2850" t="str">
        <f>_xlfn.XLOOKUP(Orders_CLEAN[[#This Row],[ProductID]],Products[ProductID],Products[ProductName])</f>
        <v>Laptops Model 3</v>
      </c>
      <c r="H2850" t="str">
        <f>_xlfn.XLOOKUP(Orders_CLEAN[[#This Row],[ProductName]],Products[ProductName],Products[Category])</f>
        <v>Technology</v>
      </c>
      <c r="I2850" s="6">
        <f>_xlfn.XLOOKUP(Orders_CLEAN[[#This Row],[ProductID]],Products[ProductID],Products[Cost])</f>
        <v>727.96</v>
      </c>
      <c r="J2850">
        <v>1</v>
      </c>
      <c r="K2850" s="6">
        <v>1118.93</v>
      </c>
      <c r="L2850" s="7">
        <v>0.15</v>
      </c>
      <c r="M2850" t="s">
        <v>62</v>
      </c>
      <c r="N2850" t="s">
        <v>14</v>
      </c>
      <c r="O2850" t="str">
        <f>_xlfn.XLOOKUP(Orders_CLEAN[[#This Row],[Region]],Region_lookup[RegionCode],Region_lookup[RegionName])</f>
        <v>Western Cape</v>
      </c>
      <c r="P2850" t="s">
        <v>93</v>
      </c>
      <c r="Q2850" t="str">
        <f>_xlfn.XLOOKUP(Orders_CLEAN[[#This Row],[EmployeeID]],Employees[EmployeeID],Employees[EmployeeName])</f>
        <v>Anja Zulu</v>
      </c>
      <c r="R2850" s="8">
        <f>Orders_CLEAN[[#This Row],[Quantity]]*Orders_CLEAN[[#This Row],[UnitPrice]]*(1-Orders_CLEAN[[#This Row],[Discount]])</f>
        <v>951.09050000000002</v>
      </c>
      <c r="S2850" s="8">
        <f>Orders_CLEAN[[#This Row],[Cost]]*Orders_CLEAN[[#This Row],[Quantity]]</f>
        <v>727.96</v>
      </c>
      <c r="T2850" s="8">
        <f>Orders_CLEAN[[#This Row],[LineTotal]]-Orders_CLEAN[[#This Row],[LineCost]]</f>
        <v>223.13049999999998</v>
      </c>
      <c r="U2850" s="8" t="str">
        <f>IFERROR(IF(Orders_CLEAN[[#This Row],[Profit]]/Orders_CLEAN[[#This Row],[LineTotal]]&gt;0.3, "High", IF(Orders_CLEAN[[#This Row],[Profit]]/Orders_CLEAN[[#This Row],[LineTotal]]&gt;=0.15, "Medium", "Low")), "Quantity Error!")</f>
        <v>Medium</v>
      </c>
      <c r="V2850" s="8" t="str">
        <f>IF(COUNTIF(Returns[OrderID], Orders_CLEAN[[#This Row],[OrderID]])&gt;0, "Yes", "No")</f>
        <v>No</v>
      </c>
      <c r="W2850" s="19">
        <f>IF(Orders_CLEAN[[#This Row],[Returned]]="Yes",1,0)</f>
        <v>0</v>
      </c>
    </row>
    <row r="2851" spans="1:23" x14ac:dyDescent="0.2">
      <c r="A2851" t="s">
        <v>3819</v>
      </c>
      <c r="B2851" s="5">
        <v>45361</v>
      </c>
      <c r="C2851" s="5" t="str">
        <f>IF(Orders_CLEAN[[#This Row],[Quantity]]="", "Quantity Error!", "Q"&amp;ROUNDUP(MONTH(Orders_CLEAN[[#This Row],[OrderDate]])/3,0))</f>
        <v>Q1</v>
      </c>
      <c r="D2851" t="s">
        <v>45</v>
      </c>
      <c r="E2851" t="str">
        <f>_xlfn.XLOOKUP(Orders_CLEAN[[#This Row],[CustomerID]],Customers[CustomerID],Customers[CustomerName])</f>
        <v>Francois Botha</v>
      </c>
      <c r="F2851" t="s">
        <v>142</v>
      </c>
      <c r="G2851" t="str">
        <f>_xlfn.XLOOKUP(Orders_CLEAN[[#This Row],[ProductID]],Products[ProductID],Products[ProductName])</f>
        <v>Laptops Model 3</v>
      </c>
      <c r="H2851" t="str">
        <f>_xlfn.XLOOKUP(Orders_CLEAN[[#This Row],[ProductName]],Products[ProductName],Products[Category])</f>
        <v>Technology</v>
      </c>
      <c r="I2851" s="6">
        <f>_xlfn.XLOOKUP(Orders_CLEAN[[#This Row],[ProductID]],Products[ProductID],Products[Cost])</f>
        <v>727.96</v>
      </c>
      <c r="J2851">
        <v>10</v>
      </c>
      <c r="K2851" s="6">
        <v>1118.93</v>
      </c>
      <c r="L2851" s="7">
        <v>0.2</v>
      </c>
      <c r="M2851" t="s">
        <v>27</v>
      </c>
      <c r="N2851" t="s">
        <v>47</v>
      </c>
      <c r="O2851" t="str">
        <f>_xlfn.XLOOKUP(Orders_CLEAN[[#This Row],[Region]],Region_lookup[RegionCode],Region_lookup[RegionName])</f>
        <v>Eastern Cape</v>
      </c>
      <c r="P2851" t="s">
        <v>48</v>
      </c>
      <c r="Q2851" t="str">
        <f>_xlfn.XLOOKUP(Orders_CLEAN[[#This Row],[EmployeeID]],Employees[EmployeeID],Employees[EmployeeName])</f>
        <v>Sipho Ndlovu</v>
      </c>
      <c r="R2851" s="8">
        <f>Orders_CLEAN[[#This Row],[Quantity]]*Orders_CLEAN[[#This Row],[UnitPrice]]*(1-Orders_CLEAN[[#This Row],[Discount]])</f>
        <v>8951.44</v>
      </c>
      <c r="S2851" s="8">
        <f>Orders_CLEAN[[#This Row],[Cost]]*Orders_CLEAN[[#This Row],[Quantity]]</f>
        <v>7279.6</v>
      </c>
      <c r="T2851" s="8">
        <f>Orders_CLEAN[[#This Row],[LineTotal]]-Orders_CLEAN[[#This Row],[LineCost]]</f>
        <v>1671.8400000000001</v>
      </c>
      <c r="U2851" s="8" t="str">
        <f>IFERROR(IF(Orders_CLEAN[[#This Row],[Profit]]/Orders_CLEAN[[#This Row],[LineTotal]]&gt;0.3, "High", IF(Orders_CLEAN[[#This Row],[Profit]]/Orders_CLEAN[[#This Row],[LineTotal]]&gt;=0.15, "Medium", "Low")), "Quantity Error!")</f>
        <v>Medium</v>
      </c>
      <c r="V2851" s="8" t="str">
        <f>IF(COUNTIF(Returns[OrderID], Orders_CLEAN[[#This Row],[OrderID]])&gt;0, "Yes", "No")</f>
        <v>No</v>
      </c>
      <c r="W2851" s="19">
        <f>IF(Orders_CLEAN[[#This Row],[Returned]]="Yes",1,0)</f>
        <v>0</v>
      </c>
    </row>
    <row r="2852" spans="1:23" x14ac:dyDescent="0.2">
      <c r="A2852" t="s">
        <v>3821</v>
      </c>
      <c r="B2852" s="5">
        <v>45755</v>
      </c>
      <c r="C2852" s="5" t="str">
        <f>IF(Orders_CLEAN[[#This Row],[Quantity]]="", "Quantity Error!", "Q"&amp;ROUNDUP(MONTH(Orders_CLEAN[[#This Row],[OrderDate]])/3,0))</f>
        <v>Q2</v>
      </c>
      <c r="D2852" t="s">
        <v>440</v>
      </c>
      <c r="E2852" t="str">
        <f>_xlfn.XLOOKUP(Orders_CLEAN[[#This Row],[CustomerID]],Customers[CustomerID],Customers[CustomerName])</f>
        <v>Nomvula Mokoena</v>
      </c>
      <c r="F2852" t="s">
        <v>100</v>
      </c>
      <c r="G2852" t="str">
        <f>_xlfn.XLOOKUP(Orders_CLEAN[[#This Row],[ProductID]],Products[ProductID],Products[ProductName])</f>
        <v>Printers Model 1</v>
      </c>
      <c r="H2852" t="str">
        <f>_xlfn.XLOOKUP(Orders_CLEAN[[#This Row],[ProductName]],Products[ProductName],Products[Category])</f>
        <v>Technology</v>
      </c>
      <c r="I2852" s="6">
        <f>_xlfn.XLOOKUP(Orders_CLEAN[[#This Row],[ProductID]],Products[ProductID],Products[Cost])</f>
        <v>595.79999999999995</v>
      </c>
      <c r="J2852">
        <v>8</v>
      </c>
      <c r="K2852" s="6">
        <v>1280.18</v>
      </c>
      <c r="L2852" s="7">
        <v>0</v>
      </c>
      <c r="M2852" t="s">
        <v>36</v>
      </c>
      <c r="N2852" t="s">
        <v>47</v>
      </c>
      <c r="O2852" t="str">
        <f>_xlfn.XLOOKUP(Orders_CLEAN[[#This Row],[Region]],Region_lookup[RegionCode],Region_lookup[RegionName])</f>
        <v>Eastern Cape</v>
      </c>
      <c r="P2852" t="s">
        <v>58</v>
      </c>
      <c r="Q2852" t="str">
        <f>_xlfn.XLOOKUP(Orders_CLEAN[[#This Row],[EmployeeID]],Employees[EmployeeID],Employees[EmployeeName])</f>
        <v>Palesa Steyn</v>
      </c>
      <c r="R2852" s="8">
        <f>Orders_CLEAN[[#This Row],[Quantity]]*Orders_CLEAN[[#This Row],[UnitPrice]]*(1-Orders_CLEAN[[#This Row],[Discount]])</f>
        <v>10241.44</v>
      </c>
      <c r="S2852" s="8">
        <f>Orders_CLEAN[[#This Row],[Cost]]*Orders_CLEAN[[#This Row],[Quantity]]</f>
        <v>4766.3999999999996</v>
      </c>
      <c r="T2852" s="8">
        <f>Orders_CLEAN[[#This Row],[LineTotal]]-Orders_CLEAN[[#This Row],[LineCost]]</f>
        <v>5475.0400000000009</v>
      </c>
      <c r="U2852" s="8" t="str">
        <f>IFERROR(IF(Orders_CLEAN[[#This Row],[Profit]]/Orders_CLEAN[[#This Row],[LineTotal]]&gt;0.3, "High", IF(Orders_CLEAN[[#This Row],[Profit]]/Orders_CLEAN[[#This Row],[LineTotal]]&gt;=0.15, "Medium", "Low")), "Quantity Error!")</f>
        <v>High</v>
      </c>
      <c r="V2852" s="8" t="str">
        <f>IF(COUNTIF(Returns[OrderID], Orders_CLEAN[[#This Row],[OrderID]])&gt;0, "Yes", "No")</f>
        <v>No</v>
      </c>
      <c r="W2852" s="19">
        <f>IF(Orders_CLEAN[[#This Row],[Returned]]="Yes",1,0)</f>
        <v>0</v>
      </c>
    </row>
    <row r="2853" spans="1:23" x14ac:dyDescent="0.2">
      <c r="A2853" t="s">
        <v>3822</v>
      </c>
      <c r="B2853" s="5">
        <v>45397</v>
      </c>
      <c r="C2853" s="5" t="str">
        <f>IF(Orders_CLEAN[[#This Row],[Quantity]]="", "Quantity Error!", "Q"&amp;ROUNDUP(MONTH(Orders_CLEAN[[#This Row],[OrderDate]])/3,0))</f>
        <v>Q2</v>
      </c>
      <c r="D2853" t="s">
        <v>165</v>
      </c>
      <c r="E2853" t="str">
        <f>_xlfn.XLOOKUP(Orders_CLEAN[[#This Row],[CustomerID]],Customers[CustomerID],Customers[CustomerName])</f>
        <v>Nomsa Sithole</v>
      </c>
      <c r="F2853" t="s">
        <v>199</v>
      </c>
      <c r="G2853" t="str">
        <f>_xlfn.XLOOKUP(Orders_CLEAN[[#This Row],[ProductID]],Products[ProductID],Products[ProductName])</f>
        <v>Pens Model 2</v>
      </c>
      <c r="H2853" t="str">
        <f>_xlfn.XLOOKUP(Orders_CLEAN[[#This Row],[ProductName]],Products[ProductName],Products[Category])</f>
        <v>Office Supplies</v>
      </c>
      <c r="I2853" s="6">
        <f>_xlfn.XLOOKUP(Orders_CLEAN[[#This Row],[ProductID]],Products[ProductID],Products[Cost])</f>
        <v>285.10000000000002</v>
      </c>
      <c r="J2853">
        <v>3</v>
      </c>
      <c r="K2853" s="6">
        <v>528.79999999999995</v>
      </c>
      <c r="L2853" s="7">
        <v>0</v>
      </c>
      <c r="M2853" t="s">
        <v>27</v>
      </c>
      <c r="N2853" t="s">
        <v>21</v>
      </c>
      <c r="O2853" t="str">
        <f>_xlfn.XLOOKUP(Orders_CLEAN[[#This Row],[Region]],Region_lookup[RegionCode],Region_lookup[RegionName])</f>
        <v>KwaZulu-Natal</v>
      </c>
      <c r="P2853" t="s">
        <v>170</v>
      </c>
      <c r="Q2853" t="str">
        <f>_xlfn.XLOOKUP(Orders_CLEAN[[#This Row],[EmployeeID]],Employees[EmployeeID],Employees[EmployeeName])</f>
        <v>Nomvula Le Roux</v>
      </c>
      <c r="R2853" s="8">
        <f>Orders_CLEAN[[#This Row],[Quantity]]*Orders_CLEAN[[#This Row],[UnitPrice]]*(1-Orders_CLEAN[[#This Row],[Discount]])</f>
        <v>1586.3999999999999</v>
      </c>
      <c r="S2853" s="8">
        <f>Orders_CLEAN[[#This Row],[Cost]]*Orders_CLEAN[[#This Row],[Quantity]]</f>
        <v>855.30000000000007</v>
      </c>
      <c r="T2853" s="8">
        <f>Orders_CLEAN[[#This Row],[LineTotal]]-Orders_CLEAN[[#This Row],[LineCost]]</f>
        <v>731.0999999999998</v>
      </c>
      <c r="U2853" s="8" t="str">
        <f>IFERROR(IF(Orders_CLEAN[[#This Row],[Profit]]/Orders_CLEAN[[#This Row],[LineTotal]]&gt;0.3, "High", IF(Orders_CLEAN[[#This Row],[Profit]]/Orders_CLEAN[[#This Row],[LineTotal]]&gt;=0.15, "Medium", "Low")), "Quantity Error!")</f>
        <v>High</v>
      </c>
      <c r="V2853" s="8" t="str">
        <f>IF(COUNTIF(Returns[OrderID], Orders_CLEAN[[#This Row],[OrderID]])&gt;0, "Yes", "No")</f>
        <v>No</v>
      </c>
      <c r="W2853" s="19">
        <f>IF(Orders_CLEAN[[#This Row],[Returned]]="Yes",1,0)</f>
        <v>0</v>
      </c>
    </row>
    <row r="2854" spans="1:23" x14ac:dyDescent="0.2">
      <c r="A2854" t="s">
        <v>3823</v>
      </c>
      <c r="B2854" s="5">
        <v>45602</v>
      </c>
      <c r="C2854" s="5" t="str">
        <f>IF(Orders_CLEAN[[#This Row],[Quantity]]="", "Quantity Error!", "Q"&amp;ROUNDUP(MONTH(Orders_CLEAN[[#This Row],[OrderDate]])/3,0))</f>
        <v>Q4</v>
      </c>
      <c r="D2854" t="s">
        <v>428</v>
      </c>
      <c r="E2854" t="str">
        <f>_xlfn.XLOOKUP(Orders_CLEAN[[#This Row],[CustomerID]],Customers[CustomerID],Customers[CustomerName])</f>
        <v>Chantelle Steyn</v>
      </c>
      <c r="F2854" t="s">
        <v>104</v>
      </c>
      <c r="G2854" t="str">
        <f>_xlfn.XLOOKUP(Orders_CLEAN[[#This Row],[ProductID]],Products[ProductID],Products[ProductName])</f>
        <v>Envelopes Model 4</v>
      </c>
      <c r="H2854" t="str">
        <f>_xlfn.XLOOKUP(Orders_CLEAN[[#This Row],[ProductName]],Products[ProductName],Products[Category])</f>
        <v>Office Supplies</v>
      </c>
      <c r="I2854" s="6">
        <f>_xlfn.XLOOKUP(Orders_CLEAN[[#This Row],[ProductID]],Products[ProductID],Products[Cost])</f>
        <v>777.33</v>
      </c>
      <c r="J2854">
        <v>5</v>
      </c>
      <c r="K2854" s="6">
        <v>1363.68</v>
      </c>
      <c r="L2854" s="7">
        <v>0.05</v>
      </c>
      <c r="M2854" t="s">
        <v>36</v>
      </c>
      <c r="N2854" t="s">
        <v>14</v>
      </c>
      <c r="O2854" t="str">
        <f>_xlfn.XLOOKUP(Orders_CLEAN[[#This Row],[Region]],Region_lookup[RegionCode],Region_lookup[RegionName])</f>
        <v>Western Cape</v>
      </c>
      <c r="P2854" t="s">
        <v>93</v>
      </c>
      <c r="Q2854" t="str">
        <f>_xlfn.XLOOKUP(Orders_CLEAN[[#This Row],[EmployeeID]],Employees[EmployeeID],Employees[EmployeeName])</f>
        <v>Anja Zulu</v>
      </c>
      <c r="R2854" s="8">
        <f>Orders_CLEAN[[#This Row],[Quantity]]*Orders_CLEAN[[#This Row],[UnitPrice]]*(1-Orders_CLEAN[[#This Row],[Discount]])</f>
        <v>6477.4800000000005</v>
      </c>
      <c r="S2854" s="8">
        <f>Orders_CLEAN[[#This Row],[Cost]]*Orders_CLEAN[[#This Row],[Quantity]]</f>
        <v>3886.65</v>
      </c>
      <c r="T2854" s="8">
        <f>Orders_CLEAN[[#This Row],[LineTotal]]-Orders_CLEAN[[#This Row],[LineCost]]</f>
        <v>2590.8300000000004</v>
      </c>
      <c r="U2854" s="8" t="str">
        <f>IFERROR(IF(Orders_CLEAN[[#This Row],[Profit]]/Orders_CLEAN[[#This Row],[LineTotal]]&gt;0.3, "High", IF(Orders_CLEAN[[#This Row],[Profit]]/Orders_CLEAN[[#This Row],[LineTotal]]&gt;=0.15, "Medium", "Low")), "Quantity Error!")</f>
        <v>High</v>
      </c>
      <c r="V2854" s="8" t="str">
        <f>IF(COUNTIF(Returns[OrderID], Orders_CLEAN[[#This Row],[OrderID]])&gt;0, "Yes", "No")</f>
        <v>No</v>
      </c>
      <c r="W2854" s="19">
        <f>IF(Orders_CLEAN[[#This Row],[Returned]]="Yes",1,0)</f>
        <v>0</v>
      </c>
    </row>
    <row r="2855" spans="1:23" x14ac:dyDescent="0.2">
      <c r="A2855" t="s">
        <v>3824</v>
      </c>
      <c r="B2855" s="5">
        <v>45748</v>
      </c>
      <c r="C2855" s="5" t="str">
        <f>IF(Orders_CLEAN[[#This Row],[Quantity]]="", "Quantity Error!", "Q"&amp;ROUNDUP(MONTH(Orders_CLEAN[[#This Row],[OrderDate]])/3,0))</f>
        <v>Q2</v>
      </c>
      <c r="D2855" t="s">
        <v>296</v>
      </c>
      <c r="E2855" t="str">
        <f>_xlfn.XLOOKUP(Orders_CLEAN[[#This Row],[CustomerID]],Customers[CustomerID],Customers[CustomerName])</f>
        <v>Francois Le Roux</v>
      </c>
      <c r="F2855" t="s">
        <v>136</v>
      </c>
      <c r="G2855" t="str">
        <f>_xlfn.XLOOKUP(Orders_CLEAN[[#This Row],[ProductID]],Products[ProductID],Products[ProductName])</f>
        <v>Chairs Model 4</v>
      </c>
      <c r="H2855" t="str">
        <f>_xlfn.XLOOKUP(Orders_CLEAN[[#This Row],[ProductName]],Products[ProductName],Products[Category])</f>
        <v>Furniture</v>
      </c>
      <c r="I2855" s="6">
        <f>_xlfn.XLOOKUP(Orders_CLEAN[[#This Row],[ProductID]],Products[ProductID],Products[Cost])</f>
        <v>784.05</v>
      </c>
      <c r="J2855">
        <v>7</v>
      </c>
      <c r="K2855" s="6">
        <v>1700.53</v>
      </c>
      <c r="L2855" s="7">
        <v>0</v>
      </c>
      <c r="M2855" t="s">
        <v>62</v>
      </c>
      <c r="N2855" t="s">
        <v>47</v>
      </c>
      <c r="O2855" t="str">
        <f>_xlfn.XLOOKUP(Orders_CLEAN[[#This Row],[Region]],Region_lookup[RegionCode],Region_lookup[RegionName])</f>
        <v>Eastern Cape</v>
      </c>
      <c r="P2855" t="s">
        <v>48</v>
      </c>
      <c r="Q2855" t="str">
        <f>_xlfn.XLOOKUP(Orders_CLEAN[[#This Row],[EmployeeID]],Employees[EmployeeID],Employees[EmployeeName])</f>
        <v>Sipho Ndlovu</v>
      </c>
      <c r="R2855" s="8">
        <f>Orders_CLEAN[[#This Row],[Quantity]]*Orders_CLEAN[[#This Row],[UnitPrice]]*(1-Orders_CLEAN[[#This Row],[Discount]])</f>
        <v>11903.71</v>
      </c>
      <c r="S2855" s="8">
        <f>Orders_CLEAN[[#This Row],[Cost]]*Orders_CLEAN[[#This Row],[Quantity]]</f>
        <v>5488.3499999999995</v>
      </c>
      <c r="T2855" s="8">
        <f>Orders_CLEAN[[#This Row],[LineTotal]]-Orders_CLEAN[[#This Row],[LineCost]]</f>
        <v>6415.36</v>
      </c>
      <c r="U2855" s="8" t="str">
        <f>IFERROR(IF(Orders_CLEAN[[#This Row],[Profit]]/Orders_CLEAN[[#This Row],[LineTotal]]&gt;0.3, "High", IF(Orders_CLEAN[[#This Row],[Profit]]/Orders_CLEAN[[#This Row],[LineTotal]]&gt;=0.15, "Medium", "Low")), "Quantity Error!")</f>
        <v>High</v>
      </c>
      <c r="V2855" s="8" t="str">
        <f>IF(COUNTIF(Returns[OrderID], Orders_CLEAN[[#This Row],[OrderID]])&gt;0, "Yes", "No")</f>
        <v>No</v>
      </c>
      <c r="W2855" s="19">
        <f>IF(Orders_CLEAN[[#This Row],[Returned]]="Yes",1,0)</f>
        <v>0</v>
      </c>
    </row>
    <row r="2856" spans="1:23" x14ac:dyDescent="0.2">
      <c r="A2856" t="s">
        <v>3825</v>
      </c>
      <c r="B2856" s="5">
        <v>45419</v>
      </c>
      <c r="C2856" s="5" t="str">
        <f>IF(Orders_CLEAN[[#This Row],[Quantity]]="", "Quantity Error!", "Q"&amp;ROUNDUP(MONTH(Orders_CLEAN[[#This Row],[OrderDate]])/3,0))</f>
        <v>Q2</v>
      </c>
      <c r="D2856" t="s">
        <v>268</v>
      </c>
      <c r="E2856" t="str">
        <f>_xlfn.XLOOKUP(Orders_CLEAN[[#This Row],[CustomerID]],Customers[CustomerID],Customers[CustomerName])</f>
        <v>Palesa Steyn</v>
      </c>
      <c r="F2856" t="s">
        <v>78</v>
      </c>
      <c r="G2856" t="str">
        <f>_xlfn.XLOOKUP(Orders_CLEAN[[#This Row],[ProductID]],Products[ProductID],Products[ProductName])</f>
        <v>Desks Model 3</v>
      </c>
      <c r="H2856" t="str">
        <f>_xlfn.XLOOKUP(Orders_CLEAN[[#This Row],[ProductName]],Products[ProductName],Products[Category])</f>
        <v>Furniture</v>
      </c>
      <c r="I2856" s="6">
        <f>_xlfn.XLOOKUP(Orders_CLEAN[[#This Row],[ProductID]],Products[ProductID],Products[Cost])</f>
        <v>388.07</v>
      </c>
      <c r="J2856">
        <v>9</v>
      </c>
      <c r="K2856" s="6">
        <v>782.41</v>
      </c>
      <c r="L2856" s="7">
        <v>0.1</v>
      </c>
      <c r="M2856" t="s">
        <v>27</v>
      </c>
      <c r="N2856" t="s">
        <v>21</v>
      </c>
      <c r="O2856" t="str">
        <f>_xlfn.XLOOKUP(Orders_CLEAN[[#This Row],[Region]],Region_lookup[RegionCode],Region_lookup[RegionName])</f>
        <v>KwaZulu-Natal</v>
      </c>
      <c r="P2856" t="s">
        <v>97</v>
      </c>
      <c r="Q2856" t="str">
        <f>_xlfn.XLOOKUP(Orders_CLEAN[[#This Row],[EmployeeID]],Employees[EmployeeID],Employees[EmployeeName])</f>
        <v>Bongani Sithole</v>
      </c>
      <c r="R2856" s="8">
        <f>Orders_CLEAN[[#This Row],[Quantity]]*Orders_CLEAN[[#This Row],[UnitPrice]]*(1-Orders_CLEAN[[#This Row],[Discount]])</f>
        <v>6337.5209999999997</v>
      </c>
      <c r="S2856" s="8">
        <f>Orders_CLEAN[[#This Row],[Cost]]*Orders_CLEAN[[#This Row],[Quantity]]</f>
        <v>3492.63</v>
      </c>
      <c r="T2856" s="8">
        <f>Orders_CLEAN[[#This Row],[LineTotal]]-Orders_CLEAN[[#This Row],[LineCost]]</f>
        <v>2844.8909999999996</v>
      </c>
      <c r="U2856" s="8" t="str">
        <f>IFERROR(IF(Orders_CLEAN[[#This Row],[Profit]]/Orders_CLEAN[[#This Row],[LineTotal]]&gt;0.3, "High", IF(Orders_CLEAN[[#This Row],[Profit]]/Orders_CLEAN[[#This Row],[LineTotal]]&gt;=0.15, "Medium", "Low")), "Quantity Error!")</f>
        <v>High</v>
      </c>
      <c r="V2856" s="8" t="str">
        <f>IF(COUNTIF(Returns[OrderID], Orders_CLEAN[[#This Row],[OrderID]])&gt;0, "Yes", "No")</f>
        <v>No</v>
      </c>
      <c r="W2856" s="19">
        <f>IF(Orders_CLEAN[[#This Row],[Returned]]="Yes",1,0)</f>
        <v>0</v>
      </c>
    </row>
    <row r="2857" spans="1:23" x14ac:dyDescent="0.2">
      <c r="A2857" t="s">
        <v>3826</v>
      </c>
      <c r="B2857" s="5">
        <v>45324</v>
      </c>
      <c r="C2857" s="5" t="str">
        <f>IF(Orders_CLEAN[[#This Row],[Quantity]]="", "Quantity Error!", "Q"&amp;ROUNDUP(MONTH(Orders_CLEAN[[#This Row],[OrderDate]])/3,0))</f>
        <v>Q1</v>
      </c>
      <c r="D2857" t="s">
        <v>546</v>
      </c>
      <c r="E2857" t="str">
        <f>_xlfn.XLOOKUP(Orders_CLEAN[[#This Row],[CustomerID]],Customers[CustomerID],Customers[CustomerName])</f>
        <v>Precious Fourie</v>
      </c>
      <c r="F2857" t="s">
        <v>69</v>
      </c>
      <c r="G2857" t="str">
        <f>_xlfn.XLOOKUP(Orders_CLEAN[[#This Row],[ProductID]],Products[ProductID],Products[ProductName])</f>
        <v>Paper Model 2</v>
      </c>
      <c r="H2857" t="str">
        <f>_xlfn.XLOOKUP(Orders_CLEAN[[#This Row],[ProductName]],Products[ProductName],Products[Category])</f>
        <v>Office Supplies</v>
      </c>
      <c r="I2857" s="6">
        <f>_xlfn.XLOOKUP(Orders_CLEAN[[#This Row],[ProductID]],Products[ProductID],Products[Cost])</f>
        <v>461.98</v>
      </c>
      <c r="J2857">
        <v>3</v>
      </c>
      <c r="K2857" s="6">
        <v>1013.15</v>
      </c>
      <c r="L2857" s="7">
        <v>0</v>
      </c>
      <c r="M2857" t="s">
        <v>13</v>
      </c>
      <c r="N2857" t="s">
        <v>21</v>
      </c>
      <c r="O2857" t="str">
        <f>_xlfn.XLOOKUP(Orders_CLEAN[[#This Row],[Region]],Region_lookup[RegionCode],Region_lookup[RegionName])</f>
        <v>KwaZulu-Natal</v>
      </c>
      <c r="P2857" t="s">
        <v>97</v>
      </c>
      <c r="Q2857" t="str">
        <f>_xlfn.XLOOKUP(Orders_CLEAN[[#This Row],[EmployeeID]],Employees[EmployeeID],Employees[EmployeeName])</f>
        <v>Bongani Sithole</v>
      </c>
      <c r="R2857" s="8">
        <f>Orders_CLEAN[[#This Row],[Quantity]]*Orders_CLEAN[[#This Row],[UnitPrice]]*(1-Orders_CLEAN[[#This Row],[Discount]])</f>
        <v>3039.45</v>
      </c>
      <c r="S2857" s="8">
        <f>Orders_CLEAN[[#This Row],[Cost]]*Orders_CLEAN[[#This Row],[Quantity]]</f>
        <v>1385.94</v>
      </c>
      <c r="T2857" s="8">
        <f>Orders_CLEAN[[#This Row],[LineTotal]]-Orders_CLEAN[[#This Row],[LineCost]]</f>
        <v>1653.5099999999998</v>
      </c>
      <c r="U2857" s="8" t="str">
        <f>IFERROR(IF(Orders_CLEAN[[#This Row],[Profit]]/Orders_CLEAN[[#This Row],[LineTotal]]&gt;0.3, "High", IF(Orders_CLEAN[[#This Row],[Profit]]/Orders_CLEAN[[#This Row],[LineTotal]]&gt;=0.15, "Medium", "Low")), "Quantity Error!")</f>
        <v>High</v>
      </c>
      <c r="V2857" s="8" t="str">
        <f>IF(COUNTIF(Returns[OrderID], Orders_CLEAN[[#This Row],[OrderID]])&gt;0, "Yes", "No")</f>
        <v>No</v>
      </c>
      <c r="W2857" s="19">
        <f>IF(Orders_CLEAN[[#This Row],[Returned]]="Yes",1,0)</f>
        <v>0</v>
      </c>
    </row>
    <row r="2858" spans="1:23" x14ac:dyDescent="0.2">
      <c r="A2858" t="s">
        <v>3827</v>
      </c>
      <c r="B2858" s="5">
        <v>45578</v>
      </c>
      <c r="C2858" s="5" t="str">
        <f>IF(Orders_CLEAN[[#This Row],[Quantity]]="", "Quantity Error!", "Q"&amp;ROUNDUP(MONTH(Orders_CLEAN[[#This Row],[OrderDate]])/3,0))</f>
        <v>Q4</v>
      </c>
      <c r="D2858" t="s">
        <v>57</v>
      </c>
      <c r="E2858" t="str">
        <f>_xlfn.XLOOKUP(Orders_CLEAN[[#This Row],[CustomerID]],Customers[CustomerID],Customers[CustomerName])</f>
        <v>Johan Van Der Merwe</v>
      </c>
      <c r="F2858" t="s">
        <v>35</v>
      </c>
      <c r="G2858" t="str">
        <f>_xlfn.XLOOKUP(Orders_CLEAN[[#This Row],[ProductID]],Products[ProductID],Products[ProductName])</f>
        <v>Accessories Model 1</v>
      </c>
      <c r="H2858" t="str">
        <f>_xlfn.XLOOKUP(Orders_CLEAN[[#This Row],[ProductName]],Products[ProductName],Products[Category])</f>
        <v>Technology</v>
      </c>
      <c r="I2858" s="6">
        <f>_xlfn.XLOOKUP(Orders_CLEAN[[#This Row],[ProductID]],Products[ProductID],Products[Cost])</f>
        <v>329.45</v>
      </c>
      <c r="J2858">
        <v>10</v>
      </c>
      <c r="K2858" s="6">
        <v>709.62</v>
      </c>
      <c r="L2858" s="7">
        <v>0</v>
      </c>
      <c r="M2858" t="s">
        <v>13</v>
      </c>
      <c r="N2858" t="s">
        <v>47</v>
      </c>
      <c r="O2858" t="str">
        <f>_xlfn.XLOOKUP(Orders_CLEAN[[#This Row],[Region]],Region_lookup[RegionCode],Region_lookup[RegionName])</f>
        <v>Eastern Cape</v>
      </c>
      <c r="P2858" t="s">
        <v>58</v>
      </c>
      <c r="Q2858" t="str">
        <f>_xlfn.XLOOKUP(Orders_CLEAN[[#This Row],[EmployeeID]],Employees[EmployeeID],Employees[EmployeeName])</f>
        <v>Palesa Steyn</v>
      </c>
      <c r="R2858" s="8">
        <f>Orders_CLEAN[[#This Row],[Quantity]]*Orders_CLEAN[[#This Row],[UnitPrice]]*(1-Orders_CLEAN[[#This Row],[Discount]])</f>
        <v>7096.2</v>
      </c>
      <c r="S2858" s="8">
        <f>Orders_CLEAN[[#This Row],[Cost]]*Orders_CLEAN[[#This Row],[Quantity]]</f>
        <v>3294.5</v>
      </c>
      <c r="T2858" s="8">
        <f>Orders_CLEAN[[#This Row],[LineTotal]]-Orders_CLEAN[[#This Row],[LineCost]]</f>
        <v>3801.7</v>
      </c>
      <c r="U2858" s="8" t="str">
        <f>IFERROR(IF(Orders_CLEAN[[#This Row],[Profit]]/Orders_CLEAN[[#This Row],[LineTotal]]&gt;0.3, "High", IF(Orders_CLEAN[[#This Row],[Profit]]/Orders_CLEAN[[#This Row],[LineTotal]]&gt;=0.15, "Medium", "Low")), "Quantity Error!")</f>
        <v>High</v>
      </c>
      <c r="V2858" s="8" t="str">
        <f>IF(COUNTIF(Returns[OrderID], Orders_CLEAN[[#This Row],[OrderID]])&gt;0, "Yes", "No")</f>
        <v>No</v>
      </c>
      <c r="W2858" s="19">
        <f>IF(Orders_CLEAN[[#This Row],[Returned]]="Yes",1,0)</f>
        <v>0</v>
      </c>
    </row>
    <row r="2859" spans="1:23" x14ac:dyDescent="0.2">
      <c r="A2859" t="s">
        <v>3828</v>
      </c>
      <c r="B2859" s="5">
        <v>45384</v>
      </c>
      <c r="C2859" s="5" t="str">
        <f>IF(Orders_CLEAN[[#This Row],[Quantity]]="", "Quantity Error!", "Q"&amp;ROUNDUP(MONTH(Orders_CLEAN[[#This Row],[OrderDate]])/3,0))</f>
        <v>Q2</v>
      </c>
      <c r="D2859" t="s">
        <v>220</v>
      </c>
      <c r="E2859" t="str">
        <f>_xlfn.XLOOKUP(Orders_CLEAN[[#This Row],[CustomerID]],Customers[CustomerID],Customers[CustomerName])</f>
        <v>Kagiso Pretorius</v>
      </c>
      <c r="F2859" t="s">
        <v>114</v>
      </c>
      <c r="G2859" t="str">
        <f>_xlfn.XLOOKUP(Orders_CLEAN[[#This Row],[ProductID]],Products[ProductID],Products[ProductName])</f>
        <v>Staplers Model 4</v>
      </c>
      <c r="H2859" t="str">
        <f>_xlfn.XLOOKUP(Orders_CLEAN[[#This Row],[ProductName]],Products[ProductName],Products[Category])</f>
        <v>Office Supplies</v>
      </c>
      <c r="I2859" s="6">
        <f>_xlfn.XLOOKUP(Orders_CLEAN[[#This Row],[ProductID]],Products[ProductID],Products[Cost])</f>
        <v>465.76</v>
      </c>
      <c r="J2859">
        <v>1</v>
      </c>
      <c r="K2859" s="6">
        <v>906.25</v>
      </c>
      <c r="L2859" s="7">
        <v>0.05</v>
      </c>
      <c r="M2859" t="s">
        <v>27</v>
      </c>
      <c r="N2859" t="s">
        <v>14</v>
      </c>
      <c r="O2859" t="str">
        <f>_xlfn.XLOOKUP(Orders_CLEAN[[#This Row],[Region]],Region_lookup[RegionCode],Region_lookup[RegionName])</f>
        <v>Western Cape</v>
      </c>
      <c r="P2859" t="s">
        <v>82</v>
      </c>
      <c r="Q2859" t="str">
        <f>_xlfn.XLOOKUP(Orders_CLEAN[[#This Row],[EmployeeID]],Employees[EmployeeID],Employees[EmployeeName])</f>
        <v>Thabo Pretorius</v>
      </c>
      <c r="R2859" s="8">
        <f>Orders_CLEAN[[#This Row],[Quantity]]*Orders_CLEAN[[#This Row],[UnitPrice]]*(1-Orders_CLEAN[[#This Row],[Discount]])</f>
        <v>860.9375</v>
      </c>
      <c r="S2859" s="8">
        <f>Orders_CLEAN[[#This Row],[Cost]]*Orders_CLEAN[[#This Row],[Quantity]]</f>
        <v>465.76</v>
      </c>
      <c r="T2859" s="8">
        <f>Orders_CLEAN[[#This Row],[LineTotal]]-Orders_CLEAN[[#This Row],[LineCost]]</f>
        <v>395.17750000000001</v>
      </c>
      <c r="U2859" s="8" t="str">
        <f>IFERROR(IF(Orders_CLEAN[[#This Row],[Profit]]/Orders_CLEAN[[#This Row],[LineTotal]]&gt;0.3, "High", IF(Orders_CLEAN[[#This Row],[Profit]]/Orders_CLEAN[[#This Row],[LineTotal]]&gt;=0.15, "Medium", "Low")), "Quantity Error!")</f>
        <v>High</v>
      </c>
      <c r="V2859" s="8" t="str">
        <f>IF(COUNTIF(Returns[OrderID], Orders_CLEAN[[#This Row],[OrderID]])&gt;0, "Yes", "No")</f>
        <v>No</v>
      </c>
      <c r="W2859" s="19">
        <f>IF(Orders_CLEAN[[#This Row],[Returned]]="Yes",1,0)</f>
        <v>0</v>
      </c>
    </row>
    <row r="2860" spans="1:23" x14ac:dyDescent="0.2">
      <c r="A2860" t="s">
        <v>3829</v>
      </c>
      <c r="B2860" s="5">
        <v>45835</v>
      </c>
      <c r="C2860" s="5" t="str">
        <f>IF(Orders_CLEAN[[#This Row],[Quantity]]="", "Quantity Error!", "Q"&amp;ROUNDUP(MONTH(Orders_CLEAN[[#This Row],[OrderDate]])/3,0))</f>
        <v>Q2</v>
      </c>
      <c r="D2860" t="s">
        <v>154</v>
      </c>
      <c r="E2860" t="str">
        <f>_xlfn.XLOOKUP(Orders_CLEAN[[#This Row],[CustomerID]],Customers[CustomerID],Customers[CustomerName])</f>
        <v>Nomvula Mahlangu</v>
      </c>
      <c r="F2860" t="s">
        <v>216</v>
      </c>
      <c r="G2860" t="str">
        <f>_xlfn.XLOOKUP(Orders_CLEAN[[#This Row],[ProductID]],Products[ProductID],Products[ProductName])</f>
        <v>Pens Model 1</v>
      </c>
      <c r="H2860" t="str">
        <f>_xlfn.XLOOKUP(Orders_CLEAN[[#This Row],[ProductName]],Products[ProductName],Products[Category])</f>
        <v>Office Supplies</v>
      </c>
      <c r="I2860" s="6">
        <f>_xlfn.XLOOKUP(Orders_CLEAN[[#This Row],[ProductID]],Products[ProductID],Products[Cost])</f>
        <v>640.09</v>
      </c>
      <c r="J2860">
        <v>9</v>
      </c>
      <c r="K2860" s="6">
        <v>1169.26</v>
      </c>
      <c r="L2860" s="7">
        <v>0.2</v>
      </c>
      <c r="M2860" t="s">
        <v>27</v>
      </c>
      <c r="N2860" t="s">
        <v>31</v>
      </c>
      <c r="O2860" t="str">
        <f>_xlfn.XLOOKUP(Orders_CLEAN[[#This Row],[Region]],Region_lookup[RegionCode],Region_lookup[RegionName])</f>
        <v>Gauteng</v>
      </c>
      <c r="P2860" t="s">
        <v>52</v>
      </c>
      <c r="Q2860" t="str">
        <f>_xlfn.XLOOKUP(Orders_CLEAN[[#This Row],[EmployeeID]],Employees[EmployeeID],Employees[EmployeeName])</f>
        <v>Precious Mbatha</v>
      </c>
      <c r="R2860" s="8">
        <f>Orders_CLEAN[[#This Row],[Quantity]]*Orders_CLEAN[[#This Row],[UnitPrice]]*(1-Orders_CLEAN[[#This Row],[Discount]])</f>
        <v>8418.6720000000005</v>
      </c>
      <c r="S2860" s="8">
        <f>Orders_CLEAN[[#This Row],[Cost]]*Orders_CLEAN[[#This Row],[Quantity]]</f>
        <v>5760.81</v>
      </c>
      <c r="T2860" s="8">
        <f>Orders_CLEAN[[#This Row],[LineTotal]]-Orders_CLEAN[[#This Row],[LineCost]]</f>
        <v>2657.8620000000001</v>
      </c>
      <c r="U2860" s="8" t="str">
        <f>IFERROR(IF(Orders_CLEAN[[#This Row],[Profit]]/Orders_CLEAN[[#This Row],[LineTotal]]&gt;0.3, "High", IF(Orders_CLEAN[[#This Row],[Profit]]/Orders_CLEAN[[#This Row],[LineTotal]]&gt;=0.15, "Medium", "Low")), "Quantity Error!")</f>
        <v>High</v>
      </c>
      <c r="V2860" s="8" t="str">
        <f>IF(COUNTIF(Returns[OrderID], Orders_CLEAN[[#This Row],[OrderID]])&gt;0, "Yes", "No")</f>
        <v>No</v>
      </c>
      <c r="W2860" s="19">
        <f>IF(Orders_CLEAN[[#This Row],[Returned]]="Yes",1,0)</f>
        <v>0</v>
      </c>
    </row>
    <row r="2861" spans="1:23" x14ac:dyDescent="0.2">
      <c r="A2861" t="s">
        <v>3830</v>
      </c>
      <c r="B2861" s="5">
        <v>45431</v>
      </c>
      <c r="C2861" s="5" t="str">
        <f>IF(Orders_CLEAN[[#This Row],[Quantity]]="", "Quantity Error!", "Q"&amp;ROUNDUP(MONTH(Orders_CLEAN[[#This Row],[OrderDate]])/3,0))</f>
        <v>Q2</v>
      </c>
      <c r="D2861" t="s">
        <v>123</v>
      </c>
      <c r="E2861" t="str">
        <f>_xlfn.XLOOKUP(Orders_CLEAN[[#This Row],[CustomerID]],Customers[CustomerID],Customers[CustomerName])</f>
        <v>Nomvula Steyn</v>
      </c>
      <c r="F2861" t="s">
        <v>413</v>
      </c>
      <c r="G2861" t="str">
        <f>_xlfn.XLOOKUP(Orders_CLEAN[[#This Row],[ProductID]],Products[ProductID],Products[ProductName])</f>
        <v>Monitors Model 4</v>
      </c>
      <c r="H2861" t="str">
        <f>_xlfn.XLOOKUP(Orders_CLEAN[[#This Row],[ProductName]],Products[ProductName],Products[Category])</f>
        <v>Technology</v>
      </c>
      <c r="I2861" s="6">
        <f>_xlfn.XLOOKUP(Orders_CLEAN[[#This Row],[ProductID]],Products[ProductID],Products[Cost])</f>
        <v>365.65</v>
      </c>
      <c r="J2861">
        <v>8</v>
      </c>
      <c r="K2861" s="6">
        <v>689.97</v>
      </c>
      <c r="L2861" s="7">
        <v>0.05</v>
      </c>
      <c r="M2861" t="s">
        <v>27</v>
      </c>
      <c r="N2861" t="s">
        <v>31</v>
      </c>
      <c r="O2861" t="str">
        <f>_xlfn.XLOOKUP(Orders_CLEAN[[#This Row],[Region]],Region_lookup[RegionCode],Region_lookup[RegionName])</f>
        <v>Gauteng</v>
      </c>
      <c r="P2861" t="s">
        <v>52</v>
      </c>
      <c r="Q2861" t="str">
        <f>_xlfn.XLOOKUP(Orders_CLEAN[[#This Row],[EmployeeID]],Employees[EmployeeID],Employees[EmployeeName])</f>
        <v>Precious Mbatha</v>
      </c>
      <c r="R2861" s="8">
        <f>Orders_CLEAN[[#This Row],[Quantity]]*Orders_CLEAN[[#This Row],[UnitPrice]]*(1-Orders_CLEAN[[#This Row],[Discount]])</f>
        <v>5243.7719999999999</v>
      </c>
      <c r="S2861" s="8">
        <f>Orders_CLEAN[[#This Row],[Cost]]*Orders_CLEAN[[#This Row],[Quantity]]</f>
        <v>2925.2</v>
      </c>
      <c r="T2861" s="8">
        <f>Orders_CLEAN[[#This Row],[LineTotal]]-Orders_CLEAN[[#This Row],[LineCost]]</f>
        <v>2318.5720000000001</v>
      </c>
      <c r="U2861" s="8" t="str">
        <f>IFERROR(IF(Orders_CLEAN[[#This Row],[Profit]]/Orders_CLEAN[[#This Row],[LineTotal]]&gt;0.3, "High", IF(Orders_CLEAN[[#This Row],[Profit]]/Orders_CLEAN[[#This Row],[LineTotal]]&gt;=0.15, "Medium", "Low")), "Quantity Error!")</f>
        <v>High</v>
      </c>
      <c r="V2861" s="8" t="str">
        <f>IF(COUNTIF(Returns[OrderID], Orders_CLEAN[[#This Row],[OrderID]])&gt;0, "Yes", "No")</f>
        <v>No</v>
      </c>
      <c r="W2861" s="19">
        <f>IF(Orders_CLEAN[[#This Row],[Returned]]="Yes",1,0)</f>
        <v>0</v>
      </c>
    </row>
    <row r="2862" spans="1:23" x14ac:dyDescent="0.2">
      <c r="A2862" t="s">
        <v>3831</v>
      </c>
      <c r="B2862" s="5">
        <v>45292</v>
      </c>
      <c r="C2862" s="5" t="str">
        <f>IF(Orders_CLEAN[[#This Row],[Quantity]]="", "Quantity Error!", "Q"&amp;ROUNDUP(MONTH(Orders_CLEAN[[#This Row],[OrderDate]])/3,0))</f>
        <v>Q1</v>
      </c>
      <c r="D2862" t="s">
        <v>72</v>
      </c>
      <c r="E2862" t="str">
        <f>_xlfn.XLOOKUP(Orders_CLEAN[[#This Row],[CustomerID]],Customers[CustomerID],Customers[CustomerName])</f>
        <v>Francois Botha</v>
      </c>
      <c r="F2862" t="s">
        <v>46</v>
      </c>
      <c r="G2862" t="str">
        <f>_xlfn.XLOOKUP(Orders_CLEAN[[#This Row],[ProductID]],Products[ProductID],Products[ProductName])</f>
        <v>Tables Model 4</v>
      </c>
      <c r="H2862" t="str">
        <f>_xlfn.XLOOKUP(Orders_CLEAN[[#This Row],[ProductName]],Products[ProductName],Products[Category])</f>
        <v>Furniture</v>
      </c>
      <c r="I2862" s="6">
        <f>_xlfn.XLOOKUP(Orders_CLEAN[[#This Row],[ProductID]],Products[ProductID],Products[Cost])</f>
        <v>707.97</v>
      </c>
      <c r="J2862">
        <v>8</v>
      </c>
      <c r="K2862" s="6">
        <v>1262.55</v>
      </c>
      <c r="L2862" s="7">
        <v>0</v>
      </c>
      <c r="M2862" t="s">
        <v>27</v>
      </c>
      <c r="N2862" t="s">
        <v>47</v>
      </c>
      <c r="O2862" t="str">
        <f>_xlfn.XLOOKUP(Orders_CLEAN[[#This Row],[Region]],Region_lookup[RegionCode],Region_lookup[RegionName])</f>
        <v>Eastern Cape</v>
      </c>
      <c r="P2862" t="s">
        <v>48</v>
      </c>
      <c r="Q2862" t="str">
        <f>_xlfn.XLOOKUP(Orders_CLEAN[[#This Row],[EmployeeID]],Employees[EmployeeID],Employees[EmployeeName])</f>
        <v>Sipho Ndlovu</v>
      </c>
      <c r="R2862" s="8">
        <f>Orders_CLEAN[[#This Row],[Quantity]]*Orders_CLEAN[[#This Row],[UnitPrice]]*(1-Orders_CLEAN[[#This Row],[Discount]])</f>
        <v>10100.4</v>
      </c>
      <c r="S2862" s="8">
        <f>Orders_CLEAN[[#This Row],[Cost]]*Orders_CLEAN[[#This Row],[Quantity]]</f>
        <v>5663.76</v>
      </c>
      <c r="T2862" s="8">
        <f>Orders_CLEAN[[#This Row],[LineTotal]]-Orders_CLEAN[[#This Row],[LineCost]]</f>
        <v>4436.6399999999994</v>
      </c>
      <c r="U2862" s="8" t="str">
        <f>IFERROR(IF(Orders_CLEAN[[#This Row],[Profit]]/Orders_CLEAN[[#This Row],[LineTotal]]&gt;0.3, "High", IF(Orders_CLEAN[[#This Row],[Profit]]/Orders_CLEAN[[#This Row],[LineTotal]]&gt;=0.15, "Medium", "Low")), "Quantity Error!")</f>
        <v>High</v>
      </c>
      <c r="V2862" s="8" t="str">
        <f>IF(COUNTIF(Returns[OrderID], Orders_CLEAN[[#This Row],[OrderID]])&gt;0, "Yes", "No")</f>
        <v>No</v>
      </c>
      <c r="W2862" s="19">
        <f>IF(Orders_CLEAN[[#This Row],[Returned]]="Yes",1,0)</f>
        <v>0</v>
      </c>
    </row>
    <row r="2863" spans="1:23" x14ac:dyDescent="0.2">
      <c r="A2863" t="s">
        <v>3832</v>
      </c>
      <c r="B2863" s="5">
        <v>45432</v>
      </c>
      <c r="C2863" s="5" t="str">
        <f>IF(Orders_CLEAN[[#This Row],[Quantity]]="", "Quantity Error!", "Q"&amp;ROUNDUP(MONTH(Orders_CLEAN[[#This Row],[OrderDate]])/3,0))</f>
        <v>Q2</v>
      </c>
      <c r="D2863" t="s">
        <v>303</v>
      </c>
      <c r="E2863" t="str">
        <f>_xlfn.XLOOKUP(Orders_CLEAN[[#This Row],[CustomerID]],Customers[CustomerID],Customers[CustomerName])</f>
        <v>Chantelle Pretorius</v>
      </c>
      <c r="F2863" t="s">
        <v>81</v>
      </c>
      <c r="G2863" t="str">
        <f>_xlfn.XLOOKUP(Orders_CLEAN[[#This Row],[ProductID]],Products[ProductID],Products[ProductName])</f>
        <v>Envelopes Model 2</v>
      </c>
      <c r="H2863" t="str">
        <f>_xlfn.XLOOKUP(Orders_CLEAN[[#This Row],[ProductName]],Products[ProductName],Products[Category])</f>
        <v>Office Supplies</v>
      </c>
      <c r="I2863" s="6">
        <f>_xlfn.XLOOKUP(Orders_CLEAN[[#This Row],[ProductID]],Products[ProductID],Products[Cost])</f>
        <v>599.25</v>
      </c>
      <c r="J2863">
        <v>5</v>
      </c>
      <c r="K2863" s="6">
        <v>849.05</v>
      </c>
      <c r="L2863" s="7">
        <v>0.05</v>
      </c>
      <c r="M2863" t="s">
        <v>27</v>
      </c>
      <c r="N2863" t="s">
        <v>14</v>
      </c>
      <c r="O2863" t="str">
        <f>_xlfn.XLOOKUP(Orders_CLEAN[[#This Row],[Region]],Region_lookup[RegionCode],Region_lookup[RegionName])</f>
        <v>Western Cape</v>
      </c>
      <c r="P2863" t="s">
        <v>93</v>
      </c>
      <c r="Q2863" t="str">
        <f>_xlfn.XLOOKUP(Orders_CLEAN[[#This Row],[EmployeeID]],Employees[EmployeeID],Employees[EmployeeName])</f>
        <v>Anja Zulu</v>
      </c>
      <c r="R2863" s="8">
        <f>Orders_CLEAN[[#This Row],[Quantity]]*Orders_CLEAN[[#This Row],[UnitPrice]]*(1-Orders_CLEAN[[#This Row],[Discount]])</f>
        <v>4032.9874999999997</v>
      </c>
      <c r="S2863" s="8">
        <f>Orders_CLEAN[[#This Row],[Cost]]*Orders_CLEAN[[#This Row],[Quantity]]</f>
        <v>2996.25</v>
      </c>
      <c r="T2863" s="8">
        <f>Orders_CLEAN[[#This Row],[LineTotal]]-Orders_CLEAN[[#This Row],[LineCost]]</f>
        <v>1036.7374999999997</v>
      </c>
      <c r="U2863" s="8" t="str">
        <f>IFERROR(IF(Orders_CLEAN[[#This Row],[Profit]]/Orders_CLEAN[[#This Row],[LineTotal]]&gt;0.3, "High", IF(Orders_CLEAN[[#This Row],[Profit]]/Orders_CLEAN[[#This Row],[LineTotal]]&gt;=0.15, "Medium", "Low")), "Quantity Error!")</f>
        <v>Medium</v>
      </c>
      <c r="V2863" s="8" t="str">
        <f>IF(COUNTIF(Returns[OrderID], Orders_CLEAN[[#This Row],[OrderID]])&gt;0, "Yes", "No")</f>
        <v>No</v>
      </c>
      <c r="W2863" s="19">
        <f>IF(Orders_CLEAN[[#This Row],[Returned]]="Yes",1,0)</f>
        <v>0</v>
      </c>
    </row>
    <row r="2864" spans="1:23" x14ac:dyDescent="0.2">
      <c r="A2864" t="s">
        <v>3833</v>
      </c>
      <c r="B2864" s="5">
        <v>45523</v>
      </c>
      <c r="C2864" s="5" t="str">
        <f>IF(Orders_CLEAN[[#This Row],[Quantity]]="", "Quantity Error!", "Q"&amp;ROUNDUP(MONTH(Orders_CLEAN[[#This Row],[OrderDate]])/3,0))</f>
        <v>Q3</v>
      </c>
      <c r="D2864" t="s">
        <v>177</v>
      </c>
      <c r="E2864" t="str">
        <f>_xlfn.XLOOKUP(Orders_CLEAN[[#This Row],[CustomerID]],Customers[CustomerID],Customers[CustomerName])</f>
        <v>Zanele Pretorius</v>
      </c>
      <c r="F2864" t="s">
        <v>26</v>
      </c>
      <c r="G2864" t="str">
        <f>_xlfn.XLOOKUP(Orders_CLEAN[[#This Row],[ProductID]],Products[ProductID],Products[ProductName])</f>
        <v>Bookcases Model 3</v>
      </c>
      <c r="H2864" t="str">
        <f>_xlfn.XLOOKUP(Orders_CLEAN[[#This Row],[ProductName]],Products[ProductName],Products[Category])</f>
        <v>Furniture</v>
      </c>
      <c r="I2864" s="6">
        <f>_xlfn.XLOOKUP(Orders_CLEAN[[#This Row],[ProductID]],Products[ProductID],Products[Cost])</f>
        <v>431.57</v>
      </c>
      <c r="J2864">
        <v>5</v>
      </c>
      <c r="K2864" s="6">
        <v>725.92</v>
      </c>
      <c r="L2864" s="7">
        <v>0.05</v>
      </c>
      <c r="M2864" t="s">
        <v>13</v>
      </c>
      <c r="N2864" t="s">
        <v>14</v>
      </c>
      <c r="O2864" t="str">
        <f>_xlfn.XLOOKUP(Orders_CLEAN[[#This Row],[Region]],Region_lookup[RegionCode],Region_lookup[RegionName])</f>
        <v>Western Cape</v>
      </c>
      <c r="P2864" t="s">
        <v>93</v>
      </c>
      <c r="Q2864" t="str">
        <f>_xlfn.XLOOKUP(Orders_CLEAN[[#This Row],[EmployeeID]],Employees[EmployeeID],Employees[EmployeeName])</f>
        <v>Anja Zulu</v>
      </c>
      <c r="R2864" s="8">
        <f>Orders_CLEAN[[#This Row],[Quantity]]*Orders_CLEAN[[#This Row],[UnitPrice]]*(1-Orders_CLEAN[[#This Row],[Discount]])</f>
        <v>3448.12</v>
      </c>
      <c r="S2864" s="8">
        <f>Orders_CLEAN[[#This Row],[Cost]]*Orders_CLEAN[[#This Row],[Quantity]]</f>
        <v>2157.85</v>
      </c>
      <c r="T2864" s="8">
        <f>Orders_CLEAN[[#This Row],[LineTotal]]-Orders_CLEAN[[#This Row],[LineCost]]</f>
        <v>1290.27</v>
      </c>
      <c r="U2864" s="8" t="str">
        <f>IFERROR(IF(Orders_CLEAN[[#This Row],[Profit]]/Orders_CLEAN[[#This Row],[LineTotal]]&gt;0.3, "High", IF(Orders_CLEAN[[#This Row],[Profit]]/Orders_CLEAN[[#This Row],[LineTotal]]&gt;=0.15, "Medium", "Low")), "Quantity Error!")</f>
        <v>High</v>
      </c>
      <c r="V2864" s="8" t="str">
        <f>IF(COUNTIF(Returns[OrderID], Orders_CLEAN[[#This Row],[OrderID]])&gt;0, "Yes", "No")</f>
        <v>No</v>
      </c>
      <c r="W2864" s="19">
        <f>IF(Orders_CLEAN[[#This Row],[Returned]]="Yes",1,0)</f>
        <v>0</v>
      </c>
    </row>
    <row r="2865" spans="1:23" x14ac:dyDescent="0.2">
      <c r="A2865" t="s">
        <v>3835</v>
      </c>
      <c r="B2865" s="5">
        <v>45701</v>
      </c>
      <c r="C2865" s="5" t="str">
        <f>IF(Orders_CLEAN[[#This Row],[Quantity]]="", "Quantity Error!", "Q"&amp;ROUNDUP(MONTH(Orders_CLEAN[[#This Row],[OrderDate]])/3,0))</f>
        <v>Q1</v>
      </c>
      <c r="D2865" t="s">
        <v>87</v>
      </c>
      <c r="E2865" t="str">
        <f>_xlfn.XLOOKUP(Orders_CLEAN[[#This Row],[CustomerID]],Customers[CustomerID],Customers[CustomerName])</f>
        <v>Lerato Botha</v>
      </c>
      <c r="F2865" t="s">
        <v>100</v>
      </c>
      <c r="G2865" t="str">
        <f>_xlfn.XLOOKUP(Orders_CLEAN[[#This Row],[ProductID]],Products[ProductID],Products[ProductName])</f>
        <v>Printers Model 1</v>
      </c>
      <c r="H2865" t="str">
        <f>_xlfn.XLOOKUP(Orders_CLEAN[[#This Row],[ProductName]],Products[ProductName],Products[Category])</f>
        <v>Technology</v>
      </c>
      <c r="I2865" s="6">
        <f>_xlfn.XLOOKUP(Orders_CLEAN[[#This Row],[ProductID]],Products[ProductID],Products[Cost])</f>
        <v>595.79999999999995</v>
      </c>
      <c r="J2865">
        <v>8</v>
      </c>
      <c r="K2865" s="6">
        <v>1280.18</v>
      </c>
      <c r="L2865" s="7">
        <v>0.2</v>
      </c>
      <c r="M2865" t="s">
        <v>36</v>
      </c>
      <c r="N2865" t="s">
        <v>31</v>
      </c>
      <c r="O2865" t="str">
        <f>_xlfn.XLOOKUP(Orders_CLEAN[[#This Row],[Region]],Region_lookup[RegionCode],Region_lookup[RegionName])</f>
        <v>Gauteng</v>
      </c>
      <c r="P2865" t="s">
        <v>52</v>
      </c>
      <c r="Q2865" t="str">
        <f>_xlfn.XLOOKUP(Orders_CLEAN[[#This Row],[EmployeeID]],Employees[EmployeeID],Employees[EmployeeName])</f>
        <v>Precious Mbatha</v>
      </c>
      <c r="R2865" s="8">
        <f>Orders_CLEAN[[#This Row],[Quantity]]*Orders_CLEAN[[#This Row],[UnitPrice]]*(1-Orders_CLEAN[[#This Row],[Discount]])</f>
        <v>8193.152</v>
      </c>
      <c r="S2865" s="8">
        <f>Orders_CLEAN[[#This Row],[Cost]]*Orders_CLEAN[[#This Row],[Quantity]]</f>
        <v>4766.3999999999996</v>
      </c>
      <c r="T2865" s="8">
        <f>Orders_CLEAN[[#This Row],[LineTotal]]-Orders_CLEAN[[#This Row],[LineCost]]</f>
        <v>3426.7520000000004</v>
      </c>
      <c r="U2865" s="8" t="str">
        <f>IFERROR(IF(Orders_CLEAN[[#This Row],[Profit]]/Orders_CLEAN[[#This Row],[LineTotal]]&gt;0.3, "High", IF(Orders_CLEAN[[#This Row],[Profit]]/Orders_CLEAN[[#This Row],[LineTotal]]&gt;=0.15, "Medium", "Low")), "Quantity Error!")</f>
        <v>High</v>
      </c>
      <c r="V2865" s="8" t="str">
        <f>IF(COUNTIF(Returns[OrderID], Orders_CLEAN[[#This Row],[OrderID]])&gt;0, "Yes", "No")</f>
        <v>No</v>
      </c>
      <c r="W2865" s="19">
        <f>IF(Orders_CLEAN[[#This Row],[Returned]]="Yes",1,0)</f>
        <v>0</v>
      </c>
    </row>
    <row r="2866" spans="1:23" x14ac:dyDescent="0.2">
      <c r="A2866" t="s">
        <v>3837</v>
      </c>
      <c r="B2866" s="5">
        <v>45740</v>
      </c>
      <c r="C2866" s="5" t="str">
        <f>IF(Orders_CLEAN[[#This Row],[Quantity]]="", "Quantity Error!", "Q"&amp;ROUNDUP(MONTH(Orders_CLEAN[[#This Row],[OrderDate]])/3,0))</f>
        <v>Q1</v>
      </c>
      <c r="D2866" t="s">
        <v>342</v>
      </c>
      <c r="E2866" t="str">
        <f>_xlfn.XLOOKUP(Orders_CLEAN[[#This Row],[CustomerID]],Customers[CustomerID],Customers[CustomerName])</f>
        <v>Nomsa Sithole</v>
      </c>
      <c r="F2866" t="s">
        <v>51</v>
      </c>
      <c r="G2866" t="str">
        <f>_xlfn.XLOOKUP(Orders_CLEAN[[#This Row],[ProductID]],Products[ProductID],Products[ProductName])</f>
        <v>Bookcases Model 4</v>
      </c>
      <c r="H2866" t="str">
        <f>_xlfn.XLOOKUP(Orders_CLEAN[[#This Row],[ProductName]],Products[ProductName],Products[Category])</f>
        <v>Furniture</v>
      </c>
      <c r="I2866" s="6">
        <f>_xlfn.XLOOKUP(Orders_CLEAN[[#This Row],[ProductID]],Products[ProductID],Products[Cost])</f>
        <v>539.9</v>
      </c>
      <c r="J2866">
        <v>4</v>
      </c>
      <c r="K2866" s="6">
        <v>1019.72</v>
      </c>
      <c r="L2866" s="7">
        <v>0.2</v>
      </c>
      <c r="M2866" t="s">
        <v>27</v>
      </c>
      <c r="N2866" t="s">
        <v>21</v>
      </c>
      <c r="O2866" t="str">
        <f>_xlfn.XLOOKUP(Orders_CLEAN[[#This Row],[Region]],Region_lookup[RegionCode],Region_lookup[RegionName])</f>
        <v>KwaZulu-Natal</v>
      </c>
      <c r="P2866" t="s">
        <v>97</v>
      </c>
      <c r="Q2866" t="str">
        <f>_xlfn.XLOOKUP(Orders_CLEAN[[#This Row],[EmployeeID]],Employees[EmployeeID],Employees[EmployeeName])</f>
        <v>Bongani Sithole</v>
      </c>
      <c r="R2866" s="8">
        <f>Orders_CLEAN[[#This Row],[Quantity]]*Orders_CLEAN[[#This Row],[UnitPrice]]*(1-Orders_CLEAN[[#This Row],[Discount]])</f>
        <v>3263.1040000000003</v>
      </c>
      <c r="S2866" s="8">
        <f>Orders_CLEAN[[#This Row],[Cost]]*Orders_CLEAN[[#This Row],[Quantity]]</f>
        <v>2159.6</v>
      </c>
      <c r="T2866" s="8">
        <f>Orders_CLEAN[[#This Row],[LineTotal]]-Orders_CLEAN[[#This Row],[LineCost]]</f>
        <v>1103.5040000000004</v>
      </c>
      <c r="U2866" s="8" t="str">
        <f>IFERROR(IF(Orders_CLEAN[[#This Row],[Profit]]/Orders_CLEAN[[#This Row],[LineTotal]]&gt;0.3, "High", IF(Orders_CLEAN[[#This Row],[Profit]]/Orders_CLEAN[[#This Row],[LineTotal]]&gt;=0.15, "Medium", "Low")), "Quantity Error!")</f>
        <v>High</v>
      </c>
      <c r="V2866" s="8" t="str">
        <f>IF(COUNTIF(Returns[OrderID], Orders_CLEAN[[#This Row],[OrderID]])&gt;0, "Yes", "No")</f>
        <v>No</v>
      </c>
      <c r="W2866" s="19">
        <f>IF(Orders_CLEAN[[#This Row],[Returned]]="Yes",1,0)</f>
        <v>0</v>
      </c>
    </row>
    <row r="2867" spans="1:23" x14ac:dyDescent="0.2">
      <c r="A2867" t="s">
        <v>3838</v>
      </c>
      <c r="B2867" s="5">
        <v>45375</v>
      </c>
      <c r="C2867" s="5" t="str">
        <f>IF(Orders_CLEAN[[#This Row],[Quantity]]="", "Quantity Error!", "Q"&amp;ROUNDUP(MONTH(Orders_CLEAN[[#This Row],[OrderDate]])/3,0))</f>
        <v>Q1</v>
      </c>
      <c r="D2867" t="s">
        <v>557</v>
      </c>
      <c r="E2867" t="str">
        <f>_xlfn.XLOOKUP(Orders_CLEAN[[#This Row],[CustomerID]],Customers[CustomerID],Customers[CustomerName])</f>
        <v>Deon Venter</v>
      </c>
      <c r="F2867" t="s">
        <v>199</v>
      </c>
      <c r="G2867" t="str">
        <f>_xlfn.XLOOKUP(Orders_CLEAN[[#This Row],[ProductID]],Products[ProductID],Products[ProductName])</f>
        <v>Pens Model 2</v>
      </c>
      <c r="H2867" t="str">
        <f>_xlfn.XLOOKUP(Orders_CLEAN[[#This Row],[ProductName]],Products[ProductName],Products[Category])</f>
        <v>Office Supplies</v>
      </c>
      <c r="I2867" s="6">
        <f>_xlfn.XLOOKUP(Orders_CLEAN[[#This Row],[ProductID]],Products[ProductID],Products[Cost])</f>
        <v>285.10000000000002</v>
      </c>
      <c r="J2867">
        <v>9</v>
      </c>
      <c r="K2867" s="6">
        <v>528.79999999999995</v>
      </c>
      <c r="L2867" s="7">
        <v>0</v>
      </c>
      <c r="M2867" t="s">
        <v>13</v>
      </c>
      <c r="N2867" t="s">
        <v>14</v>
      </c>
      <c r="O2867" t="str">
        <f>_xlfn.XLOOKUP(Orders_CLEAN[[#This Row],[Region]],Region_lookup[RegionCode],Region_lookup[RegionName])</f>
        <v>Western Cape</v>
      </c>
      <c r="P2867" t="s">
        <v>15</v>
      </c>
      <c r="Q2867" t="str">
        <f>_xlfn.XLOOKUP(Orders_CLEAN[[#This Row],[EmployeeID]],Employees[EmployeeID],Employees[EmployeeName])</f>
        <v>Anja Fourie</v>
      </c>
      <c r="R2867" s="8">
        <f>Orders_CLEAN[[#This Row],[Quantity]]*Orders_CLEAN[[#This Row],[UnitPrice]]*(1-Orders_CLEAN[[#This Row],[Discount]])</f>
        <v>4759.2</v>
      </c>
      <c r="S2867" s="8">
        <f>Orders_CLEAN[[#This Row],[Cost]]*Orders_CLEAN[[#This Row],[Quantity]]</f>
        <v>2565.9</v>
      </c>
      <c r="T2867" s="8">
        <f>Orders_CLEAN[[#This Row],[LineTotal]]-Orders_CLEAN[[#This Row],[LineCost]]</f>
        <v>2193.2999999999997</v>
      </c>
      <c r="U2867" s="8" t="str">
        <f>IFERROR(IF(Orders_CLEAN[[#This Row],[Profit]]/Orders_CLEAN[[#This Row],[LineTotal]]&gt;0.3, "High", IF(Orders_CLEAN[[#This Row],[Profit]]/Orders_CLEAN[[#This Row],[LineTotal]]&gt;=0.15, "Medium", "Low")), "Quantity Error!")</f>
        <v>High</v>
      </c>
      <c r="V2867" s="8" t="str">
        <f>IF(COUNTIF(Returns[OrderID], Orders_CLEAN[[#This Row],[OrderID]])&gt;0, "Yes", "No")</f>
        <v>No</v>
      </c>
      <c r="W2867" s="19">
        <f>IF(Orders_CLEAN[[#This Row],[Returned]]="Yes",1,0)</f>
        <v>0</v>
      </c>
    </row>
    <row r="2868" spans="1:23" x14ac:dyDescent="0.2">
      <c r="A2868" t="s">
        <v>3839</v>
      </c>
      <c r="B2868" s="5">
        <v>45336</v>
      </c>
      <c r="C2868" s="5" t="str">
        <f>IF(Orders_CLEAN[[#This Row],[Quantity]]="", "Quantity Error!", "Q"&amp;ROUNDUP(MONTH(Orders_CLEAN[[#This Row],[OrderDate]])/3,0))</f>
        <v>Q1</v>
      </c>
      <c r="D2868" t="s">
        <v>490</v>
      </c>
      <c r="E2868" t="str">
        <f>_xlfn.XLOOKUP(Orders_CLEAN[[#This Row],[CustomerID]],Customers[CustomerID],Customers[CustomerName])</f>
        <v>Pieter Dlamini</v>
      </c>
      <c r="F2868" t="s">
        <v>30</v>
      </c>
      <c r="G2868" t="str">
        <f>_xlfn.XLOOKUP(Orders_CLEAN[[#This Row],[ProductID]],Products[ProductID],Products[ProductName])</f>
        <v>Paper Model 4</v>
      </c>
      <c r="H2868" t="str">
        <f>_xlfn.XLOOKUP(Orders_CLEAN[[#This Row],[ProductName]],Products[ProductName],Products[Category])</f>
        <v>Office Supplies</v>
      </c>
      <c r="I2868" s="6">
        <f>_xlfn.XLOOKUP(Orders_CLEAN[[#This Row],[ProductID]],Products[ProductID],Products[Cost])</f>
        <v>528.29</v>
      </c>
      <c r="J2868">
        <v>2</v>
      </c>
      <c r="K2868" s="6">
        <v>798.12</v>
      </c>
      <c r="L2868" s="7">
        <v>0</v>
      </c>
      <c r="M2868" t="s">
        <v>27</v>
      </c>
      <c r="N2868" t="s">
        <v>47</v>
      </c>
      <c r="O2868" t="str">
        <f>_xlfn.XLOOKUP(Orders_CLEAN[[#This Row],[Region]],Region_lookup[RegionCode],Region_lookup[RegionName])</f>
        <v>Eastern Cape</v>
      </c>
      <c r="P2868" t="s">
        <v>75</v>
      </c>
      <c r="Q2868" t="str">
        <f>_xlfn.XLOOKUP(Orders_CLEAN[[#This Row],[EmployeeID]],Employees[EmployeeID],Employees[EmployeeName])</f>
        <v>Francois Steyn</v>
      </c>
      <c r="R2868" s="8">
        <f>Orders_CLEAN[[#This Row],[Quantity]]*Orders_CLEAN[[#This Row],[UnitPrice]]*(1-Orders_CLEAN[[#This Row],[Discount]])</f>
        <v>1596.24</v>
      </c>
      <c r="S2868" s="8">
        <f>Orders_CLEAN[[#This Row],[Cost]]*Orders_CLEAN[[#This Row],[Quantity]]</f>
        <v>1056.58</v>
      </c>
      <c r="T2868" s="8">
        <f>Orders_CLEAN[[#This Row],[LineTotal]]-Orders_CLEAN[[#This Row],[LineCost]]</f>
        <v>539.66000000000008</v>
      </c>
      <c r="U2868" s="8" t="str">
        <f>IFERROR(IF(Orders_CLEAN[[#This Row],[Profit]]/Orders_CLEAN[[#This Row],[LineTotal]]&gt;0.3, "High", IF(Orders_CLEAN[[#This Row],[Profit]]/Orders_CLEAN[[#This Row],[LineTotal]]&gt;=0.15, "Medium", "Low")), "Quantity Error!")</f>
        <v>High</v>
      </c>
      <c r="V2868" s="8" t="str">
        <f>IF(COUNTIF(Returns[OrderID], Orders_CLEAN[[#This Row],[OrderID]])&gt;0, "Yes", "No")</f>
        <v>No</v>
      </c>
      <c r="W2868" s="19">
        <f>IF(Orders_CLEAN[[#This Row],[Returned]]="Yes",1,0)</f>
        <v>0</v>
      </c>
    </row>
    <row r="2869" spans="1:23" x14ac:dyDescent="0.2">
      <c r="A2869" t="s">
        <v>3840</v>
      </c>
      <c r="B2869" s="5">
        <v>45663</v>
      </c>
      <c r="C2869" s="5" t="str">
        <f>IF(Orders_CLEAN[[#This Row],[Quantity]]="", "Quantity Error!", "Q"&amp;ROUNDUP(MONTH(Orders_CLEAN[[#This Row],[OrderDate]])/3,0))</f>
        <v>Q1</v>
      </c>
      <c r="D2869" t="s">
        <v>336</v>
      </c>
      <c r="E2869" t="str">
        <f>_xlfn.XLOOKUP(Orders_CLEAN[[#This Row],[CustomerID]],Customers[CustomerID],Customers[CustomerName])</f>
        <v>Sipho Steyn</v>
      </c>
      <c r="F2869" t="s">
        <v>81</v>
      </c>
      <c r="G2869" t="str">
        <f>_xlfn.XLOOKUP(Orders_CLEAN[[#This Row],[ProductID]],Products[ProductID],Products[ProductName])</f>
        <v>Envelopes Model 2</v>
      </c>
      <c r="H2869" t="str">
        <f>_xlfn.XLOOKUP(Orders_CLEAN[[#This Row],[ProductName]],Products[ProductName],Products[Category])</f>
        <v>Office Supplies</v>
      </c>
      <c r="I2869" s="6">
        <f>_xlfn.XLOOKUP(Orders_CLEAN[[#This Row],[ProductID]],Products[ProductID],Products[Cost])</f>
        <v>599.25</v>
      </c>
      <c r="J2869">
        <v>12</v>
      </c>
      <c r="K2869" s="6">
        <v>849.05</v>
      </c>
      <c r="L2869" s="7">
        <v>0.1</v>
      </c>
      <c r="M2869" t="s">
        <v>13</v>
      </c>
      <c r="N2869" t="s">
        <v>21</v>
      </c>
      <c r="O2869" t="str">
        <f>_xlfn.XLOOKUP(Orders_CLEAN[[#This Row],[Region]],Region_lookup[RegionCode],Region_lookup[RegionName])</f>
        <v>KwaZulu-Natal</v>
      </c>
      <c r="P2869" t="s">
        <v>22</v>
      </c>
      <c r="Q2869" t="str">
        <f>_xlfn.XLOOKUP(Orders_CLEAN[[#This Row],[EmployeeID]],Employees[EmployeeID],Employees[EmployeeName])</f>
        <v>Thabo Le Roux</v>
      </c>
      <c r="R2869" s="8">
        <f>Orders_CLEAN[[#This Row],[Quantity]]*Orders_CLEAN[[#This Row],[UnitPrice]]*(1-Orders_CLEAN[[#This Row],[Discount]])</f>
        <v>9169.74</v>
      </c>
      <c r="S2869" s="8">
        <f>Orders_CLEAN[[#This Row],[Cost]]*Orders_CLEAN[[#This Row],[Quantity]]</f>
        <v>7191</v>
      </c>
      <c r="T2869" s="8">
        <f>Orders_CLEAN[[#This Row],[LineTotal]]-Orders_CLEAN[[#This Row],[LineCost]]</f>
        <v>1978.7399999999998</v>
      </c>
      <c r="U2869" s="8" t="str">
        <f>IFERROR(IF(Orders_CLEAN[[#This Row],[Profit]]/Orders_CLEAN[[#This Row],[LineTotal]]&gt;0.3, "High", IF(Orders_CLEAN[[#This Row],[Profit]]/Orders_CLEAN[[#This Row],[LineTotal]]&gt;=0.15, "Medium", "Low")), "Quantity Error!")</f>
        <v>Medium</v>
      </c>
      <c r="V2869" s="8" t="str">
        <f>IF(COUNTIF(Returns[OrderID], Orders_CLEAN[[#This Row],[OrderID]])&gt;0, "Yes", "No")</f>
        <v>No</v>
      </c>
      <c r="W2869" s="19">
        <f>IF(Orders_CLEAN[[#This Row],[Returned]]="Yes",1,0)</f>
        <v>0</v>
      </c>
    </row>
    <row r="2870" spans="1:23" x14ac:dyDescent="0.2">
      <c r="A2870" t="s">
        <v>3841</v>
      </c>
      <c r="B2870" s="5">
        <v>45468</v>
      </c>
      <c r="C2870" s="5" t="str">
        <f>IF(Orders_CLEAN[[#This Row],[Quantity]]="", "Quantity Error!", "Q"&amp;ROUNDUP(MONTH(Orders_CLEAN[[#This Row],[OrderDate]])/3,0))</f>
        <v>Q2</v>
      </c>
      <c r="D2870" t="s">
        <v>392</v>
      </c>
      <c r="E2870" t="str">
        <f>_xlfn.XLOOKUP(Orders_CLEAN[[#This Row],[CustomerID]],Customers[CustomerID],Customers[CustomerName])</f>
        <v>Johan Fourie</v>
      </c>
      <c r="F2870" t="s">
        <v>124</v>
      </c>
      <c r="G2870" t="str">
        <f>_xlfn.XLOOKUP(Orders_CLEAN[[#This Row],[ProductID]],Products[ProductID],Products[ProductName])</f>
        <v>Binders Model 2</v>
      </c>
      <c r="H2870" t="str">
        <f>_xlfn.XLOOKUP(Orders_CLEAN[[#This Row],[ProductName]],Products[ProductName],Products[Category])</f>
        <v>Office Supplies</v>
      </c>
      <c r="I2870" s="6">
        <f>_xlfn.XLOOKUP(Orders_CLEAN[[#This Row],[ProductID]],Products[ProductID],Products[Cost])</f>
        <v>597.01</v>
      </c>
      <c r="J2870">
        <v>1</v>
      </c>
      <c r="K2870" s="6">
        <v>774.08</v>
      </c>
      <c r="L2870" s="7">
        <v>0</v>
      </c>
      <c r="M2870" t="s">
        <v>27</v>
      </c>
      <c r="N2870" t="s">
        <v>47</v>
      </c>
      <c r="O2870" t="str">
        <f>_xlfn.XLOOKUP(Orders_CLEAN[[#This Row],[Region]],Region_lookup[RegionCode],Region_lookup[RegionName])</f>
        <v>Eastern Cape</v>
      </c>
      <c r="P2870" t="s">
        <v>48</v>
      </c>
      <c r="Q2870" t="str">
        <f>_xlfn.XLOOKUP(Orders_CLEAN[[#This Row],[EmployeeID]],Employees[EmployeeID],Employees[EmployeeName])</f>
        <v>Sipho Ndlovu</v>
      </c>
      <c r="R2870" s="8">
        <f>Orders_CLEAN[[#This Row],[Quantity]]*Orders_CLEAN[[#This Row],[UnitPrice]]*(1-Orders_CLEAN[[#This Row],[Discount]])</f>
        <v>774.08</v>
      </c>
      <c r="S2870" s="8">
        <f>Orders_CLEAN[[#This Row],[Cost]]*Orders_CLEAN[[#This Row],[Quantity]]</f>
        <v>597.01</v>
      </c>
      <c r="T2870" s="8">
        <f>Orders_CLEAN[[#This Row],[LineTotal]]-Orders_CLEAN[[#This Row],[LineCost]]</f>
        <v>177.07000000000005</v>
      </c>
      <c r="U2870" s="8" t="str">
        <f>IFERROR(IF(Orders_CLEAN[[#This Row],[Profit]]/Orders_CLEAN[[#This Row],[LineTotal]]&gt;0.3, "High", IF(Orders_CLEAN[[#This Row],[Profit]]/Orders_CLEAN[[#This Row],[LineTotal]]&gt;=0.15, "Medium", "Low")), "Quantity Error!")</f>
        <v>Medium</v>
      </c>
      <c r="V2870" s="8" t="str">
        <f>IF(COUNTIF(Returns[OrderID], Orders_CLEAN[[#This Row],[OrderID]])&gt;0, "Yes", "No")</f>
        <v>No</v>
      </c>
      <c r="W2870" s="19">
        <f>IF(Orders_CLEAN[[#This Row],[Returned]]="Yes",1,0)</f>
        <v>0</v>
      </c>
    </row>
    <row r="2871" spans="1:23" x14ac:dyDescent="0.2">
      <c r="A2871" t="s">
        <v>3842</v>
      </c>
      <c r="B2871" s="5">
        <v>45521</v>
      </c>
      <c r="C2871" s="5" t="str">
        <f>IF(Orders_CLEAN[[#This Row],[Quantity]]="", "Quantity Error!", "Q"&amp;ROUNDUP(MONTH(Orders_CLEAN[[#This Row],[OrderDate]])/3,0))</f>
        <v>Q3</v>
      </c>
      <c r="D2871" t="s">
        <v>846</v>
      </c>
      <c r="E2871" t="str">
        <f>_xlfn.XLOOKUP(Orders_CLEAN[[#This Row],[CustomerID]],Customers[CustomerID],Customers[CustomerName])</f>
        <v>Kagiso Nkosi</v>
      </c>
      <c r="F2871" t="s">
        <v>78</v>
      </c>
      <c r="G2871" t="str">
        <f>_xlfn.XLOOKUP(Orders_CLEAN[[#This Row],[ProductID]],Products[ProductID],Products[ProductName])</f>
        <v>Desks Model 3</v>
      </c>
      <c r="H2871" t="str">
        <f>_xlfn.XLOOKUP(Orders_CLEAN[[#This Row],[ProductName]],Products[ProductName],Products[Category])</f>
        <v>Furniture</v>
      </c>
      <c r="I2871" s="6">
        <f>_xlfn.XLOOKUP(Orders_CLEAN[[#This Row],[ProductID]],Products[ProductID],Products[Cost])</f>
        <v>388.07</v>
      </c>
      <c r="J2871">
        <v>8</v>
      </c>
      <c r="K2871" s="6">
        <v>782.41</v>
      </c>
      <c r="L2871" s="7">
        <v>0</v>
      </c>
      <c r="M2871" t="s">
        <v>36</v>
      </c>
      <c r="N2871" t="s">
        <v>14</v>
      </c>
      <c r="O2871" t="str">
        <f>_xlfn.XLOOKUP(Orders_CLEAN[[#This Row],[Region]],Region_lookup[RegionCode],Region_lookup[RegionName])</f>
        <v>Western Cape</v>
      </c>
      <c r="P2871" t="s">
        <v>82</v>
      </c>
      <c r="Q2871" t="str">
        <f>_xlfn.XLOOKUP(Orders_CLEAN[[#This Row],[EmployeeID]],Employees[EmployeeID],Employees[EmployeeName])</f>
        <v>Thabo Pretorius</v>
      </c>
      <c r="R2871" s="8">
        <f>Orders_CLEAN[[#This Row],[Quantity]]*Orders_CLEAN[[#This Row],[UnitPrice]]*(1-Orders_CLEAN[[#This Row],[Discount]])</f>
        <v>6259.28</v>
      </c>
      <c r="S2871" s="8">
        <f>Orders_CLEAN[[#This Row],[Cost]]*Orders_CLEAN[[#This Row],[Quantity]]</f>
        <v>3104.56</v>
      </c>
      <c r="T2871" s="8">
        <f>Orders_CLEAN[[#This Row],[LineTotal]]-Orders_CLEAN[[#This Row],[LineCost]]</f>
        <v>3154.72</v>
      </c>
      <c r="U2871" s="8" t="str">
        <f>IFERROR(IF(Orders_CLEAN[[#This Row],[Profit]]/Orders_CLEAN[[#This Row],[LineTotal]]&gt;0.3, "High", IF(Orders_CLEAN[[#This Row],[Profit]]/Orders_CLEAN[[#This Row],[LineTotal]]&gt;=0.15, "Medium", "Low")), "Quantity Error!")</f>
        <v>High</v>
      </c>
      <c r="V2871" s="8" t="str">
        <f>IF(COUNTIF(Returns[OrderID], Orders_CLEAN[[#This Row],[OrderID]])&gt;0, "Yes", "No")</f>
        <v>No</v>
      </c>
      <c r="W2871" s="19">
        <f>IF(Orders_CLEAN[[#This Row],[Returned]]="Yes",1,0)</f>
        <v>0</v>
      </c>
    </row>
    <row r="2872" spans="1:23" x14ac:dyDescent="0.2">
      <c r="A2872" t="s">
        <v>3843</v>
      </c>
      <c r="B2872" s="5">
        <v>45543</v>
      </c>
      <c r="C2872" s="5" t="str">
        <f>IF(Orders_CLEAN[[#This Row],[Quantity]]="", "Quantity Error!", "Q"&amp;ROUNDUP(MONTH(Orders_CLEAN[[#This Row],[OrderDate]])/3,0))</f>
        <v>Q3</v>
      </c>
      <c r="D2872" t="s">
        <v>254</v>
      </c>
      <c r="E2872" t="str">
        <f>_xlfn.XLOOKUP(Orders_CLEAN[[#This Row],[CustomerID]],Customers[CustomerID],Customers[CustomerName])</f>
        <v>Werner Sithole</v>
      </c>
      <c r="F2872" t="s">
        <v>61</v>
      </c>
      <c r="G2872" t="str">
        <f>_xlfn.XLOOKUP(Orders_CLEAN[[#This Row],[ProductID]],Products[ProductID],Products[ProductName])</f>
        <v>Laptops Model 4</v>
      </c>
      <c r="H2872" t="str">
        <f>_xlfn.XLOOKUP(Orders_CLEAN[[#This Row],[ProductName]],Products[ProductName],Products[Category])</f>
        <v>Technology</v>
      </c>
      <c r="I2872" s="6">
        <f>_xlfn.XLOOKUP(Orders_CLEAN[[#This Row],[ProductID]],Products[ProductID],Products[Cost])</f>
        <v>329.6</v>
      </c>
      <c r="J2872">
        <v>8</v>
      </c>
      <c r="K2872" s="6">
        <v>455.77</v>
      </c>
      <c r="L2872" s="7">
        <v>0.15</v>
      </c>
      <c r="M2872" t="s">
        <v>27</v>
      </c>
      <c r="N2872" t="s">
        <v>21</v>
      </c>
      <c r="O2872" t="str">
        <f>_xlfn.XLOOKUP(Orders_CLEAN[[#This Row],[Region]],Region_lookup[RegionCode],Region_lookup[RegionName])</f>
        <v>KwaZulu-Natal</v>
      </c>
      <c r="P2872" t="s">
        <v>170</v>
      </c>
      <c r="Q2872" t="str">
        <f>_xlfn.XLOOKUP(Orders_CLEAN[[#This Row],[EmployeeID]],Employees[EmployeeID],Employees[EmployeeName])</f>
        <v>Nomvula Le Roux</v>
      </c>
      <c r="R2872" s="8">
        <f>Orders_CLEAN[[#This Row],[Quantity]]*Orders_CLEAN[[#This Row],[UnitPrice]]*(1-Orders_CLEAN[[#This Row],[Discount]])</f>
        <v>3099.2359999999999</v>
      </c>
      <c r="S2872" s="8">
        <f>Orders_CLEAN[[#This Row],[Cost]]*Orders_CLEAN[[#This Row],[Quantity]]</f>
        <v>2636.8</v>
      </c>
      <c r="T2872" s="8">
        <f>Orders_CLEAN[[#This Row],[LineTotal]]-Orders_CLEAN[[#This Row],[LineCost]]</f>
        <v>462.43599999999969</v>
      </c>
      <c r="U2872" s="8" t="str">
        <f>IFERROR(IF(Orders_CLEAN[[#This Row],[Profit]]/Orders_CLEAN[[#This Row],[LineTotal]]&gt;0.3, "High", IF(Orders_CLEAN[[#This Row],[Profit]]/Orders_CLEAN[[#This Row],[LineTotal]]&gt;=0.15, "Medium", "Low")), "Quantity Error!")</f>
        <v>Low</v>
      </c>
      <c r="V2872" s="8" t="str">
        <f>IF(COUNTIF(Returns[OrderID], Orders_CLEAN[[#This Row],[OrderID]])&gt;0, "Yes", "No")</f>
        <v>No</v>
      </c>
      <c r="W2872" s="19">
        <f>IF(Orders_CLEAN[[#This Row],[Returned]]="Yes",1,0)</f>
        <v>0</v>
      </c>
    </row>
    <row r="2873" spans="1:23" x14ac:dyDescent="0.2">
      <c r="A2873" t="s">
        <v>3844</v>
      </c>
      <c r="B2873" s="5">
        <v>45551</v>
      </c>
      <c r="C2873" s="5" t="str">
        <f>IF(Orders_CLEAN[[#This Row],[Quantity]]="", "Quantity Error!", "Q"&amp;ROUNDUP(MONTH(Orders_CLEAN[[#This Row],[OrderDate]])/3,0))</f>
        <v>Q3</v>
      </c>
      <c r="D2873" t="s">
        <v>975</v>
      </c>
      <c r="E2873" t="str">
        <f>_xlfn.XLOOKUP(Orders_CLEAN[[#This Row],[CustomerID]],Customers[CustomerID],Customers[CustomerName])</f>
        <v>Chantelle Kruger</v>
      </c>
      <c r="F2873" t="s">
        <v>417</v>
      </c>
      <c r="G2873" t="str">
        <f>_xlfn.XLOOKUP(Orders_CLEAN[[#This Row],[ProductID]],Products[ProductID],Products[ProductName])</f>
        <v>Staplers Model 1</v>
      </c>
      <c r="H2873" t="str">
        <f>_xlfn.XLOOKUP(Orders_CLEAN[[#This Row],[ProductName]],Products[ProductName],Products[Category])</f>
        <v>Office Supplies</v>
      </c>
      <c r="I2873" s="6">
        <f>_xlfn.XLOOKUP(Orders_CLEAN[[#This Row],[ProductID]],Products[ProductID],Products[Cost])</f>
        <v>671.48</v>
      </c>
      <c r="J2873">
        <v>10</v>
      </c>
      <c r="K2873" s="6">
        <v>1240.1099999999999</v>
      </c>
      <c r="L2873" s="7">
        <v>0</v>
      </c>
      <c r="M2873" t="s">
        <v>36</v>
      </c>
      <c r="N2873" t="s">
        <v>21</v>
      </c>
      <c r="O2873" t="str">
        <f>_xlfn.XLOOKUP(Orders_CLEAN[[#This Row],[Region]],Region_lookup[RegionCode],Region_lookup[RegionName])</f>
        <v>KwaZulu-Natal</v>
      </c>
      <c r="P2873" t="s">
        <v>22</v>
      </c>
      <c r="Q2873" t="str">
        <f>_xlfn.XLOOKUP(Orders_CLEAN[[#This Row],[EmployeeID]],Employees[EmployeeID],Employees[EmployeeName])</f>
        <v>Thabo Le Roux</v>
      </c>
      <c r="R2873" s="8">
        <f>Orders_CLEAN[[#This Row],[Quantity]]*Orders_CLEAN[[#This Row],[UnitPrice]]*(1-Orders_CLEAN[[#This Row],[Discount]])</f>
        <v>12401.099999999999</v>
      </c>
      <c r="S2873" s="8">
        <f>Orders_CLEAN[[#This Row],[Cost]]*Orders_CLEAN[[#This Row],[Quantity]]</f>
        <v>6714.8</v>
      </c>
      <c r="T2873" s="8">
        <f>Orders_CLEAN[[#This Row],[LineTotal]]-Orders_CLEAN[[#This Row],[LineCost]]</f>
        <v>5686.2999999999984</v>
      </c>
      <c r="U2873" s="8" t="str">
        <f>IFERROR(IF(Orders_CLEAN[[#This Row],[Profit]]/Orders_CLEAN[[#This Row],[LineTotal]]&gt;0.3, "High", IF(Orders_CLEAN[[#This Row],[Profit]]/Orders_CLEAN[[#This Row],[LineTotal]]&gt;=0.15, "Medium", "Low")), "Quantity Error!")</f>
        <v>High</v>
      </c>
      <c r="V2873" s="8" t="str">
        <f>IF(COUNTIF(Returns[OrderID], Orders_CLEAN[[#This Row],[OrderID]])&gt;0, "Yes", "No")</f>
        <v>No</v>
      </c>
      <c r="W2873" s="19">
        <f>IF(Orders_CLEAN[[#This Row],[Returned]]="Yes",1,0)</f>
        <v>0</v>
      </c>
    </row>
    <row r="2874" spans="1:23" x14ac:dyDescent="0.2">
      <c r="A2874" t="s">
        <v>3845</v>
      </c>
      <c r="B2874" s="5">
        <v>45476</v>
      </c>
      <c r="C2874" s="5" t="str">
        <f>IF(Orders_CLEAN[[#This Row],[Quantity]]="", "Quantity Error!", "Q"&amp;ROUNDUP(MONTH(Orders_CLEAN[[#This Row],[OrderDate]])/3,0))</f>
        <v>Q3</v>
      </c>
      <c r="D2874" t="s">
        <v>254</v>
      </c>
      <c r="E2874" t="str">
        <f>_xlfn.XLOOKUP(Orders_CLEAN[[#This Row],[CustomerID]],Customers[CustomerID],Customers[CustomerName])</f>
        <v>Werner Sithole</v>
      </c>
      <c r="F2874" t="s">
        <v>96</v>
      </c>
      <c r="G2874" t="str">
        <f>_xlfn.XLOOKUP(Orders_CLEAN[[#This Row],[ProductID]],Products[ProductID],Products[ProductName])</f>
        <v>Desks Model 2</v>
      </c>
      <c r="H2874" t="str">
        <f>_xlfn.XLOOKUP(Orders_CLEAN[[#This Row],[ProductName]],Products[ProductName],Products[Category])</f>
        <v>Furniture</v>
      </c>
      <c r="I2874" s="6">
        <f>_xlfn.XLOOKUP(Orders_CLEAN[[#This Row],[ProductID]],Products[ProductID],Products[Cost])</f>
        <v>209.29</v>
      </c>
      <c r="J2874">
        <v>6</v>
      </c>
      <c r="K2874" s="6">
        <v>425.58</v>
      </c>
      <c r="L2874" s="7">
        <v>0.1</v>
      </c>
      <c r="M2874" t="s">
        <v>36</v>
      </c>
      <c r="N2874" t="s">
        <v>21</v>
      </c>
      <c r="O2874" t="str">
        <f>_xlfn.XLOOKUP(Orders_CLEAN[[#This Row],[Region]],Region_lookup[RegionCode],Region_lookup[RegionName])</f>
        <v>KwaZulu-Natal</v>
      </c>
      <c r="P2874" t="s">
        <v>97</v>
      </c>
      <c r="Q2874" t="str">
        <f>_xlfn.XLOOKUP(Orders_CLEAN[[#This Row],[EmployeeID]],Employees[EmployeeID],Employees[EmployeeName])</f>
        <v>Bongani Sithole</v>
      </c>
      <c r="R2874" s="8">
        <f>Orders_CLEAN[[#This Row],[Quantity]]*Orders_CLEAN[[#This Row],[UnitPrice]]*(1-Orders_CLEAN[[#This Row],[Discount]])</f>
        <v>2298.1320000000001</v>
      </c>
      <c r="S2874" s="8">
        <f>Orders_CLEAN[[#This Row],[Cost]]*Orders_CLEAN[[#This Row],[Quantity]]</f>
        <v>1255.74</v>
      </c>
      <c r="T2874" s="8">
        <f>Orders_CLEAN[[#This Row],[LineTotal]]-Orders_CLEAN[[#This Row],[LineCost]]</f>
        <v>1042.3920000000001</v>
      </c>
      <c r="U2874" s="8" t="str">
        <f>IFERROR(IF(Orders_CLEAN[[#This Row],[Profit]]/Orders_CLEAN[[#This Row],[LineTotal]]&gt;0.3, "High", IF(Orders_CLEAN[[#This Row],[Profit]]/Orders_CLEAN[[#This Row],[LineTotal]]&gt;=0.15, "Medium", "Low")), "Quantity Error!")</f>
        <v>High</v>
      </c>
      <c r="V2874" s="8" t="str">
        <f>IF(COUNTIF(Returns[OrderID], Orders_CLEAN[[#This Row],[OrderID]])&gt;0, "Yes", "No")</f>
        <v>No</v>
      </c>
      <c r="W2874" s="19">
        <f>IF(Orders_CLEAN[[#This Row],[Returned]]="Yes",1,0)</f>
        <v>0</v>
      </c>
    </row>
    <row r="2875" spans="1:23" x14ac:dyDescent="0.2">
      <c r="A2875" t="s">
        <v>3846</v>
      </c>
      <c r="B2875" s="5">
        <v>45324</v>
      </c>
      <c r="C2875" s="5" t="str">
        <f>IF(Orders_CLEAN[[#This Row],[Quantity]]="", "Quantity Error!", "Q"&amp;ROUNDUP(MONTH(Orders_CLEAN[[#This Row],[OrderDate]])/3,0))</f>
        <v>Q1</v>
      </c>
      <c r="D2875" t="s">
        <v>281</v>
      </c>
      <c r="E2875" t="str">
        <f>_xlfn.XLOOKUP(Orders_CLEAN[[#This Row],[CustomerID]],Customers[CustomerID],Customers[CustomerName])</f>
        <v>Pieter Khumalo</v>
      </c>
      <c r="F2875" t="s">
        <v>69</v>
      </c>
      <c r="G2875" t="str">
        <f>_xlfn.XLOOKUP(Orders_CLEAN[[#This Row],[ProductID]],Products[ProductID],Products[ProductName])</f>
        <v>Paper Model 2</v>
      </c>
      <c r="H2875" t="str">
        <f>_xlfn.XLOOKUP(Orders_CLEAN[[#This Row],[ProductName]],Products[ProductName],Products[Category])</f>
        <v>Office Supplies</v>
      </c>
      <c r="I2875" s="6">
        <f>_xlfn.XLOOKUP(Orders_CLEAN[[#This Row],[ProductID]],Products[ProductID],Products[Cost])</f>
        <v>461.98</v>
      </c>
      <c r="J2875">
        <v>9</v>
      </c>
      <c r="K2875" s="6">
        <v>1013.15</v>
      </c>
      <c r="L2875" s="7">
        <v>0.15</v>
      </c>
      <c r="M2875" t="s">
        <v>13</v>
      </c>
      <c r="N2875" t="s">
        <v>47</v>
      </c>
      <c r="O2875" t="str">
        <f>_xlfn.XLOOKUP(Orders_CLEAN[[#This Row],[Region]],Region_lookup[RegionCode],Region_lookup[RegionName])</f>
        <v>Eastern Cape</v>
      </c>
      <c r="P2875" t="s">
        <v>48</v>
      </c>
      <c r="Q2875" t="str">
        <f>_xlfn.XLOOKUP(Orders_CLEAN[[#This Row],[EmployeeID]],Employees[EmployeeID],Employees[EmployeeName])</f>
        <v>Sipho Ndlovu</v>
      </c>
      <c r="R2875" s="8">
        <f>Orders_CLEAN[[#This Row],[Quantity]]*Orders_CLEAN[[#This Row],[UnitPrice]]*(1-Orders_CLEAN[[#This Row],[Discount]])</f>
        <v>7750.5974999999999</v>
      </c>
      <c r="S2875" s="8">
        <f>Orders_CLEAN[[#This Row],[Cost]]*Orders_CLEAN[[#This Row],[Quantity]]</f>
        <v>4157.82</v>
      </c>
      <c r="T2875" s="8">
        <f>Orders_CLEAN[[#This Row],[LineTotal]]-Orders_CLEAN[[#This Row],[LineCost]]</f>
        <v>3592.7775000000001</v>
      </c>
      <c r="U2875" s="8" t="str">
        <f>IFERROR(IF(Orders_CLEAN[[#This Row],[Profit]]/Orders_CLEAN[[#This Row],[LineTotal]]&gt;0.3, "High", IF(Orders_CLEAN[[#This Row],[Profit]]/Orders_CLEAN[[#This Row],[LineTotal]]&gt;=0.15, "Medium", "Low")), "Quantity Error!")</f>
        <v>High</v>
      </c>
      <c r="V2875" s="8" t="str">
        <f>IF(COUNTIF(Returns[OrderID], Orders_CLEAN[[#This Row],[OrderID]])&gt;0, "Yes", "No")</f>
        <v>No</v>
      </c>
      <c r="W2875" s="19">
        <f>IF(Orders_CLEAN[[#This Row],[Returned]]="Yes",1,0)</f>
        <v>0</v>
      </c>
    </row>
    <row r="2876" spans="1:23" x14ac:dyDescent="0.2">
      <c r="A2876" t="s">
        <v>3847</v>
      </c>
      <c r="B2876" s="5">
        <v>45557</v>
      </c>
      <c r="C2876" s="5" t="str">
        <f>IF(Orders_CLEAN[[#This Row],[Quantity]]="", "Quantity Error!", "Q"&amp;ROUNDUP(MONTH(Orders_CLEAN[[#This Row],[OrderDate]])/3,0))</f>
        <v>Q3</v>
      </c>
      <c r="D2876" t="s">
        <v>467</v>
      </c>
      <c r="E2876" t="str">
        <f>_xlfn.XLOOKUP(Orders_CLEAN[[#This Row],[CustomerID]],Customers[CustomerID],Customers[CustomerName])</f>
        <v>Thabo Molefe</v>
      </c>
      <c r="F2876" t="s">
        <v>413</v>
      </c>
      <c r="G2876" t="str">
        <f>_xlfn.XLOOKUP(Orders_CLEAN[[#This Row],[ProductID]],Products[ProductID],Products[ProductName])</f>
        <v>Monitors Model 4</v>
      </c>
      <c r="H2876" t="str">
        <f>_xlfn.XLOOKUP(Orders_CLEAN[[#This Row],[ProductName]],Products[ProductName],Products[Category])</f>
        <v>Technology</v>
      </c>
      <c r="I2876" s="6">
        <f>_xlfn.XLOOKUP(Orders_CLEAN[[#This Row],[ProductID]],Products[ProductID],Products[Cost])</f>
        <v>365.65</v>
      </c>
      <c r="J2876">
        <v>5</v>
      </c>
      <c r="K2876" s="6">
        <v>689.97</v>
      </c>
      <c r="L2876" s="7">
        <v>0.1</v>
      </c>
      <c r="M2876" t="s">
        <v>36</v>
      </c>
      <c r="N2876" t="s">
        <v>47</v>
      </c>
      <c r="O2876" t="str">
        <f>_xlfn.XLOOKUP(Orders_CLEAN[[#This Row],[Region]],Region_lookup[RegionCode],Region_lookup[RegionName])</f>
        <v>Eastern Cape</v>
      </c>
      <c r="P2876" t="s">
        <v>48</v>
      </c>
      <c r="Q2876" t="str">
        <f>_xlfn.XLOOKUP(Orders_CLEAN[[#This Row],[EmployeeID]],Employees[EmployeeID],Employees[EmployeeName])</f>
        <v>Sipho Ndlovu</v>
      </c>
      <c r="R2876" s="8">
        <f>Orders_CLEAN[[#This Row],[Quantity]]*Orders_CLEAN[[#This Row],[UnitPrice]]*(1-Orders_CLEAN[[#This Row],[Discount]])</f>
        <v>3104.8650000000002</v>
      </c>
      <c r="S2876" s="8">
        <f>Orders_CLEAN[[#This Row],[Cost]]*Orders_CLEAN[[#This Row],[Quantity]]</f>
        <v>1828.25</v>
      </c>
      <c r="T2876" s="8">
        <f>Orders_CLEAN[[#This Row],[LineTotal]]-Orders_CLEAN[[#This Row],[LineCost]]</f>
        <v>1276.6150000000002</v>
      </c>
      <c r="U2876" s="8" t="str">
        <f>IFERROR(IF(Orders_CLEAN[[#This Row],[Profit]]/Orders_CLEAN[[#This Row],[LineTotal]]&gt;0.3, "High", IF(Orders_CLEAN[[#This Row],[Profit]]/Orders_CLEAN[[#This Row],[LineTotal]]&gt;=0.15, "Medium", "Low")), "Quantity Error!")</f>
        <v>High</v>
      </c>
      <c r="V2876" s="8" t="str">
        <f>IF(COUNTIF(Returns[OrderID], Orders_CLEAN[[#This Row],[OrderID]])&gt;0, "Yes", "No")</f>
        <v>No</v>
      </c>
      <c r="W2876" s="19">
        <f>IF(Orders_CLEAN[[#This Row],[Returned]]="Yes",1,0)</f>
        <v>0</v>
      </c>
    </row>
    <row r="2877" spans="1:23" x14ac:dyDescent="0.2">
      <c r="A2877" t="s">
        <v>3848</v>
      </c>
      <c r="B2877" s="5">
        <v>45750</v>
      </c>
      <c r="C2877" s="5" t="str">
        <f>IF(Orders_CLEAN[[#This Row],[Quantity]]="", "Quantity Error!", "Q"&amp;ROUNDUP(MONTH(Orders_CLEAN[[#This Row],[OrderDate]])/3,0))</f>
        <v>Q2</v>
      </c>
      <c r="D2877" t="s">
        <v>113</v>
      </c>
      <c r="E2877" t="str">
        <f>_xlfn.XLOOKUP(Orders_CLEAN[[#This Row],[CustomerID]],Customers[CustomerID],Customers[CustomerName])</f>
        <v>Johan Van Der Merwe</v>
      </c>
      <c r="F2877" t="s">
        <v>181</v>
      </c>
      <c r="G2877" t="str">
        <f>_xlfn.XLOOKUP(Orders_CLEAN[[#This Row],[ProductID]],Products[ProductID],Products[ProductName])</f>
        <v>Envelopes Model 1</v>
      </c>
      <c r="H2877" t="str">
        <f>_xlfn.XLOOKUP(Orders_CLEAN[[#This Row],[ProductName]],Products[ProductName],Products[Category])</f>
        <v>Office Supplies</v>
      </c>
      <c r="I2877" s="6">
        <f>_xlfn.XLOOKUP(Orders_CLEAN[[#This Row],[ProductID]],Products[ProductID],Products[Cost])</f>
        <v>76.66</v>
      </c>
      <c r="J2877">
        <v>2</v>
      </c>
      <c r="K2877" s="6">
        <v>117.32</v>
      </c>
      <c r="L2877" s="7">
        <v>0</v>
      </c>
      <c r="M2877" t="s">
        <v>27</v>
      </c>
      <c r="N2877" t="s">
        <v>14</v>
      </c>
      <c r="O2877" t="str">
        <f>_xlfn.XLOOKUP(Orders_CLEAN[[#This Row],[Region]],Region_lookup[RegionCode],Region_lookup[RegionName])</f>
        <v>Western Cape</v>
      </c>
      <c r="P2877" t="s">
        <v>82</v>
      </c>
      <c r="Q2877" t="str">
        <f>_xlfn.XLOOKUP(Orders_CLEAN[[#This Row],[EmployeeID]],Employees[EmployeeID],Employees[EmployeeName])</f>
        <v>Thabo Pretorius</v>
      </c>
      <c r="R2877" s="8">
        <f>Orders_CLEAN[[#This Row],[Quantity]]*Orders_CLEAN[[#This Row],[UnitPrice]]*(1-Orders_CLEAN[[#This Row],[Discount]])</f>
        <v>234.64</v>
      </c>
      <c r="S2877" s="8">
        <f>Orders_CLEAN[[#This Row],[Cost]]*Orders_CLEAN[[#This Row],[Quantity]]</f>
        <v>153.32</v>
      </c>
      <c r="T2877" s="8">
        <f>Orders_CLEAN[[#This Row],[LineTotal]]-Orders_CLEAN[[#This Row],[LineCost]]</f>
        <v>81.319999999999993</v>
      </c>
      <c r="U2877" s="8" t="str">
        <f>IFERROR(IF(Orders_CLEAN[[#This Row],[Profit]]/Orders_CLEAN[[#This Row],[LineTotal]]&gt;0.3, "High", IF(Orders_CLEAN[[#This Row],[Profit]]/Orders_CLEAN[[#This Row],[LineTotal]]&gt;=0.15, "Medium", "Low")), "Quantity Error!")</f>
        <v>High</v>
      </c>
      <c r="V2877" s="8" t="str">
        <f>IF(COUNTIF(Returns[OrderID], Orders_CLEAN[[#This Row],[OrderID]])&gt;0, "Yes", "No")</f>
        <v>No</v>
      </c>
      <c r="W2877" s="19">
        <f>IF(Orders_CLEAN[[#This Row],[Returned]]="Yes",1,0)</f>
        <v>0</v>
      </c>
    </row>
    <row r="2878" spans="1:23" x14ac:dyDescent="0.2">
      <c r="A2878" t="s">
        <v>3849</v>
      </c>
      <c r="B2878" s="5">
        <v>45305</v>
      </c>
      <c r="C2878" s="5" t="str">
        <f>IF(Orders_CLEAN[[#This Row],[Quantity]]="", "Quantity Error!", "Q"&amp;ROUNDUP(MONTH(Orders_CLEAN[[#This Row],[OrderDate]])/3,0))</f>
        <v>Q1</v>
      </c>
      <c r="D2878" t="s">
        <v>713</v>
      </c>
      <c r="E2878" t="str">
        <f>_xlfn.XLOOKUP(Orders_CLEAN[[#This Row],[CustomerID]],Customers[CustomerID],Customers[CustomerName])</f>
        <v>Bongani Le Roux</v>
      </c>
      <c r="F2878" t="s">
        <v>199</v>
      </c>
      <c r="G2878" t="str">
        <f>_xlfn.XLOOKUP(Orders_CLEAN[[#This Row],[ProductID]],Products[ProductID],Products[ProductName])</f>
        <v>Pens Model 2</v>
      </c>
      <c r="H2878" t="str">
        <f>_xlfn.XLOOKUP(Orders_CLEAN[[#This Row],[ProductName]],Products[ProductName],Products[Category])</f>
        <v>Office Supplies</v>
      </c>
      <c r="I2878" s="6">
        <f>_xlfn.XLOOKUP(Orders_CLEAN[[#This Row],[ProductID]],Products[ProductID],Products[Cost])</f>
        <v>285.10000000000002</v>
      </c>
      <c r="J2878">
        <v>2</v>
      </c>
      <c r="K2878" s="6">
        <v>528.79999999999995</v>
      </c>
      <c r="L2878" s="7">
        <v>0.15</v>
      </c>
      <c r="M2878" t="s">
        <v>62</v>
      </c>
      <c r="N2878" t="s">
        <v>31</v>
      </c>
      <c r="O2878" t="str">
        <f>_xlfn.XLOOKUP(Orders_CLEAN[[#This Row],[Region]],Region_lookup[RegionCode],Region_lookup[RegionName])</f>
        <v>Gauteng</v>
      </c>
      <c r="P2878" t="s">
        <v>43</v>
      </c>
      <c r="Q2878" t="str">
        <f>_xlfn.XLOOKUP(Orders_CLEAN[[#This Row],[EmployeeID]],Employees[EmployeeID],Employees[EmployeeName])</f>
        <v>Thabo Dlamini</v>
      </c>
      <c r="R2878" s="8">
        <f>Orders_CLEAN[[#This Row],[Quantity]]*Orders_CLEAN[[#This Row],[UnitPrice]]*(1-Orders_CLEAN[[#This Row],[Discount]])</f>
        <v>898.95999999999992</v>
      </c>
      <c r="S2878" s="8">
        <f>Orders_CLEAN[[#This Row],[Cost]]*Orders_CLEAN[[#This Row],[Quantity]]</f>
        <v>570.20000000000005</v>
      </c>
      <c r="T2878" s="8">
        <f>Orders_CLEAN[[#This Row],[LineTotal]]-Orders_CLEAN[[#This Row],[LineCost]]</f>
        <v>328.75999999999988</v>
      </c>
      <c r="U2878" s="8" t="str">
        <f>IFERROR(IF(Orders_CLEAN[[#This Row],[Profit]]/Orders_CLEAN[[#This Row],[LineTotal]]&gt;0.3, "High", IF(Orders_CLEAN[[#This Row],[Profit]]/Orders_CLEAN[[#This Row],[LineTotal]]&gt;=0.15, "Medium", "Low")), "Quantity Error!")</f>
        <v>High</v>
      </c>
      <c r="V2878" s="8" t="str">
        <f>IF(COUNTIF(Returns[OrderID], Orders_CLEAN[[#This Row],[OrderID]])&gt;0, "Yes", "No")</f>
        <v>No</v>
      </c>
      <c r="W2878" s="19">
        <f>IF(Orders_CLEAN[[#This Row],[Returned]]="Yes",1,0)</f>
        <v>0</v>
      </c>
    </row>
    <row r="2879" spans="1:23" x14ac:dyDescent="0.2">
      <c r="A2879" t="s">
        <v>3850</v>
      </c>
      <c r="B2879" s="5">
        <v>45354</v>
      </c>
      <c r="C2879" s="5" t="str">
        <f>IF(Orders_CLEAN[[#This Row],[Quantity]]="", "Quantity Error!", "Q"&amp;ROUNDUP(MONTH(Orders_CLEAN[[#This Row],[OrderDate]])/3,0))</f>
        <v>Q1</v>
      </c>
      <c r="D2879" t="s">
        <v>268</v>
      </c>
      <c r="E2879" t="str">
        <f>_xlfn.XLOOKUP(Orders_CLEAN[[#This Row],[CustomerID]],Customers[CustomerID],Customers[CustomerName])</f>
        <v>Palesa Steyn</v>
      </c>
      <c r="F2879" t="s">
        <v>30</v>
      </c>
      <c r="G2879" t="str">
        <f>_xlfn.XLOOKUP(Orders_CLEAN[[#This Row],[ProductID]],Products[ProductID],Products[ProductName])</f>
        <v>Paper Model 4</v>
      </c>
      <c r="H2879" t="str">
        <f>_xlfn.XLOOKUP(Orders_CLEAN[[#This Row],[ProductName]],Products[ProductName],Products[Category])</f>
        <v>Office Supplies</v>
      </c>
      <c r="I2879" s="6">
        <f>_xlfn.XLOOKUP(Orders_CLEAN[[#This Row],[ProductID]],Products[ProductID],Products[Cost])</f>
        <v>528.29</v>
      </c>
      <c r="J2879">
        <v>5</v>
      </c>
      <c r="K2879" s="6">
        <v>798.12</v>
      </c>
      <c r="L2879" s="7">
        <v>0</v>
      </c>
      <c r="M2879" t="s">
        <v>62</v>
      </c>
      <c r="N2879" t="s">
        <v>21</v>
      </c>
      <c r="O2879" t="str">
        <f>_xlfn.XLOOKUP(Orders_CLEAN[[#This Row],[Region]],Region_lookup[RegionCode],Region_lookup[RegionName])</f>
        <v>KwaZulu-Natal</v>
      </c>
      <c r="P2879" t="s">
        <v>22</v>
      </c>
      <c r="Q2879" t="str">
        <f>_xlfn.XLOOKUP(Orders_CLEAN[[#This Row],[EmployeeID]],Employees[EmployeeID],Employees[EmployeeName])</f>
        <v>Thabo Le Roux</v>
      </c>
      <c r="R2879" s="8">
        <f>Orders_CLEAN[[#This Row],[Quantity]]*Orders_CLEAN[[#This Row],[UnitPrice]]*(1-Orders_CLEAN[[#This Row],[Discount]])</f>
        <v>3990.6</v>
      </c>
      <c r="S2879" s="8">
        <f>Orders_CLEAN[[#This Row],[Cost]]*Orders_CLEAN[[#This Row],[Quantity]]</f>
        <v>2641.45</v>
      </c>
      <c r="T2879" s="8">
        <f>Orders_CLEAN[[#This Row],[LineTotal]]-Orders_CLEAN[[#This Row],[LineCost]]</f>
        <v>1349.15</v>
      </c>
      <c r="U2879" s="8" t="str">
        <f>IFERROR(IF(Orders_CLEAN[[#This Row],[Profit]]/Orders_CLEAN[[#This Row],[LineTotal]]&gt;0.3, "High", IF(Orders_CLEAN[[#This Row],[Profit]]/Orders_CLEAN[[#This Row],[LineTotal]]&gt;=0.15, "Medium", "Low")), "Quantity Error!")</f>
        <v>High</v>
      </c>
      <c r="V2879" s="8" t="str">
        <f>IF(COUNTIF(Returns[OrderID], Orders_CLEAN[[#This Row],[OrderID]])&gt;0, "Yes", "No")</f>
        <v>No</v>
      </c>
      <c r="W2879" s="19">
        <f>IF(Orders_CLEAN[[#This Row],[Returned]]="Yes",1,0)</f>
        <v>0</v>
      </c>
    </row>
    <row r="2880" spans="1:23" x14ac:dyDescent="0.2">
      <c r="A2880" t="s">
        <v>3851</v>
      </c>
      <c r="B2880" s="5">
        <v>45837</v>
      </c>
      <c r="C2880" s="5" t="str">
        <f>IF(Orders_CLEAN[[#This Row],[Quantity]]="", "Quantity Error!", "Q"&amp;ROUNDUP(MONTH(Orders_CLEAN[[#This Row],[OrderDate]])/3,0))</f>
        <v>Q2</v>
      </c>
      <c r="D2880" t="s">
        <v>458</v>
      </c>
      <c r="E2880" t="str">
        <f>_xlfn.XLOOKUP(Orders_CLEAN[[#This Row],[CustomerID]],Customers[CustomerID],Customers[CustomerName])</f>
        <v>Pieter Nkosi</v>
      </c>
      <c r="F2880" t="s">
        <v>69</v>
      </c>
      <c r="G2880" t="str">
        <f>_xlfn.XLOOKUP(Orders_CLEAN[[#This Row],[ProductID]],Products[ProductID],Products[ProductName])</f>
        <v>Paper Model 2</v>
      </c>
      <c r="H2880" t="str">
        <f>_xlfn.XLOOKUP(Orders_CLEAN[[#This Row],[ProductName]],Products[ProductName],Products[Category])</f>
        <v>Office Supplies</v>
      </c>
      <c r="I2880" s="6">
        <f>_xlfn.XLOOKUP(Orders_CLEAN[[#This Row],[ProductID]],Products[ProductID],Products[Cost])</f>
        <v>461.98</v>
      </c>
      <c r="J2880">
        <v>10</v>
      </c>
      <c r="K2880" s="6">
        <v>1013.15</v>
      </c>
      <c r="L2880" s="7">
        <v>0</v>
      </c>
      <c r="M2880" t="s">
        <v>36</v>
      </c>
      <c r="N2880" t="s">
        <v>31</v>
      </c>
      <c r="O2880" t="str">
        <f>_xlfn.XLOOKUP(Orders_CLEAN[[#This Row],[Region]],Region_lookup[RegionCode],Region_lookup[RegionName])</f>
        <v>Gauteng</v>
      </c>
      <c r="P2880" t="s">
        <v>52</v>
      </c>
      <c r="Q2880" t="str">
        <f>_xlfn.XLOOKUP(Orders_CLEAN[[#This Row],[EmployeeID]],Employees[EmployeeID],Employees[EmployeeName])</f>
        <v>Precious Mbatha</v>
      </c>
      <c r="R2880" s="8">
        <f>Orders_CLEAN[[#This Row],[Quantity]]*Orders_CLEAN[[#This Row],[UnitPrice]]*(1-Orders_CLEAN[[#This Row],[Discount]])</f>
        <v>10131.5</v>
      </c>
      <c r="S2880" s="8">
        <f>Orders_CLEAN[[#This Row],[Cost]]*Orders_CLEAN[[#This Row],[Quantity]]</f>
        <v>4619.8</v>
      </c>
      <c r="T2880" s="8">
        <f>Orders_CLEAN[[#This Row],[LineTotal]]-Orders_CLEAN[[#This Row],[LineCost]]</f>
        <v>5511.7</v>
      </c>
      <c r="U2880" s="8" t="str">
        <f>IFERROR(IF(Orders_CLEAN[[#This Row],[Profit]]/Orders_CLEAN[[#This Row],[LineTotal]]&gt;0.3, "High", IF(Orders_CLEAN[[#This Row],[Profit]]/Orders_CLEAN[[#This Row],[LineTotal]]&gt;=0.15, "Medium", "Low")), "Quantity Error!")</f>
        <v>High</v>
      </c>
      <c r="V2880" s="8" t="str">
        <f>IF(COUNTIF(Returns[OrderID], Orders_CLEAN[[#This Row],[OrderID]])&gt;0, "Yes", "No")</f>
        <v>No</v>
      </c>
      <c r="W2880" s="19">
        <f>IF(Orders_CLEAN[[#This Row],[Returned]]="Yes",1,0)</f>
        <v>0</v>
      </c>
    </row>
    <row r="2881" spans="1:23" x14ac:dyDescent="0.2">
      <c r="A2881" t="s">
        <v>3852</v>
      </c>
      <c r="B2881" s="5">
        <v>45376</v>
      </c>
      <c r="C2881" s="5" t="str">
        <f>IF(Orders_CLEAN[[#This Row],[Quantity]]="", "Quantity Error!", "Q"&amp;ROUNDUP(MONTH(Orders_CLEAN[[#This Row],[OrderDate]])/3,0))</f>
        <v>Q1</v>
      </c>
      <c r="D2881" t="s">
        <v>220</v>
      </c>
      <c r="E2881" t="str">
        <f>_xlfn.XLOOKUP(Orders_CLEAN[[#This Row],[CustomerID]],Customers[CustomerID],Customers[CustomerName])</f>
        <v>Kagiso Pretorius</v>
      </c>
      <c r="F2881" t="s">
        <v>61</v>
      </c>
      <c r="G2881" t="str">
        <f>_xlfn.XLOOKUP(Orders_CLEAN[[#This Row],[ProductID]],Products[ProductID],Products[ProductName])</f>
        <v>Laptops Model 4</v>
      </c>
      <c r="H2881" t="str">
        <f>_xlfn.XLOOKUP(Orders_CLEAN[[#This Row],[ProductName]],Products[ProductName],Products[Category])</f>
        <v>Technology</v>
      </c>
      <c r="I2881" s="6">
        <f>_xlfn.XLOOKUP(Orders_CLEAN[[#This Row],[ProductID]],Products[ProductID],Products[Cost])</f>
        <v>329.6</v>
      </c>
      <c r="J2881">
        <v>6</v>
      </c>
      <c r="K2881" s="6">
        <v>455.77</v>
      </c>
      <c r="L2881" s="7">
        <v>0</v>
      </c>
      <c r="M2881" t="s">
        <v>27</v>
      </c>
      <c r="N2881" t="s">
        <v>14</v>
      </c>
      <c r="O2881" t="str">
        <f>_xlfn.XLOOKUP(Orders_CLEAN[[#This Row],[Region]],Region_lookup[RegionCode],Region_lookup[RegionName])</f>
        <v>Western Cape</v>
      </c>
      <c r="P2881" t="s">
        <v>82</v>
      </c>
      <c r="Q2881" t="str">
        <f>_xlfn.XLOOKUP(Orders_CLEAN[[#This Row],[EmployeeID]],Employees[EmployeeID],Employees[EmployeeName])</f>
        <v>Thabo Pretorius</v>
      </c>
      <c r="R2881" s="8">
        <f>Orders_CLEAN[[#This Row],[Quantity]]*Orders_CLEAN[[#This Row],[UnitPrice]]*(1-Orders_CLEAN[[#This Row],[Discount]])</f>
        <v>2734.62</v>
      </c>
      <c r="S2881" s="8">
        <f>Orders_CLEAN[[#This Row],[Cost]]*Orders_CLEAN[[#This Row],[Quantity]]</f>
        <v>1977.6000000000001</v>
      </c>
      <c r="T2881" s="8">
        <f>Orders_CLEAN[[#This Row],[LineTotal]]-Orders_CLEAN[[#This Row],[LineCost]]</f>
        <v>757.01999999999975</v>
      </c>
      <c r="U2881" s="8" t="str">
        <f>IFERROR(IF(Orders_CLEAN[[#This Row],[Profit]]/Orders_CLEAN[[#This Row],[LineTotal]]&gt;0.3, "High", IF(Orders_CLEAN[[#This Row],[Profit]]/Orders_CLEAN[[#This Row],[LineTotal]]&gt;=0.15, "Medium", "Low")), "Quantity Error!")</f>
        <v>Medium</v>
      </c>
      <c r="V2881" s="8" t="str">
        <f>IF(COUNTIF(Returns[OrderID], Orders_CLEAN[[#This Row],[OrderID]])&gt;0, "Yes", "No")</f>
        <v>No</v>
      </c>
      <c r="W2881" s="19">
        <f>IF(Orders_CLEAN[[#This Row],[Returned]]="Yes",1,0)</f>
        <v>0</v>
      </c>
    </row>
    <row r="2882" spans="1:23" x14ac:dyDescent="0.2">
      <c r="A2882" t="s">
        <v>3853</v>
      </c>
      <c r="B2882" s="5">
        <v>45765</v>
      </c>
      <c r="C2882" s="5" t="str">
        <f>IF(Orders_CLEAN[[#This Row],[Quantity]]="", "Quantity Error!", "Q"&amp;ROUNDUP(MONTH(Orders_CLEAN[[#This Row],[OrderDate]])/3,0))</f>
        <v>Q2</v>
      </c>
      <c r="D2882" t="s">
        <v>589</v>
      </c>
      <c r="E2882" t="str">
        <f>_xlfn.XLOOKUP(Orders_CLEAN[[#This Row],[CustomerID]],Customers[CustomerID],Customers[CustomerName])</f>
        <v>Chantelle Mahlangu</v>
      </c>
      <c r="F2882" t="s">
        <v>96</v>
      </c>
      <c r="G2882" t="str">
        <f>_xlfn.XLOOKUP(Orders_CLEAN[[#This Row],[ProductID]],Products[ProductID],Products[ProductName])</f>
        <v>Desks Model 2</v>
      </c>
      <c r="H2882" t="str">
        <f>_xlfn.XLOOKUP(Orders_CLEAN[[#This Row],[ProductName]],Products[ProductName],Products[Category])</f>
        <v>Furniture</v>
      </c>
      <c r="I2882" s="6">
        <f>_xlfn.XLOOKUP(Orders_CLEAN[[#This Row],[ProductID]],Products[ProductID],Products[Cost])</f>
        <v>209.29</v>
      </c>
      <c r="J2882">
        <v>9</v>
      </c>
      <c r="K2882" s="6">
        <v>425.58</v>
      </c>
      <c r="L2882" s="7">
        <v>0.05</v>
      </c>
      <c r="M2882" t="s">
        <v>36</v>
      </c>
      <c r="N2882" t="s">
        <v>21</v>
      </c>
      <c r="O2882" t="str">
        <f>_xlfn.XLOOKUP(Orders_CLEAN[[#This Row],[Region]],Region_lookup[RegionCode],Region_lookup[RegionName])</f>
        <v>KwaZulu-Natal</v>
      </c>
      <c r="P2882" t="s">
        <v>22</v>
      </c>
      <c r="Q2882" t="str">
        <f>_xlfn.XLOOKUP(Orders_CLEAN[[#This Row],[EmployeeID]],Employees[EmployeeID],Employees[EmployeeName])</f>
        <v>Thabo Le Roux</v>
      </c>
      <c r="R2882" s="8">
        <f>Orders_CLEAN[[#This Row],[Quantity]]*Orders_CLEAN[[#This Row],[UnitPrice]]*(1-Orders_CLEAN[[#This Row],[Discount]])</f>
        <v>3638.7089999999998</v>
      </c>
      <c r="S2882" s="8">
        <f>Orders_CLEAN[[#This Row],[Cost]]*Orders_CLEAN[[#This Row],[Quantity]]</f>
        <v>1883.61</v>
      </c>
      <c r="T2882" s="8">
        <f>Orders_CLEAN[[#This Row],[LineTotal]]-Orders_CLEAN[[#This Row],[LineCost]]</f>
        <v>1755.0989999999999</v>
      </c>
      <c r="U2882" s="8" t="str">
        <f>IFERROR(IF(Orders_CLEAN[[#This Row],[Profit]]/Orders_CLEAN[[#This Row],[LineTotal]]&gt;0.3, "High", IF(Orders_CLEAN[[#This Row],[Profit]]/Orders_CLEAN[[#This Row],[LineTotal]]&gt;=0.15, "Medium", "Low")), "Quantity Error!")</f>
        <v>High</v>
      </c>
      <c r="V2882" s="8" t="str">
        <f>IF(COUNTIF(Returns[OrderID], Orders_CLEAN[[#This Row],[OrderID]])&gt;0, "Yes", "No")</f>
        <v>No</v>
      </c>
      <c r="W2882" s="19">
        <f>IF(Orders_CLEAN[[#This Row],[Returned]]="Yes",1,0)</f>
        <v>0</v>
      </c>
    </row>
    <row r="2883" spans="1:23" x14ac:dyDescent="0.2">
      <c r="A2883" t="s">
        <v>3854</v>
      </c>
      <c r="B2883" s="5">
        <v>45633</v>
      </c>
      <c r="C2883" s="5" t="str">
        <f>IF(Orders_CLEAN[[#This Row],[Quantity]]="", "Quantity Error!", "Q"&amp;ROUNDUP(MONTH(Orders_CLEAN[[#This Row],[OrderDate]])/3,0))</f>
        <v>Q4</v>
      </c>
      <c r="D2883" t="s">
        <v>50</v>
      </c>
      <c r="E2883" t="str">
        <f>_xlfn.XLOOKUP(Orders_CLEAN[[#This Row],[CustomerID]],Customers[CustomerID],Customers[CustomerName])</f>
        <v>Precious Steyn</v>
      </c>
      <c r="F2883" t="s">
        <v>329</v>
      </c>
      <c r="G2883" t="str">
        <f>_xlfn.XLOOKUP(Orders_CLEAN[[#This Row],[ProductID]],Products[ProductID],Products[ProductName])</f>
        <v>Chairs Model 3</v>
      </c>
      <c r="H2883" t="str">
        <f>_xlfn.XLOOKUP(Orders_CLEAN[[#This Row],[ProductName]],Products[ProductName],Products[Category])</f>
        <v>Furniture</v>
      </c>
      <c r="I2883" s="6">
        <f>_xlfn.XLOOKUP(Orders_CLEAN[[#This Row],[ProductID]],Products[ProductID],Products[Cost])</f>
        <v>688.81</v>
      </c>
      <c r="J2883">
        <v>6</v>
      </c>
      <c r="K2883" s="6">
        <v>1334.92</v>
      </c>
      <c r="L2883" s="7">
        <v>0.1</v>
      </c>
      <c r="M2883" t="s">
        <v>27</v>
      </c>
      <c r="N2883" t="s">
        <v>31</v>
      </c>
      <c r="O2883" t="str">
        <f>_xlfn.XLOOKUP(Orders_CLEAN[[#This Row],[Region]],Region_lookup[RegionCode],Region_lookup[RegionName])</f>
        <v>Gauteng</v>
      </c>
      <c r="P2883" t="s">
        <v>32</v>
      </c>
      <c r="Q2883" t="str">
        <f>_xlfn.XLOOKUP(Orders_CLEAN[[#This Row],[EmployeeID]],Employees[EmployeeID],Employees[EmployeeName])</f>
        <v>Nomvula Mokoena</v>
      </c>
      <c r="R2883" s="8">
        <f>Orders_CLEAN[[#This Row],[Quantity]]*Orders_CLEAN[[#This Row],[UnitPrice]]*(1-Orders_CLEAN[[#This Row],[Discount]])</f>
        <v>7208.5680000000002</v>
      </c>
      <c r="S2883" s="8">
        <f>Orders_CLEAN[[#This Row],[Cost]]*Orders_CLEAN[[#This Row],[Quantity]]</f>
        <v>4132.8599999999997</v>
      </c>
      <c r="T2883" s="8">
        <f>Orders_CLEAN[[#This Row],[LineTotal]]-Orders_CLEAN[[#This Row],[LineCost]]</f>
        <v>3075.7080000000005</v>
      </c>
      <c r="U2883" s="8" t="str">
        <f>IFERROR(IF(Orders_CLEAN[[#This Row],[Profit]]/Orders_CLEAN[[#This Row],[LineTotal]]&gt;0.3, "High", IF(Orders_CLEAN[[#This Row],[Profit]]/Orders_CLEAN[[#This Row],[LineTotal]]&gt;=0.15, "Medium", "Low")), "Quantity Error!")</f>
        <v>High</v>
      </c>
      <c r="V2883" s="8" t="str">
        <f>IF(COUNTIF(Returns[OrderID], Orders_CLEAN[[#This Row],[OrderID]])&gt;0, "Yes", "No")</f>
        <v>Yes</v>
      </c>
      <c r="W2883" s="19">
        <f>IF(Orders_CLEAN[[#This Row],[Returned]]="Yes",1,0)</f>
        <v>1</v>
      </c>
    </row>
    <row r="2884" spans="1:23" x14ac:dyDescent="0.2">
      <c r="A2884" t="s">
        <v>3855</v>
      </c>
      <c r="B2884" s="5">
        <v>45412</v>
      </c>
      <c r="C2884" s="5" t="str">
        <f>IF(Orders_CLEAN[[#This Row],[Quantity]]="", "Quantity Error!", "Q"&amp;ROUNDUP(MONTH(Orders_CLEAN[[#This Row],[OrderDate]])/3,0))</f>
        <v>Q2</v>
      </c>
      <c r="D2884" t="s">
        <v>95</v>
      </c>
      <c r="E2884" t="str">
        <f>_xlfn.XLOOKUP(Orders_CLEAN[[#This Row],[CustomerID]],Customers[CustomerID],Customers[CustomerName])</f>
        <v>Nomvula Mahlangu</v>
      </c>
      <c r="F2884" t="s">
        <v>69</v>
      </c>
      <c r="G2884" t="str">
        <f>_xlfn.XLOOKUP(Orders_CLEAN[[#This Row],[ProductID]],Products[ProductID],Products[ProductName])</f>
        <v>Paper Model 2</v>
      </c>
      <c r="H2884" t="str">
        <f>_xlfn.XLOOKUP(Orders_CLEAN[[#This Row],[ProductName]],Products[ProductName],Products[Category])</f>
        <v>Office Supplies</v>
      </c>
      <c r="I2884" s="6">
        <f>_xlfn.XLOOKUP(Orders_CLEAN[[#This Row],[ProductID]],Products[ProductID],Products[Cost])</f>
        <v>461.98</v>
      </c>
      <c r="J2884">
        <v>1</v>
      </c>
      <c r="K2884" s="6">
        <v>1013.15</v>
      </c>
      <c r="L2884" s="7">
        <v>0.1</v>
      </c>
      <c r="M2884" t="s">
        <v>27</v>
      </c>
      <c r="N2884" t="s">
        <v>21</v>
      </c>
      <c r="O2884" t="str">
        <f>_xlfn.XLOOKUP(Orders_CLEAN[[#This Row],[Region]],Region_lookup[RegionCode],Region_lookup[RegionName])</f>
        <v>KwaZulu-Natal</v>
      </c>
      <c r="P2884" t="s">
        <v>97</v>
      </c>
      <c r="Q2884" t="str">
        <f>_xlfn.XLOOKUP(Orders_CLEAN[[#This Row],[EmployeeID]],Employees[EmployeeID],Employees[EmployeeName])</f>
        <v>Bongani Sithole</v>
      </c>
      <c r="R2884" s="8">
        <f>Orders_CLEAN[[#This Row],[Quantity]]*Orders_CLEAN[[#This Row],[UnitPrice]]*(1-Orders_CLEAN[[#This Row],[Discount]])</f>
        <v>911.83500000000004</v>
      </c>
      <c r="S2884" s="8">
        <f>Orders_CLEAN[[#This Row],[Cost]]*Orders_CLEAN[[#This Row],[Quantity]]</f>
        <v>461.98</v>
      </c>
      <c r="T2884" s="8">
        <f>Orders_CLEAN[[#This Row],[LineTotal]]-Orders_CLEAN[[#This Row],[LineCost]]</f>
        <v>449.85500000000002</v>
      </c>
      <c r="U2884" s="8" t="str">
        <f>IFERROR(IF(Orders_CLEAN[[#This Row],[Profit]]/Orders_CLEAN[[#This Row],[LineTotal]]&gt;0.3, "High", IF(Orders_CLEAN[[#This Row],[Profit]]/Orders_CLEAN[[#This Row],[LineTotal]]&gt;=0.15, "Medium", "Low")), "Quantity Error!")</f>
        <v>High</v>
      </c>
      <c r="V2884" s="8" t="str">
        <f>IF(COUNTIF(Returns[OrderID], Orders_CLEAN[[#This Row],[OrderID]])&gt;0, "Yes", "No")</f>
        <v>No</v>
      </c>
      <c r="W2884" s="19">
        <f>IF(Orders_CLEAN[[#This Row],[Returned]]="Yes",1,0)</f>
        <v>0</v>
      </c>
    </row>
    <row r="2885" spans="1:23" x14ac:dyDescent="0.2">
      <c r="A2885" t="s">
        <v>3856</v>
      </c>
      <c r="B2885" s="5">
        <v>45816</v>
      </c>
      <c r="C2885" s="5" t="str">
        <f>IF(Orders_CLEAN[[#This Row],[Quantity]]="", "Quantity Error!", "Q"&amp;ROUNDUP(MONTH(Orders_CLEAN[[#This Row],[OrderDate]])/3,0))</f>
        <v>Q2</v>
      </c>
      <c r="D2885" t="s">
        <v>113</v>
      </c>
      <c r="E2885" t="str">
        <f>_xlfn.XLOOKUP(Orders_CLEAN[[#This Row],[CustomerID]],Customers[CustomerID],Customers[CustomerName])</f>
        <v>Johan Van Der Merwe</v>
      </c>
      <c r="F2885" t="s">
        <v>12</v>
      </c>
      <c r="G2885" t="str">
        <f>_xlfn.XLOOKUP(Orders_CLEAN[[#This Row],[ProductID]],Products[ProductID],Products[ProductName])</f>
        <v>Printers Model 3</v>
      </c>
      <c r="H2885" t="str">
        <f>_xlfn.XLOOKUP(Orders_CLEAN[[#This Row],[ProductName]],Products[ProductName],Products[Category])</f>
        <v>Technology</v>
      </c>
      <c r="I2885" s="6">
        <f>_xlfn.XLOOKUP(Orders_CLEAN[[#This Row],[ProductID]],Products[ProductID],Products[Cost])</f>
        <v>127.85</v>
      </c>
      <c r="J2885">
        <v>4</v>
      </c>
      <c r="K2885" s="6">
        <v>210.2</v>
      </c>
      <c r="L2885" s="7">
        <v>0.2</v>
      </c>
      <c r="M2885" t="s">
        <v>62</v>
      </c>
      <c r="N2885" t="s">
        <v>14</v>
      </c>
      <c r="O2885" t="str">
        <f>_xlfn.XLOOKUP(Orders_CLEAN[[#This Row],[Region]],Region_lookup[RegionCode],Region_lookup[RegionName])</f>
        <v>Western Cape</v>
      </c>
      <c r="P2885" t="s">
        <v>93</v>
      </c>
      <c r="Q2885" t="str">
        <f>_xlfn.XLOOKUP(Orders_CLEAN[[#This Row],[EmployeeID]],Employees[EmployeeID],Employees[EmployeeName])</f>
        <v>Anja Zulu</v>
      </c>
      <c r="R2885" s="8">
        <f>Orders_CLEAN[[#This Row],[Quantity]]*Orders_CLEAN[[#This Row],[UnitPrice]]*(1-Orders_CLEAN[[#This Row],[Discount]])</f>
        <v>672.64</v>
      </c>
      <c r="S2885" s="8">
        <f>Orders_CLEAN[[#This Row],[Cost]]*Orders_CLEAN[[#This Row],[Quantity]]</f>
        <v>511.4</v>
      </c>
      <c r="T2885" s="8">
        <f>Orders_CLEAN[[#This Row],[LineTotal]]-Orders_CLEAN[[#This Row],[LineCost]]</f>
        <v>161.24</v>
      </c>
      <c r="U2885" s="8" t="str">
        <f>IFERROR(IF(Orders_CLEAN[[#This Row],[Profit]]/Orders_CLEAN[[#This Row],[LineTotal]]&gt;0.3, "High", IF(Orders_CLEAN[[#This Row],[Profit]]/Orders_CLEAN[[#This Row],[LineTotal]]&gt;=0.15, "Medium", "Low")), "Quantity Error!")</f>
        <v>Medium</v>
      </c>
      <c r="V2885" s="8" t="str">
        <f>IF(COUNTIF(Returns[OrderID], Orders_CLEAN[[#This Row],[OrderID]])&gt;0, "Yes", "No")</f>
        <v>No</v>
      </c>
      <c r="W2885" s="19">
        <f>IF(Orders_CLEAN[[#This Row],[Returned]]="Yes",1,0)</f>
        <v>0</v>
      </c>
    </row>
    <row r="2886" spans="1:23" x14ac:dyDescent="0.2">
      <c r="A2886" t="s">
        <v>3857</v>
      </c>
      <c r="B2886" s="5">
        <v>45349</v>
      </c>
      <c r="C2886" s="5" t="str">
        <f>IF(Orders_CLEAN[[#This Row],[Quantity]]="", "Quantity Error!", "Q"&amp;ROUNDUP(MONTH(Orders_CLEAN[[#This Row],[OrderDate]])/3,0))</f>
        <v>Q1</v>
      </c>
      <c r="D2886" t="s">
        <v>338</v>
      </c>
      <c r="E2886" t="str">
        <f>_xlfn.XLOOKUP(Orders_CLEAN[[#This Row],[CustomerID]],Customers[CustomerID],Customers[CustomerName])</f>
        <v>Palesa Khumalo</v>
      </c>
      <c r="F2886" t="s">
        <v>55</v>
      </c>
      <c r="G2886" t="str">
        <f>_xlfn.XLOOKUP(Orders_CLEAN[[#This Row],[ProductID]],Products[ProductID],Products[ProductName])</f>
        <v>Paper Model 3</v>
      </c>
      <c r="H2886" t="str">
        <f>_xlfn.XLOOKUP(Orders_CLEAN[[#This Row],[ProductName]],Products[ProductName],Products[Category])</f>
        <v>Office Supplies</v>
      </c>
      <c r="I2886" s="6">
        <f>_xlfn.XLOOKUP(Orders_CLEAN[[#This Row],[ProductID]],Products[ProductID],Products[Cost])</f>
        <v>239.71</v>
      </c>
      <c r="J2886">
        <v>6</v>
      </c>
      <c r="K2886" s="6">
        <v>522.34</v>
      </c>
      <c r="L2886" s="7">
        <v>0.2</v>
      </c>
      <c r="M2886" t="s">
        <v>27</v>
      </c>
      <c r="N2886" t="s">
        <v>21</v>
      </c>
      <c r="O2886" t="str">
        <f>_xlfn.XLOOKUP(Orders_CLEAN[[#This Row],[Region]],Region_lookup[RegionCode],Region_lookup[RegionName])</f>
        <v>KwaZulu-Natal</v>
      </c>
      <c r="P2886" t="s">
        <v>22</v>
      </c>
      <c r="Q2886" t="str">
        <f>_xlfn.XLOOKUP(Orders_CLEAN[[#This Row],[EmployeeID]],Employees[EmployeeID],Employees[EmployeeName])</f>
        <v>Thabo Le Roux</v>
      </c>
      <c r="R2886" s="8">
        <f>Orders_CLEAN[[#This Row],[Quantity]]*Orders_CLEAN[[#This Row],[UnitPrice]]*(1-Orders_CLEAN[[#This Row],[Discount]])</f>
        <v>2507.232</v>
      </c>
      <c r="S2886" s="8">
        <f>Orders_CLEAN[[#This Row],[Cost]]*Orders_CLEAN[[#This Row],[Quantity]]</f>
        <v>1438.26</v>
      </c>
      <c r="T2886" s="8">
        <f>Orders_CLEAN[[#This Row],[LineTotal]]-Orders_CLEAN[[#This Row],[LineCost]]</f>
        <v>1068.972</v>
      </c>
      <c r="U2886" s="8" t="str">
        <f>IFERROR(IF(Orders_CLEAN[[#This Row],[Profit]]/Orders_CLEAN[[#This Row],[LineTotal]]&gt;0.3, "High", IF(Orders_CLEAN[[#This Row],[Profit]]/Orders_CLEAN[[#This Row],[LineTotal]]&gt;=0.15, "Medium", "Low")), "Quantity Error!")</f>
        <v>High</v>
      </c>
      <c r="V2886" s="8" t="str">
        <f>IF(COUNTIF(Returns[OrderID], Orders_CLEAN[[#This Row],[OrderID]])&gt;0, "Yes", "No")</f>
        <v>No</v>
      </c>
      <c r="W2886" s="19">
        <f>IF(Orders_CLEAN[[#This Row],[Returned]]="Yes",1,0)</f>
        <v>0</v>
      </c>
    </row>
    <row r="2887" spans="1:23" x14ac:dyDescent="0.2">
      <c r="A2887" t="s">
        <v>3858</v>
      </c>
      <c r="B2887" s="5">
        <v>45455</v>
      </c>
      <c r="C2887" s="5" t="str">
        <f>IF(Orders_CLEAN[[#This Row],[Quantity]]="", "Quantity Error!", "Q"&amp;ROUNDUP(MONTH(Orders_CLEAN[[#This Row],[OrderDate]])/3,0))</f>
        <v>Q2</v>
      </c>
      <c r="D2887" t="s">
        <v>723</v>
      </c>
      <c r="E2887" t="str">
        <f>_xlfn.XLOOKUP(Orders_CLEAN[[#This Row],[CustomerID]],Customers[CustomerID],Customers[CustomerName])</f>
        <v>Palesa Molefe</v>
      </c>
      <c r="F2887" t="s">
        <v>136</v>
      </c>
      <c r="G2887" t="str">
        <f>_xlfn.XLOOKUP(Orders_CLEAN[[#This Row],[ProductID]],Products[ProductID],Products[ProductName])</f>
        <v>Chairs Model 4</v>
      </c>
      <c r="H2887" t="str">
        <f>_xlfn.XLOOKUP(Orders_CLEAN[[#This Row],[ProductName]],Products[ProductName],Products[Category])</f>
        <v>Furniture</v>
      </c>
      <c r="I2887" s="6">
        <f>_xlfn.XLOOKUP(Orders_CLEAN[[#This Row],[ProductID]],Products[ProductID],Products[Cost])</f>
        <v>784.05</v>
      </c>
      <c r="J2887">
        <v>7</v>
      </c>
      <c r="K2887" s="6">
        <v>1700.53</v>
      </c>
      <c r="L2887" s="7">
        <v>0.2</v>
      </c>
      <c r="M2887" t="s">
        <v>62</v>
      </c>
      <c r="N2887" t="s">
        <v>21</v>
      </c>
      <c r="O2887" t="str">
        <f>_xlfn.XLOOKUP(Orders_CLEAN[[#This Row],[Region]],Region_lookup[RegionCode],Region_lookup[RegionName])</f>
        <v>KwaZulu-Natal</v>
      </c>
      <c r="P2887" t="s">
        <v>97</v>
      </c>
      <c r="Q2887" t="str">
        <f>_xlfn.XLOOKUP(Orders_CLEAN[[#This Row],[EmployeeID]],Employees[EmployeeID],Employees[EmployeeName])</f>
        <v>Bongani Sithole</v>
      </c>
      <c r="R2887" s="8">
        <f>Orders_CLEAN[[#This Row],[Quantity]]*Orders_CLEAN[[#This Row],[UnitPrice]]*(1-Orders_CLEAN[[#This Row],[Discount]])</f>
        <v>9522.9679999999989</v>
      </c>
      <c r="S2887" s="8">
        <f>Orders_CLEAN[[#This Row],[Cost]]*Orders_CLEAN[[#This Row],[Quantity]]</f>
        <v>5488.3499999999995</v>
      </c>
      <c r="T2887" s="8">
        <f>Orders_CLEAN[[#This Row],[LineTotal]]-Orders_CLEAN[[#This Row],[LineCost]]</f>
        <v>4034.6179999999995</v>
      </c>
      <c r="U2887" s="8" t="str">
        <f>IFERROR(IF(Orders_CLEAN[[#This Row],[Profit]]/Orders_CLEAN[[#This Row],[LineTotal]]&gt;0.3, "High", IF(Orders_CLEAN[[#This Row],[Profit]]/Orders_CLEAN[[#This Row],[LineTotal]]&gt;=0.15, "Medium", "Low")), "Quantity Error!")</f>
        <v>High</v>
      </c>
      <c r="V2887" s="8" t="str">
        <f>IF(COUNTIF(Returns[OrderID], Orders_CLEAN[[#This Row],[OrderID]])&gt;0, "Yes", "No")</f>
        <v>No</v>
      </c>
      <c r="W2887" s="19">
        <f>IF(Orders_CLEAN[[#This Row],[Returned]]="Yes",1,0)</f>
        <v>0</v>
      </c>
    </row>
    <row r="2888" spans="1:23" x14ac:dyDescent="0.2">
      <c r="A2888" t="s">
        <v>3859</v>
      </c>
      <c r="B2888" s="5">
        <v>45431</v>
      </c>
      <c r="C2888" s="5" t="str">
        <f>IF(Orders_CLEAN[[#This Row],[Quantity]]="", "Quantity Error!", "Q"&amp;ROUNDUP(MONTH(Orders_CLEAN[[#This Row],[OrderDate]])/3,0))</f>
        <v>Quantity Error!</v>
      </c>
      <c r="D2888" t="s">
        <v>45</v>
      </c>
      <c r="E2888" t="str">
        <f>_xlfn.XLOOKUP(Orders_CLEAN[[#This Row],[CustomerID]],Customers[CustomerID],Customers[CustomerName])</f>
        <v>Francois Botha</v>
      </c>
      <c r="F2888" t="s">
        <v>118</v>
      </c>
      <c r="G2888" t="str">
        <f>_xlfn.XLOOKUP(Orders_CLEAN[[#This Row],[ProductID]],Products[ProductID],Products[ProductName])</f>
        <v>Paper Model 1</v>
      </c>
      <c r="H2888" t="str">
        <f>_xlfn.XLOOKUP(Orders_CLEAN[[#This Row],[ProductName]],Products[ProductName],Products[Category])</f>
        <v>Office Supplies</v>
      </c>
      <c r="I2888" s="6">
        <f>_xlfn.XLOOKUP(Orders_CLEAN[[#This Row],[ProductID]],Products[ProductID],Products[Cost])</f>
        <v>193.58</v>
      </c>
      <c r="J2888"/>
      <c r="K2888" s="6">
        <v>347.15</v>
      </c>
      <c r="L2888" s="7">
        <v>0</v>
      </c>
      <c r="M2888" t="s">
        <v>13</v>
      </c>
      <c r="N2888" t="s">
        <v>47</v>
      </c>
      <c r="O2888" t="str">
        <f>_xlfn.XLOOKUP(Orders_CLEAN[[#This Row],[Region]],Region_lookup[RegionCode],Region_lookup[RegionName])</f>
        <v>Eastern Cape</v>
      </c>
      <c r="P2888" t="s">
        <v>48</v>
      </c>
      <c r="Q2888" t="str">
        <f>_xlfn.XLOOKUP(Orders_CLEAN[[#This Row],[EmployeeID]],Employees[EmployeeID],Employees[EmployeeName])</f>
        <v>Sipho Ndlovu</v>
      </c>
      <c r="R2888" s="8">
        <f>Orders_CLEAN[[#This Row],[Quantity]]*Orders_CLEAN[[#This Row],[UnitPrice]]*(1-Orders_CLEAN[[#This Row],[Discount]])</f>
        <v>0</v>
      </c>
      <c r="S2888" s="8">
        <f>Orders_CLEAN[[#This Row],[Cost]]*Orders_CLEAN[[#This Row],[Quantity]]</f>
        <v>0</v>
      </c>
      <c r="T2888" s="8">
        <f>Orders_CLEAN[[#This Row],[LineTotal]]-Orders_CLEAN[[#This Row],[LineCost]]</f>
        <v>0</v>
      </c>
      <c r="U2888" s="8" t="str">
        <f>IFERROR(IF(Orders_CLEAN[[#This Row],[Profit]]/Orders_CLEAN[[#This Row],[LineTotal]]&gt;0.3, "High", IF(Orders_CLEAN[[#This Row],[Profit]]/Orders_CLEAN[[#This Row],[LineTotal]]&gt;=0.15, "Medium", "Low")), "Quantity Error!")</f>
        <v>Quantity Error!</v>
      </c>
      <c r="V2888" s="8" t="str">
        <f>IF(COUNTIF(Returns[OrderID], Orders_CLEAN[[#This Row],[OrderID]])&gt;0, "Yes", "No")</f>
        <v>No</v>
      </c>
      <c r="W2888" s="19">
        <f>IF(Orders_CLEAN[[#This Row],[Returned]]="Yes",1,0)</f>
        <v>0</v>
      </c>
    </row>
    <row r="2889" spans="1:23" x14ac:dyDescent="0.2">
      <c r="A2889" t="s">
        <v>3860</v>
      </c>
      <c r="B2889" s="5">
        <v>45734</v>
      </c>
      <c r="C2889" s="5" t="str">
        <f>IF(Orders_CLEAN[[#This Row],[Quantity]]="", "Quantity Error!", "Q"&amp;ROUNDUP(MONTH(Orders_CLEAN[[#This Row],[OrderDate]])/3,0))</f>
        <v>Q1</v>
      </c>
      <c r="D2889" t="s">
        <v>18</v>
      </c>
      <c r="E2889" t="str">
        <f>_xlfn.XLOOKUP(Orders_CLEAN[[#This Row],[CustomerID]],Customers[CustomerID],Customers[CustomerName])</f>
        <v>Precious Ndlovu</v>
      </c>
      <c r="F2889" t="s">
        <v>213</v>
      </c>
      <c r="G2889" t="str">
        <f>_xlfn.XLOOKUP(Orders_CLEAN[[#This Row],[ProductID]],Products[ProductID],Products[ProductName])</f>
        <v>Pens Model 4</v>
      </c>
      <c r="H2889" t="str">
        <f>_xlfn.XLOOKUP(Orders_CLEAN[[#This Row],[ProductName]],Products[ProductName],Products[Category])</f>
        <v>Office Supplies</v>
      </c>
      <c r="I2889" s="6">
        <f>_xlfn.XLOOKUP(Orders_CLEAN[[#This Row],[ProductID]],Products[ProductID],Products[Cost])</f>
        <v>578.14</v>
      </c>
      <c r="J2889">
        <v>8</v>
      </c>
      <c r="K2889" s="6">
        <v>1084.72</v>
      </c>
      <c r="L2889" s="7">
        <v>0.05</v>
      </c>
      <c r="M2889" t="s">
        <v>36</v>
      </c>
      <c r="N2889" t="s">
        <v>21</v>
      </c>
      <c r="O2889" t="str">
        <f>_xlfn.XLOOKUP(Orders_CLEAN[[#This Row],[Region]],Region_lookup[RegionCode],Region_lookup[RegionName])</f>
        <v>KwaZulu-Natal</v>
      </c>
      <c r="P2889" t="s">
        <v>97</v>
      </c>
      <c r="Q2889" t="str">
        <f>_xlfn.XLOOKUP(Orders_CLEAN[[#This Row],[EmployeeID]],Employees[EmployeeID],Employees[EmployeeName])</f>
        <v>Bongani Sithole</v>
      </c>
      <c r="R2889" s="8">
        <f>Orders_CLEAN[[#This Row],[Quantity]]*Orders_CLEAN[[#This Row],[UnitPrice]]*(1-Orders_CLEAN[[#This Row],[Discount]])</f>
        <v>8243.8719999999994</v>
      </c>
      <c r="S2889" s="8">
        <f>Orders_CLEAN[[#This Row],[Cost]]*Orders_CLEAN[[#This Row],[Quantity]]</f>
        <v>4625.12</v>
      </c>
      <c r="T2889" s="8">
        <f>Orders_CLEAN[[#This Row],[LineTotal]]-Orders_CLEAN[[#This Row],[LineCost]]</f>
        <v>3618.7519999999995</v>
      </c>
      <c r="U2889" s="8" t="str">
        <f>IFERROR(IF(Orders_CLEAN[[#This Row],[Profit]]/Orders_CLEAN[[#This Row],[LineTotal]]&gt;0.3, "High", IF(Orders_CLEAN[[#This Row],[Profit]]/Orders_CLEAN[[#This Row],[LineTotal]]&gt;=0.15, "Medium", "Low")), "Quantity Error!")</f>
        <v>High</v>
      </c>
      <c r="V2889" s="8" t="str">
        <f>IF(COUNTIF(Returns[OrderID], Orders_CLEAN[[#This Row],[OrderID]])&gt;0, "Yes", "No")</f>
        <v>No</v>
      </c>
      <c r="W2889" s="19">
        <f>IF(Orders_CLEAN[[#This Row],[Returned]]="Yes",1,0)</f>
        <v>0</v>
      </c>
    </row>
    <row r="2890" spans="1:23" x14ac:dyDescent="0.2">
      <c r="A2890" t="s">
        <v>3861</v>
      </c>
      <c r="B2890" s="5">
        <v>45509</v>
      </c>
      <c r="C2890" s="5" t="str">
        <f>IF(Orders_CLEAN[[#This Row],[Quantity]]="", "Quantity Error!", "Q"&amp;ROUNDUP(MONTH(Orders_CLEAN[[#This Row],[OrderDate]])/3,0))</f>
        <v>Q3</v>
      </c>
      <c r="D2890" t="s">
        <v>60</v>
      </c>
      <c r="E2890" t="str">
        <f>_xlfn.XLOOKUP(Orders_CLEAN[[#This Row],[CustomerID]],Customers[CustomerID],Customers[CustomerName])</f>
        <v>Lerato Mbatha</v>
      </c>
      <c r="F2890" t="s">
        <v>365</v>
      </c>
      <c r="G2890" t="str">
        <f>_xlfn.XLOOKUP(Orders_CLEAN[[#This Row],[ProductID]],Products[ProductID],Products[ProductName])</f>
        <v>Binders Model 4</v>
      </c>
      <c r="H2890" t="str">
        <f>_xlfn.XLOOKUP(Orders_CLEAN[[#This Row],[ProductName]],Products[ProductName],Products[Category])</f>
        <v>Office Supplies</v>
      </c>
      <c r="I2890" s="6">
        <f>_xlfn.XLOOKUP(Orders_CLEAN[[#This Row],[ProductID]],Products[ProductID],Products[Cost])</f>
        <v>723.8</v>
      </c>
      <c r="J2890">
        <v>3</v>
      </c>
      <c r="K2890" s="6">
        <v>1101.54</v>
      </c>
      <c r="L2890" s="7">
        <v>0</v>
      </c>
      <c r="M2890" t="s">
        <v>62</v>
      </c>
      <c r="N2890" t="s">
        <v>31</v>
      </c>
      <c r="O2890" t="str">
        <f>_xlfn.XLOOKUP(Orders_CLEAN[[#This Row],[Region]],Region_lookup[RegionCode],Region_lookup[RegionName])</f>
        <v>Gauteng</v>
      </c>
      <c r="P2890" t="s">
        <v>43</v>
      </c>
      <c r="Q2890" t="str">
        <f>_xlfn.XLOOKUP(Orders_CLEAN[[#This Row],[EmployeeID]],Employees[EmployeeID],Employees[EmployeeName])</f>
        <v>Thabo Dlamini</v>
      </c>
      <c r="R2890" s="8">
        <f>Orders_CLEAN[[#This Row],[Quantity]]*Orders_CLEAN[[#This Row],[UnitPrice]]*(1-Orders_CLEAN[[#This Row],[Discount]])</f>
        <v>3304.62</v>
      </c>
      <c r="S2890" s="8">
        <f>Orders_CLEAN[[#This Row],[Cost]]*Orders_CLEAN[[#This Row],[Quantity]]</f>
        <v>2171.3999999999996</v>
      </c>
      <c r="T2890" s="8">
        <f>Orders_CLEAN[[#This Row],[LineTotal]]-Orders_CLEAN[[#This Row],[LineCost]]</f>
        <v>1133.2200000000003</v>
      </c>
      <c r="U2890" s="8" t="str">
        <f>IFERROR(IF(Orders_CLEAN[[#This Row],[Profit]]/Orders_CLEAN[[#This Row],[LineTotal]]&gt;0.3, "High", IF(Orders_CLEAN[[#This Row],[Profit]]/Orders_CLEAN[[#This Row],[LineTotal]]&gt;=0.15, "Medium", "Low")), "Quantity Error!")</f>
        <v>High</v>
      </c>
      <c r="V2890" s="8" t="str">
        <f>IF(COUNTIF(Returns[OrderID], Orders_CLEAN[[#This Row],[OrderID]])&gt;0, "Yes", "No")</f>
        <v>No</v>
      </c>
      <c r="W2890" s="19">
        <f>IF(Orders_CLEAN[[#This Row],[Returned]]="Yes",1,0)</f>
        <v>0</v>
      </c>
    </row>
    <row r="2891" spans="1:23" x14ac:dyDescent="0.2">
      <c r="A2891" t="s">
        <v>3862</v>
      </c>
      <c r="B2891" s="5">
        <v>45709</v>
      </c>
      <c r="C2891" s="5" t="str">
        <f>IF(Orders_CLEAN[[#This Row],[Quantity]]="", "Quantity Error!", "Q"&amp;ROUNDUP(MONTH(Orders_CLEAN[[#This Row],[OrderDate]])/3,0))</f>
        <v>Q1</v>
      </c>
      <c r="D2891" t="s">
        <v>388</v>
      </c>
      <c r="E2891" t="str">
        <f>_xlfn.XLOOKUP(Orders_CLEAN[[#This Row],[CustomerID]],Customers[CustomerID],Customers[CustomerName])</f>
        <v>Francois Mahlangu</v>
      </c>
      <c r="F2891" t="s">
        <v>108</v>
      </c>
      <c r="G2891" t="str">
        <f>_xlfn.XLOOKUP(Orders_CLEAN[[#This Row],[ProductID]],Products[ProductID],Products[ProductName])</f>
        <v>Staplers Model 2</v>
      </c>
      <c r="H2891" t="str">
        <f>_xlfn.XLOOKUP(Orders_CLEAN[[#This Row],[ProductName]],Products[ProductName],Products[Category])</f>
        <v>Office Supplies</v>
      </c>
      <c r="I2891" s="6">
        <f>_xlfn.XLOOKUP(Orders_CLEAN[[#This Row],[ProductID]],Products[ProductID],Products[Cost])</f>
        <v>723.21</v>
      </c>
      <c r="J2891">
        <v>11</v>
      </c>
      <c r="K2891" s="6">
        <v>1348.08</v>
      </c>
      <c r="L2891" s="7">
        <v>0.15</v>
      </c>
      <c r="M2891" t="s">
        <v>27</v>
      </c>
      <c r="N2891" t="s">
        <v>31</v>
      </c>
      <c r="O2891" t="str">
        <f>_xlfn.XLOOKUP(Orders_CLEAN[[#This Row],[Region]],Region_lookup[RegionCode],Region_lookup[RegionName])</f>
        <v>Gauteng</v>
      </c>
      <c r="P2891" t="s">
        <v>43</v>
      </c>
      <c r="Q2891" t="str">
        <f>_xlfn.XLOOKUP(Orders_CLEAN[[#This Row],[EmployeeID]],Employees[EmployeeID],Employees[EmployeeName])</f>
        <v>Thabo Dlamini</v>
      </c>
      <c r="R2891" s="8">
        <f>Orders_CLEAN[[#This Row],[Quantity]]*Orders_CLEAN[[#This Row],[UnitPrice]]*(1-Orders_CLEAN[[#This Row],[Discount]])</f>
        <v>12604.547999999999</v>
      </c>
      <c r="S2891" s="8">
        <f>Orders_CLEAN[[#This Row],[Cost]]*Orders_CLEAN[[#This Row],[Quantity]]</f>
        <v>7955.31</v>
      </c>
      <c r="T2891" s="8">
        <f>Orders_CLEAN[[#This Row],[LineTotal]]-Orders_CLEAN[[#This Row],[LineCost]]</f>
        <v>4649.2379999999985</v>
      </c>
      <c r="U2891" s="8" t="str">
        <f>IFERROR(IF(Orders_CLEAN[[#This Row],[Profit]]/Orders_CLEAN[[#This Row],[LineTotal]]&gt;0.3, "High", IF(Orders_CLEAN[[#This Row],[Profit]]/Orders_CLEAN[[#This Row],[LineTotal]]&gt;=0.15, "Medium", "Low")), "Quantity Error!")</f>
        <v>High</v>
      </c>
      <c r="V2891" s="8" t="str">
        <f>IF(COUNTIF(Returns[OrderID], Orders_CLEAN[[#This Row],[OrderID]])&gt;0, "Yes", "No")</f>
        <v>No</v>
      </c>
      <c r="W2891" s="19">
        <f>IF(Orders_CLEAN[[#This Row],[Returned]]="Yes",1,0)</f>
        <v>0</v>
      </c>
    </row>
    <row r="2892" spans="1:23" x14ac:dyDescent="0.2">
      <c r="A2892" t="s">
        <v>3863</v>
      </c>
      <c r="B2892" s="5">
        <v>45458</v>
      </c>
      <c r="C2892" s="5" t="str">
        <f>IF(Orders_CLEAN[[#This Row],[Quantity]]="", "Quantity Error!", "Q"&amp;ROUNDUP(MONTH(Orders_CLEAN[[#This Row],[OrderDate]])/3,0))</f>
        <v>Q2</v>
      </c>
      <c r="D2892" t="s">
        <v>783</v>
      </c>
      <c r="E2892" t="str">
        <f>_xlfn.XLOOKUP(Orders_CLEAN[[#This Row],[CustomerID]],Customers[CustomerID],Customers[CustomerName])</f>
        <v>Francois Mokoena</v>
      </c>
      <c r="F2892" t="s">
        <v>65</v>
      </c>
      <c r="G2892" t="str">
        <f>_xlfn.XLOOKUP(Orders_CLEAN[[#This Row],[ProductID]],Products[ProductID],Products[ProductName])</f>
        <v>Bookcases Model 2</v>
      </c>
      <c r="H2892" t="str">
        <f>_xlfn.XLOOKUP(Orders_CLEAN[[#This Row],[ProductName]],Products[ProductName],Products[Category])</f>
        <v>Furniture</v>
      </c>
      <c r="I2892" s="6">
        <f>_xlfn.XLOOKUP(Orders_CLEAN[[#This Row],[ProductID]],Products[ProductID],Products[Cost])</f>
        <v>633.59</v>
      </c>
      <c r="J2892">
        <v>10</v>
      </c>
      <c r="K2892" s="6">
        <v>800.37</v>
      </c>
      <c r="L2892" s="7">
        <v>0</v>
      </c>
      <c r="M2892" t="s">
        <v>62</v>
      </c>
      <c r="N2892" t="s">
        <v>21</v>
      </c>
      <c r="O2892" t="str">
        <f>_xlfn.XLOOKUP(Orders_CLEAN[[#This Row],[Region]],Region_lookup[RegionCode],Region_lookup[RegionName])</f>
        <v>KwaZulu-Natal</v>
      </c>
      <c r="P2892" t="s">
        <v>22</v>
      </c>
      <c r="Q2892" t="str">
        <f>_xlfn.XLOOKUP(Orders_CLEAN[[#This Row],[EmployeeID]],Employees[EmployeeID],Employees[EmployeeName])</f>
        <v>Thabo Le Roux</v>
      </c>
      <c r="R2892" s="8">
        <f>Orders_CLEAN[[#This Row],[Quantity]]*Orders_CLEAN[[#This Row],[UnitPrice]]*(1-Orders_CLEAN[[#This Row],[Discount]])</f>
        <v>8003.7</v>
      </c>
      <c r="S2892" s="8">
        <f>Orders_CLEAN[[#This Row],[Cost]]*Orders_CLEAN[[#This Row],[Quantity]]</f>
        <v>6335.9000000000005</v>
      </c>
      <c r="T2892" s="8">
        <f>Orders_CLEAN[[#This Row],[LineTotal]]-Orders_CLEAN[[#This Row],[LineCost]]</f>
        <v>1667.7999999999993</v>
      </c>
      <c r="U2892" s="8" t="str">
        <f>IFERROR(IF(Orders_CLEAN[[#This Row],[Profit]]/Orders_CLEAN[[#This Row],[LineTotal]]&gt;0.3, "High", IF(Orders_CLEAN[[#This Row],[Profit]]/Orders_CLEAN[[#This Row],[LineTotal]]&gt;=0.15, "Medium", "Low")), "Quantity Error!")</f>
        <v>Medium</v>
      </c>
      <c r="V2892" s="8" t="str">
        <f>IF(COUNTIF(Returns[OrderID], Orders_CLEAN[[#This Row],[OrderID]])&gt;0, "Yes", "No")</f>
        <v>No</v>
      </c>
      <c r="W2892" s="19">
        <f>IF(Orders_CLEAN[[#This Row],[Returned]]="Yes",1,0)</f>
        <v>0</v>
      </c>
    </row>
    <row r="2893" spans="1:23" x14ac:dyDescent="0.2">
      <c r="A2893" t="s">
        <v>3864</v>
      </c>
      <c r="B2893" s="5">
        <v>45607</v>
      </c>
      <c r="C2893" s="5" t="str">
        <f>IF(Orders_CLEAN[[#This Row],[Quantity]]="", "Quantity Error!", "Q"&amp;ROUNDUP(MONTH(Orders_CLEAN[[#This Row],[OrderDate]])/3,0))</f>
        <v>Q4</v>
      </c>
      <c r="D2893" t="s">
        <v>227</v>
      </c>
      <c r="E2893" t="str">
        <f>_xlfn.XLOOKUP(Orders_CLEAN[[#This Row],[CustomerID]],Customers[CustomerID],Customers[CustomerName])</f>
        <v>Thabo Mbatha</v>
      </c>
      <c r="F2893" t="s">
        <v>162</v>
      </c>
      <c r="G2893" t="str">
        <f>_xlfn.XLOOKUP(Orders_CLEAN[[#This Row],[ProductID]],Products[ProductID],Products[ProductName])</f>
        <v>Chairs Model 1</v>
      </c>
      <c r="H2893" t="str">
        <f>_xlfn.XLOOKUP(Orders_CLEAN[[#This Row],[ProductName]],Products[ProductName],Products[Category])</f>
        <v>Furniture</v>
      </c>
      <c r="I2893" s="6">
        <f>_xlfn.XLOOKUP(Orders_CLEAN[[#This Row],[ProductID]],Products[ProductID],Products[Cost])</f>
        <v>96.56</v>
      </c>
      <c r="J2893">
        <v>12</v>
      </c>
      <c r="K2893" s="6">
        <v>209.03</v>
      </c>
      <c r="L2893" s="7">
        <v>0.05</v>
      </c>
      <c r="M2893" t="s">
        <v>27</v>
      </c>
      <c r="N2893" t="s">
        <v>31</v>
      </c>
      <c r="O2893" t="str">
        <f>_xlfn.XLOOKUP(Orders_CLEAN[[#This Row],[Region]],Region_lookup[RegionCode],Region_lookup[RegionName])</f>
        <v>Gauteng</v>
      </c>
      <c r="P2893" t="s">
        <v>52</v>
      </c>
      <c r="Q2893" t="str">
        <f>_xlfn.XLOOKUP(Orders_CLEAN[[#This Row],[EmployeeID]],Employees[EmployeeID],Employees[EmployeeName])</f>
        <v>Precious Mbatha</v>
      </c>
      <c r="R2893" s="8">
        <f>Orders_CLEAN[[#This Row],[Quantity]]*Orders_CLEAN[[#This Row],[UnitPrice]]*(1-Orders_CLEAN[[#This Row],[Discount]])</f>
        <v>2382.942</v>
      </c>
      <c r="S2893" s="8">
        <f>Orders_CLEAN[[#This Row],[Cost]]*Orders_CLEAN[[#This Row],[Quantity]]</f>
        <v>1158.72</v>
      </c>
      <c r="T2893" s="8">
        <f>Orders_CLEAN[[#This Row],[LineTotal]]-Orders_CLEAN[[#This Row],[LineCost]]</f>
        <v>1224.222</v>
      </c>
      <c r="U2893" s="8" t="str">
        <f>IFERROR(IF(Orders_CLEAN[[#This Row],[Profit]]/Orders_CLEAN[[#This Row],[LineTotal]]&gt;0.3, "High", IF(Orders_CLEAN[[#This Row],[Profit]]/Orders_CLEAN[[#This Row],[LineTotal]]&gt;=0.15, "Medium", "Low")), "Quantity Error!")</f>
        <v>High</v>
      </c>
      <c r="V2893" s="8" t="str">
        <f>IF(COUNTIF(Returns[OrderID], Orders_CLEAN[[#This Row],[OrderID]])&gt;0, "Yes", "No")</f>
        <v>No</v>
      </c>
      <c r="W2893" s="19">
        <f>IF(Orders_CLEAN[[#This Row],[Returned]]="Yes",1,0)</f>
        <v>0</v>
      </c>
    </row>
    <row r="2894" spans="1:23" x14ac:dyDescent="0.2">
      <c r="A2894" t="s">
        <v>3865</v>
      </c>
      <c r="B2894" s="5">
        <v>45692</v>
      </c>
      <c r="C2894" s="5" t="str">
        <f>IF(Orders_CLEAN[[#This Row],[Quantity]]="", "Quantity Error!", "Q"&amp;ROUNDUP(MONTH(Orders_CLEAN[[#This Row],[OrderDate]])/3,0))</f>
        <v>Q1</v>
      </c>
      <c r="D2894" t="s">
        <v>87</v>
      </c>
      <c r="E2894" t="str">
        <f>_xlfn.XLOOKUP(Orders_CLEAN[[#This Row],[CustomerID]],Customers[CustomerID],Customers[CustomerName])</f>
        <v>Lerato Botha</v>
      </c>
      <c r="F2894" t="s">
        <v>417</v>
      </c>
      <c r="G2894" t="str">
        <f>_xlfn.XLOOKUP(Orders_CLEAN[[#This Row],[ProductID]],Products[ProductID],Products[ProductName])</f>
        <v>Staplers Model 1</v>
      </c>
      <c r="H2894" t="str">
        <f>_xlfn.XLOOKUP(Orders_CLEAN[[#This Row],[ProductName]],Products[ProductName],Products[Category])</f>
        <v>Office Supplies</v>
      </c>
      <c r="I2894" s="6">
        <f>_xlfn.XLOOKUP(Orders_CLEAN[[#This Row],[ProductID]],Products[ProductID],Products[Cost])</f>
        <v>671.48</v>
      </c>
      <c r="J2894">
        <v>8</v>
      </c>
      <c r="K2894" s="6">
        <v>1240.1099999999999</v>
      </c>
      <c r="L2894" s="7">
        <v>0</v>
      </c>
      <c r="M2894" t="s">
        <v>27</v>
      </c>
      <c r="N2894" t="s">
        <v>31</v>
      </c>
      <c r="O2894" t="str">
        <f>_xlfn.XLOOKUP(Orders_CLEAN[[#This Row],[Region]],Region_lookup[RegionCode],Region_lookup[RegionName])</f>
        <v>Gauteng</v>
      </c>
      <c r="P2894" t="s">
        <v>32</v>
      </c>
      <c r="Q2894" t="str">
        <f>_xlfn.XLOOKUP(Orders_CLEAN[[#This Row],[EmployeeID]],Employees[EmployeeID],Employees[EmployeeName])</f>
        <v>Nomvula Mokoena</v>
      </c>
      <c r="R2894" s="8">
        <f>Orders_CLEAN[[#This Row],[Quantity]]*Orders_CLEAN[[#This Row],[UnitPrice]]*(1-Orders_CLEAN[[#This Row],[Discount]])</f>
        <v>9920.8799999999992</v>
      </c>
      <c r="S2894" s="8">
        <f>Orders_CLEAN[[#This Row],[Cost]]*Orders_CLEAN[[#This Row],[Quantity]]</f>
        <v>5371.84</v>
      </c>
      <c r="T2894" s="8">
        <f>Orders_CLEAN[[#This Row],[LineTotal]]-Orders_CLEAN[[#This Row],[LineCost]]</f>
        <v>4549.0399999999991</v>
      </c>
      <c r="U2894" s="8" t="str">
        <f>IFERROR(IF(Orders_CLEAN[[#This Row],[Profit]]/Orders_CLEAN[[#This Row],[LineTotal]]&gt;0.3, "High", IF(Orders_CLEAN[[#This Row],[Profit]]/Orders_CLEAN[[#This Row],[LineTotal]]&gt;=0.15, "Medium", "Low")), "Quantity Error!")</f>
        <v>High</v>
      </c>
      <c r="V2894" s="8" t="str">
        <f>IF(COUNTIF(Returns[OrderID], Orders_CLEAN[[#This Row],[OrderID]])&gt;0, "Yes", "No")</f>
        <v>No</v>
      </c>
      <c r="W2894" s="19">
        <f>IF(Orders_CLEAN[[#This Row],[Returned]]="Yes",1,0)</f>
        <v>0</v>
      </c>
    </row>
    <row r="2895" spans="1:23" x14ac:dyDescent="0.2">
      <c r="A2895" t="s">
        <v>3866</v>
      </c>
      <c r="B2895" s="5">
        <v>45420</v>
      </c>
      <c r="C2895" s="5" t="str">
        <f>IF(Orders_CLEAN[[#This Row],[Quantity]]="", "Quantity Error!", "Q"&amp;ROUNDUP(MONTH(Orders_CLEAN[[#This Row],[OrderDate]])/3,0))</f>
        <v>Q2</v>
      </c>
      <c r="D2895" t="s">
        <v>448</v>
      </c>
      <c r="E2895" t="str">
        <f>_xlfn.XLOOKUP(Orders_CLEAN[[#This Row],[CustomerID]],Customers[CustomerID],Customers[CustomerName])</f>
        <v>Werner Van Der Merwe</v>
      </c>
      <c r="F2895" t="s">
        <v>108</v>
      </c>
      <c r="G2895" t="str">
        <f>_xlfn.XLOOKUP(Orders_CLEAN[[#This Row],[ProductID]],Products[ProductID],Products[ProductName])</f>
        <v>Staplers Model 2</v>
      </c>
      <c r="H2895" t="str">
        <f>_xlfn.XLOOKUP(Orders_CLEAN[[#This Row],[ProductName]],Products[ProductName],Products[Category])</f>
        <v>Office Supplies</v>
      </c>
      <c r="I2895" s="6">
        <f>_xlfn.XLOOKUP(Orders_CLEAN[[#This Row],[ProductID]],Products[ProductID],Products[Cost])</f>
        <v>723.21</v>
      </c>
      <c r="J2895">
        <v>8</v>
      </c>
      <c r="K2895" s="6">
        <v>1348.08</v>
      </c>
      <c r="L2895" s="7">
        <v>0</v>
      </c>
      <c r="M2895" t="s">
        <v>27</v>
      </c>
      <c r="N2895" t="s">
        <v>47</v>
      </c>
      <c r="O2895" t="str">
        <f>_xlfn.XLOOKUP(Orders_CLEAN[[#This Row],[Region]],Region_lookup[RegionCode],Region_lookup[RegionName])</f>
        <v>Eastern Cape</v>
      </c>
      <c r="P2895" t="s">
        <v>58</v>
      </c>
      <c r="Q2895" t="str">
        <f>_xlfn.XLOOKUP(Orders_CLEAN[[#This Row],[EmployeeID]],Employees[EmployeeID],Employees[EmployeeName])</f>
        <v>Palesa Steyn</v>
      </c>
      <c r="R2895" s="8">
        <f>Orders_CLEAN[[#This Row],[Quantity]]*Orders_CLEAN[[#This Row],[UnitPrice]]*(1-Orders_CLEAN[[#This Row],[Discount]])</f>
        <v>10784.64</v>
      </c>
      <c r="S2895" s="8">
        <f>Orders_CLEAN[[#This Row],[Cost]]*Orders_CLEAN[[#This Row],[Quantity]]</f>
        <v>5785.68</v>
      </c>
      <c r="T2895" s="8">
        <f>Orders_CLEAN[[#This Row],[LineTotal]]-Orders_CLEAN[[#This Row],[LineCost]]</f>
        <v>4998.9599999999991</v>
      </c>
      <c r="U2895" s="8" t="str">
        <f>IFERROR(IF(Orders_CLEAN[[#This Row],[Profit]]/Orders_CLEAN[[#This Row],[LineTotal]]&gt;0.3, "High", IF(Orders_CLEAN[[#This Row],[Profit]]/Orders_CLEAN[[#This Row],[LineTotal]]&gt;=0.15, "Medium", "Low")), "Quantity Error!")</f>
        <v>High</v>
      </c>
      <c r="V2895" s="8" t="str">
        <f>IF(COUNTIF(Returns[OrderID], Orders_CLEAN[[#This Row],[OrderID]])&gt;0, "Yes", "No")</f>
        <v>No</v>
      </c>
      <c r="W2895" s="19">
        <f>IF(Orders_CLEAN[[#This Row],[Returned]]="Yes",1,0)</f>
        <v>0</v>
      </c>
    </row>
    <row r="2896" spans="1:23" x14ac:dyDescent="0.2">
      <c r="A2896" t="s">
        <v>3867</v>
      </c>
      <c r="B2896" s="5">
        <v>45330</v>
      </c>
      <c r="C2896" s="5" t="str">
        <f>IF(Orders_CLEAN[[#This Row],[Quantity]]="", "Quantity Error!", "Q"&amp;ROUNDUP(MONTH(Orders_CLEAN[[#This Row],[OrderDate]])/3,0))</f>
        <v>Q1</v>
      </c>
      <c r="D2896" t="s">
        <v>261</v>
      </c>
      <c r="E2896" t="str">
        <f>_xlfn.XLOOKUP(Orders_CLEAN[[#This Row],[CustomerID]],Customers[CustomerID],Customers[CustomerName])</f>
        <v>Palesa Molefe</v>
      </c>
      <c r="F2896" t="s">
        <v>162</v>
      </c>
      <c r="G2896" t="str">
        <f>_xlfn.XLOOKUP(Orders_CLEAN[[#This Row],[ProductID]],Products[ProductID],Products[ProductName])</f>
        <v>Chairs Model 1</v>
      </c>
      <c r="H2896" t="str">
        <f>_xlfn.XLOOKUP(Orders_CLEAN[[#This Row],[ProductName]],Products[ProductName],Products[Category])</f>
        <v>Furniture</v>
      </c>
      <c r="I2896" s="6">
        <f>_xlfn.XLOOKUP(Orders_CLEAN[[#This Row],[ProductID]],Products[ProductID],Products[Cost])</f>
        <v>96.56</v>
      </c>
      <c r="J2896">
        <v>9</v>
      </c>
      <c r="K2896" s="6">
        <v>209.03</v>
      </c>
      <c r="L2896" s="7">
        <v>0</v>
      </c>
      <c r="M2896" t="s">
        <v>13</v>
      </c>
      <c r="N2896" t="s">
        <v>31</v>
      </c>
      <c r="O2896" t="str">
        <f>_xlfn.XLOOKUP(Orders_CLEAN[[#This Row],[Region]],Region_lookup[RegionCode],Region_lookup[RegionName])</f>
        <v>Gauteng</v>
      </c>
      <c r="P2896" t="s">
        <v>32</v>
      </c>
      <c r="Q2896" t="str">
        <f>_xlfn.XLOOKUP(Orders_CLEAN[[#This Row],[EmployeeID]],Employees[EmployeeID],Employees[EmployeeName])</f>
        <v>Nomvula Mokoena</v>
      </c>
      <c r="R2896" s="8">
        <f>Orders_CLEAN[[#This Row],[Quantity]]*Orders_CLEAN[[#This Row],[UnitPrice]]*(1-Orders_CLEAN[[#This Row],[Discount]])</f>
        <v>1881.27</v>
      </c>
      <c r="S2896" s="8">
        <f>Orders_CLEAN[[#This Row],[Cost]]*Orders_CLEAN[[#This Row],[Quantity]]</f>
        <v>869.04</v>
      </c>
      <c r="T2896" s="8">
        <f>Orders_CLEAN[[#This Row],[LineTotal]]-Orders_CLEAN[[#This Row],[LineCost]]</f>
        <v>1012.23</v>
      </c>
      <c r="U2896" s="8" t="str">
        <f>IFERROR(IF(Orders_CLEAN[[#This Row],[Profit]]/Orders_CLEAN[[#This Row],[LineTotal]]&gt;0.3, "High", IF(Orders_CLEAN[[#This Row],[Profit]]/Orders_CLEAN[[#This Row],[LineTotal]]&gt;=0.15, "Medium", "Low")), "Quantity Error!")</f>
        <v>High</v>
      </c>
      <c r="V2896" s="8" t="str">
        <f>IF(COUNTIF(Returns[OrderID], Orders_CLEAN[[#This Row],[OrderID]])&gt;0, "Yes", "No")</f>
        <v>No</v>
      </c>
      <c r="W2896" s="19">
        <f>IF(Orders_CLEAN[[#This Row],[Returned]]="Yes",1,0)</f>
        <v>0</v>
      </c>
    </row>
    <row r="2897" spans="1:23" x14ac:dyDescent="0.2">
      <c r="A2897" t="s">
        <v>3868</v>
      </c>
      <c r="B2897" s="5">
        <v>45323</v>
      </c>
      <c r="C2897" s="5" t="str">
        <f>IF(Orders_CLEAN[[#This Row],[Quantity]]="", "Quantity Error!", "Q"&amp;ROUNDUP(MONTH(Orders_CLEAN[[#This Row],[OrderDate]])/3,0))</f>
        <v>Q1</v>
      </c>
      <c r="D2897" t="s">
        <v>359</v>
      </c>
      <c r="E2897" t="str">
        <f>_xlfn.XLOOKUP(Orders_CLEAN[[#This Row],[CustomerID]],Customers[CustomerID],Customers[CustomerName])</f>
        <v>Bongani Sithole</v>
      </c>
      <c r="F2897" t="s">
        <v>81</v>
      </c>
      <c r="G2897" t="str">
        <f>_xlfn.XLOOKUP(Orders_CLEAN[[#This Row],[ProductID]],Products[ProductID],Products[ProductName])</f>
        <v>Envelopes Model 2</v>
      </c>
      <c r="H2897" t="str">
        <f>_xlfn.XLOOKUP(Orders_CLEAN[[#This Row],[ProductName]],Products[ProductName],Products[Category])</f>
        <v>Office Supplies</v>
      </c>
      <c r="I2897" s="6">
        <f>_xlfn.XLOOKUP(Orders_CLEAN[[#This Row],[ProductID]],Products[ProductID],Products[Cost])</f>
        <v>599.25</v>
      </c>
      <c r="J2897">
        <v>7</v>
      </c>
      <c r="K2897" s="6">
        <v>849.05</v>
      </c>
      <c r="L2897" s="7">
        <v>0.2</v>
      </c>
      <c r="M2897" t="s">
        <v>13</v>
      </c>
      <c r="N2897" t="s">
        <v>31</v>
      </c>
      <c r="O2897" t="str">
        <f>_xlfn.XLOOKUP(Orders_CLEAN[[#This Row],[Region]],Region_lookup[RegionCode],Region_lookup[RegionName])</f>
        <v>Gauteng</v>
      </c>
      <c r="P2897" t="s">
        <v>52</v>
      </c>
      <c r="Q2897" t="str">
        <f>_xlfn.XLOOKUP(Orders_CLEAN[[#This Row],[EmployeeID]],Employees[EmployeeID],Employees[EmployeeName])</f>
        <v>Precious Mbatha</v>
      </c>
      <c r="R2897" s="8">
        <f>Orders_CLEAN[[#This Row],[Quantity]]*Orders_CLEAN[[#This Row],[UnitPrice]]*(1-Orders_CLEAN[[#This Row],[Discount]])</f>
        <v>4754.6799999999994</v>
      </c>
      <c r="S2897" s="8">
        <f>Orders_CLEAN[[#This Row],[Cost]]*Orders_CLEAN[[#This Row],[Quantity]]</f>
        <v>4194.75</v>
      </c>
      <c r="T2897" s="8">
        <f>Orders_CLEAN[[#This Row],[LineTotal]]-Orders_CLEAN[[#This Row],[LineCost]]</f>
        <v>559.92999999999938</v>
      </c>
      <c r="U2897" s="8" t="str">
        <f>IFERROR(IF(Orders_CLEAN[[#This Row],[Profit]]/Orders_CLEAN[[#This Row],[LineTotal]]&gt;0.3, "High", IF(Orders_CLEAN[[#This Row],[Profit]]/Orders_CLEAN[[#This Row],[LineTotal]]&gt;=0.15, "Medium", "Low")), "Quantity Error!")</f>
        <v>Low</v>
      </c>
      <c r="V2897" s="8" t="str">
        <f>IF(COUNTIF(Returns[OrderID], Orders_CLEAN[[#This Row],[OrderID]])&gt;0, "Yes", "No")</f>
        <v>No</v>
      </c>
      <c r="W2897" s="19">
        <f>IF(Orders_CLEAN[[#This Row],[Returned]]="Yes",1,0)</f>
        <v>0</v>
      </c>
    </row>
    <row r="2898" spans="1:23" x14ac:dyDescent="0.2">
      <c r="A2898" t="s">
        <v>3869</v>
      </c>
      <c r="B2898" s="5">
        <v>45528</v>
      </c>
      <c r="C2898" s="5" t="str">
        <f>IF(Orders_CLEAN[[#This Row],[Quantity]]="", "Quantity Error!", "Q"&amp;ROUNDUP(MONTH(Orders_CLEAN[[#This Row],[OrderDate]])/3,0))</f>
        <v>Q3</v>
      </c>
      <c r="D2898" t="s">
        <v>644</v>
      </c>
      <c r="E2898" t="str">
        <f>_xlfn.XLOOKUP(Orders_CLEAN[[#This Row],[CustomerID]],Customers[CustomerID],Customers[CustomerName])</f>
        <v>Nomvula Botha</v>
      </c>
      <c r="F2898" t="s">
        <v>231</v>
      </c>
      <c r="G2898" t="str">
        <f>_xlfn.XLOOKUP(Orders_CLEAN[[#This Row],[ProductID]],Products[ProductID],Products[ProductName])</f>
        <v>Accessories Model 2</v>
      </c>
      <c r="H2898" t="str">
        <f>_xlfn.XLOOKUP(Orders_CLEAN[[#This Row],[ProductName]],Products[ProductName],Products[Category])</f>
        <v>Technology</v>
      </c>
      <c r="I2898" s="6">
        <f>_xlfn.XLOOKUP(Orders_CLEAN[[#This Row],[ProductID]],Products[ProductID],Products[Cost])</f>
        <v>31.01</v>
      </c>
      <c r="J2898">
        <v>8</v>
      </c>
      <c r="K2898" s="6">
        <v>49.68</v>
      </c>
      <c r="L2898" s="7">
        <v>0</v>
      </c>
      <c r="M2898" t="s">
        <v>36</v>
      </c>
      <c r="N2898" t="s">
        <v>14</v>
      </c>
      <c r="O2898" t="str">
        <f>_xlfn.XLOOKUP(Orders_CLEAN[[#This Row],[Region]],Region_lookup[RegionCode],Region_lookup[RegionName])</f>
        <v>Western Cape</v>
      </c>
      <c r="P2898" t="s">
        <v>82</v>
      </c>
      <c r="Q2898" t="str">
        <f>_xlfn.XLOOKUP(Orders_CLEAN[[#This Row],[EmployeeID]],Employees[EmployeeID],Employees[EmployeeName])</f>
        <v>Thabo Pretorius</v>
      </c>
      <c r="R2898" s="8">
        <f>Orders_CLEAN[[#This Row],[Quantity]]*Orders_CLEAN[[#This Row],[UnitPrice]]*(1-Orders_CLEAN[[#This Row],[Discount]])</f>
        <v>397.44</v>
      </c>
      <c r="S2898" s="8">
        <f>Orders_CLEAN[[#This Row],[Cost]]*Orders_CLEAN[[#This Row],[Quantity]]</f>
        <v>248.08</v>
      </c>
      <c r="T2898" s="8">
        <f>Orders_CLEAN[[#This Row],[LineTotal]]-Orders_CLEAN[[#This Row],[LineCost]]</f>
        <v>149.35999999999999</v>
      </c>
      <c r="U2898" s="8" t="str">
        <f>IFERROR(IF(Orders_CLEAN[[#This Row],[Profit]]/Orders_CLEAN[[#This Row],[LineTotal]]&gt;0.3, "High", IF(Orders_CLEAN[[#This Row],[Profit]]/Orders_CLEAN[[#This Row],[LineTotal]]&gt;=0.15, "Medium", "Low")), "Quantity Error!")</f>
        <v>High</v>
      </c>
      <c r="V2898" s="8" t="str">
        <f>IF(COUNTIF(Returns[OrderID], Orders_CLEAN[[#This Row],[OrderID]])&gt;0, "Yes", "No")</f>
        <v>No</v>
      </c>
      <c r="W2898" s="19">
        <f>IF(Orders_CLEAN[[#This Row],[Returned]]="Yes",1,0)</f>
        <v>0</v>
      </c>
    </row>
    <row r="2899" spans="1:23" x14ac:dyDescent="0.2">
      <c r="A2899" t="s">
        <v>3870</v>
      </c>
      <c r="B2899" s="5">
        <v>45764</v>
      </c>
      <c r="C2899" s="5" t="str">
        <f>IF(Orders_CLEAN[[#This Row],[Quantity]]="", "Quantity Error!", "Q"&amp;ROUNDUP(MONTH(Orders_CLEAN[[#This Row],[OrderDate]])/3,0))</f>
        <v>Q2</v>
      </c>
      <c r="D2899" t="s">
        <v>396</v>
      </c>
      <c r="E2899" t="str">
        <f>_xlfn.XLOOKUP(Orders_CLEAN[[#This Row],[CustomerID]],Customers[CustomerID],Customers[CustomerName])</f>
        <v>Aisha Sithole</v>
      </c>
      <c r="F2899" t="s">
        <v>166</v>
      </c>
      <c r="G2899" t="str">
        <f>_xlfn.XLOOKUP(Orders_CLEAN[[#This Row],[ProductID]],Products[ProductID],Products[ProductName])</f>
        <v>Monitors Model 2</v>
      </c>
      <c r="H2899" t="str">
        <f>_xlfn.XLOOKUP(Orders_CLEAN[[#This Row],[ProductName]],Products[ProductName],Products[Category])</f>
        <v>Technology</v>
      </c>
      <c r="I2899" s="6">
        <f>_xlfn.XLOOKUP(Orders_CLEAN[[#This Row],[ProductID]],Products[ProductID],Products[Cost])</f>
        <v>396.64</v>
      </c>
      <c r="J2899">
        <v>2</v>
      </c>
      <c r="K2899" s="6">
        <v>532.41999999999996</v>
      </c>
      <c r="L2899" s="7">
        <v>0</v>
      </c>
      <c r="M2899" t="s">
        <v>13</v>
      </c>
      <c r="N2899" t="s">
        <v>14</v>
      </c>
      <c r="O2899" t="str">
        <f>_xlfn.XLOOKUP(Orders_CLEAN[[#This Row],[Region]],Region_lookup[RegionCode],Region_lookup[RegionName])</f>
        <v>Western Cape</v>
      </c>
      <c r="P2899" t="s">
        <v>15</v>
      </c>
      <c r="Q2899" t="str">
        <f>_xlfn.XLOOKUP(Orders_CLEAN[[#This Row],[EmployeeID]],Employees[EmployeeID],Employees[EmployeeName])</f>
        <v>Anja Fourie</v>
      </c>
      <c r="R2899" s="8">
        <f>Orders_CLEAN[[#This Row],[Quantity]]*Orders_CLEAN[[#This Row],[UnitPrice]]*(1-Orders_CLEAN[[#This Row],[Discount]])</f>
        <v>1064.8399999999999</v>
      </c>
      <c r="S2899" s="8">
        <f>Orders_CLEAN[[#This Row],[Cost]]*Orders_CLEAN[[#This Row],[Quantity]]</f>
        <v>793.28</v>
      </c>
      <c r="T2899" s="8">
        <f>Orders_CLEAN[[#This Row],[LineTotal]]-Orders_CLEAN[[#This Row],[LineCost]]</f>
        <v>271.55999999999995</v>
      </c>
      <c r="U2899" s="8" t="str">
        <f>IFERROR(IF(Orders_CLEAN[[#This Row],[Profit]]/Orders_CLEAN[[#This Row],[LineTotal]]&gt;0.3, "High", IF(Orders_CLEAN[[#This Row],[Profit]]/Orders_CLEAN[[#This Row],[LineTotal]]&gt;=0.15, "Medium", "Low")), "Quantity Error!")</f>
        <v>Medium</v>
      </c>
      <c r="V2899" s="8" t="str">
        <f>IF(COUNTIF(Returns[OrderID], Orders_CLEAN[[#This Row],[OrderID]])&gt;0, "Yes", "No")</f>
        <v>No</v>
      </c>
      <c r="W2899" s="19">
        <f>IF(Orders_CLEAN[[#This Row],[Returned]]="Yes",1,0)</f>
        <v>0</v>
      </c>
    </row>
    <row r="2900" spans="1:23" x14ac:dyDescent="0.2">
      <c r="A2900" t="s">
        <v>3871</v>
      </c>
      <c r="B2900" s="5">
        <v>45701</v>
      </c>
      <c r="C2900" s="5" t="str">
        <f>IF(Orders_CLEAN[[#This Row],[Quantity]]="", "Quantity Error!", "Q"&amp;ROUNDUP(MONTH(Orders_CLEAN[[#This Row],[OrderDate]])/3,0))</f>
        <v>Q1</v>
      </c>
      <c r="D2900" t="s">
        <v>147</v>
      </c>
      <c r="E2900" t="str">
        <f>_xlfn.XLOOKUP(Orders_CLEAN[[#This Row],[CustomerID]],Customers[CustomerID],Customers[CustomerName])</f>
        <v>Anja Botha</v>
      </c>
      <c r="F2900" t="s">
        <v>162</v>
      </c>
      <c r="G2900" t="str">
        <f>_xlfn.XLOOKUP(Orders_CLEAN[[#This Row],[ProductID]],Products[ProductID],Products[ProductName])</f>
        <v>Chairs Model 1</v>
      </c>
      <c r="H2900" t="str">
        <f>_xlfn.XLOOKUP(Orders_CLEAN[[#This Row],[ProductName]],Products[ProductName],Products[Category])</f>
        <v>Furniture</v>
      </c>
      <c r="I2900" s="6">
        <f>_xlfn.XLOOKUP(Orders_CLEAN[[#This Row],[ProductID]],Products[ProductID],Products[Cost])</f>
        <v>96.56</v>
      </c>
      <c r="J2900">
        <v>3</v>
      </c>
      <c r="K2900" s="6">
        <v>209.03</v>
      </c>
      <c r="L2900" s="7">
        <v>0.2</v>
      </c>
      <c r="M2900" t="s">
        <v>27</v>
      </c>
      <c r="N2900" t="s">
        <v>31</v>
      </c>
      <c r="O2900" t="str">
        <f>_xlfn.XLOOKUP(Orders_CLEAN[[#This Row],[Region]],Region_lookup[RegionCode],Region_lookup[RegionName])</f>
        <v>Gauteng</v>
      </c>
      <c r="P2900" t="s">
        <v>43</v>
      </c>
      <c r="Q2900" t="str">
        <f>_xlfn.XLOOKUP(Orders_CLEAN[[#This Row],[EmployeeID]],Employees[EmployeeID],Employees[EmployeeName])</f>
        <v>Thabo Dlamini</v>
      </c>
      <c r="R2900" s="8">
        <f>Orders_CLEAN[[#This Row],[Quantity]]*Orders_CLEAN[[#This Row],[UnitPrice]]*(1-Orders_CLEAN[[#This Row],[Discount]])</f>
        <v>501.67200000000003</v>
      </c>
      <c r="S2900" s="8">
        <f>Orders_CLEAN[[#This Row],[Cost]]*Orders_CLEAN[[#This Row],[Quantity]]</f>
        <v>289.68</v>
      </c>
      <c r="T2900" s="8">
        <f>Orders_CLEAN[[#This Row],[LineTotal]]-Orders_CLEAN[[#This Row],[LineCost]]</f>
        <v>211.99200000000002</v>
      </c>
      <c r="U2900" s="8" t="str">
        <f>IFERROR(IF(Orders_CLEAN[[#This Row],[Profit]]/Orders_CLEAN[[#This Row],[LineTotal]]&gt;0.3, "High", IF(Orders_CLEAN[[#This Row],[Profit]]/Orders_CLEAN[[#This Row],[LineTotal]]&gt;=0.15, "Medium", "Low")), "Quantity Error!")</f>
        <v>High</v>
      </c>
      <c r="V2900" s="8" t="str">
        <f>IF(COUNTIF(Returns[OrderID], Orders_CLEAN[[#This Row],[OrderID]])&gt;0, "Yes", "No")</f>
        <v>No</v>
      </c>
      <c r="W2900" s="19">
        <f>IF(Orders_CLEAN[[#This Row],[Returned]]="Yes",1,0)</f>
        <v>0</v>
      </c>
    </row>
    <row r="2901" spans="1:23" x14ac:dyDescent="0.2">
      <c r="A2901" t="s">
        <v>3872</v>
      </c>
      <c r="B2901" s="5">
        <v>45483</v>
      </c>
      <c r="C2901" s="5" t="str">
        <f>IF(Orders_CLEAN[[#This Row],[Quantity]]="", "Quantity Error!", "Q"&amp;ROUNDUP(MONTH(Orders_CLEAN[[#This Row],[OrderDate]])/3,0))</f>
        <v>Q3</v>
      </c>
      <c r="D2901" t="s">
        <v>342</v>
      </c>
      <c r="E2901" t="str">
        <f>_xlfn.XLOOKUP(Orders_CLEAN[[#This Row],[CustomerID]],Customers[CustomerID],Customers[CustomerName])</f>
        <v>Nomsa Sithole</v>
      </c>
      <c r="F2901" t="s">
        <v>537</v>
      </c>
      <c r="G2901" t="str">
        <f>_xlfn.XLOOKUP(Orders_CLEAN[[#This Row],[ProductID]],Products[ProductID],Products[ProductName])</f>
        <v>Desks Model 4</v>
      </c>
      <c r="H2901" t="str">
        <f>_xlfn.XLOOKUP(Orders_CLEAN[[#This Row],[ProductName]],Products[ProductName],Products[Category])</f>
        <v>Furniture</v>
      </c>
      <c r="I2901" s="6">
        <f>_xlfn.XLOOKUP(Orders_CLEAN[[#This Row],[ProductID]],Products[ProductID],Products[Cost])</f>
        <v>598.51</v>
      </c>
      <c r="J2901">
        <v>2</v>
      </c>
      <c r="K2901" s="6">
        <v>940.73</v>
      </c>
      <c r="L2901" s="7">
        <v>0.05</v>
      </c>
      <c r="M2901" t="s">
        <v>13</v>
      </c>
      <c r="N2901" t="s">
        <v>21</v>
      </c>
      <c r="O2901" t="str">
        <f>_xlfn.XLOOKUP(Orders_CLEAN[[#This Row],[Region]],Region_lookup[RegionCode],Region_lookup[RegionName])</f>
        <v>KwaZulu-Natal</v>
      </c>
      <c r="P2901" t="s">
        <v>22</v>
      </c>
      <c r="Q2901" t="str">
        <f>_xlfn.XLOOKUP(Orders_CLEAN[[#This Row],[EmployeeID]],Employees[EmployeeID],Employees[EmployeeName])</f>
        <v>Thabo Le Roux</v>
      </c>
      <c r="R2901" s="8">
        <f>Orders_CLEAN[[#This Row],[Quantity]]*Orders_CLEAN[[#This Row],[UnitPrice]]*(1-Orders_CLEAN[[#This Row],[Discount]])</f>
        <v>1787.3869999999999</v>
      </c>
      <c r="S2901" s="8">
        <f>Orders_CLEAN[[#This Row],[Cost]]*Orders_CLEAN[[#This Row],[Quantity]]</f>
        <v>1197.02</v>
      </c>
      <c r="T2901" s="8">
        <f>Orders_CLEAN[[#This Row],[LineTotal]]-Orders_CLEAN[[#This Row],[LineCost]]</f>
        <v>590.36699999999996</v>
      </c>
      <c r="U2901" s="8" t="str">
        <f>IFERROR(IF(Orders_CLEAN[[#This Row],[Profit]]/Orders_CLEAN[[#This Row],[LineTotal]]&gt;0.3, "High", IF(Orders_CLEAN[[#This Row],[Profit]]/Orders_CLEAN[[#This Row],[LineTotal]]&gt;=0.15, "Medium", "Low")), "Quantity Error!")</f>
        <v>High</v>
      </c>
      <c r="V2901" s="8" t="str">
        <f>IF(COUNTIF(Returns[OrderID], Orders_CLEAN[[#This Row],[OrderID]])&gt;0, "Yes", "No")</f>
        <v>No</v>
      </c>
      <c r="W2901" s="19">
        <f>IF(Orders_CLEAN[[#This Row],[Returned]]="Yes",1,0)</f>
        <v>0</v>
      </c>
    </row>
    <row r="2902" spans="1:23" x14ac:dyDescent="0.2">
      <c r="A2902" t="s">
        <v>3873</v>
      </c>
      <c r="B2902" s="5">
        <v>45539</v>
      </c>
      <c r="C2902" s="5" t="str">
        <f>IF(Orders_CLEAN[[#This Row],[Quantity]]="", "Quantity Error!", "Q"&amp;ROUNDUP(MONTH(Orders_CLEAN[[#This Row],[OrderDate]])/3,0))</f>
        <v>Q3</v>
      </c>
      <c r="D2902" t="s">
        <v>326</v>
      </c>
      <c r="E2902" t="str">
        <f>_xlfn.XLOOKUP(Orders_CLEAN[[#This Row],[CustomerID]],Customers[CustomerID],Customers[CustomerName])</f>
        <v>Nomsa Molefe</v>
      </c>
      <c r="F2902" t="s">
        <v>51</v>
      </c>
      <c r="G2902" t="str">
        <f>_xlfn.XLOOKUP(Orders_CLEAN[[#This Row],[ProductID]],Products[ProductID],Products[ProductName])</f>
        <v>Bookcases Model 4</v>
      </c>
      <c r="H2902" t="str">
        <f>_xlfn.XLOOKUP(Orders_CLEAN[[#This Row],[ProductName]],Products[ProductName],Products[Category])</f>
        <v>Furniture</v>
      </c>
      <c r="I2902" s="6">
        <f>_xlfn.XLOOKUP(Orders_CLEAN[[#This Row],[ProductID]],Products[ProductID],Products[Cost])</f>
        <v>539.9</v>
      </c>
      <c r="J2902">
        <v>2</v>
      </c>
      <c r="K2902" s="6">
        <v>1019.72</v>
      </c>
      <c r="L2902" s="7">
        <v>0.15</v>
      </c>
      <c r="M2902" t="s">
        <v>27</v>
      </c>
      <c r="N2902" t="s">
        <v>21</v>
      </c>
      <c r="O2902" t="str">
        <f>_xlfn.XLOOKUP(Orders_CLEAN[[#This Row],[Region]],Region_lookup[RegionCode],Region_lookup[RegionName])</f>
        <v>KwaZulu-Natal</v>
      </c>
      <c r="P2902" t="s">
        <v>22</v>
      </c>
      <c r="Q2902" t="str">
        <f>_xlfn.XLOOKUP(Orders_CLEAN[[#This Row],[EmployeeID]],Employees[EmployeeID],Employees[EmployeeName])</f>
        <v>Thabo Le Roux</v>
      </c>
      <c r="R2902" s="8">
        <f>Orders_CLEAN[[#This Row],[Quantity]]*Orders_CLEAN[[#This Row],[UnitPrice]]*(1-Orders_CLEAN[[#This Row],[Discount]])</f>
        <v>1733.5240000000001</v>
      </c>
      <c r="S2902" s="8">
        <f>Orders_CLEAN[[#This Row],[Cost]]*Orders_CLEAN[[#This Row],[Quantity]]</f>
        <v>1079.8</v>
      </c>
      <c r="T2902" s="8">
        <f>Orders_CLEAN[[#This Row],[LineTotal]]-Orders_CLEAN[[#This Row],[LineCost]]</f>
        <v>653.72400000000016</v>
      </c>
      <c r="U2902" s="8" t="str">
        <f>IFERROR(IF(Orders_CLEAN[[#This Row],[Profit]]/Orders_CLEAN[[#This Row],[LineTotal]]&gt;0.3, "High", IF(Orders_CLEAN[[#This Row],[Profit]]/Orders_CLEAN[[#This Row],[LineTotal]]&gt;=0.15, "Medium", "Low")), "Quantity Error!")</f>
        <v>High</v>
      </c>
      <c r="V2902" s="8" t="str">
        <f>IF(COUNTIF(Returns[OrderID], Orders_CLEAN[[#This Row],[OrderID]])&gt;0, "Yes", "No")</f>
        <v>No</v>
      </c>
      <c r="W2902" s="19">
        <f>IF(Orders_CLEAN[[#This Row],[Returned]]="Yes",1,0)</f>
        <v>0</v>
      </c>
    </row>
    <row r="2903" spans="1:23" x14ac:dyDescent="0.2">
      <c r="A2903" t="s">
        <v>3874</v>
      </c>
      <c r="B2903" s="5">
        <v>45742</v>
      </c>
      <c r="C2903" s="5" t="str">
        <f>IF(Orders_CLEAN[[#This Row],[Quantity]]="", "Quantity Error!", "Q"&amp;ROUNDUP(MONTH(Orders_CLEAN[[#This Row],[OrderDate]])/3,0))</f>
        <v>Q1</v>
      </c>
      <c r="D2903" t="s">
        <v>412</v>
      </c>
      <c r="E2903" t="str">
        <f>_xlfn.XLOOKUP(Orders_CLEAN[[#This Row],[CustomerID]],Customers[CustomerID],Customers[CustomerName])</f>
        <v>Bongani Molefe</v>
      </c>
      <c r="F2903" t="s">
        <v>417</v>
      </c>
      <c r="G2903" t="str">
        <f>_xlfn.XLOOKUP(Orders_CLEAN[[#This Row],[ProductID]],Products[ProductID],Products[ProductName])</f>
        <v>Staplers Model 1</v>
      </c>
      <c r="H2903" t="str">
        <f>_xlfn.XLOOKUP(Orders_CLEAN[[#This Row],[ProductName]],Products[ProductName],Products[Category])</f>
        <v>Office Supplies</v>
      </c>
      <c r="I2903" s="6">
        <f>_xlfn.XLOOKUP(Orders_CLEAN[[#This Row],[ProductID]],Products[ProductID],Products[Cost])</f>
        <v>671.48</v>
      </c>
      <c r="J2903">
        <v>7</v>
      </c>
      <c r="K2903" s="6">
        <v>1240.1099999999999</v>
      </c>
      <c r="L2903" s="7">
        <v>0</v>
      </c>
      <c r="M2903" t="s">
        <v>62</v>
      </c>
      <c r="N2903" t="s">
        <v>31</v>
      </c>
      <c r="O2903" t="str">
        <f>_xlfn.XLOOKUP(Orders_CLEAN[[#This Row],[Region]],Region_lookup[RegionCode],Region_lookup[RegionName])</f>
        <v>Gauteng</v>
      </c>
      <c r="P2903" t="s">
        <v>43</v>
      </c>
      <c r="Q2903" t="str">
        <f>_xlfn.XLOOKUP(Orders_CLEAN[[#This Row],[EmployeeID]],Employees[EmployeeID],Employees[EmployeeName])</f>
        <v>Thabo Dlamini</v>
      </c>
      <c r="R2903" s="8">
        <f>Orders_CLEAN[[#This Row],[Quantity]]*Orders_CLEAN[[#This Row],[UnitPrice]]*(1-Orders_CLEAN[[#This Row],[Discount]])</f>
        <v>8680.7699999999986</v>
      </c>
      <c r="S2903" s="8">
        <f>Orders_CLEAN[[#This Row],[Cost]]*Orders_CLEAN[[#This Row],[Quantity]]</f>
        <v>4700.3600000000006</v>
      </c>
      <c r="T2903" s="8">
        <f>Orders_CLEAN[[#This Row],[LineTotal]]-Orders_CLEAN[[#This Row],[LineCost]]</f>
        <v>3980.409999999998</v>
      </c>
      <c r="U2903" s="8" t="str">
        <f>IFERROR(IF(Orders_CLEAN[[#This Row],[Profit]]/Orders_CLEAN[[#This Row],[LineTotal]]&gt;0.3, "High", IF(Orders_CLEAN[[#This Row],[Profit]]/Orders_CLEAN[[#This Row],[LineTotal]]&gt;=0.15, "Medium", "Low")), "Quantity Error!")</f>
        <v>High</v>
      </c>
      <c r="V2903" s="8" t="str">
        <f>IF(COUNTIF(Returns[OrderID], Orders_CLEAN[[#This Row],[OrderID]])&gt;0, "Yes", "No")</f>
        <v>No</v>
      </c>
      <c r="W2903" s="19">
        <f>IF(Orders_CLEAN[[#This Row],[Returned]]="Yes",1,0)</f>
        <v>0</v>
      </c>
    </row>
    <row r="2904" spans="1:23" x14ac:dyDescent="0.2">
      <c r="A2904" t="s">
        <v>3876</v>
      </c>
      <c r="B2904" s="5">
        <v>45476</v>
      </c>
      <c r="C2904" s="5" t="str">
        <f>IF(Orders_CLEAN[[#This Row],[Quantity]]="", "Quantity Error!", "Q"&amp;ROUNDUP(MONTH(Orders_CLEAN[[#This Row],[OrderDate]])/3,0))</f>
        <v>Q3</v>
      </c>
      <c r="D2904" t="s">
        <v>574</v>
      </c>
      <c r="E2904" t="str">
        <f>_xlfn.XLOOKUP(Orders_CLEAN[[#This Row],[CustomerID]],Customers[CustomerID],Customers[CustomerName])</f>
        <v>Lerato Mbatha</v>
      </c>
      <c r="F2904" t="s">
        <v>114</v>
      </c>
      <c r="G2904" t="str">
        <f>_xlfn.XLOOKUP(Orders_CLEAN[[#This Row],[ProductID]],Products[ProductID],Products[ProductName])</f>
        <v>Staplers Model 4</v>
      </c>
      <c r="H2904" t="str">
        <f>_xlfn.XLOOKUP(Orders_CLEAN[[#This Row],[ProductName]],Products[ProductName],Products[Category])</f>
        <v>Office Supplies</v>
      </c>
      <c r="I2904" s="6">
        <f>_xlfn.XLOOKUP(Orders_CLEAN[[#This Row],[ProductID]],Products[ProductID],Products[Cost])</f>
        <v>465.76</v>
      </c>
      <c r="J2904">
        <v>4</v>
      </c>
      <c r="K2904" s="6">
        <v>906.25</v>
      </c>
      <c r="L2904" s="7">
        <v>0.2</v>
      </c>
      <c r="M2904" t="s">
        <v>27</v>
      </c>
      <c r="N2904" t="s">
        <v>31</v>
      </c>
      <c r="O2904" t="str">
        <f>_xlfn.XLOOKUP(Orders_CLEAN[[#This Row],[Region]],Region_lookup[RegionCode],Region_lookup[RegionName])</f>
        <v>Gauteng</v>
      </c>
      <c r="P2904" t="s">
        <v>43</v>
      </c>
      <c r="Q2904" t="str">
        <f>_xlfn.XLOOKUP(Orders_CLEAN[[#This Row],[EmployeeID]],Employees[EmployeeID],Employees[EmployeeName])</f>
        <v>Thabo Dlamini</v>
      </c>
      <c r="R2904" s="8">
        <f>Orders_CLEAN[[#This Row],[Quantity]]*Orders_CLEAN[[#This Row],[UnitPrice]]*(1-Orders_CLEAN[[#This Row],[Discount]])</f>
        <v>2900</v>
      </c>
      <c r="S2904" s="8">
        <f>Orders_CLEAN[[#This Row],[Cost]]*Orders_CLEAN[[#This Row],[Quantity]]</f>
        <v>1863.04</v>
      </c>
      <c r="T2904" s="8">
        <f>Orders_CLEAN[[#This Row],[LineTotal]]-Orders_CLEAN[[#This Row],[LineCost]]</f>
        <v>1036.96</v>
      </c>
      <c r="U2904" s="8" t="str">
        <f>IFERROR(IF(Orders_CLEAN[[#This Row],[Profit]]/Orders_CLEAN[[#This Row],[LineTotal]]&gt;0.3, "High", IF(Orders_CLEAN[[#This Row],[Profit]]/Orders_CLEAN[[#This Row],[LineTotal]]&gt;=0.15, "Medium", "Low")), "Quantity Error!")</f>
        <v>High</v>
      </c>
      <c r="V2904" s="8" t="str">
        <f>IF(COUNTIF(Returns[OrderID], Orders_CLEAN[[#This Row],[OrderID]])&gt;0, "Yes", "No")</f>
        <v>No</v>
      </c>
      <c r="W2904" s="19">
        <f>IF(Orders_CLEAN[[#This Row],[Returned]]="Yes",1,0)</f>
        <v>0</v>
      </c>
    </row>
    <row r="2905" spans="1:23" x14ac:dyDescent="0.2">
      <c r="A2905" t="s">
        <v>3877</v>
      </c>
      <c r="B2905" s="5">
        <v>45475</v>
      </c>
      <c r="C2905" s="5" t="str">
        <f>IF(Orders_CLEAN[[#This Row],[Quantity]]="", "Quantity Error!", "Q"&amp;ROUNDUP(MONTH(Orders_CLEAN[[#This Row],[OrderDate]])/3,0))</f>
        <v>Q3</v>
      </c>
      <c r="D2905" t="s">
        <v>29</v>
      </c>
      <c r="E2905" t="str">
        <f>_xlfn.XLOOKUP(Orders_CLEAN[[#This Row],[CustomerID]],Customers[CustomerID],Customers[CustomerName])</f>
        <v>Lerato Molefe</v>
      </c>
      <c r="F2905" t="s">
        <v>100</v>
      </c>
      <c r="G2905" t="str">
        <f>_xlfn.XLOOKUP(Orders_CLEAN[[#This Row],[ProductID]],Products[ProductID],Products[ProductName])</f>
        <v>Printers Model 1</v>
      </c>
      <c r="H2905" t="str">
        <f>_xlfn.XLOOKUP(Orders_CLEAN[[#This Row],[ProductName]],Products[ProductName],Products[Category])</f>
        <v>Technology</v>
      </c>
      <c r="I2905" s="6">
        <f>_xlfn.XLOOKUP(Orders_CLEAN[[#This Row],[ProductID]],Products[ProductID],Products[Cost])</f>
        <v>595.79999999999995</v>
      </c>
      <c r="J2905">
        <v>9</v>
      </c>
      <c r="K2905" s="6">
        <v>1280.18</v>
      </c>
      <c r="L2905" s="7">
        <v>0.05</v>
      </c>
      <c r="M2905" t="s">
        <v>27</v>
      </c>
      <c r="N2905" t="s">
        <v>31</v>
      </c>
      <c r="O2905" t="str">
        <f>_xlfn.XLOOKUP(Orders_CLEAN[[#This Row],[Region]],Region_lookup[RegionCode],Region_lookup[RegionName])</f>
        <v>Gauteng</v>
      </c>
      <c r="P2905" t="s">
        <v>32</v>
      </c>
      <c r="Q2905" t="str">
        <f>_xlfn.XLOOKUP(Orders_CLEAN[[#This Row],[EmployeeID]],Employees[EmployeeID],Employees[EmployeeName])</f>
        <v>Nomvula Mokoena</v>
      </c>
      <c r="R2905" s="8">
        <f>Orders_CLEAN[[#This Row],[Quantity]]*Orders_CLEAN[[#This Row],[UnitPrice]]*(1-Orders_CLEAN[[#This Row],[Discount]])</f>
        <v>10945.539000000001</v>
      </c>
      <c r="S2905" s="8">
        <f>Orders_CLEAN[[#This Row],[Cost]]*Orders_CLEAN[[#This Row],[Quantity]]</f>
        <v>5362.2</v>
      </c>
      <c r="T2905" s="8">
        <f>Orders_CLEAN[[#This Row],[LineTotal]]-Orders_CLEAN[[#This Row],[LineCost]]</f>
        <v>5583.3390000000009</v>
      </c>
      <c r="U2905" s="8" t="str">
        <f>IFERROR(IF(Orders_CLEAN[[#This Row],[Profit]]/Orders_CLEAN[[#This Row],[LineTotal]]&gt;0.3, "High", IF(Orders_CLEAN[[#This Row],[Profit]]/Orders_CLEAN[[#This Row],[LineTotal]]&gt;=0.15, "Medium", "Low")), "Quantity Error!")</f>
        <v>High</v>
      </c>
      <c r="V2905" s="8" t="str">
        <f>IF(COUNTIF(Returns[OrderID], Orders_CLEAN[[#This Row],[OrderID]])&gt;0, "Yes", "No")</f>
        <v>No</v>
      </c>
      <c r="W2905" s="19">
        <f>IF(Orders_CLEAN[[#This Row],[Returned]]="Yes",1,0)</f>
        <v>0</v>
      </c>
    </row>
    <row r="2906" spans="1:23" x14ac:dyDescent="0.2">
      <c r="A2906" t="s">
        <v>3878</v>
      </c>
      <c r="B2906" s="5">
        <v>45304</v>
      </c>
      <c r="C2906" s="5" t="str">
        <f>IF(Orders_CLEAN[[#This Row],[Quantity]]="", "Quantity Error!", "Q"&amp;ROUNDUP(MONTH(Orders_CLEAN[[#This Row],[OrderDate]])/3,0))</f>
        <v>Q1</v>
      </c>
      <c r="D2906" t="s">
        <v>904</v>
      </c>
      <c r="E2906" t="str">
        <f>_xlfn.XLOOKUP(Orders_CLEAN[[#This Row],[CustomerID]],Customers[CustomerID],Customers[CustomerName])</f>
        <v>Elmarie Pretorius</v>
      </c>
      <c r="F2906" t="s">
        <v>178</v>
      </c>
      <c r="G2906" t="str">
        <f>_xlfn.XLOOKUP(Orders_CLEAN[[#This Row],[ProductID]],Products[ProductID],Products[ProductName])</f>
        <v>Chairs Model 2</v>
      </c>
      <c r="H2906" t="str">
        <f>_xlfn.XLOOKUP(Orders_CLEAN[[#This Row],[ProductName]],Products[ProductName],Products[Category])</f>
        <v>Furniture</v>
      </c>
      <c r="I2906" s="6">
        <f>_xlfn.XLOOKUP(Orders_CLEAN[[#This Row],[ProductID]],Products[ProductID],Products[Cost])</f>
        <v>116.9</v>
      </c>
      <c r="J2906">
        <v>8</v>
      </c>
      <c r="K2906" s="6">
        <v>253.46</v>
      </c>
      <c r="L2906" s="7">
        <v>0.1</v>
      </c>
      <c r="M2906" t="s">
        <v>27</v>
      </c>
      <c r="N2906" t="s">
        <v>21</v>
      </c>
      <c r="O2906" t="str">
        <f>_xlfn.XLOOKUP(Orders_CLEAN[[#This Row],[Region]],Region_lookup[RegionCode],Region_lookup[RegionName])</f>
        <v>KwaZulu-Natal</v>
      </c>
      <c r="P2906" t="s">
        <v>170</v>
      </c>
      <c r="Q2906" t="str">
        <f>_xlfn.XLOOKUP(Orders_CLEAN[[#This Row],[EmployeeID]],Employees[EmployeeID],Employees[EmployeeName])</f>
        <v>Nomvula Le Roux</v>
      </c>
      <c r="R2906" s="8">
        <f>Orders_CLEAN[[#This Row],[Quantity]]*Orders_CLEAN[[#This Row],[UnitPrice]]*(1-Orders_CLEAN[[#This Row],[Discount]])</f>
        <v>1824.912</v>
      </c>
      <c r="S2906" s="8">
        <f>Orders_CLEAN[[#This Row],[Cost]]*Orders_CLEAN[[#This Row],[Quantity]]</f>
        <v>935.2</v>
      </c>
      <c r="T2906" s="8">
        <f>Orders_CLEAN[[#This Row],[LineTotal]]-Orders_CLEAN[[#This Row],[LineCost]]</f>
        <v>889.71199999999999</v>
      </c>
      <c r="U2906" s="8" t="str">
        <f>IFERROR(IF(Orders_CLEAN[[#This Row],[Profit]]/Orders_CLEAN[[#This Row],[LineTotal]]&gt;0.3, "High", IF(Orders_CLEAN[[#This Row],[Profit]]/Orders_CLEAN[[#This Row],[LineTotal]]&gt;=0.15, "Medium", "Low")), "Quantity Error!")</f>
        <v>High</v>
      </c>
      <c r="V2906" s="8" t="str">
        <f>IF(COUNTIF(Returns[OrderID], Orders_CLEAN[[#This Row],[OrderID]])&gt;0, "Yes", "No")</f>
        <v>No</v>
      </c>
      <c r="W2906" s="19">
        <f>IF(Orders_CLEAN[[#This Row],[Returned]]="Yes",1,0)</f>
        <v>0</v>
      </c>
    </row>
    <row r="2907" spans="1:23" x14ac:dyDescent="0.2">
      <c r="A2907" t="s">
        <v>3880</v>
      </c>
      <c r="B2907" s="5">
        <v>45343</v>
      </c>
      <c r="C2907" s="5" t="str">
        <f>IF(Orders_CLEAN[[#This Row],[Quantity]]="", "Quantity Error!", "Q"&amp;ROUNDUP(MONTH(Orders_CLEAN[[#This Row],[OrderDate]])/3,0))</f>
        <v>Q1</v>
      </c>
      <c r="D2907" t="s">
        <v>194</v>
      </c>
      <c r="E2907" t="str">
        <f>_xlfn.XLOOKUP(Orders_CLEAN[[#This Row],[CustomerID]],Customers[CustomerID],Customers[CustomerName])</f>
        <v>Elmarie Molefe</v>
      </c>
      <c r="F2907" t="s">
        <v>118</v>
      </c>
      <c r="G2907" t="str">
        <f>_xlfn.XLOOKUP(Orders_CLEAN[[#This Row],[ProductID]],Products[ProductID],Products[ProductName])</f>
        <v>Paper Model 1</v>
      </c>
      <c r="H2907" t="str">
        <f>_xlfn.XLOOKUP(Orders_CLEAN[[#This Row],[ProductName]],Products[ProductName],Products[Category])</f>
        <v>Office Supplies</v>
      </c>
      <c r="I2907" s="6">
        <f>_xlfn.XLOOKUP(Orders_CLEAN[[#This Row],[ProductID]],Products[ProductID],Products[Cost])</f>
        <v>193.58</v>
      </c>
      <c r="J2907">
        <v>5</v>
      </c>
      <c r="K2907" s="6">
        <v>347.15</v>
      </c>
      <c r="L2907" s="7">
        <v>0.2</v>
      </c>
      <c r="M2907" t="s">
        <v>27</v>
      </c>
      <c r="N2907" t="s">
        <v>14</v>
      </c>
      <c r="O2907" t="str">
        <f>_xlfn.XLOOKUP(Orders_CLEAN[[#This Row],[Region]],Region_lookup[RegionCode],Region_lookup[RegionName])</f>
        <v>Western Cape</v>
      </c>
      <c r="P2907" t="s">
        <v>15</v>
      </c>
      <c r="Q2907" t="str">
        <f>_xlfn.XLOOKUP(Orders_CLEAN[[#This Row],[EmployeeID]],Employees[EmployeeID],Employees[EmployeeName])</f>
        <v>Anja Fourie</v>
      </c>
      <c r="R2907" s="8">
        <f>Orders_CLEAN[[#This Row],[Quantity]]*Orders_CLEAN[[#This Row],[UnitPrice]]*(1-Orders_CLEAN[[#This Row],[Discount]])</f>
        <v>1388.6000000000001</v>
      </c>
      <c r="S2907" s="8">
        <f>Orders_CLEAN[[#This Row],[Cost]]*Orders_CLEAN[[#This Row],[Quantity]]</f>
        <v>967.90000000000009</v>
      </c>
      <c r="T2907" s="8">
        <f>Orders_CLEAN[[#This Row],[LineTotal]]-Orders_CLEAN[[#This Row],[LineCost]]</f>
        <v>420.70000000000005</v>
      </c>
      <c r="U2907" s="8" t="str">
        <f>IFERROR(IF(Orders_CLEAN[[#This Row],[Profit]]/Orders_CLEAN[[#This Row],[LineTotal]]&gt;0.3, "High", IF(Orders_CLEAN[[#This Row],[Profit]]/Orders_CLEAN[[#This Row],[LineTotal]]&gt;=0.15, "Medium", "Low")), "Quantity Error!")</f>
        <v>High</v>
      </c>
      <c r="V2907" s="8" t="str">
        <f>IF(COUNTIF(Returns[OrderID], Orders_CLEAN[[#This Row],[OrderID]])&gt;0, "Yes", "No")</f>
        <v>No</v>
      </c>
      <c r="W2907" s="19">
        <f>IF(Orders_CLEAN[[#This Row],[Returned]]="Yes",1,0)</f>
        <v>0</v>
      </c>
    </row>
    <row r="2908" spans="1:23" x14ac:dyDescent="0.2">
      <c r="A2908" t="s">
        <v>3881</v>
      </c>
      <c r="B2908" s="5">
        <v>45366</v>
      </c>
      <c r="C2908" s="5" t="str">
        <f>IF(Orders_CLEAN[[#This Row],[Quantity]]="", "Quantity Error!", "Q"&amp;ROUNDUP(MONTH(Orders_CLEAN[[#This Row],[OrderDate]])/3,0))</f>
        <v>Q1</v>
      </c>
      <c r="D2908" t="s">
        <v>557</v>
      </c>
      <c r="E2908" t="str">
        <f>_xlfn.XLOOKUP(Orders_CLEAN[[#This Row],[CustomerID]],Customers[CustomerID],Customers[CustomerName])</f>
        <v>Deon Venter</v>
      </c>
      <c r="F2908" t="s">
        <v>55</v>
      </c>
      <c r="G2908" t="str">
        <f>_xlfn.XLOOKUP(Orders_CLEAN[[#This Row],[ProductID]],Products[ProductID],Products[ProductName])</f>
        <v>Paper Model 3</v>
      </c>
      <c r="H2908" t="str">
        <f>_xlfn.XLOOKUP(Orders_CLEAN[[#This Row],[ProductName]],Products[ProductName],Products[Category])</f>
        <v>Office Supplies</v>
      </c>
      <c r="I2908" s="6">
        <f>_xlfn.XLOOKUP(Orders_CLEAN[[#This Row],[ProductID]],Products[ProductID],Products[Cost])</f>
        <v>239.71</v>
      </c>
      <c r="J2908">
        <v>10</v>
      </c>
      <c r="K2908" s="6">
        <v>522.34</v>
      </c>
      <c r="L2908" s="7">
        <v>0.1</v>
      </c>
      <c r="M2908" t="s">
        <v>13</v>
      </c>
      <c r="N2908" t="s">
        <v>14</v>
      </c>
      <c r="O2908" t="str">
        <f>_xlfn.XLOOKUP(Orders_CLEAN[[#This Row],[Region]],Region_lookup[RegionCode],Region_lookup[RegionName])</f>
        <v>Western Cape</v>
      </c>
      <c r="P2908" t="s">
        <v>82</v>
      </c>
      <c r="Q2908" t="str">
        <f>_xlfn.XLOOKUP(Orders_CLEAN[[#This Row],[EmployeeID]],Employees[EmployeeID],Employees[EmployeeName])</f>
        <v>Thabo Pretorius</v>
      </c>
      <c r="R2908" s="8">
        <f>Orders_CLEAN[[#This Row],[Quantity]]*Orders_CLEAN[[#This Row],[UnitPrice]]*(1-Orders_CLEAN[[#This Row],[Discount]])</f>
        <v>4701.0600000000004</v>
      </c>
      <c r="S2908" s="8">
        <f>Orders_CLEAN[[#This Row],[Cost]]*Orders_CLEAN[[#This Row],[Quantity]]</f>
        <v>2397.1</v>
      </c>
      <c r="T2908" s="8">
        <f>Orders_CLEAN[[#This Row],[LineTotal]]-Orders_CLEAN[[#This Row],[LineCost]]</f>
        <v>2303.9600000000005</v>
      </c>
      <c r="U2908" s="8" t="str">
        <f>IFERROR(IF(Orders_CLEAN[[#This Row],[Profit]]/Orders_CLEAN[[#This Row],[LineTotal]]&gt;0.3, "High", IF(Orders_CLEAN[[#This Row],[Profit]]/Orders_CLEAN[[#This Row],[LineTotal]]&gt;=0.15, "Medium", "Low")), "Quantity Error!")</f>
        <v>High</v>
      </c>
      <c r="V2908" s="8" t="str">
        <f>IF(COUNTIF(Returns[OrderID], Orders_CLEAN[[#This Row],[OrderID]])&gt;0, "Yes", "No")</f>
        <v>No</v>
      </c>
      <c r="W2908" s="19">
        <f>IF(Orders_CLEAN[[#This Row],[Returned]]="Yes",1,0)</f>
        <v>0</v>
      </c>
    </row>
    <row r="2909" spans="1:23" x14ac:dyDescent="0.2">
      <c r="A2909" t="s">
        <v>3882</v>
      </c>
      <c r="B2909" s="5">
        <v>45565</v>
      </c>
      <c r="C2909" s="5" t="str">
        <f>IF(Orders_CLEAN[[#This Row],[Quantity]]="", "Quantity Error!", "Q"&amp;ROUNDUP(MONTH(Orders_CLEAN[[#This Row],[OrderDate]])/3,0))</f>
        <v>Q3</v>
      </c>
      <c r="D2909" t="s">
        <v>135</v>
      </c>
      <c r="E2909" t="str">
        <f>_xlfn.XLOOKUP(Orders_CLEAN[[#This Row],[CustomerID]],Customers[CustomerID],Customers[CustomerName])</f>
        <v>Nomvula Mbatha</v>
      </c>
      <c r="F2909" t="s">
        <v>127</v>
      </c>
      <c r="G2909" t="str">
        <f>_xlfn.XLOOKUP(Orders_CLEAN[[#This Row],[ProductID]],Products[ProductID],Products[ProductName])</f>
        <v>Staplers Model 3</v>
      </c>
      <c r="H2909" t="str">
        <f>_xlfn.XLOOKUP(Orders_CLEAN[[#This Row],[ProductName]],Products[ProductName],Products[Category])</f>
        <v>Office Supplies</v>
      </c>
      <c r="I2909" s="6">
        <f>_xlfn.XLOOKUP(Orders_CLEAN[[#This Row],[ProductID]],Products[ProductID],Products[Cost])</f>
        <v>250.6</v>
      </c>
      <c r="J2909">
        <v>9</v>
      </c>
      <c r="K2909" s="6">
        <v>418.2</v>
      </c>
      <c r="L2909" s="7">
        <v>0</v>
      </c>
      <c r="M2909" t="s">
        <v>62</v>
      </c>
      <c r="N2909" t="s">
        <v>47</v>
      </c>
      <c r="O2909" t="str">
        <f>_xlfn.XLOOKUP(Orders_CLEAN[[#This Row],[Region]],Region_lookup[RegionCode],Region_lookup[RegionName])</f>
        <v>Eastern Cape</v>
      </c>
      <c r="P2909" t="s">
        <v>48</v>
      </c>
      <c r="Q2909" t="str">
        <f>_xlfn.XLOOKUP(Orders_CLEAN[[#This Row],[EmployeeID]],Employees[EmployeeID],Employees[EmployeeName])</f>
        <v>Sipho Ndlovu</v>
      </c>
      <c r="R2909" s="8">
        <f>Orders_CLEAN[[#This Row],[Quantity]]*Orders_CLEAN[[#This Row],[UnitPrice]]*(1-Orders_CLEAN[[#This Row],[Discount]])</f>
        <v>3763.7999999999997</v>
      </c>
      <c r="S2909" s="8">
        <f>Orders_CLEAN[[#This Row],[Cost]]*Orders_CLEAN[[#This Row],[Quantity]]</f>
        <v>2255.4</v>
      </c>
      <c r="T2909" s="8">
        <f>Orders_CLEAN[[#This Row],[LineTotal]]-Orders_CLEAN[[#This Row],[LineCost]]</f>
        <v>1508.3999999999996</v>
      </c>
      <c r="U2909" s="8" t="str">
        <f>IFERROR(IF(Orders_CLEAN[[#This Row],[Profit]]/Orders_CLEAN[[#This Row],[LineTotal]]&gt;0.3, "High", IF(Orders_CLEAN[[#This Row],[Profit]]/Orders_CLEAN[[#This Row],[LineTotal]]&gt;=0.15, "Medium", "Low")), "Quantity Error!")</f>
        <v>High</v>
      </c>
      <c r="V2909" s="8" t="str">
        <f>IF(COUNTIF(Returns[OrderID], Orders_CLEAN[[#This Row],[OrderID]])&gt;0, "Yes", "No")</f>
        <v>No</v>
      </c>
      <c r="W2909" s="19">
        <f>IF(Orders_CLEAN[[#This Row],[Returned]]="Yes",1,0)</f>
        <v>0</v>
      </c>
    </row>
    <row r="2910" spans="1:23" x14ac:dyDescent="0.2">
      <c r="A2910" t="s">
        <v>3884</v>
      </c>
      <c r="B2910" s="5">
        <v>45553</v>
      </c>
      <c r="C2910" s="5" t="str">
        <f>IF(Orders_CLEAN[[#This Row],[Quantity]]="", "Quantity Error!", "Q"&amp;ROUNDUP(MONTH(Orders_CLEAN[[#This Row],[OrderDate]])/3,0))</f>
        <v>Q3</v>
      </c>
      <c r="D2910" t="s">
        <v>458</v>
      </c>
      <c r="E2910" t="str">
        <f>_xlfn.XLOOKUP(Orders_CLEAN[[#This Row],[CustomerID]],Customers[CustomerID],Customers[CustomerName])</f>
        <v>Pieter Nkosi</v>
      </c>
      <c r="F2910" t="s">
        <v>78</v>
      </c>
      <c r="G2910" t="str">
        <f>_xlfn.XLOOKUP(Orders_CLEAN[[#This Row],[ProductID]],Products[ProductID],Products[ProductName])</f>
        <v>Desks Model 3</v>
      </c>
      <c r="H2910" t="str">
        <f>_xlfn.XLOOKUP(Orders_CLEAN[[#This Row],[ProductName]],Products[ProductName],Products[Category])</f>
        <v>Furniture</v>
      </c>
      <c r="I2910" s="6">
        <f>_xlfn.XLOOKUP(Orders_CLEAN[[#This Row],[ProductID]],Products[ProductID],Products[Cost])</f>
        <v>388.07</v>
      </c>
      <c r="J2910">
        <v>5</v>
      </c>
      <c r="K2910" s="6">
        <v>782.41</v>
      </c>
      <c r="L2910" s="7">
        <v>0</v>
      </c>
      <c r="M2910" t="s">
        <v>13</v>
      </c>
      <c r="N2910" t="s">
        <v>31</v>
      </c>
      <c r="O2910" t="str">
        <f>_xlfn.XLOOKUP(Orders_CLEAN[[#This Row],[Region]],Region_lookup[RegionCode],Region_lookup[RegionName])</f>
        <v>Gauteng</v>
      </c>
      <c r="P2910" t="s">
        <v>43</v>
      </c>
      <c r="Q2910" t="str">
        <f>_xlfn.XLOOKUP(Orders_CLEAN[[#This Row],[EmployeeID]],Employees[EmployeeID],Employees[EmployeeName])</f>
        <v>Thabo Dlamini</v>
      </c>
      <c r="R2910" s="8">
        <f>Orders_CLEAN[[#This Row],[Quantity]]*Orders_CLEAN[[#This Row],[UnitPrice]]*(1-Orders_CLEAN[[#This Row],[Discount]])</f>
        <v>3912.0499999999997</v>
      </c>
      <c r="S2910" s="8">
        <f>Orders_CLEAN[[#This Row],[Cost]]*Orders_CLEAN[[#This Row],[Quantity]]</f>
        <v>1940.35</v>
      </c>
      <c r="T2910" s="8">
        <f>Orders_CLEAN[[#This Row],[LineTotal]]-Orders_CLEAN[[#This Row],[LineCost]]</f>
        <v>1971.6999999999998</v>
      </c>
      <c r="U2910" s="8" t="str">
        <f>IFERROR(IF(Orders_CLEAN[[#This Row],[Profit]]/Orders_CLEAN[[#This Row],[LineTotal]]&gt;0.3, "High", IF(Orders_CLEAN[[#This Row],[Profit]]/Orders_CLEAN[[#This Row],[LineTotal]]&gt;=0.15, "Medium", "Low")), "Quantity Error!")</f>
        <v>High</v>
      </c>
      <c r="V2910" s="8" t="str">
        <f>IF(COUNTIF(Returns[OrderID], Orders_CLEAN[[#This Row],[OrderID]])&gt;0, "Yes", "No")</f>
        <v>Yes</v>
      </c>
      <c r="W2910" s="19">
        <f>IF(Orders_CLEAN[[#This Row],[Returned]]="Yes",1,0)</f>
        <v>1</v>
      </c>
    </row>
    <row r="2911" spans="1:23" x14ac:dyDescent="0.2">
      <c r="A2911" t="s">
        <v>3885</v>
      </c>
      <c r="B2911" s="5">
        <v>45489</v>
      </c>
      <c r="C2911" s="5" t="str">
        <f>IF(Orders_CLEAN[[#This Row],[Quantity]]="", "Quantity Error!", "Q"&amp;ROUNDUP(MONTH(Orders_CLEAN[[#This Row],[OrderDate]])/3,0))</f>
        <v>Q3</v>
      </c>
      <c r="D2911" t="s">
        <v>240</v>
      </c>
      <c r="E2911" t="str">
        <f>_xlfn.XLOOKUP(Orders_CLEAN[[#This Row],[CustomerID]],Customers[CustomerID],Customers[CustomerName])</f>
        <v>Riaan Molefe</v>
      </c>
      <c r="F2911" t="s">
        <v>88</v>
      </c>
      <c r="G2911" t="str">
        <f>_xlfn.XLOOKUP(Orders_CLEAN[[#This Row],[ProductID]],Products[ProductID],Products[ProductName])</f>
        <v>Tables Model 2</v>
      </c>
      <c r="H2911" t="str">
        <f>_xlfn.XLOOKUP(Orders_CLEAN[[#This Row],[ProductName]],Products[ProductName],Products[Category])</f>
        <v>Furniture</v>
      </c>
      <c r="I2911" s="6">
        <f>_xlfn.XLOOKUP(Orders_CLEAN[[#This Row],[ProductID]],Products[ProductID],Products[Cost])</f>
        <v>752.53</v>
      </c>
      <c r="J2911">
        <v>5</v>
      </c>
      <c r="K2911" s="6">
        <v>1018.12</v>
      </c>
      <c r="L2911" s="7">
        <v>0.15</v>
      </c>
      <c r="M2911" t="s">
        <v>13</v>
      </c>
      <c r="N2911" t="s">
        <v>21</v>
      </c>
      <c r="O2911" t="str">
        <f>_xlfn.XLOOKUP(Orders_CLEAN[[#This Row],[Region]],Region_lookup[RegionCode],Region_lookup[RegionName])</f>
        <v>KwaZulu-Natal</v>
      </c>
      <c r="P2911" t="s">
        <v>22</v>
      </c>
      <c r="Q2911" t="str">
        <f>_xlfn.XLOOKUP(Orders_CLEAN[[#This Row],[EmployeeID]],Employees[EmployeeID],Employees[EmployeeName])</f>
        <v>Thabo Le Roux</v>
      </c>
      <c r="R2911" s="8">
        <f>Orders_CLEAN[[#This Row],[Quantity]]*Orders_CLEAN[[#This Row],[UnitPrice]]*(1-Orders_CLEAN[[#This Row],[Discount]])</f>
        <v>4327.01</v>
      </c>
      <c r="S2911" s="8">
        <f>Orders_CLEAN[[#This Row],[Cost]]*Orders_CLEAN[[#This Row],[Quantity]]</f>
        <v>3762.6499999999996</v>
      </c>
      <c r="T2911" s="8">
        <f>Orders_CLEAN[[#This Row],[LineTotal]]-Orders_CLEAN[[#This Row],[LineCost]]</f>
        <v>564.36000000000058</v>
      </c>
      <c r="U2911" s="8" t="str">
        <f>IFERROR(IF(Orders_CLEAN[[#This Row],[Profit]]/Orders_CLEAN[[#This Row],[LineTotal]]&gt;0.3, "High", IF(Orders_CLEAN[[#This Row],[Profit]]/Orders_CLEAN[[#This Row],[LineTotal]]&gt;=0.15, "Medium", "Low")), "Quantity Error!")</f>
        <v>Low</v>
      </c>
      <c r="V2911" s="8" t="str">
        <f>IF(COUNTIF(Returns[OrderID], Orders_CLEAN[[#This Row],[OrderID]])&gt;0, "Yes", "No")</f>
        <v>No</v>
      </c>
      <c r="W2911" s="19">
        <f>IF(Orders_CLEAN[[#This Row],[Returned]]="Yes",1,0)</f>
        <v>0</v>
      </c>
    </row>
    <row r="2912" spans="1:23" x14ac:dyDescent="0.2">
      <c r="A2912" t="s">
        <v>3886</v>
      </c>
      <c r="B2912" s="5">
        <v>45344</v>
      </c>
      <c r="C2912" s="5" t="str">
        <f>IF(Orders_CLEAN[[#This Row],[Quantity]]="", "Quantity Error!", "Q"&amp;ROUNDUP(MONTH(Orders_CLEAN[[#This Row],[OrderDate]])/3,0))</f>
        <v>Q1</v>
      </c>
      <c r="D2912" t="s">
        <v>313</v>
      </c>
      <c r="E2912" t="str">
        <f>_xlfn.XLOOKUP(Orders_CLEAN[[#This Row],[CustomerID]],Customers[CustomerID],Customers[CustomerName])</f>
        <v>Johan Pretorius</v>
      </c>
      <c r="F2912" t="s">
        <v>166</v>
      </c>
      <c r="G2912" t="str">
        <f>_xlfn.XLOOKUP(Orders_CLEAN[[#This Row],[ProductID]],Products[ProductID],Products[ProductName])</f>
        <v>Monitors Model 2</v>
      </c>
      <c r="H2912" t="str">
        <f>_xlfn.XLOOKUP(Orders_CLEAN[[#This Row],[ProductName]],Products[ProductName],Products[Category])</f>
        <v>Technology</v>
      </c>
      <c r="I2912" s="6">
        <f>_xlfn.XLOOKUP(Orders_CLEAN[[#This Row],[ProductID]],Products[ProductID],Products[Cost])</f>
        <v>396.64</v>
      </c>
      <c r="J2912">
        <v>1</v>
      </c>
      <c r="K2912" s="6">
        <v>532.41999999999996</v>
      </c>
      <c r="L2912" s="7">
        <v>0.05</v>
      </c>
      <c r="M2912" t="s">
        <v>62</v>
      </c>
      <c r="N2912" t="s">
        <v>21</v>
      </c>
      <c r="O2912" t="str">
        <f>_xlfn.XLOOKUP(Orders_CLEAN[[#This Row],[Region]],Region_lookup[RegionCode],Region_lookup[RegionName])</f>
        <v>KwaZulu-Natal</v>
      </c>
      <c r="P2912" t="s">
        <v>170</v>
      </c>
      <c r="Q2912" t="str">
        <f>_xlfn.XLOOKUP(Orders_CLEAN[[#This Row],[EmployeeID]],Employees[EmployeeID],Employees[EmployeeName])</f>
        <v>Nomvula Le Roux</v>
      </c>
      <c r="R2912" s="8">
        <f>Orders_CLEAN[[#This Row],[Quantity]]*Orders_CLEAN[[#This Row],[UnitPrice]]*(1-Orders_CLEAN[[#This Row],[Discount]])</f>
        <v>505.79899999999992</v>
      </c>
      <c r="S2912" s="8">
        <f>Orders_CLEAN[[#This Row],[Cost]]*Orders_CLEAN[[#This Row],[Quantity]]</f>
        <v>396.64</v>
      </c>
      <c r="T2912" s="8">
        <f>Orders_CLEAN[[#This Row],[LineTotal]]-Orders_CLEAN[[#This Row],[LineCost]]</f>
        <v>109.15899999999993</v>
      </c>
      <c r="U2912" s="8" t="str">
        <f>IFERROR(IF(Orders_CLEAN[[#This Row],[Profit]]/Orders_CLEAN[[#This Row],[LineTotal]]&gt;0.3, "High", IF(Orders_CLEAN[[#This Row],[Profit]]/Orders_CLEAN[[#This Row],[LineTotal]]&gt;=0.15, "Medium", "Low")), "Quantity Error!")</f>
        <v>Medium</v>
      </c>
      <c r="V2912" s="8" t="str">
        <f>IF(COUNTIF(Returns[OrderID], Orders_CLEAN[[#This Row],[OrderID]])&gt;0, "Yes", "No")</f>
        <v>No</v>
      </c>
      <c r="W2912" s="19">
        <f>IF(Orders_CLEAN[[#This Row],[Returned]]="Yes",1,0)</f>
        <v>0</v>
      </c>
    </row>
    <row r="2913" spans="1:23" x14ac:dyDescent="0.2">
      <c r="A2913" t="s">
        <v>3887</v>
      </c>
      <c r="B2913" s="5">
        <v>45408</v>
      </c>
      <c r="C2913" s="5" t="str">
        <f>IF(Orders_CLEAN[[#This Row],[Quantity]]="", "Quantity Error!", "Q"&amp;ROUNDUP(MONTH(Orders_CLEAN[[#This Row],[OrderDate]])/3,0))</f>
        <v>Q2</v>
      </c>
      <c r="D2913" t="s">
        <v>451</v>
      </c>
      <c r="E2913" t="str">
        <f>_xlfn.XLOOKUP(Orders_CLEAN[[#This Row],[CustomerID]],Customers[CustomerID],Customers[CustomerName])</f>
        <v>Anja Dlamini</v>
      </c>
      <c r="F2913" t="s">
        <v>231</v>
      </c>
      <c r="G2913" t="str">
        <f>_xlfn.XLOOKUP(Orders_CLEAN[[#This Row],[ProductID]],Products[ProductID],Products[ProductName])</f>
        <v>Accessories Model 2</v>
      </c>
      <c r="H2913" t="str">
        <f>_xlfn.XLOOKUP(Orders_CLEAN[[#This Row],[ProductName]],Products[ProductName],Products[Category])</f>
        <v>Technology</v>
      </c>
      <c r="I2913" s="6">
        <f>_xlfn.XLOOKUP(Orders_CLEAN[[#This Row],[ProductID]],Products[ProductID],Products[Cost])</f>
        <v>31.01</v>
      </c>
      <c r="J2913">
        <v>11</v>
      </c>
      <c r="K2913" s="6">
        <v>49.68</v>
      </c>
      <c r="L2913" s="7">
        <v>0.15</v>
      </c>
      <c r="M2913" t="s">
        <v>27</v>
      </c>
      <c r="N2913" t="s">
        <v>31</v>
      </c>
      <c r="O2913" t="str">
        <f>_xlfn.XLOOKUP(Orders_CLEAN[[#This Row],[Region]],Region_lookup[RegionCode],Region_lookup[RegionName])</f>
        <v>Gauteng</v>
      </c>
      <c r="P2913" t="s">
        <v>52</v>
      </c>
      <c r="Q2913" t="str">
        <f>_xlfn.XLOOKUP(Orders_CLEAN[[#This Row],[EmployeeID]],Employees[EmployeeID],Employees[EmployeeName])</f>
        <v>Precious Mbatha</v>
      </c>
      <c r="R2913" s="8">
        <f>Orders_CLEAN[[#This Row],[Quantity]]*Orders_CLEAN[[#This Row],[UnitPrice]]*(1-Orders_CLEAN[[#This Row],[Discount]])</f>
        <v>464.50799999999998</v>
      </c>
      <c r="S2913" s="8">
        <f>Orders_CLEAN[[#This Row],[Cost]]*Orders_CLEAN[[#This Row],[Quantity]]</f>
        <v>341.11</v>
      </c>
      <c r="T2913" s="8">
        <f>Orders_CLEAN[[#This Row],[LineTotal]]-Orders_CLEAN[[#This Row],[LineCost]]</f>
        <v>123.39799999999997</v>
      </c>
      <c r="U2913" s="8" t="str">
        <f>IFERROR(IF(Orders_CLEAN[[#This Row],[Profit]]/Orders_CLEAN[[#This Row],[LineTotal]]&gt;0.3, "High", IF(Orders_CLEAN[[#This Row],[Profit]]/Orders_CLEAN[[#This Row],[LineTotal]]&gt;=0.15, "Medium", "Low")), "Quantity Error!")</f>
        <v>Medium</v>
      </c>
      <c r="V2913" s="8" t="str">
        <f>IF(COUNTIF(Returns[OrderID], Orders_CLEAN[[#This Row],[OrderID]])&gt;0, "Yes", "No")</f>
        <v>No</v>
      </c>
      <c r="W2913" s="19">
        <f>IF(Orders_CLEAN[[#This Row],[Returned]]="Yes",1,0)</f>
        <v>0</v>
      </c>
    </row>
    <row r="2914" spans="1:23" x14ac:dyDescent="0.2">
      <c r="A2914" t="s">
        <v>3888</v>
      </c>
      <c r="B2914" s="5">
        <v>45691</v>
      </c>
      <c r="C2914" s="5" t="str">
        <f>IF(Orders_CLEAN[[#This Row],[Quantity]]="", "Quantity Error!", "Q"&amp;ROUNDUP(MONTH(Orders_CLEAN[[#This Row],[OrderDate]])/3,0))</f>
        <v>Q1</v>
      </c>
      <c r="D2914" t="s">
        <v>110</v>
      </c>
      <c r="E2914" t="str">
        <f>_xlfn.XLOOKUP(Orders_CLEAN[[#This Row],[CustomerID]],Customers[CustomerID],Customers[CustomerName])</f>
        <v>Nomvula Khumalo</v>
      </c>
      <c r="F2914" t="s">
        <v>297</v>
      </c>
      <c r="G2914" t="str">
        <f>_xlfn.XLOOKUP(Orders_CLEAN[[#This Row],[ProductID]],Products[ProductID],Products[ProductName])</f>
        <v>Laptops Model 2</v>
      </c>
      <c r="H2914" t="str">
        <f>_xlfn.XLOOKUP(Orders_CLEAN[[#This Row],[ProductName]],Products[ProductName],Products[Category])</f>
        <v>Technology</v>
      </c>
      <c r="I2914" s="6">
        <f>_xlfn.XLOOKUP(Orders_CLEAN[[#This Row],[ProductID]],Products[ProductID],Products[Cost])</f>
        <v>55.26</v>
      </c>
      <c r="J2914">
        <v>5</v>
      </c>
      <c r="K2914" s="6">
        <v>112.32</v>
      </c>
      <c r="L2914" s="7">
        <v>0.05</v>
      </c>
      <c r="M2914" t="s">
        <v>13</v>
      </c>
      <c r="N2914" t="s">
        <v>21</v>
      </c>
      <c r="O2914" t="str">
        <f>_xlfn.XLOOKUP(Orders_CLEAN[[#This Row],[Region]],Region_lookup[RegionCode],Region_lookup[RegionName])</f>
        <v>KwaZulu-Natal</v>
      </c>
      <c r="P2914" t="s">
        <v>97</v>
      </c>
      <c r="Q2914" t="str">
        <f>_xlfn.XLOOKUP(Orders_CLEAN[[#This Row],[EmployeeID]],Employees[EmployeeID],Employees[EmployeeName])</f>
        <v>Bongani Sithole</v>
      </c>
      <c r="R2914" s="8">
        <f>Orders_CLEAN[[#This Row],[Quantity]]*Orders_CLEAN[[#This Row],[UnitPrice]]*(1-Orders_CLEAN[[#This Row],[Discount]])</f>
        <v>533.51999999999987</v>
      </c>
      <c r="S2914" s="8">
        <f>Orders_CLEAN[[#This Row],[Cost]]*Orders_CLEAN[[#This Row],[Quantity]]</f>
        <v>276.3</v>
      </c>
      <c r="T2914" s="8">
        <f>Orders_CLEAN[[#This Row],[LineTotal]]-Orders_CLEAN[[#This Row],[LineCost]]</f>
        <v>257.21999999999986</v>
      </c>
      <c r="U2914" s="8" t="str">
        <f>IFERROR(IF(Orders_CLEAN[[#This Row],[Profit]]/Orders_CLEAN[[#This Row],[LineTotal]]&gt;0.3, "High", IF(Orders_CLEAN[[#This Row],[Profit]]/Orders_CLEAN[[#This Row],[LineTotal]]&gt;=0.15, "Medium", "Low")), "Quantity Error!")</f>
        <v>High</v>
      </c>
      <c r="V2914" s="8" t="str">
        <f>IF(COUNTIF(Returns[OrderID], Orders_CLEAN[[#This Row],[OrderID]])&gt;0, "Yes", "No")</f>
        <v>No</v>
      </c>
      <c r="W2914" s="19">
        <f>IF(Orders_CLEAN[[#This Row],[Returned]]="Yes",1,0)</f>
        <v>0</v>
      </c>
    </row>
    <row r="2915" spans="1:23" x14ac:dyDescent="0.2">
      <c r="A2915" t="s">
        <v>3889</v>
      </c>
      <c r="B2915" s="5">
        <v>45336</v>
      </c>
      <c r="C2915" s="5" t="str">
        <f>IF(Orders_CLEAN[[#This Row],[Quantity]]="", "Quantity Error!", "Q"&amp;ROUNDUP(MONTH(Orders_CLEAN[[#This Row],[OrderDate]])/3,0))</f>
        <v>Q1</v>
      </c>
      <c r="D2915" t="s">
        <v>589</v>
      </c>
      <c r="E2915" t="str">
        <f>_xlfn.XLOOKUP(Orders_CLEAN[[#This Row],[CustomerID]],Customers[CustomerID],Customers[CustomerName])</f>
        <v>Chantelle Mahlangu</v>
      </c>
      <c r="F2915" t="s">
        <v>297</v>
      </c>
      <c r="G2915" t="str">
        <f>_xlfn.XLOOKUP(Orders_CLEAN[[#This Row],[ProductID]],Products[ProductID],Products[ProductName])</f>
        <v>Laptops Model 2</v>
      </c>
      <c r="H2915" t="str">
        <f>_xlfn.XLOOKUP(Orders_CLEAN[[#This Row],[ProductName]],Products[ProductName],Products[Category])</f>
        <v>Technology</v>
      </c>
      <c r="I2915" s="6">
        <f>_xlfn.XLOOKUP(Orders_CLEAN[[#This Row],[ProductID]],Products[ProductID],Products[Cost])</f>
        <v>55.26</v>
      </c>
      <c r="J2915">
        <v>6</v>
      </c>
      <c r="K2915" s="6">
        <v>112.32</v>
      </c>
      <c r="L2915" s="7">
        <v>0</v>
      </c>
      <c r="M2915" t="s">
        <v>62</v>
      </c>
      <c r="N2915" t="s">
        <v>21</v>
      </c>
      <c r="O2915" t="str">
        <f>_xlfn.XLOOKUP(Orders_CLEAN[[#This Row],[Region]],Region_lookup[RegionCode],Region_lookup[RegionName])</f>
        <v>KwaZulu-Natal</v>
      </c>
      <c r="P2915" t="s">
        <v>170</v>
      </c>
      <c r="Q2915" t="str">
        <f>_xlfn.XLOOKUP(Orders_CLEAN[[#This Row],[EmployeeID]],Employees[EmployeeID],Employees[EmployeeName])</f>
        <v>Nomvula Le Roux</v>
      </c>
      <c r="R2915" s="8">
        <f>Orders_CLEAN[[#This Row],[Quantity]]*Orders_CLEAN[[#This Row],[UnitPrice]]*(1-Orders_CLEAN[[#This Row],[Discount]])</f>
        <v>673.92</v>
      </c>
      <c r="S2915" s="8">
        <f>Orders_CLEAN[[#This Row],[Cost]]*Orders_CLEAN[[#This Row],[Quantity]]</f>
        <v>331.56</v>
      </c>
      <c r="T2915" s="8">
        <f>Orders_CLEAN[[#This Row],[LineTotal]]-Orders_CLEAN[[#This Row],[LineCost]]</f>
        <v>342.35999999999996</v>
      </c>
      <c r="U2915" s="8" t="str">
        <f>IFERROR(IF(Orders_CLEAN[[#This Row],[Profit]]/Orders_CLEAN[[#This Row],[LineTotal]]&gt;0.3, "High", IF(Orders_CLEAN[[#This Row],[Profit]]/Orders_CLEAN[[#This Row],[LineTotal]]&gt;=0.15, "Medium", "Low")), "Quantity Error!")</f>
        <v>High</v>
      </c>
      <c r="V2915" s="8" t="str">
        <f>IF(COUNTIF(Returns[OrderID], Orders_CLEAN[[#This Row],[OrderID]])&gt;0, "Yes", "No")</f>
        <v>No</v>
      </c>
      <c r="W2915" s="19">
        <f>IF(Orders_CLEAN[[#This Row],[Returned]]="Yes",1,0)</f>
        <v>0</v>
      </c>
    </row>
    <row r="2916" spans="1:23" x14ac:dyDescent="0.2">
      <c r="A2916" t="s">
        <v>3890</v>
      </c>
      <c r="B2916" s="5">
        <v>45720</v>
      </c>
      <c r="C2916" s="5" t="str">
        <f>IF(Orders_CLEAN[[#This Row],[Quantity]]="", "Quantity Error!", "Q"&amp;ROUNDUP(MONTH(Orders_CLEAN[[#This Row],[OrderDate]])/3,0))</f>
        <v>Q1</v>
      </c>
      <c r="D2916" t="s">
        <v>283</v>
      </c>
      <c r="E2916" t="str">
        <f>_xlfn.XLOOKUP(Orders_CLEAN[[#This Row],[CustomerID]],Customers[CustomerID],Customers[CustomerName])</f>
        <v>Precious Botha</v>
      </c>
      <c r="F2916" t="s">
        <v>413</v>
      </c>
      <c r="G2916" t="str">
        <f>_xlfn.XLOOKUP(Orders_CLEAN[[#This Row],[ProductID]],Products[ProductID],Products[ProductName])</f>
        <v>Monitors Model 4</v>
      </c>
      <c r="H2916" t="str">
        <f>_xlfn.XLOOKUP(Orders_CLEAN[[#This Row],[ProductName]],Products[ProductName],Products[Category])</f>
        <v>Technology</v>
      </c>
      <c r="I2916" s="6">
        <f>_xlfn.XLOOKUP(Orders_CLEAN[[#This Row],[ProductID]],Products[ProductID],Products[Cost])</f>
        <v>365.65</v>
      </c>
      <c r="J2916">
        <v>3</v>
      </c>
      <c r="K2916" s="6">
        <v>689.97</v>
      </c>
      <c r="L2916" s="7">
        <v>0.05</v>
      </c>
      <c r="M2916" t="s">
        <v>13</v>
      </c>
      <c r="N2916" t="s">
        <v>21</v>
      </c>
      <c r="O2916" t="str">
        <f>_xlfn.XLOOKUP(Orders_CLEAN[[#This Row],[Region]],Region_lookup[RegionCode],Region_lookup[RegionName])</f>
        <v>KwaZulu-Natal</v>
      </c>
      <c r="P2916" t="s">
        <v>170</v>
      </c>
      <c r="Q2916" t="str">
        <f>_xlfn.XLOOKUP(Orders_CLEAN[[#This Row],[EmployeeID]],Employees[EmployeeID],Employees[EmployeeName])</f>
        <v>Nomvula Le Roux</v>
      </c>
      <c r="R2916" s="8">
        <f>Orders_CLEAN[[#This Row],[Quantity]]*Orders_CLEAN[[#This Row],[UnitPrice]]*(1-Orders_CLEAN[[#This Row],[Discount]])</f>
        <v>1966.4144999999999</v>
      </c>
      <c r="S2916" s="8">
        <f>Orders_CLEAN[[#This Row],[Cost]]*Orders_CLEAN[[#This Row],[Quantity]]</f>
        <v>1096.9499999999998</v>
      </c>
      <c r="T2916" s="8">
        <f>Orders_CLEAN[[#This Row],[LineTotal]]-Orders_CLEAN[[#This Row],[LineCost]]</f>
        <v>869.46450000000004</v>
      </c>
      <c r="U2916" s="8" t="str">
        <f>IFERROR(IF(Orders_CLEAN[[#This Row],[Profit]]/Orders_CLEAN[[#This Row],[LineTotal]]&gt;0.3, "High", IF(Orders_CLEAN[[#This Row],[Profit]]/Orders_CLEAN[[#This Row],[LineTotal]]&gt;=0.15, "Medium", "Low")), "Quantity Error!")</f>
        <v>High</v>
      </c>
      <c r="V2916" s="8" t="str">
        <f>IF(COUNTIF(Returns[OrderID], Orders_CLEAN[[#This Row],[OrderID]])&gt;0, "Yes", "No")</f>
        <v>No</v>
      </c>
      <c r="W2916" s="19">
        <f>IF(Orders_CLEAN[[#This Row],[Returned]]="Yes",1,0)</f>
        <v>0</v>
      </c>
    </row>
    <row r="2917" spans="1:23" x14ac:dyDescent="0.2">
      <c r="A2917" t="s">
        <v>3891</v>
      </c>
      <c r="B2917" s="5">
        <v>45823</v>
      </c>
      <c r="C2917" s="5" t="str">
        <f>IF(Orders_CLEAN[[#This Row],[Quantity]]="", "Quantity Error!", "Q"&amp;ROUNDUP(MONTH(Orders_CLEAN[[#This Row],[OrderDate]])/3,0))</f>
        <v>Q2</v>
      </c>
      <c r="D2917" t="s">
        <v>362</v>
      </c>
      <c r="E2917" t="str">
        <f>_xlfn.XLOOKUP(Orders_CLEAN[[#This Row],[CustomerID]],Customers[CustomerID],Customers[CustomerName])</f>
        <v>Palesa Venter</v>
      </c>
      <c r="F2917" t="s">
        <v>51</v>
      </c>
      <c r="G2917" t="str">
        <f>_xlfn.XLOOKUP(Orders_CLEAN[[#This Row],[ProductID]],Products[ProductID],Products[ProductName])</f>
        <v>Bookcases Model 4</v>
      </c>
      <c r="H2917" t="str">
        <f>_xlfn.XLOOKUP(Orders_CLEAN[[#This Row],[ProductName]],Products[ProductName],Products[Category])</f>
        <v>Furniture</v>
      </c>
      <c r="I2917" s="6">
        <f>_xlfn.XLOOKUP(Orders_CLEAN[[#This Row],[ProductID]],Products[ProductID],Products[Cost])</f>
        <v>539.9</v>
      </c>
      <c r="J2917">
        <v>5</v>
      </c>
      <c r="K2917" s="6">
        <v>1019.72</v>
      </c>
      <c r="L2917" s="7">
        <v>0.2</v>
      </c>
      <c r="M2917" t="s">
        <v>13</v>
      </c>
      <c r="N2917" t="s">
        <v>21</v>
      </c>
      <c r="O2917" t="str">
        <f>_xlfn.XLOOKUP(Orders_CLEAN[[#This Row],[Region]],Region_lookup[RegionCode],Region_lookup[RegionName])</f>
        <v>KwaZulu-Natal</v>
      </c>
      <c r="P2917" t="s">
        <v>22</v>
      </c>
      <c r="Q2917" t="str">
        <f>_xlfn.XLOOKUP(Orders_CLEAN[[#This Row],[EmployeeID]],Employees[EmployeeID],Employees[EmployeeName])</f>
        <v>Thabo Le Roux</v>
      </c>
      <c r="R2917" s="8">
        <f>Orders_CLEAN[[#This Row],[Quantity]]*Orders_CLEAN[[#This Row],[UnitPrice]]*(1-Orders_CLEAN[[#This Row],[Discount]])</f>
        <v>4078.8800000000006</v>
      </c>
      <c r="S2917" s="8">
        <f>Orders_CLEAN[[#This Row],[Cost]]*Orders_CLEAN[[#This Row],[Quantity]]</f>
        <v>2699.5</v>
      </c>
      <c r="T2917" s="8">
        <f>Orders_CLEAN[[#This Row],[LineTotal]]-Orders_CLEAN[[#This Row],[LineCost]]</f>
        <v>1379.3800000000006</v>
      </c>
      <c r="U2917" s="8" t="str">
        <f>IFERROR(IF(Orders_CLEAN[[#This Row],[Profit]]/Orders_CLEAN[[#This Row],[LineTotal]]&gt;0.3, "High", IF(Orders_CLEAN[[#This Row],[Profit]]/Orders_CLEAN[[#This Row],[LineTotal]]&gt;=0.15, "Medium", "Low")), "Quantity Error!")</f>
        <v>High</v>
      </c>
      <c r="V2917" s="8" t="str">
        <f>IF(COUNTIF(Returns[OrderID], Orders_CLEAN[[#This Row],[OrderID]])&gt;0, "Yes", "No")</f>
        <v>Yes</v>
      </c>
      <c r="W2917" s="19">
        <f>IF(Orders_CLEAN[[#This Row],[Returned]]="Yes",1,0)</f>
        <v>1</v>
      </c>
    </row>
    <row r="2918" spans="1:23" x14ac:dyDescent="0.2">
      <c r="A2918" t="s">
        <v>3892</v>
      </c>
      <c r="B2918" s="5">
        <v>45685</v>
      </c>
      <c r="C2918" s="5" t="str">
        <f>IF(Orders_CLEAN[[#This Row],[Quantity]]="", "Quantity Error!", "Q"&amp;ROUNDUP(MONTH(Orders_CLEAN[[#This Row],[OrderDate]])/3,0))</f>
        <v>Q1</v>
      </c>
      <c r="D2918" t="s">
        <v>846</v>
      </c>
      <c r="E2918" t="str">
        <f>_xlfn.XLOOKUP(Orders_CLEAN[[#This Row],[CustomerID]],Customers[CustomerID],Customers[CustomerName])</f>
        <v>Kagiso Nkosi</v>
      </c>
      <c r="F2918" t="s">
        <v>155</v>
      </c>
      <c r="G2918" t="str">
        <f>_xlfn.XLOOKUP(Orders_CLEAN[[#This Row],[ProductID]],Products[ProductID],Products[ProductName])</f>
        <v>Monitors Model 1</v>
      </c>
      <c r="H2918" t="str">
        <f>_xlfn.XLOOKUP(Orders_CLEAN[[#This Row],[ProductName]],Products[ProductName],Products[Category])</f>
        <v>Technology</v>
      </c>
      <c r="I2918" s="6">
        <f>_xlfn.XLOOKUP(Orders_CLEAN[[#This Row],[ProductID]],Products[ProductID],Products[Cost])</f>
        <v>757.28</v>
      </c>
      <c r="J2918">
        <v>1</v>
      </c>
      <c r="K2918" s="6">
        <v>1165.56</v>
      </c>
      <c r="L2918" s="7">
        <v>0</v>
      </c>
      <c r="M2918" t="s">
        <v>13</v>
      </c>
      <c r="N2918" t="s">
        <v>14</v>
      </c>
      <c r="O2918" t="str">
        <f>_xlfn.XLOOKUP(Orders_CLEAN[[#This Row],[Region]],Region_lookup[RegionCode],Region_lookup[RegionName])</f>
        <v>Western Cape</v>
      </c>
      <c r="P2918" t="s">
        <v>93</v>
      </c>
      <c r="Q2918" t="str">
        <f>_xlfn.XLOOKUP(Orders_CLEAN[[#This Row],[EmployeeID]],Employees[EmployeeID],Employees[EmployeeName])</f>
        <v>Anja Zulu</v>
      </c>
      <c r="R2918" s="8">
        <f>Orders_CLEAN[[#This Row],[Quantity]]*Orders_CLEAN[[#This Row],[UnitPrice]]*(1-Orders_CLEAN[[#This Row],[Discount]])</f>
        <v>1165.56</v>
      </c>
      <c r="S2918" s="8">
        <f>Orders_CLEAN[[#This Row],[Cost]]*Orders_CLEAN[[#This Row],[Quantity]]</f>
        <v>757.28</v>
      </c>
      <c r="T2918" s="8">
        <f>Orders_CLEAN[[#This Row],[LineTotal]]-Orders_CLEAN[[#This Row],[LineCost]]</f>
        <v>408.28</v>
      </c>
      <c r="U2918" s="8" t="str">
        <f>IFERROR(IF(Orders_CLEAN[[#This Row],[Profit]]/Orders_CLEAN[[#This Row],[LineTotal]]&gt;0.3, "High", IF(Orders_CLEAN[[#This Row],[Profit]]/Orders_CLEAN[[#This Row],[LineTotal]]&gt;=0.15, "Medium", "Low")), "Quantity Error!")</f>
        <v>High</v>
      </c>
      <c r="V2918" s="8" t="str">
        <f>IF(COUNTIF(Returns[OrderID], Orders_CLEAN[[#This Row],[OrderID]])&gt;0, "Yes", "No")</f>
        <v>No</v>
      </c>
      <c r="W2918" s="19">
        <f>IF(Orders_CLEAN[[#This Row],[Returned]]="Yes",1,0)</f>
        <v>0</v>
      </c>
    </row>
    <row r="2919" spans="1:23" x14ac:dyDescent="0.2">
      <c r="A2919" t="s">
        <v>3893</v>
      </c>
      <c r="B2919" s="5">
        <v>45727</v>
      </c>
      <c r="C2919" s="5" t="str">
        <f>IF(Orders_CLEAN[[#This Row],[Quantity]]="", "Quantity Error!", "Q"&amp;ROUNDUP(MONTH(Orders_CLEAN[[#This Row],[OrderDate]])/3,0))</f>
        <v>Q1</v>
      </c>
      <c r="D2919" t="s">
        <v>288</v>
      </c>
      <c r="E2919" t="str">
        <f>_xlfn.XLOOKUP(Orders_CLEAN[[#This Row],[CustomerID]],Customers[CustomerID],Customers[CustomerName])</f>
        <v>Francois Pretorius</v>
      </c>
      <c r="F2919" t="s">
        <v>30</v>
      </c>
      <c r="G2919" t="str">
        <f>_xlfn.XLOOKUP(Orders_CLEAN[[#This Row],[ProductID]],Products[ProductID],Products[ProductName])</f>
        <v>Paper Model 4</v>
      </c>
      <c r="H2919" t="str">
        <f>_xlfn.XLOOKUP(Orders_CLEAN[[#This Row],[ProductName]],Products[ProductName],Products[Category])</f>
        <v>Office Supplies</v>
      </c>
      <c r="I2919" s="6">
        <f>_xlfn.XLOOKUP(Orders_CLEAN[[#This Row],[ProductID]],Products[ProductID],Products[Cost])</f>
        <v>528.29</v>
      </c>
      <c r="J2919">
        <v>3</v>
      </c>
      <c r="K2919" s="6">
        <v>798.12</v>
      </c>
      <c r="L2919" s="7">
        <v>0.2</v>
      </c>
      <c r="M2919" t="s">
        <v>13</v>
      </c>
      <c r="N2919" t="s">
        <v>21</v>
      </c>
      <c r="O2919" t="str">
        <f>_xlfn.XLOOKUP(Orders_CLEAN[[#This Row],[Region]],Region_lookup[RegionCode],Region_lookup[RegionName])</f>
        <v>KwaZulu-Natal</v>
      </c>
      <c r="P2919" t="s">
        <v>170</v>
      </c>
      <c r="Q2919" t="str">
        <f>_xlfn.XLOOKUP(Orders_CLEAN[[#This Row],[EmployeeID]],Employees[EmployeeID],Employees[EmployeeName])</f>
        <v>Nomvula Le Roux</v>
      </c>
      <c r="R2919" s="8">
        <f>Orders_CLEAN[[#This Row],[Quantity]]*Orders_CLEAN[[#This Row],[UnitPrice]]*(1-Orders_CLEAN[[#This Row],[Discount]])</f>
        <v>1915.4880000000003</v>
      </c>
      <c r="S2919" s="8">
        <f>Orders_CLEAN[[#This Row],[Cost]]*Orders_CLEAN[[#This Row],[Quantity]]</f>
        <v>1584.87</v>
      </c>
      <c r="T2919" s="8">
        <f>Orders_CLEAN[[#This Row],[LineTotal]]-Orders_CLEAN[[#This Row],[LineCost]]</f>
        <v>330.61800000000039</v>
      </c>
      <c r="U2919" s="8" t="str">
        <f>IFERROR(IF(Orders_CLEAN[[#This Row],[Profit]]/Orders_CLEAN[[#This Row],[LineTotal]]&gt;0.3, "High", IF(Orders_CLEAN[[#This Row],[Profit]]/Orders_CLEAN[[#This Row],[LineTotal]]&gt;=0.15, "Medium", "Low")), "Quantity Error!")</f>
        <v>Medium</v>
      </c>
      <c r="V2919" s="8" t="str">
        <f>IF(COUNTIF(Returns[OrderID], Orders_CLEAN[[#This Row],[OrderID]])&gt;0, "Yes", "No")</f>
        <v>No</v>
      </c>
      <c r="W2919" s="19">
        <f>IF(Orders_CLEAN[[#This Row],[Returned]]="Yes",1,0)</f>
        <v>0</v>
      </c>
    </row>
    <row r="2920" spans="1:23" x14ac:dyDescent="0.2">
      <c r="A2920" t="s">
        <v>3894</v>
      </c>
      <c r="B2920" s="5">
        <v>45791</v>
      </c>
      <c r="C2920" s="5" t="str">
        <f>IF(Orders_CLEAN[[#This Row],[Quantity]]="", "Quantity Error!", "Q"&amp;ROUNDUP(MONTH(Orders_CLEAN[[#This Row],[OrderDate]])/3,0))</f>
        <v>Q2</v>
      </c>
      <c r="D2920" t="s">
        <v>1164</v>
      </c>
      <c r="E2920" t="str">
        <f>_xlfn.XLOOKUP(Orders_CLEAN[[#This Row],[CustomerID]],Customers[CustomerID],Customers[CustomerName])</f>
        <v>Nomvula Coetzee</v>
      </c>
      <c r="F2920" t="s">
        <v>231</v>
      </c>
      <c r="G2920" t="str">
        <f>_xlfn.XLOOKUP(Orders_CLEAN[[#This Row],[ProductID]],Products[ProductID],Products[ProductName])</f>
        <v>Accessories Model 2</v>
      </c>
      <c r="H2920" t="str">
        <f>_xlfn.XLOOKUP(Orders_CLEAN[[#This Row],[ProductName]],Products[ProductName],Products[Category])</f>
        <v>Technology</v>
      </c>
      <c r="I2920" s="6">
        <f>_xlfn.XLOOKUP(Orders_CLEAN[[#This Row],[ProductID]],Products[ProductID],Products[Cost])</f>
        <v>31.01</v>
      </c>
      <c r="J2920">
        <v>3</v>
      </c>
      <c r="K2920" s="6">
        <v>49.68</v>
      </c>
      <c r="L2920" s="7">
        <v>0</v>
      </c>
      <c r="M2920" t="s">
        <v>13</v>
      </c>
      <c r="N2920" t="s">
        <v>14</v>
      </c>
      <c r="O2920" t="str">
        <f>_xlfn.XLOOKUP(Orders_CLEAN[[#This Row],[Region]],Region_lookup[RegionCode],Region_lookup[RegionName])</f>
        <v>Western Cape</v>
      </c>
      <c r="P2920" t="s">
        <v>93</v>
      </c>
      <c r="Q2920" t="str">
        <f>_xlfn.XLOOKUP(Orders_CLEAN[[#This Row],[EmployeeID]],Employees[EmployeeID],Employees[EmployeeName])</f>
        <v>Anja Zulu</v>
      </c>
      <c r="R2920" s="8">
        <f>Orders_CLEAN[[#This Row],[Quantity]]*Orders_CLEAN[[#This Row],[UnitPrice]]*(1-Orders_CLEAN[[#This Row],[Discount]])</f>
        <v>149.04</v>
      </c>
      <c r="S2920" s="8">
        <f>Orders_CLEAN[[#This Row],[Cost]]*Orders_CLEAN[[#This Row],[Quantity]]</f>
        <v>93.03</v>
      </c>
      <c r="T2920" s="8">
        <f>Orders_CLEAN[[#This Row],[LineTotal]]-Orders_CLEAN[[#This Row],[LineCost]]</f>
        <v>56.009999999999991</v>
      </c>
      <c r="U2920" s="8" t="str">
        <f>IFERROR(IF(Orders_CLEAN[[#This Row],[Profit]]/Orders_CLEAN[[#This Row],[LineTotal]]&gt;0.3, "High", IF(Orders_CLEAN[[#This Row],[Profit]]/Orders_CLEAN[[#This Row],[LineTotal]]&gt;=0.15, "Medium", "Low")), "Quantity Error!")</f>
        <v>High</v>
      </c>
      <c r="V2920" s="8" t="str">
        <f>IF(COUNTIF(Returns[OrderID], Orders_CLEAN[[#This Row],[OrderID]])&gt;0, "Yes", "No")</f>
        <v>No</v>
      </c>
      <c r="W2920" s="19">
        <f>IF(Orders_CLEAN[[#This Row],[Returned]]="Yes",1,0)</f>
        <v>0</v>
      </c>
    </row>
    <row r="2921" spans="1:23" x14ac:dyDescent="0.2">
      <c r="A2921" t="s">
        <v>3895</v>
      </c>
      <c r="B2921" s="5">
        <v>45629</v>
      </c>
      <c r="C2921" s="5" t="str">
        <f>IF(Orders_CLEAN[[#This Row],[Quantity]]="", "Quantity Error!", "Q"&amp;ROUNDUP(MONTH(Orders_CLEAN[[#This Row],[OrderDate]])/3,0))</f>
        <v>Q4</v>
      </c>
      <c r="D2921" t="s">
        <v>493</v>
      </c>
      <c r="E2921" t="str">
        <f>_xlfn.XLOOKUP(Orders_CLEAN[[#This Row],[CustomerID]],Customers[CustomerID],Customers[CustomerName])</f>
        <v>Sipho Le Roux</v>
      </c>
      <c r="F2921" t="s">
        <v>144</v>
      </c>
      <c r="G2921" t="str">
        <f>_xlfn.XLOOKUP(Orders_CLEAN[[#This Row],[ProductID]],Products[ProductID],Products[ProductName])</f>
        <v>Bookcases Model 1</v>
      </c>
      <c r="H2921" t="str">
        <f>_xlfn.XLOOKUP(Orders_CLEAN[[#This Row],[ProductName]],Products[ProductName],Products[Category])</f>
        <v>Furniture</v>
      </c>
      <c r="I2921" s="6">
        <f>_xlfn.XLOOKUP(Orders_CLEAN[[#This Row],[ProductID]],Products[ProductID],Products[Cost])</f>
        <v>644.65</v>
      </c>
      <c r="J2921">
        <v>5</v>
      </c>
      <c r="K2921" s="6">
        <v>1029.82</v>
      </c>
      <c r="L2921" s="7">
        <v>0.05</v>
      </c>
      <c r="M2921" t="s">
        <v>36</v>
      </c>
      <c r="N2921" t="s">
        <v>47</v>
      </c>
      <c r="O2921" t="str">
        <f>_xlfn.XLOOKUP(Orders_CLEAN[[#This Row],[Region]],Region_lookup[RegionCode],Region_lookup[RegionName])</f>
        <v>Eastern Cape</v>
      </c>
      <c r="P2921" t="s">
        <v>75</v>
      </c>
      <c r="Q2921" t="str">
        <f>_xlfn.XLOOKUP(Orders_CLEAN[[#This Row],[EmployeeID]],Employees[EmployeeID],Employees[EmployeeName])</f>
        <v>Francois Steyn</v>
      </c>
      <c r="R2921" s="8">
        <f>Orders_CLEAN[[#This Row],[Quantity]]*Orders_CLEAN[[#This Row],[UnitPrice]]*(1-Orders_CLEAN[[#This Row],[Discount]])</f>
        <v>4891.6449999999995</v>
      </c>
      <c r="S2921" s="8">
        <f>Orders_CLEAN[[#This Row],[Cost]]*Orders_CLEAN[[#This Row],[Quantity]]</f>
        <v>3223.25</v>
      </c>
      <c r="T2921" s="8">
        <f>Orders_CLEAN[[#This Row],[LineTotal]]-Orders_CLEAN[[#This Row],[LineCost]]</f>
        <v>1668.3949999999995</v>
      </c>
      <c r="U2921" s="8" t="str">
        <f>IFERROR(IF(Orders_CLEAN[[#This Row],[Profit]]/Orders_CLEAN[[#This Row],[LineTotal]]&gt;0.3, "High", IF(Orders_CLEAN[[#This Row],[Profit]]/Orders_CLEAN[[#This Row],[LineTotal]]&gt;=0.15, "Medium", "Low")), "Quantity Error!")</f>
        <v>High</v>
      </c>
      <c r="V2921" s="8" t="str">
        <f>IF(COUNTIF(Returns[OrderID], Orders_CLEAN[[#This Row],[OrderID]])&gt;0, "Yes", "No")</f>
        <v>No</v>
      </c>
      <c r="W2921" s="19">
        <f>IF(Orders_CLEAN[[#This Row],[Returned]]="Yes",1,0)</f>
        <v>0</v>
      </c>
    </row>
    <row r="2922" spans="1:23" x14ac:dyDescent="0.2">
      <c r="A2922" t="s">
        <v>3896</v>
      </c>
      <c r="B2922" s="5">
        <v>45612</v>
      </c>
      <c r="C2922" s="5" t="str">
        <f>IF(Orders_CLEAN[[#This Row],[Quantity]]="", "Quantity Error!", "Q"&amp;ROUNDUP(MONTH(Orders_CLEAN[[#This Row],[OrderDate]])/3,0))</f>
        <v>Q4</v>
      </c>
      <c r="D2922" t="s">
        <v>279</v>
      </c>
      <c r="E2922" t="str">
        <f>_xlfn.XLOOKUP(Orders_CLEAN[[#This Row],[CustomerID]],Customers[CustomerID],Customers[CustomerName])</f>
        <v>Bongani Khumalo</v>
      </c>
      <c r="F2922" t="s">
        <v>41</v>
      </c>
      <c r="G2922" t="str">
        <f>_xlfn.XLOOKUP(Orders_CLEAN[[#This Row],[ProductID]],Products[ProductID],Products[ProductName])</f>
        <v>Pens Model 3</v>
      </c>
      <c r="H2922" t="str">
        <f>_xlfn.XLOOKUP(Orders_CLEAN[[#This Row],[ProductName]],Products[ProductName],Products[Category])</f>
        <v>Office Supplies</v>
      </c>
      <c r="I2922" s="6">
        <f>_xlfn.XLOOKUP(Orders_CLEAN[[#This Row],[ProductID]],Products[ProductID],Products[Cost])</f>
        <v>498.61</v>
      </c>
      <c r="J2922">
        <v>3</v>
      </c>
      <c r="K2922" s="6">
        <v>944.31</v>
      </c>
      <c r="L2922" s="7">
        <v>0.1</v>
      </c>
      <c r="M2922" t="s">
        <v>27</v>
      </c>
      <c r="N2922" t="s">
        <v>47</v>
      </c>
      <c r="O2922" t="str">
        <f>_xlfn.XLOOKUP(Orders_CLEAN[[#This Row],[Region]],Region_lookup[RegionCode],Region_lookup[RegionName])</f>
        <v>Eastern Cape</v>
      </c>
      <c r="P2922" t="s">
        <v>58</v>
      </c>
      <c r="Q2922" t="str">
        <f>_xlfn.XLOOKUP(Orders_CLEAN[[#This Row],[EmployeeID]],Employees[EmployeeID],Employees[EmployeeName])</f>
        <v>Palesa Steyn</v>
      </c>
      <c r="R2922" s="8">
        <f>Orders_CLEAN[[#This Row],[Quantity]]*Orders_CLEAN[[#This Row],[UnitPrice]]*(1-Orders_CLEAN[[#This Row],[Discount]])</f>
        <v>2549.6369999999997</v>
      </c>
      <c r="S2922" s="8">
        <f>Orders_CLEAN[[#This Row],[Cost]]*Orders_CLEAN[[#This Row],[Quantity]]</f>
        <v>1495.83</v>
      </c>
      <c r="T2922" s="8">
        <f>Orders_CLEAN[[#This Row],[LineTotal]]-Orders_CLEAN[[#This Row],[LineCost]]</f>
        <v>1053.8069999999998</v>
      </c>
      <c r="U2922" s="8" t="str">
        <f>IFERROR(IF(Orders_CLEAN[[#This Row],[Profit]]/Orders_CLEAN[[#This Row],[LineTotal]]&gt;0.3, "High", IF(Orders_CLEAN[[#This Row],[Profit]]/Orders_CLEAN[[#This Row],[LineTotal]]&gt;=0.15, "Medium", "Low")), "Quantity Error!")</f>
        <v>High</v>
      </c>
      <c r="V2922" s="8" t="str">
        <f>IF(COUNTIF(Returns[OrderID], Orders_CLEAN[[#This Row],[OrderID]])&gt;0, "Yes", "No")</f>
        <v>No</v>
      </c>
      <c r="W2922" s="19">
        <f>IF(Orders_CLEAN[[#This Row],[Returned]]="Yes",1,0)</f>
        <v>0</v>
      </c>
    </row>
    <row r="2923" spans="1:23" x14ac:dyDescent="0.2">
      <c r="A2923" t="s">
        <v>3897</v>
      </c>
      <c r="B2923" s="5">
        <v>45654</v>
      </c>
      <c r="C2923" s="5" t="str">
        <f>IF(Orders_CLEAN[[#This Row],[Quantity]]="", "Quantity Error!", "Q"&amp;ROUNDUP(MONTH(Orders_CLEAN[[#This Row],[OrderDate]])/3,0))</f>
        <v>Q4</v>
      </c>
      <c r="D2923" t="s">
        <v>355</v>
      </c>
      <c r="E2923" t="str">
        <f>_xlfn.XLOOKUP(Orders_CLEAN[[#This Row],[CustomerID]],Customers[CustomerID],Customers[CustomerName])</f>
        <v>Pieter Joubert</v>
      </c>
      <c r="F2923" t="s">
        <v>46</v>
      </c>
      <c r="G2923" t="str">
        <f>_xlfn.XLOOKUP(Orders_CLEAN[[#This Row],[ProductID]],Products[ProductID],Products[ProductName])</f>
        <v>Tables Model 4</v>
      </c>
      <c r="H2923" t="str">
        <f>_xlfn.XLOOKUP(Orders_CLEAN[[#This Row],[ProductName]],Products[ProductName],Products[Category])</f>
        <v>Furniture</v>
      </c>
      <c r="I2923" s="6">
        <f>_xlfn.XLOOKUP(Orders_CLEAN[[#This Row],[ProductID]],Products[ProductID],Products[Cost])</f>
        <v>707.97</v>
      </c>
      <c r="J2923">
        <v>7</v>
      </c>
      <c r="K2923" s="6">
        <v>1262.55</v>
      </c>
      <c r="L2923" s="7">
        <v>0</v>
      </c>
      <c r="M2923" t="s">
        <v>27</v>
      </c>
      <c r="N2923" t="s">
        <v>14</v>
      </c>
      <c r="O2923" t="str">
        <f>_xlfn.XLOOKUP(Orders_CLEAN[[#This Row],[Region]],Region_lookup[RegionCode],Region_lookup[RegionName])</f>
        <v>Western Cape</v>
      </c>
      <c r="P2923" t="s">
        <v>15</v>
      </c>
      <c r="Q2923" t="str">
        <f>_xlfn.XLOOKUP(Orders_CLEAN[[#This Row],[EmployeeID]],Employees[EmployeeID],Employees[EmployeeName])</f>
        <v>Anja Fourie</v>
      </c>
      <c r="R2923" s="8">
        <f>Orders_CLEAN[[#This Row],[Quantity]]*Orders_CLEAN[[#This Row],[UnitPrice]]*(1-Orders_CLEAN[[#This Row],[Discount]])</f>
        <v>8837.85</v>
      </c>
      <c r="S2923" s="8">
        <f>Orders_CLEAN[[#This Row],[Cost]]*Orders_CLEAN[[#This Row],[Quantity]]</f>
        <v>4955.79</v>
      </c>
      <c r="T2923" s="8">
        <f>Orders_CLEAN[[#This Row],[LineTotal]]-Orders_CLEAN[[#This Row],[LineCost]]</f>
        <v>3882.0600000000004</v>
      </c>
      <c r="U2923" s="8" t="str">
        <f>IFERROR(IF(Orders_CLEAN[[#This Row],[Profit]]/Orders_CLEAN[[#This Row],[LineTotal]]&gt;0.3, "High", IF(Orders_CLEAN[[#This Row],[Profit]]/Orders_CLEAN[[#This Row],[LineTotal]]&gt;=0.15, "Medium", "Low")), "Quantity Error!")</f>
        <v>High</v>
      </c>
      <c r="V2923" s="8" t="str">
        <f>IF(COUNTIF(Returns[OrderID], Orders_CLEAN[[#This Row],[OrderID]])&gt;0, "Yes", "No")</f>
        <v>No</v>
      </c>
      <c r="W2923" s="19">
        <f>IF(Orders_CLEAN[[#This Row],[Returned]]="Yes",1,0)</f>
        <v>0</v>
      </c>
    </row>
    <row r="2924" spans="1:23" x14ac:dyDescent="0.2">
      <c r="A2924" t="s">
        <v>3898</v>
      </c>
      <c r="B2924" s="5">
        <v>45696</v>
      </c>
      <c r="C2924" s="5" t="str">
        <f>IF(Orders_CLEAN[[#This Row],[Quantity]]="", "Quantity Error!", "Q"&amp;ROUNDUP(MONTH(Orders_CLEAN[[#This Row],[OrderDate]])/3,0))</f>
        <v>Q1</v>
      </c>
      <c r="D2924" t="s">
        <v>68</v>
      </c>
      <c r="E2924" t="str">
        <f>_xlfn.XLOOKUP(Orders_CLEAN[[#This Row],[CustomerID]],Customers[CustomerID],Customers[CustomerName])</f>
        <v>Kagiso Van Der Merwe</v>
      </c>
      <c r="F2924" t="s">
        <v>55</v>
      </c>
      <c r="G2924" t="str">
        <f>_xlfn.XLOOKUP(Orders_CLEAN[[#This Row],[ProductID]],Products[ProductID],Products[ProductName])</f>
        <v>Paper Model 3</v>
      </c>
      <c r="H2924" t="str">
        <f>_xlfn.XLOOKUP(Orders_CLEAN[[#This Row],[ProductName]],Products[ProductName],Products[Category])</f>
        <v>Office Supplies</v>
      </c>
      <c r="I2924" s="6">
        <f>_xlfn.XLOOKUP(Orders_CLEAN[[#This Row],[ProductID]],Products[ProductID],Products[Cost])</f>
        <v>239.71</v>
      </c>
      <c r="J2924">
        <v>7</v>
      </c>
      <c r="K2924" s="6">
        <v>522.34</v>
      </c>
      <c r="L2924" s="7">
        <v>0.15</v>
      </c>
      <c r="M2924" t="s">
        <v>36</v>
      </c>
      <c r="N2924" t="s">
        <v>47</v>
      </c>
      <c r="O2924" t="str">
        <f>_xlfn.XLOOKUP(Orders_CLEAN[[#This Row],[Region]],Region_lookup[RegionCode],Region_lookup[RegionName])</f>
        <v>Eastern Cape</v>
      </c>
      <c r="P2924" t="s">
        <v>58</v>
      </c>
      <c r="Q2924" t="str">
        <f>_xlfn.XLOOKUP(Orders_CLEAN[[#This Row],[EmployeeID]],Employees[EmployeeID],Employees[EmployeeName])</f>
        <v>Palesa Steyn</v>
      </c>
      <c r="R2924" s="8">
        <f>Orders_CLEAN[[#This Row],[Quantity]]*Orders_CLEAN[[#This Row],[UnitPrice]]*(1-Orders_CLEAN[[#This Row],[Discount]])</f>
        <v>3107.9230000000002</v>
      </c>
      <c r="S2924" s="8">
        <f>Orders_CLEAN[[#This Row],[Cost]]*Orders_CLEAN[[#This Row],[Quantity]]</f>
        <v>1677.97</v>
      </c>
      <c r="T2924" s="8">
        <f>Orders_CLEAN[[#This Row],[LineTotal]]-Orders_CLEAN[[#This Row],[LineCost]]</f>
        <v>1429.9530000000002</v>
      </c>
      <c r="U2924" s="8" t="str">
        <f>IFERROR(IF(Orders_CLEAN[[#This Row],[Profit]]/Orders_CLEAN[[#This Row],[LineTotal]]&gt;0.3, "High", IF(Orders_CLEAN[[#This Row],[Profit]]/Orders_CLEAN[[#This Row],[LineTotal]]&gt;=0.15, "Medium", "Low")), "Quantity Error!")</f>
        <v>High</v>
      </c>
      <c r="V2924" s="8" t="str">
        <f>IF(COUNTIF(Returns[OrderID], Orders_CLEAN[[#This Row],[OrderID]])&gt;0, "Yes", "No")</f>
        <v>No</v>
      </c>
      <c r="W2924" s="19">
        <f>IF(Orders_CLEAN[[#This Row],[Returned]]="Yes",1,0)</f>
        <v>0</v>
      </c>
    </row>
    <row r="2925" spans="1:23" x14ac:dyDescent="0.2">
      <c r="A2925" t="s">
        <v>3899</v>
      </c>
      <c r="B2925" s="5">
        <v>45667</v>
      </c>
      <c r="C2925" s="5" t="str">
        <f>IF(Orders_CLEAN[[#This Row],[Quantity]]="", "Quantity Error!", "Q"&amp;ROUNDUP(MONTH(Orders_CLEAN[[#This Row],[OrderDate]])/3,0))</f>
        <v>Q1</v>
      </c>
      <c r="D2925" t="s">
        <v>204</v>
      </c>
      <c r="E2925" t="str">
        <f>_xlfn.XLOOKUP(Orders_CLEAN[[#This Row],[CustomerID]],Customers[CustomerID],Customers[CustomerName])</f>
        <v>Elmarie Mbatha</v>
      </c>
      <c r="F2925" t="s">
        <v>55</v>
      </c>
      <c r="G2925" t="str">
        <f>_xlfn.XLOOKUP(Orders_CLEAN[[#This Row],[ProductID]],Products[ProductID],Products[ProductName])</f>
        <v>Paper Model 3</v>
      </c>
      <c r="H2925" t="str">
        <f>_xlfn.XLOOKUP(Orders_CLEAN[[#This Row],[ProductName]],Products[ProductName],Products[Category])</f>
        <v>Office Supplies</v>
      </c>
      <c r="I2925" s="6">
        <f>_xlfn.XLOOKUP(Orders_CLEAN[[#This Row],[ProductID]],Products[ProductID],Products[Cost])</f>
        <v>239.71</v>
      </c>
      <c r="J2925">
        <v>3</v>
      </c>
      <c r="K2925" s="6">
        <v>522.34</v>
      </c>
      <c r="L2925" s="7">
        <v>0.15</v>
      </c>
      <c r="M2925" t="s">
        <v>13</v>
      </c>
      <c r="N2925" t="s">
        <v>14</v>
      </c>
      <c r="O2925" t="str">
        <f>_xlfn.XLOOKUP(Orders_CLEAN[[#This Row],[Region]],Region_lookup[RegionCode],Region_lookup[RegionName])</f>
        <v>Western Cape</v>
      </c>
      <c r="P2925" t="s">
        <v>93</v>
      </c>
      <c r="Q2925" t="str">
        <f>_xlfn.XLOOKUP(Orders_CLEAN[[#This Row],[EmployeeID]],Employees[EmployeeID],Employees[EmployeeName])</f>
        <v>Anja Zulu</v>
      </c>
      <c r="R2925" s="8">
        <f>Orders_CLEAN[[#This Row],[Quantity]]*Orders_CLEAN[[#This Row],[UnitPrice]]*(1-Orders_CLEAN[[#This Row],[Discount]])</f>
        <v>1331.9669999999999</v>
      </c>
      <c r="S2925" s="8">
        <f>Orders_CLEAN[[#This Row],[Cost]]*Orders_CLEAN[[#This Row],[Quantity]]</f>
        <v>719.13</v>
      </c>
      <c r="T2925" s="8">
        <f>Orders_CLEAN[[#This Row],[LineTotal]]-Orders_CLEAN[[#This Row],[LineCost]]</f>
        <v>612.83699999999988</v>
      </c>
      <c r="U2925" s="8" t="str">
        <f>IFERROR(IF(Orders_CLEAN[[#This Row],[Profit]]/Orders_CLEAN[[#This Row],[LineTotal]]&gt;0.3, "High", IF(Orders_CLEAN[[#This Row],[Profit]]/Orders_CLEAN[[#This Row],[LineTotal]]&gt;=0.15, "Medium", "Low")), "Quantity Error!")</f>
        <v>High</v>
      </c>
      <c r="V2925" s="8" t="str">
        <f>IF(COUNTIF(Returns[OrderID], Orders_CLEAN[[#This Row],[OrderID]])&gt;0, "Yes", "No")</f>
        <v>No</v>
      </c>
      <c r="W2925" s="19">
        <f>IF(Orders_CLEAN[[#This Row],[Returned]]="Yes",1,0)</f>
        <v>0</v>
      </c>
    </row>
    <row r="2926" spans="1:23" x14ac:dyDescent="0.2">
      <c r="A2926" t="s">
        <v>3900</v>
      </c>
      <c r="B2926" s="5">
        <v>45382</v>
      </c>
      <c r="C2926" s="5" t="str">
        <f>IF(Orders_CLEAN[[#This Row],[Quantity]]="", "Quantity Error!", "Q"&amp;ROUNDUP(MONTH(Orders_CLEAN[[#This Row],[OrderDate]])/3,0))</f>
        <v>Q1</v>
      </c>
      <c r="D2926" t="s">
        <v>519</v>
      </c>
      <c r="E2926" t="str">
        <f>_xlfn.XLOOKUP(Orders_CLEAN[[#This Row],[CustomerID]],Customers[CustomerID],Customers[CustomerName])</f>
        <v>Francois Van Der Merwe</v>
      </c>
      <c r="F2926" t="s">
        <v>192</v>
      </c>
      <c r="G2926" t="str">
        <f>_xlfn.XLOOKUP(Orders_CLEAN[[#This Row],[ProductID]],Products[ProductID],Products[ProductName])</f>
        <v>Laptops Model 1</v>
      </c>
      <c r="H2926" t="str">
        <f>_xlfn.XLOOKUP(Orders_CLEAN[[#This Row],[ProductName]],Products[ProductName],Products[Category])</f>
        <v>Technology</v>
      </c>
      <c r="I2926" s="6">
        <f>_xlfn.XLOOKUP(Orders_CLEAN[[#This Row],[ProductID]],Products[ProductID],Products[Cost])</f>
        <v>732.63</v>
      </c>
      <c r="J2926">
        <v>8</v>
      </c>
      <c r="K2926" s="6">
        <v>1069.8599999999999</v>
      </c>
      <c r="L2926" s="7">
        <v>0</v>
      </c>
      <c r="M2926" t="s">
        <v>27</v>
      </c>
      <c r="N2926" t="s">
        <v>14</v>
      </c>
      <c r="O2926" t="str">
        <f>_xlfn.XLOOKUP(Orders_CLEAN[[#This Row],[Region]],Region_lookup[RegionCode],Region_lookup[RegionName])</f>
        <v>Western Cape</v>
      </c>
      <c r="P2926" t="s">
        <v>15</v>
      </c>
      <c r="Q2926" t="str">
        <f>_xlfn.XLOOKUP(Orders_CLEAN[[#This Row],[EmployeeID]],Employees[EmployeeID],Employees[EmployeeName])</f>
        <v>Anja Fourie</v>
      </c>
      <c r="R2926" s="8">
        <f>Orders_CLEAN[[#This Row],[Quantity]]*Orders_CLEAN[[#This Row],[UnitPrice]]*(1-Orders_CLEAN[[#This Row],[Discount]])</f>
        <v>8558.8799999999992</v>
      </c>
      <c r="S2926" s="8">
        <f>Orders_CLEAN[[#This Row],[Cost]]*Orders_CLEAN[[#This Row],[Quantity]]</f>
        <v>5861.04</v>
      </c>
      <c r="T2926" s="8">
        <f>Orders_CLEAN[[#This Row],[LineTotal]]-Orders_CLEAN[[#This Row],[LineCost]]</f>
        <v>2697.8399999999992</v>
      </c>
      <c r="U2926" s="8" t="str">
        <f>IFERROR(IF(Orders_CLEAN[[#This Row],[Profit]]/Orders_CLEAN[[#This Row],[LineTotal]]&gt;0.3, "High", IF(Orders_CLEAN[[#This Row],[Profit]]/Orders_CLEAN[[#This Row],[LineTotal]]&gt;=0.15, "Medium", "Low")), "Quantity Error!")</f>
        <v>High</v>
      </c>
      <c r="V2926" s="8" t="str">
        <f>IF(COUNTIF(Returns[OrderID], Orders_CLEAN[[#This Row],[OrderID]])&gt;0, "Yes", "No")</f>
        <v>No</v>
      </c>
      <c r="W2926" s="19">
        <f>IF(Orders_CLEAN[[#This Row],[Returned]]="Yes",1,0)</f>
        <v>0</v>
      </c>
    </row>
    <row r="2927" spans="1:23" x14ac:dyDescent="0.2">
      <c r="A2927" t="s">
        <v>3901</v>
      </c>
      <c r="B2927" s="5">
        <v>45640</v>
      </c>
      <c r="C2927" s="5" t="str">
        <f>IF(Orders_CLEAN[[#This Row],[Quantity]]="", "Quantity Error!", "Q"&amp;ROUNDUP(MONTH(Orders_CLEAN[[#This Row],[OrderDate]])/3,0))</f>
        <v>Q4</v>
      </c>
      <c r="D2927" t="s">
        <v>347</v>
      </c>
      <c r="E2927" t="str">
        <f>_xlfn.XLOOKUP(Orders_CLEAN[[#This Row],[CustomerID]],Customers[CustomerID],Customers[CustomerName])</f>
        <v>Bongani Molefe</v>
      </c>
      <c r="F2927" t="s">
        <v>46</v>
      </c>
      <c r="G2927" t="str">
        <f>_xlfn.XLOOKUP(Orders_CLEAN[[#This Row],[ProductID]],Products[ProductID],Products[ProductName])</f>
        <v>Tables Model 4</v>
      </c>
      <c r="H2927" t="str">
        <f>_xlfn.XLOOKUP(Orders_CLEAN[[#This Row],[ProductName]],Products[ProductName],Products[Category])</f>
        <v>Furniture</v>
      </c>
      <c r="I2927" s="6">
        <f>_xlfn.XLOOKUP(Orders_CLEAN[[#This Row],[ProductID]],Products[ProductID],Products[Cost])</f>
        <v>707.97</v>
      </c>
      <c r="J2927">
        <v>2</v>
      </c>
      <c r="K2927" s="6">
        <v>1262.55</v>
      </c>
      <c r="L2927" s="7">
        <v>0.1</v>
      </c>
      <c r="M2927" t="s">
        <v>13</v>
      </c>
      <c r="N2927" t="s">
        <v>47</v>
      </c>
      <c r="O2927" t="str">
        <f>_xlfn.XLOOKUP(Orders_CLEAN[[#This Row],[Region]],Region_lookup[RegionCode],Region_lookup[RegionName])</f>
        <v>Eastern Cape</v>
      </c>
      <c r="P2927" t="s">
        <v>48</v>
      </c>
      <c r="Q2927" t="str">
        <f>_xlfn.XLOOKUP(Orders_CLEAN[[#This Row],[EmployeeID]],Employees[EmployeeID],Employees[EmployeeName])</f>
        <v>Sipho Ndlovu</v>
      </c>
      <c r="R2927" s="8">
        <f>Orders_CLEAN[[#This Row],[Quantity]]*Orders_CLEAN[[#This Row],[UnitPrice]]*(1-Orders_CLEAN[[#This Row],[Discount]])</f>
        <v>2272.59</v>
      </c>
      <c r="S2927" s="8">
        <f>Orders_CLEAN[[#This Row],[Cost]]*Orders_CLEAN[[#This Row],[Quantity]]</f>
        <v>1415.94</v>
      </c>
      <c r="T2927" s="8">
        <f>Orders_CLEAN[[#This Row],[LineTotal]]-Orders_CLEAN[[#This Row],[LineCost]]</f>
        <v>856.65000000000009</v>
      </c>
      <c r="U2927" s="8" t="str">
        <f>IFERROR(IF(Orders_CLEAN[[#This Row],[Profit]]/Orders_CLEAN[[#This Row],[LineTotal]]&gt;0.3, "High", IF(Orders_CLEAN[[#This Row],[Profit]]/Orders_CLEAN[[#This Row],[LineTotal]]&gt;=0.15, "Medium", "Low")), "Quantity Error!")</f>
        <v>High</v>
      </c>
      <c r="V2927" s="8" t="str">
        <f>IF(COUNTIF(Returns[OrderID], Orders_CLEAN[[#This Row],[OrderID]])&gt;0, "Yes", "No")</f>
        <v>No</v>
      </c>
      <c r="W2927" s="19">
        <f>IF(Orders_CLEAN[[#This Row],[Returned]]="Yes",1,0)</f>
        <v>0</v>
      </c>
    </row>
    <row r="2928" spans="1:23" x14ac:dyDescent="0.2">
      <c r="A2928" t="s">
        <v>3902</v>
      </c>
      <c r="B2928" s="5">
        <v>45653</v>
      </c>
      <c r="C2928" s="5" t="str">
        <f>IF(Orders_CLEAN[[#This Row],[Quantity]]="", "Quantity Error!", "Q"&amp;ROUNDUP(MONTH(Orders_CLEAN[[#This Row],[OrderDate]])/3,0))</f>
        <v>Q4</v>
      </c>
      <c r="D2928" t="s">
        <v>77</v>
      </c>
      <c r="E2928" t="str">
        <f>_xlfn.XLOOKUP(Orders_CLEAN[[#This Row],[CustomerID]],Customers[CustomerID],Customers[CustomerName])</f>
        <v>Zanele Dlamini</v>
      </c>
      <c r="F2928" t="s">
        <v>162</v>
      </c>
      <c r="G2928" t="str">
        <f>_xlfn.XLOOKUP(Orders_CLEAN[[#This Row],[ProductID]],Products[ProductID],Products[ProductName])</f>
        <v>Chairs Model 1</v>
      </c>
      <c r="H2928" t="str">
        <f>_xlfn.XLOOKUP(Orders_CLEAN[[#This Row],[ProductName]],Products[ProductName],Products[Category])</f>
        <v>Furniture</v>
      </c>
      <c r="I2928" s="6">
        <f>_xlfn.XLOOKUP(Orders_CLEAN[[#This Row],[ProductID]],Products[ProductID],Products[Cost])</f>
        <v>96.56</v>
      </c>
      <c r="J2928">
        <v>7</v>
      </c>
      <c r="K2928" s="6">
        <v>209.03</v>
      </c>
      <c r="L2928" s="7">
        <v>0</v>
      </c>
      <c r="M2928" t="s">
        <v>27</v>
      </c>
      <c r="N2928" t="s">
        <v>47</v>
      </c>
      <c r="O2928" t="str">
        <f>_xlfn.XLOOKUP(Orders_CLEAN[[#This Row],[Region]],Region_lookup[RegionCode],Region_lookup[RegionName])</f>
        <v>Eastern Cape</v>
      </c>
      <c r="P2928" t="s">
        <v>75</v>
      </c>
      <c r="Q2928" t="str">
        <f>_xlfn.XLOOKUP(Orders_CLEAN[[#This Row],[EmployeeID]],Employees[EmployeeID],Employees[EmployeeName])</f>
        <v>Francois Steyn</v>
      </c>
      <c r="R2928" s="8">
        <f>Orders_CLEAN[[#This Row],[Quantity]]*Orders_CLEAN[[#This Row],[UnitPrice]]*(1-Orders_CLEAN[[#This Row],[Discount]])</f>
        <v>1463.21</v>
      </c>
      <c r="S2928" s="8">
        <f>Orders_CLEAN[[#This Row],[Cost]]*Orders_CLEAN[[#This Row],[Quantity]]</f>
        <v>675.92000000000007</v>
      </c>
      <c r="T2928" s="8">
        <f>Orders_CLEAN[[#This Row],[LineTotal]]-Orders_CLEAN[[#This Row],[LineCost]]</f>
        <v>787.29</v>
      </c>
      <c r="U2928" s="8" t="str">
        <f>IFERROR(IF(Orders_CLEAN[[#This Row],[Profit]]/Orders_CLEAN[[#This Row],[LineTotal]]&gt;0.3, "High", IF(Orders_CLEAN[[#This Row],[Profit]]/Orders_CLEAN[[#This Row],[LineTotal]]&gt;=0.15, "Medium", "Low")), "Quantity Error!")</f>
        <v>High</v>
      </c>
      <c r="V2928" s="8" t="str">
        <f>IF(COUNTIF(Returns[OrderID], Orders_CLEAN[[#This Row],[OrderID]])&gt;0, "Yes", "No")</f>
        <v>No</v>
      </c>
      <c r="W2928" s="19">
        <f>IF(Orders_CLEAN[[#This Row],[Returned]]="Yes",1,0)</f>
        <v>0</v>
      </c>
    </row>
    <row r="2929" spans="1:23" x14ac:dyDescent="0.2">
      <c r="A2929" t="s">
        <v>3903</v>
      </c>
      <c r="B2929" s="5">
        <v>45528</v>
      </c>
      <c r="C2929" s="5" t="str">
        <f>IF(Orders_CLEAN[[#This Row],[Quantity]]="", "Quantity Error!", "Q"&amp;ROUNDUP(MONTH(Orders_CLEAN[[#This Row],[OrderDate]])/3,0))</f>
        <v>Q3</v>
      </c>
      <c r="D2929" t="s">
        <v>285</v>
      </c>
      <c r="E2929" t="str">
        <f>_xlfn.XLOOKUP(Orders_CLEAN[[#This Row],[CustomerID]],Customers[CustomerID],Customers[CustomerName])</f>
        <v>Francois Fourie</v>
      </c>
      <c r="F2929" t="s">
        <v>19</v>
      </c>
      <c r="G2929" t="str">
        <f>_xlfn.XLOOKUP(Orders_CLEAN[[#This Row],[ProductID]],Products[ProductID],Products[ProductName])</f>
        <v>Accessories Model 4</v>
      </c>
      <c r="H2929" t="str">
        <f>_xlfn.XLOOKUP(Orders_CLEAN[[#This Row],[ProductName]],Products[ProductName],Products[Category])</f>
        <v>Technology</v>
      </c>
      <c r="I2929" s="6">
        <f>_xlfn.XLOOKUP(Orders_CLEAN[[#This Row],[ProductID]],Products[ProductID],Products[Cost])</f>
        <v>685.08</v>
      </c>
      <c r="J2929">
        <v>1</v>
      </c>
      <c r="K2929" s="6">
        <v>921.01</v>
      </c>
      <c r="L2929" s="7">
        <v>0.1</v>
      </c>
      <c r="M2929" t="s">
        <v>36</v>
      </c>
      <c r="N2929" t="s">
        <v>31</v>
      </c>
      <c r="O2929" t="str">
        <f>_xlfn.XLOOKUP(Orders_CLEAN[[#This Row],[Region]],Region_lookup[RegionCode],Region_lookup[RegionName])</f>
        <v>Gauteng</v>
      </c>
      <c r="P2929" t="s">
        <v>43</v>
      </c>
      <c r="Q2929" t="str">
        <f>_xlfn.XLOOKUP(Orders_CLEAN[[#This Row],[EmployeeID]],Employees[EmployeeID],Employees[EmployeeName])</f>
        <v>Thabo Dlamini</v>
      </c>
      <c r="R2929" s="8">
        <f>Orders_CLEAN[[#This Row],[Quantity]]*Orders_CLEAN[[#This Row],[UnitPrice]]*(1-Orders_CLEAN[[#This Row],[Discount]])</f>
        <v>828.90899999999999</v>
      </c>
      <c r="S2929" s="8">
        <f>Orders_CLEAN[[#This Row],[Cost]]*Orders_CLEAN[[#This Row],[Quantity]]</f>
        <v>685.08</v>
      </c>
      <c r="T2929" s="8">
        <f>Orders_CLEAN[[#This Row],[LineTotal]]-Orders_CLEAN[[#This Row],[LineCost]]</f>
        <v>143.82899999999995</v>
      </c>
      <c r="U2929" s="8" t="str">
        <f>IFERROR(IF(Orders_CLEAN[[#This Row],[Profit]]/Orders_CLEAN[[#This Row],[LineTotal]]&gt;0.3, "High", IF(Orders_CLEAN[[#This Row],[Profit]]/Orders_CLEAN[[#This Row],[LineTotal]]&gt;=0.15, "Medium", "Low")), "Quantity Error!")</f>
        <v>Medium</v>
      </c>
      <c r="V2929" s="8" t="str">
        <f>IF(COUNTIF(Returns[OrderID], Orders_CLEAN[[#This Row],[OrderID]])&gt;0, "Yes", "No")</f>
        <v>No</v>
      </c>
      <c r="W2929" s="19">
        <f>IF(Orders_CLEAN[[#This Row],[Returned]]="Yes",1,0)</f>
        <v>0</v>
      </c>
    </row>
    <row r="2930" spans="1:23" x14ac:dyDescent="0.2">
      <c r="A2930" t="s">
        <v>3904</v>
      </c>
      <c r="B2930" s="5">
        <v>45559</v>
      </c>
      <c r="C2930" s="5" t="str">
        <f>IF(Orders_CLEAN[[#This Row],[Quantity]]="", "Quantity Error!", "Q"&amp;ROUNDUP(MONTH(Orders_CLEAN[[#This Row],[OrderDate]])/3,0))</f>
        <v>Q3</v>
      </c>
      <c r="D2930" t="s">
        <v>904</v>
      </c>
      <c r="E2930" t="str">
        <f>_xlfn.XLOOKUP(Orders_CLEAN[[#This Row],[CustomerID]],Customers[CustomerID],Customers[CustomerName])</f>
        <v>Elmarie Pretorius</v>
      </c>
      <c r="F2930" t="s">
        <v>108</v>
      </c>
      <c r="G2930" t="str">
        <f>_xlfn.XLOOKUP(Orders_CLEAN[[#This Row],[ProductID]],Products[ProductID],Products[ProductName])</f>
        <v>Staplers Model 2</v>
      </c>
      <c r="H2930" t="str">
        <f>_xlfn.XLOOKUP(Orders_CLEAN[[#This Row],[ProductName]],Products[ProductName],Products[Category])</f>
        <v>Office Supplies</v>
      </c>
      <c r="I2930" s="6">
        <f>_xlfn.XLOOKUP(Orders_CLEAN[[#This Row],[ProductID]],Products[ProductID],Products[Cost])</f>
        <v>723.21</v>
      </c>
      <c r="J2930">
        <v>1</v>
      </c>
      <c r="K2930" s="6">
        <v>1348.08</v>
      </c>
      <c r="L2930" s="7">
        <v>0</v>
      </c>
      <c r="M2930" t="s">
        <v>36</v>
      </c>
      <c r="N2930" t="s">
        <v>21</v>
      </c>
      <c r="O2930" t="str">
        <f>_xlfn.XLOOKUP(Orders_CLEAN[[#This Row],[Region]],Region_lookup[RegionCode],Region_lookup[RegionName])</f>
        <v>KwaZulu-Natal</v>
      </c>
      <c r="P2930" t="s">
        <v>22</v>
      </c>
      <c r="Q2930" t="str">
        <f>_xlfn.XLOOKUP(Orders_CLEAN[[#This Row],[EmployeeID]],Employees[EmployeeID],Employees[EmployeeName])</f>
        <v>Thabo Le Roux</v>
      </c>
      <c r="R2930" s="8">
        <f>Orders_CLEAN[[#This Row],[Quantity]]*Orders_CLEAN[[#This Row],[UnitPrice]]*(1-Orders_CLEAN[[#This Row],[Discount]])</f>
        <v>1348.08</v>
      </c>
      <c r="S2930" s="8">
        <f>Orders_CLEAN[[#This Row],[Cost]]*Orders_CLEAN[[#This Row],[Quantity]]</f>
        <v>723.21</v>
      </c>
      <c r="T2930" s="8">
        <f>Orders_CLEAN[[#This Row],[LineTotal]]-Orders_CLEAN[[#This Row],[LineCost]]</f>
        <v>624.86999999999989</v>
      </c>
      <c r="U2930" s="8" t="str">
        <f>IFERROR(IF(Orders_CLEAN[[#This Row],[Profit]]/Orders_CLEAN[[#This Row],[LineTotal]]&gt;0.3, "High", IF(Orders_CLEAN[[#This Row],[Profit]]/Orders_CLEAN[[#This Row],[LineTotal]]&gt;=0.15, "Medium", "Low")), "Quantity Error!")</f>
        <v>High</v>
      </c>
      <c r="V2930" s="8" t="str">
        <f>IF(COUNTIF(Returns[OrderID], Orders_CLEAN[[#This Row],[OrderID]])&gt;0, "Yes", "No")</f>
        <v>No</v>
      </c>
      <c r="W2930" s="19">
        <f>IF(Orders_CLEAN[[#This Row],[Returned]]="Yes",1,0)</f>
        <v>0</v>
      </c>
    </row>
    <row r="2931" spans="1:23" x14ac:dyDescent="0.2">
      <c r="A2931" t="s">
        <v>3905</v>
      </c>
      <c r="B2931" s="5">
        <v>45811</v>
      </c>
      <c r="C2931" s="5" t="str">
        <f>IF(Orders_CLEAN[[#This Row],[Quantity]]="", "Quantity Error!", "Q"&amp;ROUNDUP(MONTH(Orders_CLEAN[[#This Row],[OrderDate]])/3,0))</f>
        <v>Q2</v>
      </c>
      <c r="D2931" t="s">
        <v>68</v>
      </c>
      <c r="E2931" t="str">
        <f>_xlfn.XLOOKUP(Orders_CLEAN[[#This Row],[CustomerID]],Customers[CustomerID],Customers[CustomerName])</f>
        <v>Kagiso Van Der Merwe</v>
      </c>
      <c r="F2931" t="s">
        <v>195</v>
      </c>
      <c r="G2931" t="str">
        <f>_xlfn.XLOOKUP(Orders_CLEAN[[#This Row],[ProductID]],Products[ProductID],Products[ProductName])</f>
        <v>Printers Model 2</v>
      </c>
      <c r="H2931" t="str">
        <f>_xlfn.XLOOKUP(Orders_CLEAN[[#This Row],[ProductName]],Products[ProductName],Products[Category])</f>
        <v>Technology</v>
      </c>
      <c r="I2931" s="6">
        <f>_xlfn.XLOOKUP(Orders_CLEAN[[#This Row],[ProductID]],Products[ProductID],Products[Cost])</f>
        <v>338.21</v>
      </c>
      <c r="J2931">
        <v>12</v>
      </c>
      <c r="K2931" s="6">
        <v>661.25</v>
      </c>
      <c r="L2931" s="7">
        <v>0.15</v>
      </c>
      <c r="M2931" t="s">
        <v>13</v>
      </c>
      <c r="N2931" t="s">
        <v>47</v>
      </c>
      <c r="O2931" t="str">
        <f>_xlfn.XLOOKUP(Orders_CLEAN[[#This Row],[Region]],Region_lookup[RegionCode],Region_lookup[RegionName])</f>
        <v>Eastern Cape</v>
      </c>
      <c r="P2931" t="s">
        <v>75</v>
      </c>
      <c r="Q2931" t="str">
        <f>_xlfn.XLOOKUP(Orders_CLEAN[[#This Row],[EmployeeID]],Employees[EmployeeID],Employees[EmployeeName])</f>
        <v>Francois Steyn</v>
      </c>
      <c r="R2931" s="8">
        <f>Orders_CLEAN[[#This Row],[Quantity]]*Orders_CLEAN[[#This Row],[UnitPrice]]*(1-Orders_CLEAN[[#This Row],[Discount]])</f>
        <v>6744.75</v>
      </c>
      <c r="S2931" s="8">
        <f>Orders_CLEAN[[#This Row],[Cost]]*Orders_CLEAN[[#This Row],[Quantity]]</f>
        <v>4058.5199999999995</v>
      </c>
      <c r="T2931" s="8">
        <f>Orders_CLEAN[[#This Row],[LineTotal]]-Orders_CLEAN[[#This Row],[LineCost]]</f>
        <v>2686.2300000000005</v>
      </c>
      <c r="U2931" s="8" t="str">
        <f>IFERROR(IF(Orders_CLEAN[[#This Row],[Profit]]/Orders_CLEAN[[#This Row],[LineTotal]]&gt;0.3, "High", IF(Orders_CLEAN[[#This Row],[Profit]]/Orders_CLEAN[[#This Row],[LineTotal]]&gt;=0.15, "Medium", "Low")), "Quantity Error!")</f>
        <v>High</v>
      </c>
      <c r="V2931" s="8" t="str">
        <f>IF(COUNTIF(Returns[OrderID], Orders_CLEAN[[#This Row],[OrderID]])&gt;0, "Yes", "No")</f>
        <v>No</v>
      </c>
      <c r="W2931" s="19">
        <f>IF(Orders_CLEAN[[#This Row],[Returned]]="Yes",1,0)</f>
        <v>0</v>
      </c>
    </row>
    <row r="2932" spans="1:23" x14ac:dyDescent="0.2">
      <c r="A2932" t="s">
        <v>3906</v>
      </c>
      <c r="B2932" s="5">
        <v>45707</v>
      </c>
      <c r="C2932" s="5" t="str">
        <f>IF(Orders_CLEAN[[#This Row],[Quantity]]="", "Quantity Error!", "Q"&amp;ROUNDUP(MONTH(Orders_CLEAN[[#This Row],[OrderDate]])/3,0))</f>
        <v>Q1</v>
      </c>
      <c r="D2932" t="s">
        <v>448</v>
      </c>
      <c r="E2932" t="str">
        <f>_xlfn.XLOOKUP(Orders_CLEAN[[#This Row],[CustomerID]],Customers[CustomerID],Customers[CustomerName])</f>
        <v>Werner Van Der Merwe</v>
      </c>
      <c r="F2932" t="s">
        <v>19</v>
      </c>
      <c r="G2932" t="str">
        <f>_xlfn.XLOOKUP(Orders_CLEAN[[#This Row],[ProductID]],Products[ProductID],Products[ProductName])</f>
        <v>Accessories Model 4</v>
      </c>
      <c r="H2932" t="str">
        <f>_xlfn.XLOOKUP(Orders_CLEAN[[#This Row],[ProductName]],Products[ProductName],Products[Category])</f>
        <v>Technology</v>
      </c>
      <c r="I2932" s="6">
        <f>_xlfn.XLOOKUP(Orders_CLEAN[[#This Row],[ProductID]],Products[ProductID],Products[Cost])</f>
        <v>685.08</v>
      </c>
      <c r="J2932">
        <v>9</v>
      </c>
      <c r="K2932" s="6">
        <v>921.01</v>
      </c>
      <c r="L2932" s="7">
        <v>0</v>
      </c>
      <c r="M2932" t="s">
        <v>13</v>
      </c>
      <c r="N2932" t="s">
        <v>47</v>
      </c>
      <c r="O2932" t="str">
        <f>_xlfn.XLOOKUP(Orders_CLEAN[[#This Row],[Region]],Region_lookup[RegionCode],Region_lookup[RegionName])</f>
        <v>Eastern Cape</v>
      </c>
      <c r="P2932" t="s">
        <v>75</v>
      </c>
      <c r="Q2932" t="str">
        <f>_xlfn.XLOOKUP(Orders_CLEAN[[#This Row],[EmployeeID]],Employees[EmployeeID],Employees[EmployeeName])</f>
        <v>Francois Steyn</v>
      </c>
      <c r="R2932" s="8">
        <f>Orders_CLEAN[[#This Row],[Quantity]]*Orders_CLEAN[[#This Row],[UnitPrice]]*(1-Orders_CLEAN[[#This Row],[Discount]])</f>
        <v>8289.09</v>
      </c>
      <c r="S2932" s="8">
        <f>Orders_CLEAN[[#This Row],[Cost]]*Orders_CLEAN[[#This Row],[Quantity]]</f>
        <v>6165.72</v>
      </c>
      <c r="T2932" s="8">
        <f>Orders_CLEAN[[#This Row],[LineTotal]]-Orders_CLEAN[[#This Row],[LineCost]]</f>
        <v>2123.37</v>
      </c>
      <c r="U2932" s="8" t="str">
        <f>IFERROR(IF(Orders_CLEAN[[#This Row],[Profit]]/Orders_CLEAN[[#This Row],[LineTotal]]&gt;0.3, "High", IF(Orders_CLEAN[[#This Row],[Profit]]/Orders_CLEAN[[#This Row],[LineTotal]]&gt;=0.15, "Medium", "Low")), "Quantity Error!")</f>
        <v>Medium</v>
      </c>
      <c r="V2932" s="8" t="str">
        <f>IF(COUNTIF(Returns[OrderID], Orders_CLEAN[[#This Row],[OrderID]])&gt;0, "Yes", "No")</f>
        <v>No</v>
      </c>
      <c r="W2932" s="19">
        <f>IF(Orders_CLEAN[[#This Row],[Returned]]="Yes",1,0)</f>
        <v>0</v>
      </c>
    </row>
    <row r="2933" spans="1:23" x14ac:dyDescent="0.2">
      <c r="A2933" t="s">
        <v>3907</v>
      </c>
      <c r="B2933" s="5">
        <v>45344</v>
      </c>
      <c r="C2933" s="5" t="str">
        <f>IF(Orders_CLEAN[[#This Row],[Quantity]]="", "Quantity Error!", "Q"&amp;ROUNDUP(MONTH(Orders_CLEAN[[#This Row],[OrderDate]])/3,0))</f>
        <v>Q1</v>
      </c>
      <c r="D2933" t="s">
        <v>240</v>
      </c>
      <c r="E2933" t="str">
        <f>_xlfn.XLOOKUP(Orders_CLEAN[[#This Row],[CustomerID]],Customers[CustomerID],Customers[CustomerName])</f>
        <v>Riaan Molefe</v>
      </c>
      <c r="F2933" t="s">
        <v>136</v>
      </c>
      <c r="G2933" t="str">
        <f>_xlfn.XLOOKUP(Orders_CLEAN[[#This Row],[ProductID]],Products[ProductID],Products[ProductName])</f>
        <v>Chairs Model 4</v>
      </c>
      <c r="H2933" t="str">
        <f>_xlfn.XLOOKUP(Orders_CLEAN[[#This Row],[ProductName]],Products[ProductName],Products[Category])</f>
        <v>Furniture</v>
      </c>
      <c r="I2933" s="6">
        <f>_xlfn.XLOOKUP(Orders_CLEAN[[#This Row],[ProductID]],Products[ProductID],Products[Cost])</f>
        <v>784.05</v>
      </c>
      <c r="J2933">
        <v>2</v>
      </c>
      <c r="K2933" s="6">
        <v>1700.53</v>
      </c>
      <c r="L2933" s="7">
        <v>0.2</v>
      </c>
      <c r="M2933" t="s">
        <v>27</v>
      </c>
      <c r="N2933" t="s">
        <v>21</v>
      </c>
      <c r="O2933" t="str">
        <f>_xlfn.XLOOKUP(Orders_CLEAN[[#This Row],[Region]],Region_lookup[RegionCode],Region_lookup[RegionName])</f>
        <v>KwaZulu-Natal</v>
      </c>
      <c r="P2933" t="s">
        <v>97</v>
      </c>
      <c r="Q2933" t="str">
        <f>_xlfn.XLOOKUP(Orders_CLEAN[[#This Row],[EmployeeID]],Employees[EmployeeID],Employees[EmployeeName])</f>
        <v>Bongani Sithole</v>
      </c>
      <c r="R2933" s="8">
        <f>Orders_CLEAN[[#This Row],[Quantity]]*Orders_CLEAN[[#This Row],[UnitPrice]]*(1-Orders_CLEAN[[#This Row],[Discount]])</f>
        <v>2720.848</v>
      </c>
      <c r="S2933" s="8">
        <f>Orders_CLEAN[[#This Row],[Cost]]*Orders_CLEAN[[#This Row],[Quantity]]</f>
        <v>1568.1</v>
      </c>
      <c r="T2933" s="8">
        <f>Orders_CLEAN[[#This Row],[LineTotal]]-Orders_CLEAN[[#This Row],[LineCost]]</f>
        <v>1152.748</v>
      </c>
      <c r="U2933" s="8" t="str">
        <f>IFERROR(IF(Orders_CLEAN[[#This Row],[Profit]]/Orders_CLEAN[[#This Row],[LineTotal]]&gt;0.3, "High", IF(Orders_CLEAN[[#This Row],[Profit]]/Orders_CLEAN[[#This Row],[LineTotal]]&gt;=0.15, "Medium", "Low")), "Quantity Error!")</f>
        <v>High</v>
      </c>
      <c r="V2933" s="8" t="str">
        <f>IF(COUNTIF(Returns[OrderID], Orders_CLEAN[[#This Row],[OrderID]])&gt;0, "Yes", "No")</f>
        <v>Yes</v>
      </c>
      <c r="W2933" s="19">
        <f>IF(Orders_CLEAN[[#This Row],[Returned]]="Yes",1,0)</f>
        <v>1</v>
      </c>
    </row>
    <row r="2934" spans="1:23" x14ac:dyDescent="0.2">
      <c r="A2934" t="s">
        <v>3908</v>
      </c>
      <c r="B2934" s="5">
        <v>45407</v>
      </c>
      <c r="C2934" s="5" t="str">
        <f>IF(Orders_CLEAN[[#This Row],[Quantity]]="", "Quantity Error!", "Q"&amp;ROUNDUP(MONTH(Orders_CLEAN[[#This Row],[OrderDate]])/3,0))</f>
        <v>Q2</v>
      </c>
      <c r="D2934" t="s">
        <v>103</v>
      </c>
      <c r="E2934" t="str">
        <f>_xlfn.XLOOKUP(Orders_CLEAN[[#This Row],[CustomerID]],Customers[CustomerID],Customers[CustomerName])</f>
        <v>Kagiso Khumalo</v>
      </c>
      <c r="F2934" t="s">
        <v>51</v>
      </c>
      <c r="G2934" t="str">
        <f>_xlfn.XLOOKUP(Orders_CLEAN[[#This Row],[ProductID]],Products[ProductID],Products[ProductName])</f>
        <v>Bookcases Model 4</v>
      </c>
      <c r="H2934" t="str">
        <f>_xlfn.XLOOKUP(Orders_CLEAN[[#This Row],[ProductName]],Products[ProductName],Products[Category])</f>
        <v>Furniture</v>
      </c>
      <c r="I2934" s="6">
        <f>_xlfn.XLOOKUP(Orders_CLEAN[[#This Row],[ProductID]],Products[ProductID],Products[Cost])</f>
        <v>539.9</v>
      </c>
      <c r="J2934">
        <v>4</v>
      </c>
      <c r="K2934" s="6">
        <v>1019.72</v>
      </c>
      <c r="L2934" s="7">
        <v>0.05</v>
      </c>
      <c r="M2934" t="s">
        <v>27</v>
      </c>
      <c r="N2934" t="s">
        <v>21</v>
      </c>
      <c r="O2934" t="str">
        <f>_xlfn.XLOOKUP(Orders_CLEAN[[#This Row],[Region]],Region_lookup[RegionCode],Region_lookup[RegionName])</f>
        <v>KwaZulu-Natal</v>
      </c>
      <c r="P2934" t="s">
        <v>22</v>
      </c>
      <c r="Q2934" t="str">
        <f>_xlfn.XLOOKUP(Orders_CLEAN[[#This Row],[EmployeeID]],Employees[EmployeeID],Employees[EmployeeName])</f>
        <v>Thabo Le Roux</v>
      </c>
      <c r="R2934" s="8">
        <f>Orders_CLEAN[[#This Row],[Quantity]]*Orders_CLEAN[[#This Row],[UnitPrice]]*(1-Orders_CLEAN[[#This Row],[Discount]])</f>
        <v>3874.9360000000001</v>
      </c>
      <c r="S2934" s="8">
        <f>Orders_CLEAN[[#This Row],[Cost]]*Orders_CLEAN[[#This Row],[Quantity]]</f>
        <v>2159.6</v>
      </c>
      <c r="T2934" s="8">
        <f>Orders_CLEAN[[#This Row],[LineTotal]]-Orders_CLEAN[[#This Row],[LineCost]]</f>
        <v>1715.3360000000002</v>
      </c>
      <c r="U2934" s="8" t="str">
        <f>IFERROR(IF(Orders_CLEAN[[#This Row],[Profit]]/Orders_CLEAN[[#This Row],[LineTotal]]&gt;0.3, "High", IF(Orders_CLEAN[[#This Row],[Profit]]/Orders_CLEAN[[#This Row],[LineTotal]]&gt;=0.15, "Medium", "Low")), "Quantity Error!")</f>
        <v>High</v>
      </c>
      <c r="V2934" s="8" t="str">
        <f>IF(COUNTIF(Returns[OrderID], Orders_CLEAN[[#This Row],[OrderID]])&gt;0, "Yes", "No")</f>
        <v>No</v>
      </c>
      <c r="W2934" s="19">
        <f>IF(Orders_CLEAN[[#This Row],[Returned]]="Yes",1,0)</f>
        <v>0</v>
      </c>
    </row>
    <row r="2935" spans="1:23" x14ac:dyDescent="0.2">
      <c r="A2935" t="s">
        <v>3909</v>
      </c>
      <c r="B2935" s="5">
        <v>45334</v>
      </c>
      <c r="C2935" s="5" t="str">
        <f>IF(Orders_CLEAN[[#This Row],[Quantity]]="", "Quantity Error!", "Q"&amp;ROUNDUP(MONTH(Orders_CLEAN[[#This Row],[OrderDate]])/3,0))</f>
        <v>Q1</v>
      </c>
      <c r="D2935" t="s">
        <v>416</v>
      </c>
      <c r="E2935" t="str">
        <f>_xlfn.XLOOKUP(Orders_CLEAN[[#This Row],[CustomerID]],Customers[CustomerID],Customers[CustomerName])</f>
        <v>Kagiso Le Roux</v>
      </c>
      <c r="F2935" t="s">
        <v>142</v>
      </c>
      <c r="G2935" t="str">
        <f>_xlfn.XLOOKUP(Orders_CLEAN[[#This Row],[ProductID]],Products[ProductID],Products[ProductName])</f>
        <v>Laptops Model 3</v>
      </c>
      <c r="H2935" t="str">
        <f>_xlfn.XLOOKUP(Orders_CLEAN[[#This Row],[ProductName]],Products[ProductName],Products[Category])</f>
        <v>Technology</v>
      </c>
      <c r="I2935" s="6">
        <f>_xlfn.XLOOKUP(Orders_CLEAN[[#This Row],[ProductID]],Products[ProductID],Products[Cost])</f>
        <v>727.96</v>
      </c>
      <c r="J2935">
        <v>11</v>
      </c>
      <c r="K2935" s="6">
        <v>1118.93</v>
      </c>
      <c r="L2935" s="7">
        <v>0.15</v>
      </c>
      <c r="M2935" t="s">
        <v>13</v>
      </c>
      <c r="N2935" t="s">
        <v>47</v>
      </c>
      <c r="O2935" t="str">
        <f>_xlfn.XLOOKUP(Orders_CLEAN[[#This Row],[Region]],Region_lookup[RegionCode],Region_lookup[RegionName])</f>
        <v>Eastern Cape</v>
      </c>
      <c r="P2935" t="s">
        <v>58</v>
      </c>
      <c r="Q2935" t="str">
        <f>_xlfn.XLOOKUP(Orders_CLEAN[[#This Row],[EmployeeID]],Employees[EmployeeID],Employees[EmployeeName])</f>
        <v>Palesa Steyn</v>
      </c>
      <c r="R2935" s="8">
        <f>Orders_CLEAN[[#This Row],[Quantity]]*Orders_CLEAN[[#This Row],[UnitPrice]]*(1-Orders_CLEAN[[#This Row],[Discount]])</f>
        <v>10461.995500000001</v>
      </c>
      <c r="S2935" s="8">
        <f>Orders_CLEAN[[#This Row],[Cost]]*Orders_CLEAN[[#This Row],[Quantity]]</f>
        <v>8007.56</v>
      </c>
      <c r="T2935" s="8">
        <f>Orders_CLEAN[[#This Row],[LineTotal]]-Orders_CLEAN[[#This Row],[LineCost]]</f>
        <v>2454.4355000000005</v>
      </c>
      <c r="U2935" s="8" t="str">
        <f>IFERROR(IF(Orders_CLEAN[[#This Row],[Profit]]/Orders_CLEAN[[#This Row],[LineTotal]]&gt;0.3, "High", IF(Orders_CLEAN[[#This Row],[Profit]]/Orders_CLEAN[[#This Row],[LineTotal]]&gt;=0.15, "Medium", "Low")), "Quantity Error!")</f>
        <v>Medium</v>
      </c>
      <c r="V2935" s="8" t="str">
        <f>IF(COUNTIF(Returns[OrderID], Orders_CLEAN[[#This Row],[OrderID]])&gt;0, "Yes", "No")</f>
        <v>No</v>
      </c>
      <c r="W2935" s="19">
        <f>IF(Orders_CLEAN[[#This Row],[Returned]]="Yes",1,0)</f>
        <v>0</v>
      </c>
    </row>
    <row r="2936" spans="1:23" x14ac:dyDescent="0.2">
      <c r="A2936" t="s">
        <v>3910</v>
      </c>
      <c r="B2936" s="5">
        <v>45352</v>
      </c>
      <c r="C2936" s="5" t="str">
        <f>IF(Orders_CLEAN[[#This Row],[Quantity]]="", "Quantity Error!", "Q"&amp;ROUNDUP(MONTH(Orders_CLEAN[[#This Row],[OrderDate]])/3,0))</f>
        <v>Q1</v>
      </c>
      <c r="D2936" t="s">
        <v>87</v>
      </c>
      <c r="E2936" t="str">
        <f>_xlfn.XLOOKUP(Orders_CLEAN[[#This Row],[CustomerID]],Customers[CustomerID],Customers[CustomerName])</f>
        <v>Lerato Botha</v>
      </c>
      <c r="F2936" t="s">
        <v>104</v>
      </c>
      <c r="G2936" t="str">
        <f>_xlfn.XLOOKUP(Orders_CLEAN[[#This Row],[ProductID]],Products[ProductID],Products[ProductName])</f>
        <v>Envelopes Model 4</v>
      </c>
      <c r="H2936" t="str">
        <f>_xlfn.XLOOKUP(Orders_CLEAN[[#This Row],[ProductName]],Products[ProductName],Products[Category])</f>
        <v>Office Supplies</v>
      </c>
      <c r="I2936" s="6">
        <f>_xlfn.XLOOKUP(Orders_CLEAN[[#This Row],[ProductID]],Products[ProductID],Products[Cost])</f>
        <v>777.33</v>
      </c>
      <c r="J2936">
        <v>4</v>
      </c>
      <c r="K2936" s="6">
        <v>1363.68</v>
      </c>
      <c r="L2936" s="7">
        <v>0.05</v>
      </c>
      <c r="M2936" t="s">
        <v>27</v>
      </c>
      <c r="N2936" t="s">
        <v>31</v>
      </c>
      <c r="O2936" t="str">
        <f>_xlfn.XLOOKUP(Orders_CLEAN[[#This Row],[Region]],Region_lookup[RegionCode],Region_lookup[RegionName])</f>
        <v>Gauteng</v>
      </c>
      <c r="P2936" t="s">
        <v>52</v>
      </c>
      <c r="Q2936" t="str">
        <f>_xlfn.XLOOKUP(Orders_CLEAN[[#This Row],[EmployeeID]],Employees[EmployeeID],Employees[EmployeeName])</f>
        <v>Precious Mbatha</v>
      </c>
      <c r="R2936" s="8">
        <f>Orders_CLEAN[[#This Row],[Quantity]]*Orders_CLEAN[[#This Row],[UnitPrice]]*(1-Orders_CLEAN[[#This Row],[Discount]])</f>
        <v>5181.9840000000004</v>
      </c>
      <c r="S2936" s="8">
        <f>Orders_CLEAN[[#This Row],[Cost]]*Orders_CLEAN[[#This Row],[Quantity]]</f>
        <v>3109.32</v>
      </c>
      <c r="T2936" s="8">
        <f>Orders_CLEAN[[#This Row],[LineTotal]]-Orders_CLEAN[[#This Row],[LineCost]]</f>
        <v>2072.6640000000002</v>
      </c>
      <c r="U2936" s="8" t="str">
        <f>IFERROR(IF(Orders_CLEAN[[#This Row],[Profit]]/Orders_CLEAN[[#This Row],[LineTotal]]&gt;0.3, "High", IF(Orders_CLEAN[[#This Row],[Profit]]/Orders_CLEAN[[#This Row],[LineTotal]]&gt;=0.15, "Medium", "Low")), "Quantity Error!")</f>
        <v>High</v>
      </c>
      <c r="V2936" s="8" t="str">
        <f>IF(COUNTIF(Returns[OrderID], Orders_CLEAN[[#This Row],[OrderID]])&gt;0, "Yes", "No")</f>
        <v>No</v>
      </c>
      <c r="W2936" s="19">
        <f>IF(Orders_CLEAN[[#This Row],[Returned]]="Yes",1,0)</f>
        <v>0</v>
      </c>
    </row>
    <row r="2937" spans="1:23" x14ac:dyDescent="0.2">
      <c r="A2937" t="s">
        <v>3911</v>
      </c>
      <c r="B2937" s="5">
        <v>45548</v>
      </c>
      <c r="C2937" s="5" t="str">
        <f>IF(Orders_CLEAN[[#This Row],[Quantity]]="", "Quantity Error!", "Q"&amp;ROUNDUP(MONTH(Orders_CLEAN[[#This Row],[OrderDate]])/3,0))</f>
        <v>Q3</v>
      </c>
      <c r="D2937" t="s">
        <v>644</v>
      </c>
      <c r="E2937" t="str">
        <f>_xlfn.XLOOKUP(Orders_CLEAN[[#This Row],[CustomerID]],Customers[CustomerID],Customers[CustomerName])</f>
        <v>Nomvula Botha</v>
      </c>
      <c r="F2937" t="s">
        <v>139</v>
      </c>
      <c r="G2937" t="str">
        <f>_xlfn.XLOOKUP(Orders_CLEAN[[#This Row],[ProductID]],Products[ProductID],Products[ProductName])</f>
        <v>Envelopes Model 3</v>
      </c>
      <c r="H2937" t="str">
        <f>_xlfn.XLOOKUP(Orders_CLEAN[[#This Row],[ProductName]],Products[ProductName],Products[Category])</f>
        <v>Office Supplies</v>
      </c>
      <c r="I2937" s="6">
        <f>_xlfn.XLOOKUP(Orders_CLEAN[[#This Row],[ProductID]],Products[ProductID],Products[Cost])</f>
        <v>110.07</v>
      </c>
      <c r="J2937">
        <v>3</v>
      </c>
      <c r="K2937" s="6">
        <v>193.99</v>
      </c>
      <c r="L2937" s="7">
        <v>0.2</v>
      </c>
      <c r="M2937" t="s">
        <v>27</v>
      </c>
      <c r="N2937" t="s">
        <v>14</v>
      </c>
      <c r="O2937" t="str">
        <f>_xlfn.XLOOKUP(Orders_CLEAN[[#This Row],[Region]],Region_lookup[RegionCode],Region_lookup[RegionName])</f>
        <v>Western Cape</v>
      </c>
      <c r="P2937" t="s">
        <v>82</v>
      </c>
      <c r="Q2937" t="str">
        <f>_xlfn.XLOOKUP(Orders_CLEAN[[#This Row],[EmployeeID]],Employees[EmployeeID],Employees[EmployeeName])</f>
        <v>Thabo Pretorius</v>
      </c>
      <c r="R2937" s="8">
        <f>Orders_CLEAN[[#This Row],[Quantity]]*Orders_CLEAN[[#This Row],[UnitPrice]]*(1-Orders_CLEAN[[#This Row],[Discount]])</f>
        <v>465.57600000000002</v>
      </c>
      <c r="S2937" s="8">
        <f>Orders_CLEAN[[#This Row],[Cost]]*Orders_CLEAN[[#This Row],[Quantity]]</f>
        <v>330.21</v>
      </c>
      <c r="T2937" s="8">
        <f>Orders_CLEAN[[#This Row],[LineTotal]]-Orders_CLEAN[[#This Row],[LineCost]]</f>
        <v>135.36600000000004</v>
      </c>
      <c r="U2937" s="8" t="str">
        <f>IFERROR(IF(Orders_CLEAN[[#This Row],[Profit]]/Orders_CLEAN[[#This Row],[LineTotal]]&gt;0.3, "High", IF(Orders_CLEAN[[#This Row],[Profit]]/Orders_CLEAN[[#This Row],[LineTotal]]&gt;=0.15, "Medium", "Low")), "Quantity Error!")</f>
        <v>Medium</v>
      </c>
      <c r="V2937" s="8" t="str">
        <f>IF(COUNTIF(Returns[OrderID], Orders_CLEAN[[#This Row],[OrderID]])&gt;0, "Yes", "No")</f>
        <v>No</v>
      </c>
      <c r="W2937" s="19">
        <f>IF(Orders_CLEAN[[#This Row],[Returned]]="Yes",1,0)</f>
        <v>0</v>
      </c>
    </row>
    <row r="2938" spans="1:23" x14ac:dyDescent="0.2">
      <c r="A2938" t="s">
        <v>3912</v>
      </c>
      <c r="B2938" s="5">
        <v>45386</v>
      </c>
      <c r="C2938" s="5" t="str">
        <f>IF(Orders_CLEAN[[#This Row],[Quantity]]="", "Quantity Error!", "Q"&amp;ROUNDUP(MONTH(Orders_CLEAN[[#This Row],[OrderDate]])/3,0))</f>
        <v>Q2</v>
      </c>
      <c r="D2938" t="s">
        <v>11</v>
      </c>
      <c r="E2938" t="str">
        <f>_xlfn.XLOOKUP(Orders_CLEAN[[#This Row],[CustomerID]],Customers[CustomerID],Customers[CustomerName])</f>
        <v>Werner Molefe</v>
      </c>
      <c r="F2938" t="s">
        <v>136</v>
      </c>
      <c r="G2938" t="str">
        <f>_xlfn.XLOOKUP(Orders_CLEAN[[#This Row],[ProductID]],Products[ProductID],Products[ProductName])</f>
        <v>Chairs Model 4</v>
      </c>
      <c r="H2938" t="str">
        <f>_xlfn.XLOOKUP(Orders_CLEAN[[#This Row],[ProductName]],Products[ProductName],Products[Category])</f>
        <v>Furniture</v>
      </c>
      <c r="I2938" s="6">
        <f>_xlfn.XLOOKUP(Orders_CLEAN[[#This Row],[ProductID]],Products[ProductID],Products[Cost])</f>
        <v>784.05</v>
      </c>
      <c r="J2938">
        <v>2</v>
      </c>
      <c r="K2938" s="6">
        <v>1700.53</v>
      </c>
      <c r="L2938" s="7">
        <v>0</v>
      </c>
      <c r="M2938" t="s">
        <v>13</v>
      </c>
      <c r="N2938" t="s">
        <v>14</v>
      </c>
      <c r="O2938" t="str">
        <f>_xlfn.XLOOKUP(Orders_CLEAN[[#This Row],[Region]],Region_lookup[RegionCode],Region_lookup[RegionName])</f>
        <v>Western Cape</v>
      </c>
      <c r="P2938" t="s">
        <v>93</v>
      </c>
      <c r="Q2938" t="str">
        <f>_xlfn.XLOOKUP(Orders_CLEAN[[#This Row],[EmployeeID]],Employees[EmployeeID],Employees[EmployeeName])</f>
        <v>Anja Zulu</v>
      </c>
      <c r="R2938" s="8">
        <f>Orders_CLEAN[[#This Row],[Quantity]]*Orders_CLEAN[[#This Row],[UnitPrice]]*(1-Orders_CLEAN[[#This Row],[Discount]])</f>
        <v>3401.06</v>
      </c>
      <c r="S2938" s="8">
        <f>Orders_CLEAN[[#This Row],[Cost]]*Orders_CLEAN[[#This Row],[Quantity]]</f>
        <v>1568.1</v>
      </c>
      <c r="T2938" s="8">
        <f>Orders_CLEAN[[#This Row],[LineTotal]]-Orders_CLEAN[[#This Row],[LineCost]]</f>
        <v>1832.96</v>
      </c>
      <c r="U2938" s="8" t="str">
        <f>IFERROR(IF(Orders_CLEAN[[#This Row],[Profit]]/Orders_CLEAN[[#This Row],[LineTotal]]&gt;0.3, "High", IF(Orders_CLEAN[[#This Row],[Profit]]/Orders_CLEAN[[#This Row],[LineTotal]]&gt;=0.15, "Medium", "Low")), "Quantity Error!")</f>
        <v>High</v>
      </c>
      <c r="V2938" s="8" t="str">
        <f>IF(COUNTIF(Returns[OrderID], Orders_CLEAN[[#This Row],[OrderID]])&gt;0, "Yes", "No")</f>
        <v>No</v>
      </c>
      <c r="W2938" s="19">
        <f>IF(Orders_CLEAN[[#This Row],[Returned]]="Yes",1,0)</f>
        <v>0</v>
      </c>
    </row>
    <row r="2939" spans="1:23" x14ac:dyDescent="0.2">
      <c r="A2939" t="s">
        <v>3913</v>
      </c>
      <c r="B2939" s="5">
        <v>45709</v>
      </c>
      <c r="C2939" s="5" t="str">
        <f>IF(Orders_CLEAN[[#This Row],[Quantity]]="", "Quantity Error!", "Q"&amp;ROUNDUP(MONTH(Orders_CLEAN[[#This Row],[OrderDate]])/3,0))</f>
        <v>Q1</v>
      </c>
      <c r="D2939" t="s">
        <v>323</v>
      </c>
      <c r="E2939" t="str">
        <f>_xlfn.XLOOKUP(Orders_CLEAN[[#This Row],[CustomerID]],Customers[CustomerID],Customers[CustomerName])</f>
        <v>Nomsa Molefe</v>
      </c>
      <c r="F2939" t="s">
        <v>73</v>
      </c>
      <c r="G2939" t="str">
        <f>_xlfn.XLOOKUP(Orders_CLEAN[[#This Row],[ProductID]],Products[ProductID],Products[ProductName])</f>
        <v>Tables Model 1</v>
      </c>
      <c r="H2939" t="str">
        <f>_xlfn.XLOOKUP(Orders_CLEAN[[#This Row],[ProductName]],Products[ProductName],Products[Category])</f>
        <v>Furniture</v>
      </c>
      <c r="I2939" s="6">
        <f>_xlfn.XLOOKUP(Orders_CLEAN[[#This Row],[ProductID]],Products[ProductID],Products[Cost])</f>
        <v>469.73</v>
      </c>
      <c r="J2939">
        <v>1</v>
      </c>
      <c r="K2939" s="6">
        <v>954.16</v>
      </c>
      <c r="L2939" s="7">
        <v>0.15</v>
      </c>
      <c r="M2939" t="s">
        <v>13</v>
      </c>
      <c r="N2939" t="s">
        <v>14</v>
      </c>
      <c r="O2939" t="str">
        <f>_xlfn.XLOOKUP(Orders_CLEAN[[#This Row],[Region]],Region_lookup[RegionCode],Region_lookup[RegionName])</f>
        <v>Western Cape</v>
      </c>
      <c r="P2939" t="s">
        <v>15</v>
      </c>
      <c r="Q2939" t="str">
        <f>_xlfn.XLOOKUP(Orders_CLEAN[[#This Row],[EmployeeID]],Employees[EmployeeID],Employees[EmployeeName])</f>
        <v>Anja Fourie</v>
      </c>
      <c r="R2939" s="8">
        <f>Orders_CLEAN[[#This Row],[Quantity]]*Orders_CLEAN[[#This Row],[UnitPrice]]*(1-Orders_CLEAN[[#This Row],[Discount]])</f>
        <v>811.03599999999994</v>
      </c>
      <c r="S2939" s="8">
        <f>Orders_CLEAN[[#This Row],[Cost]]*Orders_CLEAN[[#This Row],[Quantity]]</f>
        <v>469.73</v>
      </c>
      <c r="T2939" s="8">
        <f>Orders_CLEAN[[#This Row],[LineTotal]]-Orders_CLEAN[[#This Row],[LineCost]]</f>
        <v>341.30599999999993</v>
      </c>
      <c r="U2939" s="8" t="str">
        <f>IFERROR(IF(Orders_CLEAN[[#This Row],[Profit]]/Orders_CLEAN[[#This Row],[LineTotal]]&gt;0.3, "High", IF(Orders_CLEAN[[#This Row],[Profit]]/Orders_CLEAN[[#This Row],[LineTotal]]&gt;=0.15, "Medium", "Low")), "Quantity Error!")</f>
        <v>High</v>
      </c>
      <c r="V2939" s="8" t="str">
        <f>IF(COUNTIF(Returns[OrderID], Orders_CLEAN[[#This Row],[OrderID]])&gt;0, "Yes", "No")</f>
        <v>No</v>
      </c>
      <c r="W2939" s="19">
        <f>IF(Orders_CLEAN[[#This Row],[Returned]]="Yes",1,0)</f>
        <v>0</v>
      </c>
    </row>
    <row r="2940" spans="1:23" x14ac:dyDescent="0.2">
      <c r="A2940" t="s">
        <v>3914</v>
      </c>
      <c r="B2940" s="5">
        <v>45563</v>
      </c>
      <c r="C2940" s="5" t="str">
        <f>IF(Orders_CLEAN[[#This Row],[Quantity]]="", "Quantity Error!", "Q"&amp;ROUNDUP(MONTH(Orders_CLEAN[[#This Row],[OrderDate]])/3,0))</f>
        <v>Q3</v>
      </c>
      <c r="D2940" t="s">
        <v>281</v>
      </c>
      <c r="E2940" t="str">
        <f>_xlfn.XLOOKUP(Orders_CLEAN[[#This Row],[CustomerID]],Customers[CustomerID],Customers[CustomerName])</f>
        <v>Pieter Khumalo</v>
      </c>
      <c r="F2940" t="s">
        <v>297</v>
      </c>
      <c r="G2940" t="str">
        <f>_xlfn.XLOOKUP(Orders_CLEAN[[#This Row],[ProductID]],Products[ProductID],Products[ProductName])</f>
        <v>Laptops Model 2</v>
      </c>
      <c r="H2940" t="str">
        <f>_xlfn.XLOOKUP(Orders_CLEAN[[#This Row],[ProductName]],Products[ProductName],Products[Category])</f>
        <v>Technology</v>
      </c>
      <c r="I2940" s="6">
        <f>_xlfn.XLOOKUP(Orders_CLEAN[[#This Row],[ProductID]],Products[ProductID],Products[Cost])</f>
        <v>55.26</v>
      </c>
      <c r="J2940">
        <v>10</v>
      </c>
      <c r="K2940" s="6">
        <v>112.32</v>
      </c>
      <c r="L2940" s="7">
        <v>0.15</v>
      </c>
      <c r="M2940" t="s">
        <v>27</v>
      </c>
      <c r="N2940" t="s">
        <v>47</v>
      </c>
      <c r="O2940" t="str">
        <f>_xlfn.XLOOKUP(Orders_CLEAN[[#This Row],[Region]],Region_lookup[RegionCode],Region_lookup[RegionName])</f>
        <v>Eastern Cape</v>
      </c>
      <c r="P2940" t="s">
        <v>75</v>
      </c>
      <c r="Q2940" t="str">
        <f>_xlfn.XLOOKUP(Orders_CLEAN[[#This Row],[EmployeeID]],Employees[EmployeeID],Employees[EmployeeName])</f>
        <v>Francois Steyn</v>
      </c>
      <c r="R2940" s="8">
        <f>Orders_CLEAN[[#This Row],[Quantity]]*Orders_CLEAN[[#This Row],[UnitPrice]]*(1-Orders_CLEAN[[#This Row],[Discount]])</f>
        <v>954.7199999999998</v>
      </c>
      <c r="S2940" s="8">
        <f>Orders_CLEAN[[#This Row],[Cost]]*Orders_CLEAN[[#This Row],[Quantity]]</f>
        <v>552.6</v>
      </c>
      <c r="T2940" s="8">
        <f>Orders_CLEAN[[#This Row],[LineTotal]]-Orders_CLEAN[[#This Row],[LineCost]]</f>
        <v>402.11999999999978</v>
      </c>
      <c r="U2940" s="8" t="str">
        <f>IFERROR(IF(Orders_CLEAN[[#This Row],[Profit]]/Orders_CLEAN[[#This Row],[LineTotal]]&gt;0.3, "High", IF(Orders_CLEAN[[#This Row],[Profit]]/Orders_CLEAN[[#This Row],[LineTotal]]&gt;=0.15, "Medium", "Low")), "Quantity Error!")</f>
        <v>High</v>
      </c>
      <c r="V2940" s="8" t="str">
        <f>IF(COUNTIF(Returns[OrderID], Orders_CLEAN[[#This Row],[OrderID]])&gt;0, "Yes", "No")</f>
        <v>No</v>
      </c>
      <c r="W2940" s="19">
        <f>IF(Orders_CLEAN[[#This Row],[Returned]]="Yes",1,0)</f>
        <v>0</v>
      </c>
    </row>
    <row r="2941" spans="1:23" x14ac:dyDescent="0.2">
      <c r="A2941" t="s">
        <v>3915</v>
      </c>
      <c r="B2941" s="5">
        <v>45722</v>
      </c>
      <c r="C2941" s="5" t="str">
        <f>IF(Orders_CLEAN[[#This Row],[Quantity]]="", "Quantity Error!", "Q"&amp;ROUNDUP(MONTH(Orders_CLEAN[[#This Row],[OrderDate]])/3,0))</f>
        <v>Q1</v>
      </c>
      <c r="D2941" t="s">
        <v>110</v>
      </c>
      <c r="E2941" t="str">
        <f>_xlfn.XLOOKUP(Orders_CLEAN[[#This Row],[CustomerID]],Customers[CustomerID],Customers[CustomerName])</f>
        <v>Nomvula Khumalo</v>
      </c>
      <c r="F2941" t="s">
        <v>413</v>
      </c>
      <c r="G2941" t="str">
        <f>_xlfn.XLOOKUP(Orders_CLEAN[[#This Row],[ProductID]],Products[ProductID],Products[ProductName])</f>
        <v>Monitors Model 4</v>
      </c>
      <c r="H2941" t="str">
        <f>_xlfn.XLOOKUP(Orders_CLEAN[[#This Row],[ProductName]],Products[ProductName],Products[Category])</f>
        <v>Technology</v>
      </c>
      <c r="I2941" s="6">
        <f>_xlfn.XLOOKUP(Orders_CLEAN[[#This Row],[ProductID]],Products[ProductID],Products[Cost])</f>
        <v>365.65</v>
      </c>
      <c r="J2941">
        <v>2</v>
      </c>
      <c r="K2941" s="6">
        <v>689.97</v>
      </c>
      <c r="L2941" s="7">
        <v>0</v>
      </c>
      <c r="M2941" t="s">
        <v>36</v>
      </c>
      <c r="N2941" t="s">
        <v>21</v>
      </c>
      <c r="O2941" t="str">
        <f>_xlfn.XLOOKUP(Orders_CLEAN[[#This Row],[Region]],Region_lookup[RegionCode],Region_lookup[RegionName])</f>
        <v>KwaZulu-Natal</v>
      </c>
      <c r="P2941" t="s">
        <v>97</v>
      </c>
      <c r="Q2941" t="str">
        <f>_xlfn.XLOOKUP(Orders_CLEAN[[#This Row],[EmployeeID]],Employees[EmployeeID],Employees[EmployeeName])</f>
        <v>Bongani Sithole</v>
      </c>
      <c r="R2941" s="8">
        <f>Orders_CLEAN[[#This Row],[Quantity]]*Orders_CLEAN[[#This Row],[UnitPrice]]*(1-Orders_CLEAN[[#This Row],[Discount]])</f>
        <v>1379.94</v>
      </c>
      <c r="S2941" s="8">
        <f>Orders_CLEAN[[#This Row],[Cost]]*Orders_CLEAN[[#This Row],[Quantity]]</f>
        <v>731.3</v>
      </c>
      <c r="T2941" s="8">
        <f>Orders_CLEAN[[#This Row],[LineTotal]]-Orders_CLEAN[[#This Row],[LineCost]]</f>
        <v>648.6400000000001</v>
      </c>
      <c r="U2941" s="8" t="str">
        <f>IFERROR(IF(Orders_CLEAN[[#This Row],[Profit]]/Orders_CLEAN[[#This Row],[LineTotal]]&gt;0.3, "High", IF(Orders_CLEAN[[#This Row],[Profit]]/Orders_CLEAN[[#This Row],[LineTotal]]&gt;=0.15, "Medium", "Low")), "Quantity Error!")</f>
        <v>High</v>
      </c>
      <c r="V2941" s="8" t="str">
        <f>IF(COUNTIF(Returns[OrderID], Orders_CLEAN[[#This Row],[OrderID]])&gt;0, "Yes", "No")</f>
        <v>No</v>
      </c>
      <c r="W2941" s="19">
        <f>IF(Orders_CLEAN[[#This Row],[Returned]]="Yes",1,0)</f>
        <v>0</v>
      </c>
    </row>
    <row r="2942" spans="1:23" x14ac:dyDescent="0.2">
      <c r="A2942" t="s">
        <v>3916</v>
      </c>
      <c r="B2942" s="5">
        <v>45831</v>
      </c>
      <c r="C2942" s="5" t="str">
        <f>IF(Orders_CLEAN[[#This Row],[Quantity]]="", "Quantity Error!", "Q"&amp;ROUNDUP(MONTH(Orders_CLEAN[[#This Row],[OrderDate]])/3,0))</f>
        <v>Q2</v>
      </c>
      <c r="D2942" t="s">
        <v>713</v>
      </c>
      <c r="E2942" t="str">
        <f>_xlfn.XLOOKUP(Orders_CLEAN[[#This Row],[CustomerID]],Customers[CustomerID],Customers[CustomerName])</f>
        <v>Bongani Le Roux</v>
      </c>
      <c r="F2942" t="s">
        <v>413</v>
      </c>
      <c r="G2942" t="str">
        <f>_xlfn.XLOOKUP(Orders_CLEAN[[#This Row],[ProductID]],Products[ProductID],Products[ProductName])</f>
        <v>Monitors Model 4</v>
      </c>
      <c r="H2942" t="str">
        <f>_xlfn.XLOOKUP(Orders_CLEAN[[#This Row],[ProductName]],Products[ProductName],Products[Category])</f>
        <v>Technology</v>
      </c>
      <c r="I2942" s="6">
        <f>_xlfn.XLOOKUP(Orders_CLEAN[[#This Row],[ProductID]],Products[ProductID],Products[Cost])</f>
        <v>365.65</v>
      </c>
      <c r="J2942">
        <v>10</v>
      </c>
      <c r="K2942" s="6">
        <v>689.97</v>
      </c>
      <c r="L2942" s="7">
        <v>0.05</v>
      </c>
      <c r="M2942" t="s">
        <v>27</v>
      </c>
      <c r="N2942" t="s">
        <v>31</v>
      </c>
      <c r="O2942" t="str">
        <f>_xlfn.XLOOKUP(Orders_CLEAN[[#This Row],[Region]],Region_lookup[RegionCode],Region_lookup[RegionName])</f>
        <v>Gauteng</v>
      </c>
      <c r="P2942" t="s">
        <v>43</v>
      </c>
      <c r="Q2942" t="str">
        <f>_xlfn.XLOOKUP(Orders_CLEAN[[#This Row],[EmployeeID]],Employees[EmployeeID],Employees[EmployeeName])</f>
        <v>Thabo Dlamini</v>
      </c>
      <c r="R2942" s="8">
        <f>Orders_CLEAN[[#This Row],[Quantity]]*Orders_CLEAN[[#This Row],[UnitPrice]]*(1-Orders_CLEAN[[#This Row],[Discount]])</f>
        <v>6554.7150000000001</v>
      </c>
      <c r="S2942" s="8">
        <f>Orders_CLEAN[[#This Row],[Cost]]*Orders_CLEAN[[#This Row],[Quantity]]</f>
        <v>3656.5</v>
      </c>
      <c r="T2942" s="8">
        <f>Orders_CLEAN[[#This Row],[LineTotal]]-Orders_CLEAN[[#This Row],[LineCost]]</f>
        <v>2898.2150000000001</v>
      </c>
      <c r="U2942" s="8" t="str">
        <f>IFERROR(IF(Orders_CLEAN[[#This Row],[Profit]]/Orders_CLEAN[[#This Row],[LineTotal]]&gt;0.3, "High", IF(Orders_CLEAN[[#This Row],[Profit]]/Orders_CLEAN[[#This Row],[LineTotal]]&gt;=0.15, "Medium", "Low")), "Quantity Error!")</f>
        <v>High</v>
      </c>
      <c r="V2942" s="8" t="str">
        <f>IF(COUNTIF(Returns[OrderID], Orders_CLEAN[[#This Row],[OrderID]])&gt;0, "Yes", "No")</f>
        <v>No</v>
      </c>
      <c r="W2942" s="19">
        <f>IF(Orders_CLEAN[[#This Row],[Returned]]="Yes",1,0)</f>
        <v>0</v>
      </c>
    </row>
    <row r="2943" spans="1:23" x14ac:dyDescent="0.2">
      <c r="A2943" t="s">
        <v>3917</v>
      </c>
      <c r="B2943" s="5">
        <v>45361</v>
      </c>
      <c r="C2943" s="5" t="str">
        <f>IF(Orders_CLEAN[[#This Row],[Quantity]]="", "Quantity Error!", "Q"&amp;ROUNDUP(MONTH(Orders_CLEAN[[#This Row],[OrderDate]])/3,0))</f>
        <v>Q1</v>
      </c>
      <c r="D2943" t="s">
        <v>72</v>
      </c>
      <c r="E2943" t="str">
        <f>_xlfn.XLOOKUP(Orders_CLEAN[[#This Row],[CustomerID]],Customers[CustomerID],Customers[CustomerName])</f>
        <v>Francois Botha</v>
      </c>
      <c r="F2943" t="s">
        <v>124</v>
      </c>
      <c r="G2943" t="str">
        <f>_xlfn.XLOOKUP(Orders_CLEAN[[#This Row],[ProductID]],Products[ProductID],Products[ProductName])</f>
        <v>Binders Model 2</v>
      </c>
      <c r="H2943" t="str">
        <f>_xlfn.XLOOKUP(Orders_CLEAN[[#This Row],[ProductName]],Products[ProductName],Products[Category])</f>
        <v>Office Supplies</v>
      </c>
      <c r="I2943" s="6">
        <f>_xlfn.XLOOKUP(Orders_CLEAN[[#This Row],[ProductID]],Products[ProductID],Products[Cost])</f>
        <v>597.01</v>
      </c>
      <c r="J2943">
        <v>4</v>
      </c>
      <c r="K2943" s="6">
        <v>774.08</v>
      </c>
      <c r="L2943" s="7">
        <v>0.05</v>
      </c>
      <c r="M2943" t="s">
        <v>27</v>
      </c>
      <c r="N2943" t="s">
        <v>47</v>
      </c>
      <c r="O2943" t="str">
        <f>_xlfn.XLOOKUP(Orders_CLEAN[[#This Row],[Region]],Region_lookup[RegionCode],Region_lookup[RegionName])</f>
        <v>Eastern Cape</v>
      </c>
      <c r="P2943" t="s">
        <v>48</v>
      </c>
      <c r="Q2943" t="str">
        <f>_xlfn.XLOOKUP(Orders_CLEAN[[#This Row],[EmployeeID]],Employees[EmployeeID],Employees[EmployeeName])</f>
        <v>Sipho Ndlovu</v>
      </c>
      <c r="R2943" s="8">
        <f>Orders_CLEAN[[#This Row],[Quantity]]*Orders_CLEAN[[#This Row],[UnitPrice]]*(1-Orders_CLEAN[[#This Row],[Discount]])</f>
        <v>2941.5039999999999</v>
      </c>
      <c r="S2943" s="8">
        <f>Orders_CLEAN[[#This Row],[Cost]]*Orders_CLEAN[[#This Row],[Quantity]]</f>
        <v>2388.04</v>
      </c>
      <c r="T2943" s="8">
        <f>Orders_CLEAN[[#This Row],[LineTotal]]-Orders_CLEAN[[#This Row],[LineCost]]</f>
        <v>553.46399999999994</v>
      </c>
      <c r="U2943" s="8" t="str">
        <f>IFERROR(IF(Orders_CLEAN[[#This Row],[Profit]]/Orders_CLEAN[[#This Row],[LineTotal]]&gt;0.3, "High", IF(Orders_CLEAN[[#This Row],[Profit]]/Orders_CLEAN[[#This Row],[LineTotal]]&gt;=0.15, "Medium", "Low")), "Quantity Error!")</f>
        <v>Medium</v>
      </c>
      <c r="V2943" s="8" t="str">
        <f>IF(COUNTIF(Returns[OrderID], Orders_CLEAN[[#This Row],[OrderID]])&gt;0, "Yes", "No")</f>
        <v>No</v>
      </c>
      <c r="W2943" s="19">
        <f>IF(Orders_CLEAN[[#This Row],[Returned]]="Yes",1,0)</f>
        <v>0</v>
      </c>
    </row>
    <row r="2944" spans="1:23" x14ac:dyDescent="0.2">
      <c r="A2944" t="s">
        <v>3918</v>
      </c>
      <c r="B2944" s="5">
        <v>45375</v>
      </c>
      <c r="C2944" s="5" t="str">
        <f>IF(Orders_CLEAN[[#This Row],[Quantity]]="", "Quantity Error!", "Q"&amp;ROUNDUP(MONTH(Orders_CLEAN[[#This Row],[OrderDate]])/3,0))</f>
        <v>Q1</v>
      </c>
      <c r="D2944" t="s">
        <v>317</v>
      </c>
      <c r="E2944" t="str">
        <f>_xlfn.XLOOKUP(Orders_CLEAN[[#This Row],[CustomerID]],Customers[CustomerID],Customers[CustomerName])</f>
        <v>Deon Dlamini</v>
      </c>
      <c r="F2944" t="s">
        <v>51</v>
      </c>
      <c r="G2944" t="str">
        <f>_xlfn.XLOOKUP(Orders_CLEAN[[#This Row],[ProductID]],Products[ProductID],Products[ProductName])</f>
        <v>Bookcases Model 4</v>
      </c>
      <c r="H2944" t="str">
        <f>_xlfn.XLOOKUP(Orders_CLEAN[[#This Row],[ProductName]],Products[ProductName],Products[Category])</f>
        <v>Furniture</v>
      </c>
      <c r="I2944" s="6">
        <f>_xlfn.XLOOKUP(Orders_CLEAN[[#This Row],[ProductID]],Products[ProductID],Products[Cost])</f>
        <v>539.9</v>
      </c>
      <c r="J2944">
        <v>8</v>
      </c>
      <c r="K2944" s="6">
        <v>1019.72</v>
      </c>
      <c r="L2944" s="7">
        <v>0.2</v>
      </c>
      <c r="M2944" t="s">
        <v>13</v>
      </c>
      <c r="N2944" t="s">
        <v>31</v>
      </c>
      <c r="O2944" t="str">
        <f>_xlfn.XLOOKUP(Orders_CLEAN[[#This Row],[Region]],Region_lookup[RegionCode],Region_lookup[RegionName])</f>
        <v>Gauteng</v>
      </c>
      <c r="P2944" t="s">
        <v>32</v>
      </c>
      <c r="Q2944" t="str">
        <f>_xlfn.XLOOKUP(Orders_CLEAN[[#This Row],[EmployeeID]],Employees[EmployeeID],Employees[EmployeeName])</f>
        <v>Nomvula Mokoena</v>
      </c>
      <c r="R2944" s="8">
        <f>Orders_CLEAN[[#This Row],[Quantity]]*Orders_CLEAN[[#This Row],[UnitPrice]]*(1-Orders_CLEAN[[#This Row],[Discount]])</f>
        <v>6526.2080000000005</v>
      </c>
      <c r="S2944" s="8">
        <f>Orders_CLEAN[[#This Row],[Cost]]*Orders_CLEAN[[#This Row],[Quantity]]</f>
        <v>4319.2</v>
      </c>
      <c r="T2944" s="8">
        <f>Orders_CLEAN[[#This Row],[LineTotal]]-Orders_CLEAN[[#This Row],[LineCost]]</f>
        <v>2207.0080000000007</v>
      </c>
      <c r="U2944" s="8" t="str">
        <f>IFERROR(IF(Orders_CLEAN[[#This Row],[Profit]]/Orders_CLEAN[[#This Row],[LineTotal]]&gt;0.3, "High", IF(Orders_CLEAN[[#This Row],[Profit]]/Orders_CLEAN[[#This Row],[LineTotal]]&gt;=0.15, "Medium", "Low")), "Quantity Error!")</f>
        <v>High</v>
      </c>
      <c r="V2944" s="8" t="str">
        <f>IF(COUNTIF(Returns[OrderID], Orders_CLEAN[[#This Row],[OrderID]])&gt;0, "Yes", "No")</f>
        <v>No</v>
      </c>
      <c r="W2944" s="19">
        <f>IF(Orders_CLEAN[[#This Row],[Returned]]="Yes",1,0)</f>
        <v>0</v>
      </c>
    </row>
    <row r="2945" spans="1:23" x14ac:dyDescent="0.2">
      <c r="A2945" t="s">
        <v>3919</v>
      </c>
      <c r="B2945" s="5">
        <v>45590</v>
      </c>
      <c r="C2945" s="5" t="str">
        <f>IF(Orders_CLEAN[[#This Row],[Quantity]]="", "Quantity Error!", "Q"&amp;ROUNDUP(MONTH(Orders_CLEAN[[#This Row],[OrderDate]])/3,0))</f>
        <v>Q4</v>
      </c>
      <c r="D2945" t="s">
        <v>317</v>
      </c>
      <c r="E2945" t="str">
        <f>_xlfn.XLOOKUP(Orders_CLEAN[[#This Row],[CustomerID]],Customers[CustomerID],Customers[CustomerName])</f>
        <v>Deon Dlamini</v>
      </c>
      <c r="F2945" t="s">
        <v>41</v>
      </c>
      <c r="G2945" t="str">
        <f>_xlfn.XLOOKUP(Orders_CLEAN[[#This Row],[ProductID]],Products[ProductID],Products[ProductName])</f>
        <v>Pens Model 3</v>
      </c>
      <c r="H2945" t="str">
        <f>_xlfn.XLOOKUP(Orders_CLEAN[[#This Row],[ProductName]],Products[ProductName],Products[Category])</f>
        <v>Office Supplies</v>
      </c>
      <c r="I2945" s="6">
        <f>_xlfn.XLOOKUP(Orders_CLEAN[[#This Row],[ProductID]],Products[ProductID],Products[Cost])</f>
        <v>498.61</v>
      </c>
      <c r="J2945">
        <v>11</v>
      </c>
      <c r="K2945" s="6">
        <v>944.31</v>
      </c>
      <c r="L2945" s="7">
        <v>0</v>
      </c>
      <c r="M2945" t="s">
        <v>36</v>
      </c>
      <c r="N2945" t="s">
        <v>31</v>
      </c>
      <c r="O2945" t="str">
        <f>_xlfn.XLOOKUP(Orders_CLEAN[[#This Row],[Region]],Region_lookup[RegionCode],Region_lookup[RegionName])</f>
        <v>Gauteng</v>
      </c>
      <c r="P2945" t="s">
        <v>43</v>
      </c>
      <c r="Q2945" t="str">
        <f>_xlfn.XLOOKUP(Orders_CLEAN[[#This Row],[EmployeeID]],Employees[EmployeeID],Employees[EmployeeName])</f>
        <v>Thabo Dlamini</v>
      </c>
      <c r="R2945" s="8">
        <f>Orders_CLEAN[[#This Row],[Quantity]]*Orders_CLEAN[[#This Row],[UnitPrice]]*(1-Orders_CLEAN[[#This Row],[Discount]])</f>
        <v>10387.41</v>
      </c>
      <c r="S2945" s="8">
        <f>Orders_CLEAN[[#This Row],[Cost]]*Orders_CLEAN[[#This Row],[Quantity]]</f>
        <v>5484.71</v>
      </c>
      <c r="T2945" s="8">
        <f>Orders_CLEAN[[#This Row],[LineTotal]]-Orders_CLEAN[[#This Row],[LineCost]]</f>
        <v>4902.7</v>
      </c>
      <c r="U2945" s="8" t="str">
        <f>IFERROR(IF(Orders_CLEAN[[#This Row],[Profit]]/Orders_CLEAN[[#This Row],[LineTotal]]&gt;0.3, "High", IF(Orders_CLEAN[[#This Row],[Profit]]/Orders_CLEAN[[#This Row],[LineTotal]]&gt;=0.15, "Medium", "Low")), "Quantity Error!")</f>
        <v>High</v>
      </c>
      <c r="V2945" s="8" t="str">
        <f>IF(COUNTIF(Returns[OrderID], Orders_CLEAN[[#This Row],[OrderID]])&gt;0, "Yes", "No")</f>
        <v>No</v>
      </c>
      <c r="W2945" s="19">
        <f>IF(Orders_CLEAN[[#This Row],[Returned]]="Yes",1,0)</f>
        <v>0</v>
      </c>
    </row>
    <row r="2946" spans="1:23" x14ac:dyDescent="0.2">
      <c r="A2946" t="s">
        <v>3920</v>
      </c>
      <c r="B2946" s="5">
        <v>45313</v>
      </c>
      <c r="C2946" s="5" t="str">
        <f>IF(Orders_CLEAN[[#This Row],[Quantity]]="", "Quantity Error!", "Q"&amp;ROUNDUP(MONTH(Orders_CLEAN[[#This Row],[OrderDate]])/3,0))</f>
        <v>Q1</v>
      </c>
      <c r="D2946" t="s">
        <v>110</v>
      </c>
      <c r="E2946" t="str">
        <f>_xlfn.XLOOKUP(Orders_CLEAN[[#This Row],[CustomerID]],Customers[CustomerID],Customers[CustomerName])</f>
        <v>Nomvula Khumalo</v>
      </c>
      <c r="F2946" t="s">
        <v>155</v>
      </c>
      <c r="G2946" t="str">
        <f>_xlfn.XLOOKUP(Orders_CLEAN[[#This Row],[ProductID]],Products[ProductID],Products[ProductName])</f>
        <v>Monitors Model 1</v>
      </c>
      <c r="H2946" t="str">
        <f>_xlfn.XLOOKUP(Orders_CLEAN[[#This Row],[ProductName]],Products[ProductName],Products[Category])</f>
        <v>Technology</v>
      </c>
      <c r="I2946" s="6">
        <f>_xlfn.XLOOKUP(Orders_CLEAN[[#This Row],[ProductID]],Products[ProductID],Products[Cost])</f>
        <v>757.28</v>
      </c>
      <c r="J2946">
        <v>1</v>
      </c>
      <c r="K2946" s="6">
        <v>1165.56</v>
      </c>
      <c r="L2946" s="7">
        <v>0.2</v>
      </c>
      <c r="M2946" t="s">
        <v>13</v>
      </c>
      <c r="N2946" t="s">
        <v>21</v>
      </c>
      <c r="O2946" t="str">
        <f>_xlfn.XLOOKUP(Orders_CLEAN[[#This Row],[Region]],Region_lookup[RegionCode],Region_lookup[RegionName])</f>
        <v>KwaZulu-Natal</v>
      </c>
      <c r="P2946" t="s">
        <v>97</v>
      </c>
      <c r="Q2946" t="str">
        <f>_xlfn.XLOOKUP(Orders_CLEAN[[#This Row],[EmployeeID]],Employees[EmployeeID],Employees[EmployeeName])</f>
        <v>Bongani Sithole</v>
      </c>
      <c r="R2946" s="8">
        <f>Orders_CLEAN[[#This Row],[Quantity]]*Orders_CLEAN[[#This Row],[UnitPrice]]*(1-Orders_CLEAN[[#This Row],[Discount]])</f>
        <v>932.44799999999998</v>
      </c>
      <c r="S2946" s="8">
        <f>Orders_CLEAN[[#This Row],[Cost]]*Orders_CLEAN[[#This Row],[Quantity]]</f>
        <v>757.28</v>
      </c>
      <c r="T2946" s="8">
        <f>Orders_CLEAN[[#This Row],[LineTotal]]-Orders_CLEAN[[#This Row],[LineCost]]</f>
        <v>175.16800000000001</v>
      </c>
      <c r="U2946" s="8" t="str">
        <f>IFERROR(IF(Orders_CLEAN[[#This Row],[Profit]]/Orders_CLEAN[[#This Row],[LineTotal]]&gt;0.3, "High", IF(Orders_CLEAN[[#This Row],[Profit]]/Orders_CLEAN[[#This Row],[LineTotal]]&gt;=0.15, "Medium", "Low")), "Quantity Error!")</f>
        <v>Medium</v>
      </c>
      <c r="V2946" s="8" t="str">
        <f>IF(COUNTIF(Returns[OrderID], Orders_CLEAN[[#This Row],[OrderID]])&gt;0, "Yes", "No")</f>
        <v>No</v>
      </c>
      <c r="W2946" s="19">
        <f>IF(Orders_CLEAN[[#This Row],[Returned]]="Yes",1,0)</f>
        <v>0</v>
      </c>
    </row>
    <row r="2947" spans="1:23" x14ac:dyDescent="0.2">
      <c r="A2947" t="s">
        <v>3921</v>
      </c>
      <c r="B2947" s="5">
        <v>45374</v>
      </c>
      <c r="C2947" s="5" t="str">
        <f>IF(Orders_CLEAN[[#This Row],[Quantity]]="", "Quantity Error!", "Q"&amp;ROUNDUP(MONTH(Orders_CLEAN[[#This Row],[OrderDate]])/3,0))</f>
        <v>Q1</v>
      </c>
      <c r="D2947" t="s">
        <v>11</v>
      </c>
      <c r="E2947" t="str">
        <f>_xlfn.XLOOKUP(Orders_CLEAN[[#This Row],[CustomerID]],Customers[CustomerID],Customers[CustomerName])</f>
        <v>Werner Molefe</v>
      </c>
      <c r="F2947" t="s">
        <v>178</v>
      </c>
      <c r="G2947" t="str">
        <f>_xlfn.XLOOKUP(Orders_CLEAN[[#This Row],[ProductID]],Products[ProductID],Products[ProductName])</f>
        <v>Chairs Model 2</v>
      </c>
      <c r="H2947" t="str">
        <f>_xlfn.XLOOKUP(Orders_CLEAN[[#This Row],[ProductName]],Products[ProductName],Products[Category])</f>
        <v>Furniture</v>
      </c>
      <c r="I2947" s="6">
        <f>_xlfn.XLOOKUP(Orders_CLEAN[[#This Row],[ProductID]],Products[ProductID],Products[Cost])</f>
        <v>116.9</v>
      </c>
      <c r="J2947">
        <v>9</v>
      </c>
      <c r="K2947" s="6">
        <v>253.46</v>
      </c>
      <c r="L2947" s="7">
        <v>0</v>
      </c>
      <c r="M2947" t="s">
        <v>27</v>
      </c>
      <c r="N2947" t="s">
        <v>14</v>
      </c>
      <c r="O2947" t="str">
        <f>_xlfn.XLOOKUP(Orders_CLEAN[[#This Row],[Region]],Region_lookup[RegionCode],Region_lookup[RegionName])</f>
        <v>Western Cape</v>
      </c>
      <c r="P2947" t="s">
        <v>82</v>
      </c>
      <c r="Q2947" t="str">
        <f>_xlfn.XLOOKUP(Orders_CLEAN[[#This Row],[EmployeeID]],Employees[EmployeeID],Employees[EmployeeName])</f>
        <v>Thabo Pretorius</v>
      </c>
      <c r="R2947" s="8">
        <f>Orders_CLEAN[[#This Row],[Quantity]]*Orders_CLEAN[[#This Row],[UnitPrice]]*(1-Orders_CLEAN[[#This Row],[Discount]])</f>
        <v>2281.14</v>
      </c>
      <c r="S2947" s="8">
        <f>Orders_CLEAN[[#This Row],[Cost]]*Orders_CLEAN[[#This Row],[Quantity]]</f>
        <v>1052.1000000000001</v>
      </c>
      <c r="T2947" s="8">
        <f>Orders_CLEAN[[#This Row],[LineTotal]]-Orders_CLEAN[[#This Row],[LineCost]]</f>
        <v>1229.0399999999997</v>
      </c>
      <c r="U2947" s="8" t="str">
        <f>IFERROR(IF(Orders_CLEAN[[#This Row],[Profit]]/Orders_CLEAN[[#This Row],[LineTotal]]&gt;0.3, "High", IF(Orders_CLEAN[[#This Row],[Profit]]/Orders_CLEAN[[#This Row],[LineTotal]]&gt;=0.15, "Medium", "Low")), "Quantity Error!")</f>
        <v>High</v>
      </c>
      <c r="V2947" s="8" t="str">
        <f>IF(COUNTIF(Returns[OrderID], Orders_CLEAN[[#This Row],[OrderID]])&gt;0, "Yes", "No")</f>
        <v>No</v>
      </c>
      <c r="W2947" s="19">
        <f>IF(Orders_CLEAN[[#This Row],[Returned]]="Yes",1,0)</f>
        <v>0</v>
      </c>
    </row>
    <row r="2948" spans="1:23" x14ac:dyDescent="0.2">
      <c r="A2948" t="s">
        <v>3923</v>
      </c>
      <c r="B2948" s="5">
        <v>45609</v>
      </c>
      <c r="C2948" s="5" t="str">
        <f>IF(Orders_CLEAN[[#This Row],[Quantity]]="", "Quantity Error!", "Q"&amp;ROUNDUP(MONTH(Orders_CLEAN[[#This Row],[OrderDate]])/3,0))</f>
        <v>Q4</v>
      </c>
      <c r="D2948" t="s">
        <v>113</v>
      </c>
      <c r="E2948" t="str">
        <f>_xlfn.XLOOKUP(Orders_CLEAN[[#This Row],[CustomerID]],Customers[CustomerID],Customers[CustomerName])</f>
        <v>Johan Van Der Merwe</v>
      </c>
      <c r="F2948" t="s">
        <v>155</v>
      </c>
      <c r="G2948" t="str">
        <f>_xlfn.XLOOKUP(Orders_CLEAN[[#This Row],[ProductID]],Products[ProductID],Products[ProductName])</f>
        <v>Monitors Model 1</v>
      </c>
      <c r="H2948" t="str">
        <f>_xlfn.XLOOKUP(Orders_CLEAN[[#This Row],[ProductName]],Products[ProductName],Products[Category])</f>
        <v>Technology</v>
      </c>
      <c r="I2948" s="6">
        <f>_xlfn.XLOOKUP(Orders_CLEAN[[#This Row],[ProductID]],Products[ProductID],Products[Cost])</f>
        <v>757.28</v>
      </c>
      <c r="J2948">
        <v>6</v>
      </c>
      <c r="K2948" s="6">
        <v>1165.56</v>
      </c>
      <c r="L2948" s="7">
        <v>0.05</v>
      </c>
      <c r="M2948" t="s">
        <v>62</v>
      </c>
      <c r="N2948" t="s">
        <v>14</v>
      </c>
      <c r="O2948" t="str">
        <f>_xlfn.XLOOKUP(Orders_CLEAN[[#This Row],[Region]],Region_lookup[RegionCode],Region_lookup[RegionName])</f>
        <v>Western Cape</v>
      </c>
      <c r="P2948" t="s">
        <v>82</v>
      </c>
      <c r="Q2948" t="str">
        <f>_xlfn.XLOOKUP(Orders_CLEAN[[#This Row],[EmployeeID]],Employees[EmployeeID],Employees[EmployeeName])</f>
        <v>Thabo Pretorius</v>
      </c>
      <c r="R2948" s="8">
        <f>Orders_CLEAN[[#This Row],[Quantity]]*Orders_CLEAN[[#This Row],[UnitPrice]]*(1-Orders_CLEAN[[#This Row],[Discount]])</f>
        <v>6643.6919999999991</v>
      </c>
      <c r="S2948" s="8">
        <f>Orders_CLEAN[[#This Row],[Cost]]*Orders_CLEAN[[#This Row],[Quantity]]</f>
        <v>4543.68</v>
      </c>
      <c r="T2948" s="8">
        <f>Orders_CLEAN[[#This Row],[LineTotal]]-Orders_CLEAN[[#This Row],[LineCost]]</f>
        <v>2100.0119999999988</v>
      </c>
      <c r="U2948" s="8" t="str">
        <f>IFERROR(IF(Orders_CLEAN[[#This Row],[Profit]]/Orders_CLEAN[[#This Row],[LineTotal]]&gt;0.3, "High", IF(Orders_CLEAN[[#This Row],[Profit]]/Orders_CLEAN[[#This Row],[LineTotal]]&gt;=0.15, "Medium", "Low")), "Quantity Error!")</f>
        <v>High</v>
      </c>
      <c r="V2948" s="8" t="str">
        <f>IF(COUNTIF(Returns[OrderID], Orders_CLEAN[[#This Row],[OrderID]])&gt;0, "Yes", "No")</f>
        <v>No</v>
      </c>
      <c r="W2948" s="19">
        <f>IF(Orders_CLEAN[[#This Row],[Returned]]="Yes",1,0)</f>
        <v>0</v>
      </c>
    </row>
    <row r="2949" spans="1:23" x14ac:dyDescent="0.2">
      <c r="A2949" t="s">
        <v>3924</v>
      </c>
      <c r="B2949" s="5">
        <v>45763</v>
      </c>
      <c r="C2949" s="5" t="str">
        <f>IF(Orders_CLEAN[[#This Row],[Quantity]]="", "Quantity Error!", "Q"&amp;ROUNDUP(MONTH(Orders_CLEAN[[#This Row],[OrderDate]])/3,0))</f>
        <v>Q2</v>
      </c>
      <c r="D2949" t="s">
        <v>218</v>
      </c>
      <c r="E2949" t="str">
        <f>_xlfn.XLOOKUP(Orders_CLEAN[[#This Row],[CustomerID]],Customers[CustomerID],Customers[CustomerName])</f>
        <v>Anja Mbatha</v>
      </c>
      <c r="F2949" t="s">
        <v>55</v>
      </c>
      <c r="G2949" t="str">
        <f>_xlfn.XLOOKUP(Orders_CLEAN[[#This Row],[ProductID]],Products[ProductID],Products[ProductName])</f>
        <v>Paper Model 3</v>
      </c>
      <c r="H2949" t="str">
        <f>_xlfn.XLOOKUP(Orders_CLEAN[[#This Row],[ProductName]],Products[ProductName],Products[Category])</f>
        <v>Office Supplies</v>
      </c>
      <c r="I2949" s="6">
        <f>_xlfn.XLOOKUP(Orders_CLEAN[[#This Row],[ProductID]],Products[ProductID],Products[Cost])</f>
        <v>239.71</v>
      </c>
      <c r="J2949">
        <v>10</v>
      </c>
      <c r="K2949" s="6">
        <v>522.34</v>
      </c>
      <c r="L2949" s="7">
        <v>0.2</v>
      </c>
      <c r="M2949" t="s">
        <v>36</v>
      </c>
      <c r="N2949" t="s">
        <v>31</v>
      </c>
      <c r="O2949" t="str">
        <f>_xlfn.XLOOKUP(Orders_CLEAN[[#This Row],[Region]],Region_lookup[RegionCode],Region_lookup[RegionName])</f>
        <v>Gauteng</v>
      </c>
      <c r="P2949" t="s">
        <v>43</v>
      </c>
      <c r="Q2949" t="str">
        <f>_xlfn.XLOOKUP(Orders_CLEAN[[#This Row],[EmployeeID]],Employees[EmployeeID],Employees[EmployeeName])</f>
        <v>Thabo Dlamini</v>
      </c>
      <c r="R2949" s="8">
        <f>Orders_CLEAN[[#This Row],[Quantity]]*Orders_CLEAN[[#This Row],[UnitPrice]]*(1-Orders_CLEAN[[#This Row],[Discount]])</f>
        <v>4178.72</v>
      </c>
      <c r="S2949" s="8">
        <f>Orders_CLEAN[[#This Row],[Cost]]*Orders_CLEAN[[#This Row],[Quantity]]</f>
        <v>2397.1</v>
      </c>
      <c r="T2949" s="8">
        <f>Orders_CLEAN[[#This Row],[LineTotal]]-Orders_CLEAN[[#This Row],[LineCost]]</f>
        <v>1781.6200000000003</v>
      </c>
      <c r="U2949" s="8" t="str">
        <f>IFERROR(IF(Orders_CLEAN[[#This Row],[Profit]]/Orders_CLEAN[[#This Row],[LineTotal]]&gt;0.3, "High", IF(Orders_CLEAN[[#This Row],[Profit]]/Orders_CLEAN[[#This Row],[LineTotal]]&gt;=0.15, "Medium", "Low")), "Quantity Error!")</f>
        <v>High</v>
      </c>
      <c r="V2949" s="8" t="str">
        <f>IF(COUNTIF(Returns[OrderID], Orders_CLEAN[[#This Row],[OrderID]])&gt;0, "Yes", "No")</f>
        <v>No</v>
      </c>
      <c r="W2949" s="19">
        <f>IF(Orders_CLEAN[[#This Row],[Returned]]="Yes",1,0)</f>
        <v>0</v>
      </c>
    </row>
    <row r="2950" spans="1:23" x14ac:dyDescent="0.2">
      <c r="A2950" t="s">
        <v>3926</v>
      </c>
      <c r="B2950" s="5">
        <v>45628</v>
      </c>
      <c r="C2950" s="5" t="str">
        <f>IF(Orders_CLEAN[[#This Row],[Quantity]]="", "Quantity Error!", "Q"&amp;ROUNDUP(MONTH(Orders_CLEAN[[#This Row],[OrderDate]])/3,0))</f>
        <v>Q4</v>
      </c>
      <c r="D2950" t="s">
        <v>546</v>
      </c>
      <c r="E2950" t="str">
        <f>_xlfn.XLOOKUP(Orders_CLEAN[[#This Row],[CustomerID]],Customers[CustomerID],Customers[CustomerName])</f>
        <v>Precious Fourie</v>
      </c>
      <c r="F2950" t="s">
        <v>329</v>
      </c>
      <c r="G2950" t="str">
        <f>_xlfn.XLOOKUP(Orders_CLEAN[[#This Row],[ProductID]],Products[ProductID],Products[ProductName])</f>
        <v>Chairs Model 3</v>
      </c>
      <c r="H2950" t="str">
        <f>_xlfn.XLOOKUP(Orders_CLEAN[[#This Row],[ProductName]],Products[ProductName],Products[Category])</f>
        <v>Furniture</v>
      </c>
      <c r="I2950" s="6">
        <f>_xlfn.XLOOKUP(Orders_CLEAN[[#This Row],[ProductID]],Products[ProductID],Products[Cost])</f>
        <v>688.81</v>
      </c>
      <c r="J2950">
        <v>9</v>
      </c>
      <c r="K2950" s="6">
        <v>1334.92</v>
      </c>
      <c r="L2950" s="7">
        <v>0.05</v>
      </c>
      <c r="M2950" t="s">
        <v>62</v>
      </c>
      <c r="N2950" t="s">
        <v>21</v>
      </c>
      <c r="O2950" t="str">
        <f>_xlfn.XLOOKUP(Orders_CLEAN[[#This Row],[Region]],Region_lookup[RegionCode],Region_lookup[RegionName])</f>
        <v>KwaZulu-Natal</v>
      </c>
      <c r="P2950" t="s">
        <v>97</v>
      </c>
      <c r="Q2950" t="str">
        <f>_xlfn.XLOOKUP(Orders_CLEAN[[#This Row],[EmployeeID]],Employees[EmployeeID],Employees[EmployeeName])</f>
        <v>Bongani Sithole</v>
      </c>
      <c r="R2950" s="8">
        <f>Orders_CLEAN[[#This Row],[Quantity]]*Orders_CLEAN[[#This Row],[UnitPrice]]*(1-Orders_CLEAN[[#This Row],[Discount]])</f>
        <v>11413.566000000001</v>
      </c>
      <c r="S2950" s="8">
        <f>Orders_CLEAN[[#This Row],[Cost]]*Orders_CLEAN[[#This Row],[Quantity]]</f>
        <v>6199.2899999999991</v>
      </c>
      <c r="T2950" s="8">
        <f>Orders_CLEAN[[#This Row],[LineTotal]]-Orders_CLEAN[[#This Row],[LineCost]]</f>
        <v>5214.2760000000017</v>
      </c>
      <c r="U2950" s="8" t="str">
        <f>IFERROR(IF(Orders_CLEAN[[#This Row],[Profit]]/Orders_CLEAN[[#This Row],[LineTotal]]&gt;0.3, "High", IF(Orders_CLEAN[[#This Row],[Profit]]/Orders_CLEAN[[#This Row],[LineTotal]]&gt;=0.15, "Medium", "Low")), "Quantity Error!")</f>
        <v>High</v>
      </c>
      <c r="V2950" s="8" t="str">
        <f>IF(COUNTIF(Returns[OrderID], Orders_CLEAN[[#This Row],[OrderID]])&gt;0, "Yes", "No")</f>
        <v>No</v>
      </c>
      <c r="W2950" s="19">
        <f>IF(Orders_CLEAN[[#This Row],[Returned]]="Yes",1,0)</f>
        <v>0</v>
      </c>
    </row>
    <row r="2951" spans="1:23" x14ac:dyDescent="0.2">
      <c r="A2951" t="s">
        <v>3927</v>
      </c>
      <c r="B2951" s="5">
        <v>45677</v>
      </c>
      <c r="C2951" s="5" t="str">
        <f>IF(Orders_CLEAN[[#This Row],[Quantity]]="", "Quantity Error!", "Q"&amp;ROUNDUP(MONTH(Orders_CLEAN[[#This Row],[OrderDate]])/3,0))</f>
        <v>Q1</v>
      </c>
      <c r="D2951" t="s">
        <v>557</v>
      </c>
      <c r="E2951" t="str">
        <f>_xlfn.XLOOKUP(Orders_CLEAN[[#This Row],[CustomerID]],Customers[CustomerID],Customers[CustomerName])</f>
        <v>Deon Venter</v>
      </c>
      <c r="F2951" t="s">
        <v>192</v>
      </c>
      <c r="G2951" t="str">
        <f>_xlfn.XLOOKUP(Orders_CLEAN[[#This Row],[ProductID]],Products[ProductID],Products[ProductName])</f>
        <v>Laptops Model 1</v>
      </c>
      <c r="H2951" t="str">
        <f>_xlfn.XLOOKUP(Orders_CLEAN[[#This Row],[ProductName]],Products[ProductName],Products[Category])</f>
        <v>Technology</v>
      </c>
      <c r="I2951" s="6">
        <f>_xlfn.XLOOKUP(Orders_CLEAN[[#This Row],[ProductID]],Products[ProductID],Products[Cost])</f>
        <v>732.63</v>
      </c>
      <c r="J2951">
        <v>11</v>
      </c>
      <c r="K2951" s="6">
        <v>1069.8599999999999</v>
      </c>
      <c r="L2951" s="7">
        <v>0.05</v>
      </c>
      <c r="M2951" t="s">
        <v>27</v>
      </c>
      <c r="N2951" t="s">
        <v>14</v>
      </c>
      <c r="O2951" t="str">
        <f>_xlfn.XLOOKUP(Orders_CLEAN[[#This Row],[Region]],Region_lookup[RegionCode],Region_lookup[RegionName])</f>
        <v>Western Cape</v>
      </c>
      <c r="P2951" t="s">
        <v>15</v>
      </c>
      <c r="Q2951" t="str">
        <f>_xlfn.XLOOKUP(Orders_CLEAN[[#This Row],[EmployeeID]],Employees[EmployeeID],Employees[EmployeeName])</f>
        <v>Anja Fourie</v>
      </c>
      <c r="R2951" s="8">
        <f>Orders_CLEAN[[#This Row],[Quantity]]*Orders_CLEAN[[#This Row],[UnitPrice]]*(1-Orders_CLEAN[[#This Row],[Discount]])</f>
        <v>11180.036999999998</v>
      </c>
      <c r="S2951" s="8">
        <f>Orders_CLEAN[[#This Row],[Cost]]*Orders_CLEAN[[#This Row],[Quantity]]</f>
        <v>8058.93</v>
      </c>
      <c r="T2951" s="8">
        <f>Orders_CLEAN[[#This Row],[LineTotal]]-Orders_CLEAN[[#This Row],[LineCost]]</f>
        <v>3121.1069999999982</v>
      </c>
      <c r="U2951" s="8" t="str">
        <f>IFERROR(IF(Orders_CLEAN[[#This Row],[Profit]]/Orders_CLEAN[[#This Row],[LineTotal]]&gt;0.3, "High", IF(Orders_CLEAN[[#This Row],[Profit]]/Orders_CLEAN[[#This Row],[LineTotal]]&gt;=0.15, "Medium", "Low")), "Quantity Error!")</f>
        <v>Medium</v>
      </c>
      <c r="V2951" s="8" t="str">
        <f>IF(COUNTIF(Returns[OrderID], Orders_CLEAN[[#This Row],[OrderID]])&gt;0, "Yes", "No")</f>
        <v>No</v>
      </c>
      <c r="W2951" s="19">
        <f>IF(Orders_CLEAN[[#This Row],[Returned]]="Yes",1,0)</f>
        <v>0</v>
      </c>
    </row>
    <row r="2952" spans="1:23" x14ac:dyDescent="0.2">
      <c r="A2952" t="s">
        <v>3928</v>
      </c>
      <c r="B2952" s="5">
        <v>45620</v>
      </c>
      <c r="C2952" s="5" t="str">
        <f>IF(Orders_CLEAN[[#This Row],[Quantity]]="", "Quantity Error!", "Q"&amp;ROUNDUP(MONTH(Orders_CLEAN[[#This Row],[OrderDate]])/3,0))</f>
        <v>Q4</v>
      </c>
      <c r="D2952" t="s">
        <v>458</v>
      </c>
      <c r="E2952" t="str">
        <f>_xlfn.XLOOKUP(Orders_CLEAN[[#This Row],[CustomerID]],Customers[CustomerID],Customers[CustomerName])</f>
        <v>Pieter Nkosi</v>
      </c>
      <c r="F2952" t="s">
        <v>78</v>
      </c>
      <c r="G2952" t="str">
        <f>_xlfn.XLOOKUP(Orders_CLEAN[[#This Row],[ProductID]],Products[ProductID],Products[ProductName])</f>
        <v>Desks Model 3</v>
      </c>
      <c r="H2952" t="str">
        <f>_xlfn.XLOOKUP(Orders_CLEAN[[#This Row],[ProductName]],Products[ProductName],Products[Category])</f>
        <v>Furniture</v>
      </c>
      <c r="I2952" s="6">
        <f>_xlfn.XLOOKUP(Orders_CLEAN[[#This Row],[ProductID]],Products[ProductID],Products[Cost])</f>
        <v>388.07</v>
      </c>
      <c r="J2952">
        <v>1</v>
      </c>
      <c r="K2952" s="6">
        <v>782.41</v>
      </c>
      <c r="L2952" s="7">
        <v>0</v>
      </c>
      <c r="M2952" t="s">
        <v>13</v>
      </c>
      <c r="N2952" t="s">
        <v>31</v>
      </c>
      <c r="O2952" t="str">
        <f>_xlfn.XLOOKUP(Orders_CLEAN[[#This Row],[Region]],Region_lookup[RegionCode],Region_lookup[RegionName])</f>
        <v>Gauteng</v>
      </c>
      <c r="P2952" t="s">
        <v>43</v>
      </c>
      <c r="Q2952" t="str">
        <f>_xlfn.XLOOKUP(Orders_CLEAN[[#This Row],[EmployeeID]],Employees[EmployeeID],Employees[EmployeeName])</f>
        <v>Thabo Dlamini</v>
      </c>
      <c r="R2952" s="8">
        <f>Orders_CLEAN[[#This Row],[Quantity]]*Orders_CLEAN[[#This Row],[UnitPrice]]*(1-Orders_CLEAN[[#This Row],[Discount]])</f>
        <v>782.41</v>
      </c>
      <c r="S2952" s="8">
        <f>Orders_CLEAN[[#This Row],[Cost]]*Orders_CLEAN[[#This Row],[Quantity]]</f>
        <v>388.07</v>
      </c>
      <c r="T2952" s="8">
        <f>Orders_CLEAN[[#This Row],[LineTotal]]-Orders_CLEAN[[#This Row],[LineCost]]</f>
        <v>394.34</v>
      </c>
      <c r="U2952" s="8" t="str">
        <f>IFERROR(IF(Orders_CLEAN[[#This Row],[Profit]]/Orders_CLEAN[[#This Row],[LineTotal]]&gt;0.3, "High", IF(Orders_CLEAN[[#This Row],[Profit]]/Orders_CLEAN[[#This Row],[LineTotal]]&gt;=0.15, "Medium", "Low")), "Quantity Error!")</f>
        <v>High</v>
      </c>
      <c r="V2952" s="8" t="str">
        <f>IF(COUNTIF(Returns[OrderID], Orders_CLEAN[[#This Row],[OrderID]])&gt;0, "Yes", "No")</f>
        <v>No</v>
      </c>
      <c r="W2952" s="19">
        <f>IF(Orders_CLEAN[[#This Row],[Returned]]="Yes",1,0)</f>
        <v>0</v>
      </c>
    </row>
    <row r="2953" spans="1:23" x14ac:dyDescent="0.2">
      <c r="A2953" t="s">
        <v>3929</v>
      </c>
      <c r="B2953" s="5">
        <v>45567</v>
      </c>
      <c r="C2953" s="5" t="str">
        <f>IF(Orders_CLEAN[[#This Row],[Quantity]]="", "Quantity Error!", "Q"&amp;ROUNDUP(MONTH(Orders_CLEAN[[#This Row],[OrderDate]])/3,0))</f>
        <v>Q4</v>
      </c>
      <c r="D2953" t="s">
        <v>120</v>
      </c>
      <c r="E2953" t="str">
        <f>_xlfn.XLOOKUP(Orders_CLEAN[[#This Row],[CustomerID]],Customers[CustomerID],Customers[CustomerName])</f>
        <v>Francois Sithole</v>
      </c>
      <c r="F2953" t="s">
        <v>85</v>
      </c>
      <c r="G2953" t="str">
        <f>_xlfn.XLOOKUP(Orders_CLEAN[[#This Row],[ProductID]],Products[ProductID],Products[ProductName])</f>
        <v>Monitors Model 3</v>
      </c>
      <c r="H2953" t="str">
        <f>_xlfn.XLOOKUP(Orders_CLEAN[[#This Row],[ProductName]],Products[ProductName],Products[Category])</f>
        <v>Technology</v>
      </c>
      <c r="I2953" s="6">
        <f>_xlfn.XLOOKUP(Orders_CLEAN[[#This Row],[ProductID]],Products[ProductID],Products[Cost])</f>
        <v>710.37</v>
      </c>
      <c r="J2953">
        <v>12</v>
      </c>
      <c r="K2953" s="6">
        <v>979.52</v>
      </c>
      <c r="L2953" s="7">
        <v>0</v>
      </c>
      <c r="M2953" t="s">
        <v>27</v>
      </c>
      <c r="N2953" t="s">
        <v>31</v>
      </c>
      <c r="O2953" t="str">
        <f>_xlfn.XLOOKUP(Orders_CLEAN[[#This Row],[Region]],Region_lookup[RegionCode],Region_lookup[RegionName])</f>
        <v>Gauteng</v>
      </c>
      <c r="P2953" t="s">
        <v>43</v>
      </c>
      <c r="Q2953" t="str">
        <f>_xlfn.XLOOKUP(Orders_CLEAN[[#This Row],[EmployeeID]],Employees[EmployeeID],Employees[EmployeeName])</f>
        <v>Thabo Dlamini</v>
      </c>
      <c r="R2953" s="8">
        <f>Orders_CLEAN[[#This Row],[Quantity]]*Orders_CLEAN[[#This Row],[UnitPrice]]*(1-Orders_CLEAN[[#This Row],[Discount]])</f>
        <v>11754.24</v>
      </c>
      <c r="S2953" s="8">
        <f>Orders_CLEAN[[#This Row],[Cost]]*Orders_CLEAN[[#This Row],[Quantity]]</f>
        <v>8524.44</v>
      </c>
      <c r="T2953" s="8">
        <f>Orders_CLEAN[[#This Row],[LineTotal]]-Orders_CLEAN[[#This Row],[LineCost]]</f>
        <v>3229.7999999999993</v>
      </c>
      <c r="U2953" s="8" t="str">
        <f>IFERROR(IF(Orders_CLEAN[[#This Row],[Profit]]/Orders_CLEAN[[#This Row],[LineTotal]]&gt;0.3, "High", IF(Orders_CLEAN[[#This Row],[Profit]]/Orders_CLEAN[[#This Row],[LineTotal]]&gt;=0.15, "Medium", "Low")), "Quantity Error!")</f>
        <v>Medium</v>
      </c>
      <c r="V2953" s="8" t="str">
        <f>IF(COUNTIF(Returns[OrderID], Orders_CLEAN[[#This Row],[OrderID]])&gt;0, "Yes", "No")</f>
        <v>No</v>
      </c>
      <c r="W2953" s="19">
        <f>IF(Orders_CLEAN[[#This Row],[Returned]]="Yes",1,0)</f>
        <v>0</v>
      </c>
    </row>
    <row r="2954" spans="1:23" x14ac:dyDescent="0.2">
      <c r="A2954" t="s">
        <v>3930</v>
      </c>
      <c r="B2954" s="5">
        <v>45727</v>
      </c>
      <c r="C2954" s="5" t="str">
        <f>IF(Orders_CLEAN[[#This Row],[Quantity]]="", "Quantity Error!", "Q"&amp;ROUNDUP(MONTH(Orders_CLEAN[[#This Row],[OrderDate]])/3,0))</f>
        <v>Q1</v>
      </c>
      <c r="D2954" t="s">
        <v>91</v>
      </c>
      <c r="E2954" t="str">
        <f>_xlfn.XLOOKUP(Orders_CLEAN[[#This Row],[CustomerID]],Customers[CustomerID],Customers[CustomerName])</f>
        <v>Werner Joubert</v>
      </c>
      <c r="F2954" t="s">
        <v>174</v>
      </c>
      <c r="G2954" t="str">
        <f>_xlfn.XLOOKUP(Orders_CLEAN[[#This Row],[ProductID]],Products[ProductID],Products[ProductName])</f>
        <v>Printers Model 4</v>
      </c>
      <c r="H2954" t="str">
        <f>_xlfn.XLOOKUP(Orders_CLEAN[[#This Row],[ProductName]],Products[ProductName],Products[Category])</f>
        <v>Technology</v>
      </c>
      <c r="I2954" s="6">
        <f>_xlfn.XLOOKUP(Orders_CLEAN[[#This Row],[ProductID]],Products[ProductID],Products[Cost])</f>
        <v>83.72</v>
      </c>
      <c r="J2954">
        <v>12</v>
      </c>
      <c r="K2954" s="6">
        <v>143.57</v>
      </c>
      <c r="L2954" s="7">
        <v>0.1</v>
      </c>
      <c r="M2954" t="s">
        <v>13</v>
      </c>
      <c r="N2954" t="s">
        <v>14</v>
      </c>
      <c r="O2954" t="str">
        <f>_xlfn.XLOOKUP(Orders_CLEAN[[#This Row],[Region]],Region_lookup[RegionCode],Region_lookup[RegionName])</f>
        <v>Western Cape</v>
      </c>
      <c r="P2954" t="s">
        <v>15</v>
      </c>
      <c r="Q2954" t="str">
        <f>_xlfn.XLOOKUP(Orders_CLEAN[[#This Row],[EmployeeID]],Employees[EmployeeID],Employees[EmployeeName])</f>
        <v>Anja Fourie</v>
      </c>
      <c r="R2954" s="8">
        <f>Orders_CLEAN[[#This Row],[Quantity]]*Orders_CLEAN[[#This Row],[UnitPrice]]*(1-Orders_CLEAN[[#This Row],[Discount]])</f>
        <v>1550.556</v>
      </c>
      <c r="S2954" s="8">
        <f>Orders_CLEAN[[#This Row],[Cost]]*Orders_CLEAN[[#This Row],[Quantity]]</f>
        <v>1004.64</v>
      </c>
      <c r="T2954" s="8">
        <f>Orders_CLEAN[[#This Row],[LineTotal]]-Orders_CLEAN[[#This Row],[LineCost]]</f>
        <v>545.91600000000005</v>
      </c>
      <c r="U2954" s="8" t="str">
        <f>IFERROR(IF(Orders_CLEAN[[#This Row],[Profit]]/Orders_CLEAN[[#This Row],[LineTotal]]&gt;0.3, "High", IF(Orders_CLEAN[[#This Row],[Profit]]/Orders_CLEAN[[#This Row],[LineTotal]]&gt;=0.15, "Medium", "Low")), "Quantity Error!")</f>
        <v>High</v>
      </c>
      <c r="V2954" s="8" t="str">
        <f>IF(COUNTIF(Returns[OrderID], Orders_CLEAN[[#This Row],[OrderID]])&gt;0, "Yes", "No")</f>
        <v>No</v>
      </c>
      <c r="W2954" s="19">
        <f>IF(Orders_CLEAN[[#This Row],[Returned]]="Yes",1,0)</f>
        <v>0</v>
      </c>
    </row>
    <row r="2955" spans="1:23" x14ac:dyDescent="0.2">
      <c r="A2955" t="s">
        <v>3931</v>
      </c>
      <c r="B2955" s="5">
        <v>45664</v>
      </c>
      <c r="C2955" s="5" t="str">
        <f>IF(Orders_CLEAN[[#This Row],[Quantity]]="", "Quantity Error!", "Q"&amp;ROUNDUP(MONTH(Orders_CLEAN[[#This Row],[OrderDate]])/3,0))</f>
        <v>Q1</v>
      </c>
      <c r="D2955" t="s">
        <v>434</v>
      </c>
      <c r="E2955" t="str">
        <f>_xlfn.XLOOKUP(Orders_CLEAN[[#This Row],[CustomerID]],Customers[CustomerID],Customers[CustomerName])</f>
        <v>Chantelle Khumalo</v>
      </c>
      <c r="F2955" t="s">
        <v>158</v>
      </c>
      <c r="G2955" t="str">
        <f>_xlfn.XLOOKUP(Orders_CLEAN[[#This Row],[ProductID]],Products[ProductID],Products[ProductName])</f>
        <v>Desks Model 1</v>
      </c>
      <c r="H2955" t="str">
        <f>_xlfn.XLOOKUP(Orders_CLEAN[[#This Row],[ProductName]],Products[ProductName],Products[Category])</f>
        <v>Furniture</v>
      </c>
      <c r="I2955" s="6">
        <f>_xlfn.XLOOKUP(Orders_CLEAN[[#This Row],[ProductID]],Products[ProductID],Products[Cost])</f>
        <v>731.22</v>
      </c>
      <c r="J2955">
        <v>8</v>
      </c>
      <c r="K2955" s="6">
        <v>1490.92</v>
      </c>
      <c r="L2955" s="7">
        <v>0.2</v>
      </c>
      <c r="M2955" t="s">
        <v>36</v>
      </c>
      <c r="N2955" t="s">
        <v>31</v>
      </c>
      <c r="O2955" t="str">
        <f>_xlfn.XLOOKUP(Orders_CLEAN[[#This Row],[Region]],Region_lookup[RegionCode],Region_lookup[RegionName])</f>
        <v>Gauteng</v>
      </c>
      <c r="P2955" t="s">
        <v>43</v>
      </c>
      <c r="Q2955" t="str">
        <f>_xlfn.XLOOKUP(Orders_CLEAN[[#This Row],[EmployeeID]],Employees[EmployeeID],Employees[EmployeeName])</f>
        <v>Thabo Dlamini</v>
      </c>
      <c r="R2955" s="8">
        <f>Orders_CLEAN[[#This Row],[Quantity]]*Orders_CLEAN[[#This Row],[UnitPrice]]*(1-Orders_CLEAN[[#This Row],[Discount]])</f>
        <v>9541.8880000000008</v>
      </c>
      <c r="S2955" s="8">
        <f>Orders_CLEAN[[#This Row],[Cost]]*Orders_CLEAN[[#This Row],[Quantity]]</f>
        <v>5849.76</v>
      </c>
      <c r="T2955" s="8">
        <f>Orders_CLEAN[[#This Row],[LineTotal]]-Orders_CLEAN[[#This Row],[LineCost]]</f>
        <v>3692.1280000000006</v>
      </c>
      <c r="U2955" s="8" t="str">
        <f>IFERROR(IF(Orders_CLEAN[[#This Row],[Profit]]/Orders_CLEAN[[#This Row],[LineTotal]]&gt;0.3, "High", IF(Orders_CLEAN[[#This Row],[Profit]]/Orders_CLEAN[[#This Row],[LineTotal]]&gt;=0.15, "Medium", "Low")), "Quantity Error!")</f>
        <v>High</v>
      </c>
      <c r="V2955" s="8" t="str">
        <f>IF(COUNTIF(Returns[OrderID], Orders_CLEAN[[#This Row],[OrderID]])&gt;0, "Yes", "No")</f>
        <v>No</v>
      </c>
      <c r="W2955" s="19">
        <f>IF(Orders_CLEAN[[#This Row],[Returned]]="Yes",1,0)</f>
        <v>0</v>
      </c>
    </row>
    <row r="2956" spans="1:23" x14ac:dyDescent="0.2">
      <c r="A2956" t="s">
        <v>3932</v>
      </c>
      <c r="B2956" s="5">
        <v>45603</v>
      </c>
      <c r="C2956" s="5" t="str">
        <f>IF(Orders_CLEAN[[#This Row],[Quantity]]="", "Quantity Error!", "Q"&amp;ROUNDUP(MONTH(Orders_CLEAN[[#This Row],[OrderDate]])/3,0))</f>
        <v>Q4</v>
      </c>
      <c r="D2956" t="s">
        <v>328</v>
      </c>
      <c r="E2956" t="str">
        <f>_xlfn.XLOOKUP(Orders_CLEAN[[#This Row],[CustomerID]],Customers[CustomerID],Customers[CustomerName])</f>
        <v>Nomsa Ndlovu</v>
      </c>
      <c r="F2956" t="s">
        <v>92</v>
      </c>
      <c r="G2956" t="str">
        <f>_xlfn.XLOOKUP(Orders_CLEAN[[#This Row],[ProductID]],Products[ProductID],Products[ProductName])</f>
        <v>Accessories Model 3</v>
      </c>
      <c r="H2956" t="str">
        <f>_xlfn.XLOOKUP(Orders_CLEAN[[#This Row],[ProductName]],Products[ProductName],Products[Category])</f>
        <v>Technology</v>
      </c>
      <c r="I2956" s="6">
        <f>_xlfn.XLOOKUP(Orders_CLEAN[[#This Row],[ProductID]],Products[ProductID],Products[Cost])</f>
        <v>357.49</v>
      </c>
      <c r="J2956">
        <v>7</v>
      </c>
      <c r="K2956" s="6">
        <v>769.69</v>
      </c>
      <c r="L2956" s="7">
        <v>0.15</v>
      </c>
      <c r="M2956" t="s">
        <v>27</v>
      </c>
      <c r="N2956" t="s">
        <v>31</v>
      </c>
      <c r="O2956" t="str">
        <f>_xlfn.XLOOKUP(Orders_CLEAN[[#This Row],[Region]],Region_lookup[RegionCode],Region_lookup[RegionName])</f>
        <v>Gauteng</v>
      </c>
      <c r="P2956" t="s">
        <v>52</v>
      </c>
      <c r="Q2956" t="str">
        <f>_xlfn.XLOOKUP(Orders_CLEAN[[#This Row],[EmployeeID]],Employees[EmployeeID],Employees[EmployeeName])</f>
        <v>Precious Mbatha</v>
      </c>
      <c r="R2956" s="8">
        <f>Orders_CLEAN[[#This Row],[Quantity]]*Orders_CLEAN[[#This Row],[UnitPrice]]*(1-Orders_CLEAN[[#This Row],[Discount]])</f>
        <v>4579.6554999999998</v>
      </c>
      <c r="S2956" s="8">
        <f>Orders_CLEAN[[#This Row],[Cost]]*Orders_CLEAN[[#This Row],[Quantity]]</f>
        <v>2502.4300000000003</v>
      </c>
      <c r="T2956" s="8">
        <f>Orders_CLEAN[[#This Row],[LineTotal]]-Orders_CLEAN[[#This Row],[LineCost]]</f>
        <v>2077.2254999999996</v>
      </c>
      <c r="U2956" s="8" t="str">
        <f>IFERROR(IF(Orders_CLEAN[[#This Row],[Profit]]/Orders_CLEAN[[#This Row],[LineTotal]]&gt;0.3, "High", IF(Orders_CLEAN[[#This Row],[Profit]]/Orders_CLEAN[[#This Row],[LineTotal]]&gt;=0.15, "Medium", "Low")), "Quantity Error!")</f>
        <v>High</v>
      </c>
      <c r="V2956" s="8" t="str">
        <f>IF(COUNTIF(Returns[OrderID], Orders_CLEAN[[#This Row],[OrderID]])&gt;0, "Yes", "No")</f>
        <v>Yes</v>
      </c>
      <c r="W2956" s="19">
        <f>IF(Orders_CLEAN[[#This Row],[Returned]]="Yes",1,0)</f>
        <v>1</v>
      </c>
    </row>
    <row r="2957" spans="1:23" x14ac:dyDescent="0.2">
      <c r="A2957" t="s">
        <v>3933</v>
      </c>
      <c r="B2957" s="5">
        <v>45564</v>
      </c>
      <c r="C2957" s="5" t="str">
        <f>IF(Orders_CLEAN[[#This Row],[Quantity]]="", "Quantity Error!", "Q"&amp;ROUNDUP(MONTH(Orders_CLEAN[[#This Row],[OrderDate]])/3,0))</f>
        <v>Q3</v>
      </c>
      <c r="D2957" t="s">
        <v>451</v>
      </c>
      <c r="E2957" t="str">
        <f>_xlfn.XLOOKUP(Orders_CLEAN[[#This Row],[CustomerID]],Customers[CustomerID],Customers[CustomerName])</f>
        <v>Anja Dlamini</v>
      </c>
      <c r="F2957" t="s">
        <v>136</v>
      </c>
      <c r="G2957" t="str">
        <f>_xlfn.XLOOKUP(Orders_CLEAN[[#This Row],[ProductID]],Products[ProductID],Products[ProductName])</f>
        <v>Chairs Model 4</v>
      </c>
      <c r="H2957" t="str">
        <f>_xlfn.XLOOKUP(Orders_CLEAN[[#This Row],[ProductName]],Products[ProductName],Products[Category])</f>
        <v>Furniture</v>
      </c>
      <c r="I2957" s="6">
        <f>_xlfn.XLOOKUP(Orders_CLEAN[[#This Row],[ProductID]],Products[ProductID],Products[Cost])</f>
        <v>784.05</v>
      </c>
      <c r="J2957">
        <v>2</v>
      </c>
      <c r="K2957" s="6">
        <v>1700.53</v>
      </c>
      <c r="L2957" s="7">
        <v>0.2</v>
      </c>
      <c r="M2957" t="s">
        <v>27</v>
      </c>
      <c r="N2957" t="s">
        <v>31</v>
      </c>
      <c r="O2957" t="str">
        <f>_xlfn.XLOOKUP(Orders_CLEAN[[#This Row],[Region]],Region_lookup[RegionCode],Region_lookup[RegionName])</f>
        <v>Gauteng</v>
      </c>
      <c r="P2957" t="s">
        <v>52</v>
      </c>
      <c r="Q2957" t="str">
        <f>_xlfn.XLOOKUP(Orders_CLEAN[[#This Row],[EmployeeID]],Employees[EmployeeID],Employees[EmployeeName])</f>
        <v>Precious Mbatha</v>
      </c>
      <c r="R2957" s="8">
        <f>Orders_CLEAN[[#This Row],[Quantity]]*Orders_CLEAN[[#This Row],[UnitPrice]]*(1-Orders_CLEAN[[#This Row],[Discount]])</f>
        <v>2720.848</v>
      </c>
      <c r="S2957" s="8">
        <f>Orders_CLEAN[[#This Row],[Cost]]*Orders_CLEAN[[#This Row],[Quantity]]</f>
        <v>1568.1</v>
      </c>
      <c r="T2957" s="8">
        <f>Orders_CLEAN[[#This Row],[LineTotal]]-Orders_CLEAN[[#This Row],[LineCost]]</f>
        <v>1152.748</v>
      </c>
      <c r="U2957" s="8" t="str">
        <f>IFERROR(IF(Orders_CLEAN[[#This Row],[Profit]]/Orders_CLEAN[[#This Row],[LineTotal]]&gt;0.3, "High", IF(Orders_CLEAN[[#This Row],[Profit]]/Orders_CLEAN[[#This Row],[LineTotal]]&gt;=0.15, "Medium", "Low")), "Quantity Error!")</f>
        <v>High</v>
      </c>
      <c r="V2957" s="8" t="str">
        <f>IF(COUNTIF(Returns[OrderID], Orders_CLEAN[[#This Row],[OrderID]])&gt;0, "Yes", "No")</f>
        <v>No</v>
      </c>
      <c r="W2957" s="19">
        <f>IF(Orders_CLEAN[[#This Row],[Returned]]="Yes",1,0)</f>
        <v>0</v>
      </c>
    </row>
    <row r="2958" spans="1:23" x14ac:dyDescent="0.2">
      <c r="A2958" t="s">
        <v>3934</v>
      </c>
      <c r="B2958" s="5">
        <v>45514</v>
      </c>
      <c r="C2958" s="5" t="str">
        <f>IF(Orders_CLEAN[[#This Row],[Quantity]]="", "Quantity Error!", "Q"&amp;ROUNDUP(MONTH(Orders_CLEAN[[#This Row],[OrderDate]])/3,0))</f>
        <v>Q3</v>
      </c>
      <c r="D2958" t="s">
        <v>103</v>
      </c>
      <c r="E2958" t="str">
        <f>_xlfn.XLOOKUP(Orders_CLEAN[[#This Row],[CustomerID]],Customers[CustomerID],Customers[CustomerName])</f>
        <v>Kagiso Khumalo</v>
      </c>
      <c r="F2958" t="s">
        <v>158</v>
      </c>
      <c r="G2958" t="str">
        <f>_xlfn.XLOOKUP(Orders_CLEAN[[#This Row],[ProductID]],Products[ProductID],Products[ProductName])</f>
        <v>Desks Model 1</v>
      </c>
      <c r="H2958" t="str">
        <f>_xlfn.XLOOKUP(Orders_CLEAN[[#This Row],[ProductName]],Products[ProductName],Products[Category])</f>
        <v>Furniture</v>
      </c>
      <c r="I2958" s="6">
        <f>_xlfn.XLOOKUP(Orders_CLEAN[[#This Row],[ProductID]],Products[ProductID],Products[Cost])</f>
        <v>731.22</v>
      </c>
      <c r="J2958">
        <v>7</v>
      </c>
      <c r="K2958" s="6">
        <v>1490.92</v>
      </c>
      <c r="L2958" s="7">
        <v>0.1</v>
      </c>
      <c r="M2958" t="s">
        <v>27</v>
      </c>
      <c r="N2958" t="s">
        <v>21</v>
      </c>
      <c r="O2958" t="str">
        <f>_xlfn.XLOOKUP(Orders_CLEAN[[#This Row],[Region]],Region_lookup[RegionCode],Region_lookup[RegionName])</f>
        <v>KwaZulu-Natal</v>
      </c>
      <c r="P2958" t="s">
        <v>22</v>
      </c>
      <c r="Q2958" t="str">
        <f>_xlfn.XLOOKUP(Orders_CLEAN[[#This Row],[EmployeeID]],Employees[EmployeeID],Employees[EmployeeName])</f>
        <v>Thabo Le Roux</v>
      </c>
      <c r="R2958" s="8">
        <f>Orders_CLEAN[[#This Row],[Quantity]]*Orders_CLEAN[[#This Row],[UnitPrice]]*(1-Orders_CLEAN[[#This Row],[Discount]])</f>
        <v>9392.7960000000003</v>
      </c>
      <c r="S2958" s="8">
        <f>Orders_CLEAN[[#This Row],[Cost]]*Orders_CLEAN[[#This Row],[Quantity]]</f>
        <v>5118.54</v>
      </c>
      <c r="T2958" s="8">
        <f>Orders_CLEAN[[#This Row],[LineTotal]]-Orders_CLEAN[[#This Row],[LineCost]]</f>
        <v>4274.2560000000003</v>
      </c>
      <c r="U2958" s="8" t="str">
        <f>IFERROR(IF(Orders_CLEAN[[#This Row],[Profit]]/Orders_CLEAN[[#This Row],[LineTotal]]&gt;0.3, "High", IF(Orders_CLEAN[[#This Row],[Profit]]/Orders_CLEAN[[#This Row],[LineTotal]]&gt;=0.15, "Medium", "Low")), "Quantity Error!")</f>
        <v>High</v>
      </c>
      <c r="V2958" s="8" t="str">
        <f>IF(COUNTIF(Returns[OrderID], Orders_CLEAN[[#This Row],[OrderID]])&gt;0, "Yes", "No")</f>
        <v>No</v>
      </c>
      <c r="W2958" s="19">
        <f>IF(Orders_CLEAN[[#This Row],[Returned]]="Yes",1,0)</f>
        <v>0</v>
      </c>
    </row>
    <row r="2959" spans="1:23" x14ac:dyDescent="0.2">
      <c r="A2959" t="s">
        <v>3935</v>
      </c>
      <c r="B2959" s="5">
        <v>45357</v>
      </c>
      <c r="C2959" s="5" t="str">
        <f>IF(Orders_CLEAN[[#This Row],[Quantity]]="", "Quantity Error!", "Q"&amp;ROUNDUP(MONTH(Orders_CLEAN[[#This Row],[OrderDate]])/3,0))</f>
        <v>Q1</v>
      </c>
      <c r="D2959" t="s">
        <v>72</v>
      </c>
      <c r="E2959" t="str">
        <f>_xlfn.XLOOKUP(Orders_CLEAN[[#This Row],[CustomerID]],Customers[CustomerID],Customers[CustomerName])</f>
        <v>Francois Botha</v>
      </c>
      <c r="F2959" t="s">
        <v>69</v>
      </c>
      <c r="G2959" t="str">
        <f>_xlfn.XLOOKUP(Orders_CLEAN[[#This Row],[ProductID]],Products[ProductID],Products[ProductName])</f>
        <v>Paper Model 2</v>
      </c>
      <c r="H2959" t="str">
        <f>_xlfn.XLOOKUP(Orders_CLEAN[[#This Row],[ProductName]],Products[ProductName],Products[Category])</f>
        <v>Office Supplies</v>
      </c>
      <c r="I2959" s="6">
        <f>_xlfn.XLOOKUP(Orders_CLEAN[[#This Row],[ProductID]],Products[ProductID],Products[Cost])</f>
        <v>461.98</v>
      </c>
      <c r="J2959">
        <v>1</v>
      </c>
      <c r="K2959" s="6">
        <v>1013.15</v>
      </c>
      <c r="L2959" s="7">
        <v>0</v>
      </c>
      <c r="M2959" t="s">
        <v>27</v>
      </c>
      <c r="N2959" t="s">
        <v>47</v>
      </c>
      <c r="O2959" t="str">
        <f>_xlfn.XLOOKUP(Orders_CLEAN[[#This Row],[Region]],Region_lookup[RegionCode],Region_lookup[RegionName])</f>
        <v>Eastern Cape</v>
      </c>
      <c r="P2959" t="s">
        <v>75</v>
      </c>
      <c r="Q2959" t="str">
        <f>_xlfn.XLOOKUP(Orders_CLEAN[[#This Row],[EmployeeID]],Employees[EmployeeID],Employees[EmployeeName])</f>
        <v>Francois Steyn</v>
      </c>
      <c r="R2959" s="8">
        <f>Orders_CLEAN[[#This Row],[Quantity]]*Orders_CLEAN[[#This Row],[UnitPrice]]*(1-Orders_CLEAN[[#This Row],[Discount]])</f>
        <v>1013.15</v>
      </c>
      <c r="S2959" s="8">
        <f>Orders_CLEAN[[#This Row],[Cost]]*Orders_CLEAN[[#This Row],[Quantity]]</f>
        <v>461.98</v>
      </c>
      <c r="T2959" s="8">
        <f>Orders_CLEAN[[#This Row],[LineTotal]]-Orders_CLEAN[[#This Row],[LineCost]]</f>
        <v>551.16999999999996</v>
      </c>
      <c r="U2959" s="8" t="str">
        <f>IFERROR(IF(Orders_CLEAN[[#This Row],[Profit]]/Orders_CLEAN[[#This Row],[LineTotal]]&gt;0.3, "High", IF(Orders_CLEAN[[#This Row],[Profit]]/Orders_CLEAN[[#This Row],[LineTotal]]&gt;=0.15, "Medium", "Low")), "Quantity Error!")</f>
        <v>High</v>
      </c>
      <c r="V2959" s="8" t="str">
        <f>IF(COUNTIF(Returns[OrderID], Orders_CLEAN[[#This Row],[OrderID]])&gt;0, "Yes", "No")</f>
        <v>No</v>
      </c>
      <c r="W2959" s="19">
        <f>IF(Orders_CLEAN[[#This Row],[Returned]]="Yes",1,0)</f>
        <v>0</v>
      </c>
    </row>
    <row r="2960" spans="1:23" x14ac:dyDescent="0.2">
      <c r="A2960" t="s">
        <v>3936</v>
      </c>
      <c r="B2960" s="5">
        <v>45367</v>
      </c>
      <c r="C2960" s="5" t="str">
        <f>IF(Orders_CLEAN[[#This Row],[Quantity]]="", "Quantity Error!", "Q"&amp;ROUNDUP(MONTH(Orders_CLEAN[[#This Row],[OrderDate]])/3,0))</f>
        <v>Q1</v>
      </c>
      <c r="D2960" t="s">
        <v>25</v>
      </c>
      <c r="E2960" t="str">
        <f>_xlfn.XLOOKUP(Orders_CLEAN[[#This Row],[CustomerID]],Customers[CustomerID],Customers[CustomerName])</f>
        <v>Anja Pretorius</v>
      </c>
      <c r="F2960" t="s">
        <v>181</v>
      </c>
      <c r="G2960" t="str">
        <f>_xlfn.XLOOKUP(Orders_CLEAN[[#This Row],[ProductID]],Products[ProductID],Products[ProductName])</f>
        <v>Envelopes Model 1</v>
      </c>
      <c r="H2960" t="str">
        <f>_xlfn.XLOOKUP(Orders_CLEAN[[#This Row],[ProductName]],Products[ProductName],Products[Category])</f>
        <v>Office Supplies</v>
      </c>
      <c r="I2960" s="6">
        <f>_xlfn.XLOOKUP(Orders_CLEAN[[#This Row],[ProductID]],Products[ProductID],Products[Cost])</f>
        <v>76.66</v>
      </c>
      <c r="J2960">
        <v>6</v>
      </c>
      <c r="K2960" s="6">
        <v>117.32</v>
      </c>
      <c r="L2960" s="7">
        <v>0</v>
      </c>
      <c r="M2960" t="s">
        <v>27</v>
      </c>
      <c r="N2960" t="s">
        <v>14</v>
      </c>
      <c r="O2960" t="str">
        <f>_xlfn.XLOOKUP(Orders_CLEAN[[#This Row],[Region]],Region_lookup[RegionCode],Region_lookup[RegionName])</f>
        <v>Western Cape</v>
      </c>
      <c r="P2960" t="s">
        <v>15</v>
      </c>
      <c r="Q2960" t="str">
        <f>_xlfn.XLOOKUP(Orders_CLEAN[[#This Row],[EmployeeID]],Employees[EmployeeID],Employees[EmployeeName])</f>
        <v>Anja Fourie</v>
      </c>
      <c r="R2960" s="8">
        <f>Orders_CLEAN[[#This Row],[Quantity]]*Orders_CLEAN[[#This Row],[UnitPrice]]*(1-Orders_CLEAN[[#This Row],[Discount]])</f>
        <v>703.92</v>
      </c>
      <c r="S2960" s="8">
        <f>Orders_CLEAN[[#This Row],[Cost]]*Orders_CLEAN[[#This Row],[Quantity]]</f>
        <v>459.96</v>
      </c>
      <c r="T2960" s="8">
        <f>Orders_CLEAN[[#This Row],[LineTotal]]-Orders_CLEAN[[#This Row],[LineCost]]</f>
        <v>243.95999999999998</v>
      </c>
      <c r="U2960" s="8" t="str">
        <f>IFERROR(IF(Orders_CLEAN[[#This Row],[Profit]]/Orders_CLEAN[[#This Row],[LineTotal]]&gt;0.3, "High", IF(Orders_CLEAN[[#This Row],[Profit]]/Orders_CLEAN[[#This Row],[LineTotal]]&gt;=0.15, "Medium", "Low")), "Quantity Error!")</f>
        <v>High</v>
      </c>
      <c r="V2960" s="8" t="str">
        <f>IF(COUNTIF(Returns[OrderID], Orders_CLEAN[[#This Row],[OrderID]])&gt;0, "Yes", "No")</f>
        <v>No</v>
      </c>
      <c r="W2960" s="19">
        <f>IF(Orders_CLEAN[[#This Row],[Returned]]="Yes",1,0)</f>
        <v>0</v>
      </c>
    </row>
    <row r="2961" spans="1:23" x14ac:dyDescent="0.2">
      <c r="A2961" t="s">
        <v>3938</v>
      </c>
      <c r="B2961" s="5">
        <v>45392</v>
      </c>
      <c r="C2961" s="5" t="str">
        <f>IF(Orders_CLEAN[[#This Row],[Quantity]]="", "Quantity Error!", "Q"&amp;ROUNDUP(MONTH(Orders_CLEAN[[#This Row],[OrderDate]])/3,0))</f>
        <v>Q2</v>
      </c>
      <c r="D2961" t="s">
        <v>570</v>
      </c>
      <c r="E2961" t="str">
        <f>_xlfn.XLOOKUP(Orders_CLEAN[[#This Row],[CustomerID]],Customers[CustomerID],Customers[CustomerName])</f>
        <v>Werner Joubert</v>
      </c>
      <c r="F2961" t="s">
        <v>162</v>
      </c>
      <c r="G2961" t="str">
        <f>_xlfn.XLOOKUP(Orders_CLEAN[[#This Row],[ProductID]],Products[ProductID],Products[ProductName])</f>
        <v>Chairs Model 1</v>
      </c>
      <c r="H2961" t="str">
        <f>_xlfn.XLOOKUP(Orders_CLEAN[[#This Row],[ProductName]],Products[ProductName],Products[Category])</f>
        <v>Furniture</v>
      </c>
      <c r="I2961" s="6">
        <f>_xlfn.XLOOKUP(Orders_CLEAN[[#This Row],[ProductID]],Products[ProductID],Products[Cost])</f>
        <v>96.56</v>
      </c>
      <c r="J2961">
        <v>7</v>
      </c>
      <c r="K2961" s="6">
        <v>209.03</v>
      </c>
      <c r="L2961" s="7">
        <v>0</v>
      </c>
      <c r="M2961" t="s">
        <v>27</v>
      </c>
      <c r="N2961" t="s">
        <v>21</v>
      </c>
      <c r="O2961" t="str">
        <f>_xlfn.XLOOKUP(Orders_CLEAN[[#This Row],[Region]],Region_lookup[RegionCode],Region_lookup[RegionName])</f>
        <v>KwaZulu-Natal</v>
      </c>
      <c r="P2961" t="s">
        <v>22</v>
      </c>
      <c r="Q2961" t="str">
        <f>_xlfn.XLOOKUP(Orders_CLEAN[[#This Row],[EmployeeID]],Employees[EmployeeID],Employees[EmployeeName])</f>
        <v>Thabo Le Roux</v>
      </c>
      <c r="R2961" s="8">
        <f>Orders_CLEAN[[#This Row],[Quantity]]*Orders_CLEAN[[#This Row],[UnitPrice]]*(1-Orders_CLEAN[[#This Row],[Discount]])</f>
        <v>1463.21</v>
      </c>
      <c r="S2961" s="8">
        <f>Orders_CLEAN[[#This Row],[Cost]]*Orders_CLEAN[[#This Row],[Quantity]]</f>
        <v>675.92000000000007</v>
      </c>
      <c r="T2961" s="8">
        <f>Orders_CLEAN[[#This Row],[LineTotal]]-Orders_CLEAN[[#This Row],[LineCost]]</f>
        <v>787.29</v>
      </c>
      <c r="U2961" s="8" t="str">
        <f>IFERROR(IF(Orders_CLEAN[[#This Row],[Profit]]/Orders_CLEAN[[#This Row],[LineTotal]]&gt;0.3, "High", IF(Orders_CLEAN[[#This Row],[Profit]]/Orders_CLEAN[[#This Row],[LineTotal]]&gt;=0.15, "Medium", "Low")), "Quantity Error!")</f>
        <v>High</v>
      </c>
      <c r="V2961" s="8" t="str">
        <f>IF(COUNTIF(Returns[OrderID], Orders_CLEAN[[#This Row],[OrderID]])&gt;0, "Yes", "No")</f>
        <v>No</v>
      </c>
      <c r="W2961" s="19">
        <f>IF(Orders_CLEAN[[#This Row],[Returned]]="Yes",1,0)</f>
        <v>0</v>
      </c>
    </row>
    <row r="2962" spans="1:23" x14ac:dyDescent="0.2">
      <c r="A2962" t="s">
        <v>3939</v>
      </c>
      <c r="B2962" s="5">
        <v>45425</v>
      </c>
      <c r="C2962" s="5" t="str">
        <f>IF(Orders_CLEAN[[#This Row],[Quantity]]="", "Quantity Error!", "Q"&amp;ROUNDUP(MONTH(Orders_CLEAN[[#This Row],[OrderDate]])/3,0))</f>
        <v>Q2</v>
      </c>
      <c r="D2962" t="s">
        <v>154</v>
      </c>
      <c r="E2962" t="str">
        <f>_xlfn.XLOOKUP(Orders_CLEAN[[#This Row],[CustomerID]],Customers[CustomerID],Customers[CustomerName])</f>
        <v>Nomvula Mahlangu</v>
      </c>
      <c r="F2962" t="s">
        <v>162</v>
      </c>
      <c r="G2962" t="str">
        <f>_xlfn.XLOOKUP(Orders_CLEAN[[#This Row],[ProductID]],Products[ProductID],Products[ProductName])</f>
        <v>Chairs Model 1</v>
      </c>
      <c r="H2962" t="str">
        <f>_xlfn.XLOOKUP(Orders_CLEAN[[#This Row],[ProductName]],Products[ProductName],Products[Category])</f>
        <v>Furniture</v>
      </c>
      <c r="I2962" s="6">
        <f>_xlfn.XLOOKUP(Orders_CLEAN[[#This Row],[ProductID]],Products[ProductID],Products[Cost])</f>
        <v>96.56</v>
      </c>
      <c r="J2962">
        <v>2</v>
      </c>
      <c r="K2962" s="6">
        <v>209.03</v>
      </c>
      <c r="L2962" s="7">
        <v>0</v>
      </c>
      <c r="M2962" t="s">
        <v>27</v>
      </c>
      <c r="N2962" t="s">
        <v>31</v>
      </c>
      <c r="O2962" t="str">
        <f>_xlfn.XLOOKUP(Orders_CLEAN[[#This Row],[Region]],Region_lookup[RegionCode],Region_lookup[RegionName])</f>
        <v>Gauteng</v>
      </c>
      <c r="P2962" t="s">
        <v>32</v>
      </c>
      <c r="Q2962" t="str">
        <f>_xlfn.XLOOKUP(Orders_CLEAN[[#This Row],[EmployeeID]],Employees[EmployeeID],Employees[EmployeeName])</f>
        <v>Nomvula Mokoena</v>
      </c>
      <c r="R2962" s="8">
        <f>Orders_CLEAN[[#This Row],[Quantity]]*Orders_CLEAN[[#This Row],[UnitPrice]]*(1-Orders_CLEAN[[#This Row],[Discount]])</f>
        <v>418.06</v>
      </c>
      <c r="S2962" s="8">
        <f>Orders_CLEAN[[#This Row],[Cost]]*Orders_CLEAN[[#This Row],[Quantity]]</f>
        <v>193.12</v>
      </c>
      <c r="T2962" s="8">
        <f>Orders_CLEAN[[#This Row],[LineTotal]]-Orders_CLEAN[[#This Row],[LineCost]]</f>
        <v>224.94</v>
      </c>
      <c r="U2962" s="8" t="str">
        <f>IFERROR(IF(Orders_CLEAN[[#This Row],[Profit]]/Orders_CLEAN[[#This Row],[LineTotal]]&gt;0.3, "High", IF(Orders_CLEAN[[#This Row],[Profit]]/Orders_CLEAN[[#This Row],[LineTotal]]&gt;=0.15, "Medium", "Low")), "Quantity Error!")</f>
        <v>High</v>
      </c>
      <c r="V2962" s="8" t="str">
        <f>IF(COUNTIF(Returns[OrderID], Orders_CLEAN[[#This Row],[OrderID]])&gt;0, "Yes", "No")</f>
        <v>No</v>
      </c>
      <c r="W2962" s="19">
        <f>IF(Orders_CLEAN[[#This Row],[Returned]]="Yes",1,0)</f>
        <v>0</v>
      </c>
    </row>
    <row r="2963" spans="1:23" x14ac:dyDescent="0.2">
      <c r="A2963" t="s">
        <v>3940</v>
      </c>
      <c r="B2963" s="5">
        <v>45299</v>
      </c>
      <c r="C2963" s="5" t="str">
        <f>IF(Orders_CLEAN[[#This Row],[Quantity]]="", "Quantity Error!", "Q"&amp;ROUNDUP(MONTH(Orders_CLEAN[[#This Row],[OrderDate]])/3,0))</f>
        <v>Q1</v>
      </c>
      <c r="D2963" t="s">
        <v>230</v>
      </c>
      <c r="E2963" t="str">
        <f>_xlfn.XLOOKUP(Orders_CLEAN[[#This Row],[CustomerID]],Customers[CustomerID],Customers[CustomerName])</f>
        <v>Kagiso Fourie</v>
      </c>
      <c r="F2963" t="s">
        <v>181</v>
      </c>
      <c r="G2963" t="str">
        <f>_xlfn.XLOOKUP(Orders_CLEAN[[#This Row],[ProductID]],Products[ProductID],Products[ProductName])</f>
        <v>Envelopes Model 1</v>
      </c>
      <c r="H2963" t="str">
        <f>_xlfn.XLOOKUP(Orders_CLEAN[[#This Row],[ProductName]],Products[ProductName],Products[Category])</f>
        <v>Office Supplies</v>
      </c>
      <c r="I2963" s="6">
        <f>_xlfn.XLOOKUP(Orders_CLEAN[[#This Row],[ProductID]],Products[ProductID],Products[Cost])</f>
        <v>76.66</v>
      </c>
      <c r="J2963">
        <v>7</v>
      </c>
      <c r="K2963" s="6">
        <v>117.32</v>
      </c>
      <c r="L2963" s="7">
        <v>0.05</v>
      </c>
      <c r="M2963" t="s">
        <v>13</v>
      </c>
      <c r="N2963" t="s">
        <v>47</v>
      </c>
      <c r="O2963" t="str">
        <f>_xlfn.XLOOKUP(Orders_CLEAN[[#This Row],[Region]],Region_lookup[RegionCode],Region_lookup[RegionName])</f>
        <v>Eastern Cape</v>
      </c>
      <c r="P2963" t="s">
        <v>48</v>
      </c>
      <c r="Q2963" t="str">
        <f>_xlfn.XLOOKUP(Orders_CLEAN[[#This Row],[EmployeeID]],Employees[EmployeeID],Employees[EmployeeName])</f>
        <v>Sipho Ndlovu</v>
      </c>
      <c r="R2963" s="8">
        <f>Orders_CLEAN[[#This Row],[Quantity]]*Orders_CLEAN[[#This Row],[UnitPrice]]*(1-Orders_CLEAN[[#This Row],[Discount]])</f>
        <v>780.178</v>
      </c>
      <c r="S2963" s="8">
        <f>Orders_CLEAN[[#This Row],[Cost]]*Orders_CLEAN[[#This Row],[Quantity]]</f>
        <v>536.62</v>
      </c>
      <c r="T2963" s="8">
        <f>Orders_CLEAN[[#This Row],[LineTotal]]-Orders_CLEAN[[#This Row],[LineCost]]</f>
        <v>243.55799999999999</v>
      </c>
      <c r="U2963" s="8" t="str">
        <f>IFERROR(IF(Orders_CLEAN[[#This Row],[Profit]]/Orders_CLEAN[[#This Row],[LineTotal]]&gt;0.3, "High", IF(Orders_CLEAN[[#This Row],[Profit]]/Orders_CLEAN[[#This Row],[LineTotal]]&gt;=0.15, "Medium", "Low")), "Quantity Error!")</f>
        <v>High</v>
      </c>
      <c r="V2963" s="8" t="str">
        <f>IF(COUNTIF(Returns[OrderID], Orders_CLEAN[[#This Row],[OrderID]])&gt;0, "Yes", "No")</f>
        <v>No</v>
      </c>
      <c r="W2963" s="19">
        <f>IF(Orders_CLEAN[[#This Row],[Returned]]="Yes",1,0)</f>
        <v>0</v>
      </c>
    </row>
    <row r="2964" spans="1:23" x14ac:dyDescent="0.2">
      <c r="A2964" t="s">
        <v>3941</v>
      </c>
      <c r="B2964" s="5">
        <v>45663</v>
      </c>
      <c r="C2964" s="5" t="str">
        <f>IF(Orders_CLEAN[[#This Row],[Quantity]]="", "Quantity Error!", "Q"&amp;ROUNDUP(MONTH(Orders_CLEAN[[#This Row],[OrderDate]])/3,0))</f>
        <v>Q1</v>
      </c>
      <c r="D2964" t="s">
        <v>448</v>
      </c>
      <c r="E2964" t="str">
        <f>_xlfn.XLOOKUP(Orders_CLEAN[[#This Row],[CustomerID]],Customers[CustomerID],Customers[CustomerName])</f>
        <v>Werner Van Der Merwe</v>
      </c>
      <c r="F2964" t="s">
        <v>73</v>
      </c>
      <c r="G2964" t="str">
        <f>_xlfn.XLOOKUP(Orders_CLEAN[[#This Row],[ProductID]],Products[ProductID],Products[ProductName])</f>
        <v>Tables Model 1</v>
      </c>
      <c r="H2964" t="str">
        <f>_xlfn.XLOOKUP(Orders_CLEAN[[#This Row],[ProductName]],Products[ProductName],Products[Category])</f>
        <v>Furniture</v>
      </c>
      <c r="I2964" s="6">
        <f>_xlfn.XLOOKUP(Orders_CLEAN[[#This Row],[ProductID]],Products[ProductID],Products[Cost])</f>
        <v>469.73</v>
      </c>
      <c r="J2964">
        <v>11</v>
      </c>
      <c r="K2964" s="6">
        <v>954.16</v>
      </c>
      <c r="L2964" s="7">
        <v>0</v>
      </c>
      <c r="M2964" t="s">
        <v>13</v>
      </c>
      <c r="N2964" t="s">
        <v>47</v>
      </c>
      <c r="O2964" t="str">
        <f>_xlfn.XLOOKUP(Orders_CLEAN[[#This Row],[Region]],Region_lookup[RegionCode],Region_lookup[RegionName])</f>
        <v>Eastern Cape</v>
      </c>
      <c r="P2964" t="s">
        <v>75</v>
      </c>
      <c r="Q2964" t="str">
        <f>_xlfn.XLOOKUP(Orders_CLEAN[[#This Row],[EmployeeID]],Employees[EmployeeID],Employees[EmployeeName])</f>
        <v>Francois Steyn</v>
      </c>
      <c r="R2964" s="8">
        <f>Orders_CLEAN[[#This Row],[Quantity]]*Orders_CLEAN[[#This Row],[UnitPrice]]*(1-Orders_CLEAN[[#This Row],[Discount]])</f>
        <v>10495.76</v>
      </c>
      <c r="S2964" s="8">
        <f>Orders_CLEAN[[#This Row],[Cost]]*Orders_CLEAN[[#This Row],[Quantity]]</f>
        <v>5167.0300000000007</v>
      </c>
      <c r="T2964" s="8">
        <f>Orders_CLEAN[[#This Row],[LineTotal]]-Orders_CLEAN[[#This Row],[LineCost]]</f>
        <v>5328.73</v>
      </c>
      <c r="U2964" s="8" t="str">
        <f>IFERROR(IF(Orders_CLEAN[[#This Row],[Profit]]/Orders_CLEAN[[#This Row],[LineTotal]]&gt;0.3, "High", IF(Orders_CLEAN[[#This Row],[Profit]]/Orders_CLEAN[[#This Row],[LineTotal]]&gt;=0.15, "Medium", "Low")), "Quantity Error!")</f>
        <v>High</v>
      </c>
      <c r="V2964" s="8" t="str">
        <f>IF(COUNTIF(Returns[OrderID], Orders_CLEAN[[#This Row],[OrderID]])&gt;0, "Yes", "No")</f>
        <v>No</v>
      </c>
      <c r="W2964" s="19">
        <f>IF(Orders_CLEAN[[#This Row],[Returned]]="Yes",1,0)</f>
        <v>0</v>
      </c>
    </row>
    <row r="2965" spans="1:23" x14ac:dyDescent="0.2">
      <c r="A2965" t="s">
        <v>3942</v>
      </c>
      <c r="B2965" s="5">
        <v>45392</v>
      </c>
      <c r="C2965" s="5" t="str">
        <f>IF(Orders_CLEAN[[#This Row],[Quantity]]="", "Quantity Error!", "Q"&amp;ROUNDUP(MONTH(Orders_CLEAN[[#This Row],[OrderDate]])/3,0))</f>
        <v>Q2</v>
      </c>
      <c r="D2965" t="s">
        <v>310</v>
      </c>
      <c r="E2965" t="str">
        <f>_xlfn.XLOOKUP(Orders_CLEAN[[#This Row],[CustomerID]],Customers[CustomerID],Customers[CustomerName])</f>
        <v>Riaan Khumalo</v>
      </c>
      <c r="F2965" t="s">
        <v>413</v>
      </c>
      <c r="G2965" t="str">
        <f>_xlfn.XLOOKUP(Orders_CLEAN[[#This Row],[ProductID]],Products[ProductID],Products[ProductName])</f>
        <v>Monitors Model 4</v>
      </c>
      <c r="H2965" t="str">
        <f>_xlfn.XLOOKUP(Orders_CLEAN[[#This Row],[ProductName]],Products[ProductName],Products[Category])</f>
        <v>Technology</v>
      </c>
      <c r="I2965" s="6">
        <f>_xlfn.XLOOKUP(Orders_CLEAN[[#This Row],[ProductID]],Products[ProductID],Products[Cost])</f>
        <v>365.65</v>
      </c>
      <c r="J2965">
        <v>12</v>
      </c>
      <c r="K2965" s="6">
        <v>689.97</v>
      </c>
      <c r="L2965" s="7">
        <v>0.1</v>
      </c>
      <c r="M2965" t="s">
        <v>62</v>
      </c>
      <c r="N2965" t="s">
        <v>14</v>
      </c>
      <c r="O2965" t="str">
        <f>_xlfn.XLOOKUP(Orders_CLEAN[[#This Row],[Region]],Region_lookup[RegionCode],Region_lookup[RegionName])</f>
        <v>Western Cape</v>
      </c>
      <c r="P2965" t="s">
        <v>82</v>
      </c>
      <c r="Q2965" t="str">
        <f>_xlfn.XLOOKUP(Orders_CLEAN[[#This Row],[EmployeeID]],Employees[EmployeeID],Employees[EmployeeName])</f>
        <v>Thabo Pretorius</v>
      </c>
      <c r="R2965" s="8">
        <f>Orders_CLEAN[[#This Row],[Quantity]]*Orders_CLEAN[[#This Row],[UnitPrice]]*(1-Orders_CLEAN[[#This Row],[Discount]])</f>
        <v>7451.6759999999995</v>
      </c>
      <c r="S2965" s="8">
        <f>Orders_CLEAN[[#This Row],[Cost]]*Orders_CLEAN[[#This Row],[Quantity]]</f>
        <v>4387.7999999999993</v>
      </c>
      <c r="T2965" s="8">
        <f>Orders_CLEAN[[#This Row],[LineTotal]]-Orders_CLEAN[[#This Row],[LineCost]]</f>
        <v>3063.8760000000002</v>
      </c>
      <c r="U2965" s="8" t="str">
        <f>IFERROR(IF(Orders_CLEAN[[#This Row],[Profit]]/Orders_CLEAN[[#This Row],[LineTotal]]&gt;0.3, "High", IF(Orders_CLEAN[[#This Row],[Profit]]/Orders_CLEAN[[#This Row],[LineTotal]]&gt;=0.15, "Medium", "Low")), "Quantity Error!")</f>
        <v>High</v>
      </c>
      <c r="V2965" s="8" t="str">
        <f>IF(COUNTIF(Returns[OrderID], Orders_CLEAN[[#This Row],[OrderID]])&gt;0, "Yes", "No")</f>
        <v>No</v>
      </c>
      <c r="W2965" s="19">
        <f>IF(Orders_CLEAN[[#This Row],[Returned]]="Yes",1,0)</f>
        <v>0</v>
      </c>
    </row>
    <row r="2966" spans="1:23" x14ac:dyDescent="0.2">
      <c r="A2966" t="s">
        <v>3944</v>
      </c>
      <c r="B2966" s="5">
        <v>45382</v>
      </c>
      <c r="C2966" s="5" t="str">
        <f>IF(Orders_CLEAN[[#This Row],[Quantity]]="", "Quantity Error!", "Q"&amp;ROUNDUP(MONTH(Orders_CLEAN[[#This Row],[OrderDate]])/3,0))</f>
        <v>Q1</v>
      </c>
      <c r="D2966" t="s">
        <v>25</v>
      </c>
      <c r="E2966" t="str">
        <f>_xlfn.XLOOKUP(Orders_CLEAN[[#This Row],[CustomerID]],Customers[CustomerID],Customers[CustomerName])</f>
        <v>Anja Pretorius</v>
      </c>
      <c r="F2966" t="s">
        <v>41</v>
      </c>
      <c r="G2966" t="str">
        <f>_xlfn.XLOOKUP(Orders_CLEAN[[#This Row],[ProductID]],Products[ProductID],Products[ProductName])</f>
        <v>Pens Model 3</v>
      </c>
      <c r="H2966" t="str">
        <f>_xlfn.XLOOKUP(Orders_CLEAN[[#This Row],[ProductName]],Products[ProductName],Products[Category])</f>
        <v>Office Supplies</v>
      </c>
      <c r="I2966" s="6">
        <f>_xlfn.XLOOKUP(Orders_CLEAN[[#This Row],[ProductID]],Products[ProductID],Products[Cost])</f>
        <v>498.61</v>
      </c>
      <c r="J2966">
        <v>12</v>
      </c>
      <c r="K2966" s="6">
        <v>944.31</v>
      </c>
      <c r="L2966" s="7">
        <v>0.15</v>
      </c>
      <c r="M2966" t="s">
        <v>62</v>
      </c>
      <c r="N2966" t="s">
        <v>14</v>
      </c>
      <c r="O2966" t="str">
        <f>_xlfn.XLOOKUP(Orders_CLEAN[[#This Row],[Region]],Region_lookup[RegionCode],Region_lookup[RegionName])</f>
        <v>Western Cape</v>
      </c>
      <c r="P2966" t="s">
        <v>82</v>
      </c>
      <c r="Q2966" t="str">
        <f>_xlfn.XLOOKUP(Orders_CLEAN[[#This Row],[EmployeeID]],Employees[EmployeeID],Employees[EmployeeName])</f>
        <v>Thabo Pretorius</v>
      </c>
      <c r="R2966" s="8">
        <f>Orders_CLEAN[[#This Row],[Quantity]]*Orders_CLEAN[[#This Row],[UnitPrice]]*(1-Orders_CLEAN[[#This Row],[Discount]])</f>
        <v>9631.9619999999995</v>
      </c>
      <c r="S2966" s="8">
        <f>Orders_CLEAN[[#This Row],[Cost]]*Orders_CLEAN[[#This Row],[Quantity]]</f>
        <v>5983.32</v>
      </c>
      <c r="T2966" s="8">
        <f>Orders_CLEAN[[#This Row],[LineTotal]]-Orders_CLEAN[[#This Row],[LineCost]]</f>
        <v>3648.6419999999998</v>
      </c>
      <c r="U2966" s="8" t="str">
        <f>IFERROR(IF(Orders_CLEAN[[#This Row],[Profit]]/Orders_CLEAN[[#This Row],[LineTotal]]&gt;0.3, "High", IF(Orders_CLEAN[[#This Row],[Profit]]/Orders_CLEAN[[#This Row],[LineTotal]]&gt;=0.15, "Medium", "Low")), "Quantity Error!")</f>
        <v>High</v>
      </c>
      <c r="V2966" s="8" t="str">
        <f>IF(COUNTIF(Returns[OrderID], Orders_CLEAN[[#This Row],[OrderID]])&gt;0, "Yes", "No")</f>
        <v>No</v>
      </c>
      <c r="W2966" s="19">
        <f>IF(Orders_CLEAN[[#This Row],[Returned]]="Yes",1,0)</f>
        <v>0</v>
      </c>
    </row>
    <row r="2967" spans="1:23" x14ac:dyDescent="0.2">
      <c r="A2967" t="s">
        <v>3945</v>
      </c>
      <c r="B2967" s="5">
        <v>45688</v>
      </c>
      <c r="C2967" s="5" t="str">
        <f>IF(Orders_CLEAN[[#This Row],[Quantity]]="", "Quantity Error!", "Q"&amp;ROUNDUP(MONTH(Orders_CLEAN[[#This Row],[OrderDate]])/3,0))</f>
        <v>Q1</v>
      </c>
      <c r="D2967" t="s">
        <v>25</v>
      </c>
      <c r="E2967" t="str">
        <f>_xlfn.XLOOKUP(Orders_CLEAN[[#This Row],[CustomerID]],Customers[CustomerID],Customers[CustomerName])</f>
        <v>Anja Pretorius</v>
      </c>
      <c r="F2967" t="s">
        <v>81</v>
      </c>
      <c r="G2967" t="str">
        <f>_xlfn.XLOOKUP(Orders_CLEAN[[#This Row],[ProductID]],Products[ProductID],Products[ProductName])</f>
        <v>Envelopes Model 2</v>
      </c>
      <c r="H2967" t="str">
        <f>_xlfn.XLOOKUP(Orders_CLEAN[[#This Row],[ProductName]],Products[ProductName],Products[Category])</f>
        <v>Office Supplies</v>
      </c>
      <c r="I2967" s="6">
        <f>_xlfn.XLOOKUP(Orders_CLEAN[[#This Row],[ProductID]],Products[ProductID],Products[Cost])</f>
        <v>599.25</v>
      </c>
      <c r="J2967">
        <v>3</v>
      </c>
      <c r="K2967" s="6">
        <v>849.05</v>
      </c>
      <c r="L2967" s="7">
        <v>0.1</v>
      </c>
      <c r="M2967" t="s">
        <v>27</v>
      </c>
      <c r="N2967" t="s">
        <v>14</v>
      </c>
      <c r="O2967" t="str">
        <f>_xlfn.XLOOKUP(Orders_CLEAN[[#This Row],[Region]],Region_lookup[RegionCode],Region_lookup[RegionName])</f>
        <v>Western Cape</v>
      </c>
      <c r="P2967" t="s">
        <v>93</v>
      </c>
      <c r="Q2967" t="str">
        <f>_xlfn.XLOOKUP(Orders_CLEAN[[#This Row],[EmployeeID]],Employees[EmployeeID],Employees[EmployeeName])</f>
        <v>Anja Zulu</v>
      </c>
      <c r="R2967" s="8">
        <f>Orders_CLEAN[[#This Row],[Quantity]]*Orders_CLEAN[[#This Row],[UnitPrice]]*(1-Orders_CLEAN[[#This Row],[Discount]])</f>
        <v>2292.4349999999999</v>
      </c>
      <c r="S2967" s="8">
        <f>Orders_CLEAN[[#This Row],[Cost]]*Orders_CLEAN[[#This Row],[Quantity]]</f>
        <v>1797.75</v>
      </c>
      <c r="T2967" s="8">
        <f>Orders_CLEAN[[#This Row],[LineTotal]]-Orders_CLEAN[[#This Row],[LineCost]]</f>
        <v>494.68499999999995</v>
      </c>
      <c r="U2967" s="8" t="str">
        <f>IFERROR(IF(Orders_CLEAN[[#This Row],[Profit]]/Orders_CLEAN[[#This Row],[LineTotal]]&gt;0.3, "High", IF(Orders_CLEAN[[#This Row],[Profit]]/Orders_CLEAN[[#This Row],[LineTotal]]&gt;=0.15, "Medium", "Low")), "Quantity Error!")</f>
        <v>Medium</v>
      </c>
      <c r="V2967" s="8" t="str">
        <f>IF(COUNTIF(Returns[OrderID], Orders_CLEAN[[#This Row],[OrderID]])&gt;0, "Yes", "No")</f>
        <v>No</v>
      </c>
      <c r="W2967" s="19">
        <f>IF(Orders_CLEAN[[#This Row],[Returned]]="Yes",1,0)</f>
        <v>0</v>
      </c>
    </row>
    <row r="2968" spans="1:23" x14ac:dyDescent="0.2">
      <c r="A2968" t="s">
        <v>3946</v>
      </c>
      <c r="B2968" s="5">
        <v>45826</v>
      </c>
      <c r="C2968" s="5" t="str">
        <f>IF(Orders_CLEAN[[#This Row],[Quantity]]="", "Quantity Error!", "Q"&amp;ROUNDUP(MONTH(Orders_CLEAN[[#This Row],[OrderDate]])/3,0))</f>
        <v>Q2</v>
      </c>
      <c r="D2968" t="s">
        <v>141</v>
      </c>
      <c r="E2968" t="str">
        <f>_xlfn.XLOOKUP(Orders_CLEAN[[#This Row],[CustomerID]],Customers[CustomerID],Customers[CustomerName])</f>
        <v>Anja Molefe</v>
      </c>
      <c r="F2968" t="s">
        <v>55</v>
      </c>
      <c r="G2968" t="str">
        <f>_xlfn.XLOOKUP(Orders_CLEAN[[#This Row],[ProductID]],Products[ProductID],Products[ProductName])</f>
        <v>Paper Model 3</v>
      </c>
      <c r="H2968" t="str">
        <f>_xlfn.XLOOKUP(Orders_CLEAN[[#This Row],[ProductName]],Products[ProductName],Products[Category])</f>
        <v>Office Supplies</v>
      </c>
      <c r="I2968" s="6">
        <f>_xlfn.XLOOKUP(Orders_CLEAN[[#This Row],[ProductID]],Products[ProductID],Products[Cost])</f>
        <v>239.71</v>
      </c>
      <c r="J2968">
        <v>10</v>
      </c>
      <c r="K2968" s="6">
        <v>522.34</v>
      </c>
      <c r="L2968" s="7">
        <v>0</v>
      </c>
      <c r="M2968" t="s">
        <v>27</v>
      </c>
      <c r="N2968" t="s">
        <v>14</v>
      </c>
      <c r="O2968" t="str">
        <f>_xlfn.XLOOKUP(Orders_CLEAN[[#This Row],[Region]],Region_lookup[RegionCode],Region_lookup[RegionName])</f>
        <v>Western Cape</v>
      </c>
      <c r="P2968" t="s">
        <v>82</v>
      </c>
      <c r="Q2968" t="str">
        <f>_xlfn.XLOOKUP(Orders_CLEAN[[#This Row],[EmployeeID]],Employees[EmployeeID],Employees[EmployeeName])</f>
        <v>Thabo Pretorius</v>
      </c>
      <c r="R2968" s="8">
        <f>Orders_CLEAN[[#This Row],[Quantity]]*Orders_CLEAN[[#This Row],[UnitPrice]]*(1-Orders_CLEAN[[#This Row],[Discount]])</f>
        <v>5223.4000000000005</v>
      </c>
      <c r="S2968" s="8">
        <f>Orders_CLEAN[[#This Row],[Cost]]*Orders_CLEAN[[#This Row],[Quantity]]</f>
        <v>2397.1</v>
      </c>
      <c r="T2968" s="8">
        <f>Orders_CLEAN[[#This Row],[LineTotal]]-Orders_CLEAN[[#This Row],[LineCost]]</f>
        <v>2826.3000000000006</v>
      </c>
      <c r="U2968" s="8" t="str">
        <f>IFERROR(IF(Orders_CLEAN[[#This Row],[Profit]]/Orders_CLEAN[[#This Row],[LineTotal]]&gt;0.3, "High", IF(Orders_CLEAN[[#This Row],[Profit]]/Orders_CLEAN[[#This Row],[LineTotal]]&gt;=0.15, "Medium", "Low")), "Quantity Error!")</f>
        <v>High</v>
      </c>
      <c r="V2968" s="8" t="str">
        <f>IF(COUNTIF(Returns[OrderID], Orders_CLEAN[[#This Row],[OrderID]])&gt;0, "Yes", "No")</f>
        <v>No</v>
      </c>
      <c r="W2968" s="19">
        <f>IF(Orders_CLEAN[[#This Row],[Returned]]="Yes",1,0)</f>
        <v>0</v>
      </c>
    </row>
    <row r="2969" spans="1:23" x14ac:dyDescent="0.2">
      <c r="A2969" t="s">
        <v>3947</v>
      </c>
      <c r="B2969" s="5">
        <v>45697</v>
      </c>
      <c r="C2969" s="5" t="str">
        <f>IF(Orders_CLEAN[[#This Row],[Quantity]]="", "Quantity Error!", "Q"&amp;ROUNDUP(MONTH(Orders_CLEAN[[#This Row],[OrderDate]])/3,0))</f>
        <v>Q1</v>
      </c>
      <c r="D2969" t="s">
        <v>57</v>
      </c>
      <c r="E2969" t="str">
        <f>_xlfn.XLOOKUP(Orders_CLEAN[[#This Row],[CustomerID]],Customers[CustomerID],Customers[CustomerName])</f>
        <v>Johan Van Der Merwe</v>
      </c>
      <c r="F2969" t="s">
        <v>537</v>
      </c>
      <c r="G2969" t="str">
        <f>_xlfn.XLOOKUP(Orders_CLEAN[[#This Row],[ProductID]],Products[ProductID],Products[ProductName])</f>
        <v>Desks Model 4</v>
      </c>
      <c r="H2969" t="str">
        <f>_xlfn.XLOOKUP(Orders_CLEAN[[#This Row],[ProductName]],Products[ProductName],Products[Category])</f>
        <v>Furniture</v>
      </c>
      <c r="I2969" s="6">
        <f>_xlfn.XLOOKUP(Orders_CLEAN[[#This Row],[ProductID]],Products[ProductID],Products[Cost])</f>
        <v>598.51</v>
      </c>
      <c r="J2969">
        <v>10</v>
      </c>
      <c r="K2969" s="6">
        <v>940.73</v>
      </c>
      <c r="L2969" s="7">
        <v>0</v>
      </c>
      <c r="M2969" t="s">
        <v>27</v>
      </c>
      <c r="N2969" t="s">
        <v>47</v>
      </c>
      <c r="O2969" t="str">
        <f>_xlfn.XLOOKUP(Orders_CLEAN[[#This Row],[Region]],Region_lookup[RegionCode],Region_lookup[RegionName])</f>
        <v>Eastern Cape</v>
      </c>
      <c r="P2969" t="s">
        <v>48</v>
      </c>
      <c r="Q2969" t="str">
        <f>_xlfn.XLOOKUP(Orders_CLEAN[[#This Row],[EmployeeID]],Employees[EmployeeID],Employees[EmployeeName])</f>
        <v>Sipho Ndlovu</v>
      </c>
      <c r="R2969" s="8">
        <f>Orders_CLEAN[[#This Row],[Quantity]]*Orders_CLEAN[[#This Row],[UnitPrice]]*(1-Orders_CLEAN[[#This Row],[Discount]])</f>
        <v>9407.2999999999993</v>
      </c>
      <c r="S2969" s="8">
        <f>Orders_CLEAN[[#This Row],[Cost]]*Orders_CLEAN[[#This Row],[Quantity]]</f>
        <v>5985.1</v>
      </c>
      <c r="T2969" s="8">
        <f>Orders_CLEAN[[#This Row],[LineTotal]]-Orders_CLEAN[[#This Row],[LineCost]]</f>
        <v>3422.1999999999989</v>
      </c>
      <c r="U2969" s="8" t="str">
        <f>IFERROR(IF(Orders_CLEAN[[#This Row],[Profit]]/Orders_CLEAN[[#This Row],[LineTotal]]&gt;0.3, "High", IF(Orders_CLEAN[[#This Row],[Profit]]/Orders_CLEAN[[#This Row],[LineTotal]]&gt;=0.15, "Medium", "Low")), "Quantity Error!")</f>
        <v>High</v>
      </c>
      <c r="V2969" s="8" t="str">
        <f>IF(COUNTIF(Returns[OrderID], Orders_CLEAN[[#This Row],[OrderID]])&gt;0, "Yes", "No")</f>
        <v>No</v>
      </c>
      <c r="W2969" s="19">
        <f>IF(Orders_CLEAN[[#This Row],[Returned]]="Yes",1,0)</f>
        <v>0</v>
      </c>
    </row>
    <row r="2970" spans="1:23" x14ac:dyDescent="0.2">
      <c r="A2970" t="s">
        <v>3948</v>
      </c>
      <c r="B2970" s="5">
        <v>45810</v>
      </c>
      <c r="C2970" s="5" t="str">
        <f>IF(Orders_CLEAN[[#This Row],[Quantity]]="", "Quantity Error!", "Q"&amp;ROUNDUP(MONTH(Orders_CLEAN[[#This Row],[OrderDate]])/3,0))</f>
        <v>Q2</v>
      </c>
      <c r="D2970" t="s">
        <v>191</v>
      </c>
      <c r="E2970" t="str">
        <f>_xlfn.XLOOKUP(Orders_CLEAN[[#This Row],[CustomerID]],Customers[CustomerID],Customers[CustomerName])</f>
        <v>Pieter Steyn</v>
      </c>
      <c r="F2970" t="s">
        <v>136</v>
      </c>
      <c r="G2970" t="str">
        <f>_xlfn.XLOOKUP(Orders_CLEAN[[#This Row],[ProductID]],Products[ProductID],Products[ProductName])</f>
        <v>Chairs Model 4</v>
      </c>
      <c r="H2970" t="str">
        <f>_xlfn.XLOOKUP(Orders_CLEAN[[#This Row],[ProductName]],Products[ProductName],Products[Category])</f>
        <v>Furniture</v>
      </c>
      <c r="I2970" s="6">
        <f>_xlfn.XLOOKUP(Orders_CLEAN[[#This Row],[ProductID]],Products[ProductID],Products[Cost])</f>
        <v>784.05</v>
      </c>
      <c r="J2970">
        <v>6</v>
      </c>
      <c r="K2970" s="6">
        <v>1700.53</v>
      </c>
      <c r="L2970" s="7">
        <v>0.05</v>
      </c>
      <c r="M2970" t="s">
        <v>62</v>
      </c>
      <c r="N2970" t="s">
        <v>47</v>
      </c>
      <c r="O2970" t="str">
        <f>_xlfn.XLOOKUP(Orders_CLEAN[[#This Row],[Region]],Region_lookup[RegionCode],Region_lookup[RegionName])</f>
        <v>Eastern Cape</v>
      </c>
      <c r="P2970" t="s">
        <v>75</v>
      </c>
      <c r="Q2970" t="str">
        <f>_xlfn.XLOOKUP(Orders_CLEAN[[#This Row],[EmployeeID]],Employees[EmployeeID],Employees[EmployeeName])</f>
        <v>Francois Steyn</v>
      </c>
      <c r="R2970" s="8">
        <f>Orders_CLEAN[[#This Row],[Quantity]]*Orders_CLEAN[[#This Row],[UnitPrice]]*(1-Orders_CLEAN[[#This Row],[Discount]])</f>
        <v>9693.0210000000006</v>
      </c>
      <c r="S2970" s="8">
        <f>Orders_CLEAN[[#This Row],[Cost]]*Orders_CLEAN[[#This Row],[Quantity]]</f>
        <v>4704.2999999999993</v>
      </c>
      <c r="T2970" s="8">
        <f>Orders_CLEAN[[#This Row],[LineTotal]]-Orders_CLEAN[[#This Row],[LineCost]]</f>
        <v>4988.7210000000014</v>
      </c>
      <c r="U2970" s="8" t="str">
        <f>IFERROR(IF(Orders_CLEAN[[#This Row],[Profit]]/Orders_CLEAN[[#This Row],[LineTotal]]&gt;0.3, "High", IF(Orders_CLEAN[[#This Row],[Profit]]/Orders_CLEAN[[#This Row],[LineTotal]]&gt;=0.15, "Medium", "Low")), "Quantity Error!")</f>
        <v>High</v>
      </c>
      <c r="V2970" s="8" t="str">
        <f>IF(COUNTIF(Returns[OrderID], Orders_CLEAN[[#This Row],[OrderID]])&gt;0, "Yes", "No")</f>
        <v>No</v>
      </c>
      <c r="W2970" s="19">
        <f>IF(Orders_CLEAN[[#This Row],[Returned]]="Yes",1,0)</f>
        <v>0</v>
      </c>
    </row>
    <row r="2971" spans="1:23" x14ac:dyDescent="0.2">
      <c r="A2971" t="s">
        <v>3949</v>
      </c>
      <c r="B2971" s="5">
        <v>45624</v>
      </c>
      <c r="C2971" s="5" t="str">
        <f>IF(Orders_CLEAN[[#This Row],[Quantity]]="", "Quantity Error!", "Q"&amp;ROUNDUP(MONTH(Orders_CLEAN[[#This Row],[OrderDate]])/3,0))</f>
        <v>Q4</v>
      </c>
      <c r="D2971" t="s">
        <v>117</v>
      </c>
      <c r="E2971" t="str">
        <f>_xlfn.XLOOKUP(Orders_CLEAN[[#This Row],[CustomerID]],Customers[CustomerID],Customers[CustomerName])</f>
        <v>Precious Dlamini</v>
      </c>
      <c r="F2971" t="s">
        <v>136</v>
      </c>
      <c r="G2971" t="str">
        <f>_xlfn.XLOOKUP(Orders_CLEAN[[#This Row],[ProductID]],Products[ProductID],Products[ProductName])</f>
        <v>Chairs Model 4</v>
      </c>
      <c r="H2971" t="str">
        <f>_xlfn.XLOOKUP(Orders_CLEAN[[#This Row],[ProductName]],Products[ProductName],Products[Category])</f>
        <v>Furniture</v>
      </c>
      <c r="I2971" s="6">
        <f>_xlfn.XLOOKUP(Orders_CLEAN[[#This Row],[ProductID]],Products[ProductID],Products[Cost])</f>
        <v>784.05</v>
      </c>
      <c r="J2971">
        <v>4</v>
      </c>
      <c r="K2971" s="6">
        <v>1700.53</v>
      </c>
      <c r="L2971" s="7">
        <v>0.2</v>
      </c>
      <c r="M2971" t="s">
        <v>62</v>
      </c>
      <c r="N2971" t="s">
        <v>47</v>
      </c>
      <c r="O2971" t="str">
        <f>_xlfn.XLOOKUP(Orders_CLEAN[[#This Row],[Region]],Region_lookup[RegionCode],Region_lookup[RegionName])</f>
        <v>Eastern Cape</v>
      </c>
      <c r="P2971" t="s">
        <v>75</v>
      </c>
      <c r="Q2971" t="str">
        <f>_xlfn.XLOOKUP(Orders_CLEAN[[#This Row],[EmployeeID]],Employees[EmployeeID],Employees[EmployeeName])</f>
        <v>Francois Steyn</v>
      </c>
      <c r="R2971" s="8">
        <f>Orders_CLEAN[[#This Row],[Quantity]]*Orders_CLEAN[[#This Row],[UnitPrice]]*(1-Orders_CLEAN[[#This Row],[Discount]])</f>
        <v>5441.6959999999999</v>
      </c>
      <c r="S2971" s="8">
        <f>Orders_CLEAN[[#This Row],[Cost]]*Orders_CLEAN[[#This Row],[Quantity]]</f>
        <v>3136.2</v>
      </c>
      <c r="T2971" s="8">
        <f>Orders_CLEAN[[#This Row],[LineTotal]]-Orders_CLEAN[[#This Row],[LineCost]]</f>
        <v>2305.4960000000001</v>
      </c>
      <c r="U2971" s="8" t="str">
        <f>IFERROR(IF(Orders_CLEAN[[#This Row],[Profit]]/Orders_CLEAN[[#This Row],[LineTotal]]&gt;0.3, "High", IF(Orders_CLEAN[[#This Row],[Profit]]/Orders_CLEAN[[#This Row],[LineTotal]]&gt;=0.15, "Medium", "Low")), "Quantity Error!")</f>
        <v>High</v>
      </c>
      <c r="V2971" s="8" t="str">
        <f>IF(COUNTIF(Returns[OrderID], Orders_CLEAN[[#This Row],[OrderID]])&gt;0, "Yes", "No")</f>
        <v>No</v>
      </c>
      <c r="W2971" s="19">
        <f>IF(Orders_CLEAN[[#This Row],[Returned]]="Yes",1,0)</f>
        <v>0</v>
      </c>
    </row>
    <row r="2972" spans="1:23" x14ac:dyDescent="0.2">
      <c r="A2972" t="s">
        <v>3950</v>
      </c>
      <c r="B2972" s="5">
        <v>45571</v>
      </c>
      <c r="C2972" s="5" t="str">
        <f>IF(Orders_CLEAN[[#This Row],[Quantity]]="", "Quantity Error!", "Q"&amp;ROUNDUP(MONTH(Orders_CLEAN[[#This Row],[OrderDate]])/3,0))</f>
        <v>Q4</v>
      </c>
      <c r="D2972" t="s">
        <v>72</v>
      </c>
      <c r="E2972" t="str">
        <f>_xlfn.XLOOKUP(Orders_CLEAN[[#This Row],[CustomerID]],Customers[CustomerID],Customers[CustomerName])</f>
        <v>Francois Botha</v>
      </c>
      <c r="F2972" t="s">
        <v>413</v>
      </c>
      <c r="G2972" t="str">
        <f>_xlfn.XLOOKUP(Orders_CLEAN[[#This Row],[ProductID]],Products[ProductID],Products[ProductName])</f>
        <v>Monitors Model 4</v>
      </c>
      <c r="H2972" t="str">
        <f>_xlfn.XLOOKUP(Orders_CLEAN[[#This Row],[ProductName]],Products[ProductName],Products[Category])</f>
        <v>Technology</v>
      </c>
      <c r="I2972" s="6">
        <f>_xlfn.XLOOKUP(Orders_CLEAN[[#This Row],[ProductID]],Products[ProductID],Products[Cost])</f>
        <v>365.65</v>
      </c>
      <c r="J2972">
        <v>1</v>
      </c>
      <c r="K2972" s="6">
        <v>689.97</v>
      </c>
      <c r="L2972" s="7">
        <v>0.05</v>
      </c>
      <c r="M2972" t="s">
        <v>62</v>
      </c>
      <c r="N2972" t="s">
        <v>47</v>
      </c>
      <c r="O2972" t="str">
        <f>_xlfn.XLOOKUP(Orders_CLEAN[[#This Row],[Region]],Region_lookup[RegionCode],Region_lookup[RegionName])</f>
        <v>Eastern Cape</v>
      </c>
      <c r="P2972" t="s">
        <v>75</v>
      </c>
      <c r="Q2972" t="str">
        <f>_xlfn.XLOOKUP(Orders_CLEAN[[#This Row],[EmployeeID]],Employees[EmployeeID],Employees[EmployeeName])</f>
        <v>Francois Steyn</v>
      </c>
      <c r="R2972" s="8">
        <f>Orders_CLEAN[[#This Row],[Quantity]]*Orders_CLEAN[[#This Row],[UnitPrice]]*(1-Orders_CLEAN[[#This Row],[Discount]])</f>
        <v>655.47149999999999</v>
      </c>
      <c r="S2972" s="8">
        <f>Orders_CLEAN[[#This Row],[Cost]]*Orders_CLEAN[[#This Row],[Quantity]]</f>
        <v>365.65</v>
      </c>
      <c r="T2972" s="8">
        <f>Orders_CLEAN[[#This Row],[LineTotal]]-Orders_CLEAN[[#This Row],[LineCost]]</f>
        <v>289.82150000000001</v>
      </c>
      <c r="U2972" s="8" t="str">
        <f>IFERROR(IF(Orders_CLEAN[[#This Row],[Profit]]/Orders_CLEAN[[#This Row],[LineTotal]]&gt;0.3, "High", IF(Orders_CLEAN[[#This Row],[Profit]]/Orders_CLEAN[[#This Row],[LineTotal]]&gt;=0.15, "Medium", "Low")), "Quantity Error!")</f>
        <v>High</v>
      </c>
      <c r="V2972" s="8" t="str">
        <f>IF(COUNTIF(Returns[OrderID], Orders_CLEAN[[#This Row],[OrderID]])&gt;0, "Yes", "No")</f>
        <v>No</v>
      </c>
      <c r="W2972" s="19">
        <f>IF(Orders_CLEAN[[#This Row],[Returned]]="Yes",1,0)</f>
        <v>0</v>
      </c>
    </row>
    <row r="2973" spans="1:23" x14ac:dyDescent="0.2">
      <c r="A2973" t="s">
        <v>3951</v>
      </c>
      <c r="B2973" s="5">
        <v>45783</v>
      </c>
      <c r="C2973" s="5" t="str">
        <f>IF(Orders_CLEAN[[#This Row],[Quantity]]="", "Quantity Error!", "Q"&amp;ROUNDUP(MONTH(Orders_CLEAN[[#This Row],[OrderDate]])/3,0))</f>
        <v>Q2</v>
      </c>
      <c r="D2973" t="s">
        <v>11</v>
      </c>
      <c r="E2973" t="str">
        <f>_xlfn.XLOOKUP(Orders_CLEAN[[#This Row],[CustomerID]],Customers[CustomerID],Customers[CustomerName])</f>
        <v>Werner Molefe</v>
      </c>
      <c r="F2973" t="s">
        <v>81</v>
      </c>
      <c r="G2973" t="str">
        <f>_xlfn.XLOOKUP(Orders_CLEAN[[#This Row],[ProductID]],Products[ProductID],Products[ProductName])</f>
        <v>Envelopes Model 2</v>
      </c>
      <c r="H2973" t="str">
        <f>_xlfn.XLOOKUP(Orders_CLEAN[[#This Row],[ProductName]],Products[ProductName],Products[Category])</f>
        <v>Office Supplies</v>
      </c>
      <c r="I2973" s="6">
        <f>_xlfn.XLOOKUP(Orders_CLEAN[[#This Row],[ProductID]],Products[ProductID],Products[Cost])</f>
        <v>599.25</v>
      </c>
      <c r="J2973">
        <v>4</v>
      </c>
      <c r="K2973" s="6">
        <v>849.05</v>
      </c>
      <c r="L2973" s="7">
        <v>0.05</v>
      </c>
      <c r="M2973" t="s">
        <v>36</v>
      </c>
      <c r="N2973" t="s">
        <v>14</v>
      </c>
      <c r="O2973" t="str">
        <f>_xlfn.XLOOKUP(Orders_CLEAN[[#This Row],[Region]],Region_lookup[RegionCode],Region_lookup[RegionName])</f>
        <v>Western Cape</v>
      </c>
      <c r="P2973" t="s">
        <v>15</v>
      </c>
      <c r="Q2973" t="str">
        <f>_xlfn.XLOOKUP(Orders_CLEAN[[#This Row],[EmployeeID]],Employees[EmployeeID],Employees[EmployeeName])</f>
        <v>Anja Fourie</v>
      </c>
      <c r="R2973" s="8">
        <f>Orders_CLEAN[[#This Row],[Quantity]]*Orders_CLEAN[[#This Row],[UnitPrice]]*(1-Orders_CLEAN[[#This Row],[Discount]])</f>
        <v>3226.39</v>
      </c>
      <c r="S2973" s="8">
        <f>Orders_CLEAN[[#This Row],[Cost]]*Orders_CLEAN[[#This Row],[Quantity]]</f>
        <v>2397</v>
      </c>
      <c r="T2973" s="8">
        <f>Orders_CLEAN[[#This Row],[LineTotal]]-Orders_CLEAN[[#This Row],[LineCost]]</f>
        <v>829.38999999999987</v>
      </c>
      <c r="U2973" s="8" t="str">
        <f>IFERROR(IF(Orders_CLEAN[[#This Row],[Profit]]/Orders_CLEAN[[#This Row],[LineTotal]]&gt;0.3, "High", IF(Orders_CLEAN[[#This Row],[Profit]]/Orders_CLEAN[[#This Row],[LineTotal]]&gt;=0.15, "Medium", "Low")), "Quantity Error!")</f>
        <v>Medium</v>
      </c>
      <c r="V2973" s="8" t="str">
        <f>IF(COUNTIF(Returns[OrderID], Orders_CLEAN[[#This Row],[OrderID]])&gt;0, "Yes", "No")</f>
        <v>No</v>
      </c>
      <c r="W2973" s="19">
        <f>IF(Orders_CLEAN[[#This Row],[Returned]]="Yes",1,0)</f>
        <v>0</v>
      </c>
    </row>
    <row r="2974" spans="1:23" x14ac:dyDescent="0.2">
      <c r="A2974" t="s">
        <v>3953</v>
      </c>
      <c r="B2974" s="5">
        <v>45799</v>
      </c>
      <c r="C2974" s="5" t="str">
        <f>IF(Orders_CLEAN[[#This Row],[Quantity]]="", "Quantity Error!", "Q"&amp;ROUNDUP(MONTH(Orders_CLEAN[[#This Row],[OrderDate]])/3,0))</f>
        <v>Q2</v>
      </c>
      <c r="D2974" t="s">
        <v>123</v>
      </c>
      <c r="E2974" t="str">
        <f>_xlfn.XLOOKUP(Orders_CLEAN[[#This Row],[CustomerID]],Customers[CustomerID],Customers[CustomerName])</f>
        <v>Nomvula Steyn</v>
      </c>
      <c r="F2974" t="s">
        <v>51</v>
      </c>
      <c r="G2974" t="str">
        <f>_xlfn.XLOOKUP(Orders_CLEAN[[#This Row],[ProductID]],Products[ProductID],Products[ProductName])</f>
        <v>Bookcases Model 4</v>
      </c>
      <c r="H2974" t="str">
        <f>_xlfn.XLOOKUP(Orders_CLEAN[[#This Row],[ProductName]],Products[ProductName],Products[Category])</f>
        <v>Furniture</v>
      </c>
      <c r="I2974" s="6">
        <f>_xlfn.XLOOKUP(Orders_CLEAN[[#This Row],[ProductID]],Products[ProductID],Products[Cost])</f>
        <v>539.9</v>
      </c>
      <c r="J2974">
        <v>9</v>
      </c>
      <c r="K2974" s="6">
        <v>1019.72</v>
      </c>
      <c r="L2974" s="7">
        <v>0</v>
      </c>
      <c r="M2974" t="s">
        <v>27</v>
      </c>
      <c r="N2974" t="s">
        <v>31</v>
      </c>
      <c r="O2974" t="str">
        <f>_xlfn.XLOOKUP(Orders_CLEAN[[#This Row],[Region]],Region_lookup[RegionCode],Region_lookup[RegionName])</f>
        <v>Gauteng</v>
      </c>
      <c r="P2974" t="s">
        <v>43</v>
      </c>
      <c r="Q2974" t="str">
        <f>_xlfn.XLOOKUP(Orders_CLEAN[[#This Row],[EmployeeID]],Employees[EmployeeID],Employees[EmployeeName])</f>
        <v>Thabo Dlamini</v>
      </c>
      <c r="R2974" s="8">
        <f>Orders_CLEAN[[#This Row],[Quantity]]*Orders_CLEAN[[#This Row],[UnitPrice]]*(1-Orders_CLEAN[[#This Row],[Discount]])</f>
        <v>9177.48</v>
      </c>
      <c r="S2974" s="8">
        <f>Orders_CLEAN[[#This Row],[Cost]]*Orders_CLEAN[[#This Row],[Quantity]]</f>
        <v>4859.0999999999995</v>
      </c>
      <c r="T2974" s="8">
        <f>Orders_CLEAN[[#This Row],[LineTotal]]-Orders_CLEAN[[#This Row],[LineCost]]</f>
        <v>4318.38</v>
      </c>
      <c r="U2974" s="8" t="str">
        <f>IFERROR(IF(Orders_CLEAN[[#This Row],[Profit]]/Orders_CLEAN[[#This Row],[LineTotal]]&gt;0.3, "High", IF(Orders_CLEAN[[#This Row],[Profit]]/Orders_CLEAN[[#This Row],[LineTotal]]&gt;=0.15, "Medium", "Low")), "Quantity Error!")</f>
        <v>High</v>
      </c>
      <c r="V2974" s="8" t="str">
        <f>IF(COUNTIF(Returns[OrderID], Orders_CLEAN[[#This Row],[OrderID]])&gt;0, "Yes", "No")</f>
        <v>Yes</v>
      </c>
      <c r="W2974" s="19">
        <f>IF(Orders_CLEAN[[#This Row],[Returned]]="Yes",1,0)</f>
        <v>1</v>
      </c>
    </row>
    <row r="2975" spans="1:23" x14ac:dyDescent="0.2">
      <c r="A2975" t="s">
        <v>3954</v>
      </c>
      <c r="B2975" s="5">
        <v>45301</v>
      </c>
      <c r="C2975" s="5" t="str">
        <f>IF(Orders_CLEAN[[#This Row],[Quantity]]="", "Quantity Error!", "Q"&amp;ROUNDUP(MONTH(Orders_CLEAN[[#This Row],[OrderDate]])/3,0))</f>
        <v>Q1</v>
      </c>
      <c r="D2975" t="s">
        <v>463</v>
      </c>
      <c r="E2975" t="str">
        <f>_xlfn.XLOOKUP(Orders_CLEAN[[#This Row],[CustomerID]],Customers[CustomerID],Customers[CustomerName])</f>
        <v>Anja Van Der Merwe</v>
      </c>
      <c r="F2975" t="s">
        <v>151</v>
      </c>
      <c r="G2975" t="str">
        <f>_xlfn.XLOOKUP(Orders_CLEAN[[#This Row],[ProductID]],Products[ProductID],Products[ProductName])</f>
        <v>Binders Model 3</v>
      </c>
      <c r="H2975" t="str">
        <f>_xlfn.XLOOKUP(Orders_CLEAN[[#This Row],[ProductName]],Products[ProductName],Products[Category])</f>
        <v>Office Supplies</v>
      </c>
      <c r="I2975" s="6">
        <f>_xlfn.XLOOKUP(Orders_CLEAN[[#This Row],[ProductID]],Products[ProductID],Products[Cost])</f>
        <v>487.09</v>
      </c>
      <c r="J2975">
        <v>3</v>
      </c>
      <c r="K2975" s="6">
        <v>838.72</v>
      </c>
      <c r="L2975" s="7">
        <v>0.15</v>
      </c>
      <c r="M2975" t="s">
        <v>27</v>
      </c>
      <c r="N2975" t="s">
        <v>21</v>
      </c>
      <c r="O2975" t="str">
        <f>_xlfn.XLOOKUP(Orders_CLEAN[[#This Row],[Region]],Region_lookup[RegionCode],Region_lookup[RegionName])</f>
        <v>KwaZulu-Natal</v>
      </c>
      <c r="P2975" t="s">
        <v>170</v>
      </c>
      <c r="Q2975" t="str">
        <f>_xlfn.XLOOKUP(Orders_CLEAN[[#This Row],[EmployeeID]],Employees[EmployeeID],Employees[EmployeeName])</f>
        <v>Nomvula Le Roux</v>
      </c>
      <c r="R2975" s="8">
        <f>Orders_CLEAN[[#This Row],[Quantity]]*Orders_CLEAN[[#This Row],[UnitPrice]]*(1-Orders_CLEAN[[#This Row],[Discount]])</f>
        <v>2138.7359999999999</v>
      </c>
      <c r="S2975" s="8">
        <f>Orders_CLEAN[[#This Row],[Cost]]*Orders_CLEAN[[#This Row],[Quantity]]</f>
        <v>1461.27</v>
      </c>
      <c r="T2975" s="8">
        <f>Orders_CLEAN[[#This Row],[LineTotal]]-Orders_CLEAN[[#This Row],[LineCost]]</f>
        <v>677.46599999999989</v>
      </c>
      <c r="U2975" s="8" t="str">
        <f>IFERROR(IF(Orders_CLEAN[[#This Row],[Profit]]/Orders_CLEAN[[#This Row],[LineTotal]]&gt;0.3, "High", IF(Orders_CLEAN[[#This Row],[Profit]]/Orders_CLEAN[[#This Row],[LineTotal]]&gt;=0.15, "Medium", "Low")), "Quantity Error!")</f>
        <v>High</v>
      </c>
      <c r="V2975" s="8" t="str">
        <f>IF(COUNTIF(Returns[OrderID], Orders_CLEAN[[#This Row],[OrderID]])&gt;0, "Yes", "No")</f>
        <v>No</v>
      </c>
      <c r="W2975" s="19">
        <f>IF(Orders_CLEAN[[#This Row],[Returned]]="Yes",1,0)</f>
        <v>0</v>
      </c>
    </row>
    <row r="2976" spans="1:23" x14ac:dyDescent="0.2">
      <c r="A2976" t="s">
        <v>3955</v>
      </c>
      <c r="B2976" s="5">
        <v>45358</v>
      </c>
      <c r="C2976" s="5" t="str">
        <f>IF(Orders_CLEAN[[#This Row],[Quantity]]="", "Quantity Error!", "Q"&amp;ROUNDUP(MONTH(Orders_CLEAN[[#This Row],[OrderDate]])/3,0))</f>
        <v>Q1</v>
      </c>
      <c r="D2976" t="s">
        <v>347</v>
      </c>
      <c r="E2976" t="str">
        <f>_xlfn.XLOOKUP(Orders_CLEAN[[#This Row],[CustomerID]],Customers[CustomerID],Customers[CustomerName])</f>
        <v>Bongani Molefe</v>
      </c>
      <c r="F2976" t="s">
        <v>155</v>
      </c>
      <c r="G2976" t="str">
        <f>_xlfn.XLOOKUP(Orders_CLEAN[[#This Row],[ProductID]],Products[ProductID],Products[ProductName])</f>
        <v>Monitors Model 1</v>
      </c>
      <c r="H2976" t="str">
        <f>_xlfn.XLOOKUP(Orders_CLEAN[[#This Row],[ProductName]],Products[ProductName],Products[Category])</f>
        <v>Technology</v>
      </c>
      <c r="I2976" s="6">
        <f>_xlfn.XLOOKUP(Orders_CLEAN[[#This Row],[ProductID]],Products[ProductID],Products[Cost])</f>
        <v>757.28</v>
      </c>
      <c r="J2976">
        <v>4</v>
      </c>
      <c r="K2976" s="6">
        <v>1165.56</v>
      </c>
      <c r="L2976" s="7">
        <v>0.05</v>
      </c>
      <c r="M2976" t="s">
        <v>36</v>
      </c>
      <c r="N2976" t="s">
        <v>47</v>
      </c>
      <c r="O2976" t="str">
        <f>_xlfn.XLOOKUP(Orders_CLEAN[[#This Row],[Region]],Region_lookup[RegionCode],Region_lookup[RegionName])</f>
        <v>Eastern Cape</v>
      </c>
      <c r="P2976" t="s">
        <v>58</v>
      </c>
      <c r="Q2976" t="str">
        <f>_xlfn.XLOOKUP(Orders_CLEAN[[#This Row],[EmployeeID]],Employees[EmployeeID],Employees[EmployeeName])</f>
        <v>Palesa Steyn</v>
      </c>
      <c r="R2976" s="8">
        <f>Orders_CLEAN[[#This Row],[Quantity]]*Orders_CLEAN[[#This Row],[UnitPrice]]*(1-Orders_CLEAN[[#This Row],[Discount]])</f>
        <v>4429.1279999999997</v>
      </c>
      <c r="S2976" s="8">
        <f>Orders_CLEAN[[#This Row],[Cost]]*Orders_CLEAN[[#This Row],[Quantity]]</f>
        <v>3029.12</v>
      </c>
      <c r="T2976" s="8">
        <f>Orders_CLEAN[[#This Row],[LineTotal]]-Orders_CLEAN[[#This Row],[LineCost]]</f>
        <v>1400.0079999999998</v>
      </c>
      <c r="U2976" s="8" t="str">
        <f>IFERROR(IF(Orders_CLEAN[[#This Row],[Profit]]/Orders_CLEAN[[#This Row],[LineTotal]]&gt;0.3, "High", IF(Orders_CLEAN[[#This Row],[Profit]]/Orders_CLEAN[[#This Row],[LineTotal]]&gt;=0.15, "Medium", "Low")), "Quantity Error!")</f>
        <v>High</v>
      </c>
      <c r="V2976" s="8" t="str">
        <f>IF(COUNTIF(Returns[OrderID], Orders_CLEAN[[#This Row],[OrderID]])&gt;0, "Yes", "No")</f>
        <v>No</v>
      </c>
      <c r="W2976" s="19">
        <f>IF(Orders_CLEAN[[#This Row],[Returned]]="Yes",1,0)</f>
        <v>0</v>
      </c>
    </row>
    <row r="2977" spans="1:23" x14ac:dyDescent="0.2">
      <c r="A2977" t="s">
        <v>3956</v>
      </c>
      <c r="B2977" s="5">
        <v>45603</v>
      </c>
      <c r="C2977" s="5" t="str">
        <f>IF(Orders_CLEAN[[#This Row],[Quantity]]="", "Quantity Error!", "Q"&amp;ROUNDUP(MONTH(Orders_CLEAN[[#This Row],[OrderDate]])/3,0))</f>
        <v>Q4</v>
      </c>
      <c r="D2977" t="s">
        <v>557</v>
      </c>
      <c r="E2977" t="str">
        <f>_xlfn.XLOOKUP(Orders_CLEAN[[#This Row],[CustomerID]],Customers[CustomerID],Customers[CustomerName])</f>
        <v>Deon Venter</v>
      </c>
      <c r="F2977" t="s">
        <v>178</v>
      </c>
      <c r="G2977" t="str">
        <f>_xlfn.XLOOKUP(Orders_CLEAN[[#This Row],[ProductID]],Products[ProductID],Products[ProductName])</f>
        <v>Chairs Model 2</v>
      </c>
      <c r="H2977" t="str">
        <f>_xlfn.XLOOKUP(Orders_CLEAN[[#This Row],[ProductName]],Products[ProductName],Products[Category])</f>
        <v>Furniture</v>
      </c>
      <c r="I2977" s="6">
        <f>_xlfn.XLOOKUP(Orders_CLEAN[[#This Row],[ProductID]],Products[ProductID],Products[Cost])</f>
        <v>116.9</v>
      </c>
      <c r="J2977">
        <v>9</v>
      </c>
      <c r="K2977" s="6">
        <v>253.46</v>
      </c>
      <c r="L2977" s="7">
        <v>0</v>
      </c>
      <c r="M2977" t="s">
        <v>62</v>
      </c>
      <c r="N2977" t="s">
        <v>14</v>
      </c>
      <c r="O2977" t="str">
        <f>_xlfn.XLOOKUP(Orders_CLEAN[[#This Row],[Region]],Region_lookup[RegionCode],Region_lookup[RegionName])</f>
        <v>Western Cape</v>
      </c>
      <c r="P2977" t="s">
        <v>93</v>
      </c>
      <c r="Q2977" t="str">
        <f>_xlfn.XLOOKUP(Orders_CLEAN[[#This Row],[EmployeeID]],Employees[EmployeeID],Employees[EmployeeName])</f>
        <v>Anja Zulu</v>
      </c>
      <c r="R2977" s="8">
        <f>Orders_CLEAN[[#This Row],[Quantity]]*Orders_CLEAN[[#This Row],[UnitPrice]]*(1-Orders_CLEAN[[#This Row],[Discount]])</f>
        <v>2281.14</v>
      </c>
      <c r="S2977" s="8">
        <f>Orders_CLEAN[[#This Row],[Cost]]*Orders_CLEAN[[#This Row],[Quantity]]</f>
        <v>1052.1000000000001</v>
      </c>
      <c r="T2977" s="8">
        <f>Orders_CLEAN[[#This Row],[LineTotal]]-Orders_CLEAN[[#This Row],[LineCost]]</f>
        <v>1229.0399999999997</v>
      </c>
      <c r="U2977" s="8" t="str">
        <f>IFERROR(IF(Orders_CLEAN[[#This Row],[Profit]]/Orders_CLEAN[[#This Row],[LineTotal]]&gt;0.3, "High", IF(Orders_CLEAN[[#This Row],[Profit]]/Orders_CLEAN[[#This Row],[LineTotal]]&gt;=0.15, "Medium", "Low")), "Quantity Error!")</f>
        <v>High</v>
      </c>
      <c r="V2977" s="8" t="str">
        <f>IF(COUNTIF(Returns[OrderID], Orders_CLEAN[[#This Row],[OrderID]])&gt;0, "Yes", "No")</f>
        <v>No</v>
      </c>
      <c r="W2977" s="19">
        <f>IF(Orders_CLEAN[[#This Row],[Returned]]="Yes",1,0)</f>
        <v>0</v>
      </c>
    </row>
    <row r="2978" spans="1:23" x14ac:dyDescent="0.2">
      <c r="A2978" t="s">
        <v>3957</v>
      </c>
      <c r="B2978" s="5">
        <v>45478</v>
      </c>
      <c r="C2978" s="5" t="str">
        <f>IF(Orders_CLEAN[[#This Row],[Quantity]]="", "Quantity Error!", "Q"&amp;ROUNDUP(MONTH(Orders_CLEAN[[#This Row],[OrderDate]])/3,0))</f>
        <v>Q3</v>
      </c>
      <c r="D2978" t="s">
        <v>412</v>
      </c>
      <c r="E2978" t="str">
        <f>_xlfn.XLOOKUP(Orders_CLEAN[[#This Row],[CustomerID]],Customers[CustomerID],Customers[CustomerName])</f>
        <v>Bongani Molefe</v>
      </c>
      <c r="F2978" t="s">
        <v>92</v>
      </c>
      <c r="G2978" t="str">
        <f>_xlfn.XLOOKUP(Orders_CLEAN[[#This Row],[ProductID]],Products[ProductID],Products[ProductName])</f>
        <v>Accessories Model 3</v>
      </c>
      <c r="H2978" t="str">
        <f>_xlfn.XLOOKUP(Orders_CLEAN[[#This Row],[ProductName]],Products[ProductName],Products[Category])</f>
        <v>Technology</v>
      </c>
      <c r="I2978" s="6">
        <f>_xlfn.XLOOKUP(Orders_CLEAN[[#This Row],[ProductID]],Products[ProductID],Products[Cost])</f>
        <v>357.49</v>
      </c>
      <c r="J2978">
        <v>1</v>
      </c>
      <c r="K2978" s="6">
        <v>769.69</v>
      </c>
      <c r="L2978" s="7">
        <v>0</v>
      </c>
      <c r="M2978" t="s">
        <v>36</v>
      </c>
      <c r="N2978" t="s">
        <v>31</v>
      </c>
      <c r="O2978" t="str">
        <f>_xlfn.XLOOKUP(Orders_CLEAN[[#This Row],[Region]],Region_lookup[RegionCode],Region_lookup[RegionName])</f>
        <v>Gauteng</v>
      </c>
      <c r="P2978" t="s">
        <v>32</v>
      </c>
      <c r="Q2978" t="str">
        <f>_xlfn.XLOOKUP(Orders_CLEAN[[#This Row],[EmployeeID]],Employees[EmployeeID],Employees[EmployeeName])</f>
        <v>Nomvula Mokoena</v>
      </c>
      <c r="R2978" s="8">
        <f>Orders_CLEAN[[#This Row],[Quantity]]*Orders_CLEAN[[#This Row],[UnitPrice]]*(1-Orders_CLEAN[[#This Row],[Discount]])</f>
        <v>769.69</v>
      </c>
      <c r="S2978" s="8">
        <f>Orders_CLEAN[[#This Row],[Cost]]*Orders_CLEAN[[#This Row],[Quantity]]</f>
        <v>357.49</v>
      </c>
      <c r="T2978" s="8">
        <f>Orders_CLEAN[[#This Row],[LineTotal]]-Orders_CLEAN[[#This Row],[LineCost]]</f>
        <v>412.20000000000005</v>
      </c>
      <c r="U2978" s="8" t="str">
        <f>IFERROR(IF(Orders_CLEAN[[#This Row],[Profit]]/Orders_CLEAN[[#This Row],[LineTotal]]&gt;0.3, "High", IF(Orders_CLEAN[[#This Row],[Profit]]/Orders_CLEAN[[#This Row],[LineTotal]]&gt;=0.15, "Medium", "Low")), "Quantity Error!")</f>
        <v>High</v>
      </c>
      <c r="V2978" s="8" t="str">
        <f>IF(COUNTIF(Returns[OrderID], Orders_CLEAN[[#This Row],[OrderID]])&gt;0, "Yes", "No")</f>
        <v>No</v>
      </c>
      <c r="W2978" s="19">
        <f>IF(Orders_CLEAN[[#This Row],[Returned]]="Yes",1,0)</f>
        <v>0</v>
      </c>
    </row>
    <row r="2979" spans="1:23" x14ac:dyDescent="0.2">
      <c r="A2979" t="s">
        <v>3958</v>
      </c>
      <c r="B2979" s="5">
        <v>45658</v>
      </c>
      <c r="C2979" s="5" t="str">
        <f>IF(Orders_CLEAN[[#This Row],[Quantity]]="", "Quantity Error!", "Q"&amp;ROUNDUP(MONTH(Orders_CLEAN[[#This Row],[OrderDate]])/3,0))</f>
        <v>Q1</v>
      </c>
      <c r="D2979" t="s">
        <v>220</v>
      </c>
      <c r="E2979" t="str">
        <f>_xlfn.XLOOKUP(Orders_CLEAN[[#This Row],[CustomerID]],Customers[CustomerID],Customers[CustomerName])</f>
        <v>Kagiso Pretorius</v>
      </c>
      <c r="F2979" t="s">
        <v>181</v>
      </c>
      <c r="G2979" t="str">
        <f>_xlfn.XLOOKUP(Orders_CLEAN[[#This Row],[ProductID]],Products[ProductID],Products[ProductName])</f>
        <v>Envelopes Model 1</v>
      </c>
      <c r="H2979" t="str">
        <f>_xlfn.XLOOKUP(Orders_CLEAN[[#This Row],[ProductName]],Products[ProductName],Products[Category])</f>
        <v>Office Supplies</v>
      </c>
      <c r="I2979" s="6">
        <f>_xlfn.XLOOKUP(Orders_CLEAN[[#This Row],[ProductID]],Products[ProductID],Products[Cost])</f>
        <v>76.66</v>
      </c>
      <c r="J2979">
        <v>2</v>
      </c>
      <c r="K2979" s="6">
        <v>117.32</v>
      </c>
      <c r="L2979" s="7">
        <v>0.2</v>
      </c>
      <c r="M2979" t="s">
        <v>27</v>
      </c>
      <c r="N2979" t="s">
        <v>14</v>
      </c>
      <c r="O2979" t="str">
        <f>_xlfn.XLOOKUP(Orders_CLEAN[[#This Row],[Region]],Region_lookup[RegionCode],Region_lookup[RegionName])</f>
        <v>Western Cape</v>
      </c>
      <c r="P2979" t="s">
        <v>93</v>
      </c>
      <c r="Q2979" t="str">
        <f>_xlfn.XLOOKUP(Orders_CLEAN[[#This Row],[EmployeeID]],Employees[EmployeeID],Employees[EmployeeName])</f>
        <v>Anja Zulu</v>
      </c>
      <c r="R2979" s="8">
        <f>Orders_CLEAN[[#This Row],[Quantity]]*Orders_CLEAN[[#This Row],[UnitPrice]]*(1-Orders_CLEAN[[#This Row],[Discount]])</f>
        <v>187.71199999999999</v>
      </c>
      <c r="S2979" s="8">
        <f>Orders_CLEAN[[#This Row],[Cost]]*Orders_CLEAN[[#This Row],[Quantity]]</f>
        <v>153.32</v>
      </c>
      <c r="T2979" s="8">
        <f>Orders_CLEAN[[#This Row],[LineTotal]]-Orders_CLEAN[[#This Row],[LineCost]]</f>
        <v>34.391999999999996</v>
      </c>
      <c r="U2979" s="8" t="str">
        <f>IFERROR(IF(Orders_CLEAN[[#This Row],[Profit]]/Orders_CLEAN[[#This Row],[LineTotal]]&gt;0.3, "High", IF(Orders_CLEAN[[#This Row],[Profit]]/Orders_CLEAN[[#This Row],[LineTotal]]&gt;=0.15, "Medium", "Low")), "Quantity Error!")</f>
        <v>Medium</v>
      </c>
      <c r="V2979" s="8" t="str">
        <f>IF(COUNTIF(Returns[OrderID], Orders_CLEAN[[#This Row],[OrderID]])&gt;0, "Yes", "No")</f>
        <v>No</v>
      </c>
      <c r="W2979" s="19">
        <f>IF(Orders_CLEAN[[#This Row],[Returned]]="Yes",1,0)</f>
        <v>0</v>
      </c>
    </row>
    <row r="2980" spans="1:23" x14ac:dyDescent="0.2">
      <c r="A2980" t="s">
        <v>3959</v>
      </c>
      <c r="B2980" s="5">
        <v>45631</v>
      </c>
      <c r="C2980" s="5" t="str">
        <f>IF(Orders_CLEAN[[#This Row],[Quantity]]="", "Quantity Error!", "Q"&amp;ROUNDUP(MONTH(Orders_CLEAN[[#This Row],[OrderDate]])/3,0))</f>
        <v>Q4</v>
      </c>
      <c r="D2980" t="s">
        <v>338</v>
      </c>
      <c r="E2980" t="str">
        <f>_xlfn.XLOOKUP(Orders_CLEAN[[#This Row],[CustomerID]],Customers[CustomerID],Customers[CustomerName])</f>
        <v>Palesa Khumalo</v>
      </c>
      <c r="F2980" t="s">
        <v>118</v>
      </c>
      <c r="G2980" t="str">
        <f>_xlfn.XLOOKUP(Orders_CLEAN[[#This Row],[ProductID]],Products[ProductID],Products[ProductName])</f>
        <v>Paper Model 1</v>
      </c>
      <c r="H2980" t="str">
        <f>_xlfn.XLOOKUP(Orders_CLEAN[[#This Row],[ProductName]],Products[ProductName],Products[Category])</f>
        <v>Office Supplies</v>
      </c>
      <c r="I2980" s="6">
        <f>_xlfn.XLOOKUP(Orders_CLEAN[[#This Row],[ProductID]],Products[ProductID],Products[Cost])</f>
        <v>193.58</v>
      </c>
      <c r="J2980">
        <v>2</v>
      </c>
      <c r="K2980" s="6">
        <v>347.15</v>
      </c>
      <c r="L2980" s="7">
        <v>0</v>
      </c>
      <c r="M2980" t="s">
        <v>13</v>
      </c>
      <c r="N2980" t="s">
        <v>21</v>
      </c>
      <c r="O2980" t="str">
        <f>_xlfn.XLOOKUP(Orders_CLEAN[[#This Row],[Region]],Region_lookup[RegionCode],Region_lookup[RegionName])</f>
        <v>KwaZulu-Natal</v>
      </c>
      <c r="P2980" t="s">
        <v>170</v>
      </c>
      <c r="Q2980" t="str">
        <f>_xlfn.XLOOKUP(Orders_CLEAN[[#This Row],[EmployeeID]],Employees[EmployeeID],Employees[EmployeeName])</f>
        <v>Nomvula Le Roux</v>
      </c>
      <c r="R2980" s="8">
        <f>Orders_CLEAN[[#This Row],[Quantity]]*Orders_CLEAN[[#This Row],[UnitPrice]]*(1-Orders_CLEAN[[#This Row],[Discount]])</f>
        <v>694.3</v>
      </c>
      <c r="S2980" s="8">
        <f>Orders_CLEAN[[#This Row],[Cost]]*Orders_CLEAN[[#This Row],[Quantity]]</f>
        <v>387.16</v>
      </c>
      <c r="T2980" s="8">
        <f>Orders_CLEAN[[#This Row],[LineTotal]]-Orders_CLEAN[[#This Row],[LineCost]]</f>
        <v>307.13999999999993</v>
      </c>
      <c r="U2980" s="8" t="str">
        <f>IFERROR(IF(Orders_CLEAN[[#This Row],[Profit]]/Orders_CLEAN[[#This Row],[LineTotal]]&gt;0.3, "High", IF(Orders_CLEAN[[#This Row],[Profit]]/Orders_CLEAN[[#This Row],[LineTotal]]&gt;=0.15, "Medium", "Low")), "Quantity Error!")</f>
        <v>High</v>
      </c>
      <c r="V2980" s="8" t="str">
        <f>IF(COUNTIF(Returns[OrderID], Orders_CLEAN[[#This Row],[OrderID]])&gt;0, "Yes", "No")</f>
        <v>No</v>
      </c>
      <c r="W2980" s="19">
        <f>IF(Orders_CLEAN[[#This Row],[Returned]]="Yes",1,0)</f>
        <v>0</v>
      </c>
    </row>
    <row r="2981" spans="1:23" x14ac:dyDescent="0.2">
      <c r="A2981" t="s">
        <v>3960</v>
      </c>
      <c r="B2981" s="5">
        <v>45526</v>
      </c>
      <c r="C2981" s="5" t="str">
        <f>IF(Orders_CLEAN[[#This Row],[Quantity]]="", "Quantity Error!", "Q"&amp;ROUNDUP(MONTH(Orders_CLEAN[[#This Row],[OrderDate]])/3,0))</f>
        <v>Q3</v>
      </c>
      <c r="D2981" t="s">
        <v>18</v>
      </c>
      <c r="E2981" t="str">
        <f>_xlfn.XLOOKUP(Orders_CLEAN[[#This Row],[CustomerID]],Customers[CustomerID],Customers[CustomerName])</f>
        <v>Precious Ndlovu</v>
      </c>
      <c r="F2981" t="s">
        <v>142</v>
      </c>
      <c r="G2981" t="str">
        <f>_xlfn.XLOOKUP(Orders_CLEAN[[#This Row],[ProductID]],Products[ProductID],Products[ProductName])</f>
        <v>Laptops Model 3</v>
      </c>
      <c r="H2981" t="str">
        <f>_xlfn.XLOOKUP(Orders_CLEAN[[#This Row],[ProductName]],Products[ProductName],Products[Category])</f>
        <v>Technology</v>
      </c>
      <c r="I2981" s="6">
        <f>_xlfn.XLOOKUP(Orders_CLEAN[[#This Row],[ProductID]],Products[ProductID],Products[Cost])</f>
        <v>727.96</v>
      </c>
      <c r="J2981">
        <v>7</v>
      </c>
      <c r="K2981" s="6">
        <v>1118.93</v>
      </c>
      <c r="L2981" s="7">
        <v>0.15</v>
      </c>
      <c r="M2981" t="s">
        <v>13</v>
      </c>
      <c r="N2981" t="s">
        <v>21</v>
      </c>
      <c r="O2981" t="str">
        <f>_xlfn.XLOOKUP(Orders_CLEAN[[#This Row],[Region]],Region_lookup[RegionCode],Region_lookup[RegionName])</f>
        <v>KwaZulu-Natal</v>
      </c>
      <c r="P2981" t="s">
        <v>170</v>
      </c>
      <c r="Q2981" t="str">
        <f>_xlfn.XLOOKUP(Orders_CLEAN[[#This Row],[EmployeeID]],Employees[EmployeeID],Employees[EmployeeName])</f>
        <v>Nomvula Le Roux</v>
      </c>
      <c r="R2981" s="8">
        <f>Orders_CLEAN[[#This Row],[Quantity]]*Orders_CLEAN[[#This Row],[UnitPrice]]*(1-Orders_CLEAN[[#This Row],[Discount]])</f>
        <v>6657.6334999999999</v>
      </c>
      <c r="S2981" s="8">
        <f>Orders_CLEAN[[#This Row],[Cost]]*Orders_CLEAN[[#This Row],[Quantity]]</f>
        <v>5095.72</v>
      </c>
      <c r="T2981" s="8">
        <f>Orders_CLEAN[[#This Row],[LineTotal]]-Orders_CLEAN[[#This Row],[LineCost]]</f>
        <v>1561.9134999999997</v>
      </c>
      <c r="U2981" s="8" t="str">
        <f>IFERROR(IF(Orders_CLEAN[[#This Row],[Profit]]/Orders_CLEAN[[#This Row],[LineTotal]]&gt;0.3, "High", IF(Orders_CLEAN[[#This Row],[Profit]]/Orders_CLEAN[[#This Row],[LineTotal]]&gt;=0.15, "Medium", "Low")), "Quantity Error!")</f>
        <v>Medium</v>
      </c>
      <c r="V2981" s="8" t="str">
        <f>IF(COUNTIF(Returns[OrderID], Orders_CLEAN[[#This Row],[OrderID]])&gt;0, "Yes", "No")</f>
        <v>No</v>
      </c>
      <c r="W2981" s="19">
        <f>IF(Orders_CLEAN[[#This Row],[Returned]]="Yes",1,0)</f>
        <v>0</v>
      </c>
    </row>
    <row r="2982" spans="1:23" x14ac:dyDescent="0.2">
      <c r="A2982" t="s">
        <v>3961</v>
      </c>
      <c r="B2982" s="5">
        <v>45371</v>
      </c>
      <c r="C2982" s="5" t="str">
        <f>IF(Orders_CLEAN[[#This Row],[Quantity]]="", "Quantity Error!", "Q"&amp;ROUNDUP(MONTH(Orders_CLEAN[[#This Row],[OrderDate]])/3,0))</f>
        <v>Q1</v>
      </c>
      <c r="D2982" t="s">
        <v>29</v>
      </c>
      <c r="E2982" t="str">
        <f>_xlfn.XLOOKUP(Orders_CLEAN[[#This Row],[CustomerID]],Customers[CustomerID],Customers[CustomerName])</f>
        <v>Lerato Molefe</v>
      </c>
      <c r="F2982" t="s">
        <v>151</v>
      </c>
      <c r="G2982" t="str">
        <f>_xlfn.XLOOKUP(Orders_CLEAN[[#This Row],[ProductID]],Products[ProductID],Products[ProductName])</f>
        <v>Binders Model 3</v>
      </c>
      <c r="H2982" t="str">
        <f>_xlfn.XLOOKUP(Orders_CLEAN[[#This Row],[ProductName]],Products[ProductName],Products[Category])</f>
        <v>Office Supplies</v>
      </c>
      <c r="I2982" s="6">
        <f>_xlfn.XLOOKUP(Orders_CLEAN[[#This Row],[ProductID]],Products[ProductID],Products[Cost])</f>
        <v>487.09</v>
      </c>
      <c r="J2982">
        <v>7</v>
      </c>
      <c r="K2982" s="6">
        <v>838.72</v>
      </c>
      <c r="L2982" s="7">
        <v>0</v>
      </c>
      <c r="M2982" t="s">
        <v>13</v>
      </c>
      <c r="N2982" t="s">
        <v>31</v>
      </c>
      <c r="O2982" t="str">
        <f>_xlfn.XLOOKUP(Orders_CLEAN[[#This Row],[Region]],Region_lookup[RegionCode],Region_lookup[RegionName])</f>
        <v>Gauteng</v>
      </c>
      <c r="P2982" t="s">
        <v>43</v>
      </c>
      <c r="Q2982" t="str">
        <f>_xlfn.XLOOKUP(Orders_CLEAN[[#This Row],[EmployeeID]],Employees[EmployeeID],Employees[EmployeeName])</f>
        <v>Thabo Dlamini</v>
      </c>
      <c r="R2982" s="8">
        <f>Orders_CLEAN[[#This Row],[Quantity]]*Orders_CLEAN[[#This Row],[UnitPrice]]*(1-Orders_CLEAN[[#This Row],[Discount]])</f>
        <v>5871.04</v>
      </c>
      <c r="S2982" s="8">
        <f>Orders_CLEAN[[#This Row],[Cost]]*Orders_CLEAN[[#This Row],[Quantity]]</f>
        <v>3409.6299999999997</v>
      </c>
      <c r="T2982" s="8">
        <f>Orders_CLEAN[[#This Row],[LineTotal]]-Orders_CLEAN[[#This Row],[LineCost]]</f>
        <v>2461.4100000000003</v>
      </c>
      <c r="U2982" s="8" t="str">
        <f>IFERROR(IF(Orders_CLEAN[[#This Row],[Profit]]/Orders_CLEAN[[#This Row],[LineTotal]]&gt;0.3, "High", IF(Orders_CLEAN[[#This Row],[Profit]]/Orders_CLEAN[[#This Row],[LineTotal]]&gt;=0.15, "Medium", "Low")), "Quantity Error!")</f>
        <v>High</v>
      </c>
      <c r="V2982" s="8" t="str">
        <f>IF(COUNTIF(Returns[OrderID], Orders_CLEAN[[#This Row],[OrderID]])&gt;0, "Yes", "No")</f>
        <v>No</v>
      </c>
      <c r="W2982" s="19">
        <f>IF(Orders_CLEAN[[#This Row],[Returned]]="Yes",1,0)</f>
        <v>0</v>
      </c>
    </row>
    <row r="2983" spans="1:23" x14ac:dyDescent="0.2">
      <c r="A2983" t="s">
        <v>3963</v>
      </c>
      <c r="B2983" s="5">
        <v>45394</v>
      </c>
      <c r="C2983" s="5" t="str">
        <f>IF(Orders_CLEAN[[#This Row],[Quantity]]="", "Quantity Error!", "Q"&amp;ROUNDUP(MONTH(Orders_CLEAN[[#This Row],[OrderDate]])/3,0))</f>
        <v>Q2</v>
      </c>
      <c r="D2983" t="s">
        <v>99</v>
      </c>
      <c r="E2983" t="str">
        <f>_xlfn.XLOOKUP(Orders_CLEAN[[#This Row],[CustomerID]],Customers[CustomerID],Customers[CustomerName])</f>
        <v>Kagiso Mahlangu</v>
      </c>
      <c r="F2983" t="s">
        <v>148</v>
      </c>
      <c r="G2983" t="str">
        <f>_xlfn.XLOOKUP(Orders_CLEAN[[#This Row],[ProductID]],Products[ProductID],Products[ProductName])</f>
        <v>Tables Model 3</v>
      </c>
      <c r="H2983" t="str">
        <f>_xlfn.XLOOKUP(Orders_CLEAN[[#This Row],[ProductName]],Products[ProductName],Products[Category])</f>
        <v>Furniture</v>
      </c>
      <c r="I2983" s="6">
        <f>_xlfn.XLOOKUP(Orders_CLEAN[[#This Row],[ProductID]],Products[ProductID],Products[Cost])</f>
        <v>190.89</v>
      </c>
      <c r="J2983">
        <v>11</v>
      </c>
      <c r="K2983" s="6">
        <v>243.15</v>
      </c>
      <c r="L2983" s="7">
        <v>0.2</v>
      </c>
      <c r="M2983" t="s">
        <v>36</v>
      </c>
      <c r="N2983" t="s">
        <v>47</v>
      </c>
      <c r="O2983" t="str">
        <f>_xlfn.XLOOKUP(Orders_CLEAN[[#This Row],[Region]],Region_lookup[RegionCode],Region_lookup[RegionName])</f>
        <v>Eastern Cape</v>
      </c>
      <c r="P2983" t="s">
        <v>48</v>
      </c>
      <c r="Q2983" t="str">
        <f>_xlfn.XLOOKUP(Orders_CLEAN[[#This Row],[EmployeeID]],Employees[EmployeeID],Employees[EmployeeName])</f>
        <v>Sipho Ndlovu</v>
      </c>
      <c r="R2983" s="8">
        <f>Orders_CLEAN[[#This Row],[Quantity]]*Orders_CLEAN[[#This Row],[UnitPrice]]*(1-Orders_CLEAN[[#This Row],[Discount]])</f>
        <v>2139.7200000000003</v>
      </c>
      <c r="S2983" s="8">
        <f>Orders_CLEAN[[#This Row],[Cost]]*Orders_CLEAN[[#This Row],[Quantity]]</f>
        <v>2099.79</v>
      </c>
      <c r="T2983" s="8">
        <f>Orders_CLEAN[[#This Row],[LineTotal]]-Orders_CLEAN[[#This Row],[LineCost]]</f>
        <v>39.930000000000291</v>
      </c>
      <c r="U2983" s="8" t="str">
        <f>IFERROR(IF(Orders_CLEAN[[#This Row],[Profit]]/Orders_CLEAN[[#This Row],[LineTotal]]&gt;0.3, "High", IF(Orders_CLEAN[[#This Row],[Profit]]/Orders_CLEAN[[#This Row],[LineTotal]]&gt;=0.15, "Medium", "Low")), "Quantity Error!")</f>
        <v>Low</v>
      </c>
      <c r="V2983" s="8" t="str">
        <f>IF(COUNTIF(Returns[OrderID], Orders_CLEAN[[#This Row],[OrderID]])&gt;0, "Yes", "No")</f>
        <v>No</v>
      </c>
      <c r="W2983" s="19">
        <f>IF(Orders_CLEAN[[#This Row],[Returned]]="Yes",1,0)</f>
        <v>0</v>
      </c>
    </row>
    <row r="2984" spans="1:23" x14ac:dyDescent="0.2">
      <c r="A2984" t="s">
        <v>3964</v>
      </c>
      <c r="B2984" s="5">
        <v>45495</v>
      </c>
      <c r="C2984" s="5" t="str">
        <f>IF(Orders_CLEAN[[#This Row],[Quantity]]="", "Quantity Error!", "Q"&amp;ROUNDUP(MONTH(Orders_CLEAN[[#This Row],[OrderDate]])/3,0))</f>
        <v>Q3</v>
      </c>
      <c r="D2984" t="s">
        <v>355</v>
      </c>
      <c r="E2984" t="str">
        <f>_xlfn.XLOOKUP(Orders_CLEAN[[#This Row],[CustomerID]],Customers[CustomerID],Customers[CustomerName])</f>
        <v>Pieter Joubert</v>
      </c>
      <c r="F2984" t="s">
        <v>78</v>
      </c>
      <c r="G2984" t="str">
        <f>_xlfn.XLOOKUP(Orders_CLEAN[[#This Row],[ProductID]],Products[ProductID],Products[ProductName])</f>
        <v>Desks Model 3</v>
      </c>
      <c r="H2984" t="str">
        <f>_xlfn.XLOOKUP(Orders_CLEAN[[#This Row],[ProductName]],Products[ProductName],Products[Category])</f>
        <v>Furniture</v>
      </c>
      <c r="I2984" s="6">
        <f>_xlfn.XLOOKUP(Orders_CLEAN[[#This Row],[ProductID]],Products[ProductID],Products[Cost])</f>
        <v>388.07</v>
      </c>
      <c r="J2984">
        <v>10</v>
      </c>
      <c r="K2984" s="6">
        <v>782.41</v>
      </c>
      <c r="L2984" s="7">
        <v>0.1</v>
      </c>
      <c r="M2984" t="s">
        <v>62</v>
      </c>
      <c r="N2984" t="s">
        <v>14</v>
      </c>
      <c r="O2984" t="str">
        <f>_xlfn.XLOOKUP(Orders_CLEAN[[#This Row],[Region]],Region_lookup[RegionCode],Region_lookup[RegionName])</f>
        <v>Western Cape</v>
      </c>
      <c r="P2984" t="s">
        <v>82</v>
      </c>
      <c r="Q2984" t="str">
        <f>_xlfn.XLOOKUP(Orders_CLEAN[[#This Row],[EmployeeID]],Employees[EmployeeID],Employees[EmployeeName])</f>
        <v>Thabo Pretorius</v>
      </c>
      <c r="R2984" s="8">
        <f>Orders_CLEAN[[#This Row],[Quantity]]*Orders_CLEAN[[#This Row],[UnitPrice]]*(1-Orders_CLEAN[[#This Row],[Discount]])</f>
        <v>7041.69</v>
      </c>
      <c r="S2984" s="8">
        <f>Orders_CLEAN[[#This Row],[Cost]]*Orders_CLEAN[[#This Row],[Quantity]]</f>
        <v>3880.7</v>
      </c>
      <c r="T2984" s="8">
        <f>Orders_CLEAN[[#This Row],[LineTotal]]-Orders_CLEAN[[#This Row],[LineCost]]</f>
        <v>3160.99</v>
      </c>
      <c r="U2984" s="8" t="str">
        <f>IFERROR(IF(Orders_CLEAN[[#This Row],[Profit]]/Orders_CLEAN[[#This Row],[LineTotal]]&gt;0.3, "High", IF(Orders_CLEAN[[#This Row],[Profit]]/Orders_CLEAN[[#This Row],[LineTotal]]&gt;=0.15, "Medium", "Low")), "Quantity Error!")</f>
        <v>High</v>
      </c>
      <c r="V2984" s="8" t="str">
        <f>IF(COUNTIF(Returns[OrderID], Orders_CLEAN[[#This Row],[OrderID]])&gt;0, "Yes", "No")</f>
        <v>No</v>
      </c>
      <c r="W2984" s="19">
        <f>IF(Orders_CLEAN[[#This Row],[Returned]]="Yes",1,0)</f>
        <v>0</v>
      </c>
    </row>
    <row r="2985" spans="1:23" x14ac:dyDescent="0.2">
      <c r="A2985" t="s">
        <v>3965</v>
      </c>
      <c r="B2985" s="5">
        <v>45359</v>
      </c>
      <c r="C2985" s="5" t="str">
        <f>IF(Orders_CLEAN[[#This Row],[Quantity]]="", "Quantity Error!", "Q"&amp;ROUNDUP(MONTH(Orders_CLEAN[[#This Row],[OrderDate]])/3,0))</f>
        <v>Q1</v>
      </c>
      <c r="D2985" t="s">
        <v>428</v>
      </c>
      <c r="E2985" t="str">
        <f>_xlfn.XLOOKUP(Orders_CLEAN[[#This Row],[CustomerID]],Customers[CustomerID],Customers[CustomerName])</f>
        <v>Chantelle Steyn</v>
      </c>
      <c r="F2985" t="s">
        <v>81</v>
      </c>
      <c r="G2985" t="str">
        <f>_xlfn.XLOOKUP(Orders_CLEAN[[#This Row],[ProductID]],Products[ProductID],Products[ProductName])</f>
        <v>Envelopes Model 2</v>
      </c>
      <c r="H2985" t="str">
        <f>_xlfn.XLOOKUP(Orders_CLEAN[[#This Row],[ProductName]],Products[ProductName],Products[Category])</f>
        <v>Office Supplies</v>
      </c>
      <c r="I2985" s="6">
        <f>_xlfn.XLOOKUP(Orders_CLEAN[[#This Row],[ProductID]],Products[ProductID],Products[Cost])</f>
        <v>599.25</v>
      </c>
      <c r="J2985">
        <v>1</v>
      </c>
      <c r="K2985" s="6">
        <v>849.05</v>
      </c>
      <c r="L2985" s="7">
        <v>0.05</v>
      </c>
      <c r="M2985" t="s">
        <v>27</v>
      </c>
      <c r="N2985" t="s">
        <v>14</v>
      </c>
      <c r="O2985" t="str">
        <f>_xlfn.XLOOKUP(Orders_CLEAN[[#This Row],[Region]],Region_lookup[RegionCode],Region_lookup[RegionName])</f>
        <v>Western Cape</v>
      </c>
      <c r="P2985" t="s">
        <v>15</v>
      </c>
      <c r="Q2985" t="str">
        <f>_xlfn.XLOOKUP(Orders_CLEAN[[#This Row],[EmployeeID]],Employees[EmployeeID],Employees[EmployeeName])</f>
        <v>Anja Fourie</v>
      </c>
      <c r="R2985" s="8">
        <f>Orders_CLEAN[[#This Row],[Quantity]]*Orders_CLEAN[[#This Row],[UnitPrice]]*(1-Orders_CLEAN[[#This Row],[Discount]])</f>
        <v>806.59749999999997</v>
      </c>
      <c r="S2985" s="8">
        <f>Orders_CLEAN[[#This Row],[Cost]]*Orders_CLEAN[[#This Row],[Quantity]]</f>
        <v>599.25</v>
      </c>
      <c r="T2985" s="8">
        <f>Orders_CLEAN[[#This Row],[LineTotal]]-Orders_CLEAN[[#This Row],[LineCost]]</f>
        <v>207.34749999999997</v>
      </c>
      <c r="U2985" s="8" t="str">
        <f>IFERROR(IF(Orders_CLEAN[[#This Row],[Profit]]/Orders_CLEAN[[#This Row],[LineTotal]]&gt;0.3, "High", IF(Orders_CLEAN[[#This Row],[Profit]]/Orders_CLEAN[[#This Row],[LineTotal]]&gt;=0.15, "Medium", "Low")), "Quantity Error!")</f>
        <v>Medium</v>
      </c>
      <c r="V2985" s="8" t="str">
        <f>IF(COUNTIF(Returns[OrderID], Orders_CLEAN[[#This Row],[OrderID]])&gt;0, "Yes", "No")</f>
        <v>No</v>
      </c>
      <c r="W2985" s="19">
        <f>IF(Orders_CLEAN[[#This Row],[Returned]]="Yes",1,0)</f>
        <v>0</v>
      </c>
    </row>
    <row r="2986" spans="1:23" x14ac:dyDescent="0.2">
      <c r="A2986" t="s">
        <v>3966</v>
      </c>
      <c r="B2986" s="5">
        <v>45789</v>
      </c>
      <c r="C2986" s="5" t="str">
        <f>IF(Orders_CLEAN[[#This Row],[Quantity]]="", "Quantity Error!", "Q"&amp;ROUNDUP(MONTH(Orders_CLEAN[[#This Row],[OrderDate]])/3,0))</f>
        <v>Q2</v>
      </c>
      <c r="D2986" t="s">
        <v>54</v>
      </c>
      <c r="E2986" t="str">
        <f>_xlfn.XLOOKUP(Orders_CLEAN[[#This Row],[CustomerID]],Customers[CustomerID],Customers[CustomerName])</f>
        <v>Precious Venter</v>
      </c>
      <c r="F2986" t="s">
        <v>85</v>
      </c>
      <c r="G2986" t="str">
        <f>_xlfn.XLOOKUP(Orders_CLEAN[[#This Row],[ProductID]],Products[ProductID],Products[ProductName])</f>
        <v>Monitors Model 3</v>
      </c>
      <c r="H2986" t="str">
        <f>_xlfn.XLOOKUP(Orders_CLEAN[[#This Row],[ProductName]],Products[ProductName],Products[Category])</f>
        <v>Technology</v>
      </c>
      <c r="I2986" s="6">
        <f>_xlfn.XLOOKUP(Orders_CLEAN[[#This Row],[ProductID]],Products[ProductID],Products[Cost])</f>
        <v>710.37</v>
      </c>
      <c r="J2986">
        <v>10</v>
      </c>
      <c r="K2986" s="6">
        <v>979.52</v>
      </c>
      <c r="L2986" s="7">
        <v>0.05</v>
      </c>
      <c r="M2986" t="s">
        <v>62</v>
      </c>
      <c r="N2986" t="s">
        <v>21</v>
      </c>
      <c r="O2986" t="str">
        <f>_xlfn.XLOOKUP(Orders_CLEAN[[#This Row],[Region]],Region_lookup[RegionCode],Region_lookup[RegionName])</f>
        <v>KwaZulu-Natal</v>
      </c>
      <c r="P2986" t="s">
        <v>22</v>
      </c>
      <c r="Q2986" t="str">
        <f>_xlfn.XLOOKUP(Orders_CLEAN[[#This Row],[EmployeeID]],Employees[EmployeeID],Employees[EmployeeName])</f>
        <v>Thabo Le Roux</v>
      </c>
      <c r="R2986" s="8">
        <f>Orders_CLEAN[[#This Row],[Quantity]]*Orders_CLEAN[[#This Row],[UnitPrice]]*(1-Orders_CLEAN[[#This Row],[Discount]])</f>
        <v>9305.44</v>
      </c>
      <c r="S2986" s="8">
        <f>Orders_CLEAN[[#This Row],[Cost]]*Orders_CLEAN[[#This Row],[Quantity]]</f>
        <v>7103.7</v>
      </c>
      <c r="T2986" s="8">
        <f>Orders_CLEAN[[#This Row],[LineTotal]]-Orders_CLEAN[[#This Row],[LineCost]]</f>
        <v>2201.7400000000007</v>
      </c>
      <c r="U2986" s="8" t="str">
        <f>IFERROR(IF(Orders_CLEAN[[#This Row],[Profit]]/Orders_CLEAN[[#This Row],[LineTotal]]&gt;0.3, "High", IF(Orders_CLEAN[[#This Row],[Profit]]/Orders_CLEAN[[#This Row],[LineTotal]]&gt;=0.15, "Medium", "Low")), "Quantity Error!")</f>
        <v>Medium</v>
      </c>
      <c r="V2986" s="8" t="str">
        <f>IF(COUNTIF(Returns[OrderID], Orders_CLEAN[[#This Row],[OrderID]])&gt;0, "Yes", "No")</f>
        <v>No</v>
      </c>
      <c r="W2986" s="19">
        <f>IF(Orders_CLEAN[[#This Row],[Returned]]="Yes",1,0)</f>
        <v>0</v>
      </c>
    </row>
    <row r="2987" spans="1:23" x14ac:dyDescent="0.2">
      <c r="A2987" t="s">
        <v>3967</v>
      </c>
      <c r="B2987" s="5">
        <v>45751</v>
      </c>
      <c r="C2987" s="5" t="str">
        <f>IF(Orders_CLEAN[[#This Row],[Quantity]]="", "Quantity Error!", "Q"&amp;ROUNDUP(MONTH(Orders_CLEAN[[#This Row],[OrderDate]])/3,0))</f>
        <v>Q2</v>
      </c>
      <c r="D2987" t="s">
        <v>478</v>
      </c>
      <c r="E2987" t="str">
        <f>_xlfn.XLOOKUP(Orders_CLEAN[[#This Row],[CustomerID]],Customers[CustomerID],Customers[CustomerName])</f>
        <v>Nomvula Van Der Merwe</v>
      </c>
      <c r="F2987" t="s">
        <v>69</v>
      </c>
      <c r="G2987" t="str">
        <f>_xlfn.XLOOKUP(Orders_CLEAN[[#This Row],[ProductID]],Products[ProductID],Products[ProductName])</f>
        <v>Paper Model 2</v>
      </c>
      <c r="H2987" t="str">
        <f>_xlfn.XLOOKUP(Orders_CLEAN[[#This Row],[ProductName]],Products[ProductName],Products[Category])</f>
        <v>Office Supplies</v>
      </c>
      <c r="I2987" s="6">
        <f>_xlfn.XLOOKUP(Orders_CLEAN[[#This Row],[ProductID]],Products[ProductID],Products[Cost])</f>
        <v>461.98</v>
      </c>
      <c r="J2987">
        <v>9</v>
      </c>
      <c r="K2987" s="6">
        <v>1013.15</v>
      </c>
      <c r="L2987" s="7">
        <v>0.15</v>
      </c>
      <c r="M2987" t="s">
        <v>13</v>
      </c>
      <c r="N2987" t="s">
        <v>31</v>
      </c>
      <c r="O2987" t="str">
        <f>_xlfn.XLOOKUP(Orders_CLEAN[[#This Row],[Region]],Region_lookup[RegionCode],Region_lookup[RegionName])</f>
        <v>Gauteng</v>
      </c>
      <c r="P2987" t="s">
        <v>52</v>
      </c>
      <c r="Q2987" t="str">
        <f>_xlfn.XLOOKUP(Orders_CLEAN[[#This Row],[EmployeeID]],Employees[EmployeeID],Employees[EmployeeName])</f>
        <v>Precious Mbatha</v>
      </c>
      <c r="R2987" s="8">
        <f>Orders_CLEAN[[#This Row],[Quantity]]*Orders_CLEAN[[#This Row],[UnitPrice]]*(1-Orders_CLEAN[[#This Row],[Discount]])</f>
        <v>7750.5974999999999</v>
      </c>
      <c r="S2987" s="8">
        <f>Orders_CLEAN[[#This Row],[Cost]]*Orders_CLEAN[[#This Row],[Quantity]]</f>
        <v>4157.82</v>
      </c>
      <c r="T2987" s="8">
        <f>Orders_CLEAN[[#This Row],[LineTotal]]-Orders_CLEAN[[#This Row],[LineCost]]</f>
        <v>3592.7775000000001</v>
      </c>
      <c r="U2987" s="8" t="str">
        <f>IFERROR(IF(Orders_CLEAN[[#This Row],[Profit]]/Orders_CLEAN[[#This Row],[LineTotal]]&gt;0.3, "High", IF(Orders_CLEAN[[#This Row],[Profit]]/Orders_CLEAN[[#This Row],[LineTotal]]&gt;=0.15, "Medium", "Low")), "Quantity Error!")</f>
        <v>High</v>
      </c>
      <c r="V2987" s="8" t="str">
        <f>IF(COUNTIF(Returns[OrderID], Orders_CLEAN[[#This Row],[OrderID]])&gt;0, "Yes", "No")</f>
        <v>No</v>
      </c>
      <c r="W2987" s="19">
        <f>IF(Orders_CLEAN[[#This Row],[Returned]]="Yes",1,0)</f>
        <v>0</v>
      </c>
    </row>
    <row r="2988" spans="1:23" x14ac:dyDescent="0.2">
      <c r="A2988" t="s">
        <v>3968</v>
      </c>
      <c r="B2988" s="5">
        <v>45559</v>
      </c>
      <c r="C2988" s="5" t="str">
        <f>IF(Orders_CLEAN[[#This Row],[Quantity]]="", "Quantity Error!", "Q"&amp;ROUNDUP(MONTH(Orders_CLEAN[[#This Row],[OrderDate]])/3,0))</f>
        <v>Q3</v>
      </c>
      <c r="D2988" t="s">
        <v>463</v>
      </c>
      <c r="E2988" t="str">
        <f>_xlfn.XLOOKUP(Orders_CLEAN[[#This Row],[CustomerID]],Customers[CustomerID],Customers[CustomerName])</f>
        <v>Anja Van Der Merwe</v>
      </c>
      <c r="F2988" t="s">
        <v>417</v>
      </c>
      <c r="G2988" t="str">
        <f>_xlfn.XLOOKUP(Orders_CLEAN[[#This Row],[ProductID]],Products[ProductID],Products[ProductName])</f>
        <v>Staplers Model 1</v>
      </c>
      <c r="H2988" t="str">
        <f>_xlfn.XLOOKUP(Orders_CLEAN[[#This Row],[ProductName]],Products[ProductName],Products[Category])</f>
        <v>Office Supplies</v>
      </c>
      <c r="I2988" s="6">
        <f>_xlfn.XLOOKUP(Orders_CLEAN[[#This Row],[ProductID]],Products[ProductID],Products[Cost])</f>
        <v>671.48</v>
      </c>
      <c r="J2988">
        <v>10</v>
      </c>
      <c r="K2988" s="6">
        <v>1240.1099999999999</v>
      </c>
      <c r="L2988" s="7">
        <v>0</v>
      </c>
      <c r="M2988" t="s">
        <v>13</v>
      </c>
      <c r="N2988" t="s">
        <v>21</v>
      </c>
      <c r="O2988" t="str">
        <f>_xlfn.XLOOKUP(Orders_CLEAN[[#This Row],[Region]],Region_lookup[RegionCode],Region_lookup[RegionName])</f>
        <v>KwaZulu-Natal</v>
      </c>
      <c r="P2988" t="s">
        <v>170</v>
      </c>
      <c r="Q2988" t="str">
        <f>_xlfn.XLOOKUP(Orders_CLEAN[[#This Row],[EmployeeID]],Employees[EmployeeID],Employees[EmployeeName])</f>
        <v>Nomvula Le Roux</v>
      </c>
      <c r="R2988" s="8">
        <f>Orders_CLEAN[[#This Row],[Quantity]]*Orders_CLEAN[[#This Row],[UnitPrice]]*(1-Orders_CLEAN[[#This Row],[Discount]])</f>
        <v>12401.099999999999</v>
      </c>
      <c r="S2988" s="8">
        <f>Orders_CLEAN[[#This Row],[Cost]]*Orders_CLEAN[[#This Row],[Quantity]]</f>
        <v>6714.8</v>
      </c>
      <c r="T2988" s="8">
        <f>Orders_CLEAN[[#This Row],[LineTotal]]-Orders_CLEAN[[#This Row],[LineCost]]</f>
        <v>5686.2999999999984</v>
      </c>
      <c r="U2988" s="8" t="str">
        <f>IFERROR(IF(Orders_CLEAN[[#This Row],[Profit]]/Orders_CLEAN[[#This Row],[LineTotal]]&gt;0.3, "High", IF(Orders_CLEAN[[#This Row],[Profit]]/Orders_CLEAN[[#This Row],[LineTotal]]&gt;=0.15, "Medium", "Low")), "Quantity Error!")</f>
        <v>High</v>
      </c>
      <c r="V2988" s="8" t="str">
        <f>IF(COUNTIF(Returns[OrderID], Orders_CLEAN[[#This Row],[OrderID]])&gt;0, "Yes", "No")</f>
        <v>No</v>
      </c>
      <c r="W2988" s="19">
        <f>IF(Orders_CLEAN[[#This Row],[Returned]]="Yes",1,0)</f>
        <v>0</v>
      </c>
    </row>
    <row r="2989" spans="1:23" x14ac:dyDescent="0.2">
      <c r="A2989" t="s">
        <v>3969</v>
      </c>
      <c r="B2989" s="5">
        <v>45806</v>
      </c>
      <c r="C2989" s="5" t="str">
        <f>IF(Orders_CLEAN[[#This Row],[Quantity]]="", "Quantity Error!", "Q"&amp;ROUNDUP(MONTH(Orders_CLEAN[[#This Row],[OrderDate]])/3,0))</f>
        <v>Q2</v>
      </c>
      <c r="D2989" t="s">
        <v>394</v>
      </c>
      <c r="E2989" t="str">
        <f>_xlfn.XLOOKUP(Orders_CLEAN[[#This Row],[CustomerID]],Customers[CustomerID],Customers[CustomerName])</f>
        <v>Nomsa Pretorius</v>
      </c>
      <c r="F2989" t="s">
        <v>537</v>
      </c>
      <c r="G2989" t="str">
        <f>_xlfn.XLOOKUP(Orders_CLEAN[[#This Row],[ProductID]],Products[ProductID],Products[ProductName])</f>
        <v>Desks Model 4</v>
      </c>
      <c r="H2989" t="str">
        <f>_xlfn.XLOOKUP(Orders_CLEAN[[#This Row],[ProductName]],Products[ProductName],Products[Category])</f>
        <v>Furniture</v>
      </c>
      <c r="I2989" s="6">
        <f>_xlfn.XLOOKUP(Orders_CLEAN[[#This Row],[ProductID]],Products[ProductID],Products[Cost])</f>
        <v>598.51</v>
      </c>
      <c r="J2989">
        <v>1</v>
      </c>
      <c r="K2989" s="6">
        <v>940.73</v>
      </c>
      <c r="L2989" s="7">
        <v>0.1</v>
      </c>
      <c r="M2989" t="s">
        <v>36</v>
      </c>
      <c r="N2989" t="s">
        <v>21</v>
      </c>
      <c r="O2989" t="str">
        <f>_xlfn.XLOOKUP(Orders_CLEAN[[#This Row],[Region]],Region_lookup[RegionCode],Region_lookup[RegionName])</f>
        <v>KwaZulu-Natal</v>
      </c>
      <c r="P2989" t="s">
        <v>22</v>
      </c>
      <c r="Q2989" t="str">
        <f>_xlfn.XLOOKUP(Orders_CLEAN[[#This Row],[EmployeeID]],Employees[EmployeeID],Employees[EmployeeName])</f>
        <v>Thabo Le Roux</v>
      </c>
      <c r="R2989" s="8">
        <f>Orders_CLEAN[[#This Row],[Quantity]]*Orders_CLEAN[[#This Row],[UnitPrice]]*(1-Orders_CLEAN[[#This Row],[Discount]])</f>
        <v>846.65700000000004</v>
      </c>
      <c r="S2989" s="8">
        <f>Orders_CLEAN[[#This Row],[Cost]]*Orders_CLEAN[[#This Row],[Quantity]]</f>
        <v>598.51</v>
      </c>
      <c r="T2989" s="8">
        <f>Orders_CLEAN[[#This Row],[LineTotal]]-Orders_CLEAN[[#This Row],[LineCost]]</f>
        <v>248.14700000000005</v>
      </c>
      <c r="U2989" s="8" t="str">
        <f>IFERROR(IF(Orders_CLEAN[[#This Row],[Profit]]/Orders_CLEAN[[#This Row],[LineTotal]]&gt;0.3, "High", IF(Orders_CLEAN[[#This Row],[Profit]]/Orders_CLEAN[[#This Row],[LineTotal]]&gt;=0.15, "Medium", "Low")), "Quantity Error!")</f>
        <v>Medium</v>
      </c>
      <c r="V2989" s="8" t="str">
        <f>IF(COUNTIF(Returns[OrderID], Orders_CLEAN[[#This Row],[OrderID]])&gt;0, "Yes", "No")</f>
        <v>No</v>
      </c>
      <c r="W2989" s="19">
        <f>IF(Orders_CLEAN[[#This Row],[Returned]]="Yes",1,0)</f>
        <v>0</v>
      </c>
    </row>
    <row r="2990" spans="1:23" x14ac:dyDescent="0.2">
      <c r="A2990" t="s">
        <v>3970</v>
      </c>
      <c r="B2990" s="5">
        <v>45487</v>
      </c>
      <c r="C2990" s="5" t="str">
        <f>IF(Orders_CLEAN[[#This Row],[Quantity]]="", "Quantity Error!", "Q"&amp;ROUNDUP(MONTH(Orders_CLEAN[[#This Row],[OrderDate]])/3,0))</f>
        <v>Q3</v>
      </c>
      <c r="D2990" t="s">
        <v>187</v>
      </c>
      <c r="E2990" t="str">
        <f>_xlfn.XLOOKUP(Orders_CLEAN[[#This Row],[CustomerID]],Customers[CustomerID],Customers[CustomerName])</f>
        <v>Pieter Joubert</v>
      </c>
      <c r="F2990" t="s">
        <v>148</v>
      </c>
      <c r="G2990" t="str">
        <f>_xlfn.XLOOKUP(Orders_CLEAN[[#This Row],[ProductID]],Products[ProductID],Products[ProductName])</f>
        <v>Tables Model 3</v>
      </c>
      <c r="H2990" t="str">
        <f>_xlfn.XLOOKUP(Orders_CLEAN[[#This Row],[ProductName]],Products[ProductName],Products[Category])</f>
        <v>Furniture</v>
      </c>
      <c r="I2990" s="6">
        <f>_xlfn.XLOOKUP(Orders_CLEAN[[#This Row],[ProductID]],Products[ProductID],Products[Cost])</f>
        <v>190.89</v>
      </c>
      <c r="J2990">
        <v>12</v>
      </c>
      <c r="K2990" s="6">
        <v>243.15</v>
      </c>
      <c r="L2990" s="7">
        <v>0</v>
      </c>
      <c r="M2990" t="s">
        <v>62</v>
      </c>
      <c r="N2990" t="s">
        <v>14</v>
      </c>
      <c r="O2990" t="str">
        <f>_xlfn.XLOOKUP(Orders_CLEAN[[#This Row],[Region]],Region_lookup[RegionCode],Region_lookup[RegionName])</f>
        <v>Western Cape</v>
      </c>
      <c r="P2990" t="s">
        <v>93</v>
      </c>
      <c r="Q2990" t="str">
        <f>_xlfn.XLOOKUP(Orders_CLEAN[[#This Row],[EmployeeID]],Employees[EmployeeID],Employees[EmployeeName])</f>
        <v>Anja Zulu</v>
      </c>
      <c r="R2990" s="8">
        <f>Orders_CLEAN[[#This Row],[Quantity]]*Orders_CLEAN[[#This Row],[UnitPrice]]*(1-Orders_CLEAN[[#This Row],[Discount]])</f>
        <v>2917.8</v>
      </c>
      <c r="S2990" s="8">
        <f>Orders_CLEAN[[#This Row],[Cost]]*Orders_CLEAN[[#This Row],[Quantity]]</f>
        <v>2290.6799999999998</v>
      </c>
      <c r="T2990" s="8">
        <f>Orders_CLEAN[[#This Row],[LineTotal]]-Orders_CLEAN[[#This Row],[LineCost]]</f>
        <v>627.12000000000035</v>
      </c>
      <c r="U2990" s="8" t="str">
        <f>IFERROR(IF(Orders_CLEAN[[#This Row],[Profit]]/Orders_CLEAN[[#This Row],[LineTotal]]&gt;0.3, "High", IF(Orders_CLEAN[[#This Row],[Profit]]/Orders_CLEAN[[#This Row],[LineTotal]]&gt;=0.15, "Medium", "Low")), "Quantity Error!")</f>
        <v>Medium</v>
      </c>
      <c r="V2990" s="8" t="str">
        <f>IF(COUNTIF(Returns[OrderID], Orders_CLEAN[[#This Row],[OrderID]])&gt;0, "Yes", "No")</f>
        <v>No</v>
      </c>
      <c r="W2990" s="19">
        <f>IF(Orders_CLEAN[[#This Row],[Returned]]="Yes",1,0)</f>
        <v>0</v>
      </c>
    </row>
    <row r="2991" spans="1:23" x14ac:dyDescent="0.2">
      <c r="A2991" t="s">
        <v>3971</v>
      </c>
      <c r="B2991" s="5">
        <v>45449</v>
      </c>
      <c r="C2991" s="5" t="str">
        <f>IF(Orders_CLEAN[[#This Row],[Quantity]]="", "Quantity Error!", "Q"&amp;ROUNDUP(MONTH(Orders_CLEAN[[#This Row],[OrderDate]])/3,0))</f>
        <v>Q2</v>
      </c>
      <c r="D2991" t="s">
        <v>110</v>
      </c>
      <c r="E2991" t="str">
        <f>_xlfn.XLOOKUP(Orders_CLEAN[[#This Row],[CustomerID]],Customers[CustomerID],Customers[CustomerName])</f>
        <v>Nomvula Khumalo</v>
      </c>
      <c r="F2991" t="s">
        <v>35</v>
      </c>
      <c r="G2991" t="str">
        <f>_xlfn.XLOOKUP(Orders_CLEAN[[#This Row],[ProductID]],Products[ProductID],Products[ProductName])</f>
        <v>Accessories Model 1</v>
      </c>
      <c r="H2991" t="str">
        <f>_xlfn.XLOOKUP(Orders_CLEAN[[#This Row],[ProductName]],Products[ProductName],Products[Category])</f>
        <v>Technology</v>
      </c>
      <c r="I2991" s="6">
        <f>_xlfn.XLOOKUP(Orders_CLEAN[[#This Row],[ProductID]],Products[ProductID],Products[Cost])</f>
        <v>329.45</v>
      </c>
      <c r="J2991">
        <v>2</v>
      </c>
      <c r="K2991" s="6">
        <v>709.62</v>
      </c>
      <c r="L2991" s="7">
        <v>0</v>
      </c>
      <c r="M2991" t="s">
        <v>62</v>
      </c>
      <c r="N2991" t="s">
        <v>21</v>
      </c>
      <c r="O2991" t="str">
        <f>_xlfn.XLOOKUP(Orders_CLEAN[[#This Row],[Region]],Region_lookup[RegionCode],Region_lookup[RegionName])</f>
        <v>KwaZulu-Natal</v>
      </c>
      <c r="P2991" t="s">
        <v>97</v>
      </c>
      <c r="Q2991" t="str">
        <f>_xlfn.XLOOKUP(Orders_CLEAN[[#This Row],[EmployeeID]],Employees[EmployeeID],Employees[EmployeeName])</f>
        <v>Bongani Sithole</v>
      </c>
      <c r="R2991" s="8">
        <f>Orders_CLEAN[[#This Row],[Quantity]]*Orders_CLEAN[[#This Row],[UnitPrice]]*(1-Orders_CLEAN[[#This Row],[Discount]])</f>
        <v>1419.24</v>
      </c>
      <c r="S2991" s="8">
        <f>Orders_CLEAN[[#This Row],[Cost]]*Orders_CLEAN[[#This Row],[Quantity]]</f>
        <v>658.9</v>
      </c>
      <c r="T2991" s="8">
        <f>Orders_CLEAN[[#This Row],[LineTotal]]-Orders_CLEAN[[#This Row],[LineCost]]</f>
        <v>760.34</v>
      </c>
      <c r="U2991" s="8" t="str">
        <f>IFERROR(IF(Orders_CLEAN[[#This Row],[Profit]]/Orders_CLEAN[[#This Row],[LineTotal]]&gt;0.3, "High", IF(Orders_CLEAN[[#This Row],[Profit]]/Orders_CLEAN[[#This Row],[LineTotal]]&gt;=0.15, "Medium", "Low")), "Quantity Error!")</f>
        <v>High</v>
      </c>
      <c r="V2991" s="8" t="str">
        <f>IF(COUNTIF(Returns[OrderID], Orders_CLEAN[[#This Row],[OrderID]])&gt;0, "Yes", "No")</f>
        <v>No</v>
      </c>
      <c r="W2991" s="19">
        <f>IF(Orders_CLEAN[[#This Row],[Returned]]="Yes",1,0)</f>
        <v>0</v>
      </c>
    </row>
    <row r="2992" spans="1:23" x14ac:dyDescent="0.2">
      <c r="A2992" t="s">
        <v>3972</v>
      </c>
      <c r="B2992" s="5">
        <v>45778</v>
      </c>
      <c r="C2992" s="5" t="str">
        <f>IF(Orders_CLEAN[[#This Row],[Quantity]]="", "Quantity Error!", "Q"&amp;ROUNDUP(MONTH(Orders_CLEAN[[#This Row],[OrderDate]])/3,0))</f>
        <v>Q2</v>
      </c>
      <c r="D2992" t="s">
        <v>434</v>
      </c>
      <c r="E2992" t="str">
        <f>_xlfn.XLOOKUP(Orders_CLEAN[[#This Row],[CustomerID]],Customers[CustomerID],Customers[CustomerName])</f>
        <v>Chantelle Khumalo</v>
      </c>
      <c r="F2992" t="s">
        <v>136</v>
      </c>
      <c r="G2992" t="str">
        <f>_xlfn.XLOOKUP(Orders_CLEAN[[#This Row],[ProductID]],Products[ProductID],Products[ProductName])</f>
        <v>Chairs Model 4</v>
      </c>
      <c r="H2992" t="str">
        <f>_xlfn.XLOOKUP(Orders_CLEAN[[#This Row],[ProductName]],Products[ProductName],Products[Category])</f>
        <v>Furniture</v>
      </c>
      <c r="I2992" s="6">
        <f>_xlfn.XLOOKUP(Orders_CLEAN[[#This Row],[ProductID]],Products[ProductID],Products[Cost])</f>
        <v>784.05</v>
      </c>
      <c r="J2992">
        <v>3</v>
      </c>
      <c r="K2992" s="6">
        <v>1700.53</v>
      </c>
      <c r="L2992" s="7">
        <v>0.1</v>
      </c>
      <c r="M2992" t="s">
        <v>27</v>
      </c>
      <c r="N2992" t="s">
        <v>31</v>
      </c>
      <c r="O2992" t="str">
        <f>_xlfn.XLOOKUP(Orders_CLEAN[[#This Row],[Region]],Region_lookup[RegionCode],Region_lookup[RegionName])</f>
        <v>Gauteng</v>
      </c>
      <c r="P2992" t="s">
        <v>52</v>
      </c>
      <c r="Q2992" t="str">
        <f>_xlfn.XLOOKUP(Orders_CLEAN[[#This Row],[EmployeeID]],Employees[EmployeeID],Employees[EmployeeName])</f>
        <v>Precious Mbatha</v>
      </c>
      <c r="R2992" s="8">
        <f>Orders_CLEAN[[#This Row],[Quantity]]*Orders_CLEAN[[#This Row],[UnitPrice]]*(1-Orders_CLEAN[[#This Row],[Discount]])</f>
        <v>4591.4310000000005</v>
      </c>
      <c r="S2992" s="8">
        <f>Orders_CLEAN[[#This Row],[Cost]]*Orders_CLEAN[[#This Row],[Quantity]]</f>
        <v>2352.1499999999996</v>
      </c>
      <c r="T2992" s="8">
        <f>Orders_CLEAN[[#This Row],[LineTotal]]-Orders_CLEAN[[#This Row],[LineCost]]</f>
        <v>2239.2810000000009</v>
      </c>
      <c r="U2992" s="8" t="str">
        <f>IFERROR(IF(Orders_CLEAN[[#This Row],[Profit]]/Orders_CLEAN[[#This Row],[LineTotal]]&gt;0.3, "High", IF(Orders_CLEAN[[#This Row],[Profit]]/Orders_CLEAN[[#This Row],[LineTotal]]&gt;=0.15, "Medium", "Low")), "Quantity Error!")</f>
        <v>High</v>
      </c>
      <c r="V2992" s="8" t="str">
        <f>IF(COUNTIF(Returns[OrderID], Orders_CLEAN[[#This Row],[OrderID]])&gt;0, "Yes", "No")</f>
        <v>No</v>
      </c>
      <c r="W2992" s="19">
        <f>IF(Orders_CLEAN[[#This Row],[Returned]]="Yes",1,0)</f>
        <v>0</v>
      </c>
    </row>
    <row r="2993" spans="1:23" x14ac:dyDescent="0.2">
      <c r="A2993" t="s">
        <v>3973</v>
      </c>
      <c r="B2993" s="5">
        <v>45562</v>
      </c>
      <c r="C2993" s="5" t="str">
        <f>IF(Orders_CLEAN[[#This Row],[Quantity]]="", "Quantity Error!", "Q"&amp;ROUNDUP(MONTH(Orders_CLEAN[[#This Row],[OrderDate]])/3,0))</f>
        <v>Q3</v>
      </c>
      <c r="D2993" t="s">
        <v>321</v>
      </c>
      <c r="E2993" t="str">
        <f>_xlfn.XLOOKUP(Orders_CLEAN[[#This Row],[CustomerID]],Customers[CustomerID],Customers[CustomerName])</f>
        <v>Nomvula Le Roux</v>
      </c>
      <c r="F2993" t="s">
        <v>181</v>
      </c>
      <c r="G2993" t="str">
        <f>_xlfn.XLOOKUP(Orders_CLEAN[[#This Row],[ProductID]],Products[ProductID],Products[ProductName])</f>
        <v>Envelopes Model 1</v>
      </c>
      <c r="H2993" t="str">
        <f>_xlfn.XLOOKUP(Orders_CLEAN[[#This Row],[ProductName]],Products[ProductName],Products[Category])</f>
        <v>Office Supplies</v>
      </c>
      <c r="I2993" s="6">
        <f>_xlfn.XLOOKUP(Orders_CLEAN[[#This Row],[ProductID]],Products[ProductID],Products[Cost])</f>
        <v>76.66</v>
      </c>
      <c r="J2993">
        <v>4</v>
      </c>
      <c r="K2993" s="6">
        <v>117.32</v>
      </c>
      <c r="L2993" s="7">
        <v>0.05</v>
      </c>
      <c r="M2993" t="s">
        <v>36</v>
      </c>
      <c r="N2993" t="s">
        <v>21</v>
      </c>
      <c r="O2993" t="str">
        <f>_xlfn.XLOOKUP(Orders_CLEAN[[#This Row],[Region]],Region_lookup[RegionCode],Region_lookup[RegionName])</f>
        <v>KwaZulu-Natal</v>
      </c>
      <c r="P2993" t="s">
        <v>97</v>
      </c>
      <c r="Q2993" t="str">
        <f>_xlfn.XLOOKUP(Orders_CLEAN[[#This Row],[EmployeeID]],Employees[EmployeeID],Employees[EmployeeName])</f>
        <v>Bongani Sithole</v>
      </c>
      <c r="R2993" s="8">
        <f>Orders_CLEAN[[#This Row],[Quantity]]*Orders_CLEAN[[#This Row],[UnitPrice]]*(1-Orders_CLEAN[[#This Row],[Discount]])</f>
        <v>445.81599999999997</v>
      </c>
      <c r="S2993" s="8">
        <f>Orders_CLEAN[[#This Row],[Cost]]*Orders_CLEAN[[#This Row],[Quantity]]</f>
        <v>306.64</v>
      </c>
      <c r="T2993" s="8">
        <f>Orders_CLEAN[[#This Row],[LineTotal]]-Orders_CLEAN[[#This Row],[LineCost]]</f>
        <v>139.17599999999999</v>
      </c>
      <c r="U2993" s="8" t="str">
        <f>IFERROR(IF(Orders_CLEAN[[#This Row],[Profit]]/Orders_CLEAN[[#This Row],[LineTotal]]&gt;0.3, "High", IF(Orders_CLEAN[[#This Row],[Profit]]/Orders_CLEAN[[#This Row],[LineTotal]]&gt;=0.15, "Medium", "Low")), "Quantity Error!")</f>
        <v>High</v>
      </c>
      <c r="V2993" s="8" t="str">
        <f>IF(COUNTIF(Returns[OrderID], Orders_CLEAN[[#This Row],[OrderID]])&gt;0, "Yes", "No")</f>
        <v>No</v>
      </c>
      <c r="W2993" s="19">
        <f>IF(Orders_CLEAN[[#This Row],[Returned]]="Yes",1,0)</f>
        <v>0</v>
      </c>
    </row>
    <row r="2994" spans="1:23" x14ac:dyDescent="0.2">
      <c r="A2994" t="s">
        <v>3975</v>
      </c>
      <c r="B2994" s="5">
        <v>45727</v>
      </c>
      <c r="C2994" s="5" t="str">
        <f>IF(Orders_CLEAN[[#This Row],[Quantity]]="", "Quantity Error!", "Q"&amp;ROUNDUP(MONTH(Orders_CLEAN[[#This Row],[OrderDate]])/3,0))</f>
        <v>Q1</v>
      </c>
      <c r="D2994" t="s">
        <v>259</v>
      </c>
      <c r="E2994" t="str">
        <f>_xlfn.XLOOKUP(Orders_CLEAN[[#This Row],[CustomerID]],Customers[CustomerID],Customers[CustomerName])</f>
        <v>Pieter Mahlangu</v>
      </c>
      <c r="F2994" t="s">
        <v>114</v>
      </c>
      <c r="G2994" t="str">
        <f>_xlfn.XLOOKUP(Orders_CLEAN[[#This Row],[ProductID]],Products[ProductID],Products[ProductName])</f>
        <v>Staplers Model 4</v>
      </c>
      <c r="H2994" t="str">
        <f>_xlfn.XLOOKUP(Orders_CLEAN[[#This Row],[ProductName]],Products[ProductName],Products[Category])</f>
        <v>Office Supplies</v>
      </c>
      <c r="I2994" s="6">
        <f>_xlfn.XLOOKUP(Orders_CLEAN[[#This Row],[ProductID]],Products[ProductID],Products[Cost])</f>
        <v>465.76</v>
      </c>
      <c r="J2994">
        <v>10</v>
      </c>
      <c r="K2994" s="6">
        <v>906.25</v>
      </c>
      <c r="L2994" s="7">
        <v>0</v>
      </c>
      <c r="M2994" t="s">
        <v>13</v>
      </c>
      <c r="N2994" t="s">
        <v>47</v>
      </c>
      <c r="O2994" t="str">
        <f>_xlfn.XLOOKUP(Orders_CLEAN[[#This Row],[Region]],Region_lookup[RegionCode],Region_lookup[RegionName])</f>
        <v>Eastern Cape</v>
      </c>
      <c r="P2994" t="s">
        <v>75</v>
      </c>
      <c r="Q2994" t="str">
        <f>_xlfn.XLOOKUP(Orders_CLEAN[[#This Row],[EmployeeID]],Employees[EmployeeID],Employees[EmployeeName])</f>
        <v>Francois Steyn</v>
      </c>
      <c r="R2994" s="8">
        <f>Orders_CLEAN[[#This Row],[Quantity]]*Orders_CLEAN[[#This Row],[UnitPrice]]*(1-Orders_CLEAN[[#This Row],[Discount]])</f>
        <v>9062.5</v>
      </c>
      <c r="S2994" s="8">
        <f>Orders_CLEAN[[#This Row],[Cost]]*Orders_CLEAN[[#This Row],[Quantity]]</f>
        <v>4657.6000000000004</v>
      </c>
      <c r="T2994" s="8">
        <f>Orders_CLEAN[[#This Row],[LineTotal]]-Orders_CLEAN[[#This Row],[LineCost]]</f>
        <v>4404.8999999999996</v>
      </c>
      <c r="U2994" s="8" t="str">
        <f>IFERROR(IF(Orders_CLEAN[[#This Row],[Profit]]/Orders_CLEAN[[#This Row],[LineTotal]]&gt;0.3, "High", IF(Orders_CLEAN[[#This Row],[Profit]]/Orders_CLEAN[[#This Row],[LineTotal]]&gt;=0.15, "Medium", "Low")), "Quantity Error!")</f>
        <v>High</v>
      </c>
      <c r="V2994" s="8" t="str">
        <f>IF(COUNTIF(Returns[OrderID], Orders_CLEAN[[#This Row],[OrderID]])&gt;0, "Yes", "No")</f>
        <v>No</v>
      </c>
      <c r="W2994" s="19">
        <f>IF(Orders_CLEAN[[#This Row],[Returned]]="Yes",1,0)</f>
        <v>0</v>
      </c>
    </row>
    <row r="2995" spans="1:23" x14ac:dyDescent="0.2">
      <c r="A2995" t="s">
        <v>3976</v>
      </c>
      <c r="B2995" s="5">
        <v>45340</v>
      </c>
      <c r="C2995" s="5" t="str">
        <f>IF(Orders_CLEAN[[#This Row],[Quantity]]="", "Quantity Error!", "Q"&amp;ROUNDUP(MONTH(Orders_CLEAN[[#This Row],[OrderDate]])/3,0))</f>
        <v>Q1</v>
      </c>
      <c r="D2995" t="s">
        <v>355</v>
      </c>
      <c r="E2995" t="str">
        <f>_xlfn.XLOOKUP(Orders_CLEAN[[#This Row],[CustomerID]],Customers[CustomerID],Customers[CustomerName])</f>
        <v>Pieter Joubert</v>
      </c>
      <c r="F2995" t="s">
        <v>181</v>
      </c>
      <c r="G2995" t="str">
        <f>_xlfn.XLOOKUP(Orders_CLEAN[[#This Row],[ProductID]],Products[ProductID],Products[ProductName])</f>
        <v>Envelopes Model 1</v>
      </c>
      <c r="H2995" t="str">
        <f>_xlfn.XLOOKUP(Orders_CLEAN[[#This Row],[ProductName]],Products[ProductName],Products[Category])</f>
        <v>Office Supplies</v>
      </c>
      <c r="I2995" s="6">
        <f>_xlfn.XLOOKUP(Orders_CLEAN[[#This Row],[ProductID]],Products[ProductID],Products[Cost])</f>
        <v>76.66</v>
      </c>
      <c r="J2995">
        <v>6</v>
      </c>
      <c r="K2995" s="6">
        <v>117.32</v>
      </c>
      <c r="L2995" s="7">
        <v>0</v>
      </c>
      <c r="M2995" t="s">
        <v>62</v>
      </c>
      <c r="N2995" t="s">
        <v>14</v>
      </c>
      <c r="O2995" t="str">
        <f>_xlfn.XLOOKUP(Orders_CLEAN[[#This Row],[Region]],Region_lookup[RegionCode],Region_lookup[RegionName])</f>
        <v>Western Cape</v>
      </c>
      <c r="P2995" t="s">
        <v>93</v>
      </c>
      <c r="Q2995" t="str">
        <f>_xlfn.XLOOKUP(Orders_CLEAN[[#This Row],[EmployeeID]],Employees[EmployeeID],Employees[EmployeeName])</f>
        <v>Anja Zulu</v>
      </c>
      <c r="R2995" s="8">
        <f>Orders_CLEAN[[#This Row],[Quantity]]*Orders_CLEAN[[#This Row],[UnitPrice]]*(1-Orders_CLEAN[[#This Row],[Discount]])</f>
        <v>703.92</v>
      </c>
      <c r="S2995" s="8">
        <f>Orders_CLEAN[[#This Row],[Cost]]*Orders_CLEAN[[#This Row],[Quantity]]</f>
        <v>459.96</v>
      </c>
      <c r="T2995" s="8">
        <f>Orders_CLEAN[[#This Row],[LineTotal]]-Orders_CLEAN[[#This Row],[LineCost]]</f>
        <v>243.95999999999998</v>
      </c>
      <c r="U2995" s="8" t="str">
        <f>IFERROR(IF(Orders_CLEAN[[#This Row],[Profit]]/Orders_CLEAN[[#This Row],[LineTotal]]&gt;0.3, "High", IF(Orders_CLEAN[[#This Row],[Profit]]/Orders_CLEAN[[#This Row],[LineTotal]]&gt;=0.15, "Medium", "Low")), "Quantity Error!")</f>
        <v>High</v>
      </c>
      <c r="V2995" s="8" t="str">
        <f>IF(COUNTIF(Returns[OrderID], Orders_CLEAN[[#This Row],[OrderID]])&gt;0, "Yes", "No")</f>
        <v>No</v>
      </c>
      <c r="W2995" s="19">
        <f>IF(Orders_CLEAN[[#This Row],[Returned]]="Yes",1,0)</f>
        <v>0</v>
      </c>
    </row>
    <row r="2996" spans="1:23" x14ac:dyDescent="0.2">
      <c r="A2996" t="s">
        <v>3977</v>
      </c>
      <c r="B2996" s="5">
        <v>45626</v>
      </c>
      <c r="C2996" s="5" t="str">
        <f>IF(Orders_CLEAN[[#This Row],[Quantity]]="", "Quantity Error!", "Q"&amp;ROUNDUP(MONTH(Orders_CLEAN[[#This Row],[OrderDate]])/3,0))</f>
        <v>Q4</v>
      </c>
      <c r="D2996" t="s">
        <v>303</v>
      </c>
      <c r="E2996" t="str">
        <f>_xlfn.XLOOKUP(Orders_CLEAN[[#This Row],[CustomerID]],Customers[CustomerID],Customers[CustomerName])</f>
        <v>Chantelle Pretorius</v>
      </c>
      <c r="F2996" t="s">
        <v>92</v>
      </c>
      <c r="G2996" t="str">
        <f>_xlfn.XLOOKUP(Orders_CLEAN[[#This Row],[ProductID]],Products[ProductID],Products[ProductName])</f>
        <v>Accessories Model 3</v>
      </c>
      <c r="H2996" t="str">
        <f>_xlfn.XLOOKUP(Orders_CLEAN[[#This Row],[ProductName]],Products[ProductName],Products[Category])</f>
        <v>Technology</v>
      </c>
      <c r="I2996" s="6">
        <f>_xlfn.XLOOKUP(Orders_CLEAN[[#This Row],[ProductID]],Products[ProductID],Products[Cost])</f>
        <v>357.49</v>
      </c>
      <c r="J2996">
        <v>10</v>
      </c>
      <c r="K2996" s="6">
        <v>769.69</v>
      </c>
      <c r="L2996" s="7">
        <v>0</v>
      </c>
      <c r="M2996" t="s">
        <v>27</v>
      </c>
      <c r="N2996" t="s">
        <v>14</v>
      </c>
      <c r="O2996" t="str">
        <f>_xlfn.XLOOKUP(Orders_CLEAN[[#This Row],[Region]],Region_lookup[RegionCode],Region_lookup[RegionName])</f>
        <v>Western Cape</v>
      </c>
      <c r="P2996" t="s">
        <v>15</v>
      </c>
      <c r="Q2996" t="str">
        <f>_xlfn.XLOOKUP(Orders_CLEAN[[#This Row],[EmployeeID]],Employees[EmployeeID],Employees[EmployeeName])</f>
        <v>Anja Fourie</v>
      </c>
      <c r="R2996" s="8">
        <f>Orders_CLEAN[[#This Row],[Quantity]]*Orders_CLEAN[[#This Row],[UnitPrice]]*(1-Orders_CLEAN[[#This Row],[Discount]])</f>
        <v>7696.9000000000005</v>
      </c>
      <c r="S2996" s="8">
        <f>Orders_CLEAN[[#This Row],[Cost]]*Orders_CLEAN[[#This Row],[Quantity]]</f>
        <v>3574.9</v>
      </c>
      <c r="T2996" s="8">
        <f>Orders_CLEAN[[#This Row],[LineTotal]]-Orders_CLEAN[[#This Row],[LineCost]]</f>
        <v>4122</v>
      </c>
      <c r="U2996" s="8" t="str">
        <f>IFERROR(IF(Orders_CLEAN[[#This Row],[Profit]]/Orders_CLEAN[[#This Row],[LineTotal]]&gt;0.3, "High", IF(Orders_CLEAN[[#This Row],[Profit]]/Orders_CLEAN[[#This Row],[LineTotal]]&gt;=0.15, "Medium", "Low")), "Quantity Error!")</f>
        <v>High</v>
      </c>
      <c r="V2996" s="8" t="str">
        <f>IF(COUNTIF(Returns[OrderID], Orders_CLEAN[[#This Row],[OrderID]])&gt;0, "Yes", "No")</f>
        <v>No</v>
      </c>
      <c r="W2996" s="19">
        <f>IF(Orders_CLEAN[[#This Row],[Returned]]="Yes",1,0)</f>
        <v>0</v>
      </c>
    </row>
    <row r="2997" spans="1:23" x14ac:dyDescent="0.2">
      <c r="A2997" t="s">
        <v>3979</v>
      </c>
      <c r="B2997" s="5">
        <v>45349</v>
      </c>
      <c r="C2997" s="5" t="str">
        <f>IF(Orders_CLEAN[[#This Row],[Quantity]]="", "Quantity Error!", "Q"&amp;ROUNDUP(MONTH(Orders_CLEAN[[#This Row],[OrderDate]])/3,0))</f>
        <v>Q1</v>
      </c>
      <c r="D2997" t="s">
        <v>29</v>
      </c>
      <c r="E2997" t="str">
        <f>_xlfn.XLOOKUP(Orders_CLEAN[[#This Row],[CustomerID]],Customers[CustomerID],Customers[CustomerName])</f>
        <v>Lerato Molefe</v>
      </c>
      <c r="F2997" t="s">
        <v>329</v>
      </c>
      <c r="G2997" t="str">
        <f>_xlfn.XLOOKUP(Orders_CLEAN[[#This Row],[ProductID]],Products[ProductID],Products[ProductName])</f>
        <v>Chairs Model 3</v>
      </c>
      <c r="H2997" t="str">
        <f>_xlfn.XLOOKUP(Orders_CLEAN[[#This Row],[ProductName]],Products[ProductName],Products[Category])</f>
        <v>Furniture</v>
      </c>
      <c r="I2997" s="6">
        <f>_xlfn.XLOOKUP(Orders_CLEAN[[#This Row],[ProductID]],Products[ProductID],Products[Cost])</f>
        <v>688.81</v>
      </c>
      <c r="J2997">
        <v>8</v>
      </c>
      <c r="K2997" s="6">
        <v>1334.92</v>
      </c>
      <c r="L2997" s="7">
        <v>0.15</v>
      </c>
      <c r="M2997" t="s">
        <v>62</v>
      </c>
      <c r="N2997" t="s">
        <v>31</v>
      </c>
      <c r="O2997" t="str">
        <f>_xlfn.XLOOKUP(Orders_CLEAN[[#This Row],[Region]],Region_lookup[RegionCode],Region_lookup[RegionName])</f>
        <v>Gauteng</v>
      </c>
      <c r="P2997" t="s">
        <v>32</v>
      </c>
      <c r="Q2997" t="str">
        <f>_xlfn.XLOOKUP(Orders_CLEAN[[#This Row],[EmployeeID]],Employees[EmployeeID],Employees[EmployeeName])</f>
        <v>Nomvula Mokoena</v>
      </c>
      <c r="R2997" s="8">
        <f>Orders_CLEAN[[#This Row],[Quantity]]*Orders_CLEAN[[#This Row],[UnitPrice]]*(1-Orders_CLEAN[[#This Row],[Discount]])</f>
        <v>9077.4560000000001</v>
      </c>
      <c r="S2997" s="8">
        <f>Orders_CLEAN[[#This Row],[Cost]]*Orders_CLEAN[[#This Row],[Quantity]]</f>
        <v>5510.48</v>
      </c>
      <c r="T2997" s="8">
        <f>Orders_CLEAN[[#This Row],[LineTotal]]-Orders_CLEAN[[#This Row],[LineCost]]</f>
        <v>3566.9760000000006</v>
      </c>
      <c r="U2997" s="8" t="str">
        <f>IFERROR(IF(Orders_CLEAN[[#This Row],[Profit]]/Orders_CLEAN[[#This Row],[LineTotal]]&gt;0.3, "High", IF(Orders_CLEAN[[#This Row],[Profit]]/Orders_CLEAN[[#This Row],[LineTotal]]&gt;=0.15, "Medium", "Low")), "Quantity Error!")</f>
        <v>High</v>
      </c>
      <c r="V2997" s="8" t="str">
        <f>IF(COUNTIF(Returns[OrderID], Orders_CLEAN[[#This Row],[OrderID]])&gt;0, "Yes", "No")</f>
        <v>No</v>
      </c>
      <c r="W2997" s="19">
        <f>IF(Orders_CLEAN[[#This Row],[Returned]]="Yes",1,0)</f>
        <v>0</v>
      </c>
    </row>
    <row r="2998" spans="1:23" x14ac:dyDescent="0.2">
      <c r="A2998" t="s">
        <v>3980</v>
      </c>
      <c r="B2998" s="5">
        <v>45616</v>
      </c>
      <c r="C2998" s="5" t="str">
        <f>IF(Orders_CLEAN[[#This Row],[Quantity]]="", "Quantity Error!", "Q"&amp;ROUNDUP(MONTH(Orders_CLEAN[[#This Row],[OrderDate]])/3,0))</f>
        <v>Q4</v>
      </c>
      <c r="D2998" t="s">
        <v>478</v>
      </c>
      <c r="E2998" t="str">
        <f>_xlfn.XLOOKUP(Orders_CLEAN[[#This Row],[CustomerID]],Customers[CustomerID],Customers[CustomerName])</f>
        <v>Nomvula Van Der Merwe</v>
      </c>
      <c r="F2998" t="s">
        <v>78</v>
      </c>
      <c r="G2998" t="str">
        <f>_xlfn.XLOOKUP(Orders_CLEAN[[#This Row],[ProductID]],Products[ProductID],Products[ProductName])</f>
        <v>Desks Model 3</v>
      </c>
      <c r="H2998" t="str">
        <f>_xlfn.XLOOKUP(Orders_CLEAN[[#This Row],[ProductName]],Products[ProductName],Products[Category])</f>
        <v>Furniture</v>
      </c>
      <c r="I2998" s="6">
        <f>_xlfn.XLOOKUP(Orders_CLEAN[[#This Row],[ProductID]],Products[ProductID],Products[Cost])</f>
        <v>388.07</v>
      </c>
      <c r="J2998">
        <v>10</v>
      </c>
      <c r="K2998" s="6">
        <v>782.41</v>
      </c>
      <c r="L2998" s="7">
        <v>0.1</v>
      </c>
      <c r="M2998" t="s">
        <v>36</v>
      </c>
      <c r="N2998" t="s">
        <v>31</v>
      </c>
      <c r="O2998" t="str">
        <f>_xlfn.XLOOKUP(Orders_CLEAN[[#This Row],[Region]],Region_lookup[RegionCode],Region_lookup[RegionName])</f>
        <v>Gauteng</v>
      </c>
      <c r="P2998" t="s">
        <v>43</v>
      </c>
      <c r="Q2998" t="str">
        <f>_xlfn.XLOOKUP(Orders_CLEAN[[#This Row],[EmployeeID]],Employees[EmployeeID],Employees[EmployeeName])</f>
        <v>Thabo Dlamini</v>
      </c>
      <c r="R2998" s="8">
        <f>Orders_CLEAN[[#This Row],[Quantity]]*Orders_CLEAN[[#This Row],[UnitPrice]]*(1-Orders_CLEAN[[#This Row],[Discount]])</f>
        <v>7041.69</v>
      </c>
      <c r="S2998" s="8">
        <f>Orders_CLEAN[[#This Row],[Cost]]*Orders_CLEAN[[#This Row],[Quantity]]</f>
        <v>3880.7</v>
      </c>
      <c r="T2998" s="8">
        <f>Orders_CLEAN[[#This Row],[LineTotal]]-Orders_CLEAN[[#This Row],[LineCost]]</f>
        <v>3160.99</v>
      </c>
      <c r="U2998" s="8" t="str">
        <f>IFERROR(IF(Orders_CLEAN[[#This Row],[Profit]]/Orders_CLEAN[[#This Row],[LineTotal]]&gt;0.3, "High", IF(Orders_CLEAN[[#This Row],[Profit]]/Orders_CLEAN[[#This Row],[LineTotal]]&gt;=0.15, "Medium", "Low")), "Quantity Error!")</f>
        <v>High</v>
      </c>
      <c r="V2998" s="8" t="str">
        <f>IF(COUNTIF(Returns[OrderID], Orders_CLEAN[[#This Row],[OrderID]])&gt;0, "Yes", "No")</f>
        <v>No</v>
      </c>
      <c r="W2998" s="19">
        <f>IF(Orders_CLEAN[[#This Row],[Returned]]="Yes",1,0)</f>
        <v>0</v>
      </c>
    </row>
    <row r="2999" spans="1:23" x14ac:dyDescent="0.2">
      <c r="A2999" t="s">
        <v>3981</v>
      </c>
      <c r="B2999" s="5">
        <v>45703</v>
      </c>
      <c r="C2999" s="5" t="str">
        <f>IF(Orders_CLEAN[[#This Row],[Quantity]]="", "Quantity Error!", "Q"&amp;ROUNDUP(MONTH(Orders_CLEAN[[#This Row],[OrderDate]])/3,0))</f>
        <v>Q1</v>
      </c>
      <c r="D2999" t="s">
        <v>40</v>
      </c>
      <c r="E2999" t="str">
        <f>_xlfn.XLOOKUP(Orders_CLEAN[[#This Row],[CustomerID]],Customers[CustomerID],Customers[CustomerName])</f>
        <v>Francois Coetzee</v>
      </c>
      <c r="F2999" t="s">
        <v>297</v>
      </c>
      <c r="G2999" t="str">
        <f>_xlfn.XLOOKUP(Orders_CLEAN[[#This Row],[ProductID]],Products[ProductID],Products[ProductName])</f>
        <v>Laptops Model 2</v>
      </c>
      <c r="H2999" t="str">
        <f>_xlfn.XLOOKUP(Orders_CLEAN[[#This Row],[ProductName]],Products[ProductName],Products[Category])</f>
        <v>Technology</v>
      </c>
      <c r="I2999" s="6">
        <f>_xlfn.XLOOKUP(Orders_CLEAN[[#This Row],[ProductID]],Products[ProductID],Products[Cost])</f>
        <v>55.26</v>
      </c>
      <c r="J2999">
        <v>11</v>
      </c>
      <c r="K2999" s="6">
        <v>112.32</v>
      </c>
      <c r="L2999" s="7">
        <v>0.2</v>
      </c>
      <c r="M2999" t="s">
        <v>36</v>
      </c>
      <c r="N2999" t="s">
        <v>31</v>
      </c>
      <c r="O2999" t="str">
        <f>_xlfn.XLOOKUP(Orders_CLEAN[[#This Row],[Region]],Region_lookup[RegionCode],Region_lookup[RegionName])</f>
        <v>Gauteng</v>
      </c>
      <c r="P2999" t="s">
        <v>32</v>
      </c>
      <c r="Q2999" t="str">
        <f>_xlfn.XLOOKUP(Orders_CLEAN[[#This Row],[EmployeeID]],Employees[EmployeeID],Employees[EmployeeName])</f>
        <v>Nomvula Mokoena</v>
      </c>
      <c r="R2999" s="8">
        <f>Orders_CLEAN[[#This Row],[Quantity]]*Orders_CLEAN[[#This Row],[UnitPrice]]*(1-Orders_CLEAN[[#This Row],[Discount]])</f>
        <v>988.41600000000005</v>
      </c>
      <c r="S2999" s="8">
        <f>Orders_CLEAN[[#This Row],[Cost]]*Orders_CLEAN[[#This Row],[Quantity]]</f>
        <v>607.86</v>
      </c>
      <c r="T2999" s="8">
        <f>Orders_CLEAN[[#This Row],[LineTotal]]-Orders_CLEAN[[#This Row],[LineCost]]</f>
        <v>380.55600000000004</v>
      </c>
      <c r="U2999" s="8" t="str">
        <f>IFERROR(IF(Orders_CLEAN[[#This Row],[Profit]]/Orders_CLEAN[[#This Row],[LineTotal]]&gt;0.3, "High", IF(Orders_CLEAN[[#This Row],[Profit]]/Orders_CLEAN[[#This Row],[LineTotal]]&gt;=0.15, "Medium", "Low")), "Quantity Error!")</f>
        <v>High</v>
      </c>
      <c r="V2999" s="8" t="str">
        <f>IF(COUNTIF(Returns[OrderID], Orders_CLEAN[[#This Row],[OrderID]])&gt;0, "Yes", "No")</f>
        <v>No</v>
      </c>
      <c r="W2999" s="19">
        <f>IF(Orders_CLEAN[[#This Row],[Returned]]="Yes",1,0)</f>
        <v>0</v>
      </c>
    </row>
    <row r="3000" spans="1:23" x14ac:dyDescent="0.2">
      <c r="A3000" t="s">
        <v>3982</v>
      </c>
      <c r="B3000" s="5">
        <v>45420</v>
      </c>
      <c r="C3000" s="5" t="str">
        <f>IF(Orders_CLEAN[[#This Row],[Quantity]]="", "Quantity Error!", "Q"&amp;ROUNDUP(MONTH(Orders_CLEAN[[#This Row],[OrderDate]])/3,0))</f>
        <v>Q2</v>
      </c>
      <c r="D3000" t="s">
        <v>570</v>
      </c>
      <c r="E3000" t="str">
        <f>_xlfn.XLOOKUP(Orders_CLEAN[[#This Row],[CustomerID]],Customers[CustomerID],Customers[CustomerName])</f>
        <v>Werner Joubert</v>
      </c>
      <c r="F3000" t="s">
        <v>162</v>
      </c>
      <c r="G3000" t="str">
        <f>_xlfn.XLOOKUP(Orders_CLEAN[[#This Row],[ProductID]],Products[ProductID],Products[ProductName])</f>
        <v>Chairs Model 1</v>
      </c>
      <c r="H3000" t="str">
        <f>_xlfn.XLOOKUP(Orders_CLEAN[[#This Row],[ProductName]],Products[ProductName],Products[Category])</f>
        <v>Furniture</v>
      </c>
      <c r="I3000" s="6">
        <f>_xlfn.XLOOKUP(Orders_CLEAN[[#This Row],[ProductID]],Products[ProductID],Products[Cost])</f>
        <v>96.56</v>
      </c>
      <c r="J3000">
        <v>7</v>
      </c>
      <c r="K3000" s="6">
        <v>209.03</v>
      </c>
      <c r="L3000" s="7">
        <v>0.15</v>
      </c>
      <c r="M3000" t="s">
        <v>27</v>
      </c>
      <c r="N3000" t="s">
        <v>21</v>
      </c>
      <c r="O3000" t="str">
        <f>_xlfn.XLOOKUP(Orders_CLEAN[[#This Row],[Region]],Region_lookup[RegionCode],Region_lookup[RegionName])</f>
        <v>KwaZulu-Natal</v>
      </c>
      <c r="P3000" t="s">
        <v>97</v>
      </c>
      <c r="Q3000" t="str">
        <f>_xlfn.XLOOKUP(Orders_CLEAN[[#This Row],[EmployeeID]],Employees[EmployeeID],Employees[EmployeeName])</f>
        <v>Bongani Sithole</v>
      </c>
      <c r="R3000" s="8">
        <f>Orders_CLEAN[[#This Row],[Quantity]]*Orders_CLEAN[[#This Row],[UnitPrice]]*(1-Orders_CLEAN[[#This Row],[Discount]])</f>
        <v>1243.7284999999999</v>
      </c>
      <c r="S3000" s="8">
        <f>Orders_CLEAN[[#This Row],[Cost]]*Orders_CLEAN[[#This Row],[Quantity]]</f>
        <v>675.92000000000007</v>
      </c>
      <c r="T3000" s="8">
        <f>Orders_CLEAN[[#This Row],[LineTotal]]-Orders_CLEAN[[#This Row],[LineCost]]</f>
        <v>567.80849999999987</v>
      </c>
      <c r="U3000" s="8" t="str">
        <f>IFERROR(IF(Orders_CLEAN[[#This Row],[Profit]]/Orders_CLEAN[[#This Row],[LineTotal]]&gt;0.3, "High", IF(Orders_CLEAN[[#This Row],[Profit]]/Orders_CLEAN[[#This Row],[LineTotal]]&gt;=0.15, "Medium", "Low")), "Quantity Error!")</f>
        <v>High</v>
      </c>
      <c r="V3000" s="8" t="str">
        <f>IF(COUNTIF(Returns[OrderID], Orders_CLEAN[[#This Row],[OrderID]])&gt;0, "Yes", "No")</f>
        <v>No</v>
      </c>
      <c r="W3000" s="19">
        <f>IF(Orders_CLEAN[[#This Row],[Returned]]="Yes",1,0)</f>
        <v>0</v>
      </c>
    </row>
    <row r="3001" spans="1:23" x14ac:dyDescent="0.2">
      <c r="A3001" t="s">
        <v>3983</v>
      </c>
      <c r="B3001" s="5">
        <v>45824</v>
      </c>
      <c r="C3001" s="5" t="str">
        <f>IF(Orders_CLEAN[[#This Row],[Quantity]]="", "Quantity Error!", "Q"&amp;ROUNDUP(MONTH(Orders_CLEAN[[#This Row],[OrderDate]])/3,0))</f>
        <v>Q2</v>
      </c>
      <c r="D3001" t="s">
        <v>268</v>
      </c>
      <c r="E3001" t="str">
        <f>_xlfn.XLOOKUP(Orders_CLEAN[[#This Row],[CustomerID]],Customers[CustomerID],Customers[CustomerName])</f>
        <v>Palesa Steyn</v>
      </c>
      <c r="F3001" t="s">
        <v>69</v>
      </c>
      <c r="G3001" t="str">
        <f>_xlfn.XLOOKUP(Orders_CLEAN[[#This Row],[ProductID]],Products[ProductID],Products[ProductName])</f>
        <v>Paper Model 2</v>
      </c>
      <c r="H3001" t="str">
        <f>_xlfn.XLOOKUP(Orders_CLEAN[[#This Row],[ProductName]],Products[ProductName],Products[Category])</f>
        <v>Office Supplies</v>
      </c>
      <c r="I3001" s="6">
        <f>_xlfn.XLOOKUP(Orders_CLEAN[[#This Row],[ProductID]],Products[ProductID],Products[Cost])</f>
        <v>461.98</v>
      </c>
      <c r="J3001">
        <v>11</v>
      </c>
      <c r="K3001" s="6">
        <v>1013.15</v>
      </c>
      <c r="L3001" s="7">
        <v>0</v>
      </c>
      <c r="M3001" t="s">
        <v>62</v>
      </c>
      <c r="N3001" t="s">
        <v>21</v>
      </c>
      <c r="O3001" t="str">
        <f>_xlfn.XLOOKUP(Orders_CLEAN[[#This Row],[Region]],Region_lookup[RegionCode],Region_lookup[RegionName])</f>
        <v>KwaZulu-Natal</v>
      </c>
      <c r="P3001" t="s">
        <v>170</v>
      </c>
      <c r="Q3001" t="str">
        <f>_xlfn.XLOOKUP(Orders_CLEAN[[#This Row],[EmployeeID]],Employees[EmployeeID],Employees[EmployeeName])</f>
        <v>Nomvula Le Roux</v>
      </c>
      <c r="R3001" s="8">
        <f>Orders_CLEAN[[#This Row],[Quantity]]*Orders_CLEAN[[#This Row],[UnitPrice]]*(1-Orders_CLEAN[[#This Row],[Discount]])</f>
        <v>11144.65</v>
      </c>
      <c r="S3001" s="8">
        <f>Orders_CLEAN[[#This Row],[Cost]]*Orders_CLEAN[[#This Row],[Quantity]]</f>
        <v>5081.7800000000007</v>
      </c>
      <c r="T3001" s="8">
        <f>Orders_CLEAN[[#This Row],[LineTotal]]-Orders_CLEAN[[#This Row],[LineCost]]</f>
        <v>6062.869999999999</v>
      </c>
      <c r="U3001" s="8" t="str">
        <f>IFERROR(IF(Orders_CLEAN[[#This Row],[Profit]]/Orders_CLEAN[[#This Row],[LineTotal]]&gt;0.3, "High", IF(Orders_CLEAN[[#This Row],[Profit]]/Orders_CLEAN[[#This Row],[LineTotal]]&gt;=0.15, "Medium", "Low")), "Quantity Error!")</f>
        <v>High</v>
      </c>
      <c r="V3001" s="8" t="str">
        <f>IF(COUNTIF(Returns[OrderID], Orders_CLEAN[[#This Row],[OrderID]])&gt;0, "Yes", "No")</f>
        <v>No</v>
      </c>
      <c r="W3001" s="19">
        <f>IF(Orders_CLEAN[[#This Row],[Returned]]="Yes",1,0)</f>
        <v>0</v>
      </c>
    </row>
    <row r="3002" spans="1:23" x14ac:dyDescent="0.2">
      <c r="A3002" t="s">
        <v>3984</v>
      </c>
      <c r="B3002" s="5">
        <v>45565</v>
      </c>
      <c r="C3002" s="5" t="str">
        <f>IF(Orders_CLEAN[[#This Row],[Quantity]]="", "Quantity Error!", "Q"&amp;ROUNDUP(MONTH(Orders_CLEAN[[#This Row],[OrderDate]])/3,0))</f>
        <v>Q3</v>
      </c>
      <c r="D3002" t="s">
        <v>288</v>
      </c>
      <c r="E3002" t="str">
        <f>_xlfn.XLOOKUP(Orders_CLEAN[[#This Row],[CustomerID]],Customers[CustomerID],Customers[CustomerName])</f>
        <v>Francois Pretorius</v>
      </c>
      <c r="F3002" t="s">
        <v>85</v>
      </c>
      <c r="G3002" t="str">
        <f>_xlfn.XLOOKUP(Orders_CLEAN[[#This Row],[ProductID]],Products[ProductID],Products[ProductName])</f>
        <v>Monitors Model 3</v>
      </c>
      <c r="H3002" t="str">
        <f>_xlfn.XLOOKUP(Orders_CLEAN[[#This Row],[ProductName]],Products[ProductName],Products[Category])</f>
        <v>Technology</v>
      </c>
      <c r="I3002" s="6">
        <f>_xlfn.XLOOKUP(Orders_CLEAN[[#This Row],[ProductID]],Products[ProductID],Products[Cost])</f>
        <v>710.37</v>
      </c>
      <c r="J3002">
        <v>1</v>
      </c>
      <c r="K3002" s="6">
        <v>979.52</v>
      </c>
      <c r="L3002" s="7">
        <v>0</v>
      </c>
      <c r="M3002" t="s">
        <v>62</v>
      </c>
      <c r="N3002" t="s">
        <v>21</v>
      </c>
      <c r="O3002" t="str">
        <f>_xlfn.XLOOKUP(Orders_CLEAN[[#This Row],[Region]],Region_lookup[RegionCode],Region_lookup[RegionName])</f>
        <v>KwaZulu-Natal</v>
      </c>
      <c r="P3002" t="s">
        <v>97</v>
      </c>
      <c r="Q3002" t="str">
        <f>_xlfn.XLOOKUP(Orders_CLEAN[[#This Row],[EmployeeID]],Employees[EmployeeID],Employees[EmployeeName])</f>
        <v>Bongani Sithole</v>
      </c>
      <c r="R3002" s="8">
        <f>Orders_CLEAN[[#This Row],[Quantity]]*Orders_CLEAN[[#This Row],[UnitPrice]]*(1-Orders_CLEAN[[#This Row],[Discount]])</f>
        <v>979.52</v>
      </c>
      <c r="S3002" s="8">
        <f>Orders_CLEAN[[#This Row],[Cost]]*Orders_CLEAN[[#This Row],[Quantity]]</f>
        <v>710.37</v>
      </c>
      <c r="T3002" s="8">
        <f>Orders_CLEAN[[#This Row],[LineTotal]]-Orders_CLEAN[[#This Row],[LineCost]]</f>
        <v>269.14999999999998</v>
      </c>
      <c r="U3002" s="8" t="str">
        <f>IFERROR(IF(Orders_CLEAN[[#This Row],[Profit]]/Orders_CLEAN[[#This Row],[LineTotal]]&gt;0.3, "High", IF(Orders_CLEAN[[#This Row],[Profit]]/Orders_CLEAN[[#This Row],[LineTotal]]&gt;=0.15, "Medium", "Low")), "Quantity Error!")</f>
        <v>Medium</v>
      </c>
      <c r="V3002" s="8" t="str">
        <f>IF(COUNTIF(Returns[OrderID], Orders_CLEAN[[#This Row],[OrderID]])&gt;0, "Yes", "No")</f>
        <v>Yes</v>
      </c>
      <c r="W3002" s="19">
        <f>IF(Orders_CLEAN[[#This Row],[Returned]]="Yes",1,0)</f>
        <v>1</v>
      </c>
    </row>
    <row r="3003" spans="1:23" x14ac:dyDescent="0.2">
      <c r="A3003" t="s">
        <v>3986</v>
      </c>
      <c r="B3003" s="5">
        <v>45441</v>
      </c>
      <c r="C3003" s="5" t="str">
        <f>IF(Orders_CLEAN[[#This Row],[Quantity]]="", "Quantity Error!", "Q"&amp;ROUNDUP(MONTH(Orders_CLEAN[[#This Row],[OrderDate]])/3,0))</f>
        <v>Q2</v>
      </c>
      <c r="D3003" t="s">
        <v>530</v>
      </c>
      <c r="E3003" t="str">
        <f>_xlfn.XLOOKUP(Orders_CLEAN[[#This Row],[CustomerID]],Customers[CustomerID],Customers[CustomerName])</f>
        <v>Aisha Botha</v>
      </c>
      <c r="F3003" t="s">
        <v>104</v>
      </c>
      <c r="G3003" t="str">
        <f>_xlfn.XLOOKUP(Orders_CLEAN[[#This Row],[ProductID]],Products[ProductID],Products[ProductName])</f>
        <v>Envelopes Model 4</v>
      </c>
      <c r="H3003" t="str">
        <f>_xlfn.XLOOKUP(Orders_CLEAN[[#This Row],[ProductName]],Products[ProductName],Products[Category])</f>
        <v>Office Supplies</v>
      </c>
      <c r="I3003" s="6">
        <f>_xlfn.XLOOKUP(Orders_CLEAN[[#This Row],[ProductID]],Products[ProductID],Products[Cost])</f>
        <v>777.33</v>
      </c>
      <c r="J3003">
        <v>3</v>
      </c>
      <c r="K3003" s="6">
        <v>1363.68</v>
      </c>
      <c r="L3003" s="7">
        <v>0.05</v>
      </c>
      <c r="M3003" t="s">
        <v>27</v>
      </c>
      <c r="N3003" t="s">
        <v>21</v>
      </c>
      <c r="O3003" t="str">
        <f>_xlfn.XLOOKUP(Orders_CLEAN[[#This Row],[Region]],Region_lookup[RegionCode],Region_lookup[RegionName])</f>
        <v>KwaZulu-Natal</v>
      </c>
      <c r="P3003" t="s">
        <v>97</v>
      </c>
      <c r="Q3003" t="str">
        <f>_xlfn.XLOOKUP(Orders_CLEAN[[#This Row],[EmployeeID]],Employees[EmployeeID],Employees[EmployeeName])</f>
        <v>Bongani Sithole</v>
      </c>
      <c r="R3003" s="8">
        <f>Orders_CLEAN[[#This Row],[Quantity]]*Orders_CLEAN[[#This Row],[UnitPrice]]*(1-Orders_CLEAN[[#This Row],[Discount]])</f>
        <v>3886.4879999999998</v>
      </c>
      <c r="S3003" s="8">
        <f>Orders_CLEAN[[#This Row],[Cost]]*Orders_CLEAN[[#This Row],[Quantity]]</f>
        <v>2331.9900000000002</v>
      </c>
      <c r="T3003" s="8">
        <f>Orders_CLEAN[[#This Row],[LineTotal]]-Orders_CLEAN[[#This Row],[LineCost]]</f>
        <v>1554.4979999999996</v>
      </c>
      <c r="U3003" s="8" t="str">
        <f>IFERROR(IF(Orders_CLEAN[[#This Row],[Profit]]/Orders_CLEAN[[#This Row],[LineTotal]]&gt;0.3, "High", IF(Orders_CLEAN[[#This Row],[Profit]]/Orders_CLEAN[[#This Row],[LineTotal]]&gt;=0.15, "Medium", "Low")), "Quantity Error!")</f>
        <v>High</v>
      </c>
      <c r="V3003" s="8" t="str">
        <f>IF(COUNTIF(Returns[OrderID], Orders_CLEAN[[#This Row],[OrderID]])&gt;0, "Yes", "No")</f>
        <v>No</v>
      </c>
      <c r="W3003" s="19">
        <f>IF(Orders_CLEAN[[#This Row],[Returned]]="Yes",1,0)</f>
        <v>0</v>
      </c>
    </row>
    <row r="3004" spans="1:23" x14ac:dyDescent="0.2">
      <c r="A3004" t="s">
        <v>3987</v>
      </c>
      <c r="B3004" s="5">
        <v>45585</v>
      </c>
      <c r="C3004" s="5" t="str">
        <f>IF(Orders_CLEAN[[#This Row],[Quantity]]="", "Quantity Error!", "Q"&amp;ROUNDUP(MONTH(Orders_CLEAN[[#This Row],[OrderDate]])/3,0))</f>
        <v>Q4</v>
      </c>
      <c r="D3004" t="s">
        <v>353</v>
      </c>
      <c r="E3004" t="str">
        <f>_xlfn.XLOOKUP(Orders_CLEAN[[#This Row],[CustomerID]],Customers[CustomerID],Customers[CustomerName])</f>
        <v>Sipho Joubert</v>
      </c>
      <c r="F3004" t="s">
        <v>104</v>
      </c>
      <c r="G3004" t="str">
        <f>_xlfn.XLOOKUP(Orders_CLEAN[[#This Row],[ProductID]],Products[ProductID],Products[ProductName])</f>
        <v>Envelopes Model 4</v>
      </c>
      <c r="H3004" t="str">
        <f>_xlfn.XLOOKUP(Orders_CLEAN[[#This Row],[ProductName]],Products[ProductName],Products[Category])</f>
        <v>Office Supplies</v>
      </c>
      <c r="I3004" s="6">
        <f>_xlfn.XLOOKUP(Orders_CLEAN[[#This Row],[ProductID]],Products[ProductID],Products[Cost])</f>
        <v>777.33</v>
      </c>
      <c r="J3004">
        <v>5</v>
      </c>
      <c r="K3004" s="6">
        <v>1363.68</v>
      </c>
      <c r="L3004" s="7">
        <v>0</v>
      </c>
      <c r="M3004" t="s">
        <v>13</v>
      </c>
      <c r="N3004" t="s">
        <v>21</v>
      </c>
      <c r="O3004" t="str">
        <f>_xlfn.XLOOKUP(Orders_CLEAN[[#This Row],[Region]],Region_lookup[RegionCode],Region_lookup[RegionName])</f>
        <v>KwaZulu-Natal</v>
      </c>
      <c r="P3004" t="s">
        <v>97</v>
      </c>
      <c r="Q3004" t="str">
        <f>_xlfn.XLOOKUP(Orders_CLEAN[[#This Row],[EmployeeID]],Employees[EmployeeID],Employees[EmployeeName])</f>
        <v>Bongani Sithole</v>
      </c>
      <c r="R3004" s="8">
        <f>Orders_CLEAN[[#This Row],[Quantity]]*Orders_CLEAN[[#This Row],[UnitPrice]]*(1-Orders_CLEAN[[#This Row],[Discount]])</f>
        <v>6818.4000000000005</v>
      </c>
      <c r="S3004" s="8">
        <f>Orders_CLEAN[[#This Row],[Cost]]*Orders_CLEAN[[#This Row],[Quantity]]</f>
        <v>3886.65</v>
      </c>
      <c r="T3004" s="8">
        <f>Orders_CLEAN[[#This Row],[LineTotal]]-Orders_CLEAN[[#This Row],[LineCost]]</f>
        <v>2931.7500000000005</v>
      </c>
      <c r="U3004" s="8" t="str">
        <f>IFERROR(IF(Orders_CLEAN[[#This Row],[Profit]]/Orders_CLEAN[[#This Row],[LineTotal]]&gt;0.3, "High", IF(Orders_CLEAN[[#This Row],[Profit]]/Orders_CLEAN[[#This Row],[LineTotal]]&gt;=0.15, "Medium", "Low")), "Quantity Error!")</f>
        <v>High</v>
      </c>
      <c r="V3004" s="8" t="str">
        <f>IF(COUNTIF(Returns[OrderID], Orders_CLEAN[[#This Row],[OrderID]])&gt;0, "Yes", "No")</f>
        <v>No</v>
      </c>
      <c r="W3004" s="19">
        <f>IF(Orders_CLEAN[[#This Row],[Returned]]="Yes",1,0)</f>
        <v>0</v>
      </c>
    </row>
    <row r="3005" spans="1:23" x14ac:dyDescent="0.2">
      <c r="A3005" t="s">
        <v>3989</v>
      </c>
      <c r="B3005" s="5">
        <v>45733</v>
      </c>
      <c r="C3005" s="5" t="str">
        <f>IF(Orders_CLEAN[[#This Row],[Quantity]]="", "Quantity Error!", "Q"&amp;ROUNDUP(MONTH(Orders_CLEAN[[#This Row],[OrderDate]])/3,0))</f>
        <v>Q1</v>
      </c>
      <c r="D3005" t="s">
        <v>574</v>
      </c>
      <c r="E3005" t="str">
        <f>_xlfn.XLOOKUP(Orders_CLEAN[[#This Row],[CustomerID]],Customers[CustomerID],Customers[CustomerName])</f>
        <v>Lerato Mbatha</v>
      </c>
      <c r="F3005" t="s">
        <v>19</v>
      </c>
      <c r="G3005" t="str">
        <f>_xlfn.XLOOKUP(Orders_CLEAN[[#This Row],[ProductID]],Products[ProductID],Products[ProductName])</f>
        <v>Accessories Model 4</v>
      </c>
      <c r="H3005" t="str">
        <f>_xlfn.XLOOKUP(Orders_CLEAN[[#This Row],[ProductName]],Products[ProductName],Products[Category])</f>
        <v>Technology</v>
      </c>
      <c r="I3005" s="6">
        <f>_xlfn.XLOOKUP(Orders_CLEAN[[#This Row],[ProductID]],Products[ProductID],Products[Cost])</f>
        <v>685.08</v>
      </c>
      <c r="J3005">
        <v>6</v>
      </c>
      <c r="K3005" s="6">
        <v>921.01</v>
      </c>
      <c r="L3005" s="7">
        <v>0</v>
      </c>
      <c r="M3005" t="s">
        <v>62</v>
      </c>
      <c r="N3005" t="s">
        <v>31</v>
      </c>
      <c r="O3005" t="str">
        <f>_xlfn.XLOOKUP(Orders_CLEAN[[#This Row],[Region]],Region_lookup[RegionCode],Region_lookup[RegionName])</f>
        <v>Gauteng</v>
      </c>
      <c r="P3005" t="s">
        <v>43</v>
      </c>
      <c r="Q3005" t="str">
        <f>_xlfn.XLOOKUP(Orders_CLEAN[[#This Row],[EmployeeID]],Employees[EmployeeID],Employees[EmployeeName])</f>
        <v>Thabo Dlamini</v>
      </c>
      <c r="R3005" s="8">
        <f>Orders_CLEAN[[#This Row],[Quantity]]*Orders_CLEAN[[#This Row],[UnitPrice]]*(1-Orders_CLEAN[[#This Row],[Discount]])</f>
        <v>5526.0599999999995</v>
      </c>
      <c r="S3005" s="8">
        <f>Orders_CLEAN[[#This Row],[Cost]]*Orders_CLEAN[[#This Row],[Quantity]]</f>
        <v>4110.4800000000005</v>
      </c>
      <c r="T3005" s="8">
        <f>Orders_CLEAN[[#This Row],[LineTotal]]-Orders_CLEAN[[#This Row],[LineCost]]</f>
        <v>1415.579999999999</v>
      </c>
      <c r="U3005" s="8" t="str">
        <f>IFERROR(IF(Orders_CLEAN[[#This Row],[Profit]]/Orders_CLEAN[[#This Row],[LineTotal]]&gt;0.3, "High", IF(Orders_CLEAN[[#This Row],[Profit]]/Orders_CLEAN[[#This Row],[LineTotal]]&gt;=0.15, "Medium", "Low")), "Quantity Error!")</f>
        <v>Medium</v>
      </c>
      <c r="V3005" s="8" t="str">
        <f>IF(COUNTIF(Returns[OrderID], Orders_CLEAN[[#This Row],[OrderID]])&gt;0, "Yes", "No")</f>
        <v>No</v>
      </c>
      <c r="W3005" s="19">
        <f>IF(Orders_CLEAN[[#This Row],[Returned]]="Yes",1,0)</f>
        <v>0</v>
      </c>
    </row>
    <row r="3006" spans="1:23" x14ac:dyDescent="0.2">
      <c r="A3006" t="s">
        <v>3990</v>
      </c>
      <c r="B3006" s="5">
        <v>45335</v>
      </c>
      <c r="C3006" s="5" t="str">
        <f>IF(Orders_CLEAN[[#This Row],[Quantity]]="", "Quantity Error!", "Q"&amp;ROUNDUP(MONTH(Orders_CLEAN[[#This Row],[OrderDate]])/3,0))</f>
        <v>Q1</v>
      </c>
      <c r="D3006" t="s">
        <v>18</v>
      </c>
      <c r="E3006" t="str">
        <f>_xlfn.XLOOKUP(Orders_CLEAN[[#This Row],[CustomerID]],Customers[CustomerID],Customers[CustomerName])</f>
        <v>Precious Ndlovu</v>
      </c>
      <c r="F3006" t="s">
        <v>41</v>
      </c>
      <c r="G3006" t="str">
        <f>_xlfn.XLOOKUP(Orders_CLEAN[[#This Row],[ProductID]],Products[ProductID],Products[ProductName])</f>
        <v>Pens Model 3</v>
      </c>
      <c r="H3006" t="str">
        <f>_xlfn.XLOOKUP(Orders_CLEAN[[#This Row],[ProductName]],Products[ProductName],Products[Category])</f>
        <v>Office Supplies</v>
      </c>
      <c r="I3006" s="6">
        <f>_xlfn.XLOOKUP(Orders_CLEAN[[#This Row],[ProductID]],Products[ProductID],Products[Cost])</f>
        <v>498.61</v>
      </c>
      <c r="J3006">
        <v>2</v>
      </c>
      <c r="K3006" s="6">
        <v>944.31</v>
      </c>
      <c r="L3006" s="7">
        <v>0.05</v>
      </c>
      <c r="M3006" t="s">
        <v>36</v>
      </c>
      <c r="N3006" t="s">
        <v>21</v>
      </c>
      <c r="O3006" t="str">
        <f>_xlfn.XLOOKUP(Orders_CLEAN[[#This Row],[Region]],Region_lookup[RegionCode],Region_lookup[RegionName])</f>
        <v>KwaZulu-Natal</v>
      </c>
      <c r="P3006" t="s">
        <v>97</v>
      </c>
      <c r="Q3006" t="str">
        <f>_xlfn.XLOOKUP(Orders_CLEAN[[#This Row],[EmployeeID]],Employees[EmployeeID],Employees[EmployeeName])</f>
        <v>Bongani Sithole</v>
      </c>
      <c r="R3006" s="8">
        <f>Orders_CLEAN[[#This Row],[Quantity]]*Orders_CLEAN[[#This Row],[UnitPrice]]*(1-Orders_CLEAN[[#This Row],[Discount]])</f>
        <v>1794.1889999999999</v>
      </c>
      <c r="S3006" s="8">
        <f>Orders_CLEAN[[#This Row],[Cost]]*Orders_CLEAN[[#This Row],[Quantity]]</f>
        <v>997.22</v>
      </c>
      <c r="T3006" s="8">
        <f>Orders_CLEAN[[#This Row],[LineTotal]]-Orders_CLEAN[[#This Row],[LineCost]]</f>
        <v>796.96899999999982</v>
      </c>
      <c r="U3006" s="8" t="str">
        <f>IFERROR(IF(Orders_CLEAN[[#This Row],[Profit]]/Orders_CLEAN[[#This Row],[LineTotal]]&gt;0.3, "High", IF(Orders_CLEAN[[#This Row],[Profit]]/Orders_CLEAN[[#This Row],[LineTotal]]&gt;=0.15, "Medium", "Low")), "Quantity Error!")</f>
        <v>High</v>
      </c>
      <c r="V3006" s="8" t="str">
        <f>IF(COUNTIF(Returns[OrderID], Orders_CLEAN[[#This Row],[OrderID]])&gt;0, "Yes", "No")</f>
        <v>No</v>
      </c>
      <c r="W3006" s="19">
        <f>IF(Orders_CLEAN[[#This Row],[Returned]]="Yes",1,0)</f>
        <v>0</v>
      </c>
    </row>
    <row r="3007" spans="1:23" x14ac:dyDescent="0.2">
      <c r="A3007" t="s">
        <v>3991</v>
      </c>
      <c r="B3007" s="5">
        <v>45656</v>
      </c>
      <c r="C3007" s="5" t="str">
        <f>IF(Orders_CLEAN[[#This Row],[Quantity]]="", "Quantity Error!", "Q"&amp;ROUNDUP(MONTH(Orders_CLEAN[[#This Row],[OrderDate]])/3,0))</f>
        <v>Q4</v>
      </c>
      <c r="D3007" t="s">
        <v>351</v>
      </c>
      <c r="E3007" t="str">
        <f>_xlfn.XLOOKUP(Orders_CLEAN[[#This Row],[CustomerID]],Customers[CustomerID],Customers[CustomerName])</f>
        <v>Riaan Joubert</v>
      </c>
      <c r="F3007" t="s">
        <v>81</v>
      </c>
      <c r="G3007" t="str">
        <f>_xlfn.XLOOKUP(Orders_CLEAN[[#This Row],[ProductID]],Products[ProductID],Products[ProductName])</f>
        <v>Envelopes Model 2</v>
      </c>
      <c r="H3007" t="str">
        <f>_xlfn.XLOOKUP(Orders_CLEAN[[#This Row],[ProductName]],Products[ProductName],Products[Category])</f>
        <v>Office Supplies</v>
      </c>
      <c r="I3007" s="6">
        <f>_xlfn.XLOOKUP(Orders_CLEAN[[#This Row],[ProductID]],Products[ProductID],Products[Cost])</f>
        <v>599.25</v>
      </c>
      <c r="J3007">
        <v>2</v>
      </c>
      <c r="K3007" s="6">
        <v>849.05</v>
      </c>
      <c r="L3007" s="7">
        <v>0</v>
      </c>
      <c r="M3007" t="s">
        <v>62</v>
      </c>
      <c r="N3007" t="s">
        <v>14</v>
      </c>
      <c r="O3007" t="str">
        <f>_xlfn.XLOOKUP(Orders_CLEAN[[#This Row],[Region]],Region_lookup[RegionCode],Region_lookup[RegionName])</f>
        <v>Western Cape</v>
      </c>
      <c r="P3007" t="s">
        <v>15</v>
      </c>
      <c r="Q3007" t="str">
        <f>_xlfn.XLOOKUP(Orders_CLEAN[[#This Row],[EmployeeID]],Employees[EmployeeID],Employees[EmployeeName])</f>
        <v>Anja Fourie</v>
      </c>
      <c r="R3007" s="8">
        <f>Orders_CLEAN[[#This Row],[Quantity]]*Orders_CLEAN[[#This Row],[UnitPrice]]*(1-Orders_CLEAN[[#This Row],[Discount]])</f>
        <v>1698.1</v>
      </c>
      <c r="S3007" s="8">
        <f>Orders_CLEAN[[#This Row],[Cost]]*Orders_CLEAN[[#This Row],[Quantity]]</f>
        <v>1198.5</v>
      </c>
      <c r="T3007" s="8">
        <f>Orders_CLEAN[[#This Row],[LineTotal]]-Orders_CLEAN[[#This Row],[LineCost]]</f>
        <v>499.59999999999991</v>
      </c>
      <c r="U3007" s="8" t="str">
        <f>IFERROR(IF(Orders_CLEAN[[#This Row],[Profit]]/Orders_CLEAN[[#This Row],[LineTotal]]&gt;0.3, "High", IF(Orders_CLEAN[[#This Row],[Profit]]/Orders_CLEAN[[#This Row],[LineTotal]]&gt;=0.15, "Medium", "Low")), "Quantity Error!")</f>
        <v>Medium</v>
      </c>
      <c r="V3007" s="8" t="str">
        <f>IF(COUNTIF(Returns[OrderID], Orders_CLEAN[[#This Row],[OrderID]])&gt;0, "Yes", "No")</f>
        <v>No</v>
      </c>
      <c r="W3007" s="19">
        <f>IF(Orders_CLEAN[[#This Row],[Returned]]="Yes",1,0)</f>
        <v>0</v>
      </c>
    </row>
    <row r="3008" spans="1:23" x14ac:dyDescent="0.2">
      <c r="A3008" t="s">
        <v>3992</v>
      </c>
      <c r="B3008" s="5">
        <v>45708</v>
      </c>
      <c r="C3008" s="5" t="str">
        <f>IF(Orders_CLEAN[[#This Row],[Quantity]]="", "Quantity Error!", "Q"&amp;ROUNDUP(MONTH(Orders_CLEAN[[#This Row],[OrderDate]])/3,0))</f>
        <v>Q1</v>
      </c>
      <c r="D3008" t="s">
        <v>994</v>
      </c>
      <c r="E3008" t="str">
        <f>_xlfn.XLOOKUP(Orders_CLEAN[[#This Row],[CustomerID]],Customers[CustomerID],Customers[CustomerName])</f>
        <v>Kagiso Van Der Merwe</v>
      </c>
      <c r="F3008" t="s">
        <v>231</v>
      </c>
      <c r="G3008" t="str">
        <f>_xlfn.XLOOKUP(Orders_CLEAN[[#This Row],[ProductID]],Products[ProductID],Products[ProductName])</f>
        <v>Accessories Model 2</v>
      </c>
      <c r="H3008" t="str">
        <f>_xlfn.XLOOKUP(Orders_CLEAN[[#This Row],[ProductName]],Products[ProductName],Products[Category])</f>
        <v>Technology</v>
      </c>
      <c r="I3008" s="6">
        <f>_xlfn.XLOOKUP(Orders_CLEAN[[#This Row],[ProductID]],Products[ProductID],Products[Cost])</f>
        <v>31.01</v>
      </c>
      <c r="J3008">
        <v>6</v>
      </c>
      <c r="K3008" s="6">
        <v>49.68</v>
      </c>
      <c r="L3008" s="7">
        <v>0.1</v>
      </c>
      <c r="M3008" t="s">
        <v>27</v>
      </c>
      <c r="N3008" t="s">
        <v>14</v>
      </c>
      <c r="O3008" t="str">
        <f>_xlfn.XLOOKUP(Orders_CLEAN[[#This Row],[Region]],Region_lookup[RegionCode],Region_lookup[RegionName])</f>
        <v>Western Cape</v>
      </c>
      <c r="P3008" t="s">
        <v>93</v>
      </c>
      <c r="Q3008" t="str">
        <f>_xlfn.XLOOKUP(Orders_CLEAN[[#This Row],[EmployeeID]],Employees[EmployeeID],Employees[EmployeeName])</f>
        <v>Anja Zulu</v>
      </c>
      <c r="R3008" s="8">
        <f>Orders_CLEAN[[#This Row],[Quantity]]*Orders_CLEAN[[#This Row],[UnitPrice]]*(1-Orders_CLEAN[[#This Row],[Discount]])</f>
        <v>268.27199999999999</v>
      </c>
      <c r="S3008" s="8">
        <f>Orders_CLEAN[[#This Row],[Cost]]*Orders_CLEAN[[#This Row],[Quantity]]</f>
        <v>186.06</v>
      </c>
      <c r="T3008" s="8">
        <f>Orders_CLEAN[[#This Row],[LineTotal]]-Orders_CLEAN[[#This Row],[LineCost]]</f>
        <v>82.211999999999989</v>
      </c>
      <c r="U3008" s="8" t="str">
        <f>IFERROR(IF(Orders_CLEAN[[#This Row],[Profit]]/Orders_CLEAN[[#This Row],[LineTotal]]&gt;0.3, "High", IF(Orders_CLEAN[[#This Row],[Profit]]/Orders_CLEAN[[#This Row],[LineTotal]]&gt;=0.15, "Medium", "Low")), "Quantity Error!")</f>
        <v>High</v>
      </c>
      <c r="V3008" s="8" t="str">
        <f>IF(COUNTIF(Returns[OrderID], Orders_CLEAN[[#This Row],[OrderID]])&gt;0, "Yes", "No")</f>
        <v>No</v>
      </c>
      <c r="W3008" s="19">
        <f>IF(Orders_CLEAN[[#This Row],[Returned]]="Yes",1,0)</f>
        <v>0</v>
      </c>
    </row>
    <row r="3009" spans="1:23" x14ac:dyDescent="0.2">
      <c r="A3009" t="s">
        <v>3993</v>
      </c>
      <c r="B3009" s="5">
        <v>45815</v>
      </c>
      <c r="C3009" s="5" t="str">
        <f>IF(Orders_CLEAN[[#This Row],[Quantity]]="", "Quantity Error!", "Q"&amp;ROUNDUP(MONTH(Orders_CLEAN[[#This Row],[OrderDate]])/3,0))</f>
        <v>Q2</v>
      </c>
      <c r="D3009" t="s">
        <v>328</v>
      </c>
      <c r="E3009" t="str">
        <f>_xlfn.XLOOKUP(Orders_CLEAN[[#This Row],[CustomerID]],Customers[CustomerID],Customers[CustomerName])</f>
        <v>Nomsa Ndlovu</v>
      </c>
      <c r="F3009" t="s">
        <v>85</v>
      </c>
      <c r="G3009" t="str">
        <f>_xlfn.XLOOKUP(Orders_CLEAN[[#This Row],[ProductID]],Products[ProductID],Products[ProductName])</f>
        <v>Monitors Model 3</v>
      </c>
      <c r="H3009" t="str">
        <f>_xlfn.XLOOKUP(Orders_CLEAN[[#This Row],[ProductName]],Products[ProductName],Products[Category])</f>
        <v>Technology</v>
      </c>
      <c r="I3009" s="6">
        <f>_xlfn.XLOOKUP(Orders_CLEAN[[#This Row],[ProductID]],Products[ProductID],Products[Cost])</f>
        <v>710.37</v>
      </c>
      <c r="J3009">
        <v>10</v>
      </c>
      <c r="K3009" s="6">
        <v>979.52</v>
      </c>
      <c r="L3009" s="7">
        <v>0</v>
      </c>
      <c r="M3009" t="s">
        <v>36</v>
      </c>
      <c r="N3009" t="s">
        <v>31</v>
      </c>
      <c r="O3009" t="str">
        <f>_xlfn.XLOOKUP(Orders_CLEAN[[#This Row],[Region]],Region_lookup[RegionCode],Region_lookup[RegionName])</f>
        <v>Gauteng</v>
      </c>
      <c r="P3009" t="s">
        <v>52</v>
      </c>
      <c r="Q3009" t="str">
        <f>_xlfn.XLOOKUP(Orders_CLEAN[[#This Row],[EmployeeID]],Employees[EmployeeID],Employees[EmployeeName])</f>
        <v>Precious Mbatha</v>
      </c>
      <c r="R3009" s="8">
        <f>Orders_CLEAN[[#This Row],[Quantity]]*Orders_CLEAN[[#This Row],[UnitPrice]]*(1-Orders_CLEAN[[#This Row],[Discount]])</f>
        <v>9795.2000000000007</v>
      </c>
      <c r="S3009" s="8">
        <f>Orders_CLEAN[[#This Row],[Cost]]*Orders_CLEAN[[#This Row],[Quantity]]</f>
        <v>7103.7</v>
      </c>
      <c r="T3009" s="8">
        <f>Orders_CLEAN[[#This Row],[LineTotal]]-Orders_CLEAN[[#This Row],[LineCost]]</f>
        <v>2691.5000000000009</v>
      </c>
      <c r="U3009" s="8" t="str">
        <f>IFERROR(IF(Orders_CLEAN[[#This Row],[Profit]]/Orders_CLEAN[[#This Row],[LineTotal]]&gt;0.3, "High", IF(Orders_CLEAN[[#This Row],[Profit]]/Orders_CLEAN[[#This Row],[LineTotal]]&gt;=0.15, "Medium", "Low")), "Quantity Error!")</f>
        <v>Medium</v>
      </c>
      <c r="V3009" s="8" t="str">
        <f>IF(COUNTIF(Returns[OrderID], Orders_CLEAN[[#This Row],[OrderID]])&gt;0, "Yes", "No")</f>
        <v>No</v>
      </c>
      <c r="W3009" s="19">
        <f>IF(Orders_CLEAN[[#This Row],[Returned]]="Yes",1,0)</f>
        <v>0</v>
      </c>
    </row>
    <row r="3010" spans="1:23" x14ac:dyDescent="0.2">
      <c r="A3010" t="s">
        <v>3994</v>
      </c>
      <c r="B3010" s="5">
        <v>45817</v>
      </c>
      <c r="C3010" s="5" t="str">
        <f>IF(Orders_CLEAN[[#This Row],[Quantity]]="", "Quantity Error!", "Q"&amp;ROUNDUP(MONTH(Orders_CLEAN[[#This Row],[OrderDate]])/3,0))</f>
        <v>Q2</v>
      </c>
      <c r="D3010" t="s">
        <v>103</v>
      </c>
      <c r="E3010" t="str">
        <f>_xlfn.XLOOKUP(Orders_CLEAN[[#This Row],[CustomerID]],Customers[CustomerID],Customers[CustomerName])</f>
        <v>Kagiso Khumalo</v>
      </c>
      <c r="F3010" t="s">
        <v>537</v>
      </c>
      <c r="G3010" t="str">
        <f>_xlfn.XLOOKUP(Orders_CLEAN[[#This Row],[ProductID]],Products[ProductID],Products[ProductName])</f>
        <v>Desks Model 4</v>
      </c>
      <c r="H3010" t="str">
        <f>_xlfn.XLOOKUP(Orders_CLEAN[[#This Row],[ProductName]],Products[ProductName],Products[Category])</f>
        <v>Furniture</v>
      </c>
      <c r="I3010" s="6">
        <f>_xlfn.XLOOKUP(Orders_CLEAN[[#This Row],[ProductID]],Products[ProductID],Products[Cost])</f>
        <v>598.51</v>
      </c>
      <c r="J3010">
        <v>10</v>
      </c>
      <c r="K3010" s="6">
        <v>940.73</v>
      </c>
      <c r="L3010" s="7">
        <v>0.1</v>
      </c>
      <c r="M3010" t="s">
        <v>13</v>
      </c>
      <c r="N3010" t="s">
        <v>21</v>
      </c>
      <c r="O3010" t="str">
        <f>_xlfn.XLOOKUP(Orders_CLEAN[[#This Row],[Region]],Region_lookup[RegionCode],Region_lookup[RegionName])</f>
        <v>KwaZulu-Natal</v>
      </c>
      <c r="P3010" t="s">
        <v>97</v>
      </c>
      <c r="Q3010" t="str">
        <f>_xlfn.XLOOKUP(Orders_CLEAN[[#This Row],[EmployeeID]],Employees[EmployeeID],Employees[EmployeeName])</f>
        <v>Bongani Sithole</v>
      </c>
      <c r="R3010" s="8">
        <f>Orders_CLEAN[[#This Row],[Quantity]]*Orders_CLEAN[[#This Row],[UnitPrice]]*(1-Orders_CLEAN[[#This Row],[Discount]])</f>
        <v>8466.57</v>
      </c>
      <c r="S3010" s="8">
        <f>Orders_CLEAN[[#This Row],[Cost]]*Orders_CLEAN[[#This Row],[Quantity]]</f>
        <v>5985.1</v>
      </c>
      <c r="T3010" s="8">
        <f>Orders_CLEAN[[#This Row],[LineTotal]]-Orders_CLEAN[[#This Row],[LineCost]]</f>
        <v>2481.4699999999993</v>
      </c>
      <c r="U3010" s="8" t="str">
        <f>IFERROR(IF(Orders_CLEAN[[#This Row],[Profit]]/Orders_CLEAN[[#This Row],[LineTotal]]&gt;0.3, "High", IF(Orders_CLEAN[[#This Row],[Profit]]/Orders_CLEAN[[#This Row],[LineTotal]]&gt;=0.15, "Medium", "Low")), "Quantity Error!")</f>
        <v>Medium</v>
      </c>
      <c r="V3010" s="8" t="str">
        <f>IF(COUNTIF(Returns[OrderID], Orders_CLEAN[[#This Row],[OrderID]])&gt;0, "Yes", "No")</f>
        <v>No</v>
      </c>
      <c r="W3010" s="19">
        <f>IF(Orders_CLEAN[[#This Row],[Returned]]="Yes",1,0)</f>
        <v>0</v>
      </c>
    </row>
    <row r="3011" spans="1:23" x14ac:dyDescent="0.2">
      <c r="A3011" t="s">
        <v>3995</v>
      </c>
      <c r="B3011" s="5">
        <v>45741</v>
      </c>
      <c r="C3011" s="5" t="str">
        <f>IF(Orders_CLEAN[[#This Row],[Quantity]]="", "Quantity Error!", "Q"&amp;ROUNDUP(MONTH(Orders_CLEAN[[#This Row],[OrderDate]])/3,0))</f>
        <v>Q1</v>
      </c>
      <c r="D3011" t="s">
        <v>103</v>
      </c>
      <c r="E3011" t="str">
        <f>_xlfn.XLOOKUP(Orders_CLEAN[[#This Row],[CustomerID]],Customers[CustomerID],Customers[CustomerName])</f>
        <v>Kagiso Khumalo</v>
      </c>
      <c r="F3011" t="s">
        <v>269</v>
      </c>
      <c r="G3011" t="str">
        <f>_xlfn.XLOOKUP(Orders_CLEAN[[#This Row],[ProductID]],Products[ProductID],Products[ProductName])</f>
        <v>Binders Model 1</v>
      </c>
      <c r="H3011" t="str">
        <f>_xlfn.XLOOKUP(Orders_CLEAN[[#This Row],[ProductName]],Products[ProductName],Products[Category])</f>
        <v>Office Supplies</v>
      </c>
      <c r="I3011" s="6">
        <f>_xlfn.XLOOKUP(Orders_CLEAN[[#This Row],[ProductID]],Products[ProductID],Products[Cost])</f>
        <v>454.91</v>
      </c>
      <c r="J3011">
        <v>2</v>
      </c>
      <c r="K3011" s="6">
        <v>865.02</v>
      </c>
      <c r="L3011" s="7">
        <v>0.15</v>
      </c>
      <c r="M3011" t="s">
        <v>27</v>
      </c>
      <c r="N3011" t="s">
        <v>21</v>
      </c>
      <c r="O3011" t="str">
        <f>_xlfn.XLOOKUP(Orders_CLEAN[[#This Row],[Region]],Region_lookup[RegionCode],Region_lookup[RegionName])</f>
        <v>KwaZulu-Natal</v>
      </c>
      <c r="P3011" t="s">
        <v>97</v>
      </c>
      <c r="Q3011" t="str">
        <f>_xlfn.XLOOKUP(Orders_CLEAN[[#This Row],[EmployeeID]],Employees[EmployeeID],Employees[EmployeeName])</f>
        <v>Bongani Sithole</v>
      </c>
      <c r="R3011" s="8">
        <f>Orders_CLEAN[[#This Row],[Quantity]]*Orders_CLEAN[[#This Row],[UnitPrice]]*(1-Orders_CLEAN[[#This Row],[Discount]])</f>
        <v>1470.5339999999999</v>
      </c>
      <c r="S3011" s="8">
        <f>Orders_CLEAN[[#This Row],[Cost]]*Orders_CLEAN[[#This Row],[Quantity]]</f>
        <v>909.82</v>
      </c>
      <c r="T3011" s="8">
        <f>Orders_CLEAN[[#This Row],[LineTotal]]-Orders_CLEAN[[#This Row],[LineCost]]</f>
        <v>560.71399999999983</v>
      </c>
      <c r="U3011" s="8" t="str">
        <f>IFERROR(IF(Orders_CLEAN[[#This Row],[Profit]]/Orders_CLEAN[[#This Row],[LineTotal]]&gt;0.3, "High", IF(Orders_CLEAN[[#This Row],[Profit]]/Orders_CLEAN[[#This Row],[LineTotal]]&gt;=0.15, "Medium", "Low")), "Quantity Error!")</f>
        <v>High</v>
      </c>
      <c r="V3011" s="8" t="str">
        <f>IF(COUNTIF(Returns[OrderID], Orders_CLEAN[[#This Row],[OrderID]])&gt;0, "Yes", "No")</f>
        <v>No</v>
      </c>
      <c r="W3011" s="19">
        <f>IF(Orders_CLEAN[[#This Row],[Returned]]="Yes",1,0)</f>
        <v>0</v>
      </c>
    </row>
    <row r="3012" spans="1:23" x14ac:dyDescent="0.2">
      <c r="A3012" t="s">
        <v>3996</v>
      </c>
      <c r="B3012" s="5">
        <v>45444</v>
      </c>
      <c r="C3012" s="5" t="str">
        <f>IF(Orders_CLEAN[[#This Row],[Quantity]]="", "Quantity Error!", "Q"&amp;ROUNDUP(MONTH(Orders_CLEAN[[#This Row],[OrderDate]])/3,0))</f>
        <v>Q2</v>
      </c>
      <c r="D3012" t="s">
        <v>362</v>
      </c>
      <c r="E3012" t="str">
        <f>_xlfn.XLOOKUP(Orders_CLEAN[[#This Row],[CustomerID]],Customers[CustomerID],Customers[CustomerName])</f>
        <v>Palesa Venter</v>
      </c>
      <c r="F3012" t="s">
        <v>144</v>
      </c>
      <c r="G3012" t="str">
        <f>_xlfn.XLOOKUP(Orders_CLEAN[[#This Row],[ProductID]],Products[ProductID],Products[ProductName])</f>
        <v>Bookcases Model 1</v>
      </c>
      <c r="H3012" t="str">
        <f>_xlfn.XLOOKUP(Orders_CLEAN[[#This Row],[ProductName]],Products[ProductName],Products[Category])</f>
        <v>Furniture</v>
      </c>
      <c r="I3012" s="6">
        <f>_xlfn.XLOOKUP(Orders_CLEAN[[#This Row],[ProductID]],Products[ProductID],Products[Cost])</f>
        <v>644.65</v>
      </c>
      <c r="J3012">
        <v>1</v>
      </c>
      <c r="K3012" s="6">
        <v>1029.82</v>
      </c>
      <c r="L3012" s="7">
        <v>0</v>
      </c>
      <c r="M3012" t="s">
        <v>36</v>
      </c>
      <c r="N3012" t="s">
        <v>21</v>
      </c>
      <c r="O3012" t="str">
        <f>_xlfn.XLOOKUP(Orders_CLEAN[[#This Row],[Region]],Region_lookup[RegionCode],Region_lookup[RegionName])</f>
        <v>KwaZulu-Natal</v>
      </c>
      <c r="P3012" t="s">
        <v>170</v>
      </c>
      <c r="Q3012" t="str">
        <f>_xlfn.XLOOKUP(Orders_CLEAN[[#This Row],[EmployeeID]],Employees[EmployeeID],Employees[EmployeeName])</f>
        <v>Nomvula Le Roux</v>
      </c>
      <c r="R3012" s="8">
        <f>Orders_CLEAN[[#This Row],[Quantity]]*Orders_CLEAN[[#This Row],[UnitPrice]]*(1-Orders_CLEAN[[#This Row],[Discount]])</f>
        <v>1029.82</v>
      </c>
      <c r="S3012" s="8">
        <f>Orders_CLEAN[[#This Row],[Cost]]*Orders_CLEAN[[#This Row],[Quantity]]</f>
        <v>644.65</v>
      </c>
      <c r="T3012" s="8">
        <f>Orders_CLEAN[[#This Row],[LineTotal]]-Orders_CLEAN[[#This Row],[LineCost]]</f>
        <v>385.16999999999996</v>
      </c>
      <c r="U3012" s="8" t="str">
        <f>IFERROR(IF(Orders_CLEAN[[#This Row],[Profit]]/Orders_CLEAN[[#This Row],[LineTotal]]&gt;0.3, "High", IF(Orders_CLEAN[[#This Row],[Profit]]/Orders_CLEAN[[#This Row],[LineTotal]]&gt;=0.15, "Medium", "Low")), "Quantity Error!")</f>
        <v>High</v>
      </c>
      <c r="V3012" s="8" t="str">
        <f>IF(COUNTIF(Returns[OrderID], Orders_CLEAN[[#This Row],[OrderID]])&gt;0, "Yes", "No")</f>
        <v>No</v>
      </c>
      <c r="W3012" s="19">
        <f>IF(Orders_CLEAN[[#This Row],[Returned]]="Yes",1,0)</f>
        <v>0</v>
      </c>
    </row>
    <row r="3013" spans="1:23" x14ac:dyDescent="0.2">
      <c r="A3013" t="s">
        <v>3997</v>
      </c>
      <c r="B3013" s="5">
        <v>45639</v>
      </c>
      <c r="C3013" s="5" t="str">
        <f>IF(Orders_CLEAN[[#This Row],[Quantity]]="", "Quantity Error!", "Q"&amp;ROUNDUP(MONTH(Orders_CLEAN[[#This Row],[OrderDate]])/3,0))</f>
        <v>Q4</v>
      </c>
      <c r="D3013" t="s">
        <v>110</v>
      </c>
      <c r="E3013" t="str">
        <f>_xlfn.XLOOKUP(Orders_CLEAN[[#This Row],[CustomerID]],Customers[CustomerID],Customers[CustomerName])</f>
        <v>Nomvula Khumalo</v>
      </c>
      <c r="F3013" t="s">
        <v>155</v>
      </c>
      <c r="G3013" t="str">
        <f>_xlfn.XLOOKUP(Orders_CLEAN[[#This Row],[ProductID]],Products[ProductID],Products[ProductName])</f>
        <v>Monitors Model 1</v>
      </c>
      <c r="H3013" t="str">
        <f>_xlfn.XLOOKUP(Orders_CLEAN[[#This Row],[ProductName]],Products[ProductName],Products[Category])</f>
        <v>Technology</v>
      </c>
      <c r="I3013" s="6">
        <f>_xlfn.XLOOKUP(Orders_CLEAN[[#This Row],[ProductID]],Products[ProductID],Products[Cost])</f>
        <v>757.28</v>
      </c>
      <c r="J3013">
        <v>8</v>
      </c>
      <c r="K3013" s="6">
        <v>1165.56</v>
      </c>
      <c r="L3013" s="7">
        <v>0.2</v>
      </c>
      <c r="M3013" t="s">
        <v>27</v>
      </c>
      <c r="N3013" t="s">
        <v>21</v>
      </c>
      <c r="O3013" t="str">
        <f>_xlfn.XLOOKUP(Orders_CLEAN[[#This Row],[Region]],Region_lookup[RegionCode],Region_lookup[RegionName])</f>
        <v>KwaZulu-Natal</v>
      </c>
      <c r="P3013" t="s">
        <v>170</v>
      </c>
      <c r="Q3013" t="str">
        <f>_xlfn.XLOOKUP(Orders_CLEAN[[#This Row],[EmployeeID]],Employees[EmployeeID],Employees[EmployeeName])</f>
        <v>Nomvula Le Roux</v>
      </c>
      <c r="R3013" s="8">
        <f>Orders_CLEAN[[#This Row],[Quantity]]*Orders_CLEAN[[#This Row],[UnitPrice]]*(1-Orders_CLEAN[[#This Row],[Discount]])</f>
        <v>7459.5839999999998</v>
      </c>
      <c r="S3013" s="8">
        <f>Orders_CLEAN[[#This Row],[Cost]]*Orders_CLEAN[[#This Row],[Quantity]]</f>
        <v>6058.24</v>
      </c>
      <c r="T3013" s="8">
        <f>Orders_CLEAN[[#This Row],[LineTotal]]-Orders_CLEAN[[#This Row],[LineCost]]</f>
        <v>1401.3440000000001</v>
      </c>
      <c r="U3013" s="8" t="str">
        <f>IFERROR(IF(Orders_CLEAN[[#This Row],[Profit]]/Orders_CLEAN[[#This Row],[LineTotal]]&gt;0.3, "High", IF(Orders_CLEAN[[#This Row],[Profit]]/Orders_CLEAN[[#This Row],[LineTotal]]&gt;=0.15, "Medium", "Low")), "Quantity Error!")</f>
        <v>Medium</v>
      </c>
      <c r="V3013" s="8" t="str">
        <f>IF(COUNTIF(Returns[OrderID], Orders_CLEAN[[#This Row],[OrderID]])&gt;0, "Yes", "No")</f>
        <v>No</v>
      </c>
      <c r="W3013" s="19">
        <f>IF(Orders_CLEAN[[#This Row],[Returned]]="Yes",1,0)</f>
        <v>0</v>
      </c>
    </row>
    <row r="3014" spans="1:23" x14ac:dyDescent="0.2">
      <c r="A3014" t="s">
        <v>3998</v>
      </c>
      <c r="B3014" s="5">
        <v>45298</v>
      </c>
      <c r="C3014" s="5" t="str">
        <f>IF(Orders_CLEAN[[#This Row],[Quantity]]="", "Quantity Error!", "Q"&amp;ROUNDUP(MONTH(Orders_CLEAN[[#This Row],[OrderDate]])/3,0))</f>
        <v>Q1</v>
      </c>
      <c r="D3014" t="s">
        <v>259</v>
      </c>
      <c r="E3014" t="str">
        <f>_xlfn.XLOOKUP(Orders_CLEAN[[#This Row],[CustomerID]],Customers[CustomerID],Customers[CustomerName])</f>
        <v>Pieter Mahlangu</v>
      </c>
      <c r="F3014" t="s">
        <v>41</v>
      </c>
      <c r="G3014" t="str">
        <f>_xlfn.XLOOKUP(Orders_CLEAN[[#This Row],[ProductID]],Products[ProductID],Products[ProductName])</f>
        <v>Pens Model 3</v>
      </c>
      <c r="H3014" t="str">
        <f>_xlfn.XLOOKUP(Orders_CLEAN[[#This Row],[ProductName]],Products[ProductName],Products[Category])</f>
        <v>Office Supplies</v>
      </c>
      <c r="I3014" s="6">
        <f>_xlfn.XLOOKUP(Orders_CLEAN[[#This Row],[ProductID]],Products[ProductID],Products[Cost])</f>
        <v>498.61</v>
      </c>
      <c r="J3014">
        <v>3</v>
      </c>
      <c r="K3014" s="6">
        <v>944.31</v>
      </c>
      <c r="L3014" s="7">
        <v>0</v>
      </c>
      <c r="M3014" t="s">
        <v>13</v>
      </c>
      <c r="N3014" t="s">
        <v>47</v>
      </c>
      <c r="O3014" t="str">
        <f>_xlfn.XLOOKUP(Orders_CLEAN[[#This Row],[Region]],Region_lookup[RegionCode],Region_lookup[RegionName])</f>
        <v>Eastern Cape</v>
      </c>
      <c r="P3014" t="s">
        <v>58</v>
      </c>
      <c r="Q3014" t="str">
        <f>_xlfn.XLOOKUP(Orders_CLEAN[[#This Row],[EmployeeID]],Employees[EmployeeID],Employees[EmployeeName])</f>
        <v>Palesa Steyn</v>
      </c>
      <c r="R3014" s="8">
        <f>Orders_CLEAN[[#This Row],[Quantity]]*Orders_CLEAN[[#This Row],[UnitPrice]]*(1-Orders_CLEAN[[#This Row],[Discount]])</f>
        <v>2832.93</v>
      </c>
      <c r="S3014" s="8">
        <f>Orders_CLEAN[[#This Row],[Cost]]*Orders_CLEAN[[#This Row],[Quantity]]</f>
        <v>1495.83</v>
      </c>
      <c r="T3014" s="8">
        <f>Orders_CLEAN[[#This Row],[LineTotal]]-Orders_CLEAN[[#This Row],[LineCost]]</f>
        <v>1337.1</v>
      </c>
      <c r="U3014" s="8" t="str">
        <f>IFERROR(IF(Orders_CLEAN[[#This Row],[Profit]]/Orders_CLEAN[[#This Row],[LineTotal]]&gt;0.3, "High", IF(Orders_CLEAN[[#This Row],[Profit]]/Orders_CLEAN[[#This Row],[LineTotal]]&gt;=0.15, "Medium", "Low")), "Quantity Error!")</f>
        <v>High</v>
      </c>
      <c r="V3014" s="8" t="str">
        <f>IF(COUNTIF(Returns[OrderID], Orders_CLEAN[[#This Row],[OrderID]])&gt;0, "Yes", "No")</f>
        <v>No</v>
      </c>
      <c r="W3014" s="19">
        <f>IF(Orders_CLEAN[[#This Row],[Returned]]="Yes",1,0)</f>
        <v>0</v>
      </c>
    </row>
    <row r="3015" spans="1:23" x14ac:dyDescent="0.2">
      <c r="A3015" t="s">
        <v>3999</v>
      </c>
      <c r="B3015" s="5">
        <v>45547</v>
      </c>
      <c r="C3015" s="5" t="str">
        <f>IF(Orders_CLEAN[[#This Row],[Quantity]]="", "Quantity Error!", "Q"&amp;ROUNDUP(MONTH(Orders_CLEAN[[#This Row],[OrderDate]])/3,0))</f>
        <v>Q3</v>
      </c>
      <c r="D3015" t="s">
        <v>904</v>
      </c>
      <c r="E3015" t="str">
        <f>_xlfn.XLOOKUP(Orders_CLEAN[[#This Row],[CustomerID]],Customers[CustomerID],Customers[CustomerName])</f>
        <v>Elmarie Pretorius</v>
      </c>
      <c r="F3015" t="s">
        <v>537</v>
      </c>
      <c r="G3015" t="str">
        <f>_xlfn.XLOOKUP(Orders_CLEAN[[#This Row],[ProductID]],Products[ProductID],Products[ProductName])</f>
        <v>Desks Model 4</v>
      </c>
      <c r="H3015" t="str">
        <f>_xlfn.XLOOKUP(Orders_CLEAN[[#This Row],[ProductName]],Products[ProductName],Products[Category])</f>
        <v>Furniture</v>
      </c>
      <c r="I3015" s="6">
        <f>_xlfn.XLOOKUP(Orders_CLEAN[[#This Row],[ProductID]],Products[ProductID],Products[Cost])</f>
        <v>598.51</v>
      </c>
      <c r="J3015">
        <v>4</v>
      </c>
      <c r="K3015" s="6">
        <v>940.73</v>
      </c>
      <c r="L3015" s="7">
        <v>0</v>
      </c>
      <c r="M3015" t="s">
        <v>13</v>
      </c>
      <c r="N3015" t="s">
        <v>21</v>
      </c>
      <c r="O3015" t="str">
        <f>_xlfn.XLOOKUP(Orders_CLEAN[[#This Row],[Region]],Region_lookup[RegionCode],Region_lookup[RegionName])</f>
        <v>KwaZulu-Natal</v>
      </c>
      <c r="P3015" t="s">
        <v>97</v>
      </c>
      <c r="Q3015" t="str">
        <f>_xlfn.XLOOKUP(Orders_CLEAN[[#This Row],[EmployeeID]],Employees[EmployeeID],Employees[EmployeeName])</f>
        <v>Bongani Sithole</v>
      </c>
      <c r="R3015" s="8">
        <f>Orders_CLEAN[[#This Row],[Quantity]]*Orders_CLEAN[[#This Row],[UnitPrice]]*(1-Orders_CLEAN[[#This Row],[Discount]])</f>
        <v>3762.92</v>
      </c>
      <c r="S3015" s="8">
        <f>Orders_CLEAN[[#This Row],[Cost]]*Orders_CLEAN[[#This Row],[Quantity]]</f>
        <v>2394.04</v>
      </c>
      <c r="T3015" s="8">
        <f>Orders_CLEAN[[#This Row],[LineTotal]]-Orders_CLEAN[[#This Row],[LineCost]]</f>
        <v>1368.88</v>
      </c>
      <c r="U3015" s="8" t="str">
        <f>IFERROR(IF(Orders_CLEAN[[#This Row],[Profit]]/Orders_CLEAN[[#This Row],[LineTotal]]&gt;0.3, "High", IF(Orders_CLEAN[[#This Row],[Profit]]/Orders_CLEAN[[#This Row],[LineTotal]]&gt;=0.15, "Medium", "Low")), "Quantity Error!")</f>
        <v>High</v>
      </c>
      <c r="V3015" s="8" t="str">
        <f>IF(COUNTIF(Returns[OrderID], Orders_CLEAN[[#This Row],[OrderID]])&gt;0, "Yes", "No")</f>
        <v>No</v>
      </c>
      <c r="W3015" s="19">
        <f>IF(Orders_CLEAN[[#This Row],[Returned]]="Yes",1,0)</f>
        <v>0</v>
      </c>
    </row>
    <row r="3016" spans="1:23" x14ac:dyDescent="0.2">
      <c r="A3016" t="s">
        <v>4001</v>
      </c>
      <c r="B3016" s="5">
        <v>45515</v>
      </c>
      <c r="C3016" s="5" t="str">
        <f>IF(Orders_CLEAN[[#This Row],[Quantity]]="", "Quantity Error!", "Q"&amp;ROUNDUP(MONTH(Orders_CLEAN[[#This Row],[OrderDate]])/3,0))</f>
        <v>Q3</v>
      </c>
      <c r="D3016" t="s">
        <v>392</v>
      </c>
      <c r="E3016" t="str">
        <f>_xlfn.XLOOKUP(Orders_CLEAN[[#This Row],[CustomerID]],Customers[CustomerID],Customers[CustomerName])</f>
        <v>Johan Fourie</v>
      </c>
      <c r="F3016" t="s">
        <v>329</v>
      </c>
      <c r="G3016" t="str">
        <f>_xlfn.XLOOKUP(Orders_CLEAN[[#This Row],[ProductID]],Products[ProductID],Products[ProductName])</f>
        <v>Chairs Model 3</v>
      </c>
      <c r="H3016" t="str">
        <f>_xlfn.XLOOKUP(Orders_CLEAN[[#This Row],[ProductName]],Products[ProductName],Products[Category])</f>
        <v>Furniture</v>
      </c>
      <c r="I3016" s="6">
        <f>_xlfn.XLOOKUP(Orders_CLEAN[[#This Row],[ProductID]],Products[ProductID],Products[Cost])</f>
        <v>688.81</v>
      </c>
      <c r="J3016">
        <v>9</v>
      </c>
      <c r="K3016" s="6">
        <v>1334.92</v>
      </c>
      <c r="L3016" s="7">
        <v>0</v>
      </c>
      <c r="M3016" t="s">
        <v>27</v>
      </c>
      <c r="N3016" t="s">
        <v>47</v>
      </c>
      <c r="O3016" t="str">
        <f>_xlfn.XLOOKUP(Orders_CLEAN[[#This Row],[Region]],Region_lookup[RegionCode],Region_lookup[RegionName])</f>
        <v>Eastern Cape</v>
      </c>
      <c r="P3016" t="s">
        <v>58</v>
      </c>
      <c r="Q3016" t="str">
        <f>_xlfn.XLOOKUP(Orders_CLEAN[[#This Row],[EmployeeID]],Employees[EmployeeID],Employees[EmployeeName])</f>
        <v>Palesa Steyn</v>
      </c>
      <c r="R3016" s="8">
        <f>Orders_CLEAN[[#This Row],[Quantity]]*Orders_CLEAN[[#This Row],[UnitPrice]]*(1-Orders_CLEAN[[#This Row],[Discount]])</f>
        <v>12014.28</v>
      </c>
      <c r="S3016" s="8">
        <f>Orders_CLEAN[[#This Row],[Cost]]*Orders_CLEAN[[#This Row],[Quantity]]</f>
        <v>6199.2899999999991</v>
      </c>
      <c r="T3016" s="8">
        <f>Orders_CLEAN[[#This Row],[LineTotal]]-Orders_CLEAN[[#This Row],[LineCost]]</f>
        <v>5814.9900000000016</v>
      </c>
      <c r="U3016" s="8" t="str">
        <f>IFERROR(IF(Orders_CLEAN[[#This Row],[Profit]]/Orders_CLEAN[[#This Row],[LineTotal]]&gt;0.3, "High", IF(Orders_CLEAN[[#This Row],[Profit]]/Orders_CLEAN[[#This Row],[LineTotal]]&gt;=0.15, "Medium", "Low")), "Quantity Error!")</f>
        <v>High</v>
      </c>
      <c r="V3016" s="8" t="str">
        <f>IF(COUNTIF(Returns[OrderID], Orders_CLEAN[[#This Row],[OrderID]])&gt;0, "Yes", "No")</f>
        <v>No</v>
      </c>
      <c r="W3016" s="19">
        <f>IF(Orders_CLEAN[[#This Row],[Returned]]="Yes",1,0)</f>
        <v>0</v>
      </c>
    </row>
    <row r="3017" spans="1:23" x14ac:dyDescent="0.2">
      <c r="A3017" t="s">
        <v>4003</v>
      </c>
      <c r="B3017" s="5">
        <v>45533</v>
      </c>
      <c r="C3017" s="5" t="str">
        <f>IF(Orders_CLEAN[[#This Row],[Quantity]]="", "Quantity Error!", "Q"&amp;ROUNDUP(MONTH(Orders_CLEAN[[#This Row],[OrderDate]])/3,0))</f>
        <v>Q3</v>
      </c>
      <c r="D3017" t="s">
        <v>187</v>
      </c>
      <c r="E3017" t="str">
        <f>_xlfn.XLOOKUP(Orders_CLEAN[[#This Row],[CustomerID]],Customers[CustomerID],Customers[CustomerName])</f>
        <v>Pieter Joubert</v>
      </c>
      <c r="F3017" t="s">
        <v>413</v>
      </c>
      <c r="G3017" t="str">
        <f>_xlfn.XLOOKUP(Orders_CLEAN[[#This Row],[ProductID]],Products[ProductID],Products[ProductName])</f>
        <v>Monitors Model 4</v>
      </c>
      <c r="H3017" t="str">
        <f>_xlfn.XLOOKUP(Orders_CLEAN[[#This Row],[ProductName]],Products[ProductName],Products[Category])</f>
        <v>Technology</v>
      </c>
      <c r="I3017" s="6">
        <f>_xlfn.XLOOKUP(Orders_CLEAN[[#This Row],[ProductID]],Products[ProductID],Products[Cost])</f>
        <v>365.65</v>
      </c>
      <c r="J3017">
        <v>8</v>
      </c>
      <c r="K3017" s="6">
        <v>689.97</v>
      </c>
      <c r="L3017" s="7">
        <v>0</v>
      </c>
      <c r="M3017" t="s">
        <v>27</v>
      </c>
      <c r="N3017" t="s">
        <v>14</v>
      </c>
      <c r="O3017" t="str">
        <f>_xlfn.XLOOKUP(Orders_CLEAN[[#This Row],[Region]],Region_lookup[RegionCode],Region_lookup[RegionName])</f>
        <v>Western Cape</v>
      </c>
      <c r="P3017" t="s">
        <v>93</v>
      </c>
      <c r="Q3017" t="str">
        <f>_xlfn.XLOOKUP(Orders_CLEAN[[#This Row],[EmployeeID]],Employees[EmployeeID],Employees[EmployeeName])</f>
        <v>Anja Zulu</v>
      </c>
      <c r="R3017" s="8">
        <f>Orders_CLEAN[[#This Row],[Quantity]]*Orders_CLEAN[[#This Row],[UnitPrice]]*(1-Orders_CLEAN[[#This Row],[Discount]])</f>
        <v>5519.76</v>
      </c>
      <c r="S3017" s="8">
        <f>Orders_CLEAN[[#This Row],[Cost]]*Orders_CLEAN[[#This Row],[Quantity]]</f>
        <v>2925.2</v>
      </c>
      <c r="T3017" s="8">
        <f>Orders_CLEAN[[#This Row],[LineTotal]]-Orders_CLEAN[[#This Row],[LineCost]]</f>
        <v>2594.5600000000004</v>
      </c>
      <c r="U3017" s="8" t="str">
        <f>IFERROR(IF(Orders_CLEAN[[#This Row],[Profit]]/Orders_CLEAN[[#This Row],[LineTotal]]&gt;0.3, "High", IF(Orders_CLEAN[[#This Row],[Profit]]/Orders_CLEAN[[#This Row],[LineTotal]]&gt;=0.15, "Medium", "Low")), "Quantity Error!")</f>
        <v>High</v>
      </c>
      <c r="V3017" s="8" t="str">
        <f>IF(COUNTIF(Returns[OrderID], Orders_CLEAN[[#This Row],[OrderID]])&gt;0, "Yes", "No")</f>
        <v>No</v>
      </c>
      <c r="W3017" s="19">
        <f>IF(Orders_CLEAN[[#This Row],[Returned]]="Yes",1,0)</f>
        <v>0</v>
      </c>
    </row>
    <row r="3018" spans="1:23" x14ac:dyDescent="0.2">
      <c r="A3018" t="s">
        <v>4004</v>
      </c>
      <c r="B3018" s="5">
        <v>45743</v>
      </c>
      <c r="C3018" s="5" t="str">
        <f>IF(Orders_CLEAN[[#This Row],[Quantity]]="", "Quantity Error!", "Q"&amp;ROUNDUP(MONTH(Orders_CLEAN[[#This Row],[OrderDate]])/3,0))</f>
        <v>Q1</v>
      </c>
      <c r="D3018" t="s">
        <v>268</v>
      </c>
      <c r="E3018" t="str">
        <f>_xlfn.XLOOKUP(Orders_CLEAN[[#This Row],[CustomerID]],Customers[CustomerID],Customers[CustomerName])</f>
        <v>Palesa Steyn</v>
      </c>
      <c r="F3018" t="s">
        <v>195</v>
      </c>
      <c r="G3018" t="str">
        <f>_xlfn.XLOOKUP(Orders_CLEAN[[#This Row],[ProductID]],Products[ProductID],Products[ProductName])</f>
        <v>Printers Model 2</v>
      </c>
      <c r="H3018" t="str">
        <f>_xlfn.XLOOKUP(Orders_CLEAN[[#This Row],[ProductName]],Products[ProductName],Products[Category])</f>
        <v>Technology</v>
      </c>
      <c r="I3018" s="6">
        <f>_xlfn.XLOOKUP(Orders_CLEAN[[#This Row],[ProductID]],Products[ProductID],Products[Cost])</f>
        <v>338.21</v>
      </c>
      <c r="J3018">
        <v>8</v>
      </c>
      <c r="K3018" s="6">
        <v>661.25</v>
      </c>
      <c r="L3018" s="7">
        <v>0.1</v>
      </c>
      <c r="M3018" t="s">
        <v>62</v>
      </c>
      <c r="N3018" t="s">
        <v>21</v>
      </c>
      <c r="O3018" t="str">
        <f>_xlfn.XLOOKUP(Orders_CLEAN[[#This Row],[Region]],Region_lookup[RegionCode],Region_lookup[RegionName])</f>
        <v>KwaZulu-Natal</v>
      </c>
      <c r="P3018" t="s">
        <v>22</v>
      </c>
      <c r="Q3018" t="str">
        <f>_xlfn.XLOOKUP(Orders_CLEAN[[#This Row],[EmployeeID]],Employees[EmployeeID],Employees[EmployeeName])</f>
        <v>Thabo Le Roux</v>
      </c>
      <c r="R3018" s="8">
        <f>Orders_CLEAN[[#This Row],[Quantity]]*Orders_CLEAN[[#This Row],[UnitPrice]]*(1-Orders_CLEAN[[#This Row],[Discount]])</f>
        <v>4761</v>
      </c>
      <c r="S3018" s="8">
        <f>Orders_CLEAN[[#This Row],[Cost]]*Orders_CLEAN[[#This Row],[Quantity]]</f>
        <v>2705.68</v>
      </c>
      <c r="T3018" s="8">
        <f>Orders_CLEAN[[#This Row],[LineTotal]]-Orders_CLEAN[[#This Row],[LineCost]]</f>
        <v>2055.3200000000002</v>
      </c>
      <c r="U3018" s="8" t="str">
        <f>IFERROR(IF(Orders_CLEAN[[#This Row],[Profit]]/Orders_CLEAN[[#This Row],[LineTotal]]&gt;0.3, "High", IF(Orders_CLEAN[[#This Row],[Profit]]/Orders_CLEAN[[#This Row],[LineTotal]]&gt;=0.15, "Medium", "Low")), "Quantity Error!")</f>
        <v>High</v>
      </c>
      <c r="V3018" s="8" t="str">
        <f>IF(COUNTIF(Returns[OrderID], Orders_CLEAN[[#This Row],[OrderID]])&gt;0, "Yes", "No")</f>
        <v>No</v>
      </c>
      <c r="W3018" s="19">
        <f>IF(Orders_CLEAN[[#This Row],[Returned]]="Yes",1,0)</f>
        <v>0</v>
      </c>
    </row>
    <row r="3019" spans="1:23" x14ac:dyDescent="0.2">
      <c r="A3019" t="s">
        <v>4005</v>
      </c>
      <c r="B3019" s="5">
        <v>45753</v>
      </c>
      <c r="C3019" s="5" t="str">
        <f>IF(Orders_CLEAN[[#This Row],[Quantity]]="", "Quantity Error!", "Q"&amp;ROUNDUP(MONTH(Orders_CLEAN[[#This Row],[OrderDate]])/3,0))</f>
        <v>Q2</v>
      </c>
      <c r="D3019" t="s">
        <v>574</v>
      </c>
      <c r="E3019" t="str">
        <f>_xlfn.XLOOKUP(Orders_CLEAN[[#This Row],[CustomerID]],Customers[CustomerID],Customers[CustomerName])</f>
        <v>Lerato Mbatha</v>
      </c>
      <c r="F3019" t="s">
        <v>155</v>
      </c>
      <c r="G3019" t="str">
        <f>_xlfn.XLOOKUP(Orders_CLEAN[[#This Row],[ProductID]],Products[ProductID],Products[ProductName])</f>
        <v>Monitors Model 1</v>
      </c>
      <c r="H3019" t="str">
        <f>_xlfn.XLOOKUP(Orders_CLEAN[[#This Row],[ProductName]],Products[ProductName],Products[Category])</f>
        <v>Technology</v>
      </c>
      <c r="I3019" s="6">
        <f>_xlfn.XLOOKUP(Orders_CLEAN[[#This Row],[ProductID]],Products[ProductID],Products[Cost])</f>
        <v>757.28</v>
      </c>
      <c r="J3019">
        <v>11</v>
      </c>
      <c r="K3019" s="6">
        <v>1165.56</v>
      </c>
      <c r="L3019" s="7">
        <v>0</v>
      </c>
      <c r="M3019" t="s">
        <v>36</v>
      </c>
      <c r="N3019" t="s">
        <v>31</v>
      </c>
      <c r="O3019" t="str">
        <f>_xlfn.XLOOKUP(Orders_CLEAN[[#This Row],[Region]],Region_lookup[RegionCode],Region_lookup[RegionName])</f>
        <v>Gauteng</v>
      </c>
      <c r="P3019" t="s">
        <v>43</v>
      </c>
      <c r="Q3019" t="str">
        <f>_xlfn.XLOOKUP(Orders_CLEAN[[#This Row],[EmployeeID]],Employees[EmployeeID],Employees[EmployeeName])</f>
        <v>Thabo Dlamini</v>
      </c>
      <c r="R3019" s="8">
        <f>Orders_CLEAN[[#This Row],[Quantity]]*Orders_CLEAN[[#This Row],[UnitPrice]]*(1-Orders_CLEAN[[#This Row],[Discount]])</f>
        <v>12821.16</v>
      </c>
      <c r="S3019" s="8">
        <f>Orders_CLEAN[[#This Row],[Cost]]*Orders_CLEAN[[#This Row],[Quantity]]</f>
        <v>8330.08</v>
      </c>
      <c r="T3019" s="8">
        <f>Orders_CLEAN[[#This Row],[LineTotal]]-Orders_CLEAN[[#This Row],[LineCost]]</f>
        <v>4491.08</v>
      </c>
      <c r="U3019" s="8" t="str">
        <f>IFERROR(IF(Orders_CLEAN[[#This Row],[Profit]]/Orders_CLEAN[[#This Row],[LineTotal]]&gt;0.3, "High", IF(Orders_CLEAN[[#This Row],[Profit]]/Orders_CLEAN[[#This Row],[LineTotal]]&gt;=0.15, "Medium", "Low")), "Quantity Error!")</f>
        <v>High</v>
      </c>
      <c r="V3019" s="8" t="str">
        <f>IF(COUNTIF(Returns[OrderID], Orders_CLEAN[[#This Row],[OrderID]])&gt;0, "Yes", "No")</f>
        <v>No</v>
      </c>
      <c r="W3019" s="19">
        <f>IF(Orders_CLEAN[[#This Row],[Returned]]="Yes",1,0)</f>
        <v>0</v>
      </c>
    </row>
    <row r="3020" spans="1:23" x14ac:dyDescent="0.2">
      <c r="A3020" t="s">
        <v>4006</v>
      </c>
      <c r="B3020" s="5">
        <v>45732</v>
      </c>
      <c r="C3020" s="5" t="str">
        <f>IF(Orders_CLEAN[[#This Row],[Quantity]]="", "Quantity Error!", "Q"&amp;ROUNDUP(MONTH(Orders_CLEAN[[#This Row],[OrderDate]])/3,0))</f>
        <v>Q1</v>
      </c>
      <c r="D3020" t="s">
        <v>326</v>
      </c>
      <c r="E3020" t="str">
        <f>_xlfn.XLOOKUP(Orders_CLEAN[[#This Row],[CustomerID]],Customers[CustomerID],Customers[CustomerName])</f>
        <v>Nomsa Molefe</v>
      </c>
      <c r="F3020" t="s">
        <v>12</v>
      </c>
      <c r="G3020" t="str">
        <f>_xlfn.XLOOKUP(Orders_CLEAN[[#This Row],[ProductID]],Products[ProductID],Products[ProductName])</f>
        <v>Printers Model 3</v>
      </c>
      <c r="H3020" t="str">
        <f>_xlfn.XLOOKUP(Orders_CLEAN[[#This Row],[ProductName]],Products[ProductName],Products[Category])</f>
        <v>Technology</v>
      </c>
      <c r="I3020" s="6">
        <f>_xlfn.XLOOKUP(Orders_CLEAN[[#This Row],[ProductID]],Products[ProductID],Products[Cost])</f>
        <v>127.85</v>
      </c>
      <c r="J3020">
        <v>2</v>
      </c>
      <c r="K3020" s="6">
        <v>210.2</v>
      </c>
      <c r="L3020" s="7">
        <v>0.15</v>
      </c>
      <c r="M3020" t="s">
        <v>27</v>
      </c>
      <c r="N3020" t="s">
        <v>21</v>
      </c>
      <c r="O3020" t="str">
        <f>_xlfn.XLOOKUP(Orders_CLEAN[[#This Row],[Region]],Region_lookup[RegionCode],Region_lookup[RegionName])</f>
        <v>KwaZulu-Natal</v>
      </c>
      <c r="P3020" t="s">
        <v>170</v>
      </c>
      <c r="Q3020" t="str">
        <f>_xlfn.XLOOKUP(Orders_CLEAN[[#This Row],[EmployeeID]],Employees[EmployeeID],Employees[EmployeeName])</f>
        <v>Nomvula Le Roux</v>
      </c>
      <c r="R3020" s="8">
        <f>Orders_CLEAN[[#This Row],[Quantity]]*Orders_CLEAN[[#This Row],[UnitPrice]]*(1-Orders_CLEAN[[#This Row],[Discount]])</f>
        <v>357.34</v>
      </c>
      <c r="S3020" s="8">
        <f>Orders_CLEAN[[#This Row],[Cost]]*Orders_CLEAN[[#This Row],[Quantity]]</f>
        <v>255.7</v>
      </c>
      <c r="T3020" s="8">
        <f>Orders_CLEAN[[#This Row],[LineTotal]]-Orders_CLEAN[[#This Row],[LineCost]]</f>
        <v>101.63999999999999</v>
      </c>
      <c r="U3020" s="8" t="str">
        <f>IFERROR(IF(Orders_CLEAN[[#This Row],[Profit]]/Orders_CLEAN[[#This Row],[LineTotal]]&gt;0.3, "High", IF(Orders_CLEAN[[#This Row],[Profit]]/Orders_CLEAN[[#This Row],[LineTotal]]&gt;=0.15, "Medium", "Low")), "Quantity Error!")</f>
        <v>Medium</v>
      </c>
      <c r="V3020" s="8" t="str">
        <f>IF(COUNTIF(Returns[OrderID], Orders_CLEAN[[#This Row],[OrderID]])&gt;0, "Yes", "No")</f>
        <v>No</v>
      </c>
      <c r="W3020" s="19">
        <f>IF(Orders_CLEAN[[#This Row],[Returned]]="Yes",1,0)</f>
        <v>0</v>
      </c>
    </row>
    <row r="3021" spans="1:23" x14ac:dyDescent="0.2">
      <c r="A3021" t="s">
        <v>4007</v>
      </c>
      <c r="B3021" s="5">
        <v>45301</v>
      </c>
      <c r="C3021" s="5" t="str">
        <f>IF(Orders_CLEAN[[#This Row],[Quantity]]="", "Quantity Error!", "Q"&amp;ROUNDUP(MONTH(Orders_CLEAN[[#This Row],[OrderDate]])/3,0))</f>
        <v>Q1</v>
      </c>
      <c r="D3021" t="s">
        <v>546</v>
      </c>
      <c r="E3021" t="str">
        <f>_xlfn.XLOOKUP(Orders_CLEAN[[#This Row],[CustomerID]],Customers[CustomerID],Customers[CustomerName])</f>
        <v>Precious Fourie</v>
      </c>
      <c r="F3021" t="s">
        <v>216</v>
      </c>
      <c r="G3021" t="str">
        <f>_xlfn.XLOOKUP(Orders_CLEAN[[#This Row],[ProductID]],Products[ProductID],Products[ProductName])</f>
        <v>Pens Model 1</v>
      </c>
      <c r="H3021" t="str">
        <f>_xlfn.XLOOKUP(Orders_CLEAN[[#This Row],[ProductName]],Products[ProductName],Products[Category])</f>
        <v>Office Supplies</v>
      </c>
      <c r="I3021" s="6">
        <f>_xlfn.XLOOKUP(Orders_CLEAN[[#This Row],[ProductID]],Products[ProductID],Products[Cost])</f>
        <v>640.09</v>
      </c>
      <c r="J3021">
        <v>11</v>
      </c>
      <c r="K3021" s="6">
        <v>1169.26</v>
      </c>
      <c r="L3021" s="7">
        <v>0.1</v>
      </c>
      <c r="M3021" t="s">
        <v>27</v>
      </c>
      <c r="N3021" t="s">
        <v>21</v>
      </c>
      <c r="O3021" t="str">
        <f>_xlfn.XLOOKUP(Orders_CLEAN[[#This Row],[Region]],Region_lookup[RegionCode],Region_lookup[RegionName])</f>
        <v>KwaZulu-Natal</v>
      </c>
      <c r="P3021" t="s">
        <v>22</v>
      </c>
      <c r="Q3021" t="str">
        <f>_xlfn.XLOOKUP(Orders_CLEAN[[#This Row],[EmployeeID]],Employees[EmployeeID],Employees[EmployeeName])</f>
        <v>Thabo Le Roux</v>
      </c>
      <c r="R3021" s="8">
        <f>Orders_CLEAN[[#This Row],[Quantity]]*Orders_CLEAN[[#This Row],[UnitPrice]]*(1-Orders_CLEAN[[#This Row],[Discount]])</f>
        <v>11575.674000000001</v>
      </c>
      <c r="S3021" s="8">
        <f>Orders_CLEAN[[#This Row],[Cost]]*Orders_CLEAN[[#This Row],[Quantity]]</f>
        <v>7040.9900000000007</v>
      </c>
      <c r="T3021" s="8">
        <f>Orders_CLEAN[[#This Row],[LineTotal]]-Orders_CLEAN[[#This Row],[LineCost]]</f>
        <v>4534.6840000000002</v>
      </c>
      <c r="U3021" s="8" t="str">
        <f>IFERROR(IF(Orders_CLEAN[[#This Row],[Profit]]/Orders_CLEAN[[#This Row],[LineTotal]]&gt;0.3, "High", IF(Orders_CLEAN[[#This Row],[Profit]]/Orders_CLEAN[[#This Row],[LineTotal]]&gt;=0.15, "Medium", "Low")), "Quantity Error!")</f>
        <v>High</v>
      </c>
      <c r="V3021" s="8" t="str">
        <f>IF(COUNTIF(Returns[OrderID], Orders_CLEAN[[#This Row],[OrderID]])&gt;0, "Yes", "No")</f>
        <v>No</v>
      </c>
      <c r="W3021" s="19">
        <f>IF(Orders_CLEAN[[#This Row],[Returned]]="Yes",1,0)</f>
        <v>0</v>
      </c>
    </row>
    <row r="3022" spans="1:23" x14ac:dyDescent="0.2">
      <c r="A3022" t="s">
        <v>4008</v>
      </c>
      <c r="B3022" s="5">
        <v>45730</v>
      </c>
      <c r="C3022" s="5" t="str">
        <f>IF(Orders_CLEAN[[#This Row],[Quantity]]="", "Quantity Error!", "Q"&amp;ROUNDUP(MONTH(Orders_CLEAN[[#This Row],[OrderDate]])/3,0))</f>
        <v>Q1</v>
      </c>
      <c r="D3022" t="s">
        <v>103</v>
      </c>
      <c r="E3022" t="str">
        <f>_xlfn.XLOOKUP(Orders_CLEAN[[#This Row],[CustomerID]],Customers[CustomerID],Customers[CustomerName])</f>
        <v>Kagiso Khumalo</v>
      </c>
      <c r="F3022" t="s">
        <v>537</v>
      </c>
      <c r="G3022" t="str">
        <f>_xlfn.XLOOKUP(Orders_CLEAN[[#This Row],[ProductID]],Products[ProductID],Products[ProductName])</f>
        <v>Desks Model 4</v>
      </c>
      <c r="H3022" t="str">
        <f>_xlfn.XLOOKUP(Orders_CLEAN[[#This Row],[ProductName]],Products[ProductName],Products[Category])</f>
        <v>Furniture</v>
      </c>
      <c r="I3022" s="6">
        <f>_xlfn.XLOOKUP(Orders_CLEAN[[#This Row],[ProductID]],Products[ProductID],Products[Cost])</f>
        <v>598.51</v>
      </c>
      <c r="J3022">
        <v>1</v>
      </c>
      <c r="K3022" s="6">
        <v>940.73</v>
      </c>
      <c r="L3022" s="7">
        <v>0</v>
      </c>
      <c r="M3022" t="s">
        <v>62</v>
      </c>
      <c r="N3022" t="s">
        <v>21</v>
      </c>
      <c r="O3022" t="str">
        <f>_xlfn.XLOOKUP(Orders_CLEAN[[#This Row],[Region]],Region_lookup[RegionCode],Region_lookup[RegionName])</f>
        <v>KwaZulu-Natal</v>
      </c>
      <c r="P3022" t="s">
        <v>22</v>
      </c>
      <c r="Q3022" t="str">
        <f>_xlfn.XLOOKUP(Orders_CLEAN[[#This Row],[EmployeeID]],Employees[EmployeeID],Employees[EmployeeName])</f>
        <v>Thabo Le Roux</v>
      </c>
      <c r="R3022" s="8">
        <f>Orders_CLEAN[[#This Row],[Quantity]]*Orders_CLEAN[[#This Row],[UnitPrice]]*(1-Orders_CLEAN[[#This Row],[Discount]])</f>
        <v>940.73</v>
      </c>
      <c r="S3022" s="8">
        <f>Orders_CLEAN[[#This Row],[Cost]]*Orders_CLEAN[[#This Row],[Quantity]]</f>
        <v>598.51</v>
      </c>
      <c r="T3022" s="8">
        <f>Orders_CLEAN[[#This Row],[LineTotal]]-Orders_CLEAN[[#This Row],[LineCost]]</f>
        <v>342.22</v>
      </c>
      <c r="U3022" s="8" t="str">
        <f>IFERROR(IF(Orders_CLEAN[[#This Row],[Profit]]/Orders_CLEAN[[#This Row],[LineTotal]]&gt;0.3, "High", IF(Orders_CLEAN[[#This Row],[Profit]]/Orders_CLEAN[[#This Row],[LineTotal]]&gt;=0.15, "Medium", "Low")), "Quantity Error!")</f>
        <v>High</v>
      </c>
      <c r="V3022" s="8" t="str">
        <f>IF(COUNTIF(Returns[OrderID], Orders_CLEAN[[#This Row],[OrderID]])&gt;0, "Yes", "No")</f>
        <v>No</v>
      </c>
      <c r="W3022" s="19">
        <f>IF(Orders_CLEAN[[#This Row],[Returned]]="Yes",1,0)</f>
        <v>0</v>
      </c>
    </row>
    <row r="3023" spans="1:23" x14ac:dyDescent="0.2">
      <c r="A3023" t="s">
        <v>4009</v>
      </c>
      <c r="B3023" s="5">
        <v>45321</v>
      </c>
      <c r="C3023" s="5" t="str">
        <f>IF(Orders_CLEAN[[#This Row],[Quantity]]="", "Quantity Error!", "Q"&amp;ROUNDUP(MONTH(Orders_CLEAN[[#This Row],[OrderDate]])/3,0))</f>
        <v>Q1</v>
      </c>
      <c r="D3023" t="s">
        <v>616</v>
      </c>
      <c r="E3023" t="str">
        <f>_xlfn.XLOOKUP(Orders_CLEAN[[#This Row],[CustomerID]],Customers[CustomerID],Customers[CustomerName])</f>
        <v>Elmarie Fourie</v>
      </c>
      <c r="F3023" t="s">
        <v>92</v>
      </c>
      <c r="G3023" t="str">
        <f>_xlfn.XLOOKUP(Orders_CLEAN[[#This Row],[ProductID]],Products[ProductID],Products[ProductName])</f>
        <v>Accessories Model 3</v>
      </c>
      <c r="H3023" t="str">
        <f>_xlfn.XLOOKUP(Orders_CLEAN[[#This Row],[ProductName]],Products[ProductName],Products[Category])</f>
        <v>Technology</v>
      </c>
      <c r="I3023" s="6">
        <f>_xlfn.XLOOKUP(Orders_CLEAN[[#This Row],[ProductID]],Products[ProductID],Products[Cost])</f>
        <v>357.49</v>
      </c>
      <c r="J3023">
        <v>1</v>
      </c>
      <c r="K3023" s="6">
        <v>769.69</v>
      </c>
      <c r="L3023" s="7">
        <v>0</v>
      </c>
      <c r="M3023" t="s">
        <v>36</v>
      </c>
      <c r="N3023" t="s">
        <v>14</v>
      </c>
      <c r="O3023" t="str">
        <f>_xlfn.XLOOKUP(Orders_CLEAN[[#This Row],[Region]],Region_lookup[RegionCode],Region_lookup[RegionName])</f>
        <v>Western Cape</v>
      </c>
      <c r="P3023" t="s">
        <v>93</v>
      </c>
      <c r="Q3023" t="str">
        <f>_xlfn.XLOOKUP(Orders_CLEAN[[#This Row],[EmployeeID]],Employees[EmployeeID],Employees[EmployeeName])</f>
        <v>Anja Zulu</v>
      </c>
      <c r="R3023" s="8">
        <f>Orders_CLEAN[[#This Row],[Quantity]]*Orders_CLEAN[[#This Row],[UnitPrice]]*(1-Orders_CLEAN[[#This Row],[Discount]])</f>
        <v>769.69</v>
      </c>
      <c r="S3023" s="8">
        <f>Orders_CLEAN[[#This Row],[Cost]]*Orders_CLEAN[[#This Row],[Quantity]]</f>
        <v>357.49</v>
      </c>
      <c r="T3023" s="8">
        <f>Orders_CLEAN[[#This Row],[LineTotal]]-Orders_CLEAN[[#This Row],[LineCost]]</f>
        <v>412.20000000000005</v>
      </c>
      <c r="U3023" s="8" t="str">
        <f>IFERROR(IF(Orders_CLEAN[[#This Row],[Profit]]/Orders_CLEAN[[#This Row],[LineTotal]]&gt;0.3, "High", IF(Orders_CLEAN[[#This Row],[Profit]]/Orders_CLEAN[[#This Row],[LineTotal]]&gt;=0.15, "Medium", "Low")), "Quantity Error!")</f>
        <v>High</v>
      </c>
      <c r="V3023" s="8" t="str">
        <f>IF(COUNTIF(Returns[OrderID], Orders_CLEAN[[#This Row],[OrderID]])&gt;0, "Yes", "No")</f>
        <v>No</v>
      </c>
      <c r="W3023" s="19">
        <f>IF(Orders_CLEAN[[#This Row],[Returned]]="Yes",1,0)</f>
        <v>0</v>
      </c>
    </row>
    <row r="3024" spans="1:23" x14ac:dyDescent="0.2">
      <c r="A3024" t="s">
        <v>4010</v>
      </c>
      <c r="B3024" s="5">
        <v>45650</v>
      </c>
      <c r="C3024" s="5" t="str">
        <f>IF(Orders_CLEAN[[#This Row],[Quantity]]="", "Quantity Error!", "Q"&amp;ROUNDUP(MONTH(Orders_CLEAN[[#This Row],[OrderDate]])/3,0))</f>
        <v>Q4</v>
      </c>
      <c r="D3024" t="s">
        <v>220</v>
      </c>
      <c r="E3024" t="str">
        <f>_xlfn.XLOOKUP(Orders_CLEAN[[#This Row],[CustomerID]],Customers[CustomerID],Customers[CustomerName])</f>
        <v>Kagiso Pretorius</v>
      </c>
      <c r="F3024" t="s">
        <v>537</v>
      </c>
      <c r="G3024" t="str">
        <f>_xlfn.XLOOKUP(Orders_CLEAN[[#This Row],[ProductID]],Products[ProductID],Products[ProductName])</f>
        <v>Desks Model 4</v>
      </c>
      <c r="H3024" t="str">
        <f>_xlfn.XLOOKUP(Orders_CLEAN[[#This Row],[ProductName]],Products[ProductName],Products[Category])</f>
        <v>Furniture</v>
      </c>
      <c r="I3024" s="6">
        <f>_xlfn.XLOOKUP(Orders_CLEAN[[#This Row],[ProductID]],Products[ProductID],Products[Cost])</f>
        <v>598.51</v>
      </c>
      <c r="J3024">
        <v>8</v>
      </c>
      <c r="K3024" s="6">
        <v>940.73</v>
      </c>
      <c r="L3024" s="7">
        <v>0.05</v>
      </c>
      <c r="M3024" t="s">
        <v>62</v>
      </c>
      <c r="N3024" t="s">
        <v>14</v>
      </c>
      <c r="O3024" t="str">
        <f>_xlfn.XLOOKUP(Orders_CLEAN[[#This Row],[Region]],Region_lookup[RegionCode],Region_lookup[RegionName])</f>
        <v>Western Cape</v>
      </c>
      <c r="P3024" t="s">
        <v>15</v>
      </c>
      <c r="Q3024" t="str">
        <f>_xlfn.XLOOKUP(Orders_CLEAN[[#This Row],[EmployeeID]],Employees[EmployeeID],Employees[EmployeeName])</f>
        <v>Anja Fourie</v>
      </c>
      <c r="R3024" s="8">
        <f>Orders_CLEAN[[#This Row],[Quantity]]*Orders_CLEAN[[#This Row],[UnitPrice]]*(1-Orders_CLEAN[[#This Row],[Discount]])</f>
        <v>7149.5479999999998</v>
      </c>
      <c r="S3024" s="8">
        <f>Orders_CLEAN[[#This Row],[Cost]]*Orders_CLEAN[[#This Row],[Quantity]]</f>
        <v>4788.08</v>
      </c>
      <c r="T3024" s="8">
        <f>Orders_CLEAN[[#This Row],[LineTotal]]-Orders_CLEAN[[#This Row],[LineCost]]</f>
        <v>2361.4679999999998</v>
      </c>
      <c r="U3024" s="8" t="str">
        <f>IFERROR(IF(Orders_CLEAN[[#This Row],[Profit]]/Orders_CLEAN[[#This Row],[LineTotal]]&gt;0.3, "High", IF(Orders_CLEAN[[#This Row],[Profit]]/Orders_CLEAN[[#This Row],[LineTotal]]&gt;=0.15, "Medium", "Low")), "Quantity Error!")</f>
        <v>High</v>
      </c>
      <c r="V3024" s="8" t="str">
        <f>IF(COUNTIF(Returns[OrderID], Orders_CLEAN[[#This Row],[OrderID]])&gt;0, "Yes", "No")</f>
        <v>No</v>
      </c>
      <c r="W3024" s="19">
        <f>IF(Orders_CLEAN[[#This Row],[Returned]]="Yes",1,0)</f>
        <v>0</v>
      </c>
    </row>
    <row r="3025" spans="1:23" x14ac:dyDescent="0.2">
      <c r="A3025" t="s">
        <v>4012</v>
      </c>
      <c r="B3025" s="5">
        <v>45456</v>
      </c>
      <c r="C3025" s="5" t="str">
        <f>IF(Orders_CLEAN[[#This Row],[Quantity]]="", "Quantity Error!", "Q"&amp;ROUNDUP(MONTH(Orders_CLEAN[[#This Row],[OrderDate]])/3,0))</f>
        <v>Q2</v>
      </c>
      <c r="D3025" t="s">
        <v>342</v>
      </c>
      <c r="E3025" t="str">
        <f>_xlfn.XLOOKUP(Orders_CLEAN[[#This Row],[CustomerID]],Customers[CustomerID],Customers[CustomerName])</f>
        <v>Nomsa Sithole</v>
      </c>
      <c r="F3025" t="s">
        <v>142</v>
      </c>
      <c r="G3025" t="str">
        <f>_xlfn.XLOOKUP(Orders_CLEAN[[#This Row],[ProductID]],Products[ProductID],Products[ProductName])</f>
        <v>Laptops Model 3</v>
      </c>
      <c r="H3025" t="str">
        <f>_xlfn.XLOOKUP(Orders_CLEAN[[#This Row],[ProductName]],Products[ProductName],Products[Category])</f>
        <v>Technology</v>
      </c>
      <c r="I3025" s="6">
        <f>_xlfn.XLOOKUP(Orders_CLEAN[[#This Row],[ProductID]],Products[ProductID],Products[Cost])</f>
        <v>727.96</v>
      </c>
      <c r="J3025">
        <v>2</v>
      </c>
      <c r="K3025" s="6">
        <v>1118.93</v>
      </c>
      <c r="L3025" s="7">
        <v>0.1</v>
      </c>
      <c r="M3025" t="s">
        <v>62</v>
      </c>
      <c r="N3025" t="s">
        <v>21</v>
      </c>
      <c r="O3025" t="str">
        <f>_xlfn.XLOOKUP(Orders_CLEAN[[#This Row],[Region]],Region_lookup[RegionCode],Region_lookup[RegionName])</f>
        <v>KwaZulu-Natal</v>
      </c>
      <c r="P3025" t="s">
        <v>97</v>
      </c>
      <c r="Q3025" t="str">
        <f>_xlfn.XLOOKUP(Orders_CLEAN[[#This Row],[EmployeeID]],Employees[EmployeeID],Employees[EmployeeName])</f>
        <v>Bongani Sithole</v>
      </c>
      <c r="R3025" s="8">
        <f>Orders_CLEAN[[#This Row],[Quantity]]*Orders_CLEAN[[#This Row],[UnitPrice]]*(1-Orders_CLEAN[[#This Row],[Discount]])</f>
        <v>2014.0740000000001</v>
      </c>
      <c r="S3025" s="8">
        <f>Orders_CLEAN[[#This Row],[Cost]]*Orders_CLEAN[[#This Row],[Quantity]]</f>
        <v>1455.92</v>
      </c>
      <c r="T3025" s="8">
        <f>Orders_CLEAN[[#This Row],[LineTotal]]-Orders_CLEAN[[#This Row],[LineCost]]</f>
        <v>558.154</v>
      </c>
      <c r="U3025" s="8" t="str">
        <f>IFERROR(IF(Orders_CLEAN[[#This Row],[Profit]]/Orders_CLEAN[[#This Row],[LineTotal]]&gt;0.3, "High", IF(Orders_CLEAN[[#This Row],[Profit]]/Orders_CLEAN[[#This Row],[LineTotal]]&gt;=0.15, "Medium", "Low")), "Quantity Error!")</f>
        <v>Medium</v>
      </c>
      <c r="V3025" s="8" t="str">
        <f>IF(COUNTIF(Returns[OrderID], Orders_CLEAN[[#This Row],[OrderID]])&gt;0, "Yes", "No")</f>
        <v>No</v>
      </c>
      <c r="W3025" s="19">
        <f>IF(Orders_CLEAN[[#This Row],[Returned]]="Yes",1,0)</f>
        <v>0</v>
      </c>
    </row>
    <row r="3026" spans="1:23" x14ac:dyDescent="0.2">
      <c r="A3026" t="s">
        <v>4013</v>
      </c>
      <c r="B3026" s="5">
        <v>45756</v>
      </c>
      <c r="C3026" s="5" t="str">
        <f>IF(Orders_CLEAN[[#This Row],[Quantity]]="", "Quantity Error!", "Q"&amp;ROUNDUP(MONTH(Orders_CLEAN[[#This Row],[OrderDate]])/3,0))</f>
        <v>Q2</v>
      </c>
      <c r="D3026" t="s">
        <v>546</v>
      </c>
      <c r="E3026" t="str">
        <f>_xlfn.XLOOKUP(Orders_CLEAN[[#This Row],[CustomerID]],Customers[CustomerID],Customers[CustomerName])</f>
        <v>Precious Fourie</v>
      </c>
      <c r="F3026" t="s">
        <v>85</v>
      </c>
      <c r="G3026" t="str">
        <f>_xlfn.XLOOKUP(Orders_CLEAN[[#This Row],[ProductID]],Products[ProductID],Products[ProductName])</f>
        <v>Monitors Model 3</v>
      </c>
      <c r="H3026" t="str">
        <f>_xlfn.XLOOKUP(Orders_CLEAN[[#This Row],[ProductName]],Products[ProductName],Products[Category])</f>
        <v>Technology</v>
      </c>
      <c r="I3026" s="6">
        <f>_xlfn.XLOOKUP(Orders_CLEAN[[#This Row],[ProductID]],Products[ProductID],Products[Cost])</f>
        <v>710.37</v>
      </c>
      <c r="J3026">
        <v>7</v>
      </c>
      <c r="K3026" s="6">
        <v>979.52</v>
      </c>
      <c r="L3026" s="7">
        <v>0.05</v>
      </c>
      <c r="M3026" t="s">
        <v>27</v>
      </c>
      <c r="N3026" t="s">
        <v>21</v>
      </c>
      <c r="O3026" t="str">
        <f>_xlfn.XLOOKUP(Orders_CLEAN[[#This Row],[Region]],Region_lookup[RegionCode],Region_lookup[RegionName])</f>
        <v>KwaZulu-Natal</v>
      </c>
      <c r="P3026" t="s">
        <v>22</v>
      </c>
      <c r="Q3026" t="str">
        <f>_xlfn.XLOOKUP(Orders_CLEAN[[#This Row],[EmployeeID]],Employees[EmployeeID],Employees[EmployeeName])</f>
        <v>Thabo Le Roux</v>
      </c>
      <c r="R3026" s="8">
        <f>Orders_CLEAN[[#This Row],[Quantity]]*Orders_CLEAN[[#This Row],[UnitPrice]]*(1-Orders_CLEAN[[#This Row],[Discount]])</f>
        <v>6513.8079999999991</v>
      </c>
      <c r="S3026" s="8">
        <f>Orders_CLEAN[[#This Row],[Cost]]*Orders_CLEAN[[#This Row],[Quantity]]</f>
        <v>4972.59</v>
      </c>
      <c r="T3026" s="8">
        <f>Orders_CLEAN[[#This Row],[LineTotal]]-Orders_CLEAN[[#This Row],[LineCost]]</f>
        <v>1541.2179999999989</v>
      </c>
      <c r="U3026" s="8" t="str">
        <f>IFERROR(IF(Orders_CLEAN[[#This Row],[Profit]]/Orders_CLEAN[[#This Row],[LineTotal]]&gt;0.3, "High", IF(Orders_CLEAN[[#This Row],[Profit]]/Orders_CLEAN[[#This Row],[LineTotal]]&gt;=0.15, "Medium", "Low")), "Quantity Error!")</f>
        <v>Medium</v>
      </c>
      <c r="V3026" s="8" t="str">
        <f>IF(COUNTIF(Returns[OrderID], Orders_CLEAN[[#This Row],[OrderID]])&gt;0, "Yes", "No")</f>
        <v>No</v>
      </c>
      <c r="W3026" s="19">
        <f>IF(Orders_CLEAN[[#This Row],[Returned]]="Yes",1,0)</f>
        <v>0</v>
      </c>
    </row>
    <row r="3027" spans="1:23" x14ac:dyDescent="0.2">
      <c r="A3027" t="s">
        <v>4014</v>
      </c>
      <c r="B3027" s="5">
        <v>45662</v>
      </c>
      <c r="C3027" s="5" t="str">
        <f>IF(Orders_CLEAN[[#This Row],[Quantity]]="", "Quantity Error!", "Q"&amp;ROUNDUP(MONTH(Orders_CLEAN[[#This Row],[OrderDate]])/3,0))</f>
        <v>Q1</v>
      </c>
      <c r="D3027" t="s">
        <v>440</v>
      </c>
      <c r="E3027" t="str">
        <f>_xlfn.XLOOKUP(Orders_CLEAN[[#This Row],[CustomerID]],Customers[CustomerID],Customers[CustomerName])</f>
        <v>Nomvula Mokoena</v>
      </c>
      <c r="F3027" t="s">
        <v>158</v>
      </c>
      <c r="G3027" t="str">
        <f>_xlfn.XLOOKUP(Orders_CLEAN[[#This Row],[ProductID]],Products[ProductID],Products[ProductName])</f>
        <v>Desks Model 1</v>
      </c>
      <c r="H3027" t="str">
        <f>_xlfn.XLOOKUP(Orders_CLEAN[[#This Row],[ProductName]],Products[ProductName],Products[Category])</f>
        <v>Furniture</v>
      </c>
      <c r="I3027" s="6">
        <f>_xlfn.XLOOKUP(Orders_CLEAN[[#This Row],[ProductID]],Products[ProductID],Products[Cost])</f>
        <v>731.22</v>
      </c>
      <c r="J3027">
        <v>2</v>
      </c>
      <c r="K3027" s="6">
        <v>1490.92</v>
      </c>
      <c r="L3027" s="7">
        <v>0</v>
      </c>
      <c r="M3027" t="s">
        <v>27</v>
      </c>
      <c r="N3027" t="s">
        <v>47</v>
      </c>
      <c r="O3027" t="str">
        <f>_xlfn.XLOOKUP(Orders_CLEAN[[#This Row],[Region]],Region_lookup[RegionCode],Region_lookup[RegionName])</f>
        <v>Eastern Cape</v>
      </c>
      <c r="P3027" t="s">
        <v>75</v>
      </c>
      <c r="Q3027" t="str">
        <f>_xlfn.XLOOKUP(Orders_CLEAN[[#This Row],[EmployeeID]],Employees[EmployeeID],Employees[EmployeeName])</f>
        <v>Francois Steyn</v>
      </c>
      <c r="R3027" s="8">
        <f>Orders_CLEAN[[#This Row],[Quantity]]*Orders_CLEAN[[#This Row],[UnitPrice]]*(1-Orders_CLEAN[[#This Row],[Discount]])</f>
        <v>2981.84</v>
      </c>
      <c r="S3027" s="8">
        <f>Orders_CLEAN[[#This Row],[Cost]]*Orders_CLEAN[[#This Row],[Quantity]]</f>
        <v>1462.44</v>
      </c>
      <c r="T3027" s="8">
        <f>Orders_CLEAN[[#This Row],[LineTotal]]-Orders_CLEAN[[#This Row],[LineCost]]</f>
        <v>1519.4</v>
      </c>
      <c r="U3027" s="8" t="str">
        <f>IFERROR(IF(Orders_CLEAN[[#This Row],[Profit]]/Orders_CLEAN[[#This Row],[LineTotal]]&gt;0.3, "High", IF(Orders_CLEAN[[#This Row],[Profit]]/Orders_CLEAN[[#This Row],[LineTotal]]&gt;=0.15, "Medium", "Low")), "Quantity Error!")</f>
        <v>High</v>
      </c>
      <c r="V3027" s="8" t="str">
        <f>IF(COUNTIF(Returns[OrderID], Orders_CLEAN[[#This Row],[OrderID]])&gt;0, "Yes", "No")</f>
        <v>No</v>
      </c>
      <c r="W3027" s="19">
        <f>IF(Orders_CLEAN[[#This Row],[Returned]]="Yes",1,0)</f>
        <v>0</v>
      </c>
    </row>
    <row r="3028" spans="1:23" x14ac:dyDescent="0.2">
      <c r="A3028" t="s">
        <v>4015</v>
      </c>
      <c r="B3028" s="5">
        <v>45525</v>
      </c>
      <c r="C3028" s="5" t="str">
        <f>IF(Orders_CLEAN[[#This Row],[Quantity]]="", "Quantity Error!", "Q"&amp;ROUNDUP(MONTH(Orders_CLEAN[[#This Row],[OrderDate]])/3,0))</f>
        <v>Q3</v>
      </c>
      <c r="D3028" t="s">
        <v>404</v>
      </c>
      <c r="E3028" t="str">
        <f>_xlfn.XLOOKUP(Orders_CLEAN[[#This Row],[CustomerID]],Customers[CustomerID],Customers[CustomerName])</f>
        <v>Riaan Botha</v>
      </c>
      <c r="F3028" t="s">
        <v>30</v>
      </c>
      <c r="G3028" t="str">
        <f>_xlfn.XLOOKUP(Orders_CLEAN[[#This Row],[ProductID]],Products[ProductID],Products[ProductName])</f>
        <v>Paper Model 4</v>
      </c>
      <c r="H3028" t="str">
        <f>_xlfn.XLOOKUP(Orders_CLEAN[[#This Row],[ProductName]],Products[ProductName],Products[Category])</f>
        <v>Office Supplies</v>
      </c>
      <c r="I3028" s="6">
        <f>_xlfn.XLOOKUP(Orders_CLEAN[[#This Row],[ProductID]],Products[ProductID],Products[Cost])</f>
        <v>528.29</v>
      </c>
      <c r="J3028">
        <v>6</v>
      </c>
      <c r="K3028" s="6">
        <v>798.12</v>
      </c>
      <c r="L3028" s="7">
        <v>0.2</v>
      </c>
      <c r="M3028" t="s">
        <v>13</v>
      </c>
      <c r="N3028" t="s">
        <v>21</v>
      </c>
      <c r="O3028" t="str">
        <f>_xlfn.XLOOKUP(Orders_CLEAN[[#This Row],[Region]],Region_lookup[RegionCode],Region_lookup[RegionName])</f>
        <v>KwaZulu-Natal</v>
      </c>
      <c r="P3028" t="s">
        <v>22</v>
      </c>
      <c r="Q3028" t="str">
        <f>_xlfn.XLOOKUP(Orders_CLEAN[[#This Row],[EmployeeID]],Employees[EmployeeID],Employees[EmployeeName])</f>
        <v>Thabo Le Roux</v>
      </c>
      <c r="R3028" s="8">
        <f>Orders_CLEAN[[#This Row],[Quantity]]*Orders_CLEAN[[#This Row],[UnitPrice]]*(1-Orders_CLEAN[[#This Row],[Discount]])</f>
        <v>3830.9760000000006</v>
      </c>
      <c r="S3028" s="8">
        <f>Orders_CLEAN[[#This Row],[Cost]]*Orders_CLEAN[[#This Row],[Quantity]]</f>
        <v>3169.74</v>
      </c>
      <c r="T3028" s="8">
        <f>Orders_CLEAN[[#This Row],[LineTotal]]-Orders_CLEAN[[#This Row],[LineCost]]</f>
        <v>661.23600000000079</v>
      </c>
      <c r="U3028" s="8" t="str">
        <f>IFERROR(IF(Orders_CLEAN[[#This Row],[Profit]]/Orders_CLEAN[[#This Row],[LineTotal]]&gt;0.3, "High", IF(Orders_CLEAN[[#This Row],[Profit]]/Orders_CLEAN[[#This Row],[LineTotal]]&gt;=0.15, "Medium", "Low")), "Quantity Error!")</f>
        <v>Medium</v>
      </c>
      <c r="V3028" s="8" t="str">
        <f>IF(COUNTIF(Returns[OrderID], Orders_CLEAN[[#This Row],[OrderID]])&gt;0, "Yes", "No")</f>
        <v>No</v>
      </c>
      <c r="W3028" s="19">
        <f>IF(Orders_CLEAN[[#This Row],[Returned]]="Yes",1,0)</f>
        <v>0</v>
      </c>
    </row>
    <row r="3029" spans="1:23" x14ac:dyDescent="0.2">
      <c r="A3029" t="s">
        <v>4016</v>
      </c>
      <c r="B3029" s="5">
        <v>45551</v>
      </c>
      <c r="C3029" s="5" t="str">
        <f>IF(Orders_CLEAN[[#This Row],[Quantity]]="", "Quantity Error!", "Q"&amp;ROUNDUP(MONTH(Orders_CLEAN[[#This Row],[OrderDate]])/3,0))</f>
        <v>Q3</v>
      </c>
      <c r="D3029" t="s">
        <v>530</v>
      </c>
      <c r="E3029" t="str">
        <f>_xlfn.XLOOKUP(Orders_CLEAN[[#This Row],[CustomerID]],Customers[CustomerID],Customers[CustomerName])</f>
        <v>Aisha Botha</v>
      </c>
      <c r="F3029" t="s">
        <v>417</v>
      </c>
      <c r="G3029" t="str">
        <f>_xlfn.XLOOKUP(Orders_CLEAN[[#This Row],[ProductID]],Products[ProductID],Products[ProductName])</f>
        <v>Staplers Model 1</v>
      </c>
      <c r="H3029" t="str">
        <f>_xlfn.XLOOKUP(Orders_CLEAN[[#This Row],[ProductName]],Products[ProductName],Products[Category])</f>
        <v>Office Supplies</v>
      </c>
      <c r="I3029" s="6">
        <f>_xlfn.XLOOKUP(Orders_CLEAN[[#This Row],[ProductID]],Products[ProductID],Products[Cost])</f>
        <v>671.48</v>
      </c>
      <c r="J3029">
        <v>3</v>
      </c>
      <c r="K3029" s="6">
        <v>1240.1099999999999</v>
      </c>
      <c r="L3029" s="7">
        <v>0</v>
      </c>
      <c r="M3029" t="s">
        <v>27</v>
      </c>
      <c r="N3029" t="s">
        <v>21</v>
      </c>
      <c r="O3029" t="str">
        <f>_xlfn.XLOOKUP(Orders_CLEAN[[#This Row],[Region]],Region_lookup[RegionCode],Region_lookup[RegionName])</f>
        <v>KwaZulu-Natal</v>
      </c>
      <c r="P3029" t="s">
        <v>22</v>
      </c>
      <c r="Q3029" t="str">
        <f>_xlfn.XLOOKUP(Orders_CLEAN[[#This Row],[EmployeeID]],Employees[EmployeeID],Employees[EmployeeName])</f>
        <v>Thabo Le Roux</v>
      </c>
      <c r="R3029" s="8">
        <f>Orders_CLEAN[[#This Row],[Quantity]]*Orders_CLEAN[[#This Row],[UnitPrice]]*(1-Orders_CLEAN[[#This Row],[Discount]])</f>
        <v>3720.33</v>
      </c>
      <c r="S3029" s="8">
        <f>Orders_CLEAN[[#This Row],[Cost]]*Orders_CLEAN[[#This Row],[Quantity]]</f>
        <v>2014.44</v>
      </c>
      <c r="T3029" s="8">
        <f>Orders_CLEAN[[#This Row],[LineTotal]]-Orders_CLEAN[[#This Row],[LineCost]]</f>
        <v>1705.8899999999999</v>
      </c>
      <c r="U3029" s="8" t="str">
        <f>IFERROR(IF(Orders_CLEAN[[#This Row],[Profit]]/Orders_CLEAN[[#This Row],[LineTotal]]&gt;0.3, "High", IF(Orders_CLEAN[[#This Row],[Profit]]/Orders_CLEAN[[#This Row],[LineTotal]]&gt;=0.15, "Medium", "Low")), "Quantity Error!")</f>
        <v>High</v>
      </c>
      <c r="V3029" s="8" t="str">
        <f>IF(COUNTIF(Returns[OrderID], Orders_CLEAN[[#This Row],[OrderID]])&gt;0, "Yes", "No")</f>
        <v>No</v>
      </c>
      <c r="W3029" s="19">
        <f>IF(Orders_CLEAN[[#This Row],[Returned]]="Yes",1,0)</f>
        <v>0</v>
      </c>
    </row>
    <row r="3030" spans="1:23" x14ac:dyDescent="0.2">
      <c r="A3030" t="s">
        <v>4017</v>
      </c>
      <c r="B3030" s="5">
        <v>45597</v>
      </c>
      <c r="C3030" s="5" t="str">
        <f>IF(Orders_CLEAN[[#This Row],[Quantity]]="", "Quantity Error!", "Q"&amp;ROUNDUP(MONTH(Orders_CLEAN[[#This Row],[OrderDate]])/3,0))</f>
        <v>Q4</v>
      </c>
      <c r="D3030" t="s">
        <v>210</v>
      </c>
      <c r="E3030" t="str">
        <f>_xlfn.XLOOKUP(Orders_CLEAN[[#This Row],[CustomerID]],Customers[CustomerID],Customers[CustomerName])</f>
        <v>Riaan Kruger</v>
      </c>
      <c r="F3030" t="s">
        <v>192</v>
      </c>
      <c r="G3030" t="str">
        <f>_xlfn.XLOOKUP(Orders_CLEAN[[#This Row],[ProductID]],Products[ProductID],Products[ProductName])</f>
        <v>Laptops Model 1</v>
      </c>
      <c r="H3030" t="str">
        <f>_xlfn.XLOOKUP(Orders_CLEAN[[#This Row],[ProductName]],Products[ProductName],Products[Category])</f>
        <v>Technology</v>
      </c>
      <c r="I3030" s="6">
        <f>_xlfn.XLOOKUP(Orders_CLEAN[[#This Row],[ProductID]],Products[ProductID],Products[Cost])</f>
        <v>732.63</v>
      </c>
      <c r="J3030">
        <v>12</v>
      </c>
      <c r="K3030" s="6">
        <v>1069.8599999999999</v>
      </c>
      <c r="L3030" s="7">
        <v>0.15</v>
      </c>
      <c r="M3030" t="s">
        <v>36</v>
      </c>
      <c r="N3030" t="s">
        <v>31</v>
      </c>
      <c r="O3030" t="str">
        <f>_xlfn.XLOOKUP(Orders_CLEAN[[#This Row],[Region]],Region_lookup[RegionCode],Region_lookup[RegionName])</f>
        <v>Gauteng</v>
      </c>
      <c r="P3030" t="s">
        <v>52</v>
      </c>
      <c r="Q3030" t="str">
        <f>_xlfn.XLOOKUP(Orders_CLEAN[[#This Row],[EmployeeID]],Employees[EmployeeID],Employees[EmployeeName])</f>
        <v>Precious Mbatha</v>
      </c>
      <c r="R3030" s="8">
        <f>Orders_CLEAN[[#This Row],[Quantity]]*Orders_CLEAN[[#This Row],[UnitPrice]]*(1-Orders_CLEAN[[#This Row],[Discount]])</f>
        <v>10912.572</v>
      </c>
      <c r="S3030" s="8">
        <f>Orders_CLEAN[[#This Row],[Cost]]*Orders_CLEAN[[#This Row],[Quantity]]</f>
        <v>8791.56</v>
      </c>
      <c r="T3030" s="8">
        <f>Orders_CLEAN[[#This Row],[LineTotal]]-Orders_CLEAN[[#This Row],[LineCost]]</f>
        <v>2121.0120000000006</v>
      </c>
      <c r="U3030" s="8" t="str">
        <f>IFERROR(IF(Orders_CLEAN[[#This Row],[Profit]]/Orders_CLEAN[[#This Row],[LineTotal]]&gt;0.3, "High", IF(Orders_CLEAN[[#This Row],[Profit]]/Orders_CLEAN[[#This Row],[LineTotal]]&gt;=0.15, "Medium", "Low")), "Quantity Error!")</f>
        <v>Medium</v>
      </c>
      <c r="V3030" s="8" t="str">
        <f>IF(COUNTIF(Returns[OrderID], Orders_CLEAN[[#This Row],[OrderID]])&gt;0, "Yes", "No")</f>
        <v>No</v>
      </c>
      <c r="W3030" s="19">
        <f>IF(Orders_CLEAN[[#This Row],[Returned]]="Yes",1,0)</f>
        <v>0</v>
      </c>
    </row>
    <row r="3031" spans="1:23" x14ac:dyDescent="0.2">
      <c r="A3031" t="s">
        <v>4018</v>
      </c>
      <c r="B3031" s="5">
        <v>45708</v>
      </c>
      <c r="C3031" s="5" t="str">
        <f>IF(Orders_CLEAN[[#This Row],[Quantity]]="", "Quantity Error!", "Q"&amp;ROUNDUP(MONTH(Orders_CLEAN[[#This Row],[OrderDate]])/3,0))</f>
        <v>Q1</v>
      </c>
      <c r="D3031" t="s">
        <v>467</v>
      </c>
      <c r="E3031" t="str">
        <f>_xlfn.XLOOKUP(Orders_CLEAN[[#This Row],[CustomerID]],Customers[CustomerID],Customers[CustomerName])</f>
        <v>Thabo Molefe</v>
      </c>
      <c r="F3031" t="s">
        <v>417</v>
      </c>
      <c r="G3031" t="str">
        <f>_xlfn.XLOOKUP(Orders_CLEAN[[#This Row],[ProductID]],Products[ProductID],Products[ProductName])</f>
        <v>Staplers Model 1</v>
      </c>
      <c r="H3031" t="str">
        <f>_xlfn.XLOOKUP(Orders_CLEAN[[#This Row],[ProductName]],Products[ProductName],Products[Category])</f>
        <v>Office Supplies</v>
      </c>
      <c r="I3031" s="6">
        <f>_xlfn.XLOOKUP(Orders_CLEAN[[#This Row],[ProductID]],Products[ProductID],Products[Cost])</f>
        <v>671.48</v>
      </c>
      <c r="J3031">
        <v>9</v>
      </c>
      <c r="K3031" s="6">
        <v>1240.1099999999999</v>
      </c>
      <c r="L3031" s="7">
        <v>0.05</v>
      </c>
      <c r="M3031" t="s">
        <v>13</v>
      </c>
      <c r="N3031" t="s">
        <v>47</v>
      </c>
      <c r="O3031" t="str">
        <f>_xlfn.XLOOKUP(Orders_CLEAN[[#This Row],[Region]],Region_lookup[RegionCode],Region_lookup[RegionName])</f>
        <v>Eastern Cape</v>
      </c>
      <c r="P3031" t="s">
        <v>48</v>
      </c>
      <c r="Q3031" t="str">
        <f>_xlfn.XLOOKUP(Orders_CLEAN[[#This Row],[EmployeeID]],Employees[EmployeeID],Employees[EmployeeName])</f>
        <v>Sipho Ndlovu</v>
      </c>
      <c r="R3031" s="8">
        <f>Orders_CLEAN[[#This Row],[Quantity]]*Orders_CLEAN[[#This Row],[UnitPrice]]*(1-Orders_CLEAN[[#This Row],[Discount]])</f>
        <v>10602.940499999999</v>
      </c>
      <c r="S3031" s="8">
        <f>Orders_CLEAN[[#This Row],[Cost]]*Orders_CLEAN[[#This Row],[Quantity]]</f>
        <v>6043.32</v>
      </c>
      <c r="T3031" s="8">
        <f>Orders_CLEAN[[#This Row],[LineTotal]]-Orders_CLEAN[[#This Row],[LineCost]]</f>
        <v>4559.6204999999991</v>
      </c>
      <c r="U3031" s="8" t="str">
        <f>IFERROR(IF(Orders_CLEAN[[#This Row],[Profit]]/Orders_CLEAN[[#This Row],[LineTotal]]&gt;0.3, "High", IF(Orders_CLEAN[[#This Row],[Profit]]/Orders_CLEAN[[#This Row],[LineTotal]]&gt;=0.15, "Medium", "Low")), "Quantity Error!")</f>
        <v>High</v>
      </c>
      <c r="V3031" s="8" t="str">
        <f>IF(COUNTIF(Returns[OrderID], Orders_CLEAN[[#This Row],[OrderID]])&gt;0, "Yes", "No")</f>
        <v>No</v>
      </c>
      <c r="W3031" s="19">
        <f>IF(Orders_CLEAN[[#This Row],[Returned]]="Yes",1,0)</f>
        <v>0</v>
      </c>
    </row>
    <row r="3032" spans="1:23" x14ac:dyDescent="0.2">
      <c r="A3032" t="s">
        <v>4019</v>
      </c>
      <c r="B3032" s="5">
        <v>45521</v>
      </c>
      <c r="C3032" s="5" t="str">
        <f>IF(Orders_CLEAN[[#This Row],[Quantity]]="", "Quantity Error!", "Q"&amp;ROUNDUP(MONTH(Orders_CLEAN[[#This Row],[OrderDate]])/3,0))</f>
        <v>Q3</v>
      </c>
      <c r="D3032" t="s">
        <v>336</v>
      </c>
      <c r="E3032" t="str">
        <f>_xlfn.XLOOKUP(Orders_CLEAN[[#This Row],[CustomerID]],Customers[CustomerID],Customers[CustomerName])</f>
        <v>Sipho Steyn</v>
      </c>
      <c r="F3032" t="s">
        <v>118</v>
      </c>
      <c r="G3032" t="str">
        <f>_xlfn.XLOOKUP(Orders_CLEAN[[#This Row],[ProductID]],Products[ProductID],Products[ProductName])</f>
        <v>Paper Model 1</v>
      </c>
      <c r="H3032" t="str">
        <f>_xlfn.XLOOKUP(Orders_CLEAN[[#This Row],[ProductName]],Products[ProductName],Products[Category])</f>
        <v>Office Supplies</v>
      </c>
      <c r="I3032" s="6">
        <f>_xlfn.XLOOKUP(Orders_CLEAN[[#This Row],[ProductID]],Products[ProductID],Products[Cost])</f>
        <v>193.58</v>
      </c>
      <c r="J3032">
        <v>9</v>
      </c>
      <c r="K3032" s="6">
        <v>347.15</v>
      </c>
      <c r="L3032" s="7">
        <v>0</v>
      </c>
      <c r="M3032" t="s">
        <v>13</v>
      </c>
      <c r="N3032" t="s">
        <v>21</v>
      </c>
      <c r="O3032" t="str">
        <f>_xlfn.XLOOKUP(Orders_CLEAN[[#This Row],[Region]],Region_lookup[RegionCode],Region_lookup[RegionName])</f>
        <v>KwaZulu-Natal</v>
      </c>
      <c r="P3032" t="s">
        <v>22</v>
      </c>
      <c r="Q3032" t="str">
        <f>_xlfn.XLOOKUP(Orders_CLEAN[[#This Row],[EmployeeID]],Employees[EmployeeID],Employees[EmployeeName])</f>
        <v>Thabo Le Roux</v>
      </c>
      <c r="R3032" s="8">
        <f>Orders_CLEAN[[#This Row],[Quantity]]*Orders_CLEAN[[#This Row],[UnitPrice]]*(1-Orders_CLEAN[[#This Row],[Discount]])</f>
        <v>3124.35</v>
      </c>
      <c r="S3032" s="8">
        <f>Orders_CLEAN[[#This Row],[Cost]]*Orders_CLEAN[[#This Row],[Quantity]]</f>
        <v>1742.22</v>
      </c>
      <c r="T3032" s="8">
        <f>Orders_CLEAN[[#This Row],[LineTotal]]-Orders_CLEAN[[#This Row],[LineCost]]</f>
        <v>1382.1299999999999</v>
      </c>
      <c r="U3032" s="8" t="str">
        <f>IFERROR(IF(Orders_CLEAN[[#This Row],[Profit]]/Orders_CLEAN[[#This Row],[LineTotal]]&gt;0.3, "High", IF(Orders_CLEAN[[#This Row],[Profit]]/Orders_CLEAN[[#This Row],[LineTotal]]&gt;=0.15, "Medium", "Low")), "Quantity Error!")</f>
        <v>High</v>
      </c>
      <c r="V3032" s="8" t="str">
        <f>IF(COUNTIF(Returns[OrderID], Orders_CLEAN[[#This Row],[OrderID]])&gt;0, "Yes", "No")</f>
        <v>No</v>
      </c>
      <c r="W3032" s="19">
        <f>IF(Orders_CLEAN[[#This Row],[Returned]]="Yes",1,0)</f>
        <v>0</v>
      </c>
    </row>
    <row r="3033" spans="1:23" x14ac:dyDescent="0.2">
      <c r="A3033" t="s">
        <v>4020</v>
      </c>
      <c r="B3033" s="5">
        <v>45688</v>
      </c>
      <c r="C3033" s="5" t="str">
        <f>IF(Orders_CLEAN[[#This Row],[Quantity]]="", "Quantity Error!", "Q"&amp;ROUNDUP(MONTH(Orders_CLEAN[[#This Row],[OrderDate]])/3,0))</f>
        <v>Q1</v>
      </c>
      <c r="D3033" t="s">
        <v>281</v>
      </c>
      <c r="E3033" t="str">
        <f>_xlfn.XLOOKUP(Orders_CLEAN[[#This Row],[CustomerID]],Customers[CustomerID],Customers[CustomerName])</f>
        <v>Pieter Khumalo</v>
      </c>
      <c r="F3033" t="s">
        <v>69</v>
      </c>
      <c r="G3033" t="str">
        <f>_xlfn.XLOOKUP(Orders_CLEAN[[#This Row],[ProductID]],Products[ProductID],Products[ProductName])</f>
        <v>Paper Model 2</v>
      </c>
      <c r="H3033" t="str">
        <f>_xlfn.XLOOKUP(Orders_CLEAN[[#This Row],[ProductName]],Products[ProductName],Products[Category])</f>
        <v>Office Supplies</v>
      </c>
      <c r="I3033" s="6">
        <f>_xlfn.XLOOKUP(Orders_CLEAN[[#This Row],[ProductID]],Products[ProductID],Products[Cost])</f>
        <v>461.98</v>
      </c>
      <c r="J3033">
        <v>5</v>
      </c>
      <c r="K3033" s="6">
        <v>1013.15</v>
      </c>
      <c r="L3033" s="7">
        <v>0</v>
      </c>
      <c r="M3033" t="s">
        <v>36</v>
      </c>
      <c r="N3033" t="s">
        <v>47</v>
      </c>
      <c r="O3033" t="str">
        <f>_xlfn.XLOOKUP(Orders_CLEAN[[#This Row],[Region]],Region_lookup[RegionCode],Region_lookup[RegionName])</f>
        <v>Eastern Cape</v>
      </c>
      <c r="P3033" t="s">
        <v>75</v>
      </c>
      <c r="Q3033" t="str">
        <f>_xlfn.XLOOKUP(Orders_CLEAN[[#This Row],[EmployeeID]],Employees[EmployeeID],Employees[EmployeeName])</f>
        <v>Francois Steyn</v>
      </c>
      <c r="R3033" s="8">
        <f>Orders_CLEAN[[#This Row],[Quantity]]*Orders_CLEAN[[#This Row],[UnitPrice]]*(1-Orders_CLEAN[[#This Row],[Discount]])</f>
        <v>5065.75</v>
      </c>
      <c r="S3033" s="8">
        <f>Orders_CLEAN[[#This Row],[Cost]]*Orders_CLEAN[[#This Row],[Quantity]]</f>
        <v>2309.9</v>
      </c>
      <c r="T3033" s="8">
        <f>Orders_CLEAN[[#This Row],[LineTotal]]-Orders_CLEAN[[#This Row],[LineCost]]</f>
        <v>2755.85</v>
      </c>
      <c r="U3033" s="8" t="str">
        <f>IFERROR(IF(Orders_CLEAN[[#This Row],[Profit]]/Orders_CLEAN[[#This Row],[LineTotal]]&gt;0.3, "High", IF(Orders_CLEAN[[#This Row],[Profit]]/Orders_CLEAN[[#This Row],[LineTotal]]&gt;=0.15, "Medium", "Low")), "Quantity Error!")</f>
        <v>High</v>
      </c>
      <c r="V3033" s="8" t="str">
        <f>IF(COUNTIF(Returns[OrderID], Orders_CLEAN[[#This Row],[OrderID]])&gt;0, "Yes", "No")</f>
        <v>No</v>
      </c>
      <c r="W3033" s="19">
        <f>IF(Orders_CLEAN[[#This Row],[Returned]]="Yes",1,0)</f>
        <v>0</v>
      </c>
    </row>
    <row r="3034" spans="1:23" x14ac:dyDescent="0.2">
      <c r="A3034" t="s">
        <v>4021</v>
      </c>
      <c r="B3034" s="5">
        <v>45730</v>
      </c>
      <c r="C3034" s="5" t="str">
        <f>IF(Orders_CLEAN[[#This Row],[Quantity]]="", "Quantity Error!", "Q"&amp;ROUNDUP(MONTH(Orders_CLEAN[[#This Row],[OrderDate]])/3,0))</f>
        <v>Q1</v>
      </c>
      <c r="D3034" t="s">
        <v>355</v>
      </c>
      <c r="E3034" t="str">
        <f>_xlfn.XLOOKUP(Orders_CLEAN[[#This Row],[CustomerID]],Customers[CustomerID],Customers[CustomerName])</f>
        <v>Pieter Joubert</v>
      </c>
      <c r="F3034" t="s">
        <v>124</v>
      </c>
      <c r="G3034" t="str">
        <f>_xlfn.XLOOKUP(Orders_CLEAN[[#This Row],[ProductID]],Products[ProductID],Products[ProductName])</f>
        <v>Binders Model 2</v>
      </c>
      <c r="H3034" t="str">
        <f>_xlfn.XLOOKUP(Orders_CLEAN[[#This Row],[ProductName]],Products[ProductName],Products[Category])</f>
        <v>Office Supplies</v>
      </c>
      <c r="I3034" s="6">
        <f>_xlfn.XLOOKUP(Orders_CLEAN[[#This Row],[ProductID]],Products[ProductID],Products[Cost])</f>
        <v>597.01</v>
      </c>
      <c r="J3034">
        <v>6</v>
      </c>
      <c r="K3034" s="6">
        <v>774.08</v>
      </c>
      <c r="L3034" s="7">
        <v>0</v>
      </c>
      <c r="M3034" t="s">
        <v>27</v>
      </c>
      <c r="N3034" t="s">
        <v>14</v>
      </c>
      <c r="O3034" t="str">
        <f>_xlfn.XLOOKUP(Orders_CLEAN[[#This Row],[Region]],Region_lookup[RegionCode],Region_lookup[RegionName])</f>
        <v>Western Cape</v>
      </c>
      <c r="P3034" t="s">
        <v>82</v>
      </c>
      <c r="Q3034" t="str">
        <f>_xlfn.XLOOKUP(Orders_CLEAN[[#This Row],[EmployeeID]],Employees[EmployeeID],Employees[EmployeeName])</f>
        <v>Thabo Pretorius</v>
      </c>
      <c r="R3034" s="8">
        <f>Orders_CLEAN[[#This Row],[Quantity]]*Orders_CLEAN[[#This Row],[UnitPrice]]*(1-Orders_CLEAN[[#This Row],[Discount]])</f>
        <v>4644.4800000000005</v>
      </c>
      <c r="S3034" s="8">
        <f>Orders_CLEAN[[#This Row],[Cost]]*Orders_CLEAN[[#This Row],[Quantity]]</f>
        <v>3582.06</v>
      </c>
      <c r="T3034" s="8">
        <f>Orders_CLEAN[[#This Row],[LineTotal]]-Orders_CLEAN[[#This Row],[LineCost]]</f>
        <v>1062.4200000000005</v>
      </c>
      <c r="U3034" s="8" t="str">
        <f>IFERROR(IF(Orders_CLEAN[[#This Row],[Profit]]/Orders_CLEAN[[#This Row],[LineTotal]]&gt;0.3, "High", IF(Orders_CLEAN[[#This Row],[Profit]]/Orders_CLEAN[[#This Row],[LineTotal]]&gt;=0.15, "Medium", "Low")), "Quantity Error!")</f>
        <v>Medium</v>
      </c>
      <c r="V3034" s="8" t="str">
        <f>IF(COUNTIF(Returns[OrderID], Orders_CLEAN[[#This Row],[OrderID]])&gt;0, "Yes", "No")</f>
        <v>No</v>
      </c>
      <c r="W3034" s="19">
        <f>IF(Orders_CLEAN[[#This Row],[Returned]]="Yes",1,0)</f>
        <v>0</v>
      </c>
    </row>
    <row r="3035" spans="1:23" x14ac:dyDescent="0.2">
      <c r="A3035" t="s">
        <v>4022</v>
      </c>
      <c r="B3035" s="5">
        <v>45436</v>
      </c>
      <c r="C3035" s="5" t="str">
        <f>IF(Orders_CLEAN[[#This Row],[Quantity]]="", "Quantity Error!", "Q"&amp;ROUNDUP(MONTH(Orders_CLEAN[[#This Row],[OrderDate]])/3,0))</f>
        <v>Q2</v>
      </c>
      <c r="D3035" t="s">
        <v>546</v>
      </c>
      <c r="E3035" t="str">
        <f>_xlfn.XLOOKUP(Orders_CLEAN[[#This Row],[CustomerID]],Customers[CustomerID],Customers[CustomerName])</f>
        <v>Precious Fourie</v>
      </c>
      <c r="F3035" t="s">
        <v>114</v>
      </c>
      <c r="G3035" t="str">
        <f>_xlfn.XLOOKUP(Orders_CLEAN[[#This Row],[ProductID]],Products[ProductID],Products[ProductName])</f>
        <v>Staplers Model 4</v>
      </c>
      <c r="H3035" t="str">
        <f>_xlfn.XLOOKUP(Orders_CLEAN[[#This Row],[ProductName]],Products[ProductName],Products[Category])</f>
        <v>Office Supplies</v>
      </c>
      <c r="I3035" s="6">
        <f>_xlfn.XLOOKUP(Orders_CLEAN[[#This Row],[ProductID]],Products[ProductID],Products[Cost])</f>
        <v>465.76</v>
      </c>
      <c r="J3035">
        <v>7</v>
      </c>
      <c r="K3035" s="6">
        <v>906.25</v>
      </c>
      <c r="L3035" s="7">
        <v>0.1</v>
      </c>
      <c r="M3035" t="s">
        <v>13</v>
      </c>
      <c r="N3035" t="s">
        <v>21</v>
      </c>
      <c r="O3035" t="str">
        <f>_xlfn.XLOOKUP(Orders_CLEAN[[#This Row],[Region]],Region_lookup[RegionCode],Region_lookup[RegionName])</f>
        <v>KwaZulu-Natal</v>
      </c>
      <c r="P3035" t="s">
        <v>170</v>
      </c>
      <c r="Q3035" t="str">
        <f>_xlfn.XLOOKUP(Orders_CLEAN[[#This Row],[EmployeeID]],Employees[EmployeeID],Employees[EmployeeName])</f>
        <v>Nomvula Le Roux</v>
      </c>
      <c r="R3035" s="8">
        <f>Orders_CLEAN[[#This Row],[Quantity]]*Orders_CLEAN[[#This Row],[UnitPrice]]*(1-Orders_CLEAN[[#This Row],[Discount]])</f>
        <v>5709.375</v>
      </c>
      <c r="S3035" s="8">
        <f>Orders_CLEAN[[#This Row],[Cost]]*Orders_CLEAN[[#This Row],[Quantity]]</f>
        <v>3260.3199999999997</v>
      </c>
      <c r="T3035" s="8">
        <f>Orders_CLEAN[[#This Row],[LineTotal]]-Orders_CLEAN[[#This Row],[LineCost]]</f>
        <v>2449.0550000000003</v>
      </c>
      <c r="U3035" s="8" t="str">
        <f>IFERROR(IF(Orders_CLEAN[[#This Row],[Profit]]/Orders_CLEAN[[#This Row],[LineTotal]]&gt;0.3, "High", IF(Orders_CLEAN[[#This Row],[Profit]]/Orders_CLEAN[[#This Row],[LineTotal]]&gt;=0.15, "Medium", "Low")), "Quantity Error!")</f>
        <v>High</v>
      </c>
      <c r="V3035" s="8" t="str">
        <f>IF(COUNTIF(Returns[OrderID], Orders_CLEAN[[#This Row],[OrderID]])&gt;0, "Yes", "No")</f>
        <v>No</v>
      </c>
      <c r="W3035" s="19">
        <f>IF(Orders_CLEAN[[#This Row],[Returned]]="Yes",1,0)</f>
        <v>0</v>
      </c>
    </row>
    <row r="3036" spans="1:23" x14ac:dyDescent="0.2">
      <c r="A3036" t="s">
        <v>4024</v>
      </c>
      <c r="B3036" s="5">
        <v>45296</v>
      </c>
      <c r="C3036" s="5" t="str">
        <f>IF(Orders_CLEAN[[#This Row],[Quantity]]="", "Quantity Error!", "Q"&amp;ROUNDUP(MONTH(Orders_CLEAN[[#This Row],[OrderDate]])/3,0))</f>
        <v>Q1</v>
      </c>
      <c r="D3036" t="s">
        <v>40</v>
      </c>
      <c r="E3036" t="str">
        <f>_xlfn.XLOOKUP(Orders_CLEAN[[#This Row],[CustomerID]],Customers[CustomerID],Customers[CustomerName])</f>
        <v>Francois Coetzee</v>
      </c>
      <c r="F3036" t="s">
        <v>155</v>
      </c>
      <c r="G3036" t="str">
        <f>_xlfn.XLOOKUP(Orders_CLEAN[[#This Row],[ProductID]],Products[ProductID],Products[ProductName])</f>
        <v>Monitors Model 1</v>
      </c>
      <c r="H3036" t="str">
        <f>_xlfn.XLOOKUP(Orders_CLEAN[[#This Row],[ProductName]],Products[ProductName],Products[Category])</f>
        <v>Technology</v>
      </c>
      <c r="I3036" s="6">
        <f>_xlfn.XLOOKUP(Orders_CLEAN[[#This Row],[ProductID]],Products[ProductID],Products[Cost])</f>
        <v>757.28</v>
      </c>
      <c r="J3036">
        <v>4</v>
      </c>
      <c r="K3036" s="6">
        <v>1165.56</v>
      </c>
      <c r="L3036" s="7">
        <v>0.1</v>
      </c>
      <c r="M3036" t="s">
        <v>27</v>
      </c>
      <c r="N3036" t="s">
        <v>31</v>
      </c>
      <c r="O3036" t="str">
        <f>_xlfn.XLOOKUP(Orders_CLEAN[[#This Row],[Region]],Region_lookup[RegionCode],Region_lookup[RegionName])</f>
        <v>Gauteng</v>
      </c>
      <c r="P3036" t="s">
        <v>43</v>
      </c>
      <c r="Q3036" t="str">
        <f>_xlfn.XLOOKUP(Orders_CLEAN[[#This Row],[EmployeeID]],Employees[EmployeeID],Employees[EmployeeName])</f>
        <v>Thabo Dlamini</v>
      </c>
      <c r="R3036" s="8">
        <f>Orders_CLEAN[[#This Row],[Quantity]]*Orders_CLEAN[[#This Row],[UnitPrice]]*(1-Orders_CLEAN[[#This Row],[Discount]])</f>
        <v>4196.0159999999996</v>
      </c>
      <c r="S3036" s="8">
        <f>Orders_CLEAN[[#This Row],[Cost]]*Orders_CLEAN[[#This Row],[Quantity]]</f>
        <v>3029.12</v>
      </c>
      <c r="T3036" s="8">
        <f>Orders_CLEAN[[#This Row],[LineTotal]]-Orders_CLEAN[[#This Row],[LineCost]]</f>
        <v>1166.8959999999997</v>
      </c>
      <c r="U3036" s="8" t="str">
        <f>IFERROR(IF(Orders_CLEAN[[#This Row],[Profit]]/Orders_CLEAN[[#This Row],[LineTotal]]&gt;0.3, "High", IF(Orders_CLEAN[[#This Row],[Profit]]/Orders_CLEAN[[#This Row],[LineTotal]]&gt;=0.15, "Medium", "Low")), "Quantity Error!")</f>
        <v>Medium</v>
      </c>
      <c r="V3036" s="8" t="str">
        <f>IF(COUNTIF(Returns[OrderID], Orders_CLEAN[[#This Row],[OrderID]])&gt;0, "Yes", "No")</f>
        <v>No</v>
      </c>
      <c r="W3036" s="19">
        <f>IF(Orders_CLEAN[[#This Row],[Returned]]="Yes",1,0)</f>
        <v>0</v>
      </c>
    </row>
    <row r="3037" spans="1:23" x14ac:dyDescent="0.2">
      <c r="A3037" t="s">
        <v>4025</v>
      </c>
      <c r="B3037" s="5">
        <v>45449</v>
      </c>
      <c r="C3037" s="5" t="str">
        <f>IF(Orders_CLEAN[[#This Row],[Quantity]]="", "Quantity Error!", "Q"&amp;ROUNDUP(MONTH(Orders_CLEAN[[#This Row],[OrderDate]])/3,0))</f>
        <v>Q2</v>
      </c>
      <c r="D3037" t="s">
        <v>54</v>
      </c>
      <c r="E3037" t="str">
        <f>_xlfn.XLOOKUP(Orders_CLEAN[[#This Row],[CustomerID]],Customers[CustomerID],Customers[CustomerName])</f>
        <v>Precious Venter</v>
      </c>
      <c r="F3037" t="s">
        <v>174</v>
      </c>
      <c r="G3037" t="str">
        <f>_xlfn.XLOOKUP(Orders_CLEAN[[#This Row],[ProductID]],Products[ProductID],Products[ProductName])</f>
        <v>Printers Model 4</v>
      </c>
      <c r="H3037" t="str">
        <f>_xlfn.XLOOKUP(Orders_CLEAN[[#This Row],[ProductName]],Products[ProductName],Products[Category])</f>
        <v>Technology</v>
      </c>
      <c r="I3037" s="6">
        <f>_xlfn.XLOOKUP(Orders_CLEAN[[#This Row],[ProductID]],Products[ProductID],Products[Cost])</f>
        <v>83.72</v>
      </c>
      <c r="J3037">
        <v>9</v>
      </c>
      <c r="K3037" s="6">
        <v>143.57</v>
      </c>
      <c r="L3037" s="7">
        <v>0</v>
      </c>
      <c r="M3037" t="s">
        <v>62</v>
      </c>
      <c r="N3037" t="s">
        <v>21</v>
      </c>
      <c r="O3037" t="str">
        <f>_xlfn.XLOOKUP(Orders_CLEAN[[#This Row],[Region]],Region_lookup[RegionCode],Region_lookup[RegionName])</f>
        <v>KwaZulu-Natal</v>
      </c>
      <c r="P3037" t="s">
        <v>97</v>
      </c>
      <c r="Q3037" t="str">
        <f>_xlfn.XLOOKUP(Orders_CLEAN[[#This Row],[EmployeeID]],Employees[EmployeeID],Employees[EmployeeName])</f>
        <v>Bongani Sithole</v>
      </c>
      <c r="R3037" s="8">
        <f>Orders_CLEAN[[#This Row],[Quantity]]*Orders_CLEAN[[#This Row],[UnitPrice]]*(1-Orders_CLEAN[[#This Row],[Discount]])</f>
        <v>1292.1299999999999</v>
      </c>
      <c r="S3037" s="8">
        <f>Orders_CLEAN[[#This Row],[Cost]]*Orders_CLEAN[[#This Row],[Quantity]]</f>
        <v>753.48</v>
      </c>
      <c r="T3037" s="8">
        <f>Orders_CLEAN[[#This Row],[LineTotal]]-Orders_CLEAN[[#This Row],[LineCost]]</f>
        <v>538.64999999999986</v>
      </c>
      <c r="U3037" s="8" t="str">
        <f>IFERROR(IF(Orders_CLEAN[[#This Row],[Profit]]/Orders_CLEAN[[#This Row],[LineTotal]]&gt;0.3, "High", IF(Orders_CLEAN[[#This Row],[Profit]]/Orders_CLEAN[[#This Row],[LineTotal]]&gt;=0.15, "Medium", "Low")), "Quantity Error!")</f>
        <v>High</v>
      </c>
      <c r="V3037" s="8" t="str">
        <f>IF(COUNTIF(Returns[OrderID], Orders_CLEAN[[#This Row],[OrderID]])&gt;0, "Yes", "No")</f>
        <v>No</v>
      </c>
      <c r="W3037" s="19">
        <f>IF(Orders_CLEAN[[#This Row],[Returned]]="Yes",1,0)</f>
        <v>0</v>
      </c>
    </row>
    <row r="3038" spans="1:23" x14ac:dyDescent="0.2">
      <c r="A3038" t="s">
        <v>4026</v>
      </c>
      <c r="B3038" s="5">
        <v>45620</v>
      </c>
      <c r="C3038" s="5" t="str">
        <f>IF(Orders_CLEAN[[#This Row],[Quantity]]="", "Quantity Error!", "Q"&amp;ROUNDUP(MONTH(Orders_CLEAN[[#This Row],[OrderDate]])/3,0))</f>
        <v>Q4</v>
      </c>
      <c r="D3038" t="s">
        <v>147</v>
      </c>
      <c r="E3038" t="str">
        <f>_xlfn.XLOOKUP(Orders_CLEAN[[#This Row],[CustomerID]],Customers[CustomerID],Customers[CustomerName])</f>
        <v>Anja Botha</v>
      </c>
      <c r="F3038" t="s">
        <v>148</v>
      </c>
      <c r="G3038" t="str">
        <f>_xlfn.XLOOKUP(Orders_CLEAN[[#This Row],[ProductID]],Products[ProductID],Products[ProductName])</f>
        <v>Tables Model 3</v>
      </c>
      <c r="H3038" t="str">
        <f>_xlfn.XLOOKUP(Orders_CLEAN[[#This Row],[ProductName]],Products[ProductName],Products[Category])</f>
        <v>Furniture</v>
      </c>
      <c r="I3038" s="6">
        <f>_xlfn.XLOOKUP(Orders_CLEAN[[#This Row],[ProductID]],Products[ProductID],Products[Cost])</f>
        <v>190.89</v>
      </c>
      <c r="J3038">
        <v>7</v>
      </c>
      <c r="K3038" s="6">
        <v>243.15</v>
      </c>
      <c r="L3038" s="7">
        <v>0.1</v>
      </c>
      <c r="M3038" t="s">
        <v>36</v>
      </c>
      <c r="N3038" t="s">
        <v>31</v>
      </c>
      <c r="O3038" t="str">
        <f>_xlfn.XLOOKUP(Orders_CLEAN[[#This Row],[Region]],Region_lookup[RegionCode],Region_lookup[RegionName])</f>
        <v>Gauteng</v>
      </c>
      <c r="P3038" t="s">
        <v>52</v>
      </c>
      <c r="Q3038" t="str">
        <f>_xlfn.XLOOKUP(Orders_CLEAN[[#This Row],[EmployeeID]],Employees[EmployeeID],Employees[EmployeeName])</f>
        <v>Precious Mbatha</v>
      </c>
      <c r="R3038" s="8">
        <f>Orders_CLEAN[[#This Row],[Quantity]]*Orders_CLEAN[[#This Row],[UnitPrice]]*(1-Orders_CLEAN[[#This Row],[Discount]])</f>
        <v>1531.845</v>
      </c>
      <c r="S3038" s="8">
        <f>Orders_CLEAN[[#This Row],[Cost]]*Orders_CLEAN[[#This Row],[Quantity]]</f>
        <v>1336.23</v>
      </c>
      <c r="T3038" s="8">
        <f>Orders_CLEAN[[#This Row],[LineTotal]]-Orders_CLEAN[[#This Row],[LineCost]]</f>
        <v>195.61500000000001</v>
      </c>
      <c r="U3038" s="8" t="str">
        <f>IFERROR(IF(Orders_CLEAN[[#This Row],[Profit]]/Orders_CLEAN[[#This Row],[LineTotal]]&gt;0.3, "High", IF(Orders_CLEAN[[#This Row],[Profit]]/Orders_CLEAN[[#This Row],[LineTotal]]&gt;=0.15, "Medium", "Low")), "Quantity Error!")</f>
        <v>Low</v>
      </c>
      <c r="V3038" s="8" t="str">
        <f>IF(COUNTIF(Returns[OrderID], Orders_CLEAN[[#This Row],[OrderID]])&gt;0, "Yes", "No")</f>
        <v>No</v>
      </c>
      <c r="W3038" s="19">
        <f>IF(Orders_CLEAN[[#This Row],[Returned]]="Yes",1,0)</f>
        <v>0</v>
      </c>
    </row>
    <row r="3039" spans="1:23" x14ac:dyDescent="0.2">
      <c r="A3039" t="s">
        <v>4027</v>
      </c>
      <c r="B3039" s="5">
        <v>45731</v>
      </c>
      <c r="C3039" s="5" t="str">
        <f>IF(Orders_CLEAN[[#This Row],[Quantity]]="", "Quantity Error!", "Q"&amp;ROUNDUP(MONTH(Orders_CLEAN[[#This Row],[OrderDate]])/3,0))</f>
        <v>Q1</v>
      </c>
      <c r="D3039" t="s">
        <v>72</v>
      </c>
      <c r="E3039" t="str">
        <f>_xlfn.XLOOKUP(Orders_CLEAN[[#This Row],[CustomerID]],Customers[CustomerID],Customers[CustomerName])</f>
        <v>Francois Botha</v>
      </c>
      <c r="F3039" t="s">
        <v>19</v>
      </c>
      <c r="G3039" t="str">
        <f>_xlfn.XLOOKUP(Orders_CLEAN[[#This Row],[ProductID]],Products[ProductID],Products[ProductName])</f>
        <v>Accessories Model 4</v>
      </c>
      <c r="H3039" t="str">
        <f>_xlfn.XLOOKUP(Orders_CLEAN[[#This Row],[ProductName]],Products[ProductName],Products[Category])</f>
        <v>Technology</v>
      </c>
      <c r="I3039" s="6">
        <f>_xlfn.XLOOKUP(Orders_CLEAN[[#This Row],[ProductID]],Products[ProductID],Products[Cost])</f>
        <v>685.08</v>
      </c>
      <c r="J3039">
        <v>3</v>
      </c>
      <c r="K3039" s="6">
        <v>921.01</v>
      </c>
      <c r="L3039" s="7">
        <v>0</v>
      </c>
      <c r="M3039" t="s">
        <v>13</v>
      </c>
      <c r="N3039" t="s">
        <v>47</v>
      </c>
      <c r="O3039" t="str">
        <f>_xlfn.XLOOKUP(Orders_CLEAN[[#This Row],[Region]],Region_lookup[RegionCode],Region_lookup[RegionName])</f>
        <v>Eastern Cape</v>
      </c>
      <c r="P3039" t="s">
        <v>75</v>
      </c>
      <c r="Q3039" t="str">
        <f>_xlfn.XLOOKUP(Orders_CLEAN[[#This Row],[EmployeeID]],Employees[EmployeeID],Employees[EmployeeName])</f>
        <v>Francois Steyn</v>
      </c>
      <c r="R3039" s="8">
        <f>Orders_CLEAN[[#This Row],[Quantity]]*Orders_CLEAN[[#This Row],[UnitPrice]]*(1-Orders_CLEAN[[#This Row],[Discount]])</f>
        <v>2763.0299999999997</v>
      </c>
      <c r="S3039" s="8">
        <f>Orders_CLEAN[[#This Row],[Cost]]*Orders_CLEAN[[#This Row],[Quantity]]</f>
        <v>2055.2400000000002</v>
      </c>
      <c r="T3039" s="8">
        <f>Orders_CLEAN[[#This Row],[LineTotal]]-Orders_CLEAN[[#This Row],[LineCost]]</f>
        <v>707.78999999999951</v>
      </c>
      <c r="U3039" s="8" t="str">
        <f>IFERROR(IF(Orders_CLEAN[[#This Row],[Profit]]/Orders_CLEAN[[#This Row],[LineTotal]]&gt;0.3, "High", IF(Orders_CLEAN[[#This Row],[Profit]]/Orders_CLEAN[[#This Row],[LineTotal]]&gt;=0.15, "Medium", "Low")), "Quantity Error!")</f>
        <v>Medium</v>
      </c>
      <c r="V3039" s="8" t="str">
        <f>IF(COUNTIF(Returns[OrderID], Orders_CLEAN[[#This Row],[OrderID]])&gt;0, "Yes", "No")</f>
        <v>No</v>
      </c>
      <c r="W3039" s="19">
        <f>IF(Orders_CLEAN[[#This Row],[Returned]]="Yes",1,0)</f>
        <v>0</v>
      </c>
    </row>
    <row r="3040" spans="1:23" x14ac:dyDescent="0.2">
      <c r="A3040" t="s">
        <v>4028</v>
      </c>
      <c r="B3040" s="5">
        <v>45749</v>
      </c>
      <c r="C3040" s="5" t="str">
        <f>IF(Orders_CLEAN[[#This Row],[Quantity]]="", "Quantity Error!", "Q"&amp;ROUNDUP(MONTH(Orders_CLEAN[[#This Row],[OrderDate]])/3,0))</f>
        <v>Q2</v>
      </c>
      <c r="D3040" t="s">
        <v>546</v>
      </c>
      <c r="E3040" t="str">
        <f>_xlfn.XLOOKUP(Orders_CLEAN[[#This Row],[CustomerID]],Customers[CustomerID],Customers[CustomerName])</f>
        <v>Precious Fourie</v>
      </c>
      <c r="F3040" t="s">
        <v>81</v>
      </c>
      <c r="G3040" t="str">
        <f>_xlfn.XLOOKUP(Orders_CLEAN[[#This Row],[ProductID]],Products[ProductID],Products[ProductName])</f>
        <v>Envelopes Model 2</v>
      </c>
      <c r="H3040" t="str">
        <f>_xlfn.XLOOKUP(Orders_CLEAN[[#This Row],[ProductName]],Products[ProductName],Products[Category])</f>
        <v>Office Supplies</v>
      </c>
      <c r="I3040" s="6">
        <f>_xlfn.XLOOKUP(Orders_CLEAN[[#This Row],[ProductID]],Products[ProductID],Products[Cost])</f>
        <v>599.25</v>
      </c>
      <c r="J3040">
        <v>2</v>
      </c>
      <c r="K3040" s="6">
        <v>849.05</v>
      </c>
      <c r="L3040" s="7">
        <v>0.2</v>
      </c>
      <c r="M3040" t="s">
        <v>13</v>
      </c>
      <c r="N3040" t="s">
        <v>21</v>
      </c>
      <c r="O3040" t="str">
        <f>_xlfn.XLOOKUP(Orders_CLEAN[[#This Row],[Region]],Region_lookup[RegionCode],Region_lookup[RegionName])</f>
        <v>KwaZulu-Natal</v>
      </c>
      <c r="P3040" t="s">
        <v>97</v>
      </c>
      <c r="Q3040" t="str">
        <f>_xlfn.XLOOKUP(Orders_CLEAN[[#This Row],[EmployeeID]],Employees[EmployeeID],Employees[EmployeeName])</f>
        <v>Bongani Sithole</v>
      </c>
      <c r="R3040" s="8">
        <f>Orders_CLEAN[[#This Row],[Quantity]]*Orders_CLEAN[[#This Row],[UnitPrice]]*(1-Orders_CLEAN[[#This Row],[Discount]])</f>
        <v>1358.48</v>
      </c>
      <c r="S3040" s="8">
        <f>Orders_CLEAN[[#This Row],[Cost]]*Orders_CLEAN[[#This Row],[Quantity]]</f>
        <v>1198.5</v>
      </c>
      <c r="T3040" s="8">
        <f>Orders_CLEAN[[#This Row],[LineTotal]]-Orders_CLEAN[[#This Row],[LineCost]]</f>
        <v>159.98000000000002</v>
      </c>
      <c r="U3040" s="8" t="str">
        <f>IFERROR(IF(Orders_CLEAN[[#This Row],[Profit]]/Orders_CLEAN[[#This Row],[LineTotal]]&gt;0.3, "High", IF(Orders_CLEAN[[#This Row],[Profit]]/Orders_CLEAN[[#This Row],[LineTotal]]&gt;=0.15, "Medium", "Low")), "Quantity Error!")</f>
        <v>Low</v>
      </c>
      <c r="V3040" s="8" t="str">
        <f>IF(COUNTIF(Returns[OrderID], Orders_CLEAN[[#This Row],[OrderID]])&gt;0, "Yes", "No")</f>
        <v>No</v>
      </c>
      <c r="W3040" s="19">
        <f>IF(Orders_CLEAN[[#This Row],[Returned]]="Yes",1,0)</f>
        <v>0</v>
      </c>
    </row>
    <row r="3041" spans="1:23" x14ac:dyDescent="0.2">
      <c r="A3041" t="s">
        <v>4029</v>
      </c>
      <c r="B3041" s="5">
        <v>45799</v>
      </c>
      <c r="C3041" s="5" t="str">
        <f>IF(Orders_CLEAN[[#This Row],[Quantity]]="", "Quantity Error!", "Q"&amp;ROUNDUP(MONTH(Orders_CLEAN[[#This Row],[OrderDate]])/3,0))</f>
        <v>Q2</v>
      </c>
      <c r="D3041" t="s">
        <v>165</v>
      </c>
      <c r="E3041" t="str">
        <f>_xlfn.XLOOKUP(Orders_CLEAN[[#This Row],[CustomerID]],Customers[CustomerID],Customers[CustomerName])</f>
        <v>Nomsa Sithole</v>
      </c>
      <c r="F3041" t="s">
        <v>51</v>
      </c>
      <c r="G3041" t="str">
        <f>_xlfn.XLOOKUP(Orders_CLEAN[[#This Row],[ProductID]],Products[ProductID],Products[ProductName])</f>
        <v>Bookcases Model 4</v>
      </c>
      <c r="H3041" t="str">
        <f>_xlfn.XLOOKUP(Orders_CLEAN[[#This Row],[ProductName]],Products[ProductName],Products[Category])</f>
        <v>Furniture</v>
      </c>
      <c r="I3041" s="6">
        <f>_xlfn.XLOOKUP(Orders_CLEAN[[#This Row],[ProductID]],Products[ProductID],Products[Cost])</f>
        <v>539.9</v>
      </c>
      <c r="J3041">
        <v>6</v>
      </c>
      <c r="K3041" s="6">
        <v>1019.72</v>
      </c>
      <c r="L3041" s="7">
        <v>0.1</v>
      </c>
      <c r="M3041" t="s">
        <v>62</v>
      </c>
      <c r="N3041" t="s">
        <v>21</v>
      </c>
      <c r="O3041" t="str">
        <f>_xlfn.XLOOKUP(Orders_CLEAN[[#This Row],[Region]],Region_lookup[RegionCode],Region_lookup[RegionName])</f>
        <v>KwaZulu-Natal</v>
      </c>
      <c r="P3041" t="s">
        <v>22</v>
      </c>
      <c r="Q3041" t="str">
        <f>_xlfn.XLOOKUP(Orders_CLEAN[[#This Row],[EmployeeID]],Employees[EmployeeID],Employees[EmployeeName])</f>
        <v>Thabo Le Roux</v>
      </c>
      <c r="R3041" s="8">
        <f>Orders_CLEAN[[#This Row],[Quantity]]*Orders_CLEAN[[#This Row],[UnitPrice]]*(1-Orders_CLEAN[[#This Row],[Discount]])</f>
        <v>5506.4880000000003</v>
      </c>
      <c r="S3041" s="8">
        <f>Orders_CLEAN[[#This Row],[Cost]]*Orders_CLEAN[[#This Row],[Quantity]]</f>
        <v>3239.3999999999996</v>
      </c>
      <c r="T3041" s="8">
        <f>Orders_CLEAN[[#This Row],[LineTotal]]-Orders_CLEAN[[#This Row],[LineCost]]</f>
        <v>2267.0880000000006</v>
      </c>
      <c r="U3041" s="8" t="str">
        <f>IFERROR(IF(Orders_CLEAN[[#This Row],[Profit]]/Orders_CLEAN[[#This Row],[LineTotal]]&gt;0.3, "High", IF(Orders_CLEAN[[#This Row],[Profit]]/Orders_CLEAN[[#This Row],[LineTotal]]&gt;=0.15, "Medium", "Low")), "Quantity Error!")</f>
        <v>High</v>
      </c>
      <c r="V3041" s="8" t="str">
        <f>IF(COUNTIF(Returns[OrderID], Orders_CLEAN[[#This Row],[OrderID]])&gt;0, "Yes", "No")</f>
        <v>No</v>
      </c>
      <c r="W3041" s="19">
        <f>IF(Orders_CLEAN[[#This Row],[Returned]]="Yes",1,0)</f>
        <v>0</v>
      </c>
    </row>
    <row r="3042" spans="1:23" x14ac:dyDescent="0.2">
      <c r="A3042" t="s">
        <v>4030</v>
      </c>
      <c r="B3042" s="5">
        <v>45413</v>
      </c>
      <c r="C3042" s="5" t="str">
        <f>IF(Orders_CLEAN[[#This Row],[Quantity]]="", "Quantity Error!", "Q"&amp;ROUNDUP(MONTH(Orders_CLEAN[[#This Row],[OrderDate]])/3,0))</f>
        <v>Q2</v>
      </c>
      <c r="D3042" t="s">
        <v>328</v>
      </c>
      <c r="E3042" t="str">
        <f>_xlfn.XLOOKUP(Orders_CLEAN[[#This Row],[CustomerID]],Customers[CustomerID],Customers[CustomerName])</f>
        <v>Nomsa Ndlovu</v>
      </c>
      <c r="F3042" t="s">
        <v>124</v>
      </c>
      <c r="G3042" t="str">
        <f>_xlfn.XLOOKUP(Orders_CLEAN[[#This Row],[ProductID]],Products[ProductID],Products[ProductName])</f>
        <v>Binders Model 2</v>
      </c>
      <c r="H3042" t="str">
        <f>_xlfn.XLOOKUP(Orders_CLEAN[[#This Row],[ProductName]],Products[ProductName],Products[Category])</f>
        <v>Office Supplies</v>
      </c>
      <c r="I3042" s="6">
        <f>_xlfn.XLOOKUP(Orders_CLEAN[[#This Row],[ProductID]],Products[ProductID],Products[Cost])</f>
        <v>597.01</v>
      </c>
      <c r="J3042">
        <v>7</v>
      </c>
      <c r="K3042" s="6">
        <v>774.08</v>
      </c>
      <c r="L3042" s="7">
        <v>0.05</v>
      </c>
      <c r="M3042" t="s">
        <v>62</v>
      </c>
      <c r="N3042" t="s">
        <v>31</v>
      </c>
      <c r="O3042" t="str">
        <f>_xlfn.XLOOKUP(Orders_CLEAN[[#This Row],[Region]],Region_lookup[RegionCode],Region_lookup[RegionName])</f>
        <v>Gauteng</v>
      </c>
      <c r="P3042" t="s">
        <v>32</v>
      </c>
      <c r="Q3042" t="str">
        <f>_xlfn.XLOOKUP(Orders_CLEAN[[#This Row],[EmployeeID]],Employees[EmployeeID],Employees[EmployeeName])</f>
        <v>Nomvula Mokoena</v>
      </c>
      <c r="R3042" s="8">
        <f>Orders_CLEAN[[#This Row],[Quantity]]*Orders_CLEAN[[#This Row],[UnitPrice]]*(1-Orders_CLEAN[[#This Row],[Discount]])</f>
        <v>5147.6320000000005</v>
      </c>
      <c r="S3042" s="8">
        <f>Orders_CLEAN[[#This Row],[Cost]]*Orders_CLEAN[[#This Row],[Quantity]]</f>
        <v>4179.07</v>
      </c>
      <c r="T3042" s="8">
        <f>Orders_CLEAN[[#This Row],[LineTotal]]-Orders_CLEAN[[#This Row],[LineCost]]</f>
        <v>968.56200000000081</v>
      </c>
      <c r="U3042" s="8" t="str">
        <f>IFERROR(IF(Orders_CLEAN[[#This Row],[Profit]]/Orders_CLEAN[[#This Row],[LineTotal]]&gt;0.3, "High", IF(Orders_CLEAN[[#This Row],[Profit]]/Orders_CLEAN[[#This Row],[LineTotal]]&gt;=0.15, "Medium", "Low")), "Quantity Error!")</f>
        <v>Medium</v>
      </c>
      <c r="V3042" s="8" t="str">
        <f>IF(COUNTIF(Returns[OrderID], Orders_CLEAN[[#This Row],[OrderID]])&gt;0, "Yes", "No")</f>
        <v>No</v>
      </c>
      <c r="W3042" s="19">
        <f>IF(Orders_CLEAN[[#This Row],[Returned]]="Yes",1,0)</f>
        <v>0</v>
      </c>
    </row>
    <row r="3043" spans="1:23" x14ac:dyDescent="0.2">
      <c r="A3043" t="s">
        <v>4031</v>
      </c>
      <c r="B3043" s="5">
        <v>45677</v>
      </c>
      <c r="C3043" s="5" t="str">
        <f>IF(Orders_CLEAN[[#This Row],[Quantity]]="", "Quantity Error!", "Q"&amp;ROUNDUP(MONTH(Orders_CLEAN[[#This Row],[OrderDate]])/3,0))</f>
        <v>Q1</v>
      </c>
      <c r="D3043" t="s">
        <v>120</v>
      </c>
      <c r="E3043" t="str">
        <f>_xlfn.XLOOKUP(Orders_CLEAN[[#This Row],[CustomerID]],Customers[CustomerID],Customers[CustomerName])</f>
        <v>Francois Sithole</v>
      </c>
      <c r="F3043" t="s">
        <v>148</v>
      </c>
      <c r="G3043" t="str">
        <f>_xlfn.XLOOKUP(Orders_CLEAN[[#This Row],[ProductID]],Products[ProductID],Products[ProductName])</f>
        <v>Tables Model 3</v>
      </c>
      <c r="H3043" t="str">
        <f>_xlfn.XLOOKUP(Orders_CLEAN[[#This Row],[ProductName]],Products[ProductName],Products[Category])</f>
        <v>Furniture</v>
      </c>
      <c r="I3043" s="6">
        <f>_xlfn.XLOOKUP(Orders_CLEAN[[#This Row],[ProductID]],Products[ProductID],Products[Cost])</f>
        <v>190.89</v>
      </c>
      <c r="J3043">
        <v>1</v>
      </c>
      <c r="K3043" s="6">
        <v>243.15</v>
      </c>
      <c r="L3043" s="7">
        <v>0</v>
      </c>
      <c r="M3043" t="s">
        <v>27</v>
      </c>
      <c r="N3043" t="s">
        <v>31</v>
      </c>
      <c r="O3043" t="str">
        <f>_xlfn.XLOOKUP(Orders_CLEAN[[#This Row],[Region]],Region_lookup[RegionCode],Region_lookup[RegionName])</f>
        <v>Gauteng</v>
      </c>
      <c r="P3043" t="s">
        <v>43</v>
      </c>
      <c r="Q3043" t="str">
        <f>_xlfn.XLOOKUP(Orders_CLEAN[[#This Row],[EmployeeID]],Employees[EmployeeID],Employees[EmployeeName])</f>
        <v>Thabo Dlamini</v>
      </c>
      <c r="R3043" s="8">
        <f>Orders_CLEAN[[#This Row],[Quantity]]*Orders_CLEAN[[#This Row],[UnitPrice]]*(1-Orders_CLEAN[[#This Row],[Discount]])</f>
        <v>243.15</v>
      </c>
      <c r="S3043" s="8">
        <f>Orders_CLEAN[[#This Row],[Cost]]*Orders_CLEAN[[#This Row],[Quantity]]</f>
        <v>190.89</v>
      </c>
      <c r="T3043" s="8">
        <f>Orders_CLEAN[[#This Row],[LineTotal]]-Orders_CLEAN[[#This Row],[LineCost]]</f>
        <v>52.260000000000019</v>
      </c>
      <c r="U3043" s="8" t="str">
        <f>IFERROR(IF(Orders_CLEAN[[#This Row],[Profit]]/Orders_CLEAN[[#This Row],[LineTotal]]&gt;0.3, "High", IF(Orders_CLEAN[[#This Row],[Profit]]/Orders_CLEAN[[#This Row],[LineTotal]]&gt;=0.15, "Medium", "Low")), "Quantity Error!")</f>
        <v>Medium</v>
      </c>
      <c r="V3043" s="8" t="str">
        <f>IF(COUNTIF(Returns[OrderID], Orders_CLEAN[[#This Row],[OrderID]])&gt;0, "Yes", "No")</f>
        <v>No</v>
      </c>
      <c r="W3043" s="19">
        <f>IF(Orders_CLEAN[[#This Row],[Returned]]="Yes",1,0)</f>
        <v>0</v>
      </c>
    </row>
    <row r="3044" spans="1:23" x14ac:dyDescent="0.2">
      <c r="A3044" t="s">
        <v>4032</v>
      </c>
      <c r="B3044" s="5">
        <v>45602</v>
      </c>
      <c r="C3044" s="5" t="str">
        <f>IF(Orders_CLEAN[[#This Row],[Quantity]]="", "Quantity Error!", "Q"&amp;ROUNDUP(MONTH(Orders_CLEAN[[#This Row],[OrderDate]])/3,0))</f>
        <v>Q4</v>
      </c>
      <c r="D3044" t="s">
        <v>60</v>
      </c>
      <c r="E3044" t="str">
        <f>_xlfn.XLOOKUP(Orders_CLEAN[[#This Row],[CustomerID]],Customers[CustomerID],Customers[CustomerName])</f>
        <v>Lerato Mbatha</v>
      </c>
      <c r="F3044" t="s">
        <v>144</v>
      </c>
      <c r="G3044" t="str">
        <f>_xlfn.XLOOKUP(Orders_CLEAN[[#This Row],[ProductID]],Products[ProductID],Products[ProductName])</f>
        <v>Bookcases Model 1</v>
      </c>
      <c r="H3044" t="str">
        <f>_xlfn.XLOOKUP(Orders_CLEAN[[#This Row],[ProductName]],Products[ProductName],Products[Category])</f>
        <v>Furniture</v>
      </c>
      <c r="I3044" s="6">
        <f>_xlfn.XLOOKUP(Orders_CLEAN[[#This Row],[ProductID]],Products[ProductID],Products[Cost])</f>
        <v>644.65</v>
      </c>
      <c r="J3044">
        <v>2</v>
      </c>
      <c r="K3044" s="6">
        <v>1029.82</v>
      </c>
      <c r="L3044" s="7">
        <v>0</v>
      </c>
      <c r="M3044" t="s">
        <v>62</v>
      </c>
      <c r="N3044" t="s">
        <v>31</v>
      </c>
      <c r="O3044" t="str">
        <f>_xlfn.XLOOKUP(Orders_CLEAN[[#This Row],[Region]],Region_lookup[RegionCode],Region_lookup[RegionName])</f>
        <v>Gauteng</v>
      </c>
      <c r="P3044" t="s">
        <v>32</v>
      </c>
      <c r="Q3044" t="str">
        <f>_xlfn.XLOOKUP(Orders_CLEAN[[#This Row],[EmployeeID]],Employees[EmployeeID],Employees[EmployeeName])</f>
        <v>Nomvula Mokoena</v>
      </c>
      <c r="R3044" s="8">
        <f>Orders_CLEAN[[#This Row],[Quantity]]*Orders_CLEAN[[#This Row],[UnitPrice]]*(1-Orders_CLEAN[[#This Row],[Discount]])</f>
        <v>2059.64</v>
      </c>
      <c r="S3044" s="8">
        <f>Orders_CLEAN[[#This Row],[Cost]]*Orders_CLEAN[[#This Row],[Quantity]]</f>
        <v>1289.3</v>
      </c>
      <c r="T3044" s="8">
        <f>Orders_CLEAN[[#This Row],[LineTotal]]-Orders_CLEAN[[#This Row],[LineCost]]</f>
        <v>770.33999999999992</v>
      </c>
      <c r="U3044" s="8" t="str">
        <f>IFERROR(IF(Orders_CLEAN[[#This Row],[Profit]]/Orders_CLEAN[[#This Row],[LineTotal]]&gt;0.3, "High", IF(Orders_CLEAN[[#This Row],[Profit]]/Orders_CLEAN[[#This Row],[LineTotal]]&gt;=0.15, "Medium", "Low")), "Quantity Error!")</f>
        <v>High</v>
      </c>
      <c r="V3044" s="8" t="str">
        <f>IF(COUNTIF(Returns[OrderID], Orders_CLEAN[[#This Row],[OrderID]])&gt;0, "Yes", "No")</f>
        <v>No</v>
      </c>
      <c r="W3044" s="19">
        <f>IF(Orders_CLEAN[[#This Row],[Returned]]="Yes",1,0)</f>
        <v>0</v>
      </c>
    </row>
    <row r="3045" spans="1:23" x14ac:dyDescent="0.2">
      <c r="A3045" t="s">
        <v>4033</v>
      </c>
      <c r="B3045" s="5">
        <v>45635</v>
      </c>
      <c r="C3045" s="5" t="str">
        <f>IF(Orders_CLEAN[[#This Row],[Quantity]]="", "Quantity Error!", "Q"&amp;ROUNDUP(MONTH(Orders_CLEAN[[#This Row],[OrderDate]])/3,0))</f>
        <v>Q4</v>
      </c>
      <c r="D3045" t="s">
        <v>283</v>
      </c>
      <c r="E3045" t="str">
        <f>_xlfn.XLOOKUP(Orders_CLEAN[[#This Row],[CustomerID]],Customers[CustomerID],Customers[CustomerName])</f>
        <v>Precious Botha</v>
      </c>
      <c r="F3045" t="s">
        <v>142</v>
      </c>
      <c r="G3045" t="str">
        <f>_xlfn.XLOOKUP(Orders_CLEAN[[#This Row],[ProductID]],Products[ProductID],Products[ProductName])</f>
        <v>Laptops Model 3</v>
      </c>
      <c r="H3045" t="str">
        <f>_xlfn.XLOOKUP(Orders_CLEAN[[#This Row],[ProductName]],Products[ProductName],Products[Category])</f>
        <v>Technology</v>
      </c>
      <c r="I3045" s="6">
        <f>_xlfn.XLOOKUP(Orders_CLEAN[[#This Row],[ProductID]],Products[ProductID],Products[Cost])</f>
        <v>727.96</v>
      </c>
      <c r="J3045">
        <v>7</v>
      </c>
      <c r="K3045" s="6">
        <v>1118.93</v>
      </c>
      <c r="L3045" s="7">
        <v>0.15</v>
      </c>
      <c r="M3045" t="s">
        <v>27</v>
      </c>
      <c r="N3045" t="s">
        <v>21</v>
      </c>
      <c r="O3045" t="str">
        <f>_xlfn.XLOOKUP(Orders_CLEAN[[#This Row],[Region]],Region_lookup[RegionCode],Region_lookup[RegionName])</f>
        <v>KwaZulu-Natal</v>
      </c>
      <c r="P3045" t="s">
        <v>22</v>
      </c>
      <c r="Q3045" t="str">
        <f>_xlfn.XLOOKUP(Orders_CLEAN[[#This Row],[EmployeeID]],Employees[EmployeeID],Employees[EmployeeName])</f>
        <v>Thabo Le Roux</v>
      </c>
      <c r="R3045" s="8">
        <f>Orders_CLEAN[[#This Row],[Quantity]]*Orders_CLEAN[[#This Row],[UnitPrice]]*(1-Orders_CLEAN[[#This Row],[Discount]])</f>
        <v>6657.6334999999999</v>
      </c>
      <c r="S3045" s="8">
        <f>Orders_CLEAN[[#This Row],[Cost]]*Orders_CLEAN[[#This Row],[Quantity]]</f>
        <v>5095.72</v>
      </c>
      <c r="T3045" s="8">
        <f>Orders_CLEAN[[#This Row],[LineTotal]]-Orders_CLEAN[[#This Row],[LineCost]]</f>
        <v>1561.9134999999997</v>
      </c>
      <c r="U3045" s="8" t="str">
        <f>IFERROR(IF(Orders_CLEAN[[#This Row],[Profit]]/Orders_CLEAN[[#This Row],[LineTotal]]&gt;0.3, "High", IF(Orders_CLEAN[[#This Row],[Profit]]/Orders_CLEAN[[#This Row],[LineTotal]]&gt;=0.15, "Medium", "Low")), "Quantity Error!")</f>
        <v>Medium</v>
      </c>
      <c r="V3045" s="8" t="str">
        <f>IF(COUNTIF(Returns[OrderID], Orders_CLEAN[[#This Row],[OrderID]])&gt;0, "Yes", "No")</f>
        <v>No</v>
      </c>
      <c r="W3045" s="19">
        <f>IF(Orders_CLEAN[[#This Row],[Returned]]="Yes",1,0)</f>
        <v>0</v>
      </c>
    </row>
    <row r="3046" spans="1:23" x14ac:dyDescent="0.2">
      <c r="A3046" t="s">
        <v>4034</v>
      </c>
      <c r="B3046" s="5">
        <v>45723</v>
      </c>
      <c r="C3046" s="5" t="str">
        <f>IF(Orders_CLEAN[[#This Row],[Quantity]]="", "Quantity Error!", "Q"&amp;ROUNDUP(MONTH(Orders_CLEAN[[#This Row],[OrderDate]])/3,0))</f>
        <v>Q1</v>
      </c>
      <c r="D3046" t="s">
        <v>353</v>
      </c>
      <c r="E3046" t="str">
        <f>_xlfn.XLOOKUP(Orders_CLEAN[[#This Row],[CustomerID]],Customers[CustomerID],Customers[CustomerName])</f>
        <v>Sipho Joubert</v>
      </c>
      <c r="F3046" t="s">
        <v>155</v>
      </c>
      <c r="G3046" t="str">
        <f>_xlfn.XLOOKUP(Orders_CLEAN[[#This Row],[ProductID]],Products[ProductID],Products[ProductName])</f>
        <v>Monitors Model 1</v>
      </c>
      <c r="H3046" t="str">
        <f>_xlfn.XLOOKUP(Orders_CLEAN[[#This Row],[ProductName]],Products[ProductName],Products[Category])</f>
        <v>Technology</v>
      </c>
      <c r="I3046" s="6">
        <f>_xlfn.XLOOKUP(Orders_CLEAN[[#This Row],[ProductID]],Products[ProductID],Products[Cost])</f>
        <v>757.28</v>
      </c>
      <c r="J3046">
        <v>4</v>
      </c>
      <c r="K3046" s="6">
        <v>1165.56</v>
      </c>
      <c r="L3046" s="7">
        <v>0.15</v>
      </c>
      <c r="M3046" t="s">
        <v>62</v>
      </c>
      <c r="N3046" t="s">
        <v>21</v>
      </c>
      <c r="O3046" t="str">
        <f>_xlfn.XLOOKUP(Orders_CLEAN[[#This Row],[Region]],Region_lookup[RegionCode],Region_lookup[RegionName])</f>
        <v>KwaZulu-Natal</v>
      </c>
      <c r="P3046" t="s">
        <v>170</v>
      </c>
      <c r="Q3046" t="str">
        <f>_xlfn.XLOOKUP(Orders_CLEAN[[#This Row],[EmployeeID]],Employees[EmployeeID],Employees[EmployeeName])</f>
        <v>Nomvula Le Roux</v>
      </c>
      <c r="R3046" s="8">
        <f>Orders_CLEAN[[#This Row],[Quantity]]*Orders_CLEAN[[#This Row],[UnitPrice]]*(1-Orders_CLEAN[[#This Row],[Discount]])</f>
        <v>3962.9039999999995</v>
      </c>
      <c r="S3046" s="8">
        <f>Orders_CLEAN[[#This Row],[Cost]]*Orders_CLEAN[[#This Row],[Quantity]]</f>
        <v>3029.12</v>
      </c>
      <c r="T3046" s="8">
        <f>Orders_CLEAN[[#This Row],[LineTotal]]-Orders_CLEAN[[#This Row],[LineCost]]</f>
        <v>933.78399999999965</v>
      </c>
      <c r="U3046" s="8" t="str">
        <f>IFERROR(IF(Orders_CLEAN[[#This Row],[Profit]]/Orders_CLEAN[[#This Row],[LineTotal]]&gt;0.3, "High", IF(Orders_CLEAN[[#This Row],[Profit]]/Orders_CLEAN[[#This Row],[LineTotal]]&gt;=0.15, "Medium", "Low")), "Quantity Error!")</f>
        <v>Medium</v>
      </c>
      <c r="V3046" s="8" t="str">
        <f>IF(COUNTIF(Returns[OrderID], Orders_CLEAN[[#This Row],[OrderID]])&gt;0, "Yes", "No")</f>
        <v>No</v>
      </c>
      <c r="W3046" s="19">
        <f>IF(Orders_CLEAN[[#This Row],[Returned]]="Yes",1,0)</f>
        <v>0</v>
      </c>
    </row>
    <row r="3047" spans="1:23" x14ac:dyDescent="0.2">
      <c r="A3047" t="s">
        <v>4036</v>
      </c>
      <c r="B3047" s="5">
        <v>45580</v>
      </c>
      <c r="C3047" s="5" t="str">
        <f>IF(Orders_CLEAN[[#This Row],[Quantity]]="", "Quantity Error!", "Q"&amp;ROUNDUP(MONTH(Orders_CLEAN[[#This Row],[OrderDate]])/3,0))</f>
        <v>Q4</v>
      </c>
      <c r="D3047" t="s">
        <v>519</v>
      </c>
      <c r="E3047" t="str">
        <f>_xlfn.XLOOKUP(Orders_CLEAN[[#This Row],[CustomerID]],Customers[CustomerID],Customers[CustomerName])</f>
        <v>Francois Van Der Merwe</v>
      </c>
      <c r="F3047" t="s">
        <v>142</v>
      </c>
      <c r="G3047" t="str">
        <f>_xlfn.XLOOKUP(Orders_CLEAN[[#This Row],[ProductID]],Products[ProductID],Products[ProductName])</f>
        <v>Laptops Model 3</v>
      </c>
      <c r="H3047" t="str">
        <f>_xlfn.XLOOKUP(Orders_CLEAN[[#This Row],[ProductName]],Products[ProductName],Products[Category])</f>
        <v>Technology</v>
      </c>
      <c r="I3047" s="6">
        <f>_xlfn.XLOOKUP(Orders_CLEAN[[#This Row],[ProductID]],Products[ProductID],Products[Cost])</f>
        <v>727.96</v>
      </c>
      <c r="J3047">
        <v>8</v>
      </c>
      <c r="K3047" s="6">
        <v>1118.93</v>
      </c>
      <c r="L3047" s="7">
        <v>0.05</v>
      </c>
      <c r="M3047" t="s">
        <v>27</v>
      </c>
      <c r="N3047" t="s">
        <v>14</v>
      </c>
      <c r="O3047" t="str">
        <f>_xlfn.XLOOKUP(Orders_CLEAN[[#This Row],[Region]],Region_lookup[RegionCode],Region_lookup[RegionName])</f>
        <v>Western Cape</v>
      </c>
      <c r="P3047" t="s">
        <v>15</v>
      </c>
      <c r="Q3047" t="str">
        <f>_xlfn.XLOOKUP(Orders_CLEAN[[#This Row],[EmployeeID]],Employees[EmployeeID],Employees[EmployeeName])</f>
        <v>Anja Fourie</v>
      </c>
      <c r="R3047" s="8">
        <f>Orders_CLEAN[[#This Row],[Quantity]]*Orders_CLEAN[[#This Row],[UnitPrice]]*(1-Orders_CLEAN[[#This Row],[Discount]])</f>
        <v>8503.8680000000004</v>
      </c>
      <c r="S3047" s="8">
        <f>Orders_CLEAN[[#This Row],[Cost]]*Orders_CLEAN[[#This Row],[Quantity]]</f>
        <v>5823.68</v>
      </c>
      <c r="T3047" s="8">
        <f>Orders_CLEAN[[#This Row],[LineTotal]]-Orders_CLEAN[[#This Row],[LineCost]]</f>
        <v>2680.1880000000001</v>
      </c>
      <c r="U3047" s="8" t="str">
        <f>IFERROR(IF(Orders_CLEAN[[#This Row],[Profit]]/Orders_CLEAN[[#This Row],[LineTotal]]&gt;0.3, "High", IF(Orders_CLEAN[[#This Row],[Profit]]/Orders_CLEAN[[#This Row],[LineTotal]]&gt;=0.15, "Medium", "Low")), "Quantity Error!")</f>
        <v>High</v>
      </c>
      <c r="V3047" s="8" t="str">
        <f>IF(COUNTIF(Returns[OrderID], Orders_CLEAN[[#This Row],[OrderID]])&gt;0, "Yes", "No")</f>
        <v>Yes</v>
      </c>
      <c r="W3047" s="19">
        <f>IF(Orders_CLEAN[[#This Row],[Returned]]="Yes",1,0)</f>
        <v>1</v>
      </c>
    </row>
    <row r="3048" spans="1:23" x14ac:dyDescent="0.2">
      <c r="A3048" t="s">
        <v>4037</v>
      </c>
      <c r="B3048" s="5">
        <v>45750</v>
      </c>
      <c r="C3048" s="5" t="str">
        <f>IF(Orders_CLEAN[[#This Row],[Quantity]]="", "Quantity Error!", "Q"&amp;ROUNDUP(MONTH(Orders_CLEAN[[#This Row],[OrderDate]])/3,0))</f>
        <v>Q2</v>
      </c>
      <c r="D3048" t="s">
        <v>57</v>
      </c>
      <c r="E3048" t="str">
        <f>_xlfn.XLOOKUP(Orders_CLEAN[[#This Row],[CustomerID]],Customers[CustomerID],Customers[CustomerName])</f>
        <v>Johan Van Der Merwe</v>
      </c>
      <c r="F3048" t="s">
        <v>139</v>
      </c>
      <c r="G3048" t="str">
        <f>_xlfn.XLOOKUP(Orders_CLEAN[[#This Row],[ProductID]],Products[ProductID],Products[ProductName])</f>
        <v>Envelopes Model 3</v>
      </c>
      <c r="H3048" t="str">
        <f>_xlfn.XLOOKUP(Orders_CLEAN[[#This Row],[ProductName]],Products[ProductName],Products[Category])</f>
        <v>Office Supplies</v>
      </c>
      <c r="I3048" s="6">
        <f>_xlfn.XLOOKUP(Orders_CLEAN[[#This Row],[ProductID]],Products[ProductID],Products[Cost])</f>
        <v>110.07</v>
      </c>
      <c r="J3048">
        <v>5</v>
      </c>
      <c r="K3048" s="6">
        <v>193.99</v>
      </c>
      <c r="L3048" s="7">
        <v>0</v>
      </c>
      <c r="M3048" t="s">
        <v>27</v>
      </c>
      <c r="N3048" t="s">
        <v>47</v>
      </c>
      <c r="O3048" t="str">
        <f>_xlfn.XLOOKUP(Orders_CLEAN[[#This Row],[Region]],Region_lookup[RegionCode],Region_lookup[RegionName])</f>
        <v>Eastern Cape</v>
      </c>
      <c r="P3048" t="s">
        <v>48</v>
      </c>
      <c r="Q3048" t="str">
        <f>_xlfn.XLOOKUP(Orders_CLEAN[[#This Row],[EmployeeID]],Employees[EmployeeID],Employees[EmployeeName])</f>
        <v>Sipho Ndlovu</v>
      </c>
      <c r="R3048" s="8">
        <f>Orders_CLEAN[[#This Row],[Quantity]]*Orders_CLEAN[[#This Row],[UnitPrice]]*(1-Orders_CLEAN[[#This Row],[Discount]])</f>
        <v>969.95</v>
      </c>
      <c r="S3048" s="8">
        <f>Orders_CLEAN[[#This Row],[Cost]]*Orders_CLEAN[[#This Row],[Quantity]]</f>
        <v>550.34999999999991</v>
      </c>
      <c r="T3048" s="8">
        <f>Orders_CLEAN[[#This Row],[LineTotal]]-Orders_CLEAN[[#This Row],[LineCost]]</f>
        <v>419.60000000000014</v>
      </c>
      <c r="U3048" s="8" t="str">
        <f>IFERROR(IF(Orders_CLEAN[[#This Row],[Profit]]/Orders_CLEAN[[#This Row],[LineTotal]]&gt;0.3, "High", IF(Orders_CLEAN[[#This Row],[Profit]]/Orders_CLEAN[[#This Row],[LineTotal]]&gt;=0.15, "Medium", "Low")), "Quantity Error!")</f>
        <v>High</v>
      </c>
      <c r="V3048" s="8" t="str">
        <f>IF(COUNTIF(Returns[OrderID], Orders_CLEAN[[#This Row],[OrderID]])&gt;0, "Yes", "No")</f>
        <v>No</v>
      </c>
      <c r="W3048" s="19">
        <f>IF(Orders_CLEAN[[#This Row],[Returned]]="Yes",1,0)</f>
        <v>0</v>
      </c>
    </row>
    <row r="3049" spans="1:23" x14ac:dyDescent="0.2">
      <c r="A3049" t="s">
        <v>4038</v>
      </c>
      <c r="B3049" s="5">
        <v>45397</v>
      </c>
      <c r="C3049" s="5" t="str">
        <f>IF(Orders_CLEAN[[#This Row],[Quantity]]="", "Quantity Error!", "Q"&amp;ROUNDUP(MONTH(Orders_CLEAN[[#This Row],[OrderDate]])/3,0))</f>
        <v>Q2</v>
      </c>
      <c r="D3049" t="s">
        <v>191</v>
      </c>
      <c r="E3049" t="str">
        <f>_xlfn.XLOOKUP(Orders_CLEAN[[#This Row],[CustomerID]],Customers[CustomerID],Customers[CustomerName])</f>
        <v>Pieter Steyn</v>
      </c>
      <c r="F3049" t="s">
        <v>216</v>
      </c>
      <c r="G3049" t="str">
        <f>_xlfn.XLOOKUP(Orders_CLEAN[[#This Row],[ProductID]],Products[ProductID],Products[ProductName])</f>
        <v>Pens Model 1</v>
      </c>
      <c r="H3049" t="str">
        <f>_xlfn.XLOOKUP(Orders_CLEAN[[#This Row],[ProductName]],Products[ProductName],Products[Category])</f>
        <v>Office Supplies</v>
      </c>
      <c r="I3049" s="6">
        <f>_xlfn.XLOOKUP(Orders_CLEAN[[#This Row],[ProductID]],Products[ProductID],Products[Cost])</f>
        <v>640.09</v>
      </c>
      <c r="J3049">
        <v>7</v>
      </c>
      <c r="K3049" s="6">
        <v>1169.26</v>
      </c>
      <c r="L3049" s="7">
        <v>0.2</v>
      </c>
      <c r="M3049" t="s">
        <v>27</v>
      </c>
      <c r="N3049" t="s">
        <v>47</v>
      </c>
      <c r="O3049" t="str">
        <f>_xlfn.XLOOKUP(Orders_CLEAN[[#This Row],[Region]],Region_lookup[RegionCode],Region_lookup[RegionName])</f>
        <v>Eastern Cape</v>
      </c>
      <c r="P3049" t="s">
        <v>48</v>
      </c>
      <c r="Q3049" t="str">
        <f>_xlfn.XLOOKUP(Orders_CLEAN[[#This Row],[EmployeeID]],Employees[EmployeeID],Employees[EmployeeName])</f>
        <v>Sipho Ndlovu</v>
      </c>
      <c r="R3049" s="8">
        <f>Orders_CLEAN[[#This Row],[Quantity]]*Orders_CLEAN[[#This Row],[UnitPrice]]*(1-Orders_CLEAN[[#This Row],[Discount]])</f>
        <v>6547.8559999999998</v>
      </c>
      <c r="S3049" s="8">
        <f>Orders_CLEAN[[#This Row],[Cost]]*Orders_CLEAN[[#This Row],[Quantity]]</f>
        <v>4480.63</v>
      </c>
      <c r="T3049" s="8">
        <f>Orders_CLEAN[[#This Row],[LineTotal]]-Orders_CLEAN[[#This Row],[LineCost]]</f>
        <v>2067.2259999999997</v>
      </c>
      <c r="U3049" s="8" t="str">
        <f>IFERROR(IF(Orders_CLEAN[[#This Row],[Profit]]/Orders_CLEAN[[#This Row],[LineTotal]]&gt;0.3, "High", IF(Orders_CLEAN[[#This Row],[Profit]]/Orders_CLEAN[[#This Row],[LineTotal]]&gt;=0.15, "Medium", "Low")), "Quantity Error!")</f>
        <v>High</v>
      </c>
      <c r="V3049" s="8" t="str">
        <f>IF(COUNTIF(Returns[OrderID], Orders_CLEAN[[#This Row],[OrderID]])&gt;0, "Yes", "No")</f>
        <v>No</v>
      </c>
      <c r="W3049" s="19">
        <f>IF(Orders_CLEAN[[#This Row],[Returned]]="Yes",1,0)</f>
        <v>0</v>
      </c>
    </row>
    <row r="3050" spans="1:23" x14ac:dyDescent="0.2">
      <c r="A3050" t="s">
        <v>4040</v>
      </c>
      <c r="B3050" s="5">
        <v>45825</v>
      </c>
      <c r="C3050" s="5" t="str">
        <f>IF(Orders_CLEAN[[#This Row],[Quantity]]="", "Quantity Error!", "Q"&amp;ROUNDUP(MONTH(Orders_CLEAN[[#This Row],[OrderDate]])/3,0))</f>
        <v>Q2</v>
      </c>
      <c r="D3050" t="s">
        <v>371</v>
      </c>
      <c r="E3050" t="str">
        <f>_xlfn.XLOOKUP(Orders_CLEAN[[#This Row],[CustomerID]],Customers[CustomerID],Customers[CustomerName])</f>
        <v>Nomsa Dlamini</v>
      </c>
      <c r="F3050" t="s">
        <v>61</v>
      </c>
      <c r="G3050" t="str">
        <f>_xlfn.XLOOKUP(Orders_CLEAN[[#This Row],[ProductID]],Products[ProductID],Products[ProductName])</f>
        <v>Laptops Model 4</v>
      </c>
      <c r="H3050" t="str">
        <f>_xlfn.XLOOKUP(Orders_CLEAN[[#This Row],[ProductName]],Products[ProductName],Products[Category])</f>
        <v>Technology</v>
      </c>
      <c r="I3050" s="6">
        <f>_xlfn.XLOOKUP(Orders_CLEAN[[#This Row],[ProductID]],Products[ProductID],Products[Cost])</f>
        <v>329.6</v>
      </c>
      <c r="J3050">
        <v>5</v>
      </c>
      <c r="K3050" s="6">
        <v>455.77</v>
      </c>
      <c r="L3050" s="7">
        <v>0.05</v>
      </c>
      <c r="M3050" t="s">
        <v>13</v>
      </c>
      <c r="N3050" t="s">
        <v>31</v>
      </c>
      <c r="O3050" t="str">
        <f>_xlfn.XLOOKUP(Orders_CLEAN[[#This Row],[Region]],Region_lookup[RegionCode],Region_lookup[RegionName])</f>
        <v>Gauteng</v>
      </c>
      <c r="P3050" t="s">
        <v>32</v>
      </c>
      <c r="Q3050" t="str">
        <f>_xlfn.XLOOKUP(Orders_CLEAN[[#This Row],[EmployeeID]],Employees[EmployeeID],Employees[EmployeeName])</f>
        <v>Nomvula Mokoena</v>
      </c>
      <c r="R3050" s="8">
        <f>Orders_CLEAN[[#This Row],[Quantity]]*Orders_CLEAN[[#This Row],[UnitPrice]]*(1-Orders_CLEAN[[#This Row],[Discount]])</f>
        <v>2164.9074999999998</v>
      </c>
      <c r="S3050" s="8">
        <f>Orders_CLEAN[[#This Row],[Cost]]*Orders_CLEAN[[#This Row],[Quantity]]</f>
        <v>1648</v>
      </c>
      <c r="T3050" s="8">
        <f>Orders_CLEAN[[#This Row],[LineTotal]]-Orders_CLEAN[[#This Row],[LineCost]]</f>
        <v>516.9074999999998</v>
      </c>
      <c r="U3050" s="8" t="str">
        <f>IFERROR(IF(Orders_CLEAN[[#This Row],[Profit]]/Orders_CLEAN[[#This Row],[LineTotal]]&gt;0.3, "High", IF(Orders_CLEAN[[#This Row],[Profit]]/Orders_CLEAN[[#This Row],[LineTotal]]&gt;=0.15, "Medium", "Low")), "Quantity Error!")</f>
        <v>Medium</v>
      </c>
      <c r="V3050" s="8" t="str">
        <f>IF(COUNTIF(Returns[OrderID], Orders_CLEAN[[#This Row],[OrderID]])&gt;0, "Yes", "No")</f>
        <v>No</v>
      </c>
      <c r="W3050" s="19">
        <f>IF(Orders_CLEAN[[#This Row],[Returned]]="Yes",1,0)</f>
        <v>0</v>
      </c>
    </row>
    <row r="3051" spans="1:23" x14ac:dyDescent="0.2">
      <c r="A3051" t="s">
        <v>4042</v>
      </c>
      <c r="B3051" s="5">
        <v>45292</v>
      </c>
      <c r="C3051" s="5" t="str">
        <f>IF(Orders_CLEAN[[#This Row],[Quantity]]="", "Quantity Error!", "Q"&amp;ROUNDUP(MONTH(Orders_CLEAN[[#This Row],[OrderDate]])/3,0))</f>
        <v>Q1</v>
      </c>
      <c r="D3051" t="s">
        <v>154</v>
      </c>
      <c r="E3051" t="str">
        <f>_xlfn.XLOOKUP(Orders_CLEAN[[#This Row],[CustomerID]],Customers[CustomerID],Customers[CustomerName])</f>
        <v>Nomvula Mahlangu</v>
      </c>
      <c r="F3051" t="s">
        <v>51</v>
      </c>
      <c r="G3051" t="str">
        <f>_xlfn.XLOOKUP(Orders_CLEAN[[#This Row],[ProductID]],Products[ProductID],Products[ProductName])</f>
        <v>Bookcases Model 4</v>
      </c>
      <c r="H3051" t="str">
        <f>_xlfn.XLOOKUP(Orders_CLEAN[[#This Row],[ProductName]],Products[ProductName],Products[Category])</f>
        <v>Furniture</v>
      </c>
      <c r="I3051" s="6">
        <f>_xlfn.XLOOKUP(Orders_CLEAN[[#This Row],[ProductID]],Products[ProductID],Products[Cost])</f>
        <v>539.9</v>
      </c>
      <c r="J3051">
        <v>1</v>
      </c>
      <c r="K3051" s="6">
        <v>1019.72</v>
      </c>
      <c r="L3051" s="7">
        <v>0.15</v>
      </c>
      <c r="M3051" t="s">
        <v>36</v>
      </c>
      <c r="N3051" t="s">
        <v>31</v>
      </c>
      <c r="O3051" t="str">
        <f>_xlfn.XLOOKUP(Orders_CLEAN[[#This Row],[Region]],Region_lookup[RegionCode],Region_lookup[RegionName])</f>
        <v>Gauteng</v>
      </c>
      <c r="P3051" t="s">
        <v>32</v>
      </c>
      <c r="Q3051" t="str">
        <f>_xlfn.XLOOKUP(Orders_CLEAN[[#This Row],[EmployeeID]],Employees[EmployeeID],Employees[EmployeeName])</f>
        <v>Nomvula Mokoena</v>
      </c>
      <c r="R3051" s="8">
        <f>Orders_CLEAN[[#This Row],[Quantity]]*Orders_CLEAN[[#This Row],[UnitPrice]]*(1-Orders_CLEAN[[#This Row],[Discount]])</f>
        <v>866.76200000000006</v>
      </c>
      <c r="S3051" s="8">
        <f>Orders_CLEAN[[#This Row],[Cost]]*Orders_CLEAN[[#This Row],[Quantity]]</f>
        <v>539.9</v>
      </c>
      <c r="T3051" s="8">
        <f>Orders_CLEAN[[#This Row],[LineTotal]]-Orders_CLEAN[[#This Row],[LineCost]]</f>
        <v>326.86200000000008</v>
      </c>
      <c r="U3051" s="8" t="str">
        <f>IFERROR(IF(Orders_CLEAN[[#This Row],[Profit]]/Orders_CLEAN[[#This Row],[LineTotal]]&gt;0.3, "High", IF(Orders_CLEAN[[#This Row],[Profit]]/Orders_CLEAN[[#This Row],[LineTotal]]&gt;=0.15, "Medium", "Low")), "Quantity Error!")</f>
        <v>High</v>
      </c>
      <c r="V3051" s="8" t="str">
        <f>IF(COUNTIF(Returns[OrderID], Orders_CLEAN[[#This Row],[OrderID]])&gt;0, "Yes", "No")</f>
        <v>No</v>
      </c>
      <c r="W3051" s="19">
        <f>IF(Orders_CLEAN[[#This Row],[Returned]]="Yes",1,0)</f>
        <v>0</v>
      </c>
    </row>
    <row r="3052" spans="1:23" x14ac:dyDescent="0.2">
      <c r="A3052" t="s">
        <v>4043</v>
      </c>
      <c r="B3052" s="5">
        <v>45834</v>
      </c>
      <c r="C3052" s="5" t="str">
        <f>IF(Orders_CLEAN[[#This Row],[Quantity]]="", "Quantity Error!", "Q"&amp;ROUNDUP(MONTH(Orders_CLEAN[[#This Row],[OrderDate]])/3,0))</f>
        <v>Q2</v>
      </c>
      <c r="D3052" t="s">
        <v>404</v>
      </c>
      <c r="E3052" t="str">
        <f>_xlfn.XLOOKUP(Orders_CLEAN[[#This Row],[CustomerID]],Customers[CustomerID],Customers[CustomerName])</f>
        <v>Riaan Botha</v>
      </c>
      <c r="F3052" t="s">
        <v>114</v>
      </c>
      <c r="G3052" t="str">
        <f>_xlfn.XLOOKUP(Orders_CLEAN[[#This Row],[ProductID]],Products[ProductID],Products[ProductName])</f>
        <v>Staplers Model 4</v>
      </c>
      <c r="H3052" t="str">
        <f>_xlfn.XLOOKUP(Orders_CLEAN[[#This Row],[ProductName]],Products[ProductName],Products[Category])</f>
        <v>Office Supplies</v>
      </c>
      <c r="I3052" s="6">
        <f>_xlfn.XLOOKUP(Orders_CLEAN[[#This Row],[ProductID]],Products[ProductID],Products[Cost])</f>
        <v>465.76</v>
      </c>
      <c r="J3052">
        <v>7</v>
      </c>
      <c r="K3052" s="6">
        <v>906.25</v>
      </c>
      <c r="L3052" s="7">
        <v>0.2</v>
      </c>
      <c r="M3052" t="s">
        <v>36</v>
      </c>
      <c r="N3052" t="s">
        <v>21</v>
      </c>
      <c r="O3052" t="str">
        <f>_xlfn.XLOOKUP(Orders_CLEAN[[#This Row],[Region]],Region_lookup[RegionCode],Region_lookup[RegionName])</f>
        <v>KwaZulu-Natal</v>
      </c>
      <c r="P3052" t="s">
        <v>170</v>
      </c>
      <c r="Q3052" t="str">
        <f>_xlfn.XLOOKUP(Orders_CLEAN[[#This Row],[EmployeeID]],Employees[EmployeeID],Employees[EmployeeName])</f>
        <v>Nomvula Le Roux</v>
      </c>
      <c r="R3052" s="8">
        <f>Orders_CLEAN[[#This Row],[Quantity]]*Orders_CLEAN[[#This Row],[UnitPrice]]*(1-Orders_CLEAN[[#This Row],[Discount]])</f>
        <v>5075</v>
      </c>
      <c r="S3052" s="8">
        <f>Orders_CLEAN[[#This Row],[Cost]]*Orders_CLEAN[[#This Row],[Quantity]]</f>
        <v>3260.3199999999997</v>
      </c>
      <c r="T3052" s="8">
        <f>Orders_CLEAN[[#This Row],[LineTotal]]-Orders_CLEAN[[#This Row],[LineCost]]</f>
        <v>1814.6800000000003</v>
      </c>
      <c r="U3052" s="8" t="str">
        <f>IFERROR(IF(Orders_CLEAN[[#This Row],[Profit]]/Orders_CLEAN[[#This Row],[LineTotal]]&gt;0.3, "High", IF(Orders_CLEAN[[#This Row],[Profit]]/Orders_CLEAN[[#This Row],[LineTotal]]&gt;=0.15, "Medium", "Low")), "Quantity Error!")</f>
        <v>High</v>
      </c>
      <c r="V3052" s="8" t="str">
        <f>IF(COUNTIF(Returns[OrderID], Orders_CLEAN[[#This Row],[OrderID]])&gt;0, "Yes", "No")</f>
        <v>No</v>
      </c>
      <c r="W3052" s="19">
        <f>IF(Orders_CLEAN[[#This Row],[Returned]]="Yes",1,0)</f>
        <v>0</v>
      </c>
    </row>
    <row r="3053" spans="1:23" x14ac:dyDescent="0.2">
      <c r="A3053" t="s">
        <v>4044</v>
      </c>
      <c r="B3053" s="5">
        <v>45566</v>
      </c>
      <c r="C3053" s="5" t="str">
        <f>IF(Orders_CLEAN[[#This Row],[Quantity]]="", "Quantity Error!", "Q"&amp;ROUNDUP(MONTH(Orders_CLEAN[[#This Row],[OrderDate]])/3,0))</f>
        <v>Q4</v>
      </c>
      <c r="D3053" t="s">
        <v>288</v>
      </c>
      <c r="E3053" t="str">
        <f>_xlfn.XLOOKUP(Orders_CLEAN[[#This Row],[CustomerID]],Customers[CustomerID],Customers[CustomerName])</f>
        <v>Francois Pretorius</v>
      </c>
      <c r="F3053" t="s">
        <v>73</v>
      </c>
      <c r="G3053" t="str">
        <f>_xlfn.XLOOKUP(Orders_CLEAN[[#This Row],[ProductID]],Products[ProductID],Products[ProductName])</f>
        <v>Tables Model 1</v>
      </c>
      <c r="H3053" t="str">
        <f>_xlfn.XLOOKUP(Orders_CLEAN[[#This Row],[ProductName]],Products[ProductName],Products[Category])</f>
        <v>Furniture</v>
      </c>
      <c r="I3053" s="6">
        <f>_xlfn.XLOOKUP(Orders_CLEAN[[#This Row],[ProductID]],Products[ProductID],Products[Cost])</f>
        <v>469.73</v>
      </c>
      <c r="J3053">
        <v>9</v>
      </c>
      <c r="K3053" s="6">
        <v>954.16</v>
      </c>
      <c r="L3053" s="7">
        <v>0</v>
      </c>
      <c r="M3053" t="s">
        <v>27</v>
      </c>
      <c r="N3053" t="s">
        <v>21</v>
      </c>
      <c r="O3053" t="str">
        <f>_xlfn.XLOOKUP(Orders_CLEAN[[#This Row],[Region]],Region_lookup[RegionCode],Region_lookup[RegionName])</f>
        <v>KwaZulu-Natal</v>
      </c>
      <c r="P3053" t="s">
        <v>170</v>
      </c>
      <c r="Q3053" t="str">
        <f>_xlfn.XLOOKUP(Orders_CLEAN[[#This Row],[EmployeeID]],Employees[EmployeeID],Employees[EmployeeName])</f>
        <v>Nomvula Le Roux</v>
      </c>
      <c r="R3053" s="8">
        <f>Orders_CLEAN[[#This Row],[Quantity]]*Orders_CLEAN[[#This Row],[UnitPrice]]*(1-Orders_CLEAN[[#This Row],[Discount]])</f>
        <v>8587.44</v>
      </c>
      <c r="S3053" s="8">
        <f>Orders_CLEAN[[#This Row],[Cost]]*Orders_CLEAN[[#This Row],[Quantity]]</f>
        <v>4227.57</v>
      </c>
      <c r="T3053" s="8">
        <f>Orders_CLEAN[[#This Row],[LineTotal]]-Orders_CLEAN[[#This Row],[LineCost]]</f>
        <v>4359.8700000000008</v>
      </c>
      <c r="U3053" s="8" t="str">
        <f>IFERROR(IF(Orders_CLEAN[[#This Row],[Profit]]/Orders_CLEAN[[#This Row],[LineTotal]]&gt;0.3, "High", IF(Orders_CLEAN[[#This Row],[Profit]]/Orders_CLEAN[[#This Row],[LineTotal]]&gt;=0.15, "Medium", "Low")), "Quantity Error!")</f>
        <v>High</v>
      </c>
      <c r="V3053" s="8" t="str">
        <f>IF(COUNTIF(Returns[OrderID], Orders_CLEAN[[#This Row],[OrderID]])&gt;0, "Yes", "No")</f>
        <v>No</v>
      </c>
      <c r="W3053" s="19">
        <f>IF(Orders_CLEAN[[#This Row],[Returned]]="Yes",1,0)</f>
        <v>0</v>
      </c>
    </row>
    <row r="3054" spans="1:23" x14ac:dyDescent="0.2">
      <c r="A3054" t="s">
        <v>4045</v>
      </c>
      <c r="B3054" s="5">
        <v>45360</v>
      </c>
      <c r="C3054" s="5" t="str">
        <f>IF(Orders_CLEAN[[#This Row],[Quantity]]="", "Quantity Error!", "Q"&amp;ROUNDUP(MONTH(Orders_CLEAN[[#This Row],[OrderDate]])/3,0))</f>
        <v>Q1</v>
      </c>
      <c r="D3054" t="s">
        <v>404</v>
      </c>
      <c r="E3054" t="str">
        <f>_xlfn.XLOOKUP(Orders_CLEAN[[#This Row],[CustomerID]],Customers[CustomerID],Customers[CustomerName])</f>
        <v>Riaan Botha</v>
      </c>
      <c r="F3054" t="s">
        <v>104</v>
      </c>
      <c r="G3054" t="str">
        <f>_xlfn.XLOOKUP(Orders_CLEAN[[#This Row],[ProductID]],Products[ProductID],Products[ProductName])</f>
        <v>Envelopes Model 4</v>
      </c>
      <c r="H3054" t="str">
        <f>_xlfn.XLOOKUP(Orders_CLEAN[[#This Row],[ProductName]],Products[ProductName],Products[Category])</f>
        <v>Office Supplies</v>
      </c>
      <c r="I3054" s="6">
        <f>_xlfn.XLOOKUP(Orders_CLEAN[[#This Row],[ProductID]],Products[ProductID],Products[Cost])</f>
        <v>777.33</v>
      </c>
      <c r="J3054">
        <v>1</v>
      </c>
      <c r="K3054" s="6">
        <v>1363.68</v>
      </c>
      <c r="L3054" s="7">
        <v>0.2</v>
      </c>
      <c r="M3054" t="s">
        <v>13</v>
      </c>
      <c r="N3054" t="s">
        <v>21</v>
      </c>
      <c r="O3054" t="str">
        <f>_xlfn.XLOOKUP(Orders_CLEAN[[#This Row],[Region]],Region_lookup[RegionCode],Region_lookup[RegionName])</f>
        <v>KwaZulu-Natal</v>
      </c>
      <c r="P3054" t="s">
        <v>170</v>
      </c>
      <c r="Q3054" t="str">
        <f>_xlfn.XLOOKUP(Orders_CLEAN[[#This Row],[EmployeeID]],Employees[EmployeeID],Employees[EmployeeName])</f>
        <v>Nomvula Le Roux</v>
      </c>
      <c r="R3054" s="8">
        <f>Orders_CLEAN[[#This Row],[Quantity]]*Orders_CLEAN[[#This Row],[UnitPrice]]*(1-Orders_CLEAN[[#This Row],[Discount]])</f>
        <v>1090.9440000000002</v>
      </c>
      <c r="S3054" s="8">
        <f>Orders_CLEAN[[#This Row],[Cost]]*Orders_CLEAN[[#This Row],[Quantity]]</f>
        <v>777.33</v>
      </c>
      <c r="T3054" s="8">
        <f>Orders_CLEAN[[#This Row],[LineTotal]]-Orders_CLEAN[[#This Row],[LineCost]]</f>
        <v>313.61400000000015</v>
      </c>
      <c r="U3054" s="8" t="str">
        <f>IFERROR(IF(Orders_CLEAN[[#This Row],[Profit]]/Orders_CLEAN[[#This Row],[LineTotal]]&gt;0.3, "High", IF(Orders_CLEAN[[#This Row],[Profit]]/Orders_CLEAN[[#This Row],[LineTotal]]&gt;=0.15, "Medium", "Low")), "Quantity Error!")</f>
        <v>Medium</v>
      </c>
      <c r="V3054" s="8" t="str">
        <f>IF(COUNTIF(Returns[OrderID], Orders_CLEAN[[#This Row],[OrderID]])&gt;0, "Yes", "No")</f>
        <v>No</v>
      </c>
      <c r="W3054" s="19">
        <f>IF(Orders_CLEAN[[#This Row],[Returned]]="Yes",1,0)</f>
        <v>0</v>
      </c>
    </row>
    <row r="3055" spans="1:23" x14ac:dyDescent="0.2">
      <c r="A3055" t="s">
        <v>4046</v>
      </c>
      <c r="B3055" s="5">
        <v>45833</v>
      </c>
      <c r="C3055" s="5" t="str">
        <f>IF(Orders_CLEAN[[#This Row],[Quantity]]="", "Quantity Error!", "Q"&amp;ROUNDUP(MONTH(Orders_CLEAN[[#This Row],[OrderDate]])/3,0))</f>
        <v>Q2</v>
      </c>
      <c r="D3055" t="s">
        <v>113</v>
      </c>
      <c r="E3055" t="str">
        <f>_xlfn.XLOOKUP(Orders_CLEAN[[#This Row],[CustomerID]],Customers[CustomerID],Customers[CustomerName])</f>
        <v>Johan Van Der Merwe</v>
      </c>
      <c r="F3055" t="s">
        <v>365</v>
      </c>
      <c r="G3055" t="str">
        <f>_xlfn.XLOOKUP(Orders_CLEAN[[#This Row],[ProductID]],Products[ProductID],Products[ProductName])</f>
        <v>Binders Model 4</v>
      </c>
      <c r="H3055" t="str">
        <f>_xlfn.XLOOKUP(Orders_CLEAN[[#This Row],[ProductName]],Products[ProductName],Products[Category])</f>
        <v>Office Supplies</v>
      </c>
      <c r="I3055" s="6">
        <f>_xlfn.XLOOKUP(Orders_CLEAN[[#This Row],[ProductID]],Products[ProductID],Products[Cost])</f>
        <v>723.8</v>
      </c>
      <c r="J3055">
        <v>12</v>
      </c>
      <c r="K3055" s="6">
        <v>1101.54</v>
      </c>
      <c r="L3055" s="7">
        <v>0</v>
      </c>
      <c r="M3055" t="s">
        <v>27</v>
      </c>
      <c r="N3055" t="s">
        <v>14</v>
      </c>
      <c r="O3055" t="str">
        <f>_xlfn.XLOOKUP(Orders_CLEAN[[#This Row],[Region]],Region_lookup[RegionCode],Region_lookup[RegionName])</f>
        <v>Western Cape</v>
      </c>
      <c r="P3055" t="s">
        <v>82</v>
      </c>
      <c r="Q3055" t="str">
        <f>_xlfn.XLOOKUP(Orders_CLEAN[[#This Row],[EmployeeID]],Employees[EmployeeID],Employees[EmployeeName])</f>
        <v>Thabo Pretorius</v>
      </c>
      <c r="R3055" s="8">
        <f>Orders_CLEAN[[#This Row],[Quantity]]*Orders_CLEAN[[#This Row],[UnitPrice]]*(1-Orders_CLEAN[[#This Row],[Discount]])</f>
        <v>13218.48</v>
      </c>
      <c r="S3055" s="8">
        <f>Orders_CLEAN[[#This Row],[Cost]]*Orders_CLEAN[[#This Row],[Quantity]]</f>
        <v>8685.5999999999985</v>
      </c>
      <c r="T3055" s="8">
        <f>Orders_CLEAN[[#This Row],[LineTotal]]-Orders_CLEAN[[#This Row],[LineCost]]</f>
        <v>4532.880000000001</v>
      </c>
      <c r="U3055" s="8" t="str">
        <f>IFERROR(IF(Orders_CLEAN[[#This Row],[Profit]]/Orders_CLEAN[[#This Row],[LineTotal]]&gt;0.3, "High", IF(Orders_CLEAN[[#This Row],[Profit]]/Orders_CLEAN[[#This Row],[LineTotal]]&gt;=0.15, "Medium", "Low")), "Quantity Error!")</f>
        <v>High</v>
      </c>
      <c r="V3055" s="8" t="str">
        <f>IF(COUNTIF(Returns[OrderID], Orders_CLEAN[[#This Row],[OrderID]])&gt;0, "Yes", "No")</f>
        <v>No</v>
      </c>
      <c r="W3055" s="19">
        <f>IF(Orders_CLEAN[[#This Row],[Returned]]="Yes",1,0)</f>
        <v>0</v>
      </c>
    </row>
    <row r="3056" spans="1:23" x14ac:dyDescent="0.2">
      <c r="A3056" t="s">
        <v>4047</v>
      </c>
      <c r="B3056" s="5">
        <v>45477</v>
      </c>
      <c r="C3056" s="5" t="str">
        <f>IF(Orders_CLEAN[[#This Row],[Quantity]]="", "Quantity Error!", "Q"&amp;ROUNDUP(MONTH(Orders_CLEAN[[#This Row],[OrderDate]])/3,0))</f>
        <v>Q3</v>
      </c>
      <c r="D3056" t="s">
        <v>283</v>
      </c>
      <c r="E3056" t="str">
        <f>_xlfn.XLOOKUP(Orders_CLEAN[[#This Row],[CustomerID]],Customers[CustomerID],Customers[CustomerName])</f>
        <v>Precious Botha</v>
      </c>
      <c r="F3056" t="s">
        <v>73</v>
      </c>
      <c r="G3056" t="str">
        <f>_xlfn.XLOOKUP(Orders_CLEAN[[#This Row],[ProductID]],Products[ProductID],Products[ProductName])</f>
        <v>Tables Model 1</v>
      </c>
      <c r="H3056" t="str">
        <f>_xlfn.XLOOKUP(Orders_CLEAN[[#This Row],[ProductName]],Products[ProductName],Products[Category])</f>
        <v>Furniture</v>
      </c>
      <c r="I3056" s="6">
        <f>_xlfn.XLOOKUP(Orders_CLEAN[[#This Row],[ProductID]],Products[ProductID],Products[Cost])</f>
        <v>469.73</v>
      </c>
      <c r="J3056">
        <v>4</v>
      </c>
      <c r="K3056" s="6">
        <v>954.16</v>
      </c>
      <c r="L3056" s="7">
        <v>0.2</v>
      </c>
      <c r="M3056" t="s">
        <v>13</v>
      </c>
      <c r="N3056" t="s">
        <v>21</v>
      </c>
      <c r="O3056" t="str">
        <f>_xlfn.XLOOKUP(Orders_CLEAN[[#This Row],[Region]],Region_lookup[RegionCode],Region_lookup[RegionName])</f>
        <v>KwaZulu-Natal</v>
      </c>
      <c r="P3056" t="s">
        <v>97</v>
      </c>
      <c r="Q3056" t="str">
        <f>_xlfn.XLOOKUP(Orders_CLEAN[[#This Row],[EmployeeID]],Employees[EmployeeID],Employees[EmployeeName])</f>
        <v>Bongani Sithole</v>
      </c>
      <c r="R3056" s="8">
        <f>Orders_CLEAN[[#This Row],[Quantity]]*Orders_CLEAN[[#This Row],[UnitPrice]]*(1-Orders_CLEAN[[#This Row],[Discount]])</f>
        <v>3053.3119999999999</v>
      </c>
      <c r="S3056" s="8">
        <f>Orders_CLEAN[[#This Row],[Cost]]*Orders_CLEAN[[#This Row],[Quantity]]</f>
        <v>1878.92</v>
      </c>
      <c r="T3056" s="8">
        <f>Orders_CLEAN[[#This Row],[LineTotal]]-Orders_CLEAN[[#This Row],[LineCost]]</f>
        <v>1174.3919999999998</v>
      </c>
      <c r="U3056" s="8" t="str">
        <f>IFERROR(IF(Orders_CLEAN[[#This Row],[Profit]]/Orders_CLEAN[[#This Row],[LineTotal]]&gt;0.3, "High", IF(Orders_CLEAN[[#This Row],[Profit]]/Orders_CLEAN[[#This Row],[LineTotal]]&gt;=0.15, "Medium", "Low")), "Quantity Error!")</f>
        <v>High</v>
      </c>
      <c r="V3056" s="8" t="str">
        <f>IF(COUNTIF(Returns[OrderID], Orders_CLEAN[[#This Row],[OrderID]])&gt;0, "Yes", "No")</f>
        <v>No</v>
      </c>
      <c r="W3056" s="19">
        <f>IF(Orders_CLEAN[[#This Row],[Returned]]="Yes",1,0)</f>
        <v>0</v>
      </c>
    </row>
    <row r="3057" spans="1:23" x14ac:dyDescent="0.2">
      <c r="A3057" t="s">
        <v>4048</v>
      </c>
      <c r="B3057" s="5">
        <v>45315</v>
      </c>
      <c r="C3057" s="5" t="str">
        <f>IF(Orders_CLEAN[[#This Row],[Quantity]]="", "Quantity Error!", "Q"&amp;ROUNDUP(MONTH(Orders_CLEAN[[#This Row],[OrderDate]])/3,0))</f>
        <v>Q1</v>
      </c>
      <c r="D3057" t="s">
        <v>194</v>
      </c>
      <c r="E3057" t="str">
        <f>_xlfn.XLOOKUP(Orders_CLEAN[[#This Row],[CustomerID]],Customers[CustomerID],Customers[CustomerName])</f>
        <v>Elmarie Molefe</v>
      </c>
      <c r="F3057" t="s">
        <v>216</v>
      </c>
      <c r="G3057" t="str">
        <f>_xlfn.XLOOKUP(Orders_CLEAN[[#This Row],[ProductID]],Products[ProductID],Products[ProductName])</f>
        <v>Pens Model 1</v>
      </c>
      <c r="H3057" t="str">
        <f>_xlfn.XLOOKUP(Orders_CLEAN[[#This Row],[ProductName]],Products[ProductName],Products[Category])</f>
        <v>Office Supplies</v>
      </c>
      <c r="I3057" s="6">
        <f>_xlfn.XLOOKUP(Orders_CLEAN[[#This Row],[ProductID]],Products[ProductID],Products[Cost])</f>
        <v>640.09</v>
      </c>
      <c r="J3057">
        <v>2</v>
      </c>
      <c r="K3057" s="6">
        <v>1169.26</v>
      </c>
      <c r="L3057" s="7">
        <v>0</v>
      </c>
      <c r="M3057" t="s">
        <v>27</v>
      </c>
      <c r="N3057" t="s">
        <v>14</v>
      </c>
      <c r="O3057" t="str">
        <f>_xlfn.XLOOKUP(Orders_CLEAN[[#This Row],[Region]],Region_lookup[RegionCode],Region_lookup[RegionName])</f>
        <v>Western Cape</v>
      </c>
      <c r="P3057" t="s">
        <v>82</v>
      </c>
      <c r="Q3057" t="str">
        <f>_xlfn.XLOOKUP(Orders_CLEAN[[#This Row],[EmployeeID]],Employees[EmployeeID],Employees[EmployeeName])</f>
        <v>Thabo Pretorius</v>
      </c>
      <c r="R3057" s="8">
        <f>Orders_CLEAN[[#This Row],[Quantity]]*Orders_CLEAN[[#This Row],[UnitPrice]]*(1-Orders_CLEAN[[#This Row],[Discount]])</f>
        <v>2338.52</v>
      </c>
      <c r="S3057" s="8">
        <f>Orders_CLEAN[[#This Row],[Cost]]*Orders_CLEAN[[#This Row],[Quantity]]</f>
        <v>1280.18</v>
      </c>
      <c r="T3057" s="8">
        <f>Orders_CLEAN[[#This Row],[LineTotal]]-Orders_CLEAN[[#This Row],[LineCost]]</f>
        <v>1058.3399999999999</v>
      </c>
      <c r="U3057" s="8" t="str">
        <f>IFERROR(IF(Orders_CLEAN[[#This Row],[Profit]]/Orders_CLEAN[[#This Row],[LineTotal]]&gt;0.3, "High", IF(Orders_CLEAN[[#This Row],[Profit]]/Orders_CLEAN[[#This Row],[LineTotal]]&gt;=0.15, "Medium", "Low")), "Quantity Error!")</f>
        <v>High</v>
      </c>
      <c r="V3057" s="8" t="str">
        <f>IF(COUNTIF(Returns[OrderID], Orders_CLEAN[[#This Row],[OrderID]])&gt;0, "Yes", "No")</f>
        <v>No</v>
      </c>
      <c r="W3057" s="19">
        <f>IF(Orders_CLEAN[[#This Row],[Returned]]="Yes",1,0)</f>
        <v>0</v>
      </c>
    </row>
    <row r="3058" spans="1:23" x14ac:dyDescent="0.2">
      <c r="A3058" t="s">
        <v>4049</v>
      </c>
      <c r="B3058" s="5">
        <v>45462</v>
      </c>
      <c r="C3058" s="5" t="str">
        <f>IF(Orders_CLEAN[[#This Row],[Quantity]]="", "Quantity Error!", "Q"&amp;ROUNDUP(MONTH(Orders_CLEAN[[#This Row],[OrderDate]])/3,0))</f>
        <v>Q2</v>
      </c>
      <c r="D3058" t="s">
        <v>107</v>
      </c>
      <c r="E3058" t="str">
        <f>_xlfn.XLOOKUP(Orders_CLEAN[[#This Row],[CustomerID]],Customers[CustomerID],Customers[CustomerName])</f>
        <v>Nomvula Molefe</v>
      </c>
      <c r="F3058" t="s">
        <v>199</v>
      </c>
      <c r="G3058" t="str">
        <f>_xlfn.XLOOKUP(Orders_CLEAN[[#This Row],[ProductID]],Products[ProductID],Products[ProductName])</f>
        <v>Pens Model 2</v>
      </c>
      <c r="H3058" t="str">
        <f>_xlfn.XLOOKUP(Orders_CLEAN[[#This Row],[ProductName]],Products[ProductName],Products[Category])</f>
        <v>Office Supplies</v>
      </c>
      <c r="I3058" s="6">
        <f>_xlfn.XLOOKUP(Orders_CLEAN[[#This Row],[ProductID]],Products[ProductID],Products[Cost])</f>
        <v>285.10000000000002</v>
      </c>
      <c r="J3058">
        <v>10</v>
      </c>
      <c r="K3058" s="6">
        <v>528.79999999999995</v>
      </c>
      <c r="L3058" s="7">
        <v>0</v>
      </c>
      <c r="M3058" t="s">
        <v>13</v>
      </c>
      <c r="N3058" t="s">
        <v>14</v>
      </c>
      <c r="O3058" t="str">
        <f>_xlfn.XLOOKUP(Orders_CLEAN[[#This Row],[Region]],Region_lookup[RegionCode],Region_lookup[RegionName])</f>
        <v>Western Cape</v>
      </c>
      <c r="P3058" t="s">
        <v>82</v>
      </c>
      <c r="Q3058" t="str">
        <f>_xlfn.XLOOKUP(Orders_CLEAN[[#This Row],[EmployeeID]],Employees[EmployeeID],Employees[EmployeeName])</f>
        <v>Thabo Pretorius</v>
      </c>
      <c r="R3058" s="8">
        <f>Orders_CLEAN[[#This Row],[Quantity]]*Orders_CLEAN[[#This Row],[UnitPrice]]*(1-Orders_CLEAN[[#This Row],[Discount]])</f>
        <v>5288</v>
      </c>
      <c r="S3058" s="8">
        <f>Orders_CLEAN[[#This Row],[Cost]]*Orders_CLEAN[[#This Row],[Quantity]]</f>
        <v>2851</v>
      </c>
      <c r="T3058" s="8">
        <f>Orders_CLEAN[[#This Row],[LineTotal]]-Orders_CLEAN[[#This Row],[LineCost]]</f>
        <v>2437</v>
      </c>
      <c r="U3058" s="8" t="str">
        <f>IFERROR(IF(Orders_CLEAN[[#This Row],[Profit]]/Orders_CLEAN[[#This Row],[LineTotal]]&gt;0.3, "High", IF(Orders_CLEAN[[#This Row],[Profit]]/Orders_CLEAN[[#This Row],[LineTotal]]&gt;=0.15, "Medium", "Low")), "Quantity Error!")</f>
        <v>High</v>
      </c>
      <c r="V3058" s="8" t="str">
        <f>IF(COUNTIF(Returns[OrderID], Orders_CLEAN[[#This Row],[OrderID]])&gt;0, "Yes", "No")</f>
        <v>No</v>
      </c>
      <c r="W3058" s="19">
        <f>IF(Orders_CLEAN[[#This Row],[Returned]]="Yes",1,0)</f>
        <v>0</v>
      </c>
    </row>
    <row r="3059" spans="1:23" x14ac:dyDescent="0.2">
      <c r="A3059" t="s">
        <v>4050</v>
      </c>
      <c r="B3059" s="5">
        <v>45329</v>
      </c>
      <c r="C3059" s="5" t="str">
        <f>IF(Orders_CLEAN[[#This Row],[Quantity]]="", "Quantity Error!", "Q"&amp;ROUNDUP(MONTH(Orders_CLEAN[[#This Row],[OrderDate]])/3,0))</f>
        <v>Q1</v>
      </c>
      <c r="D3059" t="s">
        <v>281</v>
      </c>
      <c r="E3059" t="str">
        <f>_xlfn.XLOOKUP(Orders_CLEAN[[#This Row],[CustomerID]],Customers[CustomerID],Customers[CustomerName])</f>
        <v>Pieter Khumalo</v>
      </c>
      <c r="F3059" t="s">
        <v>537</v>
      </c>
      <c r="G3059" t="str">
        <f>_xlfn.XLOOKUP(Orders_CLEAN[[#This Row],[ProductID]],Products[ProductID],Products[ProductName])</f>
        <v>Desks Model 4</v>
      </c>
      <c r="H3059" t="str">
        <f>_xlfn.XLOOKUP(Orders_CLEAN[[#This Row],[ProductName]],Products[ProductName],Products[Category])</f>
        <v>Furniture</v>
      </c>
      <c r="I3059" s="6">
        <f>_xlfn.XLOOKUP(Orders_CLEAN[[#This Row],[ProductID]],Products[ProductID],Products[Cost])</f>
        <v>598.51</v>
      </c>
      <c r="J3059">
        <v>7</v>
      </c>
      <c r="K3059" s="6">
        <v>940.73</v>
      </c>
      <c r="L3059" s="7">
        <v>0</v>
      </c>
      <c r="M3059" t="s">
        <v>62</v>
      </c>
      <c r="N3059" t="s">
        <v>47</v>
      </c>
      <c r="O3059" t="str">
        <f>_xlfn.XLOOKUP(Orders_CLEAN[[#This Row],[Region]],Region_lookup[RegionCode],Region_lookup[RegionName])</f>
        <v>Eastern Cape</v>
      </c>
      <c r="P3059" t="s">
        <v>58</v>
      </c>
      <c r="Q3059" t="str">
        <f>_xlfn.XLOOKUP(Orders_CLEAN[[#This Row],[EmployeeID]],Employees[EmployeeID],Employees[EmployeeName])</f>
        <v>Palesa Steyn</v>
      </c>
      <c r="R3059" s="8">
        <f>Orders_CLEAN[[#This Row],[Quantity]]*Orders_CLEAN[[#This Row],[UnitPrice]]*(1-Orders_CLEAN[[#This Row],[Discount]])</f>
        <v>6585.1100000000006</v>
      </c>
      <c r="S3059" s="8">
        <f>Orders_CLEAN[[#This Row],[Cost]]*Orders_CLEAN[[#This Row],[Quantity]]</f>
        <v>4189.57</v>
      </c>
      <c r="T3059" s="8">
        <f>Orders_CLEAN[[#This Row],[LineTotal]]-Orders_CLEAN[[#This Row],[LineCost]]</f>
        <v>2395.5400000000009</v>
      </c>
      <c r="U3059" s="8" t="str">
        <f>IFERROR(IF(Orders_CLEAN[[#This Row],[Profit]]/Orders_CLEAN[[#This Row],[LineTotal]]&gt;0.3, "High", IF(Orders_CLEAN[[#This Row],[Profit]]/Orders_CLEAN[[#This Row],[LineTotal]]&gt;=0.15, "Medium", "Low")), "Quantity Error!")</f>
        <v>High</v>
      </c>
      <c r="V3059" s="8" t="str">
        <f>IF(COUNTIF(Returns[OrderID], Orders_CLEAN[[#This Row],[OrderID]])&gt;0, "Yes", "No")</f>
        <v>No</v>
      </c>
      <c r="W3059" s="19">
        <f>IF(Orders_CLEAN[[#This Row],[Returned]]="Yes",1,0)</f>
        <v>0</v>
      </c>
    </row>
    <row r="3060" spans="1:23" x14ac:dyDescent="0.2">
      <c r="A3060" t="s">
        <v>4051</v>
      </c>
      <c r="B3060" s="5">
        <v>45809</v>
      </c>
      <c r="C3060" s="5" t="str">
        <f>IF(Orders_CLEAN[[#This Row],[Quantity]]="", "Quantity Error!", "Q"&amp;ROUNDUP(MONTH(Orders_CLEAN[[#This Row],[OrderDate]])/3,0))</f>
        <v>Q2</v>
      </c>
      <c r="D3060" t="s">
        <v>388</v>
      </c>
      <c r="E3060" t="str">
        <f>_xlfn.XLOOKUP(Orders_CLEAN[[#This Row],[CustomerID]],Customers[CustomerID],Customers[CustomerName])</f>
        <v>Francois Mahlangu</v>
      </c>
      <c r="F3060" t="s">
        <v>136</v>
      </c>
      <c r="G3060" t="str">
        <f>_xlfn.XLOOKUP(Orders_CLEAN[[#This Row],[ProductID]],Products[ProductID],Products[ProductName])</f>
        <v>Chairs Model 4</v>
      </c>
      <c r="H3060" t="str">
        <f>_xlfn.XLOOKUP(Orders_CLEAN[[#This Row],[ProductName]],Products[ProductName],Products[Category])</f>
        <v>Furniture</v>
      </c>
      <c r="I3060" s="6">
        <f>_xlfn.XLOOKUP(Orders_CLEAN[[#This Row],[ProductID]],Products[ProductID],Products[Cost])</f>
        <v>784.05</v>
      </c>
      <c r="J3060">
        <v>2</v>
      </c>
      <c r="K3060" s="6">
        <v>1700.53</v>
      </c>
      <c r="L3060" s="7">
        <v>0</v>
      </c>
      <c r="M3060" t="s">
        <v>13</v>
      </c>
      <c r="N3060" t="s">
        <v>31</v>
      </c>
      <c r="O3060" t="str">
        <f>_xlfn.XLOOKUP(Orders_CLEAN[[#This Row],[Region]],Region_lookup[RegionCode],Region_lookup[RegionName])</f>
        <v>Gauteng</v>
      </c>
      <c r="P3060" t="s">
        <v>52</v>
      </c>
      <c r="Q3060" t="str">
        <f>_xlfn.XLOOKUP(Orders_CLEAN[[#This Row],[EmployeeID]],Employees[EmployeeID],Employees[EmployeeName])</f>
        <v>Precious Mbatha</v>
      </c>
      <c r="R3060" s="8">
        <f>Orders_CLEAN[[#This Row],[Quantity]]*Orders_CLEAN[[#This Row],[UnitPrice]]*(1-Orders_CLEAN[[#This Row],[Discount]])</f>
        <v>3401.06</v>
      </c>
      <c r="S3060" s="8">
        <f>Orders_CLEAN[[#This Row],[Cost]]*Orders_CLEAN[[#This Row],[Quantity]]</f>
        <v>1568.1</v>
      </c>
      <c r="T3060" s="8">
        <f>Orders_CLEAN[[#This Row],[LineTotal]]-Orders_CLEAN[[#This Row],[LineCost]]</f>
        <v>1832.96</v>
      </c>
      <c r="U3060" s="8" t="str">
        <f>IFERROR(IF(Orders_CLEAN[[#This Row],[Profit]]/Orders_CLEAN[[#This Row],[LineTotal]]&gt;0.3, "High", IF(Orders_CLEAN[[#This Row],[Profit]]/Orders_CLEAN[[#This Row],[LineTotal]]&gt;=0.15, "Medium", "Low")), "Quantity Error!")</f>
        <v>High</v>
      </c>
      <c r="V3060" s="8" t="str">
        <f>IF(COUNTIF(Returns[OrderID], Orders_CLEAN[[#This Row],[OrderID]])&gt;0, "Yes", "No")</f>
        <v>No</v>
      </c>
      <c r="W3060" s="19">
        <f>IF(Orders_CLEAN[[#This Row],[Returned]]="Yes",1,0)</f>
        <v>0</v>
      </c>
    </row>
    <row r="3061" spans="1:23" x14ac:dyDescent="0.2">
      <c r="A3061" t="s">
        <v>4052</v>
      </c>
      <c r="B3061" s="5">
        <v>45571</v>
      </c>
      <c r="C3061" s="5" t="str">
        <f>IF(Orders_CLEAN[[#This Row],[Quantity]]="", "Quantity Error!", "Q"&amp;ROUNDUP(MONTH(Orders_CLEAN[[#This Row],[OrderDate]])/3,0))</f>
        <v>Q4</v>
      </c>
      <c r="D3061" t="s">
        <v>227</v>
      </c>
      <c r="E3061" t="str">
        <f>_xlfn.XLOOKUP(Orders_CLEAN[[#This Row],[CustomerID]],Customers[CustomerID],Customers[CustomerName])</f>
        <v>Thabo Mbatha</v>
      </c>
      <c r="F3061" t="s">
        <v>178</v>
      </c>
      <c r="G3061" t="str">
        <f>_xlfn.XLOOKUP(Orders_CLEAN[[#This Row],[ProductID]],Products[ProductID],Products[ProductName])</f>
        <v>Chairs Model 2</v>
      </c>
      <c r="H3061" t="str">
        <f>_xlfn.XLOOKUP(Orders_CLEAN[[#This Row],[ProductName]],Products[ProductName],Products[Category])</f>
        <v>Furniture</v>
      </c>
      <c r="I3061" s="6">
        <f>_xlfn.XLOOKUP(Orders_CLEAN[[#This Row],[ProductID]],Products[ProductID],Products[Cost])</f>
        <v>116.9</v>
      </c>
      <c r="J3061">
        <v>9</v>
      </c>
      <c r="K3061" s="6">
        <v>253.46</v>
      </c>
      <c r="L3061" s="7">
        <v>0</v>
      </c>
      <c r="M3061" t="s">
        <v>27</v>
      </c>
      <c r="N3061" t="s">
        <v>31</v>
      </c>
      <c r="O3061" t="str">
        <f>_xlfn.XLOOKUP(Orders_CLEAN[[#This Row],[Region]],Region_lookup[RegionCode],Region_lookup[RegionName])</f>
        <v>Gauteng</v>
      </c>
      <c r="P3061" t="s">
        <v>32</v>
      </c>
      <c r="Q3061" t="str">
        <f>_xlfn.XLOOKUP(Orders_CLEAN[[#This Row],[EmployeeID]],Employees[EmployeeID],Employees[EmployeeName])</f>
        <v>Nomvula Mokoena</v>
      </c>
      <c r="R3061" s="8">
        <f>Orders_CLEAN[[#This Row],[Quantity]]*Orders_CLEAN[[#This Row],[UnitPrice]]*(1-Orders_CLEAN[[#This Row],[Discount]])</f>
        <v>2281.14</v>
      </c>
      <c r="S3061" s="8">
        <f>Orders_CLEAN[[#This Row],[Cost]]*Orders_CLEAN[[#This Row],[Quantity]]</f>
        <v>1052.1000000000001</v>
      </c>
      <c r="T3061" s="8">
        <f>Orders_CLEAN[[#This Row],[LineTotal]]-Orders_CLEAN[[#This Row],[LineCost]]</f>
        <v>1229.0399999999997</v>
      </c>
      <c r="U3061" s="8" t="str">
        <f>IFERROR(IF(Orders_CLEAN[[#This Row],[Profit]]/Orders_CLEAN[[#This Row],[LineTotal]]&gt;0.3, "High", IF(Orders_CLEAN[[#This Row],[Profit]]/Orders_CLEAN[[#This Row],[LineTotal]]&gt;=0.15, "Medium", "Low")), "Quantity Error!")</f>
        <v>High</v>
      </c>
      <c r="V3061" s="8" t="str">
        <f>IF(COUNTIF(Returns[OrderID], Orders_CLEAN[[#This Row],[OrderID]])&gt;0, "Yes", "No")</f>
        <v>No</v>
      </c>
      <c r="W3061" s="19">
        <f>IF(Orders_CLEAN[[#This Row],[Returned]]="Yes",1,0)</f>
        <v>0</v>
      </c>
    </row>
    <row r="3062" spans="1:23" x14ac:dyDescent="0.2">
      <c r="A3062" t="s">
        <v>4053</v>
      </c>
      <c r="B3062" s="5">
        <v>45699</v>
      </c>
      <c r="C3062" s="5" t="str">
        <f>IF(Orders_CLEAN[[#This Row],[Quantity]]="", "Quantity Error!", "Q"&amp;ROUNDUP(MONTH(Orders_CLEAN[[#This Row],[OrderDate]])/3,0))</f>
        <v>Q1</v>
      </c>
      <c r="D3062" t="s">
        <v>328</v>
      </c>
      <c r="E3062" t="str">
        <f>_xlfn.XLOOKUP(Orders_CLEAN[[#This Row],[CustomerID]],Customers[CustomerID],Customers[CustomerName])</f>
        <v>Nomsa Ndlovu</v>
      </c>
      <c r="F3062" t="s">
        <v>55</v>
      </c>
      <c r="G3062" t="str">
        <f>_xlfn.XLOOKUP(Orders_CLEAN[[#This Row],[ProductID]],Products[ProductID],Products[ProductName])</f>
        <v>Paper Model 3</v>
      </c>
      <c r="H3062" t="str">
        <f>_xlfn.XLOOKUP(Orders_CLEAN[[#This Row],[ProductName]],Products[ProductName],Products[Category])</f>
        <v>Office Supplies</v>
      </c>
      <c r="I3062" s="6">
        <f>_xlfn.XLOOKUP(Orders_CLEAN[[#This Row],[ProductID]],Products[ProductID],Products[Cost])</f>
        <v>239.71</v>
      </c>
      <c r="J3062">
        <v>6</v>
      </c>
      <c r="K3062" s="6">
        <v>522.34</v>
      </c>
      <c r="L3062" s="7">
        <v>0</v>
      </c>
      <c r="M3062" t="s">
        <v>27</v>
      </c>
      <c r="N3062" t="s">
        <v>31</v>
      </c>
      <c r="O3062" t="str">
        <f>_xlfn.XLOOKUP(Orders_CLEAN[[#This Row],[Region]],Region_lookup[RegionCode],Region_lookup[RegionName])</f>
        <v>Gauteng</v>
      </c>
      <c r="P3062" t="s">
        <v>52</v>
      </c>
      <c r="Q3062" t="str">
        <f>_xlfn.XLOOKUP(Orders_CLEAN[[#This Row],[EmployeeID]],Employees[EmployeeID],Employees[EmployeeName])</f>
        <v>Precious Mbatha</v>
      </c>
      <c r="R3062" s="8">
        <f>Orders_CLEAN[[#This Row],[Quantity]]*Orders_CLEAN[[#This Row],[UnitPrice]]*(1-Orders_CLEAN[[#This Row],[Discount]])</f>
        <v>3134.04</v>
      </c>
      <c r="S3062" s="8">
        <f>Orders_CLEAN[[#This Row],[Cost]]*Orders_CLEAN[[#This Row],[Quantity]]</f>
        <v>1438.26</v>
      </c>
      <c r="T3062" s="8">
        <f>Orders_CLEAN[[#This Row],[LineTotal]]-Orders_CLEAN[[#This Row],[LineCost]]</f>
        <v>1695.78</v>
      </c>
      <c r="U3062" s="8" t="str">
        <f>IFERROR(IF(Orders_CLEAN[[#This Row],[Profit]]/Orders_CLEAN[[#This Row],[LineTotal]]&gt;0.3, "High", IF(Orders_CLEAN[[#This Row],[Profit]]/Orders_CLEAN[[#This Row],[LineTotal]]&gt;=0.15, "Medium", "Low")), "Quantity Error!")</f>
        <v>High</v>
      </c>
      <c r="V3062" s="8" t="str">
        <f>IF(COUNTIF(Returns[OrderID], Orders_CLEAN[[#This Row],[OrderID]])&gt;0, "Yes", "No")</f>
        <v>No</v>
      </c>
      <c r="W3062" s="19">
        <f>IF(Orders_CLEAN[[#This Row],[Returned]]="Yes",1,0)</f>
        <v>0</v>
      </c>
    </row>
    <row r="3063" spans="1:23" x14ac:dyDescent="0.2">
      <c r="A3063" t="s">
        <v>4054</v>
      </c>
      <c r="B3063" s="5">
        <v>45508</v>
      </c>
      <c r="C3063" s="5" t="str">
        <f>IF(Orders_CLEAN[[#This Row],[Quantity]]="", "Quantity Error!", "Q"&amp;ROUNDUP(MONTH(Orders_CLEAN[[#This Row],[OrderDate]])/3,0))</f>
        <v>Q3</v>
      </c>
      <c r="D3063" t="s">
        <v>126</v>
      </c>
      <c r="E3063" t="str">
        <f>_xlfn.XLOOKUP(Orders_CLEAN[[#This Row],[CustomerID]],Customers[CustomerID],Customers[CustomerName])</f>
        <v>Sipho Molefe</v>
      </c>
      <c r="F3063" t="s">
        <v>19</v>
      </c>
      <c r="G3063" t="str">
        <f>_xlfn.XLOOKUP(Orders_CLEAN[[#This Row],[ProductID]],Products[ProductID],Products[ProductName])</f>
        <v>Accessories Model 4</v>
      </c>
      <c r="H3063" t="str">
        <f>_xlfn.XLOOKUP(Orders_CLEAN[[#This Row],[ProductName]],Products[ProductName],Products[Category])</f>
        <v>Technology</v>
      </c>
      <c r="I3063" s="6">
        <f>_xlfn.XLOOKUP(Orders_CLEAN[[#This Row],[ProductID]],Products[ProductID],Products[Cost])</f>
        <v>685.08</v>
      </c>
      <c r="J3063">
        <v>3</v>
      </c>
      <c r="K3063" s="6">
        <v>921.01</v>
      </c>
      <c r="L3063" s="7">
        <v>0</v>
      </c>
      <c r="M3063" t="s">
        <v>27</v>
      </c>
      <c r="N3063" t="s">
        <v>31</v>
      </c>
      <c r="O3063" t="str">
        <f>_xlfn.XLOOKUP(Orders_CLEAN[[#This Row],[Region]],Region_lookup[RegionCode],Region_lookup[RegionName])</f>
        <v>Gauteng</v>
      </c>
      <c r="P3063" t="s">
        <v>32</v>
      </c>
      <c r="Q3063" t="str">
        <f>_xlfn.XLOOKUP(Orders_CLEAN[[#This Row],[EmployeeID]],Employees[EmployeeID],Employees[EmployeeName])</f>
        <v>Nomvula Mokoena</v>
      </c>
      <c r="R3063" s="8">
        <f>Orders_CLEAN[[#This Row],[Quantity]]*Orders_CLEAN[[#This Row],[UnitPrice]]*(1-Orders_CLEAN[[#This Row],[Discount]])</f>
        <v>2763.0299999999997</v>
      </c>
      <c r="S3063" s="8">
        <f>Orders_CLEAN[[#This Row],[Cost]]*Orders_CLEAN[[#This Row],[Quantity]]</f>
        <v>2055.2400000000002</v>
      </c>
      <c r="T3063" s="8">
        <f>Orders_CLEAN[[#This Row],[LineTotal]]-Orders_CLEAN[[#This Row],[LineCost]]</f>
        <v>707.78999999999951</v>
      </c>
      <c r="U3063" s="8" t="str">
        <f>IFERROR(IF(Orders_CLEAN[[#This Row],[Profit]]/Orders_CLEAN[[#This Row],[LineTotal]]&gt;0.3, "High", IF(Orders_CLEAN[[#This Row],[Profit]]/Orders_CLEAN[[#This Row],[LineTotal]]&gt;=0.15, "Medium", "Low")), "Quantity Error!")</f>
        <v>Medium</v>
      </c>
      <c r="V3063" s="8" t="str">
        <f>IF(COUNTIF(Returns[OrderID], Orders_CLEAN[[#This Row],[OrderID]])&gt;0, "Yes", "No")</f>
        <v>No</v>
      </c>
      <c r="W3063" s="19">
        <f>IF(Orders_CLEAN[[#This Row],[Returned]]="Yes",1,0)</f>
        <v>0</v>
      </c>
    </row>
    <row r="3064" spans="1:23" x14ac:dyDescent="0.2">
      <c r="A3064" t="s">
        <v>4055</v>
      </c>
      <c r="B3064" s="5">
        <v>45359</v>
      </c>
      <c r="C3064" s="5" t="str">
        <f>IF(Orders_CLEAN[[#This Row],[Quantity]]="", "Quantity Error!", "Q"&amp;ROUNDUP(MONTH(Orders_CLEAN[[#This Row],[OrderDate]])/3,0))</f>
        <v>Q1</v>
      </c>
      <c r="D3064" t="s">
        <v>570</v>
      </c>
      <c r="E3064" t="str">
        <f>_xlfn.XLOOKUP(Orders_CLEAN[[#This Row],[CustomerID]],Customers[CustomerID],Customers[CustomerName])</f>
        <v>Werner Joubert</v>
      </c>
      <c r="F3064" t="s">
        <v>537</v>
      </c>
      <c r="G3064" t="str">
        <f>_xlfn.XLOOKUP(Orders_CLEAN[[#This Row],[ProductID]],Products[ProductID],Products[ProductName])</f>
        <v>Desks Model 4</v>
      </c>
      <c r="H3064" t="str">
        <f>_xlfn.XLOOKUP(Orders_CLEAN[[#This Row],[ProductName]],Products[ProductName],Products[Category])</f>
        <v>Furniture</v>
      </c>
      <c r="I3064" s="6">
        <f>_xlfn.XLOOKUP(Orders_CLEAN[[#This Row],[ProductID]],Products[ProductID],Products[Cost])</f>
        <v>598.51</v>
      </c>
      <c r="J3064">
        <v>10</v>
      </c>
      <c r="K3064" s="6">
        <v>940.73</v>
      </c>
      <c r="L3064" s="7">
        <v>0</v>
      </c>
      <c r="M3064" t="s">
        <v>13</v>
      </c>
      <c r="N3064" t="s">
        <v>21</v>
      </c>
      <c r="O3064" t="str">
        <f>_xlfn.XLOOKUP(Orders_CLEAN[[#This Row],[Region]],Region_lookup[RegionCode],Region_lookup[RegionName])</f>
        <v>KwaZulu-Natal</v>
      </c>
      <c r="P3064" t="s">
        <v>97</v>
      </c>
      <c r="Q3064" t="str">
        <f>_xlfn.XLOOKUP(Orders_CLEAN[[#This Row],[EmployeeID]],Employees[EmployeeID],Employees[EmployeeName])</f>
        <v>Bongani Sithole</v>
      </c>
      <c r="R3064" s="8">
        <f>Orders_CLEAN[[#This Row],[Quantity]]*Orders_CLEAN[[#This Row],[UnitPrice]]*(1-Orders_CLEAN[[#This Row],[Discount]])</f>
        <v>9407.2999999999993</v>
      </c>
      <c r="S3064" s="8">
        <f>Orders_CLEAN[[#This Row],[Cost]]*Orders_CLEAN[[#This Row],[Quantity]]</f>
        <v>5985.1</v>
      </c>
      <c r="T3064" s="8">
        <f>Orders_CLEAN[[#This Row],[LineTotal]]-Orders_CLEAN[[#This Row],[LineCost]]</f>
        <v>3422.1999999999989</v>
      </c>
      <c r="U3064" s="8" t="str">
        <f>IFERROR(IF(Orders_CLEAN[[#This Row],[Profit]]/Orders_CLEAN[[#This Row],[LineTotal]]&gt;0.3, "High", IF(Orders_CLEAN[[#This Row],[Profit]]/Orders_CLEAN[[#This Row],[LineTotal]]&gt;=0.15, "Medium", "Low")), "Quantity Error!")</f>
        <v>High</v>
      </c>
      <c r="V3064" s="8" t="str">
        <f>IF(COUNTIF(Returns[OrderID], Orders_CLEAN[[#This Row],[OrderID]])&gt;0, "Yes", "No")</f>
        <v>No</v>
      </c>
      <c r="W3064" s="19">
        <f>IF(Orders_CLEAN[[#This Row],[Returned]]="Yes",1,0)</f>
        <v>0</v>
      </c>
    </row>
    <row r="3065" spans="1:23" x14ac:dyDescent="0.2">
      <c r="A3065" t="s">
        <v>4056</v>
      </c>
      <c r="B3065" s="5">
        <v>45321</v>
      </c>
      <c r="C3065" s="5" t="str">
        <f>IF(Orders_CLEAN[[#This Row],[Quantity]]="", "Quantity Error!", "Q"&amp;ROUNDUP(MONTH(Orders_CLEAN[[#This Row],[OrderDate]])/3,0))</f>
        <v>Q1</v>
      </c>
      <c r="D3065" t="s">
        <v>259</v>
      </c>
      <c r="E3065" t="str">
        <f>_xlfn.XLOOKUP(Orders_CLEAN[[#This Row],[CustomerID]],Customers[CustomerID],Customers[CustomerName])</f>
        <v>Pieter Mahlangu</v>
      </c>
      <c r="F3065" t="s">
        <v>192</v>
      </c>
      <c r="G3065" t="str">
        <f>_xlfn.XLOOKUP(Orders_CLEAN[[#This Row],[ProductID]],Products[ProductID],Products[ProductName])</f>
        <v>Laptops Model 1</v>
      </c>
      <c r="H3065" t="str">
        <f>_xlfn.XLOOKUP(Orders_CLEAN[[#This Row],[ProductName]],Products[ProductName],Products[Category])</f>
        <v>Technology</v>
      </c>
      <c r="I3065" s="6">
        <f>_xlfn.XLOOKUP(Orders_CLEAN[[#This Row],[ProductID]],Products[ProductID],Products[Cost])</f>
        <v>732.63</v>
      </c>
      <c r="J3065">
        <v>2</v>
      </c>
      <c r="K3065" s="6">
        <v>1069.8599999999999</v>
      </c>
      <c r="L3065" s="7">
        <v>0</v>
      </c>
      <c r="M3065" t="s">
        <v>13</v>
      </c>
      <c r="N3065" t="s">
        <v>47</v>
      </c>
      <c r="O3065" t="str">
        <f>_xlfn.XLOOKUP(Orders_CLEAN[[#This Row],[Region]],Region_lookup[RegionCode],Region_lookup[RegionName])</f>
        <v>Eastern Cape</v>
      </c>
      <c r="P3065" t="s">
        <v>58</v>
      </c>
      <c r="Q3065" t="str">
        <f>_xlfn.XLOOKUP(Orders_CLEAN[[#This Row],[EmployeeID]],Employees[EmployeeID],Employees[EmployeeName])</f>
        <v>Palesa Steyn</v>
      </c>
      <c r="R3065" s="8">
        <f>Orders_CLEAN[[#This Row],[Quantity]]*Orders_CLEAN[[#This Row],[UnitPrice]]*(1-Orders_CLEAN[[#This Row],[Discount]])</f>
        <v>2139.7199999999998</v>
      </c>
      <c r="S3065" s="8">
        <f>Orders_CLEAN[[#This Row],[Cost]]*Orders_CLEAN[[#This Row],[Quantity]]</f>
        <v>1465.26</v>
      </c>
      <c r="T3065" s="8">
        <f>Orders_CLEAN[[#This Row],[LineTotal]]-Orders_CLEAN[[#This Row],[LineCost]]</f>
        <v>674.45999999999981</v>
      </c>
      <c r="U3065" s="8" t="str">
        <f>IFERROR(IF(Orders_CLEAN[[#This Row],[Profit]]/Orders_CLEAN[[#This Row],[LineTotal]]&gt;0.3, "High", IF(Orders_CLEAN[[#This Row],[Profit]]/Orders_CLEAN[[#This Row],[LineTotal]]&gt;=0.15, "Medium", "Low")), "Quantity Error!")</f>
        <v>High</v>
      </c>
      <c r="V3065" s="8" t="str">
        <f>IF(COUNTIF(Returns[OrderID], Orders_CLEAN[[#This Row],[OrderID]])&gt;0, "Yes", "No")</f>
        <v>No</v>
      </c>
      <c r="W3065" s="19">
        <f>IF(Orders_CLEAN[[#This Row],[Returned]]="Yes",1,0)</f>
        <v>0</v>
      </c>
    </row>
    <row r="3066" spans="1:23" x14ac:dyDescent="0.2">
      <c r="A3066" t="s">
        <v>4057</v>
      </c>
      <c r="B3066" s="5">
        <v>45521</v>
      </c>
      <c r="C3066" s="5" t="str">
        <f>IF(Orders_CLEAN[[#This Row],[Quantity]]="", "Quantity Error!", "Q"&amp;ROUNDUP(MONTH(Orders_CLEAN[[#This Row],[OrderDate]])/3,0))</f>
        <v>Q3</v>
      </c>
      <c r="D3066" t="s">
        <v>303</v>
      </c>
      <c r="E3066" t="str">
        <f>_xlfn.XLOOKUP(Orders_CLEAN[[#This Row],[CustomerID]],Customers[CustomerID],Customers[CustomerName])</f>
        <v>Chantelle Pretorius</v>
      </c>
      <c r="F3066" t="s">
        <v>61</v>
      </c>
      <c r="G3066" t="str">
        <f>_xlfn.XLOOKUP(Orders_CLEAN[[#This Row],[ProductID]],Products[ProductID],Products[ProductName])</f>
        <v>Laptops Model 4</v>
      </c>
      <c r="H3066" t="str">
        <f>_xlfn.XLOOKUP(Orders_CLEAN[[#This Row],[ProductName]],Products[ProductName],Products[Category])</f>
        <v>Technology</v>
      </c>
      <c r="I3066" s="6">
        <f>_xlfn.XLOOKUP(Orders_CLEAN[[#This Row],[ProductID]],Products[ProductID],Products[Cost])</f>
        <v>329.6</v>
      </c>
      <c r="J3066">
        <v>12</v>
      </c>
      <c r="K3066" s="6">
        <v>455.77</v>
      </c>
      <c r="L3066" s="7">
        <v>0.15</v>
      </c>
      <c r="M3066" t="s">
        <v>13</v>
      </c>
      <c r="N3066" t="s">
        <v>14</v>
      </c>
      <c r="O3066" t="str">
        <f>_xlfn.XLOOKUP(Orders_CLEAN[[#This Row],[Region]],Region_lookup[RegionCode],Region_lookup[RegionName])</f>
        <v>Western Cape</v>
      </c>
      <c r="P3066" t="s">
        <v>82</v>
      </c>
      <c r="Q3066" t="str">
        <f>_xlfn.XLOOKUP(Orders_CLEAN[[#This Row],[EmployeeID]],Employees[EmployeeID],Employees[EmployeeName])</f>
        <v>Thabo Pretorius</v>
      </c>
      <c r="R3066" s="8">
        <f>Orders_CLEAN[[#This Row],[Quantity]]*Orders_CLEAN[[#This Row],[UnitPrice]]*(1-Orders_CLEAN[[#This Row],[Discount]])</f>
        <v>4648.8539999999994</v>
      </c>
      <c r="S3066" s="8">
        <f>Orders_CLEAN[[#This Row],[Cost]]*Orders_CLEAN[[#This Row],[Quantity]]</f>
        <v>3955.2000000000003</v>
      </c>
      <c r="T3066" s="8">
        <f>Orders_CLEAN[[#This Row],[LineTotal]]-Orders_CLEAN[[#This Row],[LineCost]]</f>
        <v>693.65399999999909</v>
      </c>
      <c r="U3066" s="8" t="str">
        <f>IFERROR(IF(Orders_CLEAN[[#This Row],[Profit]]/Orders_CLEAN[[#This Row],[LineTotal]]&gt;0.3, "High", IF(Orders_CLEAN[[#This Row],[Profit]]/Orders_CLEAN[[#This Row],[LineTotal]]&gt;=0.15, "Medium", "Low")), "Quantity Error!")</f>
        <v>Low</v>
      </c>
      <c r="V3066" s="8" t="str">
        <f>IF(COUNTIF(Returns[OrderID], Orders_CLEAN[[#This Row],[OrderID]])&gt;0, "Yes", "No")</f>
        <v>No</v>
      </c>
      <c r="W3066" s="19">
        <f>IF(Orders_CLEAN[[#This Row],[Returned]]="Yes",1,0)</f>
        <v>0</v>
      </c>
    </row>
    <row r="3067" spans="1:23" x14ac:dyDescent="0.2">
      <c r="A3067" t="s">
        <v>4058</v>
      </c>
      <c r="B3067" s="5">
        <v>45517</v>
      </c>
      <c r="C3067" s="5" t="str">
        <f>IF(Orders_CLEAN[[#This Row],[Quantity]]="", "Quantity Error!", "Q"&amp;ROUNDUP(MONTH(Orders_CLEAN[[#This Row],[OrderDate]])/3,0))</f>
        <v>Q3</v>
      </c>
      <c r="D3067" t="s">
        <v>347</v>
      </c>
      <c r="E3067" t="str">
        <f>_xlfn.XLOOKUP(Orders_CLEAN[[#This Row],[CustomerID]],Customers[CustomerID],Customers[CustomerName])</f>
        <v>Bongani Molefe</v>
      </c>
      <c r="F3067" t="s">
        <v>231</v>
      </c>
      <c r="G3067" t="str">
        <f>_xlfn.XLOOKUP(Orders_CLEAN[[#This Row],[ProductID]],Products[ProductID],Products[ProductName])</f>
        <v>Accessories Model 2</v>
      </c>
      <c r="H3067" t="str">
        <f>_xlfn.XLOOKUP(Orders_CLEAN[[#This Row],[ProductName]],Products[ProductName],Products[Category])</f>
        <v>Technology</v>
      </c>
      <c r="I3067" s="6">
        <f>_xlfn.XLOOKUP(Orders_CLEAN[[#This Row],[ProductID]],Products[ProductID],Products[Cost])</f>
        <v>31.01</v>
      </c>
      <c r="J3067">
        <v>9</v>
      </c>
      <c r="K3067" s="6">
        <v>49.68</v>
      </c>
      <c r="L3067" s="7">
        <v>0.05</v>
      </c>
      <c r="M3067" t="s">
        <v>13</v>
      </c>
      <c r="N3067" t="s">
        <v>47</v>
      </c>
      <c r="O3067" t="str">
        <f>_xlfn.XLOOKUP(Orders_CLEAN[[#This Row],[Region]],Region_lookup[RegionCode],Region_lookup[RegionName])</f>
        <v>Eastern Cape</v>
      </c>
      <c r="P3067" t="s">
        <v>58</v>
      </c>
      <c r="Q3067" t="str">
        <f>_xlfn.XLOOKUP(Orders_CLEAN[[#This Row],[EmployeeID]],Employees[EmployeeID],Employees[EmployeeName])</f>
        <v>Palesa Steyn</v>
      </c>
      <c r="R3067" s="8">
        <f>Orders_CLEAN[[#This Row],[Quantity]]*Orders_CLEAN[[#This Row],[UnitPrice]]*(1-Orders_CLEAN[[#This Row],[Discount]])</f>
        <v>424.76400000000001</v>
      </c>
      <c r="S3067" s="8">
        <f>Orders_CLEAN[[#This Row],[Cost]]*Orders_CLEAN[[#This Row],[Quantity]]</f>
        <v>279.09000000000003</v>
      </c>
      <c r="T3067" s="8">
        <f>Orders_CLEAN[[#This Row],[LineTotal]]-Orders_CLEAN[[#This Row],[LineCost]]</f>
        <v>145.67399999999998</v>
      </c>
      <c r="U3067" s="8" t="str">
        <f>IFERROR(IF(Orders_CLEAN[[#This Row],[Profit]]/Orders_CLEAN[[#This Row],[LineTotal]]&gt;0.3, "High", IF(Orders_CLEAN[[#This Row],[Profit]]/Orders_CLEAN[[#This Row],[LineTotal]]&gt;=0.15, "Medium", "Low")), "Quantity Error!")</f>
        <v>High</v>
      </c>
      <c r="V3067" s="8" t="str">
        <f>IF(COUNTIF(Returns[OrderID], Orders_CLEAN[[#This Row],[OrderID]])&gt;0, "Yes", "No")</f>
        <v>No</v>
      </c>
      <c r="W3067" s="19">
        <f>IF(Orders_CLEAN[[#This Row],[Returned]]="Yes",1,0)</f>
        <v>0</v>
      </c>
    </row>
    <row r="3068" spans="1:23" x14ac:dyDescent="0.2">
      <c r="A3068" t="s">
        <v>4060</v>
      </c>
      <c r="B3068" s="5">
        <v>45667</v>
      </c>
      <c r="C3068" s="5" t="str">
        <f>IF(Orders_CLEAN[[#This Row],[Quantity]]="", "Quantity Error!", "Q"&amp;ROUNDUP(MONTH(Orders_CLEAN[[#This Row],[OrderDate]])/3,0))</f>
        <v>Q1</v>
      </c>
      <c r="D3068" t="s">
        <v>60</v>
      </c>
      <c r="E3068" t="str">
        <f>_xlfn.XLOOKUP(Orders_CLEAN[[#This Row],[CustomerID]],Customers[CustomerID],Customers[CustomerName])</f>
        <v>Lerato Mbatha</v>
      </c>
      <c r="F3068" t="s">
        <v>41</v>
      </c>
      <c r="G3068" t="str">
        <f>_xlfn.XLOOKUP(Orders_CLEAN[[#This Row],[ProductID]],Products[ProductID],Products[ProductName])</f>
        <v>Pens Model 3</v>
      </c>
      <c r="H3068" t="str">
        <f>_xlfn.XLOOKUP(Orders_CLEAN[[#This Row],[ProductName]],Products[ProductName],Products[Category])</f>
        <v>Office Supplies</v>
      </c>
      <c r="I3068" s="6">
        <f>_xlfn.XLOOKUP(Orders_CLEAN[[#This Row],[ProductID]],Products[ProductID],Products[Cost])</f>
        <v>498.61</v>
      </c>
      <c r="J3068">
        <v>12</v>
      </c>
      <c r="K3068" s="6">
        <v>944.31</v>
      </c>
      <c r="L3068" s="7">
        <v>0.15</v>
      </c>
      <c r="M3068" t="s">
        <v>13</v>
      </c>
      <c r="N3068" t="s">
        <v>31</v>
      </c>
      <c r="O3068" t="str">
        <f>_xlfn.XLOOKUP(Orders_CLEAN[[#This Row],[Region]],Region_lookup[RegionCode],Region_lookup[RegionName])</f>
        <v>Gauteng</v>
      </c>
      <c r="P3068" t="s">
        <v>32</v>
      </c>
      <c r="Q3068" t="str">
        <f>_xlfn.XLOOKUP(Orders_CLEAN[[#This Row],[EmployeeID]],Employees[EmployeeID],Employees[EmployeeName])</f>
        <v>Nomvula Mokoena</v>
      </c>
      <c r="R3068" s="8">
        <f>Orders_CLEAN[[#This Row],[Quantity]]*Orders_CLEAN[[#This Row],[UnitPrice]]*(1-Orders_CLEAN[[#This Row],[Discount]])</f>
        <v>9631.9619999999995</v>
      </c>
      <c r="S3068" s="8">
        <f>Orders_CLEAN[[#This Row],[Cost]]*Orders_CLEAN[[#This Row],[Quantity]]</f>
        <v>5983.32</v>
      </c>
      <c r="T3068" s="8">
        <f>Orders_CLEAN[[#This Row],[LineTotal]]-Orders_CLEAN[[#This Row],[LineCost]]</f>
        <v>3648.6419999999998</v>
      </c>
      <c r="U3068" s="8" t="str">
        <f>IFERROR(IF(Orders_CLEAN[[#This Row],[Profit]]/Orders_CLEAN[[#This Row],[LineTotal]]&gt;0.3, "High", IF(Orders_CLEAN[[#This Row],[Profit]]/Orders_CLEAN[[#This Row],[LineTotal]]&gt;=0.15, "Medium", "Low")), "Quantity Error!")</f>
        <v>High</v>
      </c>
      <c r="V3068" s="8" t="str">
        <f>IF(COUNTIF(Returns[OrderID], Orders_CLEAN[[#This Row],[OrderID]])&gt;0, "Yes", "No")</f>
        <v>No</v>
      </c>
      <c r="W3068" s="19">
        <f>IF(Orders_CLEAN[[#This Row],[Returned]]="Yes",1,0)</f>
        <v>0</v>
      </c>
    </row>
    <row r="3069" spans="1:23" x14ac:dyDescent="0.2">
      <c r="A3069" t="s">
        <v>4062</v>
      </c>
      <c r="B3069" s="5">
        <v>45426</v>
      </c>
      <c r="C3069" s="5" t="str">
        <f>IF(Orders_CLEAN[[#This Row],[Quantity]]="", "Quantity Error!", "Q"&amp;ROUNDUP(MONTH(Orders_CLEAN[[#This Row],[OrderDate]])/3,0))</f>
        <v>Q2</v>
      </c>
      <c r="D3069" t="s">
        <v>288</v>
      </c>
      <c r="E3069" t="str">
        <f>_xlfn.XLOOKUP(Orders_CLEAN[[#This Row],[CustomerID]],Customers[CustomerID],Customers[CustomerName])</f>
        <v>Francois Pretorius</v>
      </c>
      <c r="F3069" t="s">
        <v>35</v>
      </c>
      <c r="G3069" t="str">
        <f>_xlfn.XLOOKUP(Orders_CLEAN[[#This Row],[ProductID]],Products[ProductID],Products[ProductName])</f>
        <v>Accessories Model 1</v>
      </c>
      <c r="H3069" t="str">
        <f>_xlfn.XLOOKUP(Orders_CLEAN[[#This Row],[ProductName]],Products[ProductName],Products[Category])</f>
        <v>Technology</v>
      </c>
      <c r="I3069" s="6">
        <f>_xlfn.XLOOKUP(Orders_CLEAN[[#This Row],[ProductID]],Products[ProductID],Products[Cost])</f>
        <v>329.45</v>
      </c>
      <c r="J3069">
        <v>2</v>
      </c>
      <c r="K3069" s="6">
        <v>709.62</v>
      </c>
      <c r="L3069" s="7">
        <v>0.2</v>
      </c>
      <c r="M3069" t="s">
        <v>62</v>
      </c>
      <c r="N3069" t="s">
        <v>21</v>
      </c>
      <c r="O3069" t="str">
        <f>_xlfn.XLOOKUP(Orders_CLEAN[[#This Row],[Region]],Region_lookup[RegionCode],Region_lookup[RegionName])</f>
        <v>KwaZulu-Natal</v>
      </c>
      <c r="P3069" t="s">
        <v>22</v>
      </c>
      <c r="Q3069" t="str">
        <f>_xlfn.XLOOKUP(Orders_CLEAN[[#This Row],[EmployeeID]],Employees[EmployeeID],Employees[EmployeeName])</f>
        <v>Thabo Le Roux</v>
      </c>
      <c r="R3069" s="8">
        <f>Orders_CLEAN[[#This Row],[Quantity]]*Orders_CLEAN[[#This Row],[UnitPrice]]*(1-Orders_CLEAN[[#This Row],[Discount]])</f>
        <v>1135.3920000000001</v>
      </c>
      <c r="S3069" s="8">
        <f>Orders_CLEAN[[#This Row],[Cost]]*Orders_CLEAN[[#This Row],[Quantity]]</f>
        <v>658.9</v>
      </c>
      <c r="T3069" s="8">
        <f>Orders_CLEAN[[#This Row],[LineTotal]]-Orders_CLEAN[[#This Row],[LineCost]]</f>
        <v>476.49200000000008</v>
      </c>
      <c r="U3069" s="8" t="str">
        <f>IFERROR(IF(Orders_CLEAN[[#This Row],[Profit]]/Orders_CLEAN[[#This Row],[LineTotal]]&gt;0.3, "High", IF(Orders_CLEAN[[#This Row],[Profit]]/Orders_CLEAN[[#This Row],[LineTotal]]&gt;=0.15, "Medium", "Low")), "Quantity Error!")</f>
        <v>High</v>
      </c>
      <c r="V3069" s="8" t="str">
        <f>IF(COUNTIF(Returns[OrderID], Orders_CLEAN[[#This Row],[OrderID]])&gt;0, "Yes", "No")</f>
        <v>No</v>
      </c>
      <c r="W3069" s="19">
        <f>IF(Orders_CLEAN[[#This Row],[Returned]]="Yes",1,0)</f>
        <v>0</v>
      </c>
    </row>
    <row r="3070" spans="1:23" x14ac:dyDescent="0.2">
      <c r="A3070" t="s">
        <v>4064</v>
      </c>
      <c r="B3070" s="5">
        <v>45759</v>
      </c>
      <c r="C3070" s="5" t="str">
        <f>IF(Orders_CLEAN[[#This Row],[Quantity]]="", "Quantity Error!", "Q"&amp;ROUNDUP(MONTH(Orders_CLEAN[[#This Row],[OrderDate]])/3,0))</f>
        <v>Q2</v>
      </c>
      <c r="D3070" t="s">
        <v>240</v>
      </c>
      <c r="E3070" t="str">
        <f>_xlfn.XLOOKUP(Orders_CLEAN[[#This Row],[CustomerID]],Customers[CustomerID],Customers[CustomerName])</f>
        <v>Riaan Molefe</v>
      </c>
      <c r="F3070" t="s">
        <v>114</v>
      </c>
      <c r="G3070" t="str">
        <f>_xlfn.XLOOKUP(Orders_CLEAN[[#This Row],[ProductID]],Products[ProductID],Products[ProductName])</f>
        <v>Staplers Model 4</v>
      </c>
      <c r="H3070" t="str">
        <f>_xlfn.XLOOKUP(Orders_CLEAN[[#This Row],[ProductName]],Products[ProductName],Products[Category])</f>
        <v>Office Supplies</v>
      </c>
      <c r="I3070" s="6">
        <f>_xlfn.XLOOKUP(Orders_CLEAN[[#This Row],[ProductID]],Products[ProductID],Products[Cost])</f>
        <v>465.76</v>
      </c>
      <c r="J3070">
        <v>3</v>
      </c>
      <c r="K3070" s="6">
        <v>906.25</v>
      </c>
      <c r="L3070" s="7">
        <v>0</v>
      </c>
      <c r="M3070" t="s">
        <v>27</v>
      </c>
      <c r="N3070" t="s">
        <v>21</v>
      </c>
      <c r="O3070" t="str">
        <f>_xlfn.XLOOKUP(Orders_CLEAN[[#This Row],[Region]],Region_lookup[RegionCode],Region_lookup[RegionName])</f>
        <v>KwaZulu-Natal</v>
      </c>
      <c r="P3070" t="s">
        <v>170</v>
      </c>
      <c r="Q3070" t="str">
        <f>_xlfn.XLOOKUP(Orders_CLEAN[[#This Row],[EmployeeID]],Employees[EmployeeID],Employees[EmployeeName])</f>
        <v>Nomvula Le Roux</v>
      </c>
      <c r="R3070" s="8">
        <f>Orders_CLEAN[[#This Row],[Quantity]]*Orders_CLEAN[[#This Row],[UnitPrice]]*(1-Orders_CLEAN[[#This Row],[Discount]])</f>
        <v>2718.75</v>
      </c>
      <c r="S3070" s="8">
        <f>Orders_CLEAN[[#This Row],[Cost]]*Orders_CLEAN[[#This Row],[Quantity]]</f>
        <v>1397.28</v>
      </c>
      <c r="T3070" s="8">
        <f>Orders_CLEAN[[#This Row],[LineTotal]]-Orders_CLEAN[[#This Row],[LineCost]]</f>
        <v>1321.47</v>
      </c>
      <c r="U3070" s="8" t="str">
        <f>IFERROR(IF(Orders_CLEAN[[#This Row],[Profit]]/Orders_CLEAN[[#This Row],[LineTotal]]&gt;0.3, "High", IF(Orders_CLEAN[[#This Row],[Profit]]/Orders_CLEAN[[#This Row],[LineTotal]]&gt;=0.15, "Medium", "Low")), "Quantity Error!")</f>
        <v>High</v>
      </c>
      <c r="V3070" s="8" t="str">
        <f>IF(COUNTIF(Returns[OrderID], Orders_CLEAN[[#This Row],[OrderID]])&gt;0, "Yes", "No")</f>
        <v>No</v>
      </c>
      <c r="W3070" s="19">
        <f>IF(Orders_CLEAN[[#This Row],[Returned]]="Yes",1,0)</f>
        <v>0</v>
      </c>
    </row>
    <row r="3071" spans="1:23" x14ac:dyDescent="0.2">
      <c r="A3071" t="s">
        <v>4066</v>
      </c>
      <c r="B3071" s="5">
        <v>45432</v>
      </c>
      <c r="C3071" s="5" t="str">
        <f>IF(Orders_CLEAN[[#This Row],[Quantity]]="", "Quantity Error!", "Q"&amp;ROUNDUP(MONTH(Orders_CLEAN[[#This Row],[OrderDate]])/3,0))</f>
        <v>Q2</v>
      </c>
      <c r="D3071" t="s">
        <v>570</v>
      </c>
      <c r="E3071" t="str">
        <f>_xlfn.XLOOKUP(Orders_CLEAN[[#This Row],[CustomerID]],Customers[CustomerID],Customers[CustomerName])</f>
        <v>Werner Joubert</v>
      </c>
      <c r="F3071" t="s">
        <v>78</v>
      </c>
      <c r="G3071" t="str">
        <f>_xlfn.XLOOKUP(Orders_CLEAN[[#This Row],[ProductID]],Products[ProductID],Products[ProductName])</f>
        <v>Desks Model 3</v>
      </c>
      <c r="H3071" t="str">
        <f>_xlfn.XLOOKUP(Orders_CLEAN[[#This Row],[ProductName]],Products[ProductName],Products[Category])</f>
        <v>Furniture</v>
      </c>
      <c r="I3071" s="6">
        <f>_xlfn.XLOOKUP(Orders_CLEAN[[#This Row],[ProductID]],Products[ProductID],Products[Cost])</f>
        <v>388.07</v>
      </c>
      <c r="J3071">
        <v>8</v>
      </c>
      <c r="K3071" s="6">
        <v>782.41</v>
      </c>
      <c r="L3071" s="7">
        <v>0</v>
      </c>
      <c r="M3071" t="s">
        <v>27</v>
      </c>
      <c r="N3071" t="s">
        <v>21</v>
      </c>
      <c r="O3071" t="str">
        <f>_xlfn.XLOOKUP(Orders_CLEAN[[#This Row],[Region]],Region_lookup[RegionCode],Region_lookup[RegionName])</f>
        <v>KwaZulu-Natal</v>
      </c>
      <c r="P3071" t="s">
        <v>170</v>
      </c>
      <c r="Q3071" t="str">
        <f>_xlfn.XLOOKUP(Orders_CLEAN[[#This Row],[EmployeeID]],Employees[EmployeeID],Employees[EmployeeName])</f>
        <v>Nomvula Le Roux</v>
      </c>
      <c r="R3071" s="8">
        <f>Orders_CLEAN[[#This Row],[Quantity]]*Orders_CLEAN[[#This Row],[UnitPrice]]*(1-Orders_CLEAN[[#This Row],[Discount]])</f>
        <v>6259.28</v>
      </c>
      <c r="S3071" s="8">
        <f>Orders_CLEAN[[#This Row],[Cost]]*Orders_CLEAN[[#This Row],[Quantity]]</f>
        <v>3104.56</v>
      </c>
      <c r="T3071" s="8">
        <f>Orders_CLEAN[[#This Row],[LineTotal]]-Orders_CLEAN[[#This Row],[LineCost]]</f>
        <v>3154.72</v>
      </c>
      <c r="U3071" s="8" t="str">
        <f>IFERROR(IF(Orders_CLEAN[[#This Row],[Profit]]/Orders_CLEAN[[#This Row],[LineTotal]]&gt;0.3, "High", IF(Orders_CLEAN[[#This Row],[Profit]]/Orders_CLEAN[[#This Row],[LineTotal]]&gt;=0.15, "Medium", "Low")), "Quantity Error!")</f>
        <v>High</v>
      </c>
      <c r="V3071" s="8" t="str">
        <f>IF(COUNTIF(Returns[OrderID], Orders_CLEAN[[#This Row],[OrderID]])&gt;0, "Yes", "No")</f>
        <v>No</v>
      </c>
      <c r="W3071" s="19">
        <f>IF(Orders_CLEAN[[#This Row],[Returned]]="Yes",1,0)</f>
        <v>0</v>
      </c>
    </row>
    <row r="3072" spans="1:23" x14ac:dyDescent="0.2">
      <c r="A3072" t="s">
        <v>4068</v>
      </c>
      <c r="B3072" s="5">
        <v>45675</v>
      </c>
      <c r="C3072" s="5" t="str">
        <f>IF(Orders_CLEAN[[#This Row],[Quantity]]="", "Quantity Error!", "Q"&amp;ROUNDUP(MONTH(Orders_CLEAN[[#This Row],[OrderDate]])/3,0))</f>
        <v>Q1</v>
      </c>
      <c r="D3072" t="s">
        <v>54</v>
      </c>
      <c r="E3072" t="str">
        <f>_xlfn.XLOOKUP(Orders_CLEAN[[#This Row],[CustomerID]],Customers[CustomerID],Customers[CustomerName])</f>
        <v>Precious Venter</v>
      </c>
      <c r="F3072" t="s">
        <v>65</v>
      </c>
      <c r="G3072" t="str">
        <f>_xlfn.XLOOKUP(Orders_CLEAN[[#This Row],[ProductID]],Products[ProductID],Products[ProductName])</f>
        <v>Bookcases Model 2</v>
      </c>
      <c r="H3072" t="str">
        <f>_xlfn.XLOOKUP(Orders_CLEAN[[#This Row],[ProductName]],Products[ProductName],Products[Category])</f>
        <v>Furniture</v>
      </c>
      <c r="I3072" s="6">
        <f>_xlfn.XLOOKUP(Orders_CLEAN[[#This Row],[ProductID]],Products[ProductID],Products[Cost])</f>
        <v>633.59</v>
      </c>
      <c r="J3072">
        <v>8</v>
      </c>
      <c r="K3072" s="6">
        <v>800.37</v>
      </c>
      <c r="L3072" s="7">
        <v>0</v>
      </c>
      <c r="M3072" t="s">
        <v>13</v>
      </c>
      <c r="N3072" t="s">
        <v>21</v>
      </c>
      <c r="O3072" t="str">
        <f>_xlfn.XLOOKUP(Orders_CLEAN[[#This Row],[Region]],Region_lookup[RegionCode],Region_lookup[RegionName])</f>
        <v>KwaZulu-Natal</v>
      </c>
      <c r="P3072" t="s">
        <v>22</v>
      </c>
      <c r="Q3072" t="str">
        <f>_xlfn.XLOOKUP(Orders_CLEAN[[#This Row],[EmployeeID]],Employees[EmployeeID],Employees[EmployeeName])</f>
        <v>Thabo Le Roux</v>
      </c>
      <c r="R3072" s="8">
        <f>Orders_CLEAN[[#This Row],[Quantity]]*Orders_CLEAN[[#This Row],[UnitPrice]]*(1-Orders_CLEAN[[#This Row],[Discount]])</f>
        <v>6402.96</v>
      </c>
      <c r="S3072" s="8">
        <f>Orders_CLEAN[[#This Row],[Cost]]*Orders_CLEAN[[#This Row],[Quantity]]</f>
        <v>5068.72</v>
      </c>
      <c r="T3072" s="8">
        <f>Orders_CLEAN[[#This Row],[LineTotal]]-Orders_CLEAN[[#This Row],[LineCost]]</f>
        <v>1334.2399999999998</v>
      </c>
      <c r="U3072" s="8" t="str">
        <f>IFERROR(IF(Orders_CLEAN[[#This Row],[Profit]]/Orders_CLEAN[[#This Row],[LineTotal]]&gt;0.3, "High", IF(Orders_CLEAN[[#This Row],[Profit]]/Orders_CLEAN[[#This Row],[LineTotal]]&gt;=0.15, "Medium", "Low")), "Quantity Error!")</f>
        <v>Medium</v>
      </c>
      <c r="V3072" s="8" t="str">
        <f>IF(COUNTIF(Returns[OrderID], Orders_CLEAN[[#This Row],[OrderID]])&gt;0, "Yes", "No")</f>
        <v>No</v>
      </c>
      <c r="W3072" s="19">
        <f>IF(Orders_CLEAN[[#This Row],[Returned]]="Yes",1,0)</f>
        <v>0</v>
      </c>
    </row>
    <row r="3073" spans="1:23" x14ac:dyDescent="0.2">
      <c r="A3073" t="s">
        <v>4069</v>
      </c>
      <c r="B3073" s="5">
        <v>45360</v>
      </c>
      <c r="C3073" s="5" t="str">
        <f>IF(Orders_CLEAN[[#This Row],[Quantity]]="", "Quantity Error!", "Q"&amp;ROUNDUP(MONTH(Orders_CLEAN[[#This Row],[OrderDate]])/3,0))</f>
        <v>Q1</v>
      </c>
      <c r="D3073" t="s">
        <v>321</v>
      </c>
      <c r="E3073" t="str">
        <f>_xlfn.XLOOKUP(Orders_CLEAN[[#This Row],[CustomerID]],Customers[CustomerID],Customers[CustomerName])</f>
        <v>Nomvula Le Roux</v>
      </c>
      <c r="F3073" t="s">
        <v>136</v>
      </c>
      <c r="G3073" t="str">
        <f>_xlfn.XLOOKUP(Orders_CLEAN[[#This Row],[ProductID]],Products[ProductID],Products[ProductName])</f>
        <v>Chairs Model 4</v>
      </c>
      <c r="H3073" t="str">
        <f>_xlfn.XLOOKUP(Orders_CLEAN[[#This Row],[ProductName]],Products[ProductName],Products[Category])</f>
        <v>Furniture</v>
      </c>
      <c r="I3073" s="6">
        <f>_xlfn.XLOOKUP(Orders_CLEAN[[#This Row],[ProductID]],Products[ProductID],Products[Cost])</f>
        <v>784.05</v>
      </c>
      <c r="J3073">
        <v>6</v>
      </c>
      <c r="K3073" s="6">
        <v>1700.53</v>
      </c>
      <c r="L3073" s="7">
        <v>0.2</v>
      </c>
      <c r="M3073" t="s">
        <v>36</v>
      </c>
      <c r="N3073" t="s">
        <v>21</v>
      </c>
      <c r="O3073" t="str">
        <f>_xlfn.XLOOKUP(Orders_CLEAN[[#This Row],[Region]],Region_lookup[RegionCode],Region_lookup[RegionName])</f>
        <v>KwaZulu-Natal</v>
      </c>
      <c r="P3073" t="s">
        <v>97</v>
      </c>
      <c r="Q3073" t="str">
        <f>_xlfn.XLOOKUP(Orders_CLEAN[[#This Row],[EmployeeID]],Employees[EmployeeID],Employees[EmployeeName])</f>
        <v>Bongani Sithole</v>
      </c>
      <c r="R3073" s="8">
        <f>Orders_CLEAN[[#This Row],[Quantity]]*Orders_CLEAN[[#This Row],[UnitPrice]]*(1-Orders_CLEAN[[#This Row],[Discount]])</f>
        <v>8162.5440000000008</v>
      </c>
      <c r="S3073" s="8">
        <f>Orders_CLEAN[[#This Row],[Cost]]*Orders_CLEAN[[#This Row],[Quantity]]</f>
        <v>4704.2999999999993</v>
      </c>
      <c r="T3073" s="8">
        <f>Orders_CLEAN[[#This Row],[LineTotal]]-Orders_CLEAN[[#This Row],[LineCost]]</f>
        <v>3458.2440000000015</v>
      </c>
      <c r="U3073" s="8" t="str">
        <f>IFERROR(IF(Orders_CLEAN[[#This Row],[Profit]]/Orders_CLEAN[[#This Row],[LineTotal]]&gt;0.3, "High", IF(Orders_CLEAN[[#This Row],[Profit]]/Orders_CLEAN[[#This Row],[LineTotal]]&gt;=0.15, "Medium", "Low")), "Quantity Error!")</f>
        <v>High</v>
      </c>
      <c r="V3073" s="8" t="str">
        <f>IF(COUNTIF(Returns[OrderID], Orders_CLEAN[[#This Row],[OrderID]])&gt;0, "Yes", "No")</f>
        <v>No</v>
      </c>
      <c r="W3073" s="19">
        <f>IF(Orders_CLEAN[[#This Row],[Returned]]="Yes",1,0)</f>
        <v>0</v>
      </c>
    </row>
    <row r="3074" spans="1:23" x14ac:dyDescent="0.2">
      <c r="A3074" t="s">
        <v>4071</v>
      </c>
      <c r="B3074" s="5">
        <v>45496</v>
      </c>
      <c r="C3074" s="5" t="str">
        <f>IF(Orders_CLEAN[[#This Row],[Quantity]]="", "Quantity Error!", "Q"&amp;ROUNDUP(MONTH(Orders_CLEAN[[#This Row],[OrderDate]])/3,0))</f>
        <v>Q3</v>
      </c>
      <c r="D3074" t="s">
        <v>321</v>
      </c>
      <c r="E3074" t="str">
        <f>_xlfn.XLOOKUP(Orders_CLEAN[[#This Row],[CustomerID]],Customers[CustomerID],Customers[CustomerName])</f>
        <v>Nomvula Le Roux</v>
      </c>
      <c r="F3074" t="s">
        <v>192</v>
      </c>
      <c r="G3074" t="str">
        <f>_xlfn.XLOOKUP(Orders_CLEAN[[#This Row],[ProductID]],Products[ProductID],Products[ProductName])</f>
        <v>Laptops Model 1</v>
      </c>
      <c r="H3074" t="str">
        <f>_xlfn.XLOOKUP(Orders_CLEAN[[#This Row],[ProductName]],Products[ProductName],Products[Category])</f>
        <v>Technology</v>
      </c>
      <c r="I3074" s="6">
        <f>_xlfn.XLOOKUP(Orders_CLEAN[[#This Row],[ProductID]],Products[ProductID],Products[Cost])</f>
        <v>732.63</v>
      </c>
      <c r="J3074">
        <v>4</v>
      </c>
      <c r="K3074" s="6">
        <v>1069.8599999999999</v>
      </c>
      <c r="L3074" s="7">
        <v>0</v>
      </c>
      <c r="M3074" t="s">
        <v>27</v>
      </c>
      <c r="N3074" t="s">
        <v>21</v>
      </c>
      <c r="O3074" t="str">
        <f>_xlfn.XLOOKUP(Orders_CLEAN[[#This Row],[Region]],Region_lookup[RegionCode],Region_lookup[RegionName])</f>
        <v>KwaZulu-Natal</v>
      </c>
      <c r="P3074" t="s">
        <v>97</v>
      </c>
      <c r="Q3074" t="str">
        <f>_xlfn.XLOOKUP(Orders_CLEAN[[#This Row],[EmployeeID]],Employees[EmployeeID],Employees[EmployeeName])</f>
        <v>Bongani Sithole</v>
      </c>
      <c r="R3074" s="8">
        <f>Orders_CLEAN[[#This Row],[Quantity]]*Orders_CLEAN[[#This Row],[UnitPrice]]*(1-Orders_CLEAN[[#This Row],[Discount]])</f>
        <v>4279.4399999999996</v>
      </c>
      <c r="S3074" s="8">
        <f>Orders_CLEAN[[#This Row],[Cost]]*Orders_CLEAN[[#This Row],[Quantity]]</f>
        <v>2930.52</v>
      </c>
      <c r="T3074" s="8">
        <f>Orders_CLEAN[[#This Row],[LineTotal]]-Orders_CLEAN[[#This Row],[LineCost]]</f>
        <v>1348.9199999999996</v>
      </c>
      <c r="U3074" s="8" t="str">
        <f>IFERROR(IF(Orders_CLEAN[[#This Row],[Profit]]/Orders_CLEAN[[#This Row],[LineTotal]]&gt;0.3, "High", IF(Orders_CLEAN[[#This Row],[Profit]]/Orders_CLEAN[[#This Row],[LineTotal]]&gt;=0.15, "Medium", "Low")), "Quantity Error!")</f>
        <v>High</v>
      </c>
      <c r="V3074" s="8" t="str">
        <f>IF(COUNTIF(Returns[OrderID], Orders_CLEAN[[#This Row],[OrderID]])&gt;0, "Yes", "No")</f>
        <v>Yes</v>
      </c>
      <c r="W3074" s="19">
        <f>IF(Orders_CLEAN[[#This Row],[Returned]]="Yes",1,0)</f>
        <v>1</v>
      </c>
    </row>
    <row r="3075" spans="1:23" x14ac:dyDescent="0.2">
      <c r="A3075" t="s">
        <v>4072</v>
      </c>
      <c r="B3075" s="5">
        <v>45614</v>
      </c>
      <c r="C3075" s="5" t="str">
        <f>IF(Orders_CLEAN[[#This Row],[Quantity]]="", "Quantity Error!", "Q"&amp;ROUNDUP(MONTH(Orders_CLEAN[[#This Row],[OrderDate]])/3,0))</f>
        <v>Q4</v>
      </c>
      <c r="D3075" t="s">
        <v>326</v>
      </c>
      <c r="E3075" t="str">
        <f>_xlfn.XLOOKUP(Orders_CLEAN[[#This Row],[CustomerID]],Customers[CustomerID],Customers[CustomerName])</f>
        <v>Nomsa Molefe</v>
      </c>
      <c r="F3075" t="s">
        <v>269</v>
      </c>
      <c r="G3075" t="str">
        <f>_xlfn.XLOOKUP(Orders_CLEAN[[#This Row],[ProductID]],Products[ProductID],Products[ProductName])</f>
        <v>Binders Model 1</v>
      </c>
      <c r="H3075" t="str">
        <f>_xlfn.XLOOKUP(Orders_CLEAN[[#This Row],[ProductName]],Products[ProductName],Products[Category])</f>
        <v>Office Supplies</v>
      </c>
      <c r="I3075" s="6">
        <f>_xlfn.XLOOKUP(Orders_CLEAN[[#This Row],[ProductID]],Products[ProductID],Products[Cost])</f>
        <v>454.91</v>
      </c>
      <c r="J3075">
        <v>4</v>
      </c>
      <c r="K3075" s="6">
        <v>865.02</v>
      </c>
      <c r="L3075" s="7">
        <v>0.15</v>
      </c>
      <c r="M3075" t="s">
        <v>62</v>
      </c>
      <c r="N3075" t="s">
        <v>21</v>
      </c>
      <c r="O3075" t="str">
        <f>_xlfn.XLOOKUP(Orders_CLEAN[[#This Row],[Region]],Region_lookup[RegionCode],Region_lookup[RegionName])</f>
        <v>KwaZulu-Natal</v>
      </c>
      <c r="P3075" t="s">
        <v>22</v>
      </c>
      <c r="Q3075" t="str">
        <f>_xlfn.XLOOKUP(Orders_CLEAN[[#This Row],[EmployeeID]],Employees[EmployeeID],Employees[EmployeeName])</f>
        <v>Thabo Le Roux</v>
      </c>
      <c r="R3075" s="8">
        <f>Orders_CLEAN[[#This Row],[Quantity]]*Orders_CLEAN[[#This Row],[UnitPrice]]*(1-Orders_CLEAN[[#This Row],[Discount]])</f>
        <v>2941.0679999999998</v>
      </c>
      <c r="S3075" s="8">
        <f>Orders_CLEAN[[#This Row],[Cost]]*Orders_CLEAN[[#This Row],[Quantity]]</f>
        <v>1819.64</v>
      </c>
      <c r="T3075" s="8">
        <f>Orders_CLEAN[[#This Row],[LineTotal]]-Orders_CLEAN[[#This Row],[LineCost]]</f>
        <v>1121.4279999999997</v>
      </c>
      <c r="U3075" s="8" t="str">
        <f>IFERROR(IF(Orders_CLEAN[[#This Row],[Profit]]/Orders_CLEAN[[#This Row],[LineTotal]]&gt;0.3, "High", IF(Orders_CLEAN[[#This Row],[Profit]]/Orders_CLEAN[[#This Row],[LineTotal]]&gt;=0.15, "Medium", "Low")), "Quantity Error!")</f>
        <v>High</v>
      </c>
      <c r="V3075" s="8" t="str">
        <f>IF(COUNTIF(Returns[OrderID], Orders_CLEAN[[#This Row],[OrderID]])&gt;0, "Yes", "No")</f>
        <v>No</v>
      </c>
      <c r="W3075" s="19">
        <f>IF(Orders_CLEAN[[#This Row],[Returned]]="Yes",1,0)</f>
        <v>0</v>
      </c>
    </row>
    <row r="3076" spans="1:23" x14ac:dyDescent="0.2">
      <c r="A3076" t="s">
        <v>4073</v>
      </c>
      <c r="B3076" s="5">
        <v>45412</v>
      </c>
      <c r="C3076" s="5" t="str">
        <f>IF(Orders_CLEAN[[#This Row],[Quantity]]="", "Quantity Error!", "Q"&amp;ROUNDUP(MONTH(Orders_CLEAN[[#This Row],[OrderDate]])/3,0))</f>
        <v>Q2</v>
      </c>
      <c r="D3076" t="s">
        <v>351</v>
      </c>
      <c r="E3076" t="str">
        <f>_xlfn.XLOOKUP(Orders_CLEAN[[#This Row],[CustomerID]],Customers[CustomerID],Customers[CustomerName])</f>
        <v>Riaan Joubert</v>
      </c>
      <c r="F3076" t="s">
        <v>118</v>
      </c>
      <c r="G3076" t="str">
        <f>_xlfn.XLOOKUP(Orders_CLEAN[[#This Row],[ProductID]],Products[ProductID],Products[ProductName])</f>
        <v>Paper Model 1</v>
      </c>
      <c r="H3076" t="str">
        <f>_xlfn.XLOOKUP(Orders_CLEAN[[#This Row],[ProductName]],Products[ProductName],Products[Category])</f>
        <v>Office Supplies</v>
      </c>
      <c r="I3076" s="6">
        <f>_xlfn.XLOOKUP(Orders_CLEAN[[#This Row],[ProductID]],Products[ProductID],Products[Cost])</f>
        <v>193.58</v>
      </c>
      <c r="J3076">
        <v>8</v>
      </c>
      <c r="K3076" s="6">
        <v>347.15</v>
      </c>
      <c r="L3076" s="7">
        <v>0.1</v>
      </c>
      <c r="M3076" t="s">
        <v>13</v>
      </c>
      <c r="N3076" t="s">
        <v>14</v>
      </c>
      <c r="O3076" t="str">
        <f>_xlfn.XLOOKUP(Orders_CLEAN[[#This Row],[Region]],Region_lookup[RegionCode],Region_lookup[RegionName])</f>
        <v>Western Cape</v>
      </c>
      <c r="P3076" t="s">
        <v>15</v>
      </c>
      <c r="Q3076" t="str">
        <f>_xlfn.XLOOKUP(Orders_CLEAN[[#This Row],[EmployeeID]],Employees[EmployeeID],Employees[EmployeeName])</f>
        <v>Anja Fourie</v>
      </c>
      <c r="R3076" s="8">
        <f>Orders_CLEAN[[#This Row],[Quantity]]*Orders_CLEAN[[#This Row],[UnitPrice]]*(1-Orders_CLEAN[[#This Row],[Discount]])</f>
        <v>2499.48</v>
      </c>
      <c r="S3076" s="8">
        <f>Orders_CLEAN[[#This Row],[Cost]]*Orders_CLEAN[[#This Row],[Quantity]]</f>
        <v>1548.64</v>
      </c>
      <c r="T3076" s="8">
        <f>Orders_CLEAN[[#This Row],[LineTotal]]-Orders_CLEAN[[#This Row],[LineCost]]</f>
        <v>950.83999999999992</v>
      </c>
      <c r="U3076" s="8" t="str">
        <f>IFERROR(IF(Orders_CLEAN[[#This Row],[Profit]]/Orders_CLEAN[[#This Row],[LineTotal]]&gt;0.3, "High", IF(Orders_CLEAN[[#This Row],[Profit]]/Orders_CLEAN[[#This Row],[LineTotal]]&gt;=0.15, "Medium", "Low")), "Quantity Error!")</f>
        <v>High</v>
      </c>
      <c r="V3076" s="8" t="str">
        <f>IF(COUNTIF(Returns[OrderID], Orders_CLEAN[[#This Row],[OrderID]])&gt;0, "Yes", "No")</f>
        <v>No</v>
      </c>
      <c r="W3076" s="19">
        <f>IF(Orders_CLEAN[[#This Row],[Returned]]="Yes",1,0)</f>
        <v>0</v>
      </c>
    </row>
    <row r="3077" spans="1:23" x14ac:dyDescent="0.2">
      <c r="A3077" t="s">
        <v>4074</v>
      </c>
      <c r="B3077" s="5">
        <v>45630</v>
      </c>
      <c r="C3077" s="5" t="str">
        <f>IF(Orders_CLEAN[[#This Row],[Quantity]]="", "Quantity Error!", "Q"&amp;ROUNDUP(MONTH(Orders_CLEAN[[#This Row],[OrderDate]])/3,0))</f>
        <v>Quantity Error!</v>
      </c>
      <c r="D3077" t="s">
        <v>416</v>
      </c>
      <c r="E3077" t="str">
        <f>_xlfn.XLOOKUP(Orders_CLEAN[[#This Row],[CustomerID]],Customers[CustomerID],Customers[CustomerName])</f>
        <v>Kagiso Le Roux</v>
      </c>
      <c r="F3077" t="s">
        <v>269</v>
      </c>
      <c r="G3077" t="str">
        <f>_xlfn.XLOOKUP(Orders_CLEAN[[#This Row],[ProductID]],Products[ProductID],Products[ProductName])</f>
        <v>Binders Model 1</v>
      </c>
      <c r="H3077" t="str">
        <f>_xlfn.XLOOKUP(Orders_CLEAN[[#This Row],[ProductName]],Products[ProductName],Products[Category])</f>
        <v>Office Supplies</v>
      </c>
      <c r="I3077" s="6">
        <f>_xlfn.XLOOKUP(Orders_CLEAN[[#This Row],[ProductID]],Products[ProductID],Products[Cost])</f>
        <v>454.91</v>
      </c>
      <c r="J3077"/>
      <c r="K3077" s="6">
        <v>865.02</v>
      </c>
      <c r="L3077" s="7">
        <v>0.2</v>
      </c>
      <c r="M3077" t="s">
        <v>27</v>
      </c>
      <c r="N3077" t="s">
        <v>47</v>
      </c>
      <c r="O3077" t="str">
        <f>_xlfn.XLOOKUP(Orders_CLEAN[[#This Row],[Region]],Region_lookup[RegionCode],Region_lookup[RegionName])</f>
        <v>Eastern Cape</v>
      </c>
      <c r="P3077" t="s">
        <v>48</v>
      </c>
      <c r="Q3077" t="str">
        <f>_xlfn.XLOOKUP(Orders_CLEAN[[#This Row],[EmployeeID]],Employees[EmployeeID],Employees[EmployeeName])</f>
        <v>Sipho Ndlovu</v>
      </c>
      <c r="R3077" s="8">
        <f>Orders_CLEAN[[#This Row],[Quantity]]*Orders_CLEAN[[#This Row],[UnitPrice]]*(1-Orders_CLEAN[[#This Row],[Discount]])</f>
        <v>0</v>
      </c>
      <c r="S3077" s="8">
        <f>Orders_CLEAN[[#This Row],[Cost]]*Orders_CLEAN[[#This Row],[Quantity]]</f>
        <v>0</v>
      </c>
      <c r="T3077" s="8">
        <f>Orders_CLEAN[[#This Row],[LineTotal]]-Orders_CLEAN[[#This Row],[LineCost]]</f>
        <v>0</v>
      </c>
      <c r="U3077" s="8" t="str">
        <f>IFERROR(IF(Orders_CLEAN[[#This Row],[Profit]]/Orders_CLEAN[[#This Row],[LineTotal]]&gt;0.3, "High", IF(Orders_CLEAN[[#This Row],[Profit]]/Orders_CLEAN[[#This Row],[LineTotal]]&gt;=0.15, "Medium", "Low")), "Quantity Error!")</f>
        <v>Quantity Error!</v>
      </c>
      <c r="V3077" s="8" t="str">
        <f>IF(COUNTIF(Returns[OrderID], Orders_CLEAN[[#This Row],[OrderID]])&gt;0, "Yes", "No")</f>
        <v>No</v>
      </c>
      <c r="W3077" s="19">
        <f>IF(Orders_CLEAN[[#This Row],[Returned]]="Yes",1,0)</f>
        <v>0</v>
      </c>
    </row>
    <row r="3078" spans="1:23" x14ac:dyDescent="0.2">
      <c r="A3078" t="s">
        <v>4075</v>
      </c>
      <c r="B3078" s="5">
        <v>45307</v>
      </c>
      <c r="C3078" s="5" t="str">
        <f>IF(Orders_CLEAN[[#This Row],[Quantity]]="", "Quantity Error!", "Q"&amp;ROUNDUP(MONTH(Orders_CLEAN[[#This Row],[OrderDate]])/3,0))</f>
        <v>Q1</v>
      </c>
      <c r="D3078" t="s">
        <v>416</v>
      </c>
      <c r="E3078" t="str">
        <f>_xlfn.XLOOKUP(Orders_CLEAN[[#This Row],[CustomerID]],Customers[CustomerID],Customers[CustomerName])</f>
        <v>Kagiso Le Roux</v>
      </c>
      <c r="F3078" t="s">
        <v>88</v>
      </c>
      <c r="G3078" t="str">
        <f>_xlfn.XLOOKUP(Orders_CLEAN[[#This Row],[ProductID]],Products[ProductID],Products[ProductName])</f>
        <v>Tables Model 2</v>
      </c>
      <c r="H3078" t="str">
        <f>_xlfn.XLOOKUP(Orders_CLEAN[[#This Row],[ProductName]],Products[ProductName],Products[Category])</f>
        <v>Furniture</v>
      </c>
      <c r="I3078" s="6">
        <f>_xlfn.XLOOKUP(Orders_CLEAN[[#This Row],[ProductID]],Products[ProductID],Products[Cost])</f>
        <v>752.53</v>
      </c>
      <c r="J3078">
        <v>6</v>
      </c>
      <c r="K3078" s="6">
        <v>1018.12</v>
      </c>
      <c r="L3078" s="7">
        <v>0.2</v>
      </c>
      <c r="M3078" t="s">
        <v>13</v>
      </c>
      <c r="N3078" t="s">
        <v>47</v>
      </c>
      <c r="O3078" t="str">
        <f>_xlfn.XLOOKUP(Orders_CLEAN[[#This Row],[Region]],Region_lookup[RegionCode],Region_lookup[RegionName])</f>
        <v>Eastern Cape</v>
      </c>
      <c r="P3078" t="s">
        <v>48</v>
      </c>
      <c r="Q3078" t="str">
        <f>_xlfn.XLOOKUP(Orders_CLEAN[[#This Row],[EmployeeID]],Employees[EmployeeID],Employees[EmployeeName])</f>
        <v>Sipho Ndlovu</v>
      </c>
      <c r="R3078" s="8">
        <f>Orders_CLEAN[[#This Row],[Quantity]]*Orders_CLEAN[[#This Row],[UnitPrice]]*(1-Orders_CLEAN[[#This Row],[Discount]])</f>
        <v>4886.9760000000006</v>
      </c>
      <c r="S3078" s="8">
        <f>Orders_CLEAN[[#This Row],[Cost]]*Orders_CLEAN[[#This Row],[Quantity]]</f>
        <v>4515.18</v>
      </c>
      <c r="T3078" s="8">
        <f>Orders_CLEAN[[#This Row],[LineTotal]]-Orders_CLEAN[[#This Row],[LineCost]]</f>
        <v>371.79600000000028</v>
      </c>
      <c r="U3078" s="8" t="str">
        <f>IFERROR(IF(Orders_CLEAN[[#This Row],[Profit]]/Orders_CLEAN[[#This Row],[LineTotal]]&gt;0.3, "High", IF(Orders_CLEAN[[#This Row],[Profit]]/Orders_CLEAN[[#This Row],[LineTotal]]&gt;=0.15, "Medium", "Low")), "Quantity Error!")</f>
        <v>Low</v>
      </c>
      <c r="V3078" s="8" t="str">
        <f>IF(COUNTIF(Returns[OrderID], Orders_CLEAN[[#This Row],[OrderID]])&gt;0, "Yes", "No")</f>
        <v>No</v>
      </c>
      <c r="W3078" s="19">
        <f>IF(Orders_CLEAN[[#This Row],[Returned]]="Yes",1,0)</f>
        <v>0</v>
      </c>
    </row>
    <row r="3079" spans="1:23" x14ac:dyDescent="0.2">
      <c r="A3079" t="s">
        <v>4076</v>
      </c>
      <c r="B3079" s="5">
        <v>45819</v>
      </c>
      <c r="C3079" s="5" t="str">
        <f>IF(Orders_CLEAN[[#This Row],[Quantity]]="", "Quantity Error!", "Q"&amp;ROUNDUP(MONTH(Orders_CLEAN[[#This Row],[OrderDate]])/3,0))</f>
        <v>Q2</v>
      </c>
      <c r="D3079" t="s">
        <v>77</v>
      </c>
      <c r="E3079" t="str">
        <f>_xlfn.XLOOKUP(Orders_CLEAN[[#This Row],[CustomerID]],Customers[CustomerID],Customers[CustomerName])</f>
        <v>Zanele Dlamini</v>
      </c>
      <c r="F3079" t="s">
        <v>216</v>
      </c>
      <c r="G3079" t="str">
        <f>_xlfn.XLOOKUP(Orders_CLEAN[[#This Row],[ProductID]],Products[ProductID],Products[ProductName])</f>
        <v>Pens Model 1</v>
      </c>
      <c r="H3079" t="str">
        <f>_xlfn.XLOOKUP(Orders_CLEAN[[#This Row],[ProductName]],Products[ProductName],Products[Category])</f>
        <v>Office Supplies</v>
      </c>
      <c r="I3079" s="6">
        <f>_xlfn.XLOOKUP(Orders_CLEAN[[#This Row],[ProductID]],Products[ProductID],Products[Cost])</f>
        <v>640.09</v>
      </c>
      <c r="J3079">
        <v>9</v>
      </c>
      <c r="K3079" s="6">
        <v>1169.26</v>
      </c>
      <c r="L3079" s="7">
        <v>0</v>
      </c>
      <c r="M3079" t="s">
        <v>13</v>
      </c>
      <c r="N3079" t="s">
        <v>47</v>
      </c>
      <c r="O3079" t="str">
        <f>_xlfn.XLOOKUP(Orders_CLEAN[[#This Row],[Region]],Region_lookup[RegionCode],Region_lookup[RegionName])</f>
        <v>Eastern Cape</v>
      </c>
      <c r="P3079" t="s">
        <v>75</v>
      </c>
      <c r="Q3079" t="str">
        <f>_xlfn.XLOOKUP(Orders_CLEAN[[#This Row],[EmployeeID]],Employees[EmployeeID],Employees[EmployeeName])</f>
        <v>Francois Steyn</v>
      </c>
      <c r="R3079" s="8">
        <f>Orders_CLEAN[[#This Row],[Quantity]]*Orders_CLEAN[[#This Row],[UnitPrice]]*(1-Orders_CLEAN[[#This Row],[Discount]])</f>
        <v>10523.34</v>
      </c>
      <c r="S3079" s="8">
        <f>Orders_CLEAN[[#This Row],[Cost]]*Orders_CLEAN[[#This Row],[Quantity]]</f>
        <v>5760.81</v>
      </c>
      <c r="T3079" s="8">
        <f>Orders_CLEAN[[#This Row],[LineTotal]]-Orders_CLEAN[[#This Row],[LineCost]]</f>
        <v>4762.53</v>
      </c>
      <c r="U3079" s="8" t="str">
        <f>IFERROR(IF(Orders_CLEAN[[#This Row],[Profit]]/Orders_CLEAN[[#This Row],[LineTotal]]&gt;0.3, "High", IF(Orders_CLEAN[[#This Row],[Profit]]/Orders_CLEAN[[#This Row],[LineTotal]]&gt;=0.15, "Medium", "Low")), "Quantity Error!")</f>
        <v>High</v>
      </c>
      <c r="V3079" s="8" t="str">
        <f>IF(COUNTIF(Returns[OrderID], Orders_CLEAN[[#This Row],[OrderID]])&gt;0, "Yes", "No")</f>
        <v>No</v>
      </c>
      <c r="W3079" s="19">
        <f>IF(Orders_CLEAN[[#This Row],[Returned]]="Yes",1,0)</f>
        <v>0</v>
      </c>
    </row>
    <row r="3080" spans="1:23" x14ac:dyDescent="0.2">
      <c r="A3080" t="s">
        <v>4077</v>
      </c>
      <c r="B3080" s="5">
        <v>45768</v>
      </c>
      <c r="C3080" s="5" t="str">
        <f>IF(Orders_CLEAN[[#This Row],[Quantity]]="", "Quantity Error!", "Q"&amp;ROUNDUP(MONTH(Orders_CLEAN[[#This Row],[OrderDate]])/3,0))</f>
        <v>Q2</v>
      </c>
      <c r="D3080" t="s">
        <v>77</v>
      </c>
      <c r="E3080" t="str">
        <f>_xlfn.XLOOKUP(Orders_CLEAN[[#This Row],[CustomerID]],Customers[CustomerID],Customers[CustomerName])</f>
        <v>Zanele Dlamini</v>
      </c>
      <c r="F3080" t="s">
        <v>65</v>
      </c>
      <c r="G3080" t="str">
        <f>_xlfn.XLOOKUP(Orders_CLEAN[[#This Row],[ProductID]],Products[ProductID],Products[ProductName])</f>
        <v>Bookcases Model 2</v>
      </c>
      <c r="H3080" t="str">
        <f>_xlfn.XLOOKUP(Orders_CLEAN[[#This Row],[ProductName]],Products[ProductName],Products[Category])</f>
        <v>Furniture</v>
      </c>
      <c r="I3080" s="6">
        <f>_xlfn.XLOOKUP(Orders_CLEAN[[#This Row],[ProductID]],Products[ProductID],Products[Cost])</f>
        <v>633.59</v>
      </c>
      <c r="J3080">
        <v>6</v>
      </c>
      <c r="K3080" s="6">
        <v>800.37</v>
      </c>
      <c r="L3080" s="7">
        <v>0</v>
      </c>
      <c r="M3080" t="s">
        <v>13</v>
      </c>
      <c r="N3080" t="s">
        <v>47</v>
      </c>
      <c r="O3080" t="str">
        <f>_xlfn.XLOOKUP(Orders_CLEAN[[#This Row],[Region]],Region_lookup[RegionCode],Region_lookup[RegionName])</f>
        <v>Eastern Cape</v>
      </c>
      <c r="P3080" t="s">
        <v>48</v>
      </c>
      <c r="Q3080" t="str">
        <f>_xlfn.XLOOKUP(Orders_CLEAN[[#This Row],[EmployeeID]],Employees[EmployeeID],Employees[EmployeeName])</f>
        <v>Sipho Ndlovu</v>
      </c>
      <c r="R3080" s="8">
        <f>Orders_CLEAN[[#This Row],[Quantity]]*Orders_CLEAN[[#This Row],[UnitPrice]]*(1-Orders_CLEAN[[#This Row],[Discount]])</f>
        <v>4802.22</v>
      </c>
      <c r="S3080" s="8">
        <f>Orders_CLEAN[[#This Row],[Cost]]*Orders_CLEAN[[#This Row],[Quantity]]</f>
        <v>3801.54</v>
      </c>
      <c r="T3080" s="8">
        <f>Orders_CLEAN[[#This Row],[LineTotal]]-Orders_CLEAN[[#This Row],[LineCost]]</f>
        <v>1000.6800000000003</v>
      </c>
      <c r="U3080" s="8" t="str">
        <f>IFERROR(IF(Orders_CLEAN[[#This Row],[Profit]]/Orders_CLEAN[[#This Row],[LineTotal]]&gt;0.3, "High", IF(Orders_CLEAN[[#This Row],[Profit]]/Orders_CLEAN[[#This Row],[LineTotal]]&gt;=0.15, "Medium", "Low")), "Quantity Error!")</f>
        <v>Medium</v>
      </c>
      <c r="V3080" s="8" t="str">
        <f>IF(COUNTIF(Returns[OrderID], Orders_CLEAN[[#This Row],[OrderID]])&gt;0, "Yes", "No")</f>
        <v>No</v>
      </c>
      <c r="W3080" s="19">
        <f>IF(Orders_CLEAN[[#This Row],[Returned]]="Yes",1,0)</f>
        <v>0</v>
      </c>
    </row>
    <row r="3081" spans="1:23" x14ac:dyDescent="0.2">
      <c r="A3081" t="s">
        <v>4078</v>
      </c>
      <c r="B3081" s="5">
        <v>45781</v>
      </c>
      <c r="C3081" s="5" t="str">
        <f>IF(Orders_CLEAN[[#This Row],[Quantity]]="", "Quantity Error!", "Q"&amp;ROUNDUP(MONTH(Orders_CLEAN[[#This Row],[OrderDate]])/3,0))</f>
        <v>Q2</v>
      </c>
      <c r="D3081" t="s">
        <v>91</v>
      </c>
      <c r="E3081" t="str">
        <f>_xlfn.XLOOKUP(Orders_CLEAN[[#This Row],[CustomerID]],Customers[CustomerID],Customers[CustomerName])</f>
        <v>Werner Joubert</v>
      </c>
      <c r="F3081" t="s">
        <v>85</v>
      </c>
      <c r="G3081" t="str">
        <f>_xlfn.XLOOKUP(Orders_CLEAN[[#This Row],[ProductID]],Products[ProductID],Products[ProductName])</f>
        <v>Monitors Model 3</v>
      </c>
      <c r="H3081" t="str">
        <f>_xlfn.XLOOKUP(Orders_CLEAN[[#This Row],[ProductName]],Products[ProductName],Products[Category])</f>
        <v>Technology</v>
      </c>
      <c r="I3081" s="6">
        <f>_xlfn.XLOOKUP(Orders_CLEAN[[#This Row],[ProductID]],Products[ProductID],Products[Cost])</f>
        <v>710.37</v>
      </c>
      <c r="J3081">
        <v>8</v>
      </c>
      <c r="K3081" s="6">
        <v>979.52</v>
      </c>
      <c r="L3081" s="7">
        <v>0</v>
      </c>
      <c r="M3081" t="s">
        <v>27</v>
      </c>
      <c r="N3081" t="s">
        <v>14</v>
      </c>
      <c r="O3081" t="str">
        <f>_xlfn.XLOOKUP(Orders_CLEAN[[#This Row],[Region]],Region_lookup[RegionCode],Region_lookup[RegionName])</f>
        <v>Western Cape</v>
      </c>
      <c r="P3081" t="s">
        <v>93</v>
      </c>
      <c r="Q3081" t="str">
        <f>_xlfn.XLOOKUP(Orders_CLEAN[[#This Row],[EmployeeID]],Employees[EmployeeID],Employees[EmployeeName])</f>
        <v>Anja Zulu</v>
      </c>
      <c r="R3081" s="8">
        <f>Orders_CLEAN[[#This Row],[Quantity]]*Orders_CLEAN[[#This Row],[UnitPrice]]*(1-Orders_CLEAN[[#This Row],[Discount]])</f>
        <v>7836.16</v>
      </c>
      <c r="S3081" s="8">
        <f>Orders_CLEAN[[#This Row],[Cost]]*Orders_CLEAN[[#This Row],[Quantity]]</f>
        <v>5682.96</v>
      </c>
      <c r="T3081" s="8">
        <f>Orders_CLEAN[[#This Row],[LineTotal]]-Orders_CLEAN[[#This Row],[LineCost]]</f>
        <v>2153.1999999999998</v>
      </c>
      <c r="U3081" s="8" t="str">
        <f>IFERROR(IF(Orders_CLEAN[[#This Row],[Profit]]/Orders_CLEAN[[#This Row],[LineTotal]]&gt;0.3, "High", IF(Orders_CLEAN[[#This Row],[Profit]]/Orders_CLEAN[[#This Row],[LineTotal]]&gt;=0.15, "Medium", "Low")), "Quantity Error!")</f>
        <v>Medium</v>
      </c>
      <c r="V3081" s="8" t="str">
        <f>IF(COUNTIF(Returns[OrderID], Orders_CLEAN[[#This Row],[OrderID]])&gt;0, "Yes", "No")</f>
        <v>No</v>
      </c>
      <c r="W3081" s="19">
        <f>IF(Orders_CLEAN[[#This Row],[Returned]]="Yes",1,0)</f>
        <v>0</v>
      </c>
    </row>
    <row r="3082" spans="1:23" x14ac:dyDescent="0.2">
      <c r="A3082" t="s">
        <v>4079</v>
      </c>
      <c r="B3082" s="5">
        <v>45601</v>
      </c>
      <c r="C3082" s="5" t="str">
        <f>IF(Orders_CLEAN[[#This Row],[Quantity]]="", "Quantity Error!", "Q"&amp;ROUNDUP(MONTH(Orders_CLEAN[[#This Row],[OrderDate]])/3,0))</f>
        <v>Q4</v>
      </c>
      <c r="D3082" t="s">
        <v>713</v>
      </c>
      <c r="E3082" t="str">
        <f>_xlfn.XLOOKUP(Orders_CLEAN[[#This Row],[CustomerID]],Customers[CustomerID],Customers[CustomerName])</f>
        <v>Bongani Le Roux</v>
      </c>
      <c r="F3082" t="s">
        <v>199</v>
      </c>
      <c r="G3082" t="str">
        <f>_xlfn.XLOOKUP(Orders_CLEAN[[#This Row],[ProductID]],Products[ProductID],Products[ProductName])</f>
        <v>Pens Model 2</v>
      </c>
      <c r="H3082" t="str">
        <f>_xlfn.XLOOKUP(Orders_CLEAN[[#This Row],[ProductName]],Products[ProductName],Products[Category])</f>
        <v>Office Supplies</v>
      </c>
      <c r="I3082" s="6">
        <f>_xlfn.XLOOKUP(Orders_CLEAN[[#This Row],[ProductID]],Products[ProductID],Products[Cost])</f>
        <v>285.10000000000002</v>
      </c>
      <c r="J3082">
        <v>11</v>
      </c>
      <c r="K3082" s="6">
        <v>528.79999999999995</v>
      </c>
      <c r="L3082" s="7">
        <v>0</v>
      </c>
      <c r="M3082" t="s">
        <v>36</v>
      </c>
      <c r="N3082" t="s">
        <v>31</v>
      </c>
      <c r="O3082" t="str">
        <f>_xlfn.XLOOKUP(Orders_CLEAN[[#This Row],[Region]],Region_lookup[RegionCode],Region_lookup[RegionName])</f>
        <v>Gauteng</v>
      </c>
      <c r="P3082" t="s">
        <v>32</v>
      </c>
      <c r="Q3082" t="str">
        <f>_xlfn.XLOOKUP(Orders_CLEAN[[#This Row],[EmployeeID]],Employees[EmployeeID],Employees[EmployeeName])</f>
        <v>Nomvula Mokoena</v>
      </c>
      <c r="R3082" s="8">
        <f>Orders_CLEAN[[#This Row],[Quantity]]*Orders_CLEAN[[#This Row],[UnitPrice]]*(1-Orders_CLEAN[[#This Row],[Discount]])</f>
        <v>5816.7999999999993</v>
      </c>
      <c r="S3082" s="8">
        <f>Orders_CLEAN[[#This Row],[Cost]]*Orders_CLEAN[[#This Row],[Quantity]]</f>
        <v>3136.1000000000004</v>
      </c>
      <c r="T3082" s="8">
        <f>Orders_CLEAN[[#This Row],[LineTotal]]-Orders_CLEAN[[#This Row],[LineCost]]</f>
        <v>2680.6999999999989</v>
      </c>
      <c r="U3082" s="8" t="str">
        <f>IFERROR(IF(Orders_CLEAN[[#This Row],[Profit]]/Orders_CLEAN[[#This Row],[LineTotal]]&gt;0.3, "High", IF(Orders_CLEAN[[#This Row],[Profit]]/Orders_CLEAN[[#This Row],[LineTotal]]&gt;=0.15, "Medium", "Low")), "Quantity Error!")</f>
        <v>High</v>
      </c>
      <c r="V3082" s="8" t="str">
        <f>IF(COUNTIF(Returns[OrderID], Orders_CLEAN[[#This Row],[OrderID]])&gt;0, "Yes", "No")</f>
        <v>No</v>
      </c>
      <c r="W3082" s="19">
        <f>IF(Orders_CLEAN[[#This Row],[Returned]]="Yes",1,0)</f>
        <v>0</v>
      </c>
    </row>
    <row r="3083" spans="1:23" x14ac:dyDescent="0.2">
      <c r="A3083" t="s">
        <v>4080</v>
      </c>
      <c r="B3083" s="5">
        <v>45542</v>
      </c>
      <c r="C3083" s="5" t="str">
        <f>IF(Orders_CLEAN[[#This Row],[Quantity]]="", "Quantity Error!", "Q"&amp;ROUNDUP(MONTH(Orders_CLEAN[[#This Row],[OrderDate]])/3,0))</f>
        <v>Q3</v>
      </c>
      <c r="D3083" t="s">
        <v>120</v>
      </c>
      <c r="E3083" t="str">
        <f>_xlfn.XLOOKUP(Orders_CLEAN[[#This Row],[CustomerID]],Customers[CustomerID],Customers[CustomerName])</f>
        <v>Francois Sithole</v>
      </c>
      <c r="F3083" t="s">
        <v>148</v>
      </c>
      <c r="G3083" t="str">
        <f>_xlfn.XLOOKUP(Orders_CLEAN[[#This Row],[ProductID]],Products[ProductID],Products[ProductName])</f>
        <v>Tables Model 3</v>
      </c>
      <c r="H3083" t="str">
        <f>_xlfn.XLOOKUP(Orders_CLEAN[[#This Row],[ProductName]],Products[ProductName],Products[Category])</f>
        <v>Furniture</v>
      </c>
      <c r="I3083" s="6">
        <f>_xlfn.XLOOKUP(Orders_CLEAN[[#This Row],[ProductID]],Products[ProductID],Products[Cost])</f>
        <v>190.89</v>
      </c>
      <c r="J3083">
        <v>1</v>
      </c>
      <c r="K3083" s="6">
        <v>243.15</v>
      </c>
      <c r="L3083" s="7">
        <v>0.2</v>
      </c>
      <c r="M3083" t="s">
        <v>27</v>
      </c>
      <c r="N3083" t="s">
        <v>31</v>
      </c>
      <c r="O3083" t="str">
        <f>_xlfn.XLOOKUP(Orders_CLEAN[[#This Row],[Region]],Region_lookup[RegionCode],Region_lookup[RegionName])</f>
        <v>Gauteng</v>
      </c>
      <c r="P3083" t="s">
        <v>43</v>
      </c>
      <c r="Q3083" t="str">
        <f>_xlfn.XLOOKUP(Orders_CLEAN[[#This Row],[EmployeeID]],Employees[EmployeeID],Employees[EmployeeName])</f>
        <v>Thabo Dlamini</v>
      </c>
      <c r="R3083" s="8">
        <f>Orders_CLEAN[[#This Row],[Quantity]]*Orders_CLEAN[[#This Row],[UnitPrice]]*(1-Orders_CLEAN[[#This Row],[Discount]])</f>
        <v>194.52</v>
      </c>
      <c r="S3083" s="8">
        <f>Orders_CLEAN[[#This Row],[Cost]]*Orders_CLEAN[[#This Row],[Quantity]]</f>
        <v>190.89</v>
      </c>
      <c r="T3083" s="8">
        <f>Orders_CLEAN[[#This Row],[LineTotal]]-Orders_CLEAN[[#This Row],[LineCost]]</f>
        <v>3.6300000000000239</v>
      </c>
      <c r="U3083" s="8" t="str">
        <f>IFERROR(IF(Orders_CLEAN[[#This Row],[Profit]]/Orders_CLEAN[[#This Row],[LineTotal]]&gt;0.3, "High", IF(Orders_CLEAN[[#This Row],[Profit]]/Orders_CLEAN[[#This Row],[LineTotal]]&gt;=0.15, "Medium", "Low")), "Quantity Error!")</f>
        <v>Low</v>
      </c>
      <c r="V3083" s="8" t="str">
        <f>IF(COUNTIF(Returns[OrderID], Orders_CLEAN[[#This Row],[OrderID]])&gt;0, "Yes", "No")</f>
        <v>No</v>
      </c>
      <c r="W3083" s="19">
        <f>IF(Orders_CLEAN[[#This Row],[Returned]]="Yes",1,0)</f>
        <v>0</v>
      </c>
    </row>
    <row r="3084" spans="1:23" x14ac:dyDescent="0.2">
      <c r="A3084" t="s">
        <v>4081</v>
      </c>
      <c r="B3084" s="5">
        <v>45365</v>
      </c>
      <c r="C3084" s="5" t="str">
        <f>IF(Orders_CLEAN[[#This Row],[Quantity]]="", "Quantity Error!", "Q"&amp;ROUNDUP(MONTH(Orders_CLEAN[[#This Row],[OrderDate]])/3,0))</f>
        <v>Q1</v>
      </c>
      <c r="D3084" t="s">
        <v>1164</v>
      </c>
      <c r="E3084" t="str">
        <f>_xlfn.XLOOKUP(Orders_CLEAN[[#This Row],[CustomerID]],Customers[CustomerID],Customers[CustomerName])</f>
        <v>Nomvula Coetzee</v>
      </c>
      <c r="F3084" t="s">
        <v>85</v>
      </c>
      <c r="G3084" t="str">
        <f>_xlfn.XLOOKUP(Orders_CLEAN[[#This Row],[ProductID]],Products[ProductID],Products[ProductName])</f>
        <v>Monitors Model 3</v>
      </c>
      <c r="H3084" t="str">
        <f>_xlfn.XLOOKUP(Orders_CLEAN[[#This Row],[ProductName]],Products[ProductName],Products[Category])</f>
        <v>Technology</v>
      </c>
      <c r="I3084" s="6">
        <f>_xlfn.XLOOKUP(Orders_CLEAN[[#This Row],[ProductID]],Products[ProductID],Products[Cost])</f>
        <v>710.37</v>
      </c>
      <c r="J3084">
        <v>7</v>
      </c>
      <c r="K3084" s="6">
        <v>979.52</v>
      </c>
      <c r="L3084" s="7">
        <v>0.2</v>
      </c>
      <c r="M3084" t="s">
        <v>27</v>
      </c>
      <c r="N3084" t="s">
        <v>14</v>
      </c>
      <c r="O3084" t="str">
        <f>_xlfn.XLOOKUP(Orders_CLEAN[[#This Row],[Region]],Region_lookup[RegionCode],Region_lookup[RegionName])</f>
        <v>Western Cape</v>
      </c>
      <c r="P3084" t="s">
        <v>93</v>
      </c>
      <c r="Q3084" t="str">
        <f>_xlfn.XLOOKUP(Orders_CLEAN[[#This Row],[EmployeeID]],Employees[EmployeeID],Employees[EmployeeName])</f>
        <v>Anja Zulu</v>
      </c>
      <c r="R3084" s="8">
        <f>Orders_CLEAN[[#This Row],[Quantity]]*Orders_CLEAN[[#This Row],[UnitPrice]]*(1-Orders_CLEAN[[#This Row],[Discount]])</f>
        <v>5485.3119999999999</v>
      </c>
      <c r="S3084" s="8">
        <f>Orders_CLEAN[[#This Row],[Cost]]*Orders_CLEAN[[#This Row],[Quantity]]</f>
        <v>4972.59</v>
      </c>
      <c r="T3084" s="8">
        <f>Orders_CLEAN[[#This Row],[LineTotal]]-Orders_CLEAN[[#This Row],[LineCost]]</f>
        <v>512.72199999999975</v>
      </c>
      <c r="U3084" s="8" t="str">
        <f>IFERROR(IF(Orders_CLEAN[[#This Row],[Profit]]/Orders_CLEAN[[#This Row],[LineTotal]]&gt;0.3, "High", IF(Orders_CLEAN[[#This Row],[Profit]]/Orders_CLEAN[[#This Row],[LineTotal]]&gt;=0.15, "Medium", "Low")), "Quantity Error!")</f>
        <v>Low</v>
      </c>
      <c r="V3084" s="8" t="str">
        <f>IF(COUNTIF(Returns[OrderID], Orders_CLEAN[[#This Row],[OrderID]])&gt;0, "Yes", "No")</f>
        <v>No</v>
      </c>
      <c r="W3084" s="19">
        <f>IF(Orders_CLEAN[[#This Row],[Returned]]="Yes",1,0)</f>
        <v>0</v>
      </c>
    </row>
    <row r="3085" spans="1:23" x14ac:dyDescent="0.2">
      <c r="A3085" t="s">
        <v>4082</v>
      </c>
      <c r="B3085" s="5">
        <v>45313</v>
      </c>
      <c r="C3085" s="5" t="str">
        <f>IF(Orders_CLEAN[[#This Row],[Quantity]]="", "Quantity Error!", "Q"&amp;ROUNDUP(MONTH(Orders_CLEAN[[#This Row],[OrderDate]])/3,0))</f>
        <v>Q1</v>
      </c>
      <c r="D3085" t="s">
        <v>381</v>
      </c>
      <c r="E3085" t="str">
        <f>_xlfn.XLOOKUP(Orders_CLEAN[[#This Row],[CustomerID]],Customers[CustomerID],Customers[CustomerName])</f>
        <v>Elmarie Fourie</v>
      </c>
      <c r="F3085" t="s">
        <v>81</v>
      </c>
      <c r="G3085" t="str">
        <f>_xlfn.XLOOKUP(Orders_CLEAN[[#This Row],[ProductID]],Products[ProductID],Products[ProductName])</f>
        <v>Envelopes Model 2</v>
      </c>
      <c r="H3085" t="str">
        <f>_xlfn.XLOOKUP(Orders_CLEAN[[#This Row],[ProductName]],Products[ProductName],Products[Category])</f>
        <v>Office Supplies</v>
      </c>
      <c r="I3085" s="6">
        <f>_xlfn.XLOOKUP(Orders_CLEAN[[#This Row],[ProductID]],Products[ProductID],Products[Cost])</f>
        <v>599.25</v>
      </c>
      <c r="J3085">
        <v>11</v>
      </c>
      <c r="K3085" s="6">
        <v>849.05</v>
      </c>
      <c r="L3085" s="7">
        <v>0.05</v>
      </c>
      <c r="M3085" t="s">
        <v>13</v>
      </c>
      <c r="N3085" t="s">
        <v>31</v>
      </c>
      <c r="O3085" t="str">
        <f>_xlfn.XLOOKUP(Orders_CLEAN[[#This Row],[Region]],Region_lookup[RegionCode],Region_lookup[RegionName])</f>
        <v>Gauteng</v>
      </c>
      <c r="P3085" t="s">
        <v>32</v>
      </c>
      <c r="Q3085" t="str">
        <f>_xlfn.XLOOKUP(Orders_CLEAN[[#This Row],[EmployeeID]],Employees[EmployeeID],Employees[EmployeeName])</f>
        <v>Nomvula Mokoena</v>
      </c>
      <c r="R3085" s="8">
        <f>Orders_CLEAN[[#This Row],[Quantity]]*Orders_CLEAN[[#This Row],[UnitPrice]]*(1-Orders_CLEAN[[#This Row],[Discount]])</f>
        <v>8872.5724999999984</v>
      </c>
      <c r="S3085" s="8">
        <f>Orders_CLEAN[[#This Row],[Cost]]*Orders_CLEAN[[#This Row],[Quantity]]</f>
        <v>6591.75</v>
      </c>
      <c r="T3085" s="8">
        <f>Orders_CLEAN[[#This Row],[LineTotal]]-Orders_CLEAN[[#This Row],[LineCost]]</f>
        <v>2280.8224999999984</v>
      </c>
      <c r="U3085" s="8" t="str">
        <f>IFERROR(IF(Orders_CLEAN[[#This Row],[Profit]]/Orders_CLEAN[[#This Row],[LineTotal]]&gt;0.3, "High", IF(Orders_CLEAN[[#This Row],[Profit]]/Orders_CLEAN[[#This Row],[LineTotal]]&gt;=0.15, "Medium", "Low")), "Quantity Error!")</f>
        <v>Medium</v>
      </c>
      <c r="V3085" s="8" t="str">
        <f>IF(COUNTIF(Returns[OrderID], Orders_CLEAN[[#This Row],[OrderID]])&gt;0, "Yes", "No")</f>
        <v>No</v>
      </c>
      <c r="W3085" s="19">
        <f>IF(Orders_CLEAN[[#This Row],[Returned]]="Yes",1,0)</f>
        <v>0</v>
      </c>
    </row>
    <row r="3086" spans="1:23" x14ac:dyDescent="0.2">
      <c r="A3086" t="s">
        <v>4083</v>
      </c>
      <c r="B3086" s="5">
        <v>45637</v>
      </c>
      <c r="C3086" s="5" t="str">
        <f>IF(Orders_CLEAN[[#This Row],[Quantity]]="", "Quantity Error!", "Q"&amp;ROUNDUP(MONTH(Orders_CLEAN[[#This Row],[OrderDate]])/3,0))</f>
        <v>Q4</v>
      </c>
      <c r="D3086" t="s">
        <v>589</v>
      </c>
      <c r="E3086" t="str">
        <f>_xlfn.XLOOKUP(Orders_CLEAN[[#This Row],[CustomerID]],Customers[CustomerID],Customers[CustomerName])</f>
        <v>Chantelle Mahlangu</v>
      </c>
      <c r="F3086" t="s">
        <v>88</v>
      </c>
      <c r="G3086" t="str">
        <f>_xlfn.XLOOKUP(Orders_CLEAN[[#This Row],[ProductID]],Products[ProductID],Products[ProductName])</f>
        <v>Tables Model 2</v>
      </c>
      <c r="H3086" t="str">
        <f>_xlfn.XLOOKUP(Orders_CLEAN[[#This Row],[ProductName]],Products[ProductName],Products[Category])</f>
        <v>Furniture</v>
      </c>
      <c r="I3086" s="6">
        <f>_xlfn.XLOOKUP(Orders_CLEAN[[#This Row],[ProductID]],Products[ProductID],Products[Cost])</f>
        <v>752.53</v>
      </c>
      <c r="J3086">
        <v>1</v>
      </c>
      <c r="K3086" s="6">
        <v>1018.12</v>
      </c>
      <c r="L3086" s="7">
        <v>0.1</v>
      </c>
      <c r="M3086" t="s">
        <v>62</v>
      </c>
      <c r="N3086" t="s">
        <v>21</v>
      </c>
      <c r="O3086" t="str">
        <f>_xlfn.XLOOKUP(Orders_CLEAN[[#This Row],[Region]],Region_lookup[RegionCode],Region_lookup[RegionName])</f>
        <v>KwaZulu-Natal</v>
      </c>
      <c r="P3086" t="s">
        <v>170</v>
      </c>
      <c r="Q3086" t="str">
        <f>_xlfn.XLOOKUP(Orders_CLEAN[[#This Row],[EmployeeID]],Employees[EmployeeID],Employees[EmployeeName])</f>
        <v>Nomvula Le Roux</v>
      </c>
      <c r="R3086" s="8">
        <f>Orders_CLEAN[[#This Row],[Quantity]]*Orders_CLEAN[[#This Row],[UnitPrice]]*(1-Orders_CLEAN[[#This Row],[Discount]])</f>
        <v>916.30799999999999</v>
      </c>
      <c r="S3086" s="8">
        <f>Orders_CLEAN[[#This Row],[Cost]]*Orders_CLEAN[[#This Row],[Quantity]]</f>
        <v>752.53</v>
      </c>
      <c r="T3086" s="8">
        <f>Orders_CLEAN[[#This Row],[LineTotal]]-Orders_CLEAN[[#This Row],[LineCost]]</f>
        <v>163.77800000000002</v>
      </c>
      <c r="U3086" s="8" t="str">
        <f>IFERROR(IF(Orders_CLEAN[[#This Row],[Profit]]/Orders_CLEAN[[#This Row],[LineTotal]]&gt;0.3, "High", IF(Orders_CLEAN[[#This Row],[Profit]]/Orders_CLEAN[[#This Row],[LineTotal]]&gt;=0.15, "Medium", "Low")), "Quantity Error!")</f>
        <v>Medium</v>
      </c>
      <c r="V3086" s="8" t="str">
        <f>IF(COUNTIF(Returns[OrderID], Orders_CLEAN[[#This Row],[OrderID]])&gt;0, "Yes", "No")</f>
        <v>No</v>
      </c>
      <c r="W3086" s="19">
        <f>IF(Orders_CLEAN[[#This Row],[Returned]]="Yes",1,0)</f>
        <v>0</v>
      </c>
    </row>
    <row r="3087" spans="1:23" x14ac:dyDescent="0.2">
      <c r="A3087" t="s">
        <v>4084</v>
      </c>
      <c r="B3087" s="5">
        <v>45515</v>
      </c>
      <c r="C3087" s="5" t="str">
        <f>IF(Orders_CLEAN[[#This Row],[Quantity]]="", "Quantity Error!", "Q"&amp;ROUNDUP(MONTH(Orders_CLEAN[[#This Row],[OrderDate]])/3,0))</f>
        <v>Q3</v>
      </c>
      <c r="D3087" t="s">
        <v>478</v>
      </c>
      <c r="E3087" t="str">
        <f>_xlfn.XLOOKUP(Orders_CLEAN[[#This Row],[CustomerID]],Customers[CustomerID],Customers[CustomerName])</f>
        <v>Nomvula Van Der Merwe</v>
      </c>
      <c r="F3087" t="s">
        <v>19</v>
      </c>
      <c r="G3087" t="str">
        <f>_xlfn.XLOOKUP(Orders_CLEAN[[#This Row],[ProductID]],Products[ProductID],Products[ProductName])</f>
        <v>Accessories Model 4</v>
      </c>
      <c r="H3087" t="str">
        <f>_xlfn.XLOOKUP(Orders_CLEAN[[#This Row],[ProductName]],Products[ProductName],Products[Category])</f>
        <v>Technology</v>
      </c>
      <c r="I3087" s="6">
        <f>_xlfn.XLOOKUP(Orders_CLEAN[[#This Row],[ProductID]],Products[ProductID],Products[Cost])</f>
        <v>685.08</v>
      </c>
      <c r="J3087">
        <v>2</v>
      </c>
      <c r="K3087" s="6">
        <v>921.01</v>
      </c>
      <c r="L3087" s="7">
        <v>0</v>
      </c>
      <c r="M3087" t="s">
        <v>13</v>
      </c>
      <c r="N3087" t="s">
        <v>31</v>
      </c>
      <c r="O3087" t="str">
        <f>_xlfn.XLOOKUP(Orders_CLEAN[[#This Row],[Region]],Region_lookup[RegionCode],Region_lookup[RegionName])</f>
        <v>Gauteng</v>
      </c>
      <c r="P3087" t="s">
        <v>52</v>
      </c>
      <c r="Q3087" t="str">
        <f>_xlfn.XLOOKUP(Orders_CLEAN[[#This Row],[EmployeeID]],Employees[EmployeeID],Employees[EmployeeName])</f>
        <v>Precious Mbatha</v>
      </c>
      <c r="R3087" s="8">
        <f>Orders_CLEAN[[#This Row],[Quantity]]*Orders_CLEAN[[#This Row],[UnitPrice]]*(1-Orders_CLEAN[[#This Row],[Discount]])</f>
        <v>1842.02</v>
      </c>
      <c r="S3087" s="8">
        <f>Orders_CLEAN[[#This Row],[Cost]]*Orders_CLEAN[[#This Row],[Quantity]]</f>
        <v>1370.16</v>
      </c>
      <c r="T3087" s="8">
        <f>Orders_CLEAN[[#This Row],[LineTotal]]-Orders_CLEAN[[#This Row],[LineCost]]</f>
        <v>471.8599999999999</v>
      </c>
      <c r="U3087" s="8" t="str">
        <f>IFERROR(IF(Orders_CLEAN[[#This Row],[Profit]]/Orders_CLEAN[[#This Row],[LineTotal]]&gt;0.3, "High", IF(Orders_CLEAN[[#This Row],[Profit]]/Orders_CLEAN[[#This Row],[LineTotal]]&gt;=0.15, "Medium", "Low")), "Quantity Error!")</f>
        <v>Medium</v>
      </c>
      <c r="V3087" s="8" t="str">
        <f>IF(COUNTIF(Returns[OrderID], Orders_CLEAN[[#This Row],[OrderID]])&gt;0, "Yes", "No")</f>
        <v>No</v>
      </c>
      <c r="W3087" s="19">
        <f>IF(Orders_CLEAN[[#This Row],[Returned]]="Yes",1,0)</f>
        <v>0</v>
      </c>
    </row>
    <row r="3088" spans="1:23" x14ac:dyDescent="0.2">
      <c r="A3088" t="s">
        <v>4085</v>
      </c>
      <c r="B3088" s="5">
        <v>45473</v>
      </c>
      <c r="C3088" s="5" t="str">
        <f>IF(Orders_CLEAN[[#This Row],[Quantity]]="", "Quantity Error!", "Q"&amp;ROUNDUP(MONTH(Orders_CLEAN[[#This Row],[OrderDate]])/3,0))</f>
        <v>Q2</v>
      </c>
      <c r="D3088" t="s">
        <v>323</v>
      </c>
      <c r="E3088" t="str">
        <f>_xlfn.XLOOKUP(Orders_CLEAN[[#This Row],[CustomerID]],Customers[CustomerID],Customers[CustomerName])</f>
        <v>Nomsa Molefe</v>
      </c>
      <c r="F3088" t="s">
        <v>162</v>
      </c>
      <c r="G3088" t="str">
        <f>_xlfn.XLOOKUP(Orders_CLEAN[[#This Row],[ProductID]],Products[ProductID],Products[ProductName])</f>
        <v>Chairs Model 1</v>
      </c>
      <c r="H3088" t="str">
        <f>_xlfn.XLOOKUP(Orders_CLEAN[[#This Row],[ProductName]],Products[ProductName],Products[Category])</f>
        <v>Furniture</v>
      </c>
      <c r="I3088" s="6">
        <f>_xlfn.XLOOKUP(Orders_CLEAN[[#This Row],[ProductID]],Products[ProductID],Products[Cost])</f>
        <v>96.56</v>
      </c>
      <c r="J3088">
        <v>3</v>
      </c>
      <c r="K3088" s="6">
        <v>209.03</v>
      </c>
      <c r="L3088" s="7">
        <v>0.15</v>
      </c>
      <c r="M3088" t="s">
        <v>13</v>
      </c>
      <c r="N3088" t="s">
        <v>14</v>
      </c>
      <c r="O3088" t="str">
        <f>_xlfn.XLOOKUP(Orders_CLEAN[[#This Row],[Region]],Region_lookup[RegionCode],Region_lookup[RegionName])</f>
        <v>Western Cape</v>
      </c>
      <c r="P3088" t="s">
        <v>15</v>
      </c>
      <c r="Q3088" t="str">
        <f>_xlfn.XLOOKUP(Orders_CLEAN[[#This Row],[EmployeeID]],Employees[EmployeeID],Employees[EmployeeName])</f>
        <v>Anja Fourie</v>
      </c>
      <c r="R3088" s="8">
        <f>Orders_CLEAN[[#This Row],[Quantity]]*Orders_CLEAN[[#This Row],[UnitPrice]]*(1-Orders_CLEAN[[#This Row],[Discount]])</f>
        <v>533.02650000000006</v>
      </c>
      <c r="S3088" s="8">
        <f>Orders_CLEAN[[#This Row],[Cost]]*Orders_CLEAN[[#This Row],[Quantity]]</f>
        <v>289.68</v>
      </c>
      <c r="T3088" s="8">
        <f>Orders_CLEAN[[#This Row],[LineTotal]]-Orders_CLEAN[[#This Row],[LineCost]]</f>
        <v>243.34650000000005</v>
      </c>
      <c r="U3088" s="8" t="str">
        <f>IFERROR(IF(Orders_CLEAN[[#This Row],[Profit]]/Orders_CLEAN[[#This Row],[LineTotal]]&gt;0.3, "High", IF(Orders_CLEAN[[#This Row],[Profit]]/Orders_CLEAN[[#This Row],[LineTotal]]&gt;=0.15, "Medium", "Low")), "Quantity Error!")</f>
        <v>High</v>
      </c>
      <c r="V3088" s="8" t="str">
        <f>IF(COUNTIF(Returns[OrderID], Orders_CLEAN[[#This Row],[OrderID]])&gt;0, "Yes", "No")</f>
        <v>No</v>
      </c>
      <c r="W3088" s="19">
        <f>IF(Orders_CLEAN[[#This Row],[Returned]]="Yes",1,0)</f>
        <v>0</v>
      </c>
    </row>
    <row r="3089" spans="1:23" x14ac:dyDescent="0.2">
      <c r="A3089" t="s">
        <v>4086</v>
      </c>
      <c r="B3089" s="5">
        <v>45551</v>
      </c>
      <c r="C3089" s="5" t="str">
        <f>IF(Orders_CLEAN[[#This Row],[Quantity]]="", "Quantity Error!", "Q"&amp;ROUNDUP(MONTH(Orders_CLEAN[[#This Row],[OrderDate]])/3,0))</f>
        <v>Q3</v>
      </c>
      <c r="D3089" t="s">
        <v>467</v>
      </c>
      <c r="E3089" t="str">
        <f>_xlfn.XLOOKUP(Orders_CLEAN[[#This Row],[CustomerID]],Customers[CustomerID],Customers[CustomerName])</f>
        <v>Thabo Molefe</v>
      </c>
      <c r="F3089" t="s">
        <v>118</v>
      </c>
      <c r="G3089" t="str">
        <f>_xlfn.XLOOKUP(Orders_CLEAN[[#This Row],[ProductID]],Products[ProductID],Products[ProductName])</f>
        <v>Paper Model 1</v>
      </c>
      <c r="H3089" t="str">
        <f>_xlfn.XLOOKUP(Orders_CLEAN[[#This Row],[ProductName]],Products[ProductName],Products[Category])</f>
        <v>Office Supplies</v>
      </c>
      <c r="I3089" s="6">
        <f>_xlfn.XLOOKUP(Orders_CLEAN[[#This Row],[ProductID]],Products[ProductID],Products[Cost])</f>
        <v>193.58</v>
      </c>
      <c r="J3089">
        <v>1</v>
      </c>
      <c r="K3089" s="6">
        <v>347.15</v>
      </c>
      <c r="L3089" s="7">
        <v>0.05</v>
      </c>
      <c r="M3089" t="s">
        <v>27</v>
      </c>
      <c r="N3089" t="s">
        <v>47</v>
      </c>
      <c r="O3089" t="str">
        <f>_xlfn.XLOOKUP(Orders_CLEAN[[#This Row],[Region]],Region_lookup[RegionCode],Region_lookup[RegionName])</f>
        <v>Eastern Cape</v>
      </c>
      <c r="P3089" t="s">
        <v>48</v>
      </c>
      <c r="Q3089" t="str">
        <f>_xlfn.XLOOKUP(Orders_CLEAN[[#This Row],[EmployeeID]],Employees[EmployeeID],Employees[EmployeeName])</f>
        <v>Sipho Ndlovu</v>
      </c>
      <c r="R3089" s="8">
        <f>Orders_CLEAN[[#This Row],[Quantity]]*Orders_CLEAN[[#This Row],[UnitPrice]]*(1-Orders_CLEAN[[#This Row],[Discount]])</f>
        <v>329.79249999999996</v>
      </c>
      <c r="S3089" s="8">
        <f>Orders_CLEAN[[#This Row],[Cost]]*Orders_CLEAN[[#This Row],[Quantity]]</f>
        <v>193.58</v>
      </c>
      <c r="T3089" s="8">
        <f>Orders_CLEAN[[#This Row],[LineTotal]]-Orders_CLEAN[[#This Row],[LineCost]]</f>
        <v>136.21249999999995</v>
      </c>
      <c r="U3089" s="8" t="str">
        <f>IFERROR(IF(Orders_CLEAN[[#This Row],[Profit]]/Orders_CLEAN[[#This Row],[LineTotal]]&gt;0.3, "High", IF(Orders_CLEAN[[#This Row],[Profit]]/Orders_CLEAN[[#This Row],[LineTotal]]&gt;=0.15, "Medium", "Low")), "Quantity Error!")</f>
        <v>High</v>
      </c>
      <c r="V3089" s="8" t="str">
        <f>IF(COUNTIF(Returns[OrderID], Orders_CLEAN[[#This Row],[OrderID]])&gt;0, "Yes", "No")</f>
        <v>No</v>
      </c>
      <c r="W3089" s="19">
        <f>IF(Orders_CLEAN[[#This Row],[Returned]]="Yes",1,0)</f>
        <v>0</v>
      </c>
    </row>
    <row r="3090" spans="1:23" x14ac:dyDescent="0.2">
      <c r="A3090" t="s">
        <v>4087</v>
      </c>
      <c r="B3090" s="5">
        <v>45402</v>
      </c>
      <c r="C3090" s="5" t="str">
        <f>IF(Orders_CLEAN[[#This Row],[Quantity]]="", "Quantity Error!", "Q"&amp;ROUNDUP(MONTH(Orders_CLEAN[[#This Row],[OrderDate]])/3,0))</f>
        <v>Q2</v>
      </c>
      <c r="D3090" t="s">
        <v>120</v>
      </c>
      <c r="E3090" t="str">
        <f>_xlfn.XLOOKUP(Orders_CLEAN[[#This Row],[CustomerID]],Customers[CustomerID],Customers[CustomerName])</f>
        <v>Francois Sithole</v>
      </c>
      <c r="F3090" t="s">
        <v>142</v>
      </c>
      <c r="G3090" t="str">
        <f>_xlfn.XLOOKUP(Orders_CLEAN[[#This Row],[ProductID]],Products[ProductID],Products[ProductName])</f>
        <v>Laptops Model 3</v>
      </c>
      <c r="H3090" t="str">
        <f>_xlfn.XLOOKUP(Orders_CLEAN[[#This Row],[ProductName]],Products[ProductName],Products[Category])</f>
        <v>Technology</v>
      </c>
      <c r="I3090" s="6">
        <f>_xlfn.XLOOKUP(Orders_CLEAN[[#This Row],[ProductID]],Products[ProductID],Products[Cost])</f>
        <v>727.96</v>
      </c>
      <c r="J3090">
        <v>5</v>
      </c>
      <c r="K3090" s="6">
        <v>1118.93</v>
      </c>
      <c r="L3090" s="7">
        <v>0.1</v>
      </c>
      <c r="M3090" t="s">
        <v>36</v>
      </c>
      <c r="N3090" t="s">
        <v>31</v>
      </c>
      <c r="O3090" t="str">
        <f>_xlfn.XLOOKUP(Orders_CLEAN[[#This Row],[Region]],Region_lookup[RegionCode],Region_lookup[RegionName])</f>
        <v>Gauteng</v>
      </c>
      <c r="P3090" t="s">
        <v>32</v>
      </c>
      <c r="Q3090" t="str">
        <f>_xlfn.XLOOKUP(Orders_CLEAN[[#This Row],[EmployeeID]],Employees[EmployeeID],Employees[EmployeeName])</f>
        <v>Nomvula Mokoena</v>
      </c>
      <c r="R3090" s="8">
        <f>Orders_CLEAN[[#This Row],[Quantity]]*Orders_CLEAN[[#This Row],[UnitPrice]]*(1-Orders_CLEAN[[#This Row],[Discount]])</f>
        <v>5035.1850000000004</v>
      </c>
      <c r="S3090" s="8">
        <f>Orders_CLEAN[[#This Row],[Cost]]*Orders_CLEAN[[#This Row],[Quantity]]</f>
        <v>3639.8</v>
      </c>
      <c r="T3090" s="8">
        <f>Orders_CLEAN[[#This Row],[LineTotal]]-Orders_CLEAN[[#This Row],[LineCost]]</f>
        <v>1395.3850000000002</v>
      </c>
      <c r="U3090" s="8" t="str">
        <f>IFERROR(IF(Orders_CLEAN[[#This Row],[Profit]]/Orders_CLEAN[[#This Row],[LineTotal]]&gt;0.3, "High", IF(Orders_CLEAN[[#This Row],[Profit]]/Orders_CLEAN[[#This Row],[LineTotal]]&gt;=0.15, "Medium", "Low")), "Quantity Error!")</f>
        <v>Medium</v>
      </c>
      <c r="V3090" s="8" t="str">
        <f>IF(COUNTIF(Returns[OrderID], Orders_CLEAN[[#This Row],[OrderID]])&gt;0, "Yes", "No")</f>
        <v>No</v>
      </c>
      <c r="W3090" s="19">
        <f>IF(Orders_CLEAN[[#This Row],[Returned]]="Yes",1,0)</f>
        <v>0</v>
      </c>
    </row>
    <row r="3091" spans="1:23" x14ac:dyDescent="0.2">
      <c r="A3091" t="s">
        <v>4088</v>
      </c>
      <c r="B3091" s="5">
        <v>45585</v>
      </c>
      <c r="C3091" s="5" t="str">
        <f>IF(Orders_CLEAN[[#This Row],[Quantity]]="", "Quantity Error!", "Q"&amp;ROUNDUP(MONTH(Orders_CLEAN[[#This Row],[OrderDate]])/3,0))</f>
        <v>Q4</v>
      </c>
      <c r="D3091" t="s">
        <v>323</v>
      </c>
      <c r="E3091" t="str">
        <f>_xlfn.XLOOKUP(Orders_CLEAN[[#This Row],[CustomerID]],Customers[CustomerID],Customers[CustomerName])</f>
        <v>Nomsa Molefe</v>
      </c>
      <c r="F3091" t="s">
        <v>104</v>
      </c>
      <c r="G3091" t="str">
        <f>_xlfn.XLOOKUP(Orders_CLEAN[[#This Row],[ProductID]],Products[ProductID],Products[ProductName])</f>
        <v>Envelopes Model 4</v>
      </c>
      <c r="H3091" t="str">
        <f>_xlfn.XLOOKUP(Orders_CLEAN[[#This Row],[ProductName]],Products[ProductName],Products[Category])</f>
        <v>Office Supplies</v>
      </c>
      <c r="I3091" s="6">
        <f>_xlfn.XLOOKUP(Orders_CLEAN[[#This Row],[ProductID]],Products[ProductID],Products[Cost])</f>
        <v>777.33</v>
      </c>
      <c r="J3091">
        <v>6</v>
      </c>
      <c r="K3091" s="6">
        <v>1363.68</v>
      </c>
      <c r="L3091" s="7">
        <v>0</v>
      </c>
      <c r="M3091" t="s">
        <v>62</v>
      </c>
      <c r="N3091" t="s">
        <v>14</v>
      </c>
      <c r="O3091" t="str">
        <f>_xlfn.XLOOKUP(Orders_CLEAN[[#This Row],[Region]],Region_lookup[RegionCode],Region_lookup[RegionName])</f>
        <v>Western Cape</v>
      </c>
      <c r="P3091" t="s">
        <v>82</v>
      </c>
      <c r="Q3091" t="str">
        <f>_xlfn.XLOOKUP(Orders_CLEAN[[#This Row],[EmployeeID]],Employees[EmployeeID],Employees[EmployeeName])</f>
        <v>Thabo Pretorius</v>
      </c>
      <c r="R3091" s="8">
        <f>Orders_CLEAN[[#This Row],[Quantity]]*Orders_CLEAN[[#This Row],[UnitPrice]]*(1-Orders_CLEAN[[#This Row],[Discount]])</f>
        <v>8182.08</v>
      </c>
      <c r="S3091" s="8">
        <f>Orders_CLEAN[[#This Row],[Cost]]*Orders_CLEAN[[#This Row],[Quantity]]</f>
        <v>4663.9800000000005</v>
      </c>
      <c r="T3091" s="8">
        <f>Orders_CLEAN[[#This Row],[LineTotal]]-Orders_CLEAN[[#This Row],[LineCost]]</f>
        <v>3518.0999999999995</v>
      </c>
      <c r="U3091" s="8" t="str">
        <f>IFERROR(IF(Orders_CLEAN[[#This Row],[Profit]]/Orders_CLEAN[[#This Row],[LineTotal]]&gt;0.3, "High", IF(Orders_CLEAN[[#This Row],[Profit]]/Orders_CLEAN[[#This Row],[LineTotal]]&gt;=0.15, "Medium", "Low")), "Quantity Error!")</f>
        <v>High</v>
      </c>
      <c r="V3091" s="8" t="str">
        <f>IF(COUNTIF(Returns[OrderID], Orders_CLEAN[[#This Row],[OrderID]])&gt;0, "Yes", "No")</f>
        <v>No</v>
      </c>
      <c r="W3091" s="19">
        <f>IF(Orders_CLEAN[[#This Row],[Returned]]="Yes",1,0)</f>
        <v>0</v>
      </c>
    </row>
    <row r="3092" spans="1:23" x14ac:dyDescent="0.2">
      <c r="A3092" t="s">
        <v>4089</v>
      </c>
      <c r="B3092" s="5">
        <v>45624</v>
      </c>
      <c r="C3092" s="5" t="str">
        <f>IF(Orders_CLEAN[[#This Row],[Quantity]]="", "Quantity Error!", "Q"&amp;ROUNDUP(MONTH(Orders_CLEAN[[#This Row],[OrderDate]])/3,0))</f>
        <v>Q4</v>
      </c>
      <c r="D3092" t="s">
        <v>165</v>
      </c>
      <c r="E3092" t="str">
        <f>_xlfn.XLOOKUP(Orders_CLEAN[[#This Row],[CustomerID]],Customers[CustomerID],Customers[CustomerName])</f>
        <v>Nomsa Sithole</v>
      </c>
      <c r="F3092" t="s">
        <v>144</v>
      </c>
      <c r="G3092" t="str">
        <f>_xlfn.XLOOKUP(Orders_CLEAN[[#This Row],[ProductID]],Products[ProductID],Products[ProductName])</f>
        <v>Bookcases Model 1</v>
      </c>
      <c r="H3092" t="str">
        <f>_xlfn.XLOOKUP(Orders_CLEAN[[#This Row],[ProductName]],Products[ProductName],Products[Category])</f>
        <v>Furniture</v>
      </c>
      <c r="I3092" s="6">
        <f>_xlfn.XLOOKUP(Orders_CLEAN[[#This Row],[ProductID]],Products[ProductID],Products[Cost])</f>
        <v>644.65</v>
      </c>
      <c r="J3092">
        <v>5</v>
      </c>
      <c r="K3092" s="6">
        <v>1029.82</v>
      </c>
      <c r="L3092" s="7">
        <v>0</v>
      </c>
      <c r="M3092" t="s">
        <v>13</v>
      </c>
      <c r="N3092" t="s">
        <v>21</v>
      </c>
      <c r="O3092" t="str">
        <f>_xlfn.XLOOKUP(Orders_CLEAN[[#This Row],[Region]],Region_lookup[RegionCode],Region_lookup[RegionName])</f>
        <v>KwaZulu-Natal</v>
      </c>
      <c r="P3092" t="s">
        <v>170</v>
      </c>
      <c r="Q3092" t="str">
        <f>_xlfn.XLOOKUP(Orders_CLEAN[[#This Row],[EmployeeID]],Employees[EmployeeID],Employees[EmployeeName])</f>
        <v>Nomvula Le Roux</v>
      </c>
      <c r="R3092" s="8">
        <f>Orders_CLEAN[[#This Row],[Quantity]]*Orders_CLEAN[[#This Row],[UnitPrice]]*(1-Orders_CLEAN[[#This Row],[Discount]])</f>
        <v>5149.0999999999995</v>
      </c>
      <c r="S3092" s="8">
        <f>Orders_CLEAN[[#This Row],[Cost]]*Orders_CLEAN[[#This Row],[Quantity]]</f>
        <v>3223.25</v>
      </c>
      <c r="T3092" s="8">
        <f>Orders_CLEAN[[#This Row],[LineTotal]]-Orders_CLEAN[[#This Row],[LineCost]]</f>
        <v>1925.8499999999995</v>
      </c>
      <c r="U3092" s="8" t="str">
        <f>IFERROR(IF(Orders_CLEAN[[#This Row],[Profit]]/Orders_CLEAN[[#This Row],[LineTotal]]&gt;0.3, "High", IF(Orders_CLEAN[[#This Row],[Profit]]/Orders_CLEAN[[#This Row],[LineTotal]]&gt;=0.15, "Medium", "Low")), "Quantity Error!")</f>
        <v>High</v>
      </c>
      <c r="V3092" s="8" t="str">
        <f>IF(COUNTIF(Returns[OrderID], Orders_CLEAN[[#This Row],[OrderID]])&gt;0, "Yes", "No")</f>
        <v>No</v>
      </c>
      <c r="W3092" s="19">
        <f>IF(Orders_CLEAN[[#This Row],[Returned]]="Yes",1,0)</f>
        <v>0</v>
      </c>
    </row>
    <row r="3093" spans="1:23" x14ac:dyDescent="0.2">
      <c r="A3093" t="s">
        <v>4090</v>
      </c>
      <c r="B3093" s="5">
        <v>45757</v>
      </c>
      <c r="C3093" s="5" t="str">
        <f>IF(Orders_CLEAN[[#This Row],[Quantity]]="", "Quantity Error!", "Q"&amp;ROUNDUP(MONTH(Orders_CLEAN[[#This Row],[OrderDate]])/3,0))</f>
        <v>Q2</v>
      </c>
      <c r="D3093" t="s">
        <v>191</v>
      </c>
      <c r="E3093" t="str">
        <f>_xlfn.XLOOKUP(Orders_CLEAN[[#This Row],[CustomerID]],Customers[CustomerID],Customers[CustomerName])</f>
        <v>Pieter Steyn</v>
      </c>
      <c r="F3093" t="s">
        <v>73</v>
      </c>
      <c r="G3093" t="str">
        <f>_xlfn.XLOOKUP(Orders_CLEAN[[#This Row],[ProductID]],Products[ProductID],Products[ProductName])</f>
        <v>Tables Model 1</v>
      </c>
      <c r="H3093" t="str">
        <f>_xlfn.XLOOKUP(Orders_CLEAN[[#This Row],[ProductName]],Products[ProductName],Products[Category])</f>
        <v>Furniture</v>
      </c>
      <c r="I3093" s="6">
        <f>_xlfn.XLOOKUP(Orders_CLEAN[[#This Row],[ProductID]],Products[ProductID],Products[Cost])</f>
        <v>469.73</v>
      </c>
      <c r="J3093">
        <v>1</v>
      </c>
      <c r="K3093" s="6">
        <v>954.16</v>
      </c>
      <c r="L3093" s="7">
        <v>0.05</v>
      </c>
      <c r="M3093" t="s">
        <v>27</v>
      </c>
      <c r="N3093" t="s">
        <v>47</v>
      </c>
      <c r="O3093" t="str">
        <f>_xlfn.XLOOKUP(Orders_CLEAN[[#This Row],[Region]],Region_lookup[RegionCode],Region_lookup[RegionName])</f>
        <v>Eastern Cape</v>
      </c>
      <c r="P3093" t="s">
        <v>75</v>
      </c>
      <c r="Q3093" t="str">
        <f>_xlfn.XLOOKUP(Orders_CLEAN[[#This Row],[EmployeeID]],Employees[EmployeeID],Employees[EmployeeName])</f>
        <v>Francois Steyn</v>
      </c>
      <c r="R3093" s="8">
        <f>Orders_CLEAN[[#This Row],[Quantity]]*Orders_CLEAN[[#This Row],[UnitPrice]]*(1-Orders_CLEAN[[#This Row],[Discount]])</f>
        <v>906.45199999999988</v>
      </c>
      <c r="S3093" s="8">
        <f>Orders_CLEAN[[#This Row],[Cost]]*Orders_CLEAN[[#This Row],[Quantity]]</f>
        <v>469.73</v>
      </c>
      <c r="T3093" s="8">
        <f>Orders_CLEAN[[#This Row],[LineTotal]]-Orders_CLEAN[[#This Row],[LineCost]]</f>
        <v>436.72199999999987</v>
      </c>
      <c r="U3093" s="8" t="str">
        <f>IFERROR(IF(Orders_CLEAN[[#This Row],[Profit]]/Orders_CLEAN[[#This Row],[LineTotal]]&gt;0.3, "High", IF(Orders_CLEAN[[#This Row],[Profit]]/Orders_CLEAN[[#This Row],[LineTotal]]&gt;=0.15, "Medium", "Low")), "Quantity Error!")</f>
        <v>High</v>
      </c>
      <c r="V3093" s="8" t="str">
        <f>IF(COUNTIF(Returns[OrderID], Orders_CLEAN[[#This Row],[OrderID]])&gt;0, "Yes", "No")</f>
        <v>No</v>
      </c>
      <c r="W3093" s="19">
        <f>IF(Orders_CLEAN[[#This Row],[Returned]]="Yes",1,0)</f>
        <v>0</v>
      </c>
    </row>
    <row r="3094" spans="1:23" x14ac:dyDescent="0.2">
      <c r="A3094" t="s">
        <v>4091</v>
      </c>
      <c r="B3094" s="5">
        <v>45721</v>
      </c>
      <c r="C3094" s="5" t="str">
        <f>IF(Orders_CLEAN[[#This Row],[Quantity]]="", "Quantity Error!", "Q"&amp;ROUNDUP(MONTH(Orders_CLEAN[[#This Row],[OrderDate]])/3,0))</f>
        <v>Q1</v>
      </c>
      <c r="D3094" t="s">
        <v>448</v>
      </c>
      <c r="E3094" t="str">
        <f>_xlfn.XLOOKUP(Orders_CLEAN[[#This Row],[CustomerID]],Customers[CustomerID],Customers[CustomerName])</f>
        <v>Werner Van Der Merwe</v>
      </c>
      <c r="F3094" t="s">
        <v>162</v>
      </c>
      <c r="G3094" t="str">
        <f>_xlfn.XLOOKUP(Orders_CLEAN[[#This Row],[ProductID]],Products[ProductID],Products[ProductName])</f>
        <v>Chairs Model 1</v>
      </c>
      <c r="H3094" t="str">
        <f>_xlfn.XLOOKUP(Orders_CLEAN[[#This Row],[ProductName]],Products[ProductName],Products[Category])</f>
        <v>Furniture</v>
      </c>
      <c r="I3094" s="6">
        <f>_xlfn.XLOOKUP(Orders_CLEAN[[#This Row],[ProductID]],Products[ProductID],Products[Cost])</f>
        <v>96.56</v>
      </c>
      <c r="J3094">
        <v>9</v>
      </c>
      <c r="K3094" s="6">
        <v>209.03</v>
      </c>
      <c r="L3094" s="7">
        <v>0.05</v>
      </c>
      <c r="M3094" t="s">
        <v>13</v>
      </c>
      <c r="N3094" t="s">
        <v>47</v>
      </c>
      <c r="O3094" t="str">
        <f>_xlfn.XLOOKUP(Orders_CLEAN[[#This Row],[Region]],Region_lookup[RegionCode],Region_lookup[RegionName])</f>
        <v>Eastern Cape</v>
      </c>
      <c r="P3094" t="s">
        <v>75</v>
      </c>
      <c r="Q3094" t="str">
        <f>_xlfn.XLOOKUP(Orders_CLEAN[[#This Row],[EmployeeID]],Employees[EmployeeID],Employees[EmployeeName])</f>
        <v>Francois Steyn</v>
      </c>
      <c r="R3094" s="8">
        <f>Orders_CLEAN[[#This Row],[Quantity]]*Orders_CLEAN[[#This Row],[UnitPrice]]*(1-Orders_CLEAN[[#This Row],[Discount]])</f>
        <v>1787.2065</v>
      </c>
      <c r="S3094" s="8">
        <f>Orders_CLEAN[[#This Row],[Cost]]*Orders_CLEAN[[#This Row],[Quantity]]</f>
        <v>869.04</v>
      </c>
      <c r="T3094" s="8">
        <f>Orders_CLEAN[[#This Row],[LineTotal]]-Orders_CLEAN[[#This Row],[LineCost]]</f>
        <v>918.16650000000004</v>
      </c>
      <c r="U3094" s="8" t="str">
        <f>IFERROR(IF(Orders_CLEAN[[#This Row],[Profit]]/Orders_CLEAN[[#This Row],[LineTotal]]&gt;0.3, "High", IF(Orders_CLEAN[[#This Row],[Profit]]/Orders_CLEAN[[#This Row],[LineTotal]]&gt;=0.15, "Medium", "Low")), "Quantity Error!")</f>
        <v>High</v>
      </c>
      <c r="V3094" s="8" t="str">
        <f>IF(COUNTIF(Returns[OrderID], Orders_CLEAN[[#This Row],[OrderID]])&gt;0, "Yes", "No")</f>
        <v>No</v>
      </c>
      <c r="W3094" s="19">
        <f>IF(Orders_CLEAN[[#This Row],[Returned]]="Yes",1,0)</f>
        <v>0</v>
      </c>
    </row>
    <row r="3095" spans="1:23" x14ac:dyDescent="0.2">
      <c r="A3095" t="s">
        <v>4092</v>
      </c>
      <c r="B3095" s="5">
        <v>45666</v>
      </c>
      <c r="C3095" s="5" t="str">
        <f>IF(Orders_CLEAN[[#This Row],[Quantity]]="", "Quantity Error!", "Q"&amp;ROUNDUP(MONTH(Orders_CLEAN[[#This Row],[OrderDate]])/3,0))</f>
        <v>Q1</v>
      </c>
      <c r="D3095" t="s">
        <v>68</v>
      </c>
      <c r="E3095" t="str">
        <f>_xlfn.XLOOKUP(Orders_CLEAN[[#This Row],[CustomerID]],Customers[CustomerID],Customers[CustomerName])</f>
        <v>Kagiso Van Der Merwe</v>
      </c>
      <c r="F3095" t="s">
        <v>65</v>
      </c>
      <c r="G3095" t="str">
        <f>_xlfn.XLOOKUP(Orders_CLEAN[[#This Row],[ProductID]],Products[ProductID],Products[ProductName])</f>
        <v>Bookcases Model 2</v>
      </c>
      <c r="H3095" t="str">
        <f>_xlfn.XLOOKUP(Orders_CLEAN[[#This Row],[ProductName]],Products[ProductName],Products[Category])</f>
        <v>Furniture</v>
      </c>
      <c r="I3095" s="6">
        <f>_xlfn.XLOOKUP(Orders_CLEAN[[#This Row],[ProductID]],Products[ProductID],Products[Cost])</f>
        <v>633.59</v>
      </c>
      <c r="J3095">
        <v>11</v>
      </c>
      <c r="K3095" s="6">
        <v>800.37</v>
      </c>
      <c r="L3095" s="7">
        <v>0</v>
      </c>
      <c r="M3095" t="s">
        <v>13</v>
      </c>
      <c r="N3095" t="s">
        <v>47</v>
      </c>
      <c r="O3095" t="str">
        <f>_xlfn.XLOOKUP(Orders_CLEAN[[#This Row],[Region]],Region_lookup[RegionCode],Region_lookup[RegionName])</f>
        <v>Eastern Cape</v>
      </c>
      <c r="P3095" t="s">
        <v>58</v>
      </c>
      <c r="Q3095" t="str">
        <f>_xlfn.XLOOKUP(Orders_CLEAN[[#This Row],[EmployeeID]],Employees[EmployeeID],Employees[EmployeeName])</f>
        <v>Palesa Steyn</v>
      </c>
      <c r="R3095" s="8">
        <f>Orders_CLEAN[[#This Row],[Quantity]]*Orders_CLEAN[[#This Row],[UnitPrice]]*(1-Orders_CLEAN[[#This Row],[Discount]])</f>
        <v>8804.07</v>
      </c>
      <c r="S3095" s="8">
        <f>Orders_CLEAN[[#This Row],[Cost]]*Orders_CLEAN[[#This Row],[Quantity]]</f>
        <v>6969.4900000000007</v>
      </c>
      <c r="T3095" s="8">
        <f>Orders_CLEAN[[#This Row],[LineTotal]]-Orders_CLEAN[[#This Row],[LineCost]]</f>
        <v>1834.579999999999</v>
      </c>
      <c r="U3095" s="8" t="str">
        <f>IFERROR(IF(Orders_CLEAN[[#This Row],[Profit]]/Orders_CLEAN[[#This Row],[LineTotal]]&gt;0.3, "High", IF(Orders_CLEAN[[#This Row],[Profit]]/Orders_CLEAN[[#This Row],[LineTotal]]&gt;=0.15, "Medium", "Low")), "Quantity Error!")</f>
        <v>Medium</v>
      </c>
      <c r="V3095" s="8" t="str">
        <f>IF(COUNTIF(Returns[OrderID], Orders_CLEAN[[#This Row],[OrderID]])&gt;0, "Yes", "No")</f>
        <v>No</v>
      </c>
      <c r="W3095" s="19">
        <f>IF(Orders_CLEAN[[#This Row],[Returned]]="Yes",1,0)</f>
        <v>0</v>
      </c>
    </row>
    <row r="3096" spans="1:23" x14ac:dyDescent="0.2">
      <c r="A3096" t="s">
        <v>4093</v>
      </c>
      <c r="B3096" s="5">
        <v>45717</v>
      </c>
      <c r="C3096" s="5" t="str">
        <f>IF(Orders_CLEAN[[#This Row],[Quantity]]="", "Quantity Error!", "Q"&amp;ROUNDUP(MONTH(Orders_CLEAN[[#This Row],[OrderDate]])/3,0))</f>
        <v>Q1</v>
      </c>
      <c r="D3096" t="s">
        <v>310</v>
      </c>
      <c r="E3096" t="str">
        <f>_xlfn.XLOOKUP(Orders_CLEAN[[#This Row],[CustomerID]],Customers[CustomerID],Customers[CustomerName])</f>
        <v>Riaan Khumalo</v>
      </c>
      <c r="F3096" t="s">
        <v>365</v>
      </c>
      <c r="G3096" t="str">
        <f>_xlfn.XLOOKUP(Orders_CLEAN[[#This Row],[ProductID]],Products[ProductID],Products[ProductName])</f>
        <v>Binders Model 4</v>
      </c>
      <c r="H3096" t="str">
        <f>_xlfn.XLOOKUP(Orders_CLEAN[[#This Row],[ProductName]],Products[ProductName],Products[Category])</f>
        <v>Office Supplies</v>
      </c>
      <c r="I3096" s="6">
        <f>_xlfn.XLOOKUP(Orders_CLEAN[[#This Row],[ProductID]],Products[ProductID],Products[Cost])</f>
        <v>723.8</v>
      </c>
      <c r="J3096">
        <v>1</v>
      </c>
      <c r="K3096" s="6">
        <v>1101.54</v>
      </c>
      <c r="L3096" s="7">
        <v>0.1</v>
      </c>
      <c r="M3096" t="s">
        <v>62</v>
      </c>
      <c r="N3096" t="s">
        <v>14</v>
      </c>
      <c r="O3096" t="str">
        <f>_xlfn.XLOOKUP(Orders_CLEAN[[#This Row],[Region]],Region_lookup[RegionCode],Region_lookup[RegionName])</f>
        <v>Western Cape</v>
      </c>
      <c r="P3096" t="s">
        <v>82</v>
      </c>
      <c r="Q3096" t="str">
        <f>_xlfn.XLOOKUP(Orders_CLEAN[[#This Row],[EmployeeID]],Employees[EmployeeID],Employees[EmployeeName])</f>
        <v>Thabo Pretorius</v>
      </c>
      <c r="R3096" s="8">
        <f>Orders_CLEAN[[#This Row],[Quantity]]*Orders_CLEAN[[#This Row],[UnitPrice]]*(1-Orders_CLEAN[[#This Row],[Discount]])</f>
        <v>991.38599999999997</v>
      </c>
      <c r="S3096" s="8">
        <f>Orders_CLEAN[[#This Row],[Cost]]*Orders_CLEAN[[#This Row],[Quantity]]</f>
        <v>723.8</v>
      </c>
      <c r="T3096" s="8">
        <f>Orders_CLEAN[[#This Row],[LineTotal]]-Orders_CLEAN[[#This Row],[LineCost]]</f>
        <v>267.58600000000001</v>
      </c>
      <c r="U3096" s="8" t="str">
        <f>IFERROR(IF(Orders_CLEAN[[#This Row],[Profit]]/Orders_CLEAN[[#This Row],[LineTotal]]&gt;0.3, "High", IF(Orders_CLEAN[[#This Row],[Profit]]/Orders_CLEAN[[#This Row],[LineTotal]]&gt;=0.15, "Medium", "Low")), "Quantity Error!")</f>
        <v>Medium</v>
      </c>
      <c r="V3096" s="8" t="str">
        <f>IF(COUNTIF(Returns[OrderID], Orders_CLEAN[[#This Row],[OrderID]])&gt;0, "Yes", "No")</f>
        <v>No</v>
      </c>
      <c r="W3096" s="19">
        <f>IF(Orders_CLEAN[[#This Row],[Returned]]="Yes",1,0)</f>
        <v>0</v>
      </c>
    </row>
    <row r="3097" spans="1:23" x14ac:dyDescent="0.2">
      <c r="A3097" t="s">
        <v>4095</v>
      </c>
      <c r="B3097" s="5">
        <v>45425</v>
      </c>
      <c r="C3097" s="5" t="str">
        <f>IF(Orders_CLEAN[[#This Row],[Quantity]]="", "Quantity Error!", "Q"&amp;ROUNDUP(MONTH(Orders_CLEAN[[#This Row],[OrderDate]])/3,0))</f>
        <v>Q2</v>
      </c>
      <c r="D3097" t="s">
        <v>103</v>
      </c>
      <c r="E3097" t="str">
        <f>_xlfn.XLOOKUP(Orders_CLEAN[[#This Row],[CustomerID]],Customers[CustomerID],Customers[CustomerName])</f>
        <v>Kagiso Khumalo</v>
      </c>
      <c r="F3097" t="s">
        <v>78</v>
      </c>
      <c r="G3097" t="str">
        <f>_xlfn.XLOOKUP(Orders_CLEAN[[#This Row],[ProductID]],Products[ProductID],Products[ProductName])</f>
        <v>Desks Model 3</v>
      </c>
      <c r="H3097" t="str">
        <f>_xlfn.XLOOKUP(Orders_CLEAN[[#This Row],[ProductName]],Products[ProductName],Products[Category])</f>
        <v>Furniture</v>
      </c>
      <c r="I3097" s="6">
        <f>_xlfn.XLOOKUP(Orders_CLEAN[[#This Row],[ProductID]],Products[ProductID],Products[Cost])</f>
        <v>388.07</v>
      </c>
      <c r="J3097">
        <v>9</v>
      </c>
      <c r="K3097" s="6">
        <v>782.41</v>
      </c>
      <c r="L3097" s="7">
        <v>0.1</v>
      </c>
      <c r="M3097" t="s">
        <v>36</v>
      </c>
      <c r="N3097" t="s">
        <v>21</v>
      </c>
      <c r="O3097" t="str">
        <f>_xlfn.XLOOKUP(Orders_CLEAN[[#This Row],[Region]],Region_lookup[RegionCode],Region_lookup[RegionName])</f>
        <v>KwaZulu-Natal</v>
      </c>
      <c r="P3097" t="s">
        <v>170</v>
      </c>
      <c r="Q3097" t="str">
        <f>_xlfn.XLOOKUP(Orders_CLEAN[[#This Row],[EmployeeID]],Employees[EmployeeID],Employees[EmployeeName])</f>
        <v>Nomvula Le Roux</v>
      </c>
      <c r="R3097" s="8">
        <f>Orders_CLEAN[[#This Row],[Quantity]]*Orders_CLEAN[[#This Row],[UnitPrice]]*(1-Orders_CLEAN[[#This Row],[Discount]])</f>
        <v>6337.5209999999997</v>
      </c>
      <c r="S3097" s="8">
        <f>Orders_CLEAN[[#This Row],[Cost]]*Orders_CLEAN[[#This Row],[Quantity]]</f>
        <v>3492.63</v>
      </c>
      <c r="T3097" s="8">
        <f>Orders_CLEAN[[#This Row],[LineTotal]]-Orders_CLEAN[[#This Row],[LineCost]]</f>
        <v>2844.8909999999996</v>
      </c>
      <c r="U3097" s="8" t="str">
        <f>IFERROR(IF(Orders_CLEAN[[#This Row],[Profit]]/Orders_CLEAN[[#This Row],[LineTotal]]&gt;0.3, "High", IF(Orders_CLEAN[[#This Row],[Profit]]/Orders_CLEAN[[#This Row],[LineTotal]]&gt;=0.15, "Medium", "Low")), "Quantity Error!")</f>
        <v>High</v>
      </c>
      <c r="V3097" s="8" t="str">
        <f>IF(COUNTIF(Returns[OrderID], Orders_CLEAN[[#This Row],[OrderID]])&gt;0, "Yes", "No")</f>
        <v>Yes</v>
      </c>
      <c r="W3097" s="19">
        <f>IF(Orders_CLEAN[[#This Row],[Returned]]="Yes",1,0)</f>
        <v>1</v>
      </c>
    </row>
    <row r="3098" spans="1:23" x14ac:dyDescent="0.2">
      <c r="A3098" t="s">
        <v>4096</v>
      </c>
      <c r="B3098" s="5">
        <v>45766</v>
      </c>
      <c r="C3098" s="5" t="str">
        <f>IF(Orders_CLEAN[[#This Row],[Quantity]]="", "Quantity Error!", "Q"&amp;ROUNDUP(MONTH(Orders_CLEAN[[#This Row],[OrderDate]])/3,0))</f>
        <v>Q2</v>
      </c>
      <c r="D3098" t="s">
        <v>359</v>
      </c>
      <c r="E3098" t="str">
        <f>_xlfn.XLOOKUP(Orders_CLEAN[[#This Row],[CustomerID]],Customers[CustomerID],Customers[CustomerName])</f>
        <v>Bongani Sithole</v>
      </c>
      <c r="F3098" t="s">
        <v>155</v>
      </c>
      <c r="G3098" t="str">
        <f>_xlfn.XLOOKUP(Orders_CLEAN[[#This Row],[ProductID]],Products[ProductID],Products[ProductName])</f>
        <v>Monitors Model 1</v>
      </c>
      <c r="H3098" t="str">
        <f>_xlfn.XLOOKUP(Orders_CLEAN[[#This Row],[ProductName]],Products[ProductName],Products[Category])</f>
        <v>Technology</v>
      </c>
      <c r="I3098" s="6">
        <f>_xlfn.XLOOKUP(Orders_CLEAN[[#This Row],[ProductID]],Products[ProductID],Products[Cost])</f>
        <v>757.28</v>
      </c>
      <c r="J3098">
        <v>8</v>
      </c>
      <c r="K3098" s="6">
        <v>1165.56</v>
      </c>
      <c r="L3098" s="7">
        <v>0</v>
      </c>
      <c r="M3098" t="s">
        <v>27</v>
      </c>
      <c r="N3098" t="s">
        <v>31</v>
      </c>
      <c r="O3098" t="str">
        <f>_xlfn.XLOOKUP(Orders_CLEAN[[#This Row],[Region]],Region_lookup[RegionCode],Region_lookup[RegionName])</f>
        <v>Gauteng</v>
      </c>
      <c r="P3098" t="s">
        <v>32</v>
      </c>
      <c r="Q3098" t="str">
        <f>_xlfn.XLOOKUP(Orders_CLEAN[[#This Row],[EmployeeID]],Employees[EmployeeID],Employees[EmployeeName])</f>
        <v>Nomvula Mokoena</v>
      </c>
      <c r="R3098" s="8">
        <f>Orders_CLEAN[[#This Row],[Quantity]]*Orders_CLEAN[[#This Row],[UnitPrice]]*(1-Orders_CLEAN[[#This Row],[Discount]])</f>
        <v>9324.48</v>
      </c>
      <c r="S3098" s="8">
        <f>Orders_CLEAN[[#This Row],[Cost]]*Orders_CLEAN[[#This Row],[Quantity]]</f>
        <v>6058.24</v>
      </c>
      <c r="T3098" s="8">
        <f>Orders_CLEAN[[#This Row],[LineTotal]]-Orders_CLEAN[[#This Row],[LineCost]]</f>
        <v>3266.24</v>
      </c>
      <c r="U3098" s="8" t="str">
        <f>IFERROR(IF(Orders_CLEAN[[#This Row],[Profit]]/Orders_CLEAN[[#This Row],[LineTotal]]&gt;0.3, "High", IF(Orders_CLEAN[[#This Row],[Profit]]/Orders_CLEAN[[#This Row],[LineTotal]]&gt;=0.15, "Medium", "Low")), "Quantity Error!")</f>
        <v>High</v>
      </c>
      <c r="V3098" s="8" t="str">
        <f>IF(COUNTIF(Returns[OrderID], Orders_CLEAN[[#This Row],[OrderID]])&gt;0, "Yes", "No")</f>
        <v>No</v>
      </c>
      <c r="W3098" s="19">
        <f>IF(Orders_CLEAN[[#This Row],[Returned]]="Yes",1,0)</f>
        <v>0</v>
      </c>
    </row>
    <row r="3099" spans="1:23" x14ac:dyDescent="0.2">
      <c r="A3099" t="s">
        <v>4097</v>
      </c>
      <c r="B3099" s="5">
        <v>45533</v>
      </c>
      <c r="C3099" s="5" t="str">
        <f>IF(Orders_CLEAN[[#This Row],[Quantity]]="", "Quantity Error!", "Q"&amp;ROUNDUP(MONTH(Orders_CLEAN[[#This Row],[OrderDate]])/3,0))</f>
        <v>Q3</v>
      </c>
      <c r="D3099" t="s">
        <v>57</v>
      </c>
      <c r="E3099" t="str">
        <f>_xlfn.XLOOKUP(Orders_CLEAN[[#This Row],[CustomerID]],Customers[CustomerID],Customers[CustomerName])</f>
        <v>Johan Van Der Merwe</v>
      </c>
      <c r="F3099" t="s">
        <v>155</v>
      </c>
      <c r="G3099" t="str">
        <f>_xlfn.XLOOKUP(Orders_CLEAN[[#This Row],[ProductID]],Products[ProductID],Products[ProductName])</f>
        <v>Monitors Model 1</v>
      </c>
      <c r="H3099" t="str">
        <f>_xlfn.XLOOKUP(Orders_CLEAN[[#This Row],[ProductName]],Products[ProductName],Products[Category])</f>
        <v>Technology</v>
      </c>
      <c r="I3099" s="6">
        <f>_xlfn.XLOOKUP(Orders_CLEAN[[#This Row],[ProductID]],Products[ProductID],Products[Cost])</f>
        <v>757.28</v>
      </c>
      <c r="J3099">
        <v>9</v>
      </c>
      <c r="K3099" s="6">
        <v>1165.56</v>
      </c>
      <c r="L3099" s="7">
        <v>0.1</v>
      </c>
      <c r="M3099" t="s">
        <v>62</v>
      </c>
      <c r="N3099" t="s">
        <v>47</v>
      </c>
      <c r="O3099" t="str">
        <f>_xlfn.XLOOKUP(Orders_CLEAN[[#This Row],[Region]],Region_lookup[RegionCode],Region_lookup[RegionName])</f>
        <v>Eastern Cape</v>
      </c>
      <c r="P3099" t="s">
        <v>75</v>
      </c>
      <c r="Q3099" t="str">
        <f>_xlfn.XLOOKUP(Orders_CLEAN[[#This Row],[EmployeeID]],Employees[EmployeeID],Employees[EmployeeName])</f>
        <v>Francois Steyn</v>
      </c>
      <c r="R3099" s="8">
        <f>Orders_CLEAN[[#This Row],[Quantity]]*Orders_CLEAN[[#This Row],[UnitPrice]]*(1-Orders_CLEAN[[#This Row],[Discount]])</f>
        <v>9441.0360000000001</v>
      </c>
      <c r="S3099" s="8">
        <f>Orders_CLEAN[[#This Row],[Cost]]*Orders_CLEAN[[#This Row],[Quantity]]</f>
        <v>6815.5199999999995</v>
      </c>
      <c r="T3099" s="8">
        <f>Orders_CLEAN[[#This Row],[LineTotal]]-Orders_CLEAN[[#This Row],[LineCost]]</f>
        <v>2625.5160000000005</v>
      </c>
      <c r="U3099" s="8" t="str">
        <f>IFERROR(IF(Orders_CLEAN[[#This Row],[Profit]]/Orders_CLEAN[[#This Row],[LineTotal]]&gt;0.3, "High", IF(Orders_CLEAN[[#This Row],[Profit]]/Orders_CLEAN[[#This Row],[LineTotal]]&gt;=0.15, "Medium", "Low")), "Quantity Error!")</f>
        <v>Medium</v>
      </c>
      <c r="V3099" s="8" t="str">
        <f>IF(COUNTIF(Returns[OrderID], Orders_CLEAN[[#This Row],[OrderID]])&gt;0, "Yes", "No")</f>
        <v>Yes</v>
      </c>
      <c r="W3099" s="19">
        <f>IF(Orders_CLEAN[[#This Row],[Returned]]="Yes",1,0)</f>
        <v>1</v>
      </c>
    </row>
    <row r="3100" spans="1:23" x14ac:dyDescent="0.2">
      <c r="A3100" t="s">
        <v>4098</v>
      </c>
      <c r="B3100" s="5">
        <v>45434</v>
      </c>
      <c r="C3100" s="5" t="str">
        <f>IF(Orders_CLEAN[[#This Row],[Quantity]]="", "Quantity Error!", "Q"&amp;ROUNDUP(MONTH(Orders_CLEAN[[#This Row],[OrderDate]])/3,0))</f>
        <v>Q2</v>
      </c>
      <c r="D3100" t="s">
        <v>254</v>
      </c>
      <c r="E3100" t="str">
        <f>_xlfn.XLOOKUP(Orders_CLEAN[[#This Row],[CustomerID]],Customers[CustomerID],Customers[CustomerName])</f>
        <v>Werner Sithole</v>
      </c>
      <c r="F3100" t="s">
        <v>213</v>
      </c>
      <c r="G3100" t="str">
        <f>_xlfn.XLOOKUP(Orders_CLEAN[[#This Row],[ProductID]],Products[ProductID],Products[ProductName])</f>
        <v>Pens Model 4</v>
      </c>
      <c r="H3100" t="str">
        <f>_xlfn.XLOOKUP(Orders_CLEAN[[#This Row],[ProductName]],Products[ProductName],Products[Category])</f>
        <v>Office Supplies</v>
      </c>
      <c r="I3100" s="6">
        <f>_xlfn.XLOOKUP(Orders_CLEAN[[#This Row],[ProductID]],Products[ProductID],Products[Cost])</f>
        <v>578.14</v>
      </c>
      <c r="J3100">
        <v>2</v>
      </c>
      <c r="K3100" s="6">
        <v>1084.72</v>
      </c>
      <c r="L3100" s="7">
        <v>0</v>
      </c>
      <c r="M3100" t="s">
        <v>36</v>
      </c>
      <c r="N3100" t="s">
        <v>21</v>
      </c>
      <c r="O3100" t="str">
        <f>_xlfn.XLOOKUP(Orders_CLEAN[[#This Row],[Region]],Region_lookup[RegionCode],Region_lookup[RegionName])</f>
        <v>KwaZulu-Natal</v>
      </c>
      <c r="P3100" t="s">
        <v>22</v>
      </c>
      <c r="Q3100" t="str">
        <f>_xlfn.XLOOKUP(Orders_CLEAN[[#This Row],[EmployeeID]],Employees[EmployeeID],Employees[EmployeeName])</f>
        <v>Thabo Le Roux</v>
      </c>
      <c r="R3100" s="8">
        <f>Orders_CLEAN[[#This Row],[Quantity]]*Orders_CLEAN[[#This Row],[UnitPrice]]*(1-Orders_CLEAN[[#This Row],[Discount]])</f>
        <v>2169.44</v>
      </c>
      <c r="S3100" s="8">
        <f>Orders_CLEAN[[#This Row],[Cost]]*Orders_CLEAN[[#This Row],[Quantity]]</f>
        <v>1156.28</v>
      </c>
      <c r="T3100" s="8">
        <f>Orders_CLEAN[[#This Row],[LineTotal]]-Orders_CLEAN[[#This Row],[LineCost]]</f>
        <v>1013.1600000000001</v>
      </c>
      <c r="U3100" s="8" t="str">
        <f>IFERROR(IF(Orders_CLEAN[[#This Row],[Profit]]/Orders_CLEAN[[#This Row],[LineTotal]]&gt;0.3, "High", IF(Orders_CLEAN[[#This Row],[Profit]]/Orders_CLEAN[[#This Row],[LineTotal]]&gt;=0.15, "Medium", "Low")), "Quantity Error!")</f>
        <v>High</v>
      </c>
      <c r="V3100" s="8" t="str">
        <f>IF(COUNTIF(Returns[OrderID], Orders_CLEAN[[#This Row],[OrderID]])&gt;0, "Yes", "No")</f>
        <v>No</v>
      </c>
      <c r="W3100" s="19">
        <f>IF(Orders_CLEAN[[#This Row],[Returned]]="Yes",1,0)</f>
        <v>0</v>
      </c>
    </row>
    <row r="3101" spans="1:23" x14ac:dyDescent="0.2">
      <c r="A3101" t="s">
        <v>4100</v>
      </c>
      <c r="B3101" s="5">
        <v>45745</v>
      </c>
      <c r="C3101" s="5" t="str">
        <f>IF(Orders_CLEAN[[#This Row],[Quantity]]="", "Quantity Error!", "Q"&amp;ROUNDUP(MONTH(Orders_CLEAN[[#This Row],[OrderDate]])/3,0))</f>
        <v>Q1</v>
      </c>
      <c r="D3101" t="s">
        <v>328</v>
      </c>
      <c r="E3101" t="str">
        <f>_xlfn.XLOOKUP(Orders_CLEAN[[#This Row],[CustomerID]],Customers[CustomerID],Customers[CustomerName])</f>
        <v>Nomsa Ndlovu</v>
      </c>
      <c r="F3101" t="s">
        <v>269</v>
      </c>
      <c r="G3101" t="str">
        <f>_xlfn.XLOOKUP(Orders_CLEAN[[#This Row],[ProductID]],Products[ProductID],Products[ProductName])</f>
        <v>Binders Model 1</v>
      </c>
      <c r="H3101" t="str">
        <f>_xlfn.XLOOKUP(Orders_CLEAN[[#This Row],[ProductName]],Products[ProductName],Products[Category])</f>
        <v>Office Supplies</v>
      </c>
      <c r="I3101" s="6">
        <f>_xlfn.XLOOKUP(Orders_CLEAN[[#This Row],[ProductID]],Products[ProductID],Products[Cost])</f>
        <v>454.91</v>
      </c>
      <c r="J3101">
        <v>4</v>
      </c>
      <c r="K3101" s="6">
        <v>865.02</v>
      </c>
      <c r="L3101" s="7">
        <v>0.15</v>
      </c>
      <c r="M3101" t="s">
        <v>27</v>
      </c>
      <c r="N3101" t="s">
        <v>31</v>
      </c>
      <c r="O3101" t="str">
        <f>_xlfn.XLOOKUP(Orders_CLEAN[[#This Row],[Region]],Region_lookup[RegionCode],Region_lookup[RegionName])</f>
        <v>Gauteng</v>
      </c>
      <c r="P3101" t="s">
        <v>43</v>
      </c>
      <c r="Q3101" t="str">
        <f>_xlfn.XLOOKUP(Orders_CLEAN[[#This Row],[EmployeeID]],Employees[EmployeeID],Employees[EmployeeName])</f>
        <v>Thabo Dlamini</v>
      </c>
      <c r="R3101" s="8">
        <f>Orders_CLEAN[[#This Row],[Quantity]]*Orders_CLEAN[[#This Row],[UnitPrice]]*(1-Orders_CLEAN[[#This Row],[Discount]])</f>
        <v>2941.0679999999998</v>
      </c>
      <c r="S3101" s="8">
        <f>Orders_CLEAN[[#This Row],[Cost]]*Orders_CLEAN[[#This Row],[Quantity]]</f>
        <v>1819.64</v>
      </c>
      <c r="T3101" s="8">
        <f>Orders_CLEAN[[#This Row],[LineTotal]]-Orders_CLEAN[[#This Row],[LineCost]]</f>
        <v>1121.4279999999997</v>
      </c>
      <c r="U3101" s="8" t="str">
        <f>IFERROR(IF(Orders_CLEAN[[#This Row],[Profit]]/Orders_CLEAN[[#This Row],[LineTotal]]&gt;0.3, "High", IF(Orders_CLEAN[[#This Row],[Profit]]/Orders_CLEAN[[#This Row],[LineTotal]]&gt;=0.15, "Medium", "Low")), "Quantity Error!")</f>
        <v>High</v>
      </c>
      <c r="V3101" s="8" t="str">
        <f>IF(COUNTIF(Returns[OrderID], Orders_CLEAN[[#This Row],[OrderID]])&gt;0, "Yes", "No")</f>
        <v>No</v>
      </c>
      <c r="W3101" s="19">
        <f>IF(Orders_CLEAN[[#This Row],[Returned]]="Yes",1,0)</f>
        <v>0</v>
      </c>
    </row>
    <row r="3102" spans="1:23" x14ac:dyDescent="0.2">
      <c r="A3102" t="s">
        <v>4101</v>
      </c>
      <c r="B3102" s="5">
        <v>45323</v>
      </c>
      <c r="C3102" s="5" t="str">
        <f>IF(Orders_CLEAN[[#This Row],[Quantity]]="", "Quantity Error!", "Q"&amp;ROUNDUP(MONTH(Orders_CLEAN[[#This Row],[OrderDate]])/3,0))</f>
        <v>Q1</v>
      </c>
      <c r="D3102" t="s">
        <v>303</v>
      </c>
      <c r="E3102" t="str">
        <f>_xlfn.XLOOKUP(Orders_CLEAN[[#This Row],[CustomerID]],Customers[CustomerID],Customers[CustomerName])</f>
        <v>Chantelle Pretorius</v>
      </c>
      <c r="F3102" t="s">
        <v>199</v>
      </c>
      <c r="G3102" t="str">
        <f>_xlfn.XLOOKUP(Orders_CLEAN[[#This Row],[ProductID]],Products[ProductID],Products[ProductName])</f>
        <v>Pens Model 2</v>
      </c>
      <c r="H3102" t="str">
        <f>_xlfn.XLOOKUP(Orders_CLEAN[[#This Row],[ProductName]],Products[ProductName],Products[Category])</f>
        <v>Office Supplies</v>
      </c>
      <c r="I3102" s="6">
        <f>_xlfn.XLOOKUP(Orders_CLEAN[[#This Row],[ProductID]],Products[ProductID],Products[Cost])</f>
        <v>285.10000000000002</v>
      </c>
      <c r="J3102">
        <v>12</v>
      </c>
      <c r="K3102" s="6">
        <v>528.79999999999995</v>
      </c>
      <c r="L3102" s="7">
        <v>0</v>
      </c>
      <c r="M3102" t="s">
        <v>13</v>
      </c>
      <c r="N3102" t="s">
        <v>14</v>
      </c>
      <c r="O3102" t="str">
        <f>_xlfn.XLOOKUP(Orders_CLEAN[[#This Row],[Region]],Region_lookup[RegionCode],Region_lookup[RegionName])</f>
        <v>Western Cape</v>
      </c>
      <c r="P3102" t="s">
        <v>82</v>
      </c>
      <c r="Q3102" t="str">
        <f>_xlfn.XLOOKUP(Orders_CLEAN[[#This Row],[EmployeeID]],Employees[EmployeeID],Employees[EmployeeName])</f>
        <v>Thabo Pretorius</v>
      </c>
      <c r="R3102" s="8">
        <f>Orders_CLEAN[[#This Row],[Quantity]]*Orders_CLEAN[[#This Row],[UnitPrice]]*(1-Orders_CLEAN[[#This Row],[Discount]])</f>
        <v>6345.5999999999995</v>
      </c>
      <c r="S3102" s="8">
        <f>Orders_CLEAN[[#This Row],[Cost]]*Orders_CLEAN[[#This Row],[Quantity]]</f>
        <v>3421.2000000000003</v>
      </c>
      <c r="T3102" s="8">
        <f>Orders_CLEAN[[#This Row],[LineTotal]]-Orders_CLEAN[[#This Row],[LineCost]]</f>
        <v>2924.3999999999992</v>
      </c>
      <c r="U3102" s="8" t="str">
        <f>IFERROR(IF(Orders_CLEAN[[#This Row],[Profit]]/Orders_CLEAN[[#This Row],[LineTotal]]&gt;0.3, "High", IF(Orders_CLEAN[[#This Row],[Profit]]/Orders_CLEAN[[#This Row],[LineTotal]]&gt;=0.15, "Medium", "Low")), "Quantity Error!")</f>
        <v>High</v>
      </c>
      <c r="V3102" s="8" t="str">
        <f>IF(COUNTIF(Returns[OrderID], Orders_CLEAN[[#This Row],[OrderID]])&gt;0, "Yes", "No")</f>
        <v>No</v>
      </c>
      <c r="W3102" s="19">
        <f>IF(Orders_CLEAN[[#This Row],[Returned]]="Yes",1,0)</f>
        <v>0</v>
      </c>
    </row>
    <row r="3103" spans="1:23" x14ac:dyDescent="0.2">
      <c r="A3103" t="s">
        <v>4102</v>
      </c>
      <c r="B3103" s="5">
        <v>45793</v>
      </c>
      <c r="C3103" s="5" t="str">
        <f>IF(Orders_CLEAN[[#This Row],[Quantity]]="", "Quantity Error!", "Q"&amp;ROUNDUP(MONTH(Orders_CLEAN[[#This Row],[OrderDate]])/3,0))</f>
        <v>Q2</v>
      </c>
      <c r="D3103" t="s">
        <v>113</v>
      </c>
      <c r="E3103" t="str">
        <f>_xlfn.XLOOKUP(Orders_CLEAN[[#This Row],[CustomerID]],Customers[CustomerID],Customers[CustomerName])</f>
        <v>Johan Van Der Merwe</v>
      </c>
      <c r="F3103" t="s">
        <v>12</v>
      </c>
      <c r="G3103" t="str">
        <f>_xlfn.XLOOKUP(Orders_CLEAN[[#This Row],[ProductID]],Products[ProductID],Products[ProductName])</f>
        <v>Printers Model 3</v>
      </c>
      <c r="H3103" t="str">
        <f>_xlfn.XLOOKUP(Orders_CLEAN[[#This Row],[ProductName]],Products[ProductName],Products[Category])</f>
        <v>Technology</v>
      </c>
      <c r="I3103" s="6">
        <f>_xlfn.XLOOKUP(Orders_CLEAN[[#This Row],[ProductID]],Products[ProductID],Products[Cost])</f>
        <v>127.85</v>
      </c>
      <c r="J3103">
        <v>2</v>
      </c>
      <c r="K3103" s="6">
        <v>210.2</v>
      </c>
      <c r="L3103" s="7">
        <v>0.1</v>
      </c>
      <c r="M3103" t="s">
        <v>62</v>
      </c>
      <c r="N3103" t="s">
        <v>14</v>
      </c>
      <c r="O3103" t="str">
        <f>_xlfn.XLOOKUP(Orders_CLEAN[[#This Row],[Region]],Region_lookup[RegionCode],Region_lookup[RegionName])</f>
        <v>Western Cape</v>
      </c>
      <c r="P3103" t="s">
        <v>93</v>
      </c>
      <c r="Q3103" t="str">
        <f>_xlfn.XLOOKUP(Orders_CLEAN[[#This Row],[EmployeeID]],Employees[EmployeeID],Employees[EmployeeName])</f>
        <v>Anja Zulu</v>
      </c>
      <c r="R3103" s="8">
        <f>Orders_CLEAN[[#This Row],[Quantity]]*Orders_CLEAN[[#This Row],[UnitPrice]]*(1-Orders_CLEAN[[#This Row],[Discount]])</f>
        <v>378.36</v>
      </c>
      <c r="S3103" s="8">
        <f>Orders_CLEAN[[#This Row],[Cost]]*Orders_CLEAN[[#This Row],[Quantity]]</f>
        <v>255.7</v>
      </c>
      <c r="T3103" s="8">
        <f>Orders_CLEAN[[#This Row],[LineTotal]]-Orders_CLEAN[[#This Row],[LineCost]]</f>
        <v>122.66000000000003</v>
      </c>
      <c r="U3103" s="8" t="str">
        <f>IFERROR(IF(Orders_CLEAN[[#This Row],[Profit]]/Orders_CLEAN[[#This Row],[LineTotal]]&gt;0.3, "High", IF(Orders_CLEAN[[#This Row],[Profit]]/Orders_CLEAN[[#This Row],[LineTotal]]&gt;=0.15, "Medium", "Low")), "Quantity Error!")</f>
        <v>High</v>
      </c>
      <c r="V3103" s="8" t="str">
        <f>IF(COUNTIF(Returns[OrderID], Orders_CLEAN[[#This Row],[OrderID]])&gt;0, "Yes", "No")</f>
        <v>No</v>
      </c>
      <c r="W3103" s="19">
        <f>IF(Orders_CLEAN[[#This Row],[Returned]]="Yes",1,0)</f>
        <v>0</v>
      </c>
    </row>
    <row r="3104" spans="1:23" x14ac:dyDescent="0.2">
      <c r="A3104" t="s">
        <v>4103</v>
      </c>
      <c r="B3104" s="5">
        <v>45707</v>
      </c>
      <c r="C3104" s="5" t="str">
        <f>IF(Orders_CLEAN[[#This Row],[Quantity]]="", "Quantity Error!", "Q"&amp;ROUNDUP(MONTH(Orders_CLEAN[[#This Row],[OrderDate]])/3,0))</f>
        <v>Q1</v>
      </c>
      <c r="D3104" t="s">
        <v>530</v>
      </c>
      <c r="E3104" t="str">
        <f>_xlfn.XLOOKUP(Orders_CLEAN[[#This Row],[CustomerID]],Customers[CustomerID],Customers[CustomerName])</f>
        <v>Aisha Botha</v>
      </c>
      <c r="F3104" t="s">
        <v>181</v>
      </c>
      <c r="G3104" t="str">
        <f>_xlfn.XLOOKUP(Orders_CLEAN[[#This Row],[ProductID]],Products[ProductID],Products[ProductName])</f>
        <v>Envelopes Model 1</v>
      </c>
      <c r="H3104" t="str">
        <f>_xlfn.XLOOKUP(Orders_CLEAN[[#This Row],[ProductName]],Products[ProductName],Products[Category])</f>
        <v>Office Supplies</v>
      </c>
      <c r="I3104" s="6">
        <f>_xlfn.XLOOKUP(Orders_CLEAN[[#This Row],[ProductID]],Products[ProductID],Products[Cost])</f>
        <v>76.66</v>
      </c>
      <c r="J3104">
        <v>10</v>
      </c>
      <c r="K3104" s="6">
        <v>117.32</v>
      </c>
      <c r="L3104" s="7">
        <v>0</v>
      </c>
      <c r="M3104" t="s">
        <v>27</v>
      </c>
      <c r="N3104" t="s">
        <v>21</v>
      </c>
      <c r="O3104" t="str">
        <f>_xlfn.XLOOKUP(Orders_CLEAN[[#This Row],[Region]],Region_lookup[RegionCode],Region_lookup[RegionName])</f>
        <v>KwaZulu-Natal</v>
      </c>
      <c r="P3104" t="s">
        <v>97</v>
      </c>
      <c r="Q3104" t="str">
        <f>_xlfn.XLOOKUP(Orders_CLEAN[[#This Row],[EmployeeID]],Employees[EmployeeID],Employees[EmployeeName])</f>
        <v>Bongani Sithole</v>
      </c>
      <c r="R3104" s="8">
        <f>Orders_CLEAN[[#This Row],[Quantity]]*Orders_CLEAN[[#This Row],[UnitPrice]]*(1-Orders_CLEAN[[#This Row],[Discount]])</f>
        <v>1173.1999999999998</v>
      </c>
      <c r="S3104" s="8">
        <f>Orders_CLEAN[[#This Row],[Cost]]*Orders_CLEAN[[#This Row],[Quantity]]</f>
        <v>766.59999999999991</v>
      </c>
      <c r="T3104" s="8">
        <f>Orders_CLEAN[[#This Row],[LineTotal]]-Orders_CLEAN[[#This Row],[LineCost]]</f>
        <v>406.59999999999991</v>
      </c>
      <c r="U3104" s="8" t="str">
        <f>IFERROR(IF(Orders_CLEAN[[#This Row],[Profit]]/Orders_CLEAN[[#This Row],[LineTotal]]&gt;0.3, "High", IF(Orders_CLEAN[[#This Row],[Profit]]/Orders_CLEAN[[#This Row],[LineTotal]]&gt;=0.15, "Medium", "Low")), "Quantity Error!")</f>
        <v>High</v>
      </c>
      <c r="V3104" s="8" t="str">
        <f>IF(COUNTIF(Returns[OrderID], Orders_CLEAN[[#This Row],[OrderID]])&gt;0, "Yes", "No")</f>
        <v>No</v>
      </c>
      <c r="W3104" s="19">
        <f>IF(Orders_CLEAN[[#This Row],[Returned]]="Yes",1,0)</f>
        <v>0</v>
      </c>
    </row>
    <row r="3105" spans="1:23" x14ac:dyDescent="0.2">
      <c r="A3105" t="s">
        <v>4104</v>
      </c>
      <c r="B3105" s="5">
        <v>45503</v>
      </c>
      <c r="C3105" s="5" t="str">
        <f>IF(Orders_CLEAN[[#This Row],[Quantity]]="", "Quantity Error!", "Q"&amp;ROUNDUP(MONTH(Orders_CLEAN[[#This Row],[OrderDate]])/3,0))</f>
        <v>Q3</v>
      </c>
      <c r="D3105" t="s">
        <v>434</v>
      </c>
      <c r="E3105" t="str">
        <f>_xlfn.XLOOKUP(Orders_CLEAN[[#This Row],[CustomerID]],Customers[CustomerID],Customers[CustomerName])</f>
        <v>Chantelle Khumalo</v>
      </c>
      <c r="F3105" t="s">
        <v>96</v>
      </c>
      <c r="G3105" t="str">
        <f>_xlfn.XLOOKUP(Orders_CLEAN[[#This Row],[ProductID]],Products[ProductID],Products[ProductName])</f>
        <v>Desks Model 2</v>
      </c>
      <c r="H3105" t="str">
        <f>_xlfn.XLOOKUP(Orders_CLEAN[[#This Row],[ProductName]],Products[ProductName],Products[Category])</f>
        <v>Furniture</v>
      </c>
      <c r="I3105" s="6">
        <f>_xlfn.XLOOKUP(Orders_CLEAN[[#This Row],[ProductID]],Products[ProductID],Products[Cost])</f>
        <v>209.29</v>
      </c>
      <c r="J3105">
        <v>9</v>
      </c>
      <c r="K3105" s="6">
        <v>425.58</v>
      </c>
      <c r="L3105" s="7">
        <v>0.05</v>
      </c>
      <c r="M3105" t="s">
        <v>36</v>
      </c>
      <c r="N3105" t="s">
        <v>31</v>
      </c>
      <c r="O3105" t="str">
        <f>_xlfn.XLOOKUP(Orders_CLEAN[[#This Row],[Region]],Region_lookup[RegionCode],Region_lookup[RegionName])</f>
        <v>Gauteng</v>
      </c>
      <c r="P3105" t="s">
        <v>43</v>
      </c>
      <c r="Q3105" t="str">
        <f>_xlfn.XLOOKUP(Orders_CLEAN[[#This Row],[EmployeeID]],Employees[EmployeeID],Employees[EmployeeName])</f>
        <v>Thabo Dlamini</v>
      </c>
      <c r="R3105" s="8">
        <f>Orders_CLEAN[[#This Row],[Quantity]]*Orders_CLEAN[[#This Row],[UnitPrice]]*(1-Orders_CLEAN[[#This Row],[Discount]])</f>
        <v>3638.7089999999998</v>
      </c>
      <c r="S3105" s="8">
        <f>Orders_CLEAN[[#This Row],[Cost]]*Orders_CLEAN[[#This Row],[Quantity]]</f>
        <v>1883.61</v>
      </c>
      <c r="T3105" s="8">
        <f>Orders_CLEAN[[#This Row],[LineTotal]]-Orders_CLEAN[[#This Row],[LineCost]]</f>
        <v>1755.0989999999999</v>
      </c>
      <c r="U3105" s="8" t="str">
        <f>IFERROR(IF(Orders_CLEAN[[#This Row],[Profit]]/Orders_CLEAN[[#This Row],[LineTotal]]&gt;0.3, "High", IF(Orders_CLEAN[[#This Row],[Profit]]/Orders_CLEAN[[#This Row],[LineTotal]]&gt;=0.15, "Medium", "Low")), "Quantity Error!")</f>
        <v>High</v>
      </c>
      <c r="V3105" s="8" t="str">
        <f>IF(COUNTIF(Returns[OrderID], Orders_CLEAN[[#This Row],[OrderID]])&gt;0, "Yes", "No")</f>
        <v>No</v>
      </c>
      <c r="W3105" s="19">
        <f>IF(Orders_CLEAN[[#This Row],[Returned]]="Yes",1,0)</f>
        <v>0</v>
      </c>
    </row>
    <row r="3106" spans="1:23" x14ac:dyDescent="0.2">
      <c r="A3106" t="s">
        <v>4105</v>
      </c>
      <c r="B3106" s="5">
        <v>45592</v>
      </c>
      <c r="C3106" s="5" t="str">
        <f>IF(Orders_CLEAN[[#This Row],[Quantity]]="", "Quantity Error!", "Q"&amp;ROUNDUP(MONTH(Orders_CLEAN[[#This Row],[OrderDate]])/3,0))</f>
        <v>Q4</v>
      </c>
      <c r="D3106" t="s">
        <v>317</v>
      </c>
      <c r="E3106" t="str">
        <f>_xlfn.XLOOKUP(Orders_CLEAN[[#This Row],[CustomerID]],Customers[CustomerID],Customers[CustomerName])</f>
        <v>Deon Dlamini</v>
      </c>
      <c r="F3106" t="s">
        <v>69</v>
      </c>
      <c r="G3106" t="str">
        <f>_xlfn.XLOOKUP(Orders_CLEAN[[#This Row],[ProductID]],Products[ProductID],Products[ProductName])</f>
        <v>Paper Model 2</v>
      </c>
      <c r="H3106" t="str">
        <f>_xlfn.XLOOKUP(Orders_CLEAN[[#This Row],[ProductName]],Products[ProductName],Products[Category])</f>
        <v>Office Supplies</v>
      </c>
      <c r="I3106" s="6">
        <f>_xlfn.XLOOKUP(Orders_CLEAN[[#This Row],[ProductID]],Products[ProductID],Products[Cost])</f>
        <v>461.98</v>
      </c>
      <c r="J3106">
        <v>1</v>
      </c>
      <c r="K3106" s="6">
        <v>1013.15</v>
      </c>
      <c r="L3106" s="7">
        <v>0.1</v>
      </c>
      <c r="M3106" t="s">
        <v>36</v>
      </c>
      <c r="N3106" t="s">
        <v>31</v>
      </c>
      <c r="O3106" t="str">
        <f>_xlfn.XLOOKUP(Orders_CLEAN[[#This Row],[Region]],Region_lookup[RegionCode],Region_lookup[RegionName])</f>
        <v>Gauteng</v>
      </c>
      <c r="P3106" t="s">
        <v>43</v>
      </c>
      <c r="Q3106" t="str">
        <f>_xlfn.XLOOKUP(Orders_CLEAN[[#This Row],[EmployeeID]],Employees[EmployeeID],Employees[EmployeeName])</f>
        <v>Thabo Dlamini</v>
      </c>
      <c r="R3106" s="8">
        <f>Orders_CLEAN[[#This Row],[Quantity]]*Orders_CLEAN[[#This Row],[UnitPrice]]*(1-Orders_CLEAN[[#This Row],[Discount]])</f>
        <v>911.83500000000004</v>
      </c>
      <c r="S3106" s="8">
        <f>Orders_CLEAN[[#This Row],[Cost]]*Orders_CLEAN[[#This Row],[Quantity]]</f>
        <v>461.98</v>
      </c>
      <c r="T3106" s="8">
        <f>Orders_CLEAN[[#This Row],[LineTotal]]-Orders_CLEAN[[#This Row],[LineCost]]</f>
        <v>449.85500000000002</v>
      </c>
      <c r="U3106" s="8" t="str">
        <f>IFERROR(IF(Orders_CLEAN[[#This Row],[Profit]]/Orders_CLEAN[[#This Row],[LineTotal]]&gt;0.3, "High", IF(Orders_CLEAN[[#This Row],[Profit]]/Orders_CLEAN[[#This Row],[LineTotal]]&gt;=0.15, "Medium", "Low")), "Quantity Error!")</f>
        <v>High</v>
      </c>
      <c r="V3106" s="8" t="str">
        <f>IF(COUNTIF(Returns[OrderID], Orders_CLEAN[[#This Row],[OrderID]])&gt;0, "Yes", "No")</f>
        <v>No</v>
      </c>
      <c r="W3106" s="19">
        <f>IF(Orders_CLEAN[[#This Row],[Returned]]="Yes",1,0)</f>
        <v>0</v>
      </c>
    </row>
    <row r="3107" spans="1:23" x14ac:dyDescent="0.2">
      <c r="A3107" t="s">
        <v>4106</v>
      </c>
      <c r="B3107" s="5">
        <v>45683</v>
      </c>
      <c r="C3107" s="5" t="str">
        <f>IF(Orders_CLEAN[[#This Row],[Quantity]]="", "Quantity Error!", "Q"&amp;ROUNDUP(MONTH(Orders_CLEAN[[#This Row],[OrderDate]])/3,0))</f>
        <v>Q1</v>
      </c>
      <c r="D3107" t="s">
        <v>303</v>
      </c>
      <c r="E3107" t="str">
        <f>_xlfn.XLOOKUP(Orders_CLEAN[[#This Row],[CustomerID]],Customers[CustomerID],Customers[CustomerName])</f>
        <v>Chantelle Pretorius</v>
      </c>
      <c r="F3107" t="s">
        <v>100</v>
      </c>
      <c r="G3107" t="str">
        <f>_xlfn.XLOOKUP(Orders_CLEAN[[#This Row],[ProductID]],Products[ProductID],Products[ProductName])</f>
        <v>Printers Model 1</v>
      </c>
      <c r="H3107" t="str">
        <f>_xlfn.XLOOKUP(Orders_CLEAN[[#This Row],[ProductName]],Products[ProductName],Products[Category])</f>
        <v>Technology</v>
      </c>
      <c r="I3107" s="6">
        <f>_xlfn.XLOOKUP(Orders_CLEAN[[#This Row],[ProductID]],Products[ProductID],Products[Cost])</f>
        <v>595.79999999999995</v>
      </c>
      <c r="J3107">
        <v>11</v>
      </c>
      <c r="K3107" s="6">
        <v>1280.18</v>
      </c>
      <c r="L3107" s="7">
        <v>0.05</v>
      </c>
      <c r="M3107" t="s">
        <v>13</v>
      </c>
      <c r="N3107" t="s">
        <v>14</v>
      </c>
      <c r="O3107" t="str">
        <f>_xlfn.XLOOKUP(Orders_CLEAN[[#This Row],[Region]],Region_lookup[RegionCode],Region_lookup[RegionName])</f>
        <v>Western Cape</v>
      </c>
      <c r="P3107" t="s">
        <v>82</v>
      </c>
      <c r="Q3107" t="str">
        <f>_xlfn.XLOOKUP(Orders_CLEAN[[#This Row],[EmployeeID]],Employees[EmployeeID],Employees[EmployeeName])</f>
        <v>Thabo Pretorius</v>
      </c>
      <c r="R3107" s="8">
        <f>Orders_CLEAN[[#This Row],[Quantity]]*Orders_CLEAN[[#This Row],[UnitPrice]]*(1-Orders_CLEAN[[#This Row],[Discount]])</f>
        <v>13377.881000000001</v>
      </c>
      <c r="S3107" s="8">
        <f>Orders_CLEAN[[#This Row],[Cost]]*Orders_CLEAN[[#This Row],[Quantity]]</f>
        <v>6553.7999999999993</v>
      </c>
      <c r="T3107" s="8">
        <f>Orders_CLEAN[[#This Row],[LineTotal]]-Orders_CLEAN[[#This Row],[LineCost]]</f>
        <v>6824.0810000000019</v>
      </c>
      <c r="U3107" s="8" t="str">
        <f>IFERROR(IF(Orders_CLEAN[[#This Row],[Profit]]/Orders_CLEAN[[#This Row],[LineTotal]]&gt;0.3, "High", IF(Orders_CLEAN[[#This Row],[Profit]]/Orders_CLEAN[[#This Row],[LineTotal]]&gt;=0.15, "Medium", "Low")), "Quantity Error!")</f>
        <v>High</v>
      </c>
      <c r="V3107" s="8" t="str">
        <f>IF(COUNTIF(Returns[OrderID], Orders_CLEAN[[#This Row],[OrderID]])&gt;0, "Yes", "No")</f>
        <v>No</v>
      </c>
      <c r="W3107" s="19">
        <f>IF(Orders_CLEAN[[#This Row],[Returned]]="Yes",1,0)</f>
        <v>0</v>
      </c>
    </row>
    <row r="3108" spans="1:23" x14ac:dyDescent="0.2">
      <c r="A3108" t="s">
        <v>4107</v>
      </c>
      <c r="B3108" s="5">
        <v>45593</v>
      </c>
      <c r="C3108" s="5" t="str">
        <f>IF(Orders_CLEAN[[#This Row],[Quantity]]="", "Quantity Error!", "Q"&amp;ROUNDUP(MONTH(Orders_CLEAN[[#This Row],[OrderDate]])/3,0))</f>
        <v>Q4</v>
      </c>
      <c r="D3108" t="s">
        <v>138</v>
      </c>
      <c r="E3108" t="str">
        <f>_xlfn.XLOOKUP(Orders_CLEAN[[#This Row],[CustomerID]],Customers[CustomerID],Customers[CustomerName])</f>
        <v>Nomsa Coetzee</v>
      </c>
      <c r="F3108" t="s">
        <v>104</v>
      </c>
      <c r="G3108" t="str">
        <f>_xlfn.XLOOKUP(Orders_CLEAN[[#This Row],[ProductID]],Products[ProductID],Products[ProductName])</f>
        <v>Envelopes Model 4</v>
      </c>
      <c r="H3108" t="str">
        <f>_xlfn.XLOOKUP(Orders_CLEAN[[#This Row],[ProductName]],Products[ProductName],Products[Category])</f>
        <v>Office Supplies</v>
      </c>
      <c r="I3108" s="6">
        <f>_xlfn.XLOOKUP(Orders_CLEAN[[#This Row],[ProductID]],Products[ProductID],Products[Cost])</f>
        <v>777.33</v>
      </c>
      <c r="J3108">
        <v>3</v>
      </c>
      <c r="K3108" s="6">
        <v>1363.68</v>
      </c>
      <c r="L3108" s="7">
        <v>0</v>
      </c>
      <c r="M3108" t="s">
        <v>36</v>
      </c>
      <c r="N3108" t="s">
        <v>21</v>
      </c>
      <c r="O3108" t="str">
        <f>_xlfn.XLOOKUP(Orders_CLEAN[[#This Row],[Region]],Region_lookup[RegionCode],Region_lookup[RegionName])</f>
        <v>KwaZulu-Natal</v>
      </c>
      <c r="P3108" t="s">
        <v>97</v>
      </c>
      <c r="Q3108" t="str">
        <f>_xlfn.XLOOKUP(Orders_CLEAN[[#This Row],[EmployeeID]],Employees[EmployeeID],Employees[EmployeeName])</f>
        <v>Bongani Sithole</v>
      </c>
      <c r="R3108" s="8">
        <f>Orders_CLEAN[[#This Row],[Quantity]]*Orders_CLEAN[[#This Row],[UnitPrice]]*(1-Orders_CLEAN[[#This Row],[Discount]])</f>
        <v>4091.04</v>
      </c>
      <c r="S3108" s="8">
        <f>Orders_CLEAN[[#This Row],[Cost]]*Orders_CLEAN[[#This Row],[Quantity]]</f>
        <v>2331.9900000000002</v>
      </c>
      <c r="T3108" s="8">
        <f>Orders_CLEAN[[#This Row],[LineTotal]]-Orders_CLEAN[[#This Row],[LineCost]]</f>
        <v>1759.0499999999997</v>
      </c>
      <c r="U3108" s="8" t="str">
        <f>IFERROR(IF(Orders_CLEAN[[#This Row],[Profit]]/Orders_CLEAN[[#This Row],[LineTotal]]&gt;0.3, "High", IF(Orders_CLEAN[[#This Row],[Profit]]/Orders_CLEAN[[#This Row],[LineTotal]]&gt;=0.15, "Medium", "Low")), "Quantity Error!")</f>
        <v>High</v>
      </c>
      <c r="V3108" s="8" t="str">
        <f>IF(COUNTIF(Returns[OrderID], Orders_CLEAN[[#This Row],[OrderID]])&gt;0, "Yes", "No")</f>
        <v>No</v>
      </c>
      <c r="W3108" s="19">
        <f>IF(Orders_CLEAN[[#This Row],[Returned]]="Yes",1,0)</f>
        <v>0</v>
      </c>
    </row>
    <row r="3109" spans="1:23" x14ac:dyDescent="0.2">
      <c r="A3109" t="s">
        <v>4108</v>
      </c>
      <c r="B3109" s="5">
        <v>45578</v>
      </c>
      <c r="C3109" s="5" t="str">
        <f>IF(Orders_CLEAN[[#This Row],[Quantity]]="", "Quantity Error!", "Q"&amp;ROUNDUP(MONTH(Orders_CLEAN[[#This Row],[OrderDate]])/3,0))</f>
        <v>Q4</v>
      </c>
      <c r="D3109" t="s">
        <v>567</v>
      </c>
      <c r="E3109" t="str">
        <f>_xlfn.XLOOKUP(Orders_CLEAN[[#This Row],[CustomerID]],Customers[CustomerID],Customers[CustomerName])</f>
        <v>Johan Ndlovu</v>
      </c>
      <c r="F3109" t="s">
        <v>12</v>
      </c>
      <c r="G3109" t="str">
        <f>_xlfn.XLOOKUP(Orders_CLEAN[[#This Row],[ProductID]],Products[ProductID],Products[ProductName])</f>
        <v>Printers Model 3</v>
      </c>
      <c r="H3109" t="str">
        <f>_xlfn.XLOOKUP(Orders_CLEAN[[#This Row],[ProductName]],Products[ProductName],Products[Category])</f>
        <v>Technology</v>
      </c>
      <c r="I3109" s="6">
        <f>_xlfn.XLOOKUP(Orders_CLEAN[[#This Row],[ProductID]],Products[ProductID],Products[Cost])</f>
        <v>127.85</v>
      </c>
      <c r="J3109">
        <v>7</v>
      </c>
      <c r="K3109" s="6">
        <v>210.2</v>
      </c>
      <c r="L3109" s="7">
        <v>0</v>
      </c>
      <c r="M3109" t="s">
        <v>27</v>
      </c>
      <c r="N3109" t="s">
        <v>14</v>
      </c>
      <c r="O3109" t="str">
        <f>_xlfn.XLOOKUP(Orders_CLEAN[[#This Row],[Region]],Region_lookup[RegionCode],Region_lookup[RegionName])</f>
        <v>Western Cape</v>
      </c>
      <c r="P3109" t="s">
        <v>82</v>
      </c>
      <c r="Q3109" t="str">
        <f>_xlfn.XLOOKUP(Orders_CLEAN[[#This Row],[EmployeeID]],Employees[EmployeeID],Employees[EmployeeName])</f>
        <v>Thabo Pretorius</v>
      </c>
      <c r="R3109" s="8">
        <f>Orders_CLEAN[[#This Row],[Quantity]]*Orders_CLEAN[[#This Row],[UnitPrice]]*(1-Orders_CLEAN[[#This Row],[Discount]])</f>
        <v>1471.3999999999999</v>
      </c>
      <c r="S3109" s="8">
        <f>Orders_CLEAN[[#This Row],[Cost]]*Orders_CLEAN[[#This Row],[Quantity]]</f>
        <v>894.94999999999993</v>
      </c>
      <c r="T3109" s="8">
        <f>Orders_CLEAN[[#This Row],[LineTotal]]-Orders_CLEAN[[#This Row],[LineCost]]</f>
        <v>576.44999999999993</v>
      </c>
      <c r="U3109" s="8" t="str">
        <f>IFERROR(IF(Orders_CLEAN[[#This Row],[Profit]]/Orders_CLEAN[[#This Row],[LineTotal]]&gt;0.3, "High", IF(Orders_CLEAN[[#This Row],[Profit]]/Orders_CLEAN[[#This Row],[LineTotal]]&gt;=0.15, "Medium", "Low")), "Quantity Error!")</f>
        <v>High</v>
      </c>
      <c r="V3109" s="8" t="str">
        <f>IF(COUNTIF(Returns[OrderID], Orders_CLEAN[[#This Row],[OrderID]])&gt;0, "Yes", "No")</f>
        <v>No</v>
      </c>
      <c r="W3109" s="19">
        <f>IF(Orders_CLEAN[[#This Row],[Returned]]="Yes",1,0)</f>
        <v>0</v>
      </c>
    </row>
    <row r="3110" spans="1:23" x14ac:dyDescent="0.2">
      <c r="A3110" t="s">
        <v>4110</v>
      </c>
      <c r="B3110" s="5">
        <v>45419</v>
      </c>
      <c r="C3110" s="5" t="str">
        <f>IF(Orders_CLEAN[[#This Row],[Quantity]]="", "Quantity Error!", "Q"&amp;ROUNDUP(MONTH(Orders_CLEAN[[#This Row],[OrderDate]])/3,0))</f>
        <v>Q2</v>
      </c>
      <c r="D3110" t="s">
        <v>904</v>
      </c>
      <c r="E3110" t="str">
        <f>_xlfn.XLOOKUP(Orders_CLEAN[[#This Row],[CustomerID]],Customers[CustomerID],Customers[CustomerName])</f>
        <v>Elmarie Pretorius</v>
      </c>
      <c r="F3110" t="s">
        <v>55</v>
      </c>
      <c r="G3110" t="str">
        <f>_xlfn.XLOOKUP(Orders_CLEAN[[#This Row],[ProductID]],Products[ProductID],Products[ProductName])</f>
        <v>Paper Model 3</v>
      </c>
      <c r="H3110" t="str">
        <f>_xlfn.XLOOKUP(Orders_CLEAN[[#This Row],[ProductName]],Products[ProductName],Products[Category])</f>
        <v>Office Supplies</v>
      </c>
      <c r="I3110" s="6">
        <f>_xlfn.XLOOKUP(Orders_CLEAN[[#This Row],[ProductID]],Products[ProductID],Products[Cost])</f>
        <v>239.71</v>
      </c>
      <c r="J3110">
        <v>1</v>
      </c>
      <c r="K3110" s="6">
        <v>522.34</v>
      </c>
      <c r="L3110" s="7">
        <v>0</v>
      </c>
      <c r="M3110" t="s">
        <v>13</v>
      </c>
      <c r="N3110" t="s">
        <v>21</v>
      </c>
      <c r="O3110" t="str">
        <f>_xlfn.XLOOKUP(Orders_CLEAN[[#This Row],[Region]],Region_lookup[RegionCode],Region_lookup[RegionName])</f>
        <v>KwaZulu-Natal</v>
      </c>
      <c r="P3110" t="s">
        <v>22</v>
      </c>
      <c r="Q3110" t="str">
        <f>_xlfn.XLOOKUP(Orders_CLEAN[[#This Row],[EmployeeID]],Employees[EmployeeID],Employees[EmployeeName])</f>
        <v>Thabo Le Roux</v>
      </c>
      <c r="R3110" s="8">
        <f>Orders_CLEAN[[#This Row],[Quantity]]*Orders_CLEAN[[#This Row],[UnitPrice]]*(1-Orders_CLEAN[[#This Row],[Discount]])</f>
        <v>522.34</v>
      </c>
      <c r="S3110" s="8">
        <f>Orders_CLEAN[[#This Row],[Cost]]*Orders_CLEAN[[#This Row],[Quantity]]</f>
        <v>239.71</v>
      </c>
      <c r="T3110" s="8">
        <f>Orders_CLEAN[[#This Row],[LineTotal]]-Orders_CLEAN[[#This Row],[LineCost]]</f>
        <v>282.63</v>
      </c>
      <c r="U3110" s="8" t="str">
        <f>IFERROR(IF(Orders_CLEAN[[#This Row],[Profit]]/Orders_CLEAN[[#This Row],[LineTotal]]&gt;0.3, "High", IF(Orders_CLEAN[[#This Row],[Profit]]/Orders_CLEAN[[#This Row],[LineTotal]]&gt;=0.15, "Medium", "Low")), "Quantity Error!")</f>
        <v>High</v>
      </c>
      <c r="V3110" s="8" t="str">
        <f>IF(COUNTIF(Returns[OrderID], Orders_CLEAN[[#This Row],[OrderID]])&gt;0, "Yes", "No")</f>
        <v>Yes</v>
      </c>
      <c r="W3110" s="19">
        <f>IF(Orders_CLEAN[[#This Row],[Returned]]="Yes",1,0)</f>
        <v>1</v>
      </c>
    </row>
    <row r="3111" spans="1:23" x14ac:dyDescent="0.2">
      <c r="A3111" t="s">
        <v>4112</v>
      </c>
      <c r="B3111" s="5">
        <v>45761</v>
      </c>
      <c r="C3111" s="5" t="str">
        <f>IF(Orders_CLEAN[[#This Row],[Quantity]]="", "Quantity Error!", "Q"&amp;ROUNDUP(MONTH(Orders_CLEAN[[#This Row],[OrderDate]])/3,0))</f>
        <v>Q2</v>
      </c>
      <c r="D3111" t="s">
        <v>428</v>
      </c>
      <c r="E3111" t="str">
        <f>_xlfn.XLOOKUP(Orders_CLEAN[[#This Row],[CustomerID]],Customers[CustomerID],Customers[CustomerName])</f>
        <v>Chantelle Steyn</v>
      </c>
      <c r="F3111" t="s">
        <v>297</v>
      </c>
      <c r="G3111" t="str">
        <f>_xlfn.XLOOKUP(Orders_CLEAN[[#This Row],[ProductID]],Products[ProductID],Products[ProductName])</f>
        <v>Laptops Model 2</v>
      </c>
      <c r="H3111" t="str">
        <f>_xlfn.XLOOKUP(Orders_CLEAN[[#This Row],[ProductName]],Products[ProductName],Products[Category])</f>
        <v>Technology</v>
      </c>
      <c r="I3111" s="6">
        <f>_xlfn.XLOOKUP(Orders_CLEAN[[#This Row],[ProductID]],Products[ProductID],Products[Cost])</f>
        <v>55.26</v>
      </c>
      <c r="J3111">
        <v>2</v>
      </c>
      <c r="K3111" s="6">
        <v>112.32</v>
      </c>
      <c r="L3111" s="7">
        <v>0</v>
      </c>
      <c r="M3111" t="s">
        <v>36</v>
      </c>
      <c r="N3111" t="s">
        <v>14</v>
      </c>
      <c r="O3111" t="str">
        <f>_xlfn.XLOOKUP(Orders_CLEAN[[#This Row],[Region]],Region_lookup[RegionCode],Region_lookup[RegionName])</f>
        <v>Western Cape</v>
      </c>
      <c r="P3111" t="s">
        <v>82</v>
      </c>
      <c r="Q3111" t="str">
        <f>_xlfn.XLOOKUP(Orders_CLEAN[[#This Row],[EmployeeID]],Employees[EmployeeID],Employees[EmployeeName])</f>
        <v>Thabo Pretorius</v>
      </c>
      <c r="R3111" s="8">
        <f>Orders_CLEAN[[#This Row],[Quantity]]*Orders_CLEAN[[#This Row],[UnitPrice]]*(1-Orders_CLEAN[[#This Row],[Discount]])</f>
        <v>224.64</v>
      </c>
      <c r="S3111" s="8">
        <f>Orders_CLEAN[[#This Row],[Cost]]*Orders_CLEAN[[#This Row],[Quantity]]</f>
        <v>110.52</v>
      </c>
      <c r="T3111" s="8">
        <f>Orders_CLEAN[[#This Row],[LineTotal]]-Orders_CLEAN[[#This Row],[LineCost]]</f>
        <v>114.11999999999999</v>
      </c>
      <c r="U3111" s="8" t="str">
        <f>IFERROR(IF(Orders_CLEAN[[#This Row],[Profit]]/Orders_CLEAN[[#This Row],[LineTotal]]&gt;0.3, "High", IF(Orders_CLEAN[[#This Row],[Profit]]/Orders_CLEAN[[#This Row],[LineTotal]]&gt;=0.15, "Medium", "Low")), "Quantity Error!")</f>
        <v>High</v>
      </c>
      <c r="V3111" s="8" t="str">
        <f>IF(COUNTIF(Returns[OrderID], Orders_CLEAN[[#This Row],[OrderID]])&gt;0, "Yes", "No")</f>
        <v>No</v>
      </c>
      <c r="W3111" s="19">
        <f>IF(Orders_CLEAN[[#This Row],[Returned]]="Yes",1,0)</f>
        <v>0</v>
      </c>
    </row>
    <row r="3112" spans="1:23" x14ac:dyDescent="0.2">
      <c r="A3112" t="s">
        <v>4113</v>
      </c>
      <c r="B3112" s="5">
        <v>45520</v>
      </c>
      <c r="C3112" s="5" t="str">
        <f>IF(Orders_CLEAN[[#This Row],[Quantity]]="", "Quantity Error!", "Q"&amp;ROUNDUP(MONTH(Orders_CLEAN[[#This Row],[OrderDate]])/3,0))</f>
        <v>Q3</v>
      </c>
      <c r="D3112" t="s">
        <v>113</v>
      </c>
      <c r="E3112" t="str">
        <f>_xlfn.XLOOKUP(Orders_CLEAN[[#This Row],[CustomerID]],Customers[CustomerID],Customers[CustomerName])</f>
        <v>Johan Van Der Merwe</v>
      </c>
      <c r="F3112" t="s">
        <v>537</v>
      </c>
      <c r="G3112" t="str">
        <f>_xlfn.XLOOKUP(Orders_CLEAN[[#This Row],[ProductID]],Products[ProductID],Products[ProductName])</f>
        <v>Desks Model 4</v>
      </c>
      <c r="H3112" t="str">
        <f>_xlfn.XLOOKUP(Orders_CLEAN[[#This Row],[ProductName]],Products[ProductName],Products[Category])</f>
        <v>Furniture</v>
      </c>
      <c r="I3112" s="6">
        <f>_xlfn.XLOOKUP(Orders_CLEAN[[#This Row],[ProductID]],Products[ProductID],Products[Cost])</f>
        <v>598.51</v>
      </c>
      <c r="J3112">
        <v>9</v>
      </c>
      <c r="K3112" s="6">
        <v>940.73</v>
      </c>
      <c r="L3112" s="7">
        <v>0</v>
      </c>
      <c r="M3112" t="s">
        <v>62</v>
      </c>
      <c r="N3112" t="s">
        <v>14</v>
      </c>
      <c r="O3112" t="str">
        <f>_xlfn.XLOOKUP(Orders_CLEAN[[#This Row],[Region]],Region_lookup[RegionCode],Region_lookup[RegionName])</f>
        <v>Western Cape</v>
      </c>
      <c r="P3112" t="s">
        <v>93</v>
      </c>
      <c r="Q3112" t="str">
        <f>_xlfn.XLOOKUP(Orders_CLEAN[[#This Row],[EmployeeID]],Employees[EmployeeID],Employees[EmployeeName])</f>
        <v>Anja Zulu</v>
      </c>
      <c r="R3112" s="8">
        <f>Orders_CLEAN[[#This Row],[Quantity]]*Orders_CLEAN[[#This Row],[UnitPrice]]*(1-Orders_CLEAN[[#This Row],[Discount]])</f>
        <v>8466.57</v>
      </c>
      <c r="S3112" s="8">
        <f>Orders_CLEAN[[#This Row],[Cost]]*Orders_CLEAN[[#This Row],[Quantity]]</f>
        <v>5386.59</v>
      </c>
      <c r="T3112" s="8">
        <f>Orders_CLEAN[[#This Row],[LineTotal]]-Orders_CLEAN[[#This Row],[LineCost]]</f>
        <v>3079.9799999999996</v>
      </c>
      <c r="U3112" s="8" t="str">
        <f>IFERROR(IF(Orders_CLEAN[[#This Row],[Profit]]/Orders_CLEAN[[#This Row],[LineTotal]]&gt;0.3, "High", IF(Orders_CLEAN[[#This Row],[Profit]]/Orders_CLEAN[[#This Row],[LineTotal]]&gt;=0.15, "Medium", "Low")), "Quantity Error!")</f>
        <v>High</v>
      </c>
      <c r="V3112" s="8" t="str">
        <f>IF(COUNTIF(Returns[OrderID], Orders_CLEAN[[#This Row],[OrderID]])&gt;0, "Yes", "No")</f>
        <v>No</v>
      </c>
      <c r="W3112" s="19">
        <f>IF(Orders_CLEAN[[#This Row],[Returned]]="Yes",1,0)</f>
        <v>0</v>
      </c>
    </row>
    <row r="3113" spans="1:23" x14ac:dyDescent="0.2">
      <c r="A3113" t="s">
        <v>4114</v>
      </c>
      <c r="B3113" s="5">
        <v>45590</v>
      </c>
      <c r="C3113" s="5" t="str">
        <f>IF(Orders_CLEAN[[#This Row],[Quantity]]="", "Quantity Error!", "Q"&amp;ROUNDUP(MONTH(Orders_CLEAN[[#This Row],[OrderDate]])/3,0))</f>
        <v>Q4</v>
      </c>
      <c r="D3113" t="s">
        <v>510</v>
      </c>
      <c r="E3113" t="str">
        <f>_xlfn.XLOOKUP(Orders_CLEAN[[#This Row],[CustomerID]],Customers[CustomerID],Customers[CustomerName])</f>
        <v>Anja Sithole</v>
      </c>
      <c r="F3113" t="s">
        <v>162</v>
      </c>
      <c r="G3113" t="str">
        <f>_xlfn.XLOOKUP(Orders_CLEAN[[#This Row],[ProductID]],Products[ProductID],Products[ProductName])</f>
        <v>Chairs Model 1</v>
      </c>
      <c r="H3113" t="str">
        <f>_xlfn.XLOOKUP(Orders_CLEAN[[#This Row],[ProductName]],Products[ProductName],Products[Category])</f>
        <v>Furniture</v>
      </c>
      <c r="I3113" s="6">
        <f>_xlfn.XLOOKUP(Orders_CLEAN[[#This Row],[ProductID]],Products[ProductID],Products[Cost])</f>
        <v>96.56</v>
      </c>
      <c r="J3113">
        <v>7</v>
      </c>
      <c r="K3113" s="6">
        <v>209.03</v>
      </c>
      <c r="L3113" s="7">
        <v>0.05</v>
      </c>
      <c r="M3113" t="s">
        <v>13</v>
      </c>
      <c r="N3113" t="s">
        <v>47</v>
      </c>
      <c r="O3113" t="str">
        <f>_xlfn.XLOOKUP(Orders_CLEAN[[#This Row],[Region]],Region_lookup[RegionCode],Region_lookup[RegionName])</f>
        <v>Eastern Cape</v>
      </c>
      <c r="P3113" t="s">
        <v>58</v>
      </c>
      <c r="Q3113" t="str">
        <f>_xlfn.XLOOKUP(Orders_CLEAN[[#This Row],[EmployeeID]],Employees[EmployeeID],Employees[EmployeeName])</f>
        <v>Palesa Steyn</v>
      </c>
      <c r="R3113" s="8">
        <f>Orders_CLEAN[[#This Row],[Quantity]]*Orders_CLEAN[[#This Row],[UnitPrice]]*(1-Orders_CLEAN[[#This Row],[Discount]])</f>
        <v>1390.0495000000001</v>
      </c>
      <c r="S3113" s="8">
        <f>Orders_CLEAN[[#This Row],[Cost]]*Orders_CLEAN[[#This Row],[Quantity]]</f>
        <v>675.92000000000007</v>
      </c>
      <c r="T3113" s="8">
        <f>Orders_CLEAN[[#This Row],[LineTotal]]-Orders_CLEAN[[#This Row],[LineCost]]</f>
        <v>714.12950000000001</v>
      </c>
      <c r="U3113" s="8" t="str">
        <f>IFERROR(IF(Orders_CLEAN[[#This Row],[Profit]]/Orders_CLEAN[[#This Row],[LineTotal]]&gt;0.3, "High", IF(Orders_CLEAN[[#This Row],[Profit]]/Orders_CLEAN[[#This Row],[LineTotal]]&gt;=0.15, "Medium", "Low")), "Quantity Error!")</f>
        <v>High</v>
      </c>
      <c r="V3113" s="8" t="str">
        <f>IF(COUNTIF(Returns[OrderID], Orders_CLEAN[[#This Row],[OrderID]])&gt;0, "Yes", "No")</f>
        <v>No</v>
      </c>
      <c r="W3113" s="19">
        <f>IF(Orders_CLEAN[[#This Row],[Returned]]="Yes",1,0)</f>
        <v>0</v>
      </c>
    </row>
    <row r="3114" spans="1:23" x14ac:dyDescent="0.2">
      <c r="A3114" t="s">
        <v>4115</v>
      </c>
      <c r="B3114" s="5">
        <v>45809</v>
      </c>
      <c r="C3114" s="5" t="str">
        <f>IF(Orders_CLEAN[[#This Row],[Quantity]]="", "Quantity Error!", "Q"&amp;ROUNDUP(MONTH(Orders_CLEAN[[#This Row],[OrderDate]])/3,0))</f>
        <v>Q2</v>
      </c>
      <c r="D3114" t="s">
        <v>846</v>
      </c>
      <c r="E3114" t="str">
        <f>_xlfn.XLOOKUP(Orders_CLEAN[[#This Row],[CustomerID]],Customers[CustomerID],Customers[CustomerName])</f>
        <v>Kagiso Nkosi</v>
      </c>
      <c r="F3114" t="s">
        <v>269</v>
      </c>
      <c r="G3114" t="str">
        <f>_xlfn.XLOOKUP(Orders_CLEAN[[#This Row],[ProductID]],Products[ProductID],Products[ProductName])</f>
        <v>Binders Model 1</v>
      </c>
      <c r="H3114" t="str">
        <f>_xlfn.XLOOKUP(Orders_CLEAN[[#This Row],[ProductName]],Products[ProductName],Products[Category])</f>
        <v>Office Supplies</v>
      </c>
      <c r="I3114" s="6">
        <f>_xlfn.XLOOKUP(Orders_CLEAN[[#This Row],[ProductID]],Products[ProductID],Products[Cost])</f>
        <v>454.91</v>
      </c>
      <c r="J3114">
        <v>8</v>
      </c>
      <c r="K3114" s="6">
        <v>865.02</v>
      </c>
      <c r="L3114" s="7">
        <v>0.2</v>
      </c>
      <c r="M3114" t="s">
        <v>27</v>
      </c>
      <c r="N3114" t="s">
        <v>14</v>
      </c>
      <c r="O3114" t="str">
        <f>_xlfn.XLOOKUP(Orders_CLEAN[[#This Row],[Region]],Region_lookup[RegionCode],Region_lookup[RegionName])</f>
        <v>Western Cape</v>
      </c>
      <c r="P3114" t="s">
        <v>15</v>
      </c>
      <c r="Q3114" t="str">
        <f>_xlfn.XLOOKUP(Orders_CLEAN[[#This Row],[EmployeeID]],Employees[EmployeeID],Employees[EmployeeName])</f>
        <v>Anja Fourie</v>
      </c>
      <c r="R3114" s="8">
        <f>Orders_CLEAN[[#This Row],[Quantity]]*Orders_CLEAN[[#This Row],[UnitPrice]]*(1-Orders_CLEAN[[#This Row],[Discount]])</f>
        <v>5536.1280000000006</v>
      </c>
      <c r="S3114" s="8">
        <f>Orders_CLEAN[[#This Row],[Cost]]*Orders_CLEAN[[#This Row],[Quantity]]</f>
        <v>3639.28</v>
      </c>
      <c r="T3114" s="8">
        <f>Orders_CLEAN[[#This Row],[LineTotal]]-Orders_CLEAN[[#This Row],[LineCost]]</f>
        <v>1896.8480000000004</v>
      </c>
      <c r="U3114" s="8" t="str">
        <f>IFERROR(IF(Orders_CLEAN[[#This Row],[Profit]]/Orders_CLEAN[[#This Row],[LineTotal]]&gt;0.3, "High", IF(Orders_CLEAN[[#This Row],[Profit]]/Orders_CLEAN[[#This Row],[LineTotal]]&gt;=0.15, "Medium", "Low")), "Quantity Error!")</f>
        <v>High</v>
      </c>
      <c r="V3114" s="8" t="str">
        <f>IF(COUNTIF(Returns[OrderID], Orders_CLEAN[[#This Row],[OrderID]])&gt;0, "Yes", "No")</f>
        <v>No</v>
      </c>
      <c r="W3114" s="19">
        <f>IF(Orders_CLEAN[[#This Row],[Returned]]="Yes",1,0)</f>
        <v>0</v>
      </c>
    </row>
    <row r="3115" spans="1:23" x14ac:dyDescent="0.2">
      <c r="A3115" t="s">
        <v>4116</v>
      </c>
      <c r="B3115" s="5">
        <v>45601</v>
      </c>
      <c r="C3115" s="5" t="str">
        <f>IF(Orders_CLEAN[[#This Row],[Quantity]]="", "Quantity Error!", "Q"&amp;ROUNDUP(MONTH(Orders_CLEAN[[#This Row],[OrderDate]])/3,0))</f>
        <v>Q4</v>
      </c>
      <c r="D3115" t="s">
        <v>285</v>
      </c>
      <c r="E3115" t="str">
        <f>_xlfn.XLOOKUP(Orders_CLEAN[[#This Row],[CustomerID]],Customers[CustomerID],Customers[CustomerName])</f>
        <v>Francois Fourie</v>
      </c>
      <c r="F3115" t="s">
        <v>329</v>
      </c>
      <c r="G3115" t="str">
        <f>_xlfn.XLOOKUP(Orders_CLEAN[[#This Row],[ProductID]],Products[ProductID],Products[ProductName])</f>
        <v>Chairs Model 3</v>
      </c>
      <c r="H3115" t="str">
        <f>_xlfn.XLOOKUP(Orders_CLEAN[[#This Row],[ProductName]],Products[ProductName],Products[Category])</f>
        <v>Furniture</v>
      </c>
      <c r="I3115" s="6">
        <f>_xlfn.XLOOKUP(Orders_CLEAN[[#This Row],[ProductID]],Products[ProductID],Products[Cost])</f>
        <v>688.81</v>
      </c>
      <c r="J3115">
        <v>12</v>
      </c>
      <c r="K3115" s="6">
        <v>1334.92</v>
      </c>
      <c r="L3115" s="7">
        <v>0</v>
      </c>
      <c r="M3115" t="s">
        <v>36</v>
      </c>
      <c r="N3115" t="s">
        <v>31</v>
      </c>
      <c r="O3115" t="str">
        <f>_xlfn.XLOOKUP(Orders_CLEAN[[#This Row],[Region]],Region_lookup[RegionCode],Region_lookup[RegionName])</f>
        <v>Gauteng</v>
      </c>
      <c r="P3115" t="s">
        <v>32</v>
      </c>
      <c r="Q3115" t="str">
        <f>_xlfn.XLOOKUP(Orders_CLEAN[[#This Row],[EmployeeID]],Employees[EmployeeID],Employees[EmployeeName])</f>
        <v>Nomvula Mokoena</v>
      </c>
      <c r="R3115" s="8">
        <f>Orders_CLEAN[[#This Row],[Quantity]]*Orders_CLEAN[[#This Row],[UnitPrice]]*(1-Orders_CLEAN[[#This Row],[Discount]])</f>
        <v>16019.04</v>
      </c>
      <c r="S3115" s="8">
        <f>Orders_CLEAN[[#This Row],[Cost]]*Orders_CLEAN[[#This Row],[Quantity]]</f>
        <v>8265.7199999999993</v>
      </c>
      <c r="T3115" s="8">
        <f>Orders_CLEAN[[#This Row],[LineTotal]]-Orders_CLEAN[[#This Row],[LineCost]]</f>
        <v>7753.3200000000015</v>
      </c>
      <c r="U3115" s="8" t="str">
        <f>IFERROR(IF(Orders_CLEAN[[#This Row],[Profit]]/Orders_CLEAN[[#This Row],[LineTotal]]&gt;0.3, "High", IF(Orders_CLEAN[[#This Row],[Profit]]/Orders_CLEAN[[#This Row],[LineTotal]]&gt;=0.15, "Medium", "Low")), "Quantity Error!")</f>
        <v>High</v>
      </c>
      <c r="V3115" s="8" t="str">
        <f>IF(COUNTIF(Returns[OrderID], Orders_CLEAN[[#This Row],[OrderID]])&gt;0, "Yes", "No")</f>
        <v>No</v>
      </c>
      <c r="W3115" s="19">
        <f>IF(Orders_CLEAN[[#This Row],[Returned]]="Yes",1,0)</f>
        <v>0</v>
      </c>
    </row>
    <row r="3116" spans="1:23" x14ac:dyDescent="0.2">
      <c r="A3116" t="s">
        <v>4117</v>
      </c>
      <c r="B3116" s="5">
        <v>45478</v>
      </c>
      <c r="C3116" s="5" t="str">
        <f>IF(Orders_CLEAN[[#This Row],[Quantity]]="", "Quantity Error!", "Q"&amp;ROUNDUP(MONTH(Orders_CLEAN[[#This Row],[OrderDate]])/3,0))</f>
        <v>Q3</v>
      </c>
      <c r="D3116" t="s">
        <v>177</v>
      </c>
      <c r="E3116" t="str">
        <f>_xlfn.XLOOKUP(Orders_CLEAN[[#This Row],[CustomerID]],Customers[CustomerID],Customers[CustomerName])</f>
        <v>Zanele Pretorius</v>
      </c>
      <c r="F3116" t="s">
        <v>365</v>
      </c>
      <c r="G3116" t="str">
        <f>_xlfn.XLOOKUP(Orders_CLEAN[[#This Row],[ProductID]],Products[ProductID],Products[ProductName])</f>
        <v>Binders Model 4</v>
      </c>
      <c r="H3116" t="str">
        <f>_xlfn.XLOOKUP(Orders_CLEAN[[#This Row],[ProductName]],Products[ProductName],Products[Category])</f>
        <v>Office Supplies</v>
      </c>
      <c r="I3116" s="6">
        <f>_xlfn.XLOOKUP(Orders_CLEAN[[#This Row],[ProductID]],Products[ProductID],Products[Cost])</f>
        <v>723.8</v>
      </c>
      <c r="J3116">
        <v>12</v>
      </c>
      <c r="K3116" s="6">
        <v>1101.54</v>
      </c>
      <c r="L3116" s="7">
        <v>0</v>
      </c>
      <c r="M3116" t="s">
        <v>27</v>
      </c>
      <c r="N3116" t="s">
        <v>14</v>
      </c>
      <c r="O3116" t="str">
        <f>_xlfn.XLOOKUP(Orders_CLEAN[[#This Row],[Region]],Region_lookup[RegionCode],Region_lookup[RegionName])</f>
        <v>Western Cape</v>
      </c>
      <c r="P3116" t="s">
        <v>93</v>
      </c>
      <c r="Q3116" t="str">
        <f>_xlfn.XLOOKUP(Orders_CLEAN[[#This Row],[EmployeeID]],Employees[EmployeeID],Employees[EmployeeName])</f>
        <v>Anja Zulu</v>
      </c>
      <c r="R3116" s="8">
        <f>Orders_CLEAN[[#This Row],[Quantity]]*Orders_CLEAN[[#This Row],[UnitPrice]]*(1-Orders_CLEAN[[#This Row],[Discount]])</f>
        <v>13218.48</v>
      </c>
      <c r="S3116" s="8">
        <f>Orders_CLEAN[[#This Row],[Cost]]*Orders_CLEAN[[#This Row],[Quantity]]</f>
        <v>8685.5999999999985</v>
      </c>
      <c r="T3116" s="8">
        <f>Orders_CLEAN[[#This Row],[LineTotal]]-Orders_CLEAN[[#This Row],[LineCost]]</f>
        <v>4532.880000000001</v>
      </c>
      <c r="U3116" s="8" t="str">
        <f>IFERROR(IF(Orders_CLEAN[[#This Row],[Profit]]/Orders_CLEAN[[#This Row],[LineTotal]]&gt;0.3, "High", IF(Orders_CLEAN[[#This Row],[Profit]]/Orders_CLEAN[[#This Row],[LineTotal]]&gt;=0.15, "Medium", "Low")), "Quantity Error!")</f>
        <v>High</v>
      </c>
      <c r="V3116" s="8" t="str">
        <f>IF(COUNTIF(Returns[OrderID], Orders_CLEAN[[#This Row],[OrderID]])&gt;0, "Yes", "No")</f>
        <v>No</v>
      </c>
      <c r="W3116" s="19">
        <f>IF(Orders_CLEAN[[#This Row],[Returned]]="Yes",1,0)</f>
        <v>0</v>
      </c>
    </row>
    <row r="3117" spans="1:23" x14ac:dyDescent="0.2">
      <c r="A3117" t="s">
        <v>4118</v>
      </c>
      <c r="B3117" s="5">
        <v>45658</v>
      </c>
      <c r="C3117" s="5" t="str">
        <f>IF(Orders_CLEAN[[#This Row],[Quantity]]="", "Quantity Error!", "Q"&amp;ROUNDUP(MONTH(Orders_CLEAN[[#This Row],[OrderDate]])/3,0))</f>
        <v>Q1</v>
      </c>
      <c r="D3117" t="s">
        <v>227</v>
      </c>
      <c r="E3117" t="str">
        <f>_xlfn.XLOOKUP(Orders_CLEAN[[#This Row],[CustomerID]],Customers[CustomerID],Customers[CustomerName])</f>
        <v>Thabo Mbatha</v>
      </c>
      <c r="F3117" t="s">
        <v>104</v>
      </c>
      <c r="G3117" t="str">
        <f>_xlfn.XLOOKUP(Orders_CLEAN[[#This Row],[ProductID]],Products[ProductID],Products[ProductName])</f>
        <v>Envelopes Model 4</v>
      </c>
      <c r="H3117" t="str">
        <f>_xlfn.XLOOKUP(Orders_CLEAN[[#This Row],[ProductName]],Products[ProductName],Products[Category])</f>
        <v>Office Supplies</v>
      </c>
      <c r="I3117" s="6">
        <f>_xlfn.XLOOKUP(Orders_CLEAN[[#This Row],[ProductID]],Products[ProductID],Products[Cost])</f>
        <v>777.33</v>
      </c>
      <c r="J3117">
        <v>2</v>
      </c>
      <c r="K3117" s="6">
        <v>1363.68</v>
      </c>
      <c r="L3117" s="7">
        <v>0.2</v>
      </c>
      <c r="M3117" t="s">
        <v>27</v>
      </c>
      <c r="N3117" t="s">
        <v>31</v>
      </c>
      <c r="O3117" t="str">
        <f>_xlfn.XLOOKUP(Orders_CLEAN[[#This Row],[Region]],Region_lookup[RegionCode],Region_lookup[RegionName])</f>
        <v>Gauteng</v>
      </c>
      <c r="P3117" t="s">
        <v>43</v>
      </c>
      <c r="Q3117" t="str">
        <f>_xlfn.XLOOKUP(Orders_CLEAN[[#This Row],[EmployeeID]],Employees[EmployeeID],Employees[EmployeeName])</f>
        <v>Thabo Dlamini</v>
      </c>
      <c r="R3117" s="8">
        <f>Orders_CLEAN[[#This Row],[Quantity]]*Orders_CLEAN[[#This Row],[UnitPrice]]*(1-Orders_CLEAN[[#This Row],[Discount]])</f>
        <v>2181.8880000000004</v>
      </c>
      <c r="S3117" s="8">
        <f>Orders_CLEAN[[#This Row],[Cost]]*Orders_CLEAN[[#This Row],[Quantity]]</f>
        <v>1554.66</v>
      </c>
      <c r="T3117" s="8">
        <f>Orders_CLEAN[[#This Row],[LineTotal]]-Orders_CLEAN[[#This Row],[LineCost]]</f>
        <v>627.22800000000029</v>
      </c>
      <c r="U3117" s="8" t="str">
        <f>IFERROR(IF(Orders_CLEAN[[#This Row],[Profit]]/Orders_CLEAN[[#This Row],[LineTotal]]&gt;0.3, "High", IF(Orders_CLEAN[[#This Row],[Profit]]/Orders_CLEAN[[#This Row],[LineTotal]]&gt;=0.15, "Medium", "Low")), "Quantity Error!")</f>
        <v>Medium</v>
      </c>
      <c r="V3117" s="8" t="str">
        <f>IF(COUNTIF(Returns[OrderID], Orders_CLEAN[[#This Row],[OrderID]])&gt;0, "Yes", "No")</f>
        <v>No</v>
      </c>
      <c r="W3117" s="19">
        <f>IF(Orders_CLEAN[[#This Row],[Returned]]="Yes",1,0)</f>
        <v>0</v>
      </c>
    </row>
    <row r="3118" spans="1:23" x14ac:dyDescent="0.2">
      <c r="A3118" t="s">
        <v>4119</v>
      </c>
      <c r="B3118" s="5">
        <v>45331</v>
      </c>
      <c r="C3118" s="5" t="str">
        <f>IF(Orders_CLEAN[[#This Row],[Quantity]]="", "Quantity Error!", "Q"&amp;ROUNDUP(MONTH(Orders_CLEAN[[#This Row],[OrderDate]])/3,0))</f>
        <v>Quantity Error!</v>
      </c>
      <c r="D3118" t="s">
        <v>448</v>
      </c>
      <c r="E3118" t="str">
        <f>_xlfn.XLOOKUP(Orders_CLEAN[[#This Row],[CustomerID]],Customers[CustomerID],Customers[CustomerName])</f>
        <v>Werner Van Der Merwe</v>
      </c>
      <c r="F3118" t="s">
        <v>61</v>
      </c>
      <c r="G3118" t="str">
        <f>_xlfn.XLOOKUP(Orders_CLEAN[[#This Row],[ProductID]],Products[ProductID],Products[ProductName])</f>
        <v>Laptops Model 4</v>
      </c>
      <c r="H3118" t="str">
        <f>_xlfn.XLOOKUP(Orders_CLEAN[[#This Row],[ProductName]],Products[ProductName],Products[Category])</f>
        <v>Technology</v>
      </c>
      <c r="I3118" s="6">
        <f>_xlfn.XLOOKUP(Orders_CLEAN[[#This Row],[ProductID]],Products[ProductID],Products[Cost])</f>
        <v>329.6</v>
      </c>
      <c r="J3118"/>
      <c r="K3118" s="6">
        <v>455.77</v>
      </c>
      <c r="L3118" s="7">
        <v>0.1</v>
      </c>
      <c r="M3118" t="s">
        <v>27</v>
      </c>
      <c r="N3118" t="s">
        <v>47</v>
      </c>
      <c r="O3118" t="str">
        <f>_xlfn.XLOOKUP(Orders_CLEAN[[#This Row],[Region]],Region_lookup[RegionCode],Region_lookup[RegionName])</f>
        <v>Eastern Cape</v>
      </c>
      <c r="P3118" t="s">
        <v>48</v>
      </c>
      <c r="Q3118" t="str">
        <f>_xlfn.XLOOKUP(Orders_CLEAN[[#This Row],[EmployeeID]],Employees[EmployeeID],Employees[EmployeeName])</f>
        <v>Sipho Ndlovu</v>
      </c>
      <c r="R3118" s="8">
        <f>Orders_CLEAN[[#This Row],[Quantity]]*Orders_CLEAN[[#This Row],[UnitPrice]]*(1-Orders_CLEAN[[#This Row],[Discount]])</f>
        <v>0</v>
      </c>
      <c r="S3118" s="8">
        <f>Orders_CLEAN[[#This Row],[Cost]]*Orders_CLEAN[[#This Row],[Quantity]]</f>
        <v>0</v>
      </c>
      <c r="T3118" s="8">
        <f>Orders_CLEAN[[#This Row],[LineTotal]]-Orders_CLEAN[[#This Row],[LineCost]]</f>
        <v>0</v>
      </c>
      <c r="U3118" s="8" t="str">
        <f>IFERROR(IF(Orders_CLEAN[[#This Row],[Profit]]/Orders_CLEAN[[#This Row],[LineTotal]]&gt;0.3, "High", IF(Orders_CLEAN[[#This Row],[Profit]]/Orders_CLEAN[[#This Row],[LineTotal]]&gt;=0.15, "Medium", "Low")), "Quantity Error!")</f>
        <v>Quantity Error!</v>
      </c>
      <c r="V3118" s="8" t="str">
        <f>IF(COUNTIF(Returns[OrderID], Orders_CLEAN[[#This Row],[OrderID]])&gt;0, "Yes", "No")</f>
        <v>No</v>
      </c>
      <c r="W3118" s="19">
        <f>IF(Orders_CLEAN[[#This Row],[Returned]]="Yes",1,0)</f>
        <v>0</v>
      </c>
    </row>
    <row r="3119" spans="1:23" x14ac:dyDescent="0.2">
      <c r="A3119" t="s">
        <v>4121</v>
      </c>
      <c r="B3119" s="5">
        <v>45761</v>
      </c>
      <c r="C3119" s="5" t="str">
        <f>IF(Orders_CLEAN[[#This Row],[Quantity]]="", "Quantity Error!", "Q"&amp;ROUNDUP(MONTH(Orders_CLEAN[[#This Row],[OrderDate]])/3,0))</f>
        <v>Q2</v>
      </c>
      <c r="D3119" t="s">
        <v>154</v>
      </c>
      <c r="E3119" t="str">
        <f>_xlfn.XLOOKUP(Orders_CLEAN[[#This Row],[CustomerID]],Customers[CustomerID],Customers[CustomerName])</f>
        <v>Nomvula Mahlangu</v>
      </c>
      <c r="F3119" t="s">
        <v>417</v>
      </c>
      <c r="G3119" t="str">
        <f>_xlfn.XLOOKUP(Orders_CLEAN[[#This Row],[ProductID]],Products[ProductID],Products[ProductName])</f>
        <v>Staplers Model 1</v>
      </c>
      <c r="H3119" t="str">
        <f>_xlfn.XLOOKUP(Orders_CLEAN[[#This Row],[ProductName]],Products[ProductName],Products[Category])</f>
        <v>Office Supplies</v>
      </c>
      <c r="I3119" s="6">
        <f>_xlfn.XLOOKUP(Orders_CLEAN[[#This Row],[ProductID]],Products[ProductID],Products[Cost])</f>
        <v>671.48</v>
      </c>
      <c r="J3119">
        <v>10</v>
      </c>
      <c r="K3119" s="6">
        <v>1240.1099999999999</v>
      </c>
      <c r="L3119" s="7">
        <v>0.2</v>
      </c>
      <c r="M3119" t="s">
        <v>13</v>
      </c>
      <c r="N3119" t="s">
        <v>31</v>
      </c>
      <c r="O3119" t="str">
        <f>_xlfn.XLOOKUP(Orders_CLEAN[[#This Row],[Region]],Region_lookup[RegionCode],Region_lookup[RegionName])</f>
        <v>Gauteng</v>
      </c>
      <c r="P3119" t="s">
        <v>32</v>
      </c>
      <c r="Q3119" t="str">
        <f>_xlfn.XLOOKUP(Orders_CLEAN[[#This Row],[EmployeeID]],Employees[EmployeeID],Employees[EmployeeName])</f>
        <v>Nomvula Mokoena</v>
      </c>
      <c r="R3119" s="8">
        <f>Orders_CLEAN[[#This Row],[Quantity]]*Orders_CLEAN[[#This Row],[UnitPrice]]*(1-Orders_CLEAN[[#This Row],[Discount]])</f>
        <v>9920.8799999999992</v>
      </c>
      <c r="S3119" s="8">
        <f>Orders_CLEAN[[#This Row],[Cost]]*Orders_CLEAN[[#This Row],[Quantity]]</f>
        <v>6714.8</v>
      </c>
      <c r="T3119" s="8">
        <f>Orders_CLEAN[[#This Row],[LineTotal]]-Orders_CLEAN[[#This Row],[LineCost]]</f>
        <v>3206.079999999999</v>
      </c>
      <c r="U3119" s="8" t="str">
        <f>IFERROR(IF(Orders_CLEAN[[#This Row],[Profit]]/Orders_CLEAN[[#This Row],[LineTotal]]&gt;0.3, "High", IF(Orders_CLEAN[[#This Row],[Profit]]/Orders_CLEAN[[#This Row],[LineTotal]]&gt;=0.15, "Medium", "Low")), "Quantity Error!")</f>
        <v>High</v>
      </c>
      <c r="V3119" s="8" t="str">
        <f>IF(COUNTIF(Returns[OrderID], Orders_CLEAN[[#This Row],[OrderID]])&gt;0, "Yes", "No")</f>
        <v>No</v>
      </c>
      <c r="W3119" s="19">
        <f>IF(Orders_CLEAN[[#This Row],[Returned]]="Yes",1,0)</f>
        <v>0</v>
      </c>
    </row>
    <row r="3120" spans="1:23" x14ac:dyDescent="0.2">
      <c r="A3120" t="s">
        <v>4122</v>
      </c>
      <c r="B3120" s="5">
        <v>45369</v>
      </c>
      <c r="C3120" s="5" t="str">
        <f>IF(Orders_CLEAN[[#This Row],[Quantity]]="", "Quantity Error!", "Q"&amp;ROUNDUP(MONTH(Orders_CLEAN[[#This Row],[OrderDate]])/3,0))</f>
        <v>Q1</v>
      </c>
      <c r="D3120" t="s">
        <v>412</v>
      </c>
      <c r="E3120" t="str">
        <f>_xlfn.XLOOKUP(Orders_CLEAN[[#This Row],[CustomerID]],Customers[CustomerID],Customers[CustomerName])</f>
        <v>Bongani Molefe</v>
      </c>
      <c r="F3120" t="s">
        <v>100</v>
      </c>
      <c r="G3120" t="str">
        <f>_xlfn.XLOOKUP(Orders_CLEAN[[#This Row],[ProductID]],Products[ProductID],Products[ProductName])</f>
        <v>Printers Model 1</v>
      </c>
      <c r="H3120" t="str">
        <f>_xlfn.XLOOKUP(Orders_CLEAN[[#This Row],[ProductName]],Products[ProductName],Products[Category])</f>
        <v>Technology</v>
      </c>
      <c r="I3120" s="6">
        <f>_xlfn.XLOOKUP(Orders_CLEAN[[#This Row],[ProductID]],Products[ProductID],Products[Cost])</f>
        <v>595.79999999999995</v>
      </c>
      <c r="J3120">
        <v>8</v>
      </c>
      <c r="K3120" s="6">
        <v>1280.18</v>
      </c>
      <c r="L3120" s="7">
        <v>0.15</v>
      </c>
      <c r="M3120" t="s">
        <v>27</v>
      </c>
      <c r="N3120" t="s">
        <v>31</v>
      </c>
      <c r="O3120" t="str">
        <f>_xlfn.XLOOKUP(Orders_CLEAN[[#This Row],[Region]],Region_lookup[RegionCode],Region_lookup[RegionName])</f>
        <v>Gauteng</v>
      </c>
      <c r="P3120" t="s">
        <v>32</v>
      </c>
      <c r="Q3120" t="str">
        <f>_xlfn.XLOOKUP(Orders_CLEAN[[#This Row],[EmployeeID]],Employees[EmployeeID],Employees[EmployeeName])</f>
        <v>Nomvula Mokoena</v>
      </c>
      <c r="R3120" s="8">
        <f>Orders_CLEAN[[#This Row],[Quantity]]*Orders_CLEAN[[#This Row],[UnitPrice]]*(1-Orders_CLEAN[[#This Row],[Discount]])</f>
        <v>8705.2240000000002</v>
      </c>
      <c r="S3120" s="8">
        <f>Orders_CLEAN[[#This Row],[Cost]]*Orders_CLEAN[[#This Row],[Quantity]]</f>
        <v>4766.3999999999996</v>
      </c>
      <c r="T3120" s="8">
        <f>Orders_CLEAN[[#This Row],[LineTotal]]-Orders_CLEAN[[#This Row],[LineCost]]</f>
        <v>3938.8240000000005</v>
      </c>
      <c r="U3120" s="8" t="str">
        <f>IFERROR(IF(Orders_CLEAN[[#This Row],[Profit]]/Orders_CLEAN[[#This Row],[LineTotal]]&gt;0.3, "High", IF(Orders_CLEAN[[#This Row],[Profit]]/Orders_CLEAN[[#This Row],[LineTotal]]&gt;=0.15, "Medium", "Low")), "Quantity Error!")</f>
        <v>High</v>
      </c>
      <c r="V3120" s="8" t="str">
        <f>IF(COUNTIF(Returns[OrderID], Orders_CLEAN[[#This Row],[OrderID]])&gt;0, "Yes", "No")</f>
        <v>No</v>
      </c>
      <c r="W3120" s="19">
        <f>IF(Orders_CLEAN[[#This Row],[Returned]]="Yes",1,0)</f>
        <v>0</v>
      </c>
    </row>
    <row r="3121" spans="1:23" x14ac:dyDescent="0.2">
      <c r="A3121" t="s">
        <v>4123</v>
      </c>
      <c r="B3121" s="5">
        <v>45489</v>
      </c>
      <c r="C3121" s="5" t="str">
        <f>IF(Orders_CLEAN[[#This Row],[Quantity]]="", "Quantity Error!", "Q"&amp;ROUNDUP(MONTH(Orders_CLEAN[[#This Row],[OrderDate]])/3,0))</f>
        <v>Q3</v>
      </c>
      <c r="D3121" t="s">
        <v>326</v>
      </c>
      <c r="E3121" t="str">
        <f>_xlfn.XLOOKUP(Orders_CLEAN[[#This Row],[CustomerID]],Customers[CustomerID],Customers[CustomerName])</f>
        <v>Nomsa Molefe</v>
      </c>
      <c r="F3121" t="s">
        <v>155</v>
      </c>
      <c r="G3121" t="str">
        <f>_xlfn.XLOOKUP(Orders_CLEAN[[#This Row],[ProductID]],Products[ProductID],Products[ProductName])</f>
        <v>Monitors Model 1</v>
      </c>
      <c r="H3121" t="str">
        <f>_xlfn.XLOOKUP(Orders_CLEAN[[#This Row],[ProductName]],Products[ProductName],Products[Category])</f>
        <v>Technology</v>
      </c>
      <c r="I3121" s="6">
        <f>_xlfn.XLOOKUP(Orders_CLEAN[[#This Row],[ProductID]],Products[ProductID],Products[Cost])</f>
        <v>757.28</v>
      </c>
      <c r="J3121">
        <v>5</v>
      </c>
      <c r="K3121" s="6">
        <v>1165.56</v>
      </c>
      <c r="L3121" s="7">
        <v>0</v>
      </c>
      <c r="M3121" t="s">
        <v>62</v>
      </c>
      <c r="N3121" t="s">
        <v>21</v>
      </c>
      <c r="O3121" t="str">
        <f>_xlfn.XLOOKUP(Orders_CLEAN[[#This Row],[Region]],Region_lookup[RegionCode],Region_lookup[RegionName])</f>
        <v>KwaZulu-Natal</v>
      </c>
      <c r="P3121" t="s">
        <v>170</v>
      </c>
      <c r="Q3121" t="str">
        <f>_xlfn.XLOOKUP(Orders_CLEAN[[#This Row],[EmployeeID]],Employees[EmployeeID],Employees[EmployeeName])</f>
        <v>Nomvula Le Roux</v>
      </c>
      <c r="R3121" s="8">
        <f>Orders_CLEAN[[#This Row],[Quantity]]*Orders_CLEAN[[#This Row],[UnitPrice]]*(1-Orders_CLEAN[[#This Row],[Discount]])</f>
        <v>5827.7999999999993</v>
      </c>
      <c r="S3121" s="8">
        <f>Orders_CLEAN[[#This Row],[Cost]]*Orders_CLEAN[[#This Row],[Quantity]]</f>
        <v>3786.3999999999996</v>
      </c>
      <c r="T3121" s="8">
        <f>Orders_CLEAN[[#This Row],[LineTotal]]-Orders_CLEAN[[#This Row],[LineCost]]</f>
        <v>2041.3999999999996</v>
      </c>
      <c r="U3121" s="8" t="str">
        <f>IFERROR(IF(Orders_CLEAN[[#This Row],[Profit]]/Orders_CLEAN[[#This Row],[LineTotal]]&gt;0.3, "High", IF(Orders_CLEAN[[#This Row],[Profit]]/Orders_CLEAN[[#This Row],[LineTotal]]&gt;=0.15, "Medium", "Low")), "Quantity Error!")</f>
        <v>High</v>
      </c>
      <c r="V3121" s="8" t="str">
        <f>IF(COUNTIF(Returns[OrderID], Orders_CLEAN[[#This Row],[OrderID]])&gt;0, "Yes", "No")</f>
        <v>No</v>
      </c>
      <c r="W3121" s="19">
        <f>IF(Orders_CLEAN[[#This Row],[Returned]]="Yes",1,0)</f>
        <v>0</v>
      </c>
    </row>
    <row r="3122" spans="1:23" x14ac:dyDescent="0.2">
      <c r="A3122" t="s">
        <v>4124</v>
      </c>
      <c r="B3122" s="5">
        <v>45590</v>
      </c>
      <c r="C3122" s="5" t="str">
        <f>IF(Orders_CLEAN[[#This Row],[Quantity]]="", "Quantity Error!", "Q"&amp;ROUNDUP(MONTH(Orders_CLEAN[[#This Row],[OrderDate]])/3,0))</f>
        <v>Q4</v>
      </c>
      <c r="D3122" t="s">
        <v>141</v>
      </c>
      <c r="E3122" t="str">
        <f>_xlfn.XLOOKUP(Orders_CLEAN[[#This Row],[CustomerID]],Customers[CustomerID],Customers[CustomerName])</f>
        <v>Anja Molefe</v>
      </c>
      <c r="F3122" t="s">
        <v>55</v>
      </c>
      <c r="G3122" t="str">
        <f>_xlfn.XLOOKUP(Orders_CLEAN[[#This Row],[ProductID]],Products[ProductID],Products[ProductName])</f>
        <v>Paper Model 3</v>
      </c>
      <c r="H3122" t="str">
        <f>_xlfn.XLOOKUP(Orders_CLEAN[[#This Row],[ProductName]],Products[ProductName],Products[Category])</f>
        <v>Office Supplies</v>
      </c>
      <c r="I3122" s="6">
        <f>_xlfn.XLOOKUP(Orders_CLEAN[[#This Row],[ProductID]],Products[ProductID],Products[Cost])</f>
        <v>239.71</v>
      </c>
      <c r="J3122">
        <v>11</v>
      </c>
      <c r="K3122" s="6">
        <v>522.34</v>
      </c>
      <c r="L3122" s="7">
        <v>0.05</v>
      </c>
      <c r="M3122" t="s">
        <v>62</v>
      </c>
      <c r="N3122" t="s">
        <v>14</v>
      </c>
      <c r="O3122" t="str">
        <f>_xlfn.XLOOKUP(Orders_CLEAN[[#This Row],[Region]],Region_lookup[RegionCode],Region_lookup[RegionName])</f>
        <v>Western Cape</v>
      </c>
      <c r="P3122" t="s">
        <v>93</v>
      </c>
      <c r="Q3122" t="str">
        <f>_xlfn.XLOOKUP(Orders_CLEAN[[#This Row],[EmployeeID]],Employees[EmployeeID],Employees[EmployeeName])</f>
        <v>Anja Zulu</v>
      </c>
      <c r="R3122" s="8">
        <f>Orders_CLEAN[[#This Row],[Quantity]]*Orders_CLEAN[[#This Row],[UnitPrice]]*(1-Orders_CLEAN[[#This Row],[Discount]])</f>
        <v>5458.4530000000004</v>
      </c>
      <c r="S3122" s="8">
        <f>Orders_CLEAN[[#This Row],[Cost]]*Orders_CLEAN[[#This Row],[Quantity]]</f>
        <v>2636.81</v>
      </c>
      <c r="T3122" s="8">
        <f>Orders_CLEAN[[#This Row],[LineTotal]]-Orders_CLEAN[[#This Row],[LineCost]]</f>
        <v>2821.6430000000005</v>
      </c>
      <c r="U3122" s="8" t="str">
        <f>IFERROR(IF(Orders_CLEAN[[#This Row],[Profit]]/Orders_CLEAN[[#This Row],[LineTotal]]&gt;0.3, "High", IF(Orders_CLEAN[[#This Row],[Profit]]/Orders_CLEAN[[#This Row],[LineTotal]]&gt;=0.15, "Medium", "Low")), "Quantity Error!")</f>
        <v>High</v>
      </c>
      <c r="V3122" s="8" t="str">
        <f>IF(COUNTIF(Returns[OrderID], Orders_CLEAN[[#This Row],[OrderID]])&gt;0, "Yes", "No")</f>
        <v>No</v>
      </c>
      <c r="W3122" s="19">
        <f>IF(Orders_CLEAN[[#This Row],[Returned]]="Yes",1,0)</f>
        <v>0</v>
      </c>
    </row>
    <row r="3123" spans="1:23" x14ac:dyDescent="0.2">
      <c r="A3123" t="s">
        <v>4125</v>
      </c>
      <c r="B3123" s="5">
        <v>45496</v>
      </c>
      <c r="C3123" s="5" t="str">
        <f>IF(Orders_CLEAN[[#This Row],[Quantity]]="", "Quantity Error!", "Q"&amp;ROUNDUP(MONTH(Orders_CLEAN[[#This Row],[OrderDate]])/3,0))</f>
        <v>Q3</v>
      </c>
      <c r="D3123" t="s">
        <v>288</v>
      </c>
      <c r="E3123" t="str">
        <f>_xlfn.XLOOKUP(Orders_CLEAN[[#This Row],[CustomerID]],Customers[CustomerID],Customers[CustomerName])</f>
        <v>Francois Pretorius</v>
      </c>
      <c r="F3123" t="s">
        <v>178</v>
      </c>
      <c r="G3123" t="str">
        <f>_xlfn.XLOOKUP(Orders_CLEAN[[#This Row],[ProductID]],Products[ProductID],Products[ProductName])</f>
        <v>Chairs Model 2</v>
      </c>
      <c r="H3123" t="str">
        <f>_xlfn.XLOOKUP(Orders_CLEAN[[#This Row],[ProductName]],Products[ProductName],Products[Category])</f>
        <v>Furniture</v>
      </c>
      <c r="I3123" s="6">
        <f>_xlfn.XLOOKUP(Orders_CLEAN[[#This Row],[ProductID]],Products[ProductID],Products[Cost])</f>
        <v>116.9</v>
      </c>
      <c r="J3123">
        <v>7</v>
      </c>
      <c r="K3123" s="6">
        <v>253.46</v>
      </c>
      <c r="L3123" s="7">
        <v>0</v>
      </c>
      <c r="M3123" t="s">
        <v>13</v>
      </c>
      <c r="N3123" t="s">
        <v>21</v>
      </c>
      <c r="O3123" t="str">
        <f>_xlfn.XLOOKUP(Orders_CLEAN[[#This Row],[Region]],Region_lookup[RegionCode],Region_lookup[RegionName])</f>
        <v>KwaZulu-Natal</v>
      </c>
      <c r="P3123" t="s">
        <v>22</v>
      </c>
      <c r="Q3123" t="str">
        <f>_xlfn.XLOOKUP(Orders_CLEAN[[#This Row],[EmployeeID]],Employees[EmployeeID],Employees[EmployeeName])</f>
        <v>Thabo Le Roux</v>
      </c>
      <c r="R3123" s="8">
        <f>Orders_CLEAN[[#This Row],[Quantity]]*Orders_CLEAN[[#This Row],[UnitPrice]]*(1-Orders_CLEAN[[#This Row],[Discount]])</f>
        <v>1774.22</v>
      </c>
      <c r="S3123" s="8">
        <f>Orders_CLEAN[[#This Row],[Cost]]*Orders_CLEAN[[#This Row],[Quantity]]</f>
        <v>818.30000000000007</v>
      </c>
      <c r="T3123" s="8">
        <f>Orders_CLEAN[[#This Row],[LineTotal]]-Orders_CLEAN[[#This Row],[LineCost]]</f>
        <v>955.92</v>
      </c>
      <c r="U3123" s="8" t="str">
        <f>IFERROR(IF(Orders_CLEAN[[#This Row],[Profit]]/Orders_CLEAN[[#This Row],[LineTotal]]&gt;0.3, "High", IF(Orders_CLEAN[[#This Row],[Profit]]/Orders_CLEAN[[#This Row],[LineTotal]]&gt;=0.15, "Medium", "Low")), "Quantity Error!")</f>
        <v>High</v>
      </c>
      <c r="V3123" s="8" t="str">
        <f>IF(COUNTIF(Returns[OrderID], Orders_CLEAN[[#This Row],[OrderID]])&gt;0, "Yes", "No")</f>
        <v>No</v>
      </c>
      <c r="W3123" s="19">
        <f>IF(Orders_CLEAN[[#This Row],[Returned]]="Yes",1,0)</f>
        <v>0</v>
      </c>
    </row>
    <row r="3124" spans="1:23" x14ac:dyDescent="0.2">
      <c r="A3124" t="s">
        <v>4126</v>
      </c>
      <c r="B3124" s="5">
        <v>45332</v>
      </c>
      <c r="C3124" s="5" t="str">
        <f>IF(Orders_CLEAN[[#This Row],[Quantity]]="", "Quantity Error!", "Q"&amp;ROUNDUP(MONTH(Orders_CLEAN[[#This Row],[OrderDate]])/3,0))</f>
        <v>Q1</v>
      </c>
      <c r="D3124" t="s">
        <v>323</v>
      </c>
      <c r="E3124" t="str">
        <f>_xlfn.XLOOKUP(Orders_CLEAN[[#This Row],[CustomerID]],Customers[CustomerID],Customers[CustomerName])</f>
        <v>Nomsa Molefe</v>
      </c>
      <c r="F3124" t="s">
        <v>136</v>
      </c>
      <c r="G3124" t="str">
        <f>_xlfn.XLOOKUP(Orders_CLEAN[[#This Row],[ProductID]],Products[ProductID],Products[ProductName])</f>
        <v>Chairs Model 4</v>
      </c>
      <c r="H3124" t="str">
        <f>_xlfn.XLOOKUP(Orders_CLEAN[[#This Row],[ProductName]],Products[ProductName],Products[Category])</f>
        <v>Furniture</v>
      </c>
      <c r="I3124" s="6">
        <f>_xlfn.XLOOKUP(Orders_CLEAN[[#This Row],[ProductID]],Products[ProductID],Products[Cost])</f>
        <v>784.05</v>
      </c>
      <c r="J3124">
        <v>11</v>
      </c>
      <c r="K3124" s="6">
        <v>1700.53</v>
      </c>
      <c r="L3124" s="7">
        <v>0.1</v>
      </c>
      <c r="M3124" t="s">
        <v>27</v>
      </c>
      <c r="N3124" t="s">
        <v>14</v>
      </c>
      <c r="O3124" t="str">
        <f>_xlfn.XLOOKUP(Orders_CLEAN[[#This Row],[Region]],Region_lookup[RegionCode],Region_lookup[RegionName])</f>
        <v>Western Cape</v>
      </c>
      <c r="P3124" t="s">
        <v>15</v>
      </c>
      <c r="Q3124" t="str">
        <f>_xlfn.XLOOKUP(Orders_CLEAN[[#This Row],[EmployeeID]],Employees[EmployeeID],Employees[EmployeeName])</f>
        <v>Anja Fourie</v>
      </c>
      <c r="R3124" s="8">
        <f>Orders_CLEAN[[#This Row],[Quantity]]*Orders_CLEAN[[#This Row],[UnitPrice]]*(1-Orders_CLEAN[[#This Row],[Discount]])</f>
        <v>16835.246999999999</v>
      </c>
      <c r="S3124" s="8">
        <f>Orders_CLEAN[[#This Row],[Cost]]*Orders_CLEAN[[#This Row],[Quantity]]</f>
        <v>8624.5499999999993</v>
      </c>
      <c r="T3124" s="8">
        <f>Orders_CLEAN[[#This Row],[LineTotal]]-Orders_CLEAN[[#This Row],[LineCost]]</f>
        <v>8210.6970000000001</v>
      </c>
      <c r="U3124" s="8" t="str">
        <f>IFERROR(IF(Orders_CLEAN[[#This Row],[Profit]]/Orders_CLEAN[[#This Row],[LineTotal]]&gt;0.3, "High", IF(Orders_CLEAN[[#This Row],[Profit]]/Orders_CLEAN[[#This Row],[LineTotal]]&gt;=0.15, "Medium", "Low")), "Quantity Error!")</f>
        <v>High</v>
      </c>
      <c r="V3124" s="8" t="str">
        <f>IF(COUNTIF(Returns[OrderID], Orders_CLEAN[[#This Row],[OrderID]])&gt;0, "Yes", "No")</f>
        <v>No</v>
      </c>
      <c r="W3124" s="19">
        <f>IF(Orders_CLEAN[[#This Row],[Returned]]="Yes",1,0)</f>
        <v>0</v>
      </c>
    </row>
    <row r="3125" spans="1:23" x14ac:dyDescent="0.2">
      <c r="A3125" t="s">
        <v>4127</v>
      </c>
      <c r="B3125" s="5">
        <v>45738</v>
      </c>
      <c r="C3125" s="5" t="str">
        <f>IF(Orders_CLEAN[[#This Row],[Quantity]]="", "Quantity Error!", "Q"&amp;ROUNDUP(MONTH(Orders_CLEAN[[#This Row],[OrderDate]])/3,0))</f>
        <v>Q1</v>
      </c>
      <c r="D3125" t="s">
        <v>381</v>
      </c>
      <c r="E3125" t="str">
        <f>_xlfn.XLOOKUP(Orders_CLEAN[[#This Row],[CustomerID]],Customers[CustomerID],Customers[CustomerName])</f>
        <v>Elmarie Fourie</v>
      </c>
      <c r="F3125" t="s">
        <v>65</v>
      </c>
      <c r="G3125" t="str">
        <f>_xlfn.XLOOKUP(Orders_CLEAN[[#This Row],[ProductID]],Products[ProductID],Products[ProductName])</f>
        <v>Bookcases Model 2</v>
      </c>
      <c r="H3125" t="str">
        <f>_xlfn.XLOOKUP(Orders_CLEAN[[#This Row],[ProductName]],Products[ProductName],Products[Category])</f>
        <v>Furniture</v>
      </c>
      <c r="I3125" s="6">
        <f>_xlfn.XLOOKUP(Orders_CLEAN[[#This Row],[ProductID]],Products[ProductID],Products[Cost])</f>
        <v>633.59</v>
      </c>
      <c r="J3125">
        <v>1</v>
      </c>
      <c r="K3125" s="6">
        <v>800.37</v>
      </c>
      <c r="L3125" s="7">
        <v>0</v>
      </c>
      <c r="M3125" t="s">
        <v>27</v>
      </c>
      <c r="N3125" t="s">
        <v>31</v>
      </c>
      <c r="O3125" t="str">
        <f>_xlfn.XLOOKUP(Orders_CLEAN[[#This Row],[Region]],Region_lookup[RegionCode],Region_lookup[RegionName])</f>
        <v>Gauteng</v>
      </c>
      <c r="P3125" t="s">
        <v>52</v>
      </c>
      <c r="Q3125" t="str">
        <f>_xlfn.XLOOKUP(Orders_CLEAN[[#This Row],[EmployeeID]],Employees[EmployeeID],Employees[EmployeeName])</f>
        <v>Precious Mbatha</v>
      </c>
      <c r="R3125" s="8">
        <f>Orders_CLEAN[[#This Row],[Quantity]]*Orders_CLEAN[[#This Row],[UnitPrice]]*(1-Orders_CLEAN[[#This Row],[Discount]])</f>
        <v>800.37</v>
      </c>
      <c r="S3125" s="8">
        <f>Orders_CLEAN[[#This Row],[Cost]]*Orders_CLEAN[[#This Row],[Quantity]]</f>
        <v>633.59</v>
      </c>
      <c r="T3125" s="8">
        <f>Orders_CLEAN[[#This Row],[LineTotal]]-Orders_CLEAN[[#This Row],[LineCost]]</f>
        <v>166.77999999999997</v>
      </c>
      <c r="U3125" s="8" t="str">
        <f>IFERROR(IF(Orders_CLEAN[[#This Row],[Profit]]/Orders_CLEAN[[#This Row],[LineTotal]]&gt;0.3, "High", IF(Orders_CLEAN[[#This Row],[Profit]]/Orders_CLEAN[[#This Row],[LineTotal]]&gt;=0.15, "Medium", "Low")), "Quantity Error!")</f>
        <v>Medium</v>
      </c>
      <c r="V3125" s="8" t="str">
        <f>IF(COUNTIF(Returns[OrderID], Orders_CLEAN[[#This Row],[OrderID]])&gt;0, "Yes", "No")</f>
        <v>No</v>
      </c>
      <c r="W3125" s="19">
        <f>IF(Orders_CLEAN[[#This Row],[Returned]]="Yes",1,0)</f>
        <v>0</v>
      </c>
    </row>
    <row r="3126" spans="1:23" x14ac:dyDescent="0.2">
      <c r="A3126" t="s">
        <v>4128</v>
      </c>
      <c r="B3126" s="5">
        <v>45423</v>
      </c>
      <c r="C3126" s="5" t="str">
        <f>IF(Orders_CLEAN[[#This Row],[Quantity]]="", "Quantity Error!", "Q"&amp;ROUNDUP(MONTH(Orders_CLEAN[[#This Row],[OrderDate]])/3,0))</f>
        <v>Q2</v>
      </c>
      <c r="D3126" t="s">
        <v>428</v>
      </c>
      <c r="E3126" t="str">
        <f>_xlfn.XLOOKUP(Orders_CLEAN[[#This Row],[CustomerID]],Customers[CustomerID],Customers[CustomerName])</f>
        <v>Chantelle Steyn</v>
      </c>
      <c r="F3126" t="s">
        <v>19</v>
      </c>
      <c r="G3126" t="str">
        <f>_xlfn.XLOOKUP(Orders_CLEAN[[#This Row],[ProductID]],Products[ProductID],Products[ProductName])</f>
        <v>Accessories Model 4</v>
      </c>
      <c r="H3126" t="str">
        <f>_xlfn.XLOOKUP(Orders_CLEAN[[#This Row],[ProductName]],Products[ProductName],Products[Category])</f>
        <v>Technology</v>
      </c>
      <c r="I3126" s="6">
        <f>_xlfn.XLOOKUP(Orders_CLEAN[[#This Row],[ProductID]],Products[ProductID],Products[Cost])</f>
        <v>685.08</v>
      </c>
      <c r="J3126">
        <v>6</v>
      </c>
      <c r="K3126" s="6">
        <v>921.01</v>
      </c>
      <c r="L3126" s="7">
        <v>0.1</v>
      </c>
      <c r="M3126" t="s">
        <v>36</v>
      </c>
      <c r="N3126" t="s">
        <v>14</v>
      </c>
      <c r="O3126" t="str">
        <f>_xlfn.XLOOKUP(Orders_CLEAN[[#This Row],[Region]],Region_lookup[RegionCode],Region_lookup[RegionName])</f>
        <v>Western Cape</v>
      </c>
      <c r="P3126" t="s">
        <v>82</v>
      </c>
      <c r="Q3126" t="str">
        <f>_xlfn.XLOOKUP(Orders_CLEAN[[#This Row],[EmployeeID]],Employees[EmployeeID],Employees[EmployeeName])</f>
        <v>Thabo Pretorius</v>
      </c>
      <c r="R3126" s="8">
        <f>Orders_CLEAN[[#This Row],[Quantity]]*Orders_CLEAN[[#This Row],[UnitPrice]]*(1-Orders_CLEAN[[#This Row],[Discount]])</f>
        <v>4973.4539999999997</v>
      </c>
      <c r="S3126" s="8">
        <f>Orders_CLEAN[[#This Row],[Cost]]*Orders_CLEAN[[#This Row],[Quantity]]</f>
        <v>4110.4800000000005</v>
      </c>
      <c r="T3126" s="8">
        <f>Orders_CLEAN[[#This Row],[LineTotal]]-Orders_CLEAN[[#This Row],[LineCost]]</f>
        <v>862.97399999999925</v>
      </c>
      <c r="U3126" s="8" t="str">
        <f>IFERROR(IF(Orders_CLEAN[[#This Row],[Profit]]/Orders_CLEAN[[#This Row],[LineTotal]]&gt;0.3, "High", IF(Orders_CLEAN[[#This Row],[Profit]]/Orders_CLEAN[[#This Row],[LineTotal]]&gt;=0.15, "Medium", "Low")), "Quantity Error!")</f>
        <v>Medium</v>
      </c>
      <c r="V3126" s="8" t="str">
        <f>IF(COUNTIF(Returns[OrderID], Orders_CLEAN[[#This Row],[OrderID]])&gt;0, "Yes", "No")</f>
        <v>No</v>
      </c>
      <c r="W3126" s="19">
        <f>IF(Orders_CLEAN[[#This Row],[Returned]]="Yes",1,0)</f>
        <v>0</v>
      </c>
    </row>
    <row r="3127" spans="1:23" x14ac:dyDescent="0.2">
      <c r="A3127" t="s">
        <v>4129</v>
      </c>
      <c r="B3127" s="5">
        <v>45315</v>
      </c>
      <c r="C3127" s="5" t="str">
        <f>IF(Orders_CLEAN[[#This Row],[Quantity]]="", "Quantity Error!", "Q"&amp;ROUNDUP(MONTH(Orders_CLEAN[[#This Row],[OrderDate]])/3,0))</f>
        <v>Q1</v>
      </c>
      <c r="D3127" t="s">
        <v>263</v>
      </c>
      <c r="E3127" t="str">
        <f>_xlfn.XLOOKUP(Orders_CLEAN[[#This Row],[CustomerID]],Customers[CustomerID],Customers[CustomerName])</f>
        <v>Kagiso Coetzee</v>
      </c>
      <c r="F3127" t="s">
        <v>124</v>
      </c>
      <c r="G3127" t="str">
        <f>_xlfn.XLOOKUP(Orders_CLEAN[[#This Row],[ProductID]],Products[ProductID],Products[ProductName])</f>
        <v>Binders Model 2</v>
      </c>
      <c r="H3127" t="str">
        <f>_xlfn.XLOOKUP(Orders_CLEAN[[#This Row],[ProductName]],Products[ProductName],Products[Category])</f>
        <v>Office Supplies</v>
      </c>
      <c r="I3127" s="6">
        <f>_xlfn.XLOOKUP(Orders_CLEAN[[#This Row],[ProductID]],Products[ProductID],Products[Cost])</f>
        <v>597.01</v>
      </c>
      <c r="J3127">
        <v>11</v>
      </c>
      <c r="K3127" s="6">
        <v>774.08</v>
      </c>
      <c r="L3127" s="7">
        <v>0.1</v>
      </c>
      <c r="M3127" t="s">
        <v>27</v>
      </c>
      <c r="N3127" t="s">
        <v>14</v>
      </c>
      <c r="O3127" t="str">
        <f>_xlfn.XLOOKUP(Orders_CLEAN[[#This Row],[Region]],Region_lookup[RegionCode],Region_lookup[RegionName])</f>
        <v>Western Cape</v>
      </c>
      <c r="P3127" t="s">
        <v>15</v>
      </c>
      <c r="Q3127" t="str">
        <f>_xlfn.XLOOKUP(Orders_CLEAN[[#This Row],[EmployeeID]],Employees[EmployeeID],Employees[EmployeeName])</f>
        <v>Anja Fourie</v>
      </c>
      <c r="R3127" s="8">
        <f>Orders_CLEAN[[#This Row],[Quantity]]*Orders_CLEAN[[#This Row],[UnitPrice]]*(1-Orders_CLEAN[[#This Row],[Discount]])</f>
        <v>7663.3920000000007</v>
      </c>
      <c r="S3127" s="8">
        <f>Orders_CLEAN[[#This Row],[Cost]]*Orders_CLEAN[[#This Row],[Quantity]]</f>
        <v>6567.11</v>
      </c>
      <c r="T3127" s="8">
        <f>Orders_CLEAN[[#This Row],[LineTotal]]-Orders_CLEAN[[#This Row],[LineCost]]</f>
        <v>1096.2820000000011</v>
      </c>
      <c r="U3127" s="8" t="str">
        <f>IFERROR(IF(Orders_CLEAN[[#This Row],[Profit]]/Orders_CLEAN[[#This Row],[LineTotal]]&gt;0.3, "High", IF(Orders_CLEAN[[#This Row],[Profit]]/Orders_CLEAN[[#This Row],[LineTotal]]&gt;=0.15, "Medium", "Low")), "Quantity Error!")</f>
        <v>Low</v>
      </c>
      <c r="V3127" s="8" t="str">
        <f>IF(COUNTIF(Returns[OrderID], Orders_CLEAN[[#This Row],[OrderID]])&gt;0, "Yes", "No")</f>
        <v>No</v>
      </c>
      <c r="W3127" s="19">
        <f>IF(Orders_CLEAN[[#This Row],[Returned]]="Yes",1,0)</f>
        <v>0</v>
      </c>
    </row>
    <row r="3128" spans="1:23" x14ac:dyDescent="0.2">
      <c r="A3128" t="s">
        <v>4130</v>
      </c>
      <c r="B3128" s="5">
        <v>45790</v>
      </c>
      <c r="C3128" s="5" t="str">
        <f>IF(Orders_CLEAN[[#This Row],[Quantity]]="", "Quantity Error!", "Q"&amp;ROUNDUP(MONTH(Orders_CLEAN[[#This Row],[OrderDate]])/3,0))</f>
        <v>Q2</v>
      </c>
      <c r="D3128" t="s">
        <v>263</v>
      </c>
      <c r="E3128" t="str">
        <f>_xlfn.XLOOKUP(Orders_CLEAN[[#This Row],[CustomerID]],Customers[CustomerID],Customers[CustomerName])</f>
        <v>Kagiso Coetzee</v>
      </c>
      <c r="F3128" t="s">
        <v>127</v>
      </c>
      <c r="G3128" t="str">
        <f>_xlfn.XLOOKUP(Orders_CLEAN[[#This Row],[ProductID]],Products[ProductID],Products[ProductName])</f>
        <v>Staplers Model 3</v>
      </c>
      <c r="H3128" t="str">
        <f>_xlfn.XLOOKUP(Orders_CLEAN[[#This Row],[ProductName]],Products[ProductName],Products[Category])</f>
        <v>Office Supplies</v>
      </c>
      <c r="I3128" s="6">
        <f>_xlfn.XLOOKUP(Orders_CLEAN[[#This Row],[ProductID]],Products[ProductID],Products[Cost])</f>
        <v>250.6</v>
      </c>
      <c r="J3128">
        <v>10</v>
      </c>
      <c r="K3128" s="6">
        <v>418.2</v>
      </c>
      <c r="L3128" s="7">
        <v>0.15</v>
      </c>
      <c r="M3128" t="s">
        <v>36</v>
      </c>
      <c r="N3128" t="s">
        <v>14</v>
      </c>
      <c r="O3128" t="str">
        <f>_xlfn.XLOOKUP(Orders_CLEAN[[#This Row],[Region]],Region_lookup[RegionCode],Region_lookup[RegionName])</f>
        <v>Western Cape</v>
      </c>
      <c r="P3128" t="s">
        <v>15</v>
      </c>
      <c r="Q3128" t="str">
        <f>_xlfn.XLOOKUP(Orders_CLEAN[[#This Row],[EmployeeID]],Employees[EmployeeID],Employees[EmployeeName])</f>
        <v>Anja Fourie</v>
      </c>
      <c r="R3128" s="8">
        <f>Orders_CLEAN[[#This Row],[Quantity]]*Orders_CLEAN[[#This Row],[UnitPrice]]*(1-Orders_CLEAN[[#This Row],[Discount]])</f>
        <v>3554.7</v>
      </c>
      <c r="S3128" s="8">
        <f>Orders_CLEAN[[#This Row],[Cost]]*Orders_CLEAN[[#This Row],[Quantity]]</f>
        <v>2506</v>
      </c>
      <c r="T3128" s="8">
        <f>Orders_CLEAN[[#This Row],[LineTotal]]-Orders_CLEAN[[#This Row],[LineCost]]</f>
        <v>1048.6999999999998</v>
      </c>
      <c r="U3128" s="8" t="str">
        <f>IFERROR(IF(Orders_CLEAN[[#This Row],[Profit]]/Orders_CLEAN[[#This Row],[LineTotal]]&gt;0.3, "High", IF(Orders_CLEAN[[#This Row],[Profit]]/Orders_CLEAN[[#This Row],[LineTotal]]&gt;=0.15, "Medium", "Low")), "Quantity Error!")</f>
        <v>Medium</v>
      </c>
      <c r="V3128" s="8" t="str">
        <f>IF(COUNTIF(Returns[OrderID], Orders_CLEAN[[#This Row],[OrderID]])&gt;0, "Yes", "No")</f>
        <v>No</v>
      </c>
      <c r="W3128" s="19">
        <f>IF(Orders_CLEAN[[#This Row],[Returned]]="Yes",1,0)</f>
        <v>0</v>
      </c>
    </row>
    <row r="3129" spans="1:23" x14ac:dyDescent="0.2">
      <c r="A3129" t="s">
        <v>4131</v>
      </c>
      <c r="B3129" s="5">
        <v>45781</v>
      </c>
      <c r="C3129" s="5" t="str">
        <f>IF(Orders_CLEAN[[#This Row],[Quantity]]="", "Quantity Error!", "Q"&amp;ROUNDUP(MONTH(Orders_CLEAN[[#This Row],[OrderDate]])/3,0))</f>
        <v>Q2</v>
      </c>
      <c r="D3129" t="s">
        <v>11</v>
      </c>
      <c r="E3129" t="str">
        <f>_xlfn.XLOOKUP(Orders_CLEAN[[#This Row],[CustomerID]],Customers[CustomerID],Customers[CustomerName])</f>
        <v>Werner Molefe</v>
      </c>
      <c r="F3129" t="s">
        <v>195</v>
      </c>
      <c r="G3129" t="str">
        <f>_xlfn.XLOOKUP(Orders_CLEAN[[#This Row],[ProductID]],Products[ProductID],Products[ProductName])</f>
        <v>Printers Model 2</v>
      </c>
      <c r="H3129" t="str">
        <f>_xlfn.XLOOKUP(Orders_CLEAN[[#This Row],[ProductName]],Products[ProductName],Products[Category])</f>
        <v>Technology</v>
      </c>
      <c r="I3129" s="6">
        <f>_xlfn.XLOOKUP(Orders_CLEAN[[#This Row],[ProductID]],Products[ProductID],Products[Cost])</f>
        <v>338.21</v>
      </c>
      <c r="J3129">
        <v>11</v>
      </c>
      <c r="K3129" s="6">
        <v>661.25</v>
      </c>
      <c r="L3129" s="7">
        <v>0.2</v>
      </c>
      <c r="M3129" t="s">
        <v>27</v>
      </c>
      <c r="N3129" t="s">
        <v>14</v>
      </c>
      <c r="O3129" t="str">
        <f>_xlfn.XLOOKUP(Orders_CLEAN[[#This Row],[Region]],Region_lookup[RegionCode],Region_lookup[RegionName])</f>
        <v>Western Cape</v>
      </c>
      <c r="P3129" t="s">
        <v>15</v>
      </c>
      <c r="Q3129" t="str">
        <f>_xlfn.XLOOKUP(Orders_CLEAN[[#This Row],[EmployeeID]],Employees[EmployeeID],Employees[EmployeeName])</f>
        <v>Anja Fourie</v>
      </c>
      <c r="R3129" s="8">
        <f>Orders_CLEAN[[#This Row],[Quantity]]*Orders_CLEAN[[#This Row],[UnitPrice]]*(1-Orders_CLEAN[[#This Row],[Discount]])</f>
        <v>5819</v>
      </c>
      <c r="S3129" s="8">
        <f>Orders_CLEAN[[#This Row],[Cost]]*Orders_CLEAN[[#This Row],[Quantity]]</f>
        <v>3720.31</v>
      </c>
      <c r="T3129" s="8">
        <f>Orders_CLEAN[[#This Row],[LineTotal]]-Orders_CLEAN[[#This Row],[LineCost]]</f>
        <v>2098.69</v>
      </c>
      <c r="U3129" s="8" t="str">
        <f>IFERROR(IF(Orders_CLEAN[[#This Row],[Profit]]/Orders_CLEAN[[#This Row],[LineTotal]]&gt;0.3, "High", IF(Orders_CLEAN[[#This Row],[Profit]]/Orders_CLEAN[[#This Row],[LineTotal]]&gt;=0.15, "Medium", "Low")), "Quantity Error!")</f>
        <v>High</v>
      </c>
      <c r="V3129" s="8" t="str">
        <f>IF(COUNTIF(Returns[OrderID], Orders_CLEAN[[#This Row],[OrderID]])&gt;0, "Yes", "No")</f>
        <v>No</v>
      </c>
      <c r="W3129" s="19">
        <f>IF(Orders_CLEAN[[#This Row],[Returned]]="Yes",1,0)</f>
        <v>0</v>
      </c>
    </row>
    <row r="3130" spans="1:23" x14ac:dyDescent="0.2">
      <c r="A3130" t="s">
        <v>4132</v>
      </c>
      <c r="B3130" s="5">
        <v>45815</v>
      </c>
      <c r="C3130" s="5" t="str">
        <f>IF(Orders_CLEAN[[#This Row],[Quantity]]="", "Quantity Error!", "Q"&amp;ROUNDUP(MONTH(Orders_CLEAN[[#This Row],[OrderDate]])/3,0))</f>
        <v>Q2</v>
      </c>
      <c r="D3130" t="s">
        <v>296</v>
      </c>
      <c r="E3130" t="str">
        <f>_xlfn.XLOOKUP(Orders_CLEAN[[#This Row],[CustomerID]],Customers[CustomerID],Customers[CustomerName])</f>
        <v>Francois Le Roux</v>
      </c>
      <c r="F3130" t="s">
        <v>158</v>
      </c>
      <c r="G3130" t="str">
        <f>_xlfn.XLOOKUP(Orders_CLEAN[[#This Row],[ProductID]],Products[ProductID],Products[ProductName])</f>
        <v>Desks Model 1</v>
      </c>
      <c r="H3130" t="str">
        <f>_xlfn.XLOOKUP(Orders_CLEAN[[#This Row],[ProductName]],Products[ProductName],Products[Category])</f>
        <v>Furniture</v>
      </c>
      <c r="I3130" s="6">
        <f>_xlfn.XLOOKUP(Orders_CLEAN[[#This Row],[ProductID]],Products[ProductID],Products[Cost])</f>
        <v>731.22</v>
      </c>
      <c r="J3130">
        <v>1</v>
      </c>
      <c r="K3130" s="6">
        <v>1490.92</v>
      </c>
      <c r="L3130" s="7">
        <v>0.15</v>
      </c>
      <c r="M3130" t="s">
        <v>62</v>
      </c>
      <c r="N3130" t="s">
        <v>47</v>
      </c>
      <c r="O3130" t="str">
        <f>_xlfn.XLOOKUP(Orders_CLEAN[[#This Row],[Region]],Region_lookup[RegionCode],Region_lookup[RegionName])</f>
        <v>Eastern Cape</v>
      </c>
      <c r="P3130" t="s">
        <v>48</v>
      </c>
      <c r="Q3130" t="str">
        <f>_xlfn.XLOOKUP(Orders_CLEAN[[#This Row],[EmployeeID]],Employees[EmployeeID],Employees[EmployeeName])</f>
        <v>Sipho Ndlovu</v>
      </c>
      <c r="R3130" s="8">
        <f>Orders_CLEAN[[#This Row],[Quantity]]*Orders_CLEAN[[#This Row],[UnitPrice]]*(1-Orders_CLEAN[[#This Row],[Discount]])</f>
        <v>1267.2819999999999</v>
      </c>
      <c r="S3130" s="8">
        <f>Orders_CLEAN[[#This Row],[Cost]]*Orders_CLEAN[[#This Row],[Quantity]]</f>
        <v>731.22</v>
      </c>
      <c r="T3130" s="8">
        <f>Orders_CLEAN[[#This Row],[LineTotal]]-Orders_CLEAN[[#This Row],[LineCost]]</f>
        <v>536.0619999999999</v>
      </c>
      <c r="U3130" s="8" t="str">
        <f>IFERROR(IF(Orders_CLEAN[[#This Row],[Profit]]/Orders_CLEAN[[#This Row],[LineTotal]]&gt;0.3, "High", IF(Orders_CLEAN[[#This Row],[Profit]]/Orders_CLEAN[[#This Row],[LineTotal]]&gt;=0.15, "Medium", "Low")), "Quantity Error!")</f>
        <v>High</v>
      </c>
      <c r="V3130" s="8" t="str">
        <f>IF(COUNTIF(Returns[OrderID], Orders_CLEAN[[#This Row],[OrderID]])&gt;0, "Yes", "No")</f>
        <v>No</v>
      </c>
      <c r="W3130" s="19">
        <f>IF(Orders_CLEAN[[#This Row],[Returned]]="Yes",1,0)</f>
        <v>0</v>
      </c>
    </row>
    <row r="3131" spans="1:23" x14ac:dyDescent="0.2">
      <c r="A3131" t="s">
        <v>4133</v>
      </c>
      <c r="B3131" s="5">
        <v>45791</v>
      </c>
      <c r="C3131" s="5" t="str">
        <f>IF(Orders_CLEAN[[#This Row],[Quantity]]="", "Quantity Error!", "Q"&amp;ROUNDUP(MONTH(Orders_CLEAN[[#This Row],[OrderDate]])/3,0))</f>
        <v>Q2</v>
      </c>
      <c r="D3131" t="s">
        <v>530</v>
      </c>
      <c r="E3131" t="str">
        <f>_xlfn.XLOOKUP(Orders_CLEAN[[#This Row],[CustomerID]],Customers[CustomerID],Customers[CustomerName])</f>
        <v>Aisha Botha</v>
      </c>
      <c r="F3131" t="s">
        <v>55</v>
      </c>
      <c r="G3131" t="str">
        <f>_xlfn.XLOOKUP(Orders_CLEAN[[#This Row],[ProductID]],Products[ProductID],Products[ProductName])</f>
        <v>Paper Model 3</v>
      </c>
      <c r="H3131" t="str">
        <f>_xlfn.XLOOKUP(Orders_CLEAN[[#This Row],[ProductName]],Products[ProductName],Products[Category])</f>
        <v>Office Supplies</v>
      </c>
      <c r="I3131" s="6">
        <f>_xlfn.XLOOKUP(Orders_CLEAN[[#This Row],[ProductID]],Products[ProductID],Products[Cost])</f>
        <v>239.71</v>
      </c>
      <c r="J3131">
        <v>4</v>
      </c>
      <c r="K3131" s="6">
        <v>522.34</v>
      </c>
      <c r="L3131" s="7">
        <v>0</v>
      </c>
      <c r="M3131" t="s">
        <v>27</v>
      </c>
      <c r="N3131" t="s">
        <v>21</v>
      </c>
      <c r="O3131" t="str">
        <f>_xlfn.XLOOKUP(Orders_CLEAN[[#This Row],[Region]],Region_lookup[RegionCode],Region_lookup[RegionName])</f>
        <v>KwaZulu-Natal</v>
      </c>
      <c r="P3131" t="s">
        <v>170</v>
      </c>
      <c r="Q3131" t="str">
        <f>_xlfn.XLOOKUP(Orders_CLEAN[[#This Row],[EmployeeID]],Employees[EmployeeID],Employees[EmployeeName])</f>
        <v>Nomvula Le Roux</v>
      </c>
      <c r="R3131" s="8">
        <f>Orders_CLEAN[[#This Row],[Quantity]]*Orders_CLEAN[[#This Row],[UnitPrice]]*(1-Orders_CLEAN[[#This Row],[Discount]])</f>
        <v>2089.36</v>
      </c>
      <c r="S3131" s="8">
        <f>Orders_CLEAN[[#This Row],[Cost]]*Orders_CLEAN[[#This Row],[Quantity]]</f>
        <v>958.84</v>
      </c>
      <c r="T3131" s="8">
        <f>Orders_CLEAN[[#This Row],[LineTotal]]-Orders_CLEAN[[#This Row],[LineCost]]</f>
        <v>1130.52</v>
      </c>
      <c r="U3131" s="8" t="str">
        <f>IFERROR(IF(Orders_CLEAN[[#This Row],[Profit]]/Orders_CLEAN[[#This Row],[LineTotal]]&gt;0.3, "High", IF(Orders_CLEAN[[#This Row],[Profit]]/Orders_CLEAN[[#This Row],[LineTotal]]&gt;=0.15, "Medium", "Low")), "Quantity Error!")</f>
        <v>High</v>
      </c>
      <c r="V3131" s="8" t="str">
        <f>IF(COUNTIF(Returns[OrderID], Orders_CLEAN[[#This Row],[OrderID]])&gt;0, "Yes", "No")</f>
        <v>No</v>
      </c>
      <c r="W3131" s="19">
        <f>IF(Orders_CLEAN[[#This Row],[Returned]]="Yes",1,0)</f>
        <v>0</v>
      </c>
    </row>
    <row r="3132" spans="1:23" x14ac:dyDescent="0.2">
      <c r="A3132" t="s">
        <v>4134</v>
      </c>
      <c r="B3132" s="5">
        <v>45656</v>
      </c>
      <c r="C3132" s="5" t="str">
        <f>IF(Orders_CLEAN[[#This Row],[Quantity]]="", "Quantity Error!", "Q"&amp;ROUNDUP(MONTH(Orders_CLEAN[[#This Row],[OrderDate]])/3,0))</f>
        <v>Q4</v>
      </c>
      <c r="D3132" t="s">
        <v>91</v>
      </c>
      <c r="E3132" t="str">
        <f>_xlfn.XLOOKUP(Orders_CLEAN[[#This Row],[CustomerID]],Customers[CustomerID],Customers[CustomerName])</f>
        <v>Werner Joubert</v>
      </c>
      <c r="F3132" t="s">
        <v>158</v>
      </c>
      <c r="G3132" t="str">
        <f>_xlfn.XLOOKUP(Orders_CLEAN[[#This Row],[ProductID]],Products[ProductID],Products[ProductName])</f>
        <v>Desks Model 1</v>
      </c>
      <c r="H3132" t="str">
        <f>_xlfn.XLOOKUP(Orders_CLEAN[[#This Row],[ProductName]],Products[ProductName],Products[Category])</f>
        <v>Furniture</v>
      </c>
      <c r="I3132" s="6">
        <f>_xlfn.XLOOKUP(Orders_CLEAN[[#This Row],[ProductID]],Products[ProductID],Products[Cost])</f>
        <v>731.22</v>
      </c>
      <c r="J3132">
        <v>3</v>
      </c>
      <c r="K3132" s="6">
        <v>1490.92</v>
      </c>
      <c r="L3132" s="7">
        <v>0.15</v>
      </c>
      <c r="M3132" t="s">
        <v>27</v>
      </c>
      <c r="N3132" t="s">
        <v>14</v>
      </c>
      <c r="O3132" t="str">
        <f>_xlfn.XLOOKUP(Orders_CLEAN[[#This Row],[Region]],Region_lookup[RegionCode],Region_lookup[RegionName])</f>
        <v>Western Cape</v>
      </c>
      <c r="P3132" t="s">
        <v>93</v>
      </c>
      <c r="Q3132" t="str">
        <f>_xlfn.XLOOKUP(Orders_CLEAN[[#This Row],[EmployeeID]],Employees[EmployeeID],Employees[EmployeeName])</f>
        <v>Anja Zulu</v>
      </c>
      <c r="R3132" s="8">
        <f>Orders_CLEAN[[#This Row],[Quantity]]*Orders_CLEAN[[#This Row],[UnitPrice]]*(1-Orders_CLEAN[[#This Row],[Discount]])</f>
        <v>3801.846</v>
      </c>
      <c r="S3132" s="8">
        <f>Orders_CLEAN[[#This Row],[Cost]]*Orders_CLEAN[[#This Row],[Quantity]]</f>
        <v>2193.66</v>
      </c>
      <c r="T3132" s="8">
        <f>Orders_CLEAN[[#This Row],[LineTotal]]-Orders_CLEAN[[#This Row],[LineCost]]</f>
        <v>1608.1860000000001</v>
      </c>
      <c r="U3132" s="8" t="str">
        <f>IFERROR(IF(Orders_CLEAN[[#This Row],[Profit]]/Orders_CLEAN[[#This Row],[LineTotal]]&gt;0.3, "High", IF(Orders_CLEAN[[#This Row],[Profit]]/Orders_CLEAN[[#This Row],[LineTotal]]&gt;=0.15, "Medium", "Low")), "Quantity Error!")</f>
        <v>High</v>
      </c>
      <c r="V3132" s="8" t="str">
        <f>IF(COUNTIF(Returns[OrderID], Orders_CLEAN[[#This Row],[OrderID]])&gt;0, "Yes", "No")</f>
        <v>No</v>
      </c>
      <c r="W3132" s="19">
        <f>IF(Orders_CLEAN[[#This Row],[Returned]]="Yes",1,0)</f>
        <v>0</v>
      </c>
    </row>
    <row r="3133" spans="1:23" x14ac:dyDescent="0.2">
      <c r="A3133" t="s">
        <v>4135</v>
      </c>
      <c r="B3133" s="5">
        <v>45701</v>
      </c>
      <c r="C3133" s="5" t="str">
        <f>IF(Orders_CLEAN[[#This Row],[Quantity]]="", "Quantity Error!", "Q"&amp;ROUNDUP(MONTH(Orders_CLEAN[[#This Row],[OrderDate]])/3,0))</f>
        <v>Q1</v>
      </c>
      <c r="D3133" t="s">
        <v>490</v>
      </c>
      <c r="E3133" t="str">
        <f>_xlfn.XLOOKUP(Orders_CLEAN[[#This Row],[CustomerID]],Customers[CustomerID],Customers[CustomerName])</f>
        <v>Pieter Dlamini</v>
      </c>
      <c r="F3133" t="s">
        <v>155</v>
      </c>
      <c r="G3133" t="str">
        <f>_xlfn.XLOOKUP(Orders_CLEAN[[#This Row],[ProductID]],Products[ProductID],Products[ProductName])</f>
        <v>Monitors Model 1</v>
      </c>
      <c r="H3133" t="str">
        <f>_xlfn.XLOOKUP(Orders_CLEAN[[#This Row],[ProductName]],Products[ProductName],Products[Category])</f>
        <v>Technology</v>
      </c>
      <c r="I3133" s="6">
        <f>_xlfn.XLOOKUP(Orders_CLEAN[[#This Row],[ProductID]],Products[ProductID],Products[Cost])</f>
        <v>757.28</v>
      </c>
      <c r="J3133">
        <v>6</v>
      </c>
      <c r="K3133" s="6">
        <v>1165.56</v>
      </c>
      <c r="L3133" s="7">
        <v>0</v>
      </c>
      <c r="M3133" t="s">
        <v>13</v>
      </c>
      <c r="N3133" t="s">
        <v>47</v>
      </c>
      <c r="O3133" t="str">
        <f>_xlfn.XLOOKUP(Orders_CLEAN[[#This Row],[Region]],Region_lookup[RegionCode],Region_lookup[RegionName])</f>
        <v>Eastern Cape</v>
      </c>
      <c r="P3133" t="s">
        <v>58</v>
      </c>
      <c r="Q3133" t="str">
        <f>_xlfn.XLOOKUP(Orders_CLEAN[[#This Row],[EmployeeID]],Employees[EmployeeID],Employees[EmployeeName])</f>
        <v>Palesa Steyn</v>
      </c>
      <c r="R3133" s="8">
        <f>Orders_CLEAN[[#This Row],[Quantity]]*Orders_CLEAN[[#This Row],[UnitPrice]]*(1-Orders_CLEAN[[#This Row],[Discount]])</f>
        <v>6993.36</v>
      </c>
      <c r="S3133" s="8">
        <f>Orders_CLEAN[[#This Row],[Cost]]*Orders_CLEAN[[#This Row],[Quantity]]</f>
        <v>4543.68</v>
      </c>
      <c r="T3133" s="8">
        <f>Orders_CLEAN[[#This Row],[LineTotal]]-Orders_CLEAN[[#This Row],[LineCost]]</f>
        <v>2449.6799999999994</v>
      </c>
      <c r="U3133" s="8" t="str">
        <f>IFERROR(IF(Orders_CLEAN[[#This Row],[Profit]]/Orders_CLEAN[[#This Row],[LineTotal]]&gt;0.3, "High", IF(Orders_CLEAN[[#This Row],[Profit]]/Orders_CLEAN[[#This Row],[LineTotal]]&gt;=0.15, "Medium", "Low")), "Quantity Error!")</f>
        <v>High</v>
      </c>
      <c r="V3133" s="8" t="str">
        <f>IF(COUNTIF(Returns[OrderID], Orders_CLEAN[[#This Row],[OrderID]])&gt;0, "Yes", "No")</f>
        <v>No</v>
      </c>
      <c r="W3133" s="19">
        <f>IF(Orders_CLEAN[[#This Row],[Returned]]="Yes",1,0)</f>
        <v>0</v>
      </c>
    </row>
    <row r="3134" spans="1:23" x14ac:dyDescent="0.2">
      <c r="A3134" t="s">
        <v>4136</v>
      </c>
      <c r="B3134" s="5">
        <v>45789</v>
      </c>
      <c r="C3134" s="5" t="str">
        <f>IF(Orders_CLEAN[[#This Row],[Quantity]]="", "Quantity Error!", "Q"&amp;ROUNDUP(MONTH(Orders_CLEAN[[#This Row],[OrderDate]])/3,0))</f>
        <v>Q2</v>
      </c>
      <c r="D3134" t="s">
        <v>177</v>
      </c>
      <c r="E3134" t="str">
        <f>_xlfn.XLOOKUP(Orders_CLEAN[[#This Row],[CustomerID]],Customers[CustomerID],Customers[CustomerName])</f>
        <v>Zanele Pretorius</v>
      </c>
      <c r="F3134" t="s">
        <v>114</v>
      </c>
      <c r="G3134" t="str">
        <f>_xlfn.XLOOKUP(Orders_CLEAN[[#This Row],[ProductID]],Products[ProductID],Products[ProductName])</f>
        <v>Staplers Model 4</v>
      </c>
      <c r="H3134" t="str">
        <f>_xlfn.XLOOKUP(Orders_CLEAN[[#This Row],[ProductName]],Products[ProductName],Products[Category])</f>
        <v>Office Supplies</v>
      </c>
      <c r="I3134" s="6">
        <f>_xlfn.XLOOKUP(Orders_CLEAN[[#This Row],[ProductID]],Products[ProductID],Products[Cost])</f>
        <v>465.76</v>
      </c>
      <c r="J3134">
        <v>3</v>
      </c>
      <c r="K3134" s="6">
        <v>906.25</v>
      </c>
      <c r="L3134" s="7">
        <v>0.05</v>
      </c>
      <c r="M3134" t="s">
        <v>13</v>
      </c>
      <c r="N3134" t="s">
        <v>14</v>
      </c>
      <c r="O3134" t="str">
        <f>_xlfn.XLOOKUP(Orders_CLEAN[[#This Row],[Region]],Region_lookup[RegionCode],Region_lookup[RegionName])</f>
        <v>Western Cape</v>
      </c>
      <c r="P3134" t="s">
        <v>93</v>
      </c>
      <c r="Q3134" t="str">
        <f>_xlfn.XLOOKUP(Orders_CLEAN[[#This Row],[EmployeeID]],Employees[EmployeeID],Employees[EmployeeName])</f>
        <v>Anja Zulu</v>
      </c>
      <c r="R3134" s="8">
        <f>Orders_CLEAN[[#This Row],[Quantity]]*Orders_CLEAN[[#This Row],[UnitPrice]]*(1-Orders_CLEAN[[#This Row],[Discount]])</f>
        <v>2582.8125</v>
      </c>
      <c r="S3134" s="8">
        <f>Orders_CLEAN[[#This Row],[Cost]]*Orders_CLEAN[[#This Row],[Quantity]]</f>
        <v>1397.28</v>
      </c>
      <c r="T3134" s="8">
        <f>Orders_CLEAN[[#This Row],[LineTotal]]-Orders_CLEAN[[#This Row],[LineCost]]</f>
        <v>1185.5325</v>
      </c>
      <c r="U3134" s="8" t="str">
        <f>IFERROR(IF(Orders_CLEAN[[#This Row],[Profit]]/Orders_CLEAN[[#This Row],[LineTotal]]&gt;0.3, "High", IF(Orders_CLEAN[[#This Row],[Profit]]/Orders_CLEAN[[#This Row],[LineTotal]]&gt;=0.15, "Medium", "Low")), "Quantity Error!")</f>
        <v>High</v>
      </c>
      <c r="V3134" s="8" t="str">
        <f>IF(COUNTIF(Returns[OrderID], Orders_CLEAN[[#This Row],[OrderID]])&gt;0, "Yes", "No")</f>
        <v>No</v>
      </c>
      <c r="W3134" s="19">
        <f>IF(Orders_CLEAN[[#This Row],[Returned]]="Yes",1,0)</f>
        <v>0</v>
      </c>
    </row>
    <row r="3135" spans="1:23" x14ac:dyDescent="0.2">
      <c r="A3135" t="s">
        <v>4137</v>
      </c>
      <c r="B3135" s="5">
        <v>45584</v>
      </c>
      <c r="C3135" s="5" t="str">
        <f>IF(Orders_CLEAN[[#This Row],[Quantity]]="", "Quantity Error!", "Q"&amp;ROUNDUP(MONTH(Orders_CLEAN[[#This Row],[OrderDate]])/3,0))</f>
        <v>Q4</v>
      </c>
      <c r="D3135" t="s">
        <v>467</v>
      </c>
      <c r="E3135" t="str">
        <f>_xlfn.XLOOKUP(Orders_CLEAN[[#This Row],[CustomerID]],Customers[CustomerID],Customers[CustomerName])</f>
        <v>Thabo Molefe</v>
      </c>
      <c r="F3135" t="s">
        <v>85</v>
      </c>
      <c r="G3135" t="str">
        <f>_xlfn.XLOOKUP(Orders_CLEAN[[#This Row],[ProductID]],Products[ProductID],Products[ProductName])</f>
        <v>Monitors Model 3</v>
      </c>
      <c r="H3135" t="str">
        <f>_xlfn.XLOOKUP(Orders_CLEAN[[#This Row],[ProductName]],Products[ProductName],Products[Category])</f>
        <v>Technology</v>
      </c>
      <c r="I3135" s="6">
        <f>_xlfn.XLOOKUP(Orders_CLEAN[[#This Row],[ProductID]],Products[ProductID],Products[Cost])</f>
        <v>710.37</v>
      </c>
      <c r="J3135">
        <v>4</v>
      </c>
      <c r="K3135" s="6">
        <v>979.52</v>
      </c>
      <c r="L3135" s="7">
        <v>0</v>
      </c>
      <c r="M3135" t="s">
        <v>27</v>
      </c>
      <c r="N3135" t="s">
        <v>47</v>
      </c>
      <c r="O3135" t="str">
        <f>_xlfn.XLOOKUP(Orders_CLEAN[[#This Row],[Region]],Region_lookup[RegionCode],Region_lookup[RegionName])</f>
        <v>Eastern Cape</v>
      </c>
      <c r="P3135" t="s">
        <v>48</v>
      </c>
      <c r="Q3135" t="str">
        <f>_xlfn.XLOOKUP(Orders_CLEAN[[#This Row],[EmployeeID]],Employees[EmployeeID],Employees[EmployeeName])</f>
        <v>Sipho Ndlovu</v>
      </c>
      <c r="R3135" s="8">
        <f>Orders_CLEAN[[#This Row],[Quantity]]*Orders_CLEAN[[#This Row],[UnitPrice]]*(1-Orders_CLEAN[[#This Row],[Discount]])</f>
        <v>3918.08</v>
      </c>
      <c r="S3135" s="8">
        <f>Orders_CLEAN[[#This Row],[Cost]]*Orders_CLEAN[[#This Row],[Quantity]]</f>
        <v>2841.48</v>
      </c>
      <c r="T3135" s="8">
        <f>Orders_CLEAN[[#This Row],[LineTotal]]-Orders_CLEAN[[#This Row],[LineCost]]</f>
        <v>1076.5999999999999</v>
      </c>
      <c r="U3135" s="8" t="str">
        <f>IFERROR(IF(Orders_CLEAN[[#This Row],[Profit]]/Orders_CLEAN[[#This Row],[LineTotal]]&gt;0.3, "High", IF(Orders_CLEAN[[#This Row],[Profit]]/Orders_CLEAN[[#This Row],[LineTotal]]&gt;=0.15, "Medium", "Low")), "Quantity Error!")</f>
        <v>Medium</v>
      </c>
      <c r="V3135" s="8" t="str">
        <f>IF(COUNTIF(Returns[OrderID], Orders_CLEAN[[#This Row],[OrderID]])&gt;0, "Yes", "No")</f>
        <v>No</v>
      </c>
      <c r="W3135" s="19">
        <f>IF(Orders_CLEAN[[#This Row],[Returned]]="Yes",1,0)</f>
        <v>0</v>
      </c>
    </row>
    <row r="3136" spans="1:23" x14ac:dyDescent="0.2">
      <c r="A3136" t="s">
        <v>4138</v>
      </c>
      <c r="B3136" s="5">
        <v>45480</v>
      </c>
      <c r="C3136" s="5" t="str">
        <f>IF(Orders_CLEAN[[#This Row],[Quantity]]="", "Quantity Error!", "Q"&amp;ROUNDUP(MONTH(Orders_CLEAN[[#This Row],[OrderDate]])/3,0))</f>
        <v>Q3</v>
      </c>
      <c r="D3136" t="s">
        <v>394</v>
      </c>
      <c r="E3136" t="str">
        <f>_xlfn.XLOOKUP(Orders_CLEAN[[#This Row],[CustomerID]],Customers[CustomerID],Customers[CustomerName])</f>
        <v>Nomsa Pretorius</v>
      </c>
      <c r="F3136" t="s">
        <v>162</v>
      </c>
      <c r="G3136" t="str">
        <f>_xlfn.XLOOKUP(Orders_CLEAN[[#This Row],[ProductID]],Products[ProductID],Products[ProductName])</f>
        <v>Chairs Model 1</v>
      </c>
      <c r="H3136" t="str">
        <f>_xlfn.XLOOKUP(Orders_CLEAN[[#This Row],[ProductName]],Products[ProductName],Products[Category])</f>
        <v>Furniture</v>
      </c>
      <c r="I3136" s="6">
        <f>_xlfn.XLOOKUP(Orders_CLEAN[[#This Row],[ProductID]],Products[ProductID],Products[Cost])</f>
        <v>96.56</v>
      </c>
      <c r="J3136">
        <v>6</v>
      </c>
      <c r="K3136" s="6">
        <v>209.03</v>
      </c>
      <c r="L3136" s="7">
        <v>0.05</v>
      </c>
      <c r="M3136" t="s">
        <v>27</v>
      </c>
      <c r="N3136" t="s">
        <v>21</v>
      </c>
      <c r="O3136" t="str">
        <f>_xlfn.XLOOKUP(Orders_CLEAN[[#This Row],[Region]],Region_lookup[RegionCode],Region_lookup[RegionName])</f>
        <v>KwaZulu-Natal</v>
      </c>
      <c r="P3136" t="s">
        <v>170</v>
      </c>
      <c r="Q3136" t="str">
        <f>_xlfn.XLOOKUP(Orders_CLEAN[[#This Row],[EmployeeID]],Employees[EmployeeID],Employees[EmployeeName])</f>
        <v>Nomvula Le Roux</v>
      </c>
      <c r="R3136" s="8">
        <f>Orders_CLEAN[[#This Row],[Quantity]]*Orders_CLEAN[[#This Row],[UnitPrice]]*(1-Orders_CLEAN[[#This Row],[Discount]])</f>
        <v>1191.471</v>
      </c>
      <c r="S3136" s="8">
        <f>Orders_CLEAN[[#This Row],[Cost]]*Orders_CLEAN[[#This Row],[Quantity]]</f>
        <v>579.36</v>
      </c>
      <c r="T3136" s="8">
        <f>Orders_CLEAN[[#This Row],[LineTotal]]-Orders_CLEAN[[#This Row],[LineCost]]</f>
        <v>612.11099999999999</v>
      </c>
      <c r="U3136" s="8" t="str">
        <f>IFERROR(IF(Orders_CLEAN[[#This Row],[Profit]]/Orders_CLEAN[[#This Row],[LineTotal]]&gt;0.3, "High", IF(Orders_CLEAN[[#This Row],[Profit]]/Orders_CLEAN[[#This Row],[LineTotal]]&gt;=0.15, "Medium", "Low")), "Quantity Error!")</f>
        <v>High</v>
      </c>
      <c r="V3136" s="8" t="str">
        <f>IF(COUNTIF(Returns[OrderID], Orders_CLEAN[[#This Row],[OrderID]])&gt;0, "Yes", "No")</f>
        <v>No</v>
      </c>
      <c r="W3136" s="19">
        <f>IF(Orders_CLEAN[[#This Row],[Returned]]="Yes",1,0)</f>
        <v>0</v>
      </c>
    </row>
    <row r="3137" spans="1:23" x14ac:dyDescent="0.2">
      <c r="A3137" t="s">
        <v>4139</v>
      </c>
      <c r="B3137" s="5">
        <v>45468</v>
      </c>
      <c r="C3137" s="5" t="str">
        <f>IF(Orders_CLEAN[[#This Row],[Quantity]]="", "Quantity Error!", "Q"&amp;ROUNDUP(MONTH(Orders_CLEAN[[#This Row],[OrderDate]])/3,0))</f>
        <v>Q2</v>
      </c>
      <c r="D3137" t="s">
        <v>11</v>
      </c>
      <c r="E3137" t="str">
        <f>_xlfn.XLOOKUP(Orders_CLEAN[[#This Row],[CustomerID]],Customers[CustomerID],Customers[CustomerName])</f>
        <v>Werner Molefe</v>
      </c>
      <c r="F3137" t="s">
        <v>30</v>
      </c>
      <c r="G3137" t="str">
        <f>_xlfn.XLOOKUP(Orders_CLEAN[[#This Row],[ProductID]],Products[ProductID],Products[ProductName])</f>
        <v>Paper Model 4</v>
      </c>
      <c r="H3137" t="str">
        <f>_xlfn.XLOOKUP(Orders_CLEAN[[#This Row],[ProductName]],Products[ProductName],Products[Category])</f>
        <v>Office Supplies</v>
      </c>
      <c r="I3137" s="6">
        <f>_xlfn.XLOOKUP(Orders_CLEAN[[#This Row],[ProductID]],Products[ProductID],Products[Cost])</f>
        <v>528.29</v>
      </c>
      <c r="J3137">
        <v>6</v>
      </c>
      <c r="K3137" s="6">
        <v>798.12</v>
      </c>
      <c r="L3137" s="7">
        <v>0</v>
      </c>
      <c r="M3137" t="s">
        <v>13</v>
      </c>
      <c r="N3137" t="s">
        <v>14</v>
      </c>
      <c r="O3137" t="str">
        <f>_xlfn.XLOOKUP(Orders_CLEAN[[#This Row],[Region]],Region_lookup[RegionCode],Region_lookup[RegionName])</f>
        <v>Western Cape</v>
      </c>
      <c r="P3137" t="s">
        <v>15</v>
      </c>
      <c r="Q3137" t="str">
        <f>_xlfn.XLOOKUP(Orders_CLEAN[[#This Row],[EmployeeID]],Employees[EmployeeID],Employees[EmployeeName])</f>
        <v>Anja Fourie</v>
      </c>
      <c r="R3137" s="8">
        <f>Orders_CLEAN[[#This Row],[Quantity]]*Orders_CLEAN[[#This Row],[UnitPrice]]*(1-Orders_CLEAN[[#This Row],[Discount]])</f>
        <v>4788.72</v>
      </c>
      <c r="S3137" s="8">
        <f>Orders_CLEAN[[#This Row],[Cost]]*Orders_CLEAN[[#This Row],[Quantity]]</f>
        <v>3169.74</v>
      </c>
      <c r="T3137" s="8">
        <f>Orders_CLEAN[[#This Row],[LineTotal]]-Orders_CLEAN[[#This Row],[LineCost]]</f>
        <v>1618.9800000000005</v>
      </c>
      <c r="U3137" s="8" t="str">
        <f>IFERROR(IF(Orders_CLEAN[[#This Row],[Profit]]/Orders_CLEAN[[#This Row],[LineTotal]]&gt;0.3, "High", IF(Orders_CLEAN[[#This Row],[Profit]]/Orders_CLEAN[[#This Row],[LineTotal]]&gt;=0.15, "Medium", "Low")), "Quantity Error!")</f>
        <v>High</v>
      </c>
      <c r="V3137" s="8" t="str">
        <f>IF(COUNTIF(Returns[OrderID], Orders_CLEAN[[#This Row],[OrderID]])&gt;0, "Yes", "No")</f>
        <v>No</v>
      </c>
      <c r="W3137" s="19">
        <f>IF(Orders_CLEAN[[#This Row],[Returned]]="Yes",1,0)</f>
        <v>0</v>
      </c>
    </row>
    <row r="3138" spans="1:23" x14ac:dyDescent="0.2">
      <c r="A3138" t="s">
        <v>4140</v>
      </c>
      <c r="B3138" s="5">
        <v>45764</v>
      </c>
      <c r="C3138" s="5" t="str">
        <f>IF(Orders_CLEAN[[#This Row],[Quantity]]="", "Quantity Error!", "Q"&amp;ROUNDUP(MONTH(Orders_CLEAN[[#This Row],[OrderDate]])/3,0))</f>
        <v>Q2</v>
      </c>
      <c r="D3138" t="s">
        <v>177</v>
      </c>
      <c r="E3138" t="str">
        <f>_xlfn.XLOOKUP(Orders_CLEAN[[#This Row],[CustomerID]],Customers[CustomerID],Customers[CustomerName])</f>
        <v>Zanele Pretorius</v>
      </c>
      <c r="F3138" t="s">
        <v>195</v>
      </c>
      <c r="G3138" t="str">
        <f>_xlfn.XLOOKUP(Orders_CLEAN[[#This Row],[ProductID]],Products[ProductID],Products[ProductName])</f>
        <v>Printers Model 2</v>
      </c>
      <c r="H3138" t="str">
        <f>_xlfn.XLOOKUP(Orders_CLEAN[[#This Row],[ProductName]],Products[ProductName],Products[Category])</f>
        <v>Technology</v>
      </c>
      <c r="I3138" s="6">
        <f>_xlfn.XLOOKUP(Orders_CLEAN[[#This Row],[ProductID]],Products[ProductID],Products[Cost])</f>
        <v>338.21</v>
      </c>
      <c r="J3138">
        <v>5</v>
      </c>
      <c r="K3138" s="6">
        <v>661.25</v>
      </c>
      <c r="L3138" s="7">
        <v>0.2</v>
      </c>
      <c r="M3138" t="s">
        <v>27</v>
      </c>
      <c r="N3138" t="s">
        <v>14</v>
      </c>
      <c r="O3138" t="str">
        <f>_xlfn.XLOOKUP(Orders_CLEAN[[#This Row],[Region]],Region_lookup[RegionCode],Region_lookup[RegionName])</f>
        <v>Western Cape</v>
      </c>
      <c r="P3138" t="s">
        <v>15</v>
      </c>
      <c r="Q3138" t="str">
        <f>_xlfn.XLOOKUP(Orders_CLEAN[[#This Row],[EmployeeID]],Employees[EmployeeID],Employees[EmployeeName])</f>
        <v>Anja Fourie</v>
      </c>
      <c r="R3138" s="8">
        <f>Orders_CLEAN[[#This Row],[Quantity]]*Orders_CLEAN[[#This Row],[UnitPrice]]*(1-Orders_CLEAN[[#This Row],[Discount]])</f>
        <v>2645</v>
      </c>
      <c r="S3138" s="8">
        <f>Orders_CLEAN[[#This Row],[Cost]]*Orders_CLEAN[[#This Row],[Quantity]]</f>
        <v>1691.05</v>
      </c>
      <c r="T3138" s="8">
        <f>Orders_CLEAN[[#This Row],[LineTotal]]-Orders_CLEAN[[#This Row],[LineCost]]</f>
        <v>953.95</v>
      </c>
      <c r="U3138" s="8" t="str">
        <f>IFERROR(IF(Orders_CLEAN[[#This Row],[Profit]]/Orders_CLEAN[[#This Row],[LineTotal]]&gt;0.3, "High", IF(Orders_CLEAN[[#This Row],[Profit]]/Orders_CLEAN[[#This Row],[LineTotal]]&gt;=0.15, "Medium", "Low")), "Quantity Error!")</f>
        <v>High</v>
      </c>
      <c r="V3138" s="8" t="str">
        <f>IF(COUNTIF(Returns[OrderID], Orders_CLEAN[[#This Row],[OrderID]])&gt;0, "Yes", "No")</f>
        <v>No</v>
      </c>
      <c r="W3138" s="19">
        <f>IF(Orders_CLEAN[[#This Row],[Returned]]="Yes",1,0)</f>
        <v>0</v>
      </c>
    </row>
    <row r="3139" spans="1:23" x14ac:dyDescent="0.2">
      <c r="A3139" t="s">
        <v>4141</v>
      </c>
      <c r="B3139" s="5">
        <v>45701</v>
      </c>
      <c r="C3139" s="5" t="str">
        <f>IF(Orders_CLEAN[[#This Row],[Quantity]]="", "Quantity Error!", "Q"&amp;ROUNDUP(MONTH(Orders_CLEAN[[#This Row],[OrderDate]])/3,0))</f>
        <v>Q1</v>
      </c>
      <c r="D3139" t="s">
        <v>510</v>
      </c>
      <c r="E3139" t="str">
        <f>_xlfn.XLOOKUP(Orders_CLEAN[[#This Row],[CustomerID]],Customers[CustomerID],Customers[CustomerName])</f>
        <v>Anja Sithole</v>
      </c>
      <c r="F3139" t="s">
        <v>178</v>
      </c>
      <c r="G3139" t="str">
        <f>_xlfn.XLOOKUP(Orders_CLEAN[[#This Row],[ProductID]],Products[ProductID],Products[ProductName])</f>
        <v>Chairs Model 2</v>
      </c>
      <c r="H3139" t="str">
        <f>_xlfn.XLOOKUP(Orders_CLEAN[[#This Row],[ProductName]],Products[ProductName],Products[Category])</f>
        <v>Furniture</v>
      </c>
      <c r="I3139" s="6">
        <f>_xlfn.XLOOKUP(Orders_CLEAN[[#This Row],[ProductID]],Products[ProductID],Products[Cost])</f>
        <v>116.9</v>
      </c>
      <c r="J3139">
        <v>2</v>
      </c>
      <c r="K3139" s="6">
        <v>253.46</v>
      </c>
      <c r="L3139" s="7">
        <v>0.15</v>
      </c>
      <c r="M3139" t="s">
        <v>36</v>
      </c>
      <c r="N3139" t="s">
        <v>47</v>
      </c>
      <c r="O3139" t="str">
        <f>_xlfn.XLOOKUP(Orders_CLEAN[[#This Row],[Region]],Region_lookup[RegionCode],Region_lookup[RegionName])</f>
        <v>Eastern Cape</v>
      </c>
      <c r="P3139" t="s">
        <v>75</v>
      </c>
      <c r="Q3139" t="str">
        <f>_xlfn.XLOOKUP(Orders_CLEAN[[#This Row],[EmployeeID]],Employees[EmployeeID],Employees[EmployeeName])</f>
        <v>Francois Steyn</v>
      </c>
      <c r="R3139" s="8">
        <f>Orders_CLEAN[[#This Row],[Quantity]]*Orders_CLEAN[[#This Row],[UnitPrice]]*(1-Orders_CLEAN[[#This Row],[Discount]])</f>
        <v>430.88200000000001</v>
      </c>
      <c r="S3139" s="8">
        <f>Orders_CLEAN[[#This Row],[Cost]]*Orders_CLEAN[[#This Row],[Quantity]]</f>
        <v>233.8</v>
      </c>
      <c r="T3139" s="8">
        <f>Orders_CLEAN[[#This Row],[LineTotal]]-Orders_CLEAN[[#This Row],[LineCost]]</f>
        <v>197.08199999999999</v>
      </c>
      <c r="U3139" s="8" t="str">
        <f>IFERROR(IF(Orders_CLEAN[[#This Row],[Profit]]/Orders_CLEAN[[#This Row],[LineTotal]]&gt;0.3, "High", IF(Orders_CLEAN[[#This Row],[Profit]]/Orders_CLEAN[[#This Row],[LineTotal]]&gt;=0.15, "Medium", "Low")), "Quantity Error!")</f>
        <v>High</v>
      </c>
      <c r="V3139" s="8" t="str">
        <f>IF(COUNTIF(Returns[OrderID], Orders_CLEAN[[#This Row],[OrderID]])&gt;0, "Yes", "No")</f>
        <v>No</v>
      </c>
      <c r="W3139" s="19">
        <f>IF(Orders_CLEAN[[#This Row],[Returned]]="Yes",1,0)</f>
        <v>0</v>
      </c>
    </row>
    <row r="3140" spans="1:23" x14ac:dyDescent="0.2">
      <c r="A3140" t="s">
        <v>4142</v>
      </c>
      <c r="B3140" s="5">
        <v>45631</v>
      </c>
      <c r="C3140" s="5" t="str">
        <f>IF(Orders_CLEAN[[#This Row],[Quantity]]="", "Quantity Error!", "Q"&amp;ROUNDUP(MONTH(Orders_CLEAN[[#This Row],[OrderDate]])/3,0))</f>
        <v>Q4</v>
      </c>
      <c r="D3140" t="s">
        <v>113</v>
      </c>
      <c r="E3140" t="str">
        <f>_xlfn.XLOOKUP(Orders_CLEAN[[#This Row],[CustomerID]],Customers[CustomerID],Customers[CustomerName])</f>
        <v>Johan Van Der Merwe</v>
      </c>
      <c r="F3140" t="s">
        <v>78</v>
      </c>
      <c r="G3140" t="str">
        <f>_xlfn.XLOOKUP(Orders_CLEAN[[#This Row],[ProductID]],Products[ProductID],Products[ProductName])</f>
        <v>Desks Model 3</v>
      </c>
      <c r="H3140" t="str">
        <f>_xlfn.XLOOKUP(Orders_CLEAN[[#This Row],[ProductName]],Products[ProductName],Products[Category])</f>
        <v>Furniture</v>
      </c>
      <c r="I3140" s="6">
        <f>_xlfn.XLOOKUP(Orders_CLEAN[[#This Row],[ProductID]],Products[ProductID],Products[Cost])</f>
        <v>388.07</v>
      </c>
      <c r="J3140">
        <v>4</v>
      </c>
      <c r="K3140" s="6">
        <v>782.41</v>
      </c>
      <c r="L3140" s="7">
        <v>0</v>
      </c>
      <c r="M3140" t="s">
        <v>13</v>
      </c>
      <c r="N3140" t="s">
        <v>14</v>
      </c>
      <c r="O3140" t="str">
        <f>_xlfn.XLOOKUP(Orders_CLEAN[[#This Row],[Region]],Region_lookup[RegionCode],Region_lookup[RegionName])</f>
        <v>Western Cape</v>
      </c>
      <c r="P3140" t="s">
        <v>93</v>
      </c>
      <c r="Q3140" t="str">
        <f>_xlfn.XLOOKUP(Orders_CLEAN[[#This Row],[EmployeeID]],Employees[EmployeeID],Employees[EmployeeName])</f>
        <v>Anja Zulu</v>
      </c>
      <c r="R3140" s="8">
        <f>Orders_CLEAN[[#This Row],[Quantity]]*Orders_CLEAN[[#This Row],[UnitPrice]]*(1-Orders_CLEAN[[#This Row],[Discount]])</f>
        <v>3129.64</v>
      </c>
      <c r="S3140" s="8">
        <f>Orders_CLEAN[[#This Row],[Cost]]*Orders_CLEAN[[#This Row],[Quantity]]</f>
        <v>1552.28</v>
      </c>
      <c r="T3140" s="8">
        <f>Orders_CLEAN[[#This Row],[LineTotal]]-Orders_CLEAN[[#This Row],[LineCost]]</f>
        <v>1577.36</v>
      </c>
      <c r="U3140" s="8" t="str">
        <f>IFERROR(IF(Orders_CLEAN[[#This Row],[Profit]]/Orders_CLEAN[[#This Row],[LineTotal]]&gt;0.3, "High", IF(Orders_CLEAN[[#This Row],[Profit]]/Orders_CLEAN[[#This Row],[LineTotal]]&gt;=0.15, "Medium", "Low")), "Quantity Error!")</f>
        <v>High</v>
      </c>
      <c r="V3140" s="8" t="str">
        <f>IF(COUNTIF(Returns[OrderID], Orders_CLEAN[[#This Row],[OrderID]])&gt;0, "Yes", "No")</f>
        <v>No</v>
      </c>
      <c r="W3140" s="19">
        <f>IF(Orders_CLEAN[[#This Row],[Returned]]="Yes",1,0)</f>
        <v>0</v>
      </c>
    </row>
    <row r="3141" spans="1:23" x14ac:dyDescent="0.2">
      <c r="A3141" t="s">
        <v>4145</v>
      </c>
      <c r="B3141" s="5">
        <v>45679</v>
      </c>
      <c r="C3141" s="5" t="str">
        <f>IF(Orders_CLEAN[[#This Row],[Quantity]]="", "Quantity Error!", "Q"&amp;ROUNDUP(MONTH(Orders_CLEAN[[#This Row],[OrderDate]])/3,0))</f>
        <v>Q1</v>
      </c>
      <c r="D3141" t="s">
        <v>259</v>
      </c>
      <c r="E3141" t="str">
        <f>_xlfn.XLOOKUP(Orders_CLEAN[[#This Row],[CustomerID]],Customers[CustomerID],Customers[CustomerName])</f>
        <v>Pieter Mahlangu</v>
      </c>
      <c r="F3141" t="s">
        <v>166</v>
      </c>
      <c r="G3141" t="str">
        <f>_xlfn.XLOOKUP(Orders_CLEAN[[#This Row],[ProductID]],Products[ProductID],Products[ProductName])</f>
        <v>Monitors Model 2</v>
      </c>
      <c r="H3141" t="str">
        <f>_xlfn.XLOOKUP(Orders_CLEAN[[#This Row],[ProductName]],Products[ProductName],Products[Category])</f>
        <v>Technology</v>
      </c>
      <c r="I3141" s="6">
        <f>_xlfn.XLOOKUP(Orders_CLEAN[[#This Row],[ProductID]],Products[ProductID],Products[Cost])</f>
        <v>396.64</v>
      </c>
      <c r="J3141">
        <v>5</v>
      </c>
      <c r="K3141" s="6">
        <v>532.41999999999996</v>
      </c>
      <c r="L3141" s="7">
        <v>0.05</v>
      </c>
      <c r="M3141" t="s">
        <v>27</v>
      </c>
      <c r="N3141" t="s">
        <v>47</v>
      </c>
      <c r="O3141" t="str">
        <f>_xlfn.XLOOKUP(Orders_CLEAN[[#This Row],[Region]],Region_lookup[RegionCode],Region_lookup[RegionName])</f>
        <v>Eastern Cape</v>
      </c>
      <c r="P3141" t="s">
        <v>75</v>
      </c>
      <c r="Q3141" t="str">
        <f>_xlfn.XLOOKUP(Orders_CLEAN[[#This Row],[EmployeeID]],Employees[EmployeeID],Employees[EmployeeName])</f>
        <v>Francois Steyn</v>
      </c>
      <c r="R3141" s="8">
        <f>Orders_CLEAN[[#This Row],[Quantity]]*Orders_CLEAN[[#This Row],[UnitPrice]]*(1-Orders_CLEAN[[#This Row],[Discount]])</f>
        <v>2528.9949999999999</v>
      </c>
      <c r="S3141" s="8">
        <f>Orders_CLEAN[[#This Row],[Cost]]*Orders_CLEAN[[#This Row],[Quantity]]</f>
        <v>1983.1999999999998</v>
      </c>
      <c r="T3141" s="8">
        <f>Orders_CLEAN[[#This Row],[LineTotal]]-Orders_CLEAN[[#This Row],[LineCost]]</f>
        <v>545.79500000000007</v>
      </c>
      <c r="U3141" s="8" t="str">
        <f>IFERROR(IF(Orders_CLEAN[[#This Row],[Profit]]/Orders_CLEAN[[#This Row],[LineTotal]]&gt;0.3, "High", IF(Orders_CLEAN[[#This Row],[Profit]]/Orders_CLEAN[[#This Row],[LineTotal]]&gt;=0.15, "Medium", "Low")), "Quantity Error!")</f>
        <v>Medium</v>
      </c>
      <c r="V3141" s="8" t="str">
        <f>IF(COUNTIF(Returns[OrderID], Orders_CLEAN[[#This Row],[OrderID]])&gt;0, "Yes", "No")</f>
        <v>No</v>
      </c>
      <c r="W3141" s="19">
        <f>IF(Orders_CLEAN[[#This Row],[Returned]]="Yes",1,0)</f>
        <v>0</v>
      </c>
    </row>
    <row r="3142" spans="1:23" x14ac:dyDescent="0.2">
      <c r="A3142" t="s">
        <v>4147</v>
      </c>
      <c r="B3142" s="5">
        <v>45482</v>
      </c>
      <c r="C3142" s="5" t="str">
        <f>IF(Orders_CLEAN[[#This Row],[Quantity]]="", "Quantity Error!", "Q"&amp;ROUNDUP(MONTH(Orders_CLEAN[[#This Row],[OrderDate]])/3,0))</f>
        <v>Q3</v>
      </c>
      <c r="D3142" t="s">
        <v>135</v>
      </c>
      <c r="E3142" t="str">
        <f>_xlfn.XLOOKUP(Orders_CLEAN[[#This Row],[CustomerID]],Customers[CustomerID],Customers[CustomerName])</f>
        <v>Nomvula Mbatha</v>
      </c>
      <c r="F3142" t="s">
        <v>88</v>
      </c>
      <c r="G3142" t="str">
        <f>_xlfn.XLOOKUP(Orders_CLEAN[[#This Row],[ProductID]],Products[ProductID],Products[ProductName])</f>
        <v>Tables Model 2</v>
      </c>
      <c r="H3142" t="str">
        <f>_xlfn.XLOOKUP(Orders_CLEAN[[#This Row],[ProductName]],Products[ProductName],Products[Category])</f>
        <v>Furniture</v>
      </c>
      <c r="I3142" s="6">
        <f>_xlfn.XLOOKUP(Orders_CLEAN[[#This Row],[ProductID]],Products[ProductID],Products[Cost])</f>
        <v>752.53</v>
      </c>
      <c r="J3142">
        <v>8</v>
      </c>
      <c r="K3142" s="6">
        <v>1018.12</v>
      </c>
      <c r="L3142" s="7">
        <v>0</v>
      </c>
      <c r="M3142" t="s">
        <v>62</v>
      </c>
      <c r="N3142" t="s">
        <v>47</v>
      </c>
      <c r="O3142" t="str">
        <f>_xlfn.XLOOKUP(Orders_CLEAN[[#This Row],[Region]],Region_lookup[RegionCode],Region_lookup[RegionName])</f>
        <v>Eastern Cape</v>
      </c>
      <c r="P3142" t="s">
        <v>58</v>
      </c>
      <c r="Q3142" t="str">
        <f>_xlfn.XLOOKUP(Orders_CLEAN[[#This Row],[EmployeeID]],Employees[EmployeeID],Employees[EmployeeName])</f>
        <v>Palesa Steyn</v>
      </c>
      <c r="R3142" s="8">
        <f>Orders_CLEAN[[#This Row],[Quantity]]*Orders_CLEAN[[#This Row],[UnitPrice]]*(1-Orders_CLEAN[[#This Row],[Discount]])</f>
        <v>8144.96</v>
      </c>
      <c r="S3142" s="8">
        <f>Orders_CLEAN[[#This Row],[Cost]]*Orders_CLEAN[[#This Row],[Quantity]]</f>
        <v>6020.24</v>
      </c>
      <c r="T3142" s="8">
        <f>Orders_CLEAN[[#This Row],[LineTotal]]-Orders_CLEAN[[#This Row],[LineCost]]</f>
        <v>2124.7200000000003</v>
      </c>
      <c r="U3142" s="8" t="str">
        <f>IFERROR(IF(Orders_CLEAN[[#This Row],[Profit]]/Orders_CLEAN[[#This Row],[LineTotal]]&gt;0.3, "High", IF(Orders_CLEAN[[#This Row],[Profit]]/Orders_CLEAN[[#This Row],[LineTotal]]&gt;=0.15, "Medium", "Low")), "Quantity Error!")</f>
        <v>Medium</v>
      </c>
      <c r="V3142" s="8" t="str">
        <f>IF(COUNTIF(Returns[OrderID], Orders_CLEAN[[#This Row],[OrderID]])&gt;0, "Yes", "No")</f>
        <v>No</v>
      </c>
      <c r="W3142" s="19">
        <f>IF(Orders_CLEAN[[#This Row],[Returned]]="Yes",1,0)</f>
        <v>0</v>
      </c>
    </row>
    <row r="3143" spans="1:23" x14ac:dyDescent="0.2">
      <c r="A3143" t="s">
        <v>4148</v>
      </c>
      <c r="B3143" s="5">
        <v>45344</v>
      </c>
      <c r="C3143" s="5" t="str">
        <f>IF(Orders_CLEAN[[#This Row],[Quantity]]="", "Quantity Error!", "Q"&amp;ROUNDUP(MONTH(Orders_CLEAN[[#This Row],[OrderDate]])/3,0))</f>
        <v>Q1</v>
      </c>
      <c r="D3143" t="s">
        <v>510</v>
      </c>
      <c r="E3143" t="str">
        <f>_xlfn.XLOOKUP(Orders_CLEAN[[#This Row],[CustomerID]],Customers[CustomerID],Customers[CustomerName])</f>
        <v>Anja Sithole</v>
      </c>
      <c r="F3143" t="s">
        <v>139</v>
      </c>
      <c r="G3143" t="str">
        <f>_xlfn.XLOOKUP(Orders_CLEAN[[#This Row],[ProductID]],Products[ProductID],Products[ProductName])</f>
        <v>Envelopes Model 3</v>
      </c>
      <c r="H3143" t="str">
        <f>_xlfn.XLOOKUP(Orders_CLEAN[[#This Row],[ProductName]],Products[ProductName],Products[Category])</f>
        <v>Office Supplies</v>
      </c>
      <c r="I3143" s="6">
        <f>_xlfn.XLOOKUP(Orders_CLEAN[[#This Row],[ProductID]],Products[ProductID],Products[Cost])</f>
        <v>110.07</v>
      </c>
      <c r="J3143">
        <v>9</v>
      </c>
      <c r="K3143" s="6">
        <v>193.99</v>
      </c>
      <c r="L3143" s="7">
        <v>0.1</v>
      </c>
      <c r="M3143" t="s">
        <v>13</v>
      </c>
      <c r="N3143" t="s">
        <v>47</v>
      </c>
      <c r="O3143" t="str">
        <f>_xlfn.XLOOKUP(Orders_CLEAN[[#This Row],[Region]],Region_lookup[RegionCode],Region_lookup[RegionName])</f>
        <v>Eastern Cape</v>
      </c>
      <c r="P3143" t="s">
        <v>75</v>
      </c>
      <c r="Q3143" t="str">
        <f>_xlfn.XLOOKUP(Orders_CLEAN[[#This Row],[EmployeeID]],Employees[EmployeeID],Employees[EmployeeName])</f>
        <v>Francois Steyn</v>
      </c>
      <c r="R3143" s="8">
        <f>Orders_CLEAN[[#This Row],[Quantity]]*Orders_CLEAN[[#This Row],[UnitPrice]]*(1-Orders_CLEAN[[#This Row],[Discount]])</f>
        <v>1571.3190000000002</v>
      </c>
      <c r="S3143" s="8">
        <f>Orders_CLEAN[[#This Row],[Cost]]*Orders_CLEAN[[#This Row],[Quantity]]</f>
        <v>990.62999999999988</v>
      </c>
      <c r="T3143" s="8">
        <f>Orders_CLEAN[[#This Row],[LineTotal]]-Orders_CLEAN[[#This Row],[LineCost]]</f>
        <v>580.68900000000031</v>
      </c>
      <c r="U3143" s="8" t="str">
        <f>IFERROR(IF(Orders_CLEAN[[#This Row],[Profit]]/Orders_CLEAN[[#This Row],[LineTotal]]&gt;0.3, "High", IF(Orders_CLEAN[[#This Row],[Profit]]/Orders_CLEAN[[#This Row],[LineTotal]]&gt;=0.15, "Medium", "Low")), "Quantity Error!")</f>
        <v>High</v>
      </c>
      <c r="V3143" s="8" t="str">
        <f>IF(COUNTIF(Returns[OrderID], Orders_CLEAN[[#This Row],[OrderID]])&gt;0, "Yes", "No")</f>
        <v>No</v>
      </c>
      <c r="W3143" s="19">
        <f>IF(Orders_CLEAN[[#This Row],[Returned]]="Yes",1,0)</f>
        <v>0</v>
      </c>
    </row>
    <row r="3144" spans="1:23" x14ac:dyDescent="0.2">
      <c r="A3144" t="s">
        <v>4149</v>
      </c>
      <c r="B3144" s="5">
        <v>45453</v>
      </c>
      <c r="C3144" s="5" t="str">
        <f>IF(Orders_CLEAN[[#This Row],[Quantity]]="", "Quantity Error!", "Q"&amp;ROUNDUP(MONTH(Orders_CLEAN[[#This Row],[OrderDate]])/3,0))</f>
        <v>Q2</v>
      </c>
      <c r="D3144" t="s">
        <v>616</v>
      </c>
      <c r="E3144" t="str">
        <f>_xlfn.XLOOKUP(Orders_CLEAN[[#This Row],[CustomerID]],Customers[CustomerID],Customers[CustomerName])</f>
        <v>Elmarie Fourie</v>
      </c>
      <c r="F3144" t="s">
        <v>166</v>
      </c>
      <c r="G3144" t="str">
        <f>_xlfn.XLOOKUP(Orders_CLEAN[[#This Row],[ProductID]],Products[ProductID],Products[ProductName])</f>
        <v>Monitors Model 2</v>
      </c>
      <c r="H3144" t="str">
        <f>_xlfn.XLOOKUP(Orders_CLEAN[[#This Row],[ProductName]],Products[ProductName],Products[Category])</f>
        <v>Technology</v>
      </c>
      <c r="I3144" s="6">
        <f>_xlfn.XLOOKUP(Orders_CLEAN[[#This Row],[ProductID]],Products[ProductID],Products[Cost])</f>
        <v>396.64</v>
      </c>
      <c r="J3144">
        <v>4</v>
      </c>
      <c r="K3144" s="6">
        <v>532.41999999999996</v>
      </c>
      <c r="L3144" s="7">
        <v>0.1</v>
      </c>
      <c r="M3144" t="s">
        <v>27</v>
      </c>
      <c r="N3144" t="s">
        <v>14</v>
      </c>
      <c r="O3144" t="str">
        <f>_xlfn.XLOOKUP(Orders_CLEAN[[#This Row],[Region]],Region_lookup[RegionCode],Region_lookup[RegionName])</f>
        <v>Western Cape</v>
      </c>
      <c r="P3144" t="s">
        <v>82</v>
      </c>
      <c r="Q3144" t="str">
        <f>_xlfn.XLOOKUP(Orders_CLEAN[[#This Row],[EmployeeID]],Employees[EmployeeID],Employees[EmployeeName])</f>
        <v>Thabo Pretorius</v>
      </c>
      <c r="R3144" s="8">
        <f>Orders_CLEAN[[#This Row],[Quantity]]*Orders_CLEAN[[#This Row],[UnitPrice]]*(1-Orders_CLEAN[[#This Row],[Discount]])</f>
        <v>1916.712</v>
      </c>
      <c r="S3144" s="8">
        <f>Orders_CLEAN[[#This Row],[Cost]]*Orders_CLEAN[[#This Row],[Quantity]]</f>
        <v>1586.56</v>
      </c>
      <c r="T3144" s="8">
        <f>Orders_CLEAN[[#This Row],[LineTotal]]-Orders_CLEAN[[#This Row],[LineCost]]</f>
        <v>330.15200000000004</v>
      </c>
      <c r="U3144" s="8" t="str">
        <f>IFERROR(IF(Orders_CLEAN[[#This Row],[Profit]]/Orders_CLEAN[[#This Row],[LineTotal]]&gt;0.3, "High", IF(Orders_CLEAN[[#This Row],[Profit]]/Orders_CLEAN[[#This Row],[LineTotal]]&gt;=0.15, "Medium", "Low")), "Quantity Error!")</f>
        <v>Medium</v>
      </c>
      <c r="V3144" s="8" t="str">
        <f>IF(COUNTIF(Returns[OrderID], Orders_CLEAN[[#This Row],[OrderID]])&gt;0, "Yes", "No")</f>
        <v>No</v>
      </c>
      <c r="W3144" s="19">
        <f>IF(Orders_CLEAN[[#This Row],[Returned]]="Yes",1,0)</f>
        <v>0</v>
      </c>
    </row>
    <row r="3145" spans="1:23" x14ac:dyDescent="0.2">
      <c r="A3145" t="s">
        <v>4150</v>
      </c>
      <c r="B3145" s="5">
        <v>45351</v>
      </c>
      <c r="C3145" s="5" t="str">
        <f>IF(Orders_CLEAN[[#This Row],[Quantity]]="", "Quantity Error!", "Q"&amp;ROUNDUP(MONTH(Orders_CLEAN[[#This Row],[OrderDate]])/3,0))</f>
        <v>Q1</v>
      </c>
      <c r="D3145" t="s">
        <v>306</v>
      </c>
      <c r="E3145" t="str">
        <f>_xlfn.XLOOKUP(Orders_CLEAN[[#This Row],[CustomerID]],Customers[CustomerID],Customers[CustomerName])</f>
        <v>Francois Mahlangu</v>
      </c>
      <c r="F3145" t="s">
        <v>417</v>
      </c>
      <c r="G3145" t="str">
        <f>_xlfn.XLOOKUP(Orders_CLEAN[[#This Row],[ProductID]],Products[ProductID],Products[ProductName])</f>
        <v>Staplers Model 1</v>
      </c>
      <c r="H3145" t="str">
        <f>_xlfn.XLOOKUP(Orders_CLEAN[[#This Row],[ProductName]],Products[ProductName],Products[Category])</f>
        <v>Office Supplies</v>
      </c>
      <c r="I3145" s="6">
        <f>_xlfn.XLOOKUP(Orders_CLEAN[[#This Row],[ProductID]],Products[ProductID],Products[Cost])</f>
        <v>671.48</v>
      </c>
      <c r="J3145">
        <v>4</v>
      </c>
      <c r="K3145" s="6">
        <v>1240.1099999999999</v>
      </c>
      <c r="L3145" s="7">
        <v>0</v>
      </c>
      <c r="M3145" t="s">
        <v>62</v>
      </c>
      <c r="N3145" t="s">
        <v>14</v>
      </c>
      <c r="O3145" t="str">
        <f>_xlfn.XLOOKUP(Orders_CLEAN[[#This Row],[Region]],Region_lookup[RegionCode],Region_lookup[RegionName])</f>
        <v>Western Cape</v>
      </c>
      <c r="P3145" t="s">
        <v>15</v>
      </c>
      <c r="Q3145" t="str">
        <f>_xlfn.XLOOKUP(Orders_CLEAN[[#This Row],[EmployeeID]],Employees[EmployeeID],Employees[EmployeeName])</f>
        <v>Anja Fourie</v>
      </c>
      <c r="R3145" s="8">
        <f>Orders_CLEAN[[#This Row],[Quantity]]*Orders_CLEAN[[#This Row],[UnitPrice]]*(1-Orders_CLEAN[[#This Row],[Discount]])</f>
        <v>4960.4399999999996</v>
      </c>
      <c r="S3145" s="8">
        <f>Orders_CLEAN[[#This Row],[Cost]]*Orders_CLEAN[[#This Row],[Quantity]]</f>
        <v>2685.92</v>
      </c>
      <c r="T3145" s="8">
        <f>Orders_CLEAN[[#This Row],[LineTotal]]-Orders_CLEAN[[#This Row],[LineCost]]</f>
        <v>2274.5199999999995</v>
      </c>
      <c r="U3145" s="8" t="str">
        <f>IFERROR(IF(Orders_CLEAN[[#This Row],[Profit]]/Orders_CLEAN[[#This Row],[LineTotal]]&gt;0.3, "High", IF(Orders_CLEAN[[#This Row],[Profit]]/Orders_CLEAN[[#This Row],[LineTotal]]&gt;=0.15, "Medium", "Low")), "Quantity Error!")</f>
        <v>High</v>
      </c>
      <c r="V3145" s="8" t="str">
        <f>IF(COUNTIF(Returns[OrderID], Orders_CLEAN[[#This Row],[OrderID]])&gt;0, "Yes", "No")</f>
        <v>No</v>
      </c>
      <c r="W3145" s="19">
        <f>IF(Orders_CLEAN[[#This Row],[Returned]]="Yes",1,0)</f>
        <v>0</v>
      </c>
    </row>
    <row r="3146" spans="1:23" x14ac:dyDescent="0.2">
      <c r="A3146" t="s">
        <v>4151</v>
      </c>
      <c r="B3146" s="5">
        <v>45429</v>
      </c>
      <c r="C3146" s="5" t="str">
        <f>IF(Orders_CLEAN[[#This Row],[Quantity]]="", "Quantity Error!", "Q"&amp;ROUNDUP(MONTH(Orders_CLEAN[[#This Row],[OrderDate]])/3,0))</f>
        <v>Q2</v>
      </c>
      <c r="D3146" t="s">
        <v>310</v>
      </c>
      <c r="E3146" t="str">
        <f>_xlfn.XLOOKUP(Orders_CLEAN[[#This Row],[CustomerID]],Customers[CustomerID],Customers[CustomerName])</f>
        <v>Riaan Khumalo</v>
      </c>
      <c r="F3146" t="s">
        <v>199</v>
      </c>
      <c r="G3146" t="str">
        <f>_xlfn.XLOOKUP(Orders_CLEAN[[#This Row],[ProductID]],Products[ProductID],Products[ProductName])</f>
        <v>Pens Model 2</v>
      </c>
      <c r="H3146" t="str">
        <f>_xlfn.XLOOKUP(Orders_CLEAN[[#This Row],[ProductName]],Products[ProductName],Products[Category])</f>
        <v>Office Supplies</v>
      </c>
      <c r="I3146" s="6">
        <f>_xlfn.XLOOKUP(Orders_CLEAN[[#This Row],[ProductID]],Products[ProductID],Products[Cost])</f>
        <v>285.10000000000002</v>
      </c>
      <c r="J3146">
        <v>7</v>
      </c>
      <c r="K3146" s="6">
        <v>528.79999999999995</v>
      </c>
      <c r="L3146" s="7">
        <v>0.05</v>
      </c>
      <c r="M3146" t="s">
        <v>27</v>
      </c>
      <c r="N3146" t="s">
        <v>14</v>
      </c>
      <c r="O3146" t="str">
        <f>_xlfn.XLOOKUP(Orders_CLEAN[[#This Row],[Region]],Region_lookup[RegionCode],Region_lookup[RegionName])</f>
        <v>Western Cape</v>
      </c>
      <c r="P3146" t="s">
        <v>15</v>
      </c>
      <c r="Q3146" t="str">
        <f>_xlfn.XLOOKUP(Orders_CLEAN[[#This Row],[EmployeeID]],Employees[EmployeeID],Employees[EmployeeName])</f>
        <v>Anja Fourie</v>
      </c>
      <c r="R3146" s="8">
        <f>Orders_CLEAN[[#This Row],[Quantity]]*Orders_CLEAN[[#This Row],[UnitPrice]]*(1-Orders_CLEAN[[#This Row],[Discount]])</f>
        <v>3516.5199999999995</v>
      </c>
      <c r="S3146" s="8">
        <f>Orders_CLEAN[[#This Row],[Cost]]*Orders_CLEAN[[#This Row],[Quantity]]</f>
        <v>1995.7000000000003</v>
      </c>
      <c r="T3146" s="8">
        <f>Orders_CLEAN[[#This Row],[LineTotal]]-Orders_CLEAN[[#This Row],[LineCost]]</f>
        <v>1520.8199999999993</v>
      </c>
      <c r="U3146" s="8" t="str">
        <f>IFERROR(IF(Orders_CLEAN[[#This Row],[Profit]]/Orders_CLEAN[[#This Row],[LineTotal]]&gt;0.3, "High", IF(Orders_CLEAN[[#This Row],[Profit]]/Orders_CLEAN[[#This Row],[LineTotal]]&gt;=0.15, "Medium", "Low")), "Quantity Error!")</f>
        <v>High</v>
      </c>
      <c r="V3146" s="8" t="str">
        <f>IF(COUNTIF(Returns[OrderID], Orders_CLEAN[[#This Row],[OrderID]])&gt;0, "Yes", "No")</f>
        <v>No</v>
      </c>
      <c r="W3146" s="19">
        <f>IF(Orders_CLEAN[[#This Row],[Returned]]="Yes",1,0)</f>
        <v>0</v>
      </c>
    </row>
    <row r="3147" spans="1:23" x14ac:dyDescent="0.2">
      <c r="A3147" t="s">
        <v>4152</v>
      </c>
      <c r="B3147" s="5">
        <v>45578</v>
      </c>
      <c r="C3147" s="5" t="str">
        <f>IF(Orders_CLEAN[[#This Row],[Quantity]]="", "Quantity Error!", "Q"&amp;ROUNDUP(MONTH(Orders_CLEAN[[#This Row],[OrderDate]])/3,0))</f>
        <v>Q4</v>
      </c>
      <c r="D3147" t="s">
        <v>288</v>
      </c>
      <c r="E3147" t="str">
        <f>_xlfn.XLOOKUP(Orders_CLEAN[[#This Row],[CustomerID]],Customers[CustomerID],Customers[CustomerName])</f>
        <v>Francois Pretorius</v>
      </c>
      <c r="F3147" t="s">
        <v>127</v>
      </c>
      <c r="G3147" t="str">
        <f>_xlfn.XLOOKUP(Orders_CLEAN[[#This Row],[ProductID]],Products[ProductID],Products[ProductName])</f>
        <v>Staplers Model 3</v>
      </c>
      <c r="H3147" t="str">
        <f>_xlfn.XLOOKUP(Orders_CLEAN[[#This Row],[ProductName]],Products[ProductName],Products[Category])</f>
        <v>Office Supplies</v>
      </c>
      <c r="I3147" s="6">
        <f>_xlfn.XLOOKUP(Orders_CLEAN[[#This Row],[ProductID]],Products[ProductID],Products[Cost])</f>
        <v>250.6</v>
      </c>
      <c r="J3147">
        <v>7</v>
      </c>
      <c r="K3147" s="6">
        <v>418.2</v>
      </c>
      <c r="L3147" s="7">
        <v>0</v>
      </c>
      <c r="M3147" t="s">
        <v>13</v>
      </c>
      <c r="N3147" t="s">
        <v>21</v>
      </c>
      <c r="O3147" t="str">
        <f>_xlfn.XLOOKUP(Orders_CLEAN[[#This Row],[Region]],Region_lookup[RegionCode],Region_lookup[RegionName])</f>
        <v>KwaZulu-Natal</v>
      </c>
      <c r="P3147" t="s">
        <v>22</v>
      </c>
      <c r="Q3147" t="str">
        <f>_xlfn.XLOOKUP(Orders_CLEAN[[#This Row],[EmployeeID]],Employees[EmployeeID],Employees[EmployeeName])</f>
        <v>Thabo Le Roux</v>
      </c>
      <c r="R3147" s="8">
        <f>Orders_CLEAN[[#This Row],[Quantity]]*Orders_CLEAN[[#This Row],[UnitPrice]]*(1-Orders_CLEAN[[#This Row],[Discount]])</f>
        <v>2927.4</v>
      </c>
      <c r="S3147" s="8">
        <f>Orders_CLEAN[[#This Row],[Cost]]*Orders_CLEAN[[#This Row],[Quantity]]</f>
        <v>1754.2</v>
      </c>
      <c r="T3147" s="8">
        <f>Orders_CLEAN[[#This Row],[LineTotal]]-Orders_CLEAN[[#This Row],[LineCost]]</f>
        <v>1173.2</v>
      </c>
      <c r="U3147" s="8" t="str">
        <f>IFERROR(IF(Orders_CLEAN[[#This Row],[Profit]]/Orders_CLEAN[[#This Row],[LineTotal]]&gt;0.3, "High", IF(Orders_CLEAN[[#This Row],[Profit]]/Orders_CLEAN[[#This Row],[LineTotal]]&gt;=0.15, "Medium", "Low")), "Quantity Error!")</f>
        <v>High</v>
      </c>
      <c r="V3147" s="8" t="str">
        <f>IF(COUNTIF(Returns[OrderID], Orders_CLEAN[[#This Row],[OrderID]])&gt;0, "Yes", "No")</f>
        <v>No</v>
      </c>
      <c r="W3147" s="19">
        <f>IF(Orders_CLEAN[[#This Row],[Returned]]="Yes",1,0)</f>
        <v>0</v>
      </c>
    </row>
    <row r="3148" spans="1:23" x14ac:dyDescent="0.2">
      <c r="A3148" t="s">
        <v>4153</v>
      </c>
      <c r="B3148" s="5">
        <v>45809</v>
      </c>
      <c r="C3148" s="5" t="str">
        <f>IF(Orders_CLEAN[[#This Row],[Quantity]]="", "Quantity Error!", "Q"&amp;ROUNDUP(MONTH(Orders_CLEAN[[#This Row],[OrderDate]])/3,0))</f>
        <v>Q2</v>
      </c>
      <c r="D3148" t="s">
        <v>230</v>
      </c>
      <c r="E3148" t="str">
        <f>_xlfn.XLOOKUP(Orders_CLEAN[[#This Row],[CustomerID]],Customers[CustomerID],Customers[CustomerName])</f>
        <v>Kagiso Fourie</v>
      </c>
      <c r="F3148" t="s">
        <v>118</v>
      </c>
      <c r="G3148" t="str">
        <f>_xlfn.XLOOKUP(Orders_CLEAN[[#This Row],[ProductID]],Products[ProductID],Products[ProductName])</f>
        <v>Paper Model 1</v>
      </c>
      <c r="H3148" t="str">
        <f>_xlfn.XLOOKUP(Orders_CLEAN[[#This Row],[ProductName]],Products[ProductName],Products[Category])</f>
        <v>Office Supplies</v>
      </c>
      <c r="I3148" s="6">
        <f>_xlfn.XLOOKUP(Orders_CLEAN[[#This Row],[ProductID]],Products[ProductID],Products[Cost])</f>
        <v>193.58</v>
      </c>
      <c r="J3148">
        <v>1</v>
      </c>
      <c r="K3148" s="6">
        <v>347.15</v>
      </c>
      <c r="L3148" s="7">
        <v>0.05</v>
      </c>
      <c r="M3148" t="s">
        <v>13</v>
      </c>
      <c r="N3148" t="s">
        <v>47</v>
      </c>
      <c r="O3148" t="str">
        <f>_xlfn.XLOOKUP(Orders_CLEAN[[#This Row],[Region]],Region_lookup[RegionCode],Region_lookup[RegionName])</f>
        <v>Eastern Cape</v>
      </c>
      <c r="P3148" t="s">
        <v>75</v>
      </c>
      <c r="Q3148" t="str">
        <f>_xlfn.XLOOKUP(Orders_CLEAN[[#This Row],[EmployeeID]],Employees[EmployeeID],Employees[EmployeeName])</f>
        <v>Francois Steyn</v>
      </c>
      <c r="R3148" s="8">
        <f>Orders_CLEAN[[#This Row],[Quantity]]*Orders_CLEAN[[#This Row],[UnitPrice]]*(1-Orders_CLEAN[[#This Row],[Discount]])</f>
        <v>329.79249999999996</v>
      </c>
      <c r="S3148" s="8">
        <f>Orders_CLEAN[[#This Row],[Cost]]*Orders_CLEAN[[#This Row],[Quantity]]</f>
        <v>193.58</v>
      </c>
      <c r="T3148" s="8">
        <f>Orders_CLEAN[[#This Row],[LineTotal]]-Orders_CLEAN[[#This Row],[LineCost]]</f>
        <v>136.21249999999995</v>
      </c>
      <c r="U3148" s="8" t="str">
        <f>IFERROR(IF(Orders_CLEAN[[#This Row],[Profit]]/Orders_CLEAN[[#This Row],[LineTotal]]&gt;0.3, "High", IF(Orders_CLEAN[[#This Row],[Profit]]/Orders_CLEAN[[#This Row],[LineTotal]]&gt;=0.15, "Medium", "Low")), "Quantity Error!")</f>
        <v>High</v>
      </c>
      <c r="V3148" s="8" t="str">
        <f>IF(COUNTIF(Returns[OrderID], Orders_CLEAN[[#This Row],[OrderID]])&gt;0, "Yes", "No")</f>
        <v>No</v>
      </c>
      <c r="W3148" s="19">
        <f>IF(Orders_CLEAN[[#This Row],[Returned]]="Yes",1,0)</f>
        <v>0</v>
      </c>
    </row>
    <row r="3149" spans="1:23" x14ac:dyDescent="0.2">
      <c r="A3149" t="s">
        <v>4154</v>
      </c>
      <c r="B3149" s="5">
        <v>45619</v>
      </c>
      <c r="C3149" s="5" t="str">
        <f>IF(Orders_CLEAN[[#This Row],[Quantity]]="", "Quantity Error!", "Q"&amp;ROUNDUP(MONTH(Orders_CLEAN[[#This Row],[OrderDate]])/3,0))</f>
        <v>Q4</v>
      </c>
      <c r="D3149" t="s">
        <v>191</v>
      </c>
      <c r="E3149" t="str">
        <f>_xlfn.XLOOKUP(Orders_CLEAN[[#This Row],[CustomerID]],Customers[CustomerID],Customers[CustomerName])</f>
        <v>Pieter Steyn</v>
      </c>
      <c r="F3149" t="s">
        <v>148</v>
      </c>
      <c r="G3149" t="str">
        <f>_xlfn.XLOOKUP(Orders_CLEAN[[#This Row],[ProductID]],Products[ProductID],Products[ProductName])</f>
        <v>Tables Model 3</v>
      </c>
      <c r="H3149" t="str">
        <f>_xlfn.XLOOKUP(Orders_CLEAN[[#This Row],[ProductName]],Products[ProductName],Products[Category])</f>
        <v>Furniture</v>
      </c>
      <c r="I3149" s="6">
        <f>_xlfn.XLOOKUP(Orders_CLEAN[[#This Row],[ProductID]],Products[ProductID],Products[Cost])</f>
        <v>190.89</v>
      </c>
      <c r="J3149">
        <v>9</v>
      </c>
      <c r="K3149" s="6">
        <v>243.15</v>
      </c>
      <c r="L3149" s="7">
        <v>0</v>
      </c>
      <c r="M3149" t="s">
        <v>36</v>
      </c>
      <c r="N3149" t="s">
        <v>47</v>
      </c>
      <c r="O3149" t="str">
        <f>_xlfn.XLOOKUP(Orders_CLEAN[[#This Row],[Region]],Region_lookup[RegionCode],Region_lookup[RegionName])</f>
        <v>Eastern Cape</v>
      </c>
      <c r="P3149" t="s">
        <v>58</v>
      </c>
      <c r="Q3149" t="str">
        <f>_xlfn.XLOOKUP(Orders_CLEAN[[#This Row],[EmployeeID]],Employees[EmployeeID],Employees[EmployeeName])</f>
        <v>Palesa Steyn</v>
      </c>
      <c r="R3149" s="8">
        <f>Orders_CLEAN[[#This Row],[Quantity]]*Orders_CLEAN[[#This Row],[UnitPrice]]*(1-Orders_CLEAN[[#This Row],[Discount]])</f>
        <v>2188.35</v>
      </c>
      <c r="S3149" s="8">
        <f>Orders_CLEAN[[#This Row],[Cost]]*Orders_CLEAN[[#This Row],[Quantity]]</f>
        <v>1718.0099999999998</v>
      </c>
      <c r="T3149" s="8">
        <f>Orders_CLEAN[[#This Row],[LineTotal]]-Orders_CLEAN[[#This Row],[LineCost]]</f>
        <v>470.34000000000015</v>
      </c>
      <c r="U3149" s="8" t="str">
        <f>IFERROR(IF(Orders_CLEAN[[#This Row],[Profit]]/Orders_CLEAN[[#This Row],[LineTotal]]&gt;0.3, "High", IF(Orders_CLEAN[[#This Row],[Profit]]/Orders_CLEAN[[#This Row],[LineTotal]]&gt;=0.15, "Medium", "Low")), "Quantity Error!")</f>
        <v>Medium</v>
      </c>
      <c r="V3149" s="8" t="str">
        <f>IF(COUNTIF(Returns[OrderID], Orders_CLEAN[[#This Row],[OrderID]])&gt;0, "Yes", "No")</f>
        <v>No</v>
      </c>
      <c r="W3149" s="19">
        <f>IF(Orders_CLEAN[[#This Row],[Returned]]="Yes",1,0)</f>
        <v>0</v>
      </c>
    </row>
    <row r="3150" spans="1:23" x14ac:dyDescent="0.2">
      <c r="A3150" t="s">
        <v>4155</v>
      </c>
      <c r="B3150" s="5">
        <v>45703</v>
      </c>
      <c r="C3150" s="5" t="str">
        <f>IF(Orders_CLEAN[[#This Row],[Quantity]]="", "Quantity Error!", "Q"&amp;ROUNDUP(MONTH(Orders_CLEAN[[#This Row],[OrderDate]])/3,0))</f>
        <v>Q1</v>
      </c>
      <c r="D3150" t="s">
        <v>25</v>
      </c>
      <c r="E3150" t="str">
        <f>_xlfn.XLOOKUP(Orders_CLEAN[[#This Row],[CustomerID]],Customers[CustomerID],Customers[CustomerName])</f>
        <v>Anja Pretorius</v>
      </c>
      <c r="F3150" t="s">
        <v>158</v>
      </c>
      <c r="G3150" t="str">
        <f>_xlfn.XLOOKUP(Orders_CLEAN[[#This Row],[ProductID]],Products[ProductID],Products[ProductName])</f>
        <v>Desks Model 1</v>
      </c>
      <c r="H3150" t="str">
        <f>_xlfn.XLOOKUP(Orders_CLEAN[[#This Row],[ProductName]],Products[ProductName],Products[Category])</f>
        <v>Furniture</v>
      </c>
      <c r="I3150" s="6">
        <f>_xlfn.XLOOKUP(Orders_CLEAN[[#This Row],[ProductID]],Products[ProductID],Products[Cost])</f>
        <v>731.22</v>
      </c>
      <c r="J3150">
        <v>4</v>
      </c>
      <c r="K3150" s="6">
        <v>1490.92</v>
      </c>
      <c r="L3150" s="7">
        <v>0.05</v>
      </c>
      <c r="M3150" t="s">
        <v>27</v>
      </c>
      <c r="N3150" t="s">
        <v>14</v>
      </c>
      <c r="O3150" t="str">
        <f>_xlfn.XLOOKUP(Orders_CLEAN[[#This Row],[Region]],Region_lookup[RegionCode],Region_lookup[RegionName])</f>
        <v>Western Cape</v>
      </c>
      <c r="P3150" t="s">
        <v>82</v>
      </c>
      <c r="Q3150" t="str">
        <f>_xlfn.XLOOKUP(Orders_CLEAN[[#This Row],[EmployeeID]],Employees[EmployeeID],Employees[EmployeeName])</f>
        <v>Thabo Pretorius</v>
      </c>
      <c r="R3150" s="8">
        <f>Orders_CLEAN[[#This Row],[Quantity]]*Orders_CLEAN[[#This Row],[UnitPrice]]*(1-Orders_CLEAN[[#This Row],[Discount]])</f>
        <v>5665.4960000000001</v>
      </c>
      <c r="S3150" s="8">
        <f>Orders_CLEAN[[#This Row],[Cost]]*Orders_CLEAN[[#This Row],[Quantity]]</f>
        <v>2924.88</v>
      </c>
      <c r="T3150" s="8">
        <f>Orders_CLEAN[[#This Row],[LineTotal]]-Orders_CLEAN[[#This Row],[LineCost]]</f>
        <v>2740.616</v>
      </c>
      <c r="U3150" s="8" t="str">
        <f>IFERROR(IF(Orders_CLEAN[[#This Row],[Profit]]/Orders_CLEAN[[#This Row],[LineTotal]]&gt;0.3, "High", IF(Orders_CLEAN[[#This Row],[Profit]]/Orders_CLEAN[[#This Row],[LineTotal]]&gt;=0.15, "Medium", "Low")), "Quantity Error!")</f>
        <v>High</v>
      </c>
      <c r="V3150" s="8" t="str">
        <f>IF(COUNTIF(Returns[OrderID], Orders_CLEAN[[#This Row],[OrderID]])&gt;0, "Yes", "No")</f>
        <v>No</v>
      </c>
      <c r="W3150" s="19">
        <f>IF(Orders_CLEAN[[#This Row],[Returned]]="Yes",1,0)</f>
        <v>0</v>
      </c>
    </row>
    <row r="3151" spans="1:23" x14ac:dyDescent="0.2">
      <c r="A3151" t="s">
        <v>4156</v>
      </c>
      <c r="B3151" s="5">
        <v>45760</v>
      </c>
      <c r="C3151" s="5" t="str">
        <f>IF(Orders_CLEAN[[#This Row],[Quantity]]="", "Quantity Error!", "Q"&amp;ROUNDUP(MONTH(Orders_CLEAN[[#This Row],[OrderDate]])/3,0))</f>
        <v>Q2</v>
      </c>
      <c r="D3151" t="s">
        <v>103</v>
      </c>
      <c r="E3151" t="str">
        <f>_xlfn.XLOOKUP(Orders_CLEAN[[#This Row],[CustomerID]],Customers[CustomerID],Customers[CustomerName])</f>
        <v>Kagiso Khumalo</v>
      </c>
      <c r="F3151" t="s">
        <v>30</v>
      </c>
      <c r="G3151" t="str">
        <f>_xlfn.XLOOKUP(Orders_CLEAN[[#This Row],[ProductID]],Products[ProductID],Products[ProductName])</f>
        <v>Paper Model 4</v>
      </c>
      <c r="H3151" t="str">
        <f>_xlfn.XLOOKUP(Orders_CLEAN[[#This Row],[ProductName]],Products[ProductName],Products[Category])</f>
        <v>Office Supplies</v>
      </c>
      <c r="I3151" s="6">
        <f>_xlfn.XLOOKUP(Orders_CLEAN[[#This Row],[ProductID]],Products[ProductID],Products[Cost])</f>
        <v>528.29</v>
      </c>
      <c r="J3151">
        <v>6</v>
      </c>
      <c r="K3151" s="6">
        <v>798.12</v>
      </c>
      <c r="L3151" s="7">
        <v>0.2</v>
      </c>
      <c r="M3151" t="s">
        <v>36</v>
      </c>
      <c r="N3151" t="s">
        <v>21</v>
      </c>
      <c r="O3151" t="str">
        <f>_xlfn.XLOOKUP(Orders_CLEAN[[#This Row],[Region]],Region_lookup[RegionCode],Region_lookup[RegionName])</f>
        <v>KwaZulu-Natal</v>
      </c>
      <c r="P3151" t="s">
        <v>97</v>
      </c>
      <c r="Q3151" t="str">
        <f>_xlfn.XLOOKUP(Orders_CLEAN[[#This Row],[EmployeeID]],Employees[EmployeeID],Employees[EmployeeName])</f>
        <v>Bongani Sithole</v>
      </c>
      <c r="R3151" s="8">
        <f>Orders_CLEAN[[#This Row],[Quantity]]*Orders_CLEAN[[#This Row],[UnitPrice]]*(1-Orders_CLEAN[[#This Row],[Discount]])</f>
        <v>3830.9760000000006</v>
      </c>
      <c r="S3151" s="8">
        <f>Orders_CLEAN[[#This Row],[Cost]]*Orders_CLEAN[[#This Row],[Quantity]]</f>
        <v>3169.74</v>
      </c>
      <c r="T3151" s="8">
        <f>Orders_CLEAN[[#This Row],[LineTotal]]-Orders_CLEAN[[#This Row],[LineCost]]</f>
        <v>661.23600000000079</v>
      </c>
      <c r="U3151" s="8" t="str">
        <f>IFERROR(IF(Orders_CLEAN[[#This Row],[Profit]]/Orders_CLEAN[[#This Row],[LineTotal]]&gt;0.3, "High", IF(Orders_CLEAN[[#This Row],[Profit]]/Orders_CLEAN[[#This Row],[LineTotal]]&gt;=0.15, "Medium", "Low")), "Quantity Error!")</f>
        <v>Medium</v>
      </c>
      <c r="V3151" s="8" t="str">
        <f>IF(COUNTIF(Returns[OrderID], Orders_CLEAN[[#This Row],[OrderID]])&gt;0, "Yes", "No")</f>
        <v>No</v>
      </c>
      <c r="W3151" s="19">
        <f>IF(Orders_CLEAN[[#This Row],[Returned]]="Yes",1,0)</f>
        <v>0</v>
      </c>
    </row>
    <row r="3152" spans="1:23" x14ac:dyDescent="0.2">
      <c r="A3152" t="s">
        <v>4157</v>
      </c>
      <c r="B3152" s="5">
        <v>45392</v>
      </c>
      <c r="C3152" s="5" t="str">
        <f>IF(Orders_CLEAN[[#This Row],[Quantity]]="", "Quantity Error!", "Q"&amp;ROUNDUP(MONTH(Orders_CLEAN[[#This Row],[OrderDate]])/3,0))</f>
        <v>Q2</v>
      </c>
      <c r="D3152" t="s">
        <v>281</v>
      </c>
      <c r="E3152" t="str">
        <f>_xlfn.XLOOKUP(Orders_CLEAN[[#This Row],[CustomerID]],Customers[CustomerID],Customers[CustomerName])</f>
        <v>Pieter Khumalo</v>
      </c>
      <c r="F3152" t="s">
        <v>30</v>
      </c>
      <c r="G3152" t="str">
        <f>_xlfn.XLOOKUP(Orders_CLEAN[[#This Row],[ProductID]],Products[ProductID],Products[ProductName])</f>
        <v>Paper Model 4</v>
      </c>
      <c r="H3152" t="str">
        <f>_xlfn.XLOOKUP(Orders_CLEAN[[#This Row],[ProductName]],Products[ProductName],Products[Category])</f>
        <v>Office Supplies</v>
      </c>
      <c r="I3152" s="6">
        <f>_xlfn.XLOOKUP(Orders_CLEAN[[#This Row],[ProductID]],Products[ProductID],Products[Cost])</f>
        <v>528.29</v>
      </c>
      <c r="J3152">
        <v>11</v>
      </c>
      <c r="K3152" s="6">
        <v>798.12</v>
      </c>
      <c r="L3152" s="7">
        <v>0.2</v>
      </c>
      <c r="M3152" t="s">
        <v>27</v>
      </c>
      <c r="N3152" t="s">
        <v>47</v>
      </c>
      <c r="O3152" t="str">
        <f>_xlfn.XLOOKUP(Orders_CLEAN[[#This Row],[Region]],Region_lookup[RegionCode],Region_lookup[RegionName])</f>
        <v>Eastern Cape</v>
      </c>
      <c r="P3152" t="s">
        <v>75</v>
      </c>
      <c r="Q3152" t="str">
        <f>_xlfn.XLOOKUP(Orders_CLEAN[[#This Row],[EmployeeID]],Employees[EmployeeID],Employees[EmployeeName])</f>
        <v>Francois Steyn</v>
      </c>
      <c r="R3152" s="8">
        <f>Orders_CLEAN[[#This Row],[Quantity]]*Orders_CLEAN[[#This Row],[UnitPrice]]*(1-Orders_CLEAN[[#This Row],[Discount]])</f>
        <v>7023.4560000000001</v>
      </c>
      <c r="S3152" s="8">
        <f>Orders_CLEAN[[#This Row],[Cost]]*Orders_CLEAN[[#This Row],[Quantity]]</f>
        <v>5811.19</v>
      </c>
      <c r="T3152" s="8">
        <f>Orders_CLEAN[[#This Row],[LineTotal]]-Orders_CLEAN[[#This Row],[LineCost]]</f>
        <v>1212.2660000000005</v>
      </c>
      <c r="U3152" s="8" t="str">
        <f>IFERROR(IF(Orders_CLEAN[[#This Row],[Profit]]/Orders_CLEAN[[#This Row],[LineTotal]]&gt;0.3, "High", IF(Orders_CLEAN[[#This Row],[Profit]]/Orders_CLEAN[[#This Row],[LineTotal]]&gt;=0.15, "Medium", "Low")), "Quantity Error!")</f>
        <v>Medium</v>
      </c>
      <c r="V3152" s="8" t="str">
        <f>IF(COUNTIF(Returns[OrderID], Orders_CLEAN[[#This Row],[OrderID]])&gt;0, "Yes", "No")</f>
        <v>No</v>
      </c>
      <c r="W3152" s="19">
        <f>IF(Orders_CLEAN[[#This Row],[Returned]]="Yes",1,0)</f>
        <v>0</v>
      </c>
    </row>
    <row r="3153" spans="1:23" x14ac:dyDescent="0.2">
      <c r="A3153" t="s">
        <v>4158</v>
      </c>
      <c r="B3153" s="5">
        <v>45356</v>
      </c>
      <c r="C3153" s="5" t="str">
        <f>IF(Orders_CLEAN[[#This Row],[Quantity]]="", "Quantity Error!", "Q"&amp;ROUNDUP(MONTH(Orders_CLEAN[[#This Row],[OrderDate]])/3,0))</f>
        <v>Q1</v>
      </c>
      <c r="D3153" t="s">
        <v>210</v>
      </c>
      <c r="E3153" t="str">
        <f>_xlfn.XLOOKUP(Orders_CLEAN[[#This Row],[CustomerID]],Customers[CustomerID],Customers[CustomerName])</f>
        <v>Riaan Kruger</v>
      </c>
      <c r="F3153" t="s">
        <v>88</v>
      </c>
      <c r="G3153" t="str">
        <f>_xlfn.XLOOKUP(Orders_CLEAN[[#This Row],[ProductID]],Products[ProductID],Products[ProductName])</f>
        <v>Tables Model 2</v>
      </c>
      <c r="H3153" t="str">
        <f>_xlfn.XLOOKUP(Orders_CLEAN[[#This Row],[ProductName]],Products[ProductName],Products[Category])</f>
        <v>Furniture</v>
      </c>
      <c r="I3153" s="6">
        <f>_xlfn.XLOOKUP(Orders_CLEAN[[#This Row],[ProductID]],Products[ProductID],Products[Cost])</f>
        <v>752.53</v>
      </c>
      <c r="J3153">
        <v>6</v>
      </c>
      <c r="K3153" s="6">
        <v>1018.12</v>
      </c>
      <c r="L3153" s="7">
        <v>0.05</v>
      </c>
      <c r="M3153" t="s">
        <v>13</v>
      </c>
      <c r="N3153" t="s">
        <v>31</v>
      </c>
      <c r="O3153" t="str">
        <f>_xlfn.XLOOKUP(Orders_CLEAN[[#This Row],[Region]],Region_lookup[RegionCode],Region_lookup[RegionName])</f>
        <v>Gauteng</v>
      </c>
      <c r="P3153" t="s">
        <v>43</v>
      </c>
      <c r="Q3153" t="str">
        <f>_xlfn.XLOOKUP(Orders_CLEAN[[#This Row],[EmployeeID]],Employees[EmployeeID],Employees[EmployeeName])</f>
        <v>Thabo Dlamini</v>
      </c>
      <c r="R3153" s="8">
        <f>Orders_CLEAN[[#This Row],[Quantity]]*Orders_CLEAN[[#This Row],[UnitPrice]]*(1-Orders_CLEAN[[#This Row],[Discount]])</f>
        <v>5803.2839999999997</v>
      </c>
      <c r="S3153" s="8">
        <f>Orders_CLEAN[[#This Row],[Cost]]*Orders_CLEAN[[#This Row],[Quantity]]</f>
        <v>4515.18</v>
      </c>
      <c r="T3153" s="8">
        <f>Orders_CLEAN[[#This Row],[LineTotal]]-Orders_CLEAN[[#This Row],[LineCost]]</f>
        <v>1288.1039999999994</v>
      </c>
      <c r="U3153" s="8" t="str">
        <f>IFERROR(IF(Orders_CLEAN[[#This Row],[Profit]]/Orders_CLEAN[[#This Row],[LineTotal]]&gt;0.3, "High", IF(Orders_CLEAN[[#This Row],[Profit]]/Orders_CLEAN[[#This Row],[LineTotal]]&gt;=0.15, "Medium", "Low")), "Quantity Error!")</f>
        <v>Medium</v>
      </c>
      <c r="V3153" s="8" t="str">
        <f>IF(COUNTIF(Returns[OrderID], Orders_CLEAN[[#This Row],[OrderID]])&gt;0, "Yes", "No")</f>
        <v>No</v>
      </c>
      <c r="W3153" s="19">
        <f>IF(Orders_CLEAN[[#This Row],[Returned]]="Yes",1,0)</f>
        <v>0</v>
      </c>
    </row>
    <row r="3154" spans="1:23" x14ac:dyDescent="0.2">
      <c r="A3154" t="s">
        <v>4159</v>
      </c>
      <c r="B3154" s="5">
        <v>45311</v>
      </c>
      <c r="C3154" s="5" t="str">
        <f>IF(Orders_CLEAN[[#This Row],[Quantity]]="", "Quantity Error!", "Q"&amp;ROUNDUP(MONTH(Orders_CLEAN[[#This Row],[OrderDate]])/3,0))</f>
        <v>Q1</v>
      </c>
      <c r="D3154" t="s">
        <v>40</v>
      </c>
      <c r="E3154" t="str">
        <f>_xlfn.XLOOKUP(Orders_CLEAN[[#This Row],[CustomerID]],Customers[CustomerID],Customers[CustomerName])</f>
        <v>Francois Coetzee</v>
      </c>
      <c r="F3154" t="s">
        <v>148</v>
      </c>
      <c r="G3154" t="str">
        <f>_xlfn.XLOOKUP(Orders_CLEAN[[#This Row],[ProductID]],Products[ProductID],Products[ProductName])</f>
        <v>Tables Model 3</v>
      </c>
      <c r="H3154" t="str">
        <f>_xlfn.XLOOKUP(Orders_CLEAN[[#This Row],[ProductName]],Products[ProductName],Products[Category])</f>
        <v>Furniture</v>
      </c>
      <c r="I3154" s="6">
        <f>_xlfn.XLOOKUP(Orders_CLEAN[[#This Row],[ProductID]],Products[ProductID],Products[Cost])</f>
        <v>190.89</v>
      </c>
      <c r="J3154">
        <v>11</v>
      </c>
      <c r="K3154" s="6">
        <v>243.15</v>
      </c>
      <c r="L3154" s="7">
        <v>0</v>
      </c>
      <c r="M3154" t="s">
        <v>27</v>
      </c>
      <c r="N3154" t="s">
        <v>31</v>
      </c>
      <c r="O3154" t="str">
        <f>_xlfn.XLOOKUP(Orders_CLEAN[[#This Row],[Region]],Region_lookup[RegionCode],Region_lookup[RegionName])</f>
        <v>Gauteng</v>
      </c>
      <c r="P3154" t="s">
        <v>52</v>
      </c>
      <c r="Q3154" t="str">
        <f>_xlfn.XLOOKUP(Orders_CLEAN[[#This Row],[EmployeeID]],Employees[EmployeeID],Employees[EmployeeName])</f>
        <v>Precious Mbatha</v>
      </c>
      <c r="R3154" s="8">
        <f>Orders_CLEAN[[#This Row],[Quantity]]*Orders_CLEAN[[#This Row],[UnitPrice]]*(1-Orders_CLEAN[[#This Row],[Discount]])</f>
        <v>2674.65</v>
      </c>
      <c r="S3154" s="8">
        <f>Orders_CLEAN[[#This Row],[Cost]]*Orders_CLEAN[[#This Row],[Quantity]]</f>
        <v>2099.79</v>
      </c>
      <c r="T3154" s="8">
        <f>Orders_CLEAN[[#This Row],[LineTotal]]-Orders_CLEAN[[#This Row],[LineCost]]</f>
        <v>574.86000000000013</v>
      </c>
      <c r="U3154" s="8" t="str">
        <f>IFERROR(IF(Orders_CLEAN[[#This Row],[Profit]]/Orders_CLEAN[[#This Row],[LineTotal]]&gt;0.3, "High", IF(Orders_CLEAN[[#This Row],[Profit]]/Orders_CLEAN[[#This Row],[LineTotal]]&gt;=0.15, "Medium", "Low")), "Quantity Error!")</f>
        <v>Medium</v>
      </c>
      <c r="V3154" s="8" t="str">
        <f>IF(COUNTIF(Returns[OrderID], Orders_CLEAN[[#This Row],[OrderID]])&gt;0, "Yes", "No")</f>
        <v>No</v>
      </c>
      <c r="W3154" s="19">
        <f>IF(Orders_CLEAN[[#This Row],[Returned]]="Yes",1,0)</f>
        <v>0</v>
      </c>
    </row>
    <row r="3155" spans="1:23" x14ac:dyDescent="0.2">
      <c r="A3155" t="s">
        <v>4160</v>
      </c>
      <c r="B3155" s="5">
        <v>45766</v>
      </c>
      <c r="C3155" s="5" t="str">
        <f>IF(Orders_CLEAN[[#This Row],[Quantity]]="", "Quantity Error!", "Q"&amp;ROUNDUP(MONTH(Orders_CLEAN[[#This Row],[OrderDate]])/3,0))</f>
        <v>Q2</v>
      </c>
      <c r="D3155" t="s">
        <v>68</v>
      </c>
      <c r="E3155" t="str">
        <f>_xlfn.XLOOKUP(Orders_CLEAN[[#This Row],[CustomerID]],Customers[CustomerID],Customers[CustomerName])</f>
        <v>Kagiso Van Der Merwe</v>
      </c>
      <c r="F3155" t="s">
        <v>78</v>
      </c>
      <c r="G3155" t="str">
        <f>_xlfn.XLOOKUP(Orders_CLEAN[[#This Row],[ProductID]],Products[ProductID],Products[ProductName])</f>
        <v>Desks Model 3</v>
      </c>
      <c r="H3155" t="str">
        <f>_xlfn.XLOOKUP(Orders_CLEAN[[#This Row],[ProductName]],Products[ProductName],Products[Category])</f>
        <v>Furniture</v>
      </c>
      <c r="I3155" s="6">
        <f>_xlfn.XLOOKUP(Orders_CLEAN[[#This Row],[ProductID]],Products[ProductID],Products[Cost])</f>
        <v>388.07</v>
      </c>
      <c r="J3155">
        <v>3</v>
      </c>
      <c r="K3155" s="6">
        <v>782.41</v>
      </c>
      <c r="L3155" s="7">
        <v>0</v>
      </c>
      <c r="M3155" t="s">
        <v>27</v>
      </c>
      <c r="N3155" t="s">
        <v>47</v>
      </c>
      <c r="O3155" t="str">
        <f>_xlfn.XLOOKUP(Orders_CLEAN[[#This Row],[Region]],Region_lookup[RegionCode],Region_lookup[RegionName])</f>
        <v>Eastern Cape</v>
      </c>
      <c r="P3155" t="s">
        <v>75</v>
      </c>
      <c r="Q3155" t="str">
        <f>_xlfn.XLOOKUP(Orders_CLEAN[[#This Row],[EmployeeID]],Employees[EmployeeID],Employees[EmployeeName])</f>
        <v>Francois Steyn</v>
      </c>
      <c r="R3155" s="8">
        <f>Orders_CLEAN[[#This Row],[Quantity]]*Orders_CLEAN[[#This Row],[UnitPrice]]*(1-Orders_CLEAN[[#This Row],[Discount]])</f>
        <v>2347.23</v>
      </c>
      <c r="S3155" s="8">
        <f>Orders_CLEAN[[#This Row],[Cost]]*Orders_CLEAN[[#This Row],[Quantity]]</f>
        <v>1164.21</v>
      </c>
      <c r="T3155" s="8">
        <f>Orders_CLEAN[[#This Row],[LineTotal]]-Orders_CLEAN[[#This Row],[LineCost]]</f>
        <v>1183.02</v>
      </c>
      <c r="U3155" s="8" t="str">
        <f>IFERROR(IF(Orders_CLEAN[[#This Row],[Profit]]/Orders_CLEAN[[#This Row],[LineTotal]]&gt;0.3, "High", IF(Orders_CLEAN[[#This Row],[Profit]]/Orders_CLEAN[[#This Row],[LineTotal]]&gt;=0.15, "Medium", "Low")), "Quantity Error!")</f>
        <v>High</v>
      </c>
      <c r="V3155" s="8" t="str">
        <f>IF(COUNTIF(Returns[OrderID], Orders_CLEAN[[#This Row],[OrderID]])&gt;0, "Yes", "No")</f>
        <v>No</v>
      </c>
      <c r="W3155" s="19">
        <f>IF(Orders_CLEAN[[#This Row],[Returned]]="Yes",1,0)</f>
        <v>0</v>
      </c>
    </row>
    <row r="3156" spans="1:23" x14ac:dyDescent="0.2">
      <c r="A3156" t="s">
        <v>4161</v>
      </c>
      <c r="B3156" s="5">
        <v>45307</v>
      </c>
      <c r="C3156" s="5" t="str">
        <f>IF(Orders_CLEAN[[#This Row],[Quantity]]="", "Quantity Error!", "Q"&amp;ROUNDUP(MONTH(Orders_CLEAN[[#This Row],[OrderDate]])/3,0))</f>
        <v>Q1</v>
      </c>
      <c r="D3156" t="s">
        <v>283</v>
      </c>
      <c r="E3156" t="str">
        <f>_xlfn.XLOOKUP(Orders_CLEAN[[#This Row],[CustomerID]],Customers[CustomerID],Customers[CustomerName])</f>
        <v>Precious Botha</v>
      </c>
      <c r="F3156" t="s">
        <v>329</v>
      </c>
      <c r="G3156" t="str">
        <f>_xlfn.XLOOKUP(Orders_CLEAN[[#This Row],[ProductID]],Products[ProductID],Products[ProductName])</f>
        <v>Chairs Model 3</v>
      </c>
      <c r="H3156" t="str">
        <f>_xlfn.XLOOKUP(Orders_CLEAN[[#This Row],[ProductName]],Products[ProductName],Products[Category])</f>
        <v>Furniture</v>
      </c>
      <c r="I3156" s="6">
        <f>_xlfn.XLOOKUP(Orders_CLEAN[[#This Row],[ProductID]],Products[ProductID],Products[Cost])</f>
        <v>688.81</v>
      </c>
      <c r="J3156">
        <v>12</v>
      </c>
      <c r="K3156" s="6">
        <v>1334.92</v>
      </c>
      <c r="L3156" s="7">
        <v>0.2</v>
      </c>
      <c r="M3156" t="s">
        <v>27</v>
      </c>
      <c r="N3156" t="s">
        <v>21</v>
      </c>
      <c r="O3156" t="str">
        <f>_xlfn.XLOOKUP(Orders_CLEAN[[#This Row],[Region]],Region_lookup[RegionCode],Region_lookup[RegionName])</f>
        <v>KwaZulu-Natal</v>
      </c>
      <c r="P3156" t="s">
        <v>170</v>
      </c>
      <c r="Q3156" t="str">
        <f>_xlfn.XLOOKUP(Orders_CLEAN[[#This Row],[EmployeeID]],Employees[EmployeeID],Employees[EmployeeName])</f>
        <v>Nomvula Le Roux</v>
      </c>
      <c r="R3156" s="8">
        <f>Orders_CLEAN[[#This Row],[Quantity]]*Orders_CLEAN[[#This Row],[UnitPrice]]*(1-Orders_CLEAN[[#This Row],[Discount]])</f>
        <v>12815.232000000002</v>
      </c>
      <c r="S3156" s="8">
        <f>Orders_CLEAN[[#This Row],[Cost]]*Orders_CLEAN[[#This Row],[Quantity]]</f>
        <v>8265.7199999999993</v>
      </c>
      <c r="T3156" s="8">
        <f>Orders_CLEAN[[#This Row],[LineTotal]]-Orders_CLEAN[[#This Row],[LineCost]]</f>
        <v>4549.5120000000024</v>
      </c>
      <c r="U3156" s="8" t="str">
        <f>IFERROR(IF(Orders_CLEAN[[#This Row],[Profit]]/Orders_CLEAN[[#This Row],[LineTotal]]&gt;0.3, "High", IF(Orders_CLEAN[[#This Row],[Profit]]/Orders_CLEAN[[#This Row],[LineTotal]]&gt;=0.15, "Medium", "Low")), "Quantity Error!")</f>
        <v>High</v>
      </c>
      <c r="V3156" s="8" t="str">
        <f>IF(COUNTIF(Returns[OrderID], Orders_CLEAN[[#This Row],[OrderID]])&gt;0, "Yes", "No")</f>
        <v>Yes</v>
      </c>
      <c r="W3156" s="19">
        <f>IF(Orders_CLEAN[[#This Row],[Returned]]="Yes",1,0)</f>
        <v>1</v>
      </c>
    </row>
    <row r="3157" spans="1:23" x14ac:dyDescent="0.2">
      <c r="A3157" t="s">
        <v>4162</v>
      </c>
      <c r="B3157" s="5">
        <v>45371</v>
      </c>
      <c r="C3157" s="5" t="str">
        <f>IF(Orders_CLEAN[[#This Row],[Quantity]]="", "Quantity Error!", "Q"&amp;ROUNDUP(MONTH(Orders_CLEAN[[#This Row],[OrderDate]])/3,0))</f>
        <v>Q1</v>
      </c>
      <c r="D3157" t="s">
        <v>371</v>
      </c>
      <c r="E3157" t="str">
        <f>_xlfn.XLOOKUP(Orders_CLEAN[[#This Row],[CustomerID]],Customers[CustomerID],Customers[CustomerName])</f>
        <v>Nomsa Dlamini</v>
      </c>
      <c r="F3157" t="s">
        <v>216</v>
      </c>
      <c r="G3157" t="str">
        <f>_xlfn.XLOOKUP(Orders_CLEAN[[#This Row],[ProductID]],Products[ProductID],Products[ProductName])</f>
        <v>Pens Model 1</v>
      </c>
      <c r="H3157" t="str">
        <f>_xlfn.XLOOKUP(Orders_CLEAN[[#This Row],[ProductName]],Products[ProductName],Products[Category])</f>
        <v>Office Supplies</v>
      </c>
      <c r="I3157" s="6">
        <f>_xlfn.XLOOKUP(Orders_CLEAN[[#This Row],[ProductID]],Products[ProductID],Products[Cost])</f>
        <v>640.09</v>
      </c>
      <c r="J3157">
        <v>5</v>
      </c>
      <c r="K3157" s="6">
        <v>1169.26</v>
      </c>
      <c r="L3157" s="7">
        <v>0.2</v>
      </c>
      <c r="M3157" t="s">
        <v>27</v>
      </c>
      <c r="N3157" t="s">
        <v>31</v>
      </c>
      <c r="O3157" t="str">
        <f>_xlfn.XLOOKUP(Orders_CLEAN[[#This Row],[Region]],Region_lookup[RegionCode],Region_lookup[RegionName])</f>
        <v>Gauteng</v>
      </c>
      <c r="P3157" t="s">
        <v>32</v>
      </c>
      <c r="Q3157" t="str">
        <f>_xlfn.XLOOKUP(Orders_CLEAN[[#This Row],[EmployeeID]],Employees[EmployeeID],Employees[EmployeeName])</f>
        <v>Nomvula Mokoena</v>
      </c>
      <c r="R3157" s="8">
        <f>Orders_CLEAN[[#This Row],[Quantity]]*Orders_CLEAN[[#This Row],[UnitPrice]]*(1-Orders_CLEAN[[#This Row],[Discount]])</f>
        <v>4677.04</v>
      </c>
      <c r="S3157" s="8">
        <f>Orders_CLEAN[[#This Row],[Cost]]*Orders_CLEAN[[#This Row],[Quantity]]</f>
        <v>3200.4500000000003</v>
      </c>
      <c r="T3157" s="8">
        <f>Orders_CLEAN[[#This Row],[LineTotal]]-Orders_CLEAN[[#This Row],[LineCost]]</f>
        <v>1476.5899999999997</v>
      </c>
      <c r="U3157" s="8" t="str">
        <f>IFERROR(IF(Orders_CLEAN[[#This Row],[Profit]]/Orders_CLEAN[[#This Row],[LineTotal]]&gt;0.3, "High", IF(Orders_CLEAN[[#This Row],[Profit]]/Orders_CLEAN[[#This Row],[LineTotal]]&gt;=0.15, "Medium", "Low")), "Quantity Error!")</f>
        <v>High</v>
      </c>
      <c r="V3157" s="8" t="str">
        <f>IF(COUNTIF(Returns[OrderID], Orders_CLEAN[[#This Row],[OrderID]])&gt;0, "Yes", "No")</f>
        <v>No</v>
      </c>
      <c r="W3157" s="19">
        <f>IF(Orders_CLEAN[[#This Row],[Returned]]="Yes",1,0)</f>
        <v>0</v>
      </c>
    </row>
    <row r="3158" spans="1:23" x14ac:dyDescent="0.2">
      <c r="A3158" t="s">
        <v>4163</v>
      </c>
      <c r="B3158" s="5">
        <v>45614</v>
      </c>
      <c r="C3158" s="5" t="str">
        <f>IF(Orders_CLEAN[[#This Row],[Quantity]]="", "Quantity Error!", "Q"&amp;ROUNDUP(MONTH(Orders_CLEAN[[#This Row],[OrderDate]])/3,0))</f>
        <v>Q4</v>
      </c>
      <c r="D3158" t="s">
        <v>50</v>
      </c>
      <c r="E3158" t="str">
        <f>_xlfn.XLOOKUP(Orders_CLEAN[[#This Row],[CustomerID]],Customers[CustomerID],Customers[CustomerName])</f>
        <v>Precious Steyn</v>
      </c>
      <c r="F3158" t="s">
        <v>174</v>
      </c>
      <c r="G3158" t="str">
        <f>_xlfn.XLOOKUP(Orders_CLEAN[[#This Row],[ProductID]],Products[ProductID],Products[ProductName])</f>
        <v>Printers Model 4</v>
      </c>
      <c r="H3158" t="str">
        <f>_xlfn.XLOOKUP(Orders_CLEAN[[#This Row],[ProductName]],Products[ProductName],Products[Category])</f>
        <v>Technology</v>
      </c>
      <c r="I3158" s="6">
        <f>_xlfn.XLOOKUP(Orders_CLEAN[[#This Row],[ProductID]],Products[ProductID],Products[Cost])</f>
        <v>83.72</v>
      </c>
      <c r="J3158">
        <v>8</v>
      </c>
      <c r="K3158" s="6">
        <v>143.57</v>
      </c>
      <c r="L3158" s="7">
        <v>0</v>
      </c>
      <c r="M3158" t="s">
        <v>13</v>
      </c>
      <c r="N3158" t="s">
        <v>31</v>
      </c>
      <c r="O3158" t="str">
        <f>_xlfn.XLOOKUP(Orders_CLEAN[[#This Row],[Region]],Region_lookup[RegionCode],Region_lookup[RegionName])</f>
        <v>Gauteng</v>
      </c>
      <c r="P3158" t="s">
        <v>32</v>
      </c>
      <c r="Q3158" t="str">
        <f>_xlfn.XLOOKUP(Orders_CLEAN[[#This Row],[EmployeeID]],Employees[EmployeeID],Employees[EmployeeName])</f>
        <v>Nomvula Mokoena</v>
      </c>
      <c r="R3158" s="8">
        <f>Orders_CLEAN[[#This Row],[Quantity]]*Orders_CLEAN[[#This Row],[UnitPrice]]*(1-Orders_CLEAN[[#This Row],[Discount]])</f>
        <v>1148.56</v>
      </c>
      <c r="S3158" s="8">
        <f>Orders_CLEAN[[#This Row],[Cost]]*Orders_CLEAN[[#This Row],[Quantity]]</f>
        <v>669.76</v>
      </c>
      <c r="T3158" s="8">
        <f>Orders_CLEAN[[#This Row],[LineTotal]]-Orders_CLEAN[[#This Row],[LineCost]]</f>
        <v>478.79999999999995</v>
      </c>
      <c r="U3158" s="8" t="str">
        <f>IFERROR(IF(Orders_CLEAN[[#This Row],[Profit]]/Orders_CLEAN[[#This Row],[LineTotal]]&gt;0.3, "High", IF(Orders_CLEAN[[#This Row],[Profit]]/Orders_CLEAN[[#This Row],[LineTotal]]&gt;=0.15, "Medium", "Low")), "Quantity Error!")</f>
        <v>High</v>
      </c>
      <c r="V3158" s="8" t="str">
        <f>IF(COUNTIF(Returns[OrderID], Orders_CLEAN[[#This Row],[OrderID]])&gt;0, "Yes", "No")</f>
        <v>No</v>
      </c>
      <c r="W3158" s="19">
        <f>IF(Orders_CLEAN[[#This Row],[Returned]]="Yes",1,0)</f>
        <v>0</v>
      </c>
    </row>
    <row r="3159" spans="1:23" x14ac:dyDescent="0.2">
      <c r="A3159" t="s">
        <v>4164</v>
      </c>
      <c r="B3159" s="5">
        <v>45436</v>
      </c>
      <c r="C3159" s="5" t="str">
        <f>IF(Orders_CLEAN[[#This Row],[Quantity]]="", "Quantity Error!", "Q"&amp;ROUNDUP(MONTH(Orders_CLEAN[[#This Row],[OrderDate]])/3,0))</f>
        <v>Q2</v>
      </c>
      <c r="D3159" t="s">
        <v>328</v>
      </c>
      <c r="E3159" t="str">
        <f>_xlfn.XLOOKUP(Orders_CLEAN[[#This Row],[CustomerID]],Customers[CustomerID],Customers[CustomerName])</f>
        <v>Nomsa Ndlovu</v>
      </c>
      <c r="F3159" t="s">
        <v>30</v>
      </c>
      <c r="G3159" t="str">
        <f>_xlfn.XLOOKUP(Orders_CLEAN[[#This Row],[ProductID]],Products[ProductID],Products[ProductName])</f>
        <v>Paper Model 4</v>
      </c>
      <c r="H3159" t="str">
        <f>_xlfn.XLOOKUP(Orders_CLEAN[[#This Row],[ProductName]],Products[ProductName],Products[Category])</f>
        <v>Office Supplies</v>
      </c>
      <c r="I3159" s="6">
        <f>_xlfn.XLOOKUP(Orders_CLEAN[[#This Row],[ProductID]],Products[ProductID],Products[Cost])</f>
        <v>528.29</v>
      </c>
      <c r="J3159">
        <v>12</v>
      </c>
      <c r="K3159" s="6">
        <v>798.12</v>
      </c>
      <c r="L3159" s="7">
        <v>0.2</v>
      </c>
      <c r="M3159" t="s">
        <v>27</v>
      </c>
      <c r="N3159" t="s">
        <v>31</v>
      </c>
      <c r="O3159" t="str">
        <f>_xlfn.XLOOKUP(Orders_CLEAN[[#This Row],[Region]],Region_lookup[RegionCode],Region_lookup[RegionName])</f>
        <v>Gauteng</v>
      </c>
      <c r="P3159" t="s">
        <v>32</v>
      </c>
      <c r="Q3159" t="str">
        <f>_xlfn.XLOOKUP(Orders_CLEAN[[#This Row],[EmployeeID]],Employees[EmployeeID],Employees[EmployeeName])</f>
        <v>Nomvula Mokoena</v>
      </c>
      <c r="R3159" s="8">
        <f>Orders_CLEAN[[#This Row],[Quantity]]*Orders_CLEAN[[#This Row],[UnitPrice]]*(1-Orders_CLEAN[[#This Row],[Discount]])</f>
        <v>7661.9520000000011</v>
      </c>
      <c r="S3159" s="8">
        <f>Orders_CLEAN[[#This Row],[Cost]]*Orders_CLEAN[[#This Row],[Quantity]]</f>
        <v>6339.48</v>
      </c>
      <c r="T3159" s="8">
        <f>Orders_CLEAN[[#This Row],[LineTotal]]-Orders_CLEAN[[#This Row],[LineCost]]</f>
        <v>1322.4720000000016</v>
      </c>
      <c r="U3159" s="8" t="str">
        <f>IFERROR(IF(Orders_CLEAN[[#This Row],[Profit]]/Orders_CLEAN[[#This Row],[LineTotal]]&gt;0.3, "High", IF(Orders_CLEAN[[#This Row],[Profit]]/Orders_CLEAN[[#This Row],[LineTotal]]&gt;=0.15, "Medium", "Low")), "Quantity Error!")</f>
        <v>Medium</v>
      </c>
      <c r="V3159" s="8" t="str">
        <f>IF(COUNTIF(Returns[OrderID], Orders_CLEAN[[#This Row],[OrderID]])&gt;0, "Yes", "No")</f>
        <v>No</v>
      </c>
      <c r="W3159" s="19">
        <f>IF(Orders_CLEAN[[#This Row],[Returned]]="Yes",1,0)</f>
        <v>0</v>
      </c>
    </row>
    <row r="3160" spans="1:23" x14ac:dyDescent="0.2">
      <c r="A3160" t="s">
        <v>4165</v>
      </c>
      <c r="B3160" s="5">
        <v>45298</v>
      </c>
      <c r="C3160" s="5" t="str">
        <f>IF(Orders_CLEAN[[#This Row],[Quantity]]="", "Quantity Error!", "Q"&amp;ROUNDUP(MONTH(Orders_CLEAN[[#This Row],[OrderDate]])/3,0))</f>
        <v>Q1</v>
      </c>
      <c r="D3160" t="s">
        <v>110</v>
      </c>
      <c r="E3160" t="str">
        <f>_xlfn.XLOOKUP(Orders_CLEAN[[#This Row],[CustomerID]],Customers[CustomerID],Customers[CustomerName])</f>
        <v>Nomvula Khumalo</v>
      </c>
      <c r="F3160" t="s">
        <v>231</v>
      </c>
      <c r="G3160" t="str">
        <f>_xlfn.XLOOKUP(Orders_CLEAN[[#This Row],[ProductID]],Products[ProductID],Products[ProductName])</f>
        <v>Accessories Model 2</v>
      </c>
      <c r="H3160" t="str">
        <f>_xlfn.XLOOKUP(Orders_CLEAN[[#This Row],[ProductName]],Products[ProductName],Products[Category])</f>
        <v>Technology</v>
      </c>
      <c r="I3160" s="6">
        <f>_xlfn.XLOOKUP(Orders_CLEAN[[#This Row],[ProductID]],Products[ProductID],Products[Cost])</f>
        <v>31.01</v>
      </c>
      <c r="J3160">
        <v>5</v>
      </c>
      <c r="K3160" s="6">
        <v>49.68</v>
      </c>
      <c r="L3160" s="7">
        <v>0</v>
      </c>
      <c r="M3160" t="s">
        <v>27</v>
      </c>
      <c r="N3160" t="s">
        <v>21</v>
      </c>
      <c r="O3160" t="str">
        <f>_xlfn.XLOOKUP(Orders_CLEAN[[#This Row],[Region]],Region_lookup[RegionCode],Region_lookup[RegionName])</f>
        <v>KwaZulu-Natal</v>
      </c>
      <c r="P3160" t="s">
        <v>22</v>
      </c>
      <c r="Q3160" t="str">
        <f>_xlfn.XLOOKUP(Orders_CLEAN[[#This Row],[EmployeeID]],Employees[EmployeeID],Employees[EmployeeName])</f>
        <v>Thabo Le Roux</v>
      </c>
      <c r="R3160" s="8">
        <f>Orders_CLEAN[[#This Row],[Quantity]]*Orders_CLEAN[[#This Row],[UnitPrice]]*(1-Orders_CLEAN[[#This Row],[Discount]])</f>
        <v>248.4</v>
      </c>
      <c r="S3160" s="8">
        <f>Orders_CLEAN[[#This Row],[Cost]]*Orders_CLEAN[[#This Row],[Quantity]]</f>
        <v>155.05000000000001</v>
      </c>
      <c r="T3160" s="8">
        <f>Orders_CLEAN[[#This Row],[LineTotal]]-Orders_CLEAN[[#This Row],[LineCost]]</f>
        <v>93.35</v>
      </c>
      <c r="U3160" s="8" t="str">
        <f>IFERROR(IF(Orders_CLEAN[[#This Row],[Profit]]/Orders_CLEAN[[#This Row],[LineTotal]]&gt;0.3, "High", IF(Orders_CLEAN[[#This Row],[Profit]]/Orders_CLEAN[[#This Row],[LineTotal]]&gt;=0.15, "Medium", "Low")), "Quantity Error!")</f>
        <v>High</v>
      </c>
      <c r="V3160" s="8" t="str">
        <f>IF(COUNTIF(Returns[OrderID], Orders_CLEAN[[#This Row],[OrderID]])&gt;0, "Yes", "No")</f>
        <v>No</v>
      </c>
      <c r="W3160" s="19">
        <f>IF(Orders_CLEAN[[#This Row],[Returned]]="Yes",1,0)</f>
        <v>0</v>
      </c>
    </row>
    <row r="3161" spans="1:23" x14ac:dyDescent="0.2">
      <c r="A3161" t="s">
        <v>4166</v>
      </c>
      <c r="B3161" s="5">
        <v>45295</v>
      </c>
      <c r="C3161" s="5" t="str">
        <f>IF(Orders_CLEAN[[#This Row],[Quantity]]="", "Quantity Error!", "Q"&amp;ROUNDUP(MONTH(Orders_CLEAN[[#This Row],[OrderDate]])/3,0))</f>
        <v>Q1</v>
      </c>
      <c r="D3161" t="s">
        <v>34</v>
      </c>
      <c r="E3161" t="str">
        <f>_xlfn.XLOOKUP(Orders_CLEAN[[#This Row],[CustomerID]],Customers[CustomerID],Customers[CustomerName])</f>
        <v>Anja Mahlangu</v>
      </c>
      <c r="F3161" t="s">
        <v>85</v>
      </c>
      <c r="G3161" t="str">
        <f>_xlfn.XLOOKUP(Orders_CLEAN[[#This Row],[ProductID]],Products[ProductID],Products[ProductName])</f>
        <v>Monitors Model 3</v>
      </c>
      <c r="H3161" t="str">
        <f>_xlfn.XLOOKUP(Orders_CLEAN[[#This Row],[ProductName]],Products[ProductName],Products[Category])</f>
        <v>Technology</v>
      </c>
      <c r="I3161" s="6">
        <f>_xlfn.XLOOKUP(Orders_CLEAN[[#This Row],[ProductID]],Products[ProductID],Products[Cost])</f>
        <v>710.37</v>
      </c>
      <c r="J3161">
        <v>10</v>
      </c>
      <c r="K3161" s="6">
        <v>979.52</v>
      </c>
      <c r="L3161" s="7">
        <v>0</v>
      </c>
      <c r="M3161" t="s">
        <v>27</v>
      </c>
      <c r="N3161" t="s">
        <v>14</v>
      </c>
      <c r="O3161" t="str">
        <f>_xlfn.XLOOKUP(Orders_CLEAN[[#This Row],[Region]],Region_lookup[RegionCode],Region_lookup[RegionName])</f>
        <v>Western Cape</v>
      </c>
      <c r="P3161" t="s">
        <v>82</v>
      </c>
      <c r="Q3161" t="str">
        <f>_xlfn.XLOOKUP(Orders_CLEAN[[#This Row],[EmployeeID]],Employees[EmployeeID],Employees[EmployeeName])</f>
        <v>Thabo Pretorius</v>
      </c>
      <c r="R3161" s="8">
        <f>Orders_CLEAN[[#This Row],[Quantity]]*Orders_CLEAN[[#This Row],[UnitPrice]]*(1-Orders_CLEAN[[#This Row],[Discount]])</f>
        <v>9795.2000000000007</v>
      </c>
      <c r="S3161" s="8">
        <f>Orders_CLEAN[[#This Row],[Cost]]*Orders_CLEAN[[#This Row],[Quantity]]</f>
        <v>7103.7</v>
      </c>
      <c r="T3161" s="8">
        <f>Orders_CLEAN[[#This Row],[LineTotal]]-Orders_CLEAN[[#This Row],[LineCost]]</f>
        <v>2691.5000000000009</v>
      </c>
      <c r="U3161" s="8" t="str">
        <f>IFERROR(IF(Orders_CLEAN[[#This Row],[Profit]]/Orders_CLEAN[[#This Row],[LineTotal]]&gt;0.3, "High", IF(Orders_CLEAN[[#This Row],[Profit]]/Orders_CLEAN[[#This Row],[LineTotal]]&gt;=0.15, "Medium", "Low")), "Quantity Error!")</f>
        <v>Medium</v>
      </c>
      <c r="V3161" s="8" t="str">
        <f>IF(COUNTIF(Returns[OrderID], Orders_CLEAN[[#This Row],[OrderID]])&gt;0, "Yes", "No")</f>
        <v>No</v>
      </c>
      <c r="W3161" s="19">
        <f>IF(Orders_CLEAN[[#This Row],[Returned]]="Yes",1,0)</f>
        <v>0</v>
      </c>
    </row>
    <row r="3162" spans="1:23" x14ac:dyDescent="0.2">
      <c r="A3162" t="s">
        <v>4167</v>
      </c>
      <c r="B3162" s="5">
        <v>45636</v>
      </c>
      <c r="C3162" s="5" t="str">
        <f>IF(Orders_CLEAN[[#This Row],[Quantity]]="", "Quantity Error!", "Q"&amp;ROUNDUP(MONTH(Orders_CLEAN[[#This Row],[OrderDate]])/3,0))</f>
        <v>Q4</v>
      </c>
      <c r="D3162" t="s">
        <v>904</v>
      </c>
      <c r="E3162" t="str">
        <f>_xlfn.XLOOKUP(Orders_CLEAN[[#This Row],[CustomerID]],Customers[CustomerID],Customers[CustomerName])</f>
        <v>Elmarie Pretorius</v>
      </c>
      <c r="F3162" t="s">
        <v>181</v>
      </c>
      <c r="G3162" t="str">
        <f>_xlfn.XLOOKUP(Orders_CLEAN[[#This Row],[ProductID]],Products[ProductID],Products[ProductName])</f>
        <v>Envelopes Model 1</v>
      </c>
      <c r="H3162" t="str">
        <f>_xlfn.XLOOKUP(Orders_CLEAN[[#This Row],[ProductName]],Products[ProductName],Products[Category])</f>
        <v>Office Supplies</v>
      </c>
      <c r="I3162" s="6">
        <f>_xlfn.XLOOKUP(Orders_CLEAN[[#This Row],[ProductID]],Products[ProductID],Products[Cost])</f>
        <v>76.66</v>
      </c>
      <c r="J3162">
        <v>5</v>
      </c>
      <c r="K3162" s="6">
        <v>117.32</v>
      </c>
      <c r="L3162" s="7">
        <v>0.1</v>
      </c>
      <c r="M3162" t="s">
        <v>27</v>
      </c>
      <c r="N3162" t="s">
        <v>21</v>
      </c>
      <c r="O3162" t="str">
        <f>_xlfn.XLOOKUP(Orders_CLEAN[[#This Row],[Region]],Region_lookup[RegionCode],Region_lookup[RegionName])</f>
        <v>KwaZulu-Natal</v>
      </c>
      <c r="P3162" t="s">
        <v>97</v>
      </c>
      <c r="Q3162" t="str">
        <f>_xlfn.XLOOKUP(Orders_CLEAN[[#This Row],[EmployeeID]],Employees[EmployeeID],Employees[EmployeeName])</f>
        <v>Bongani Sithole</v>
      </c>
      <c r="R3162" s="8">
        <f>Orders_CLEAN[[#This Row],[Quantity]]*Orders_CLEAN[[#This Row],[UnitPrice]]*(1-Orders_CLEAN[[#This Row],[Discount]])</f>
        <v>527.93999999999994</v>
      </c>
      <c r="S3162" s="8">
        <f>Orders_CLEAN[[#This Row],[Cost]]*Orders_CLEAN[[#This Row],[Quantity]]</f>
        <v>383.29999999999995</v>
      </c>
      <c r="T3162" s="8">
        <f>Orders_CLEAN[[#This Row],[LineTotal]]-Orders_CLEAN[[#This Row],[LineCost]]</f>
        <v>144.63999999999999</v>
      </c>
      <c r="U3162" s="8" t="str">
        <f>IFERROR(IF(Orders_CLEAN[[#This Row],[Profit]]/Orders_CLEAN[[#This Row],[LineTotal]]&gt;0.3, "High", IF(Orders_CLEAN[[#This Row],[Profit]]/Orders_CLEAN[[#This Row],[LineTotal]]&gt;=0.15, "Medium", "Low")), "Quantity Error!")</f>
        <v>Medium</v>
      </c>
      <c r="V3162" s="8" t="str">
        <f>IF(COUNTIF(Returns[OrderID], Orders_CLEAN[[#This Row],[OrderID]])&gt;0, "Yes", "No")</f>
        <v>No</v>
      </c>
      <c r="W3162" s="19">
        <f>IF(Orders_CLEAN[[#This Row],[Returned]]="Yes",1,0)</f>
        <v>0</v>
      </c>
    </row>
    <row r="3163" spans="1:23" x14ac:dyDescent="0.2">
      <c r="A3163" t="s">
        <v>4168</v>
      </c>
      <c r="B3163" s="5">
        <v>45404</v>
      </c>
      <c r="C3163" s="5" t="str">
        <f>IF(Orders_CLEAN[[#This Row],[Quantity]]="", "Quantity Error!", "Q"&amp;ROUNDUP(MONTH(Orders_CLEAN[[#This Row],[OrderDate]])/3,0))</f>
        <v>Q2</v>
      </c>
      <c r="D3163" t="s">
        <v>154</v>
      </c>
      <c r="E3163" t="str">
        <f>_xlfn.XLOOKUP(Orders_CLEAN[[#This Row],[CustomerID]],Customers[CustomerID],Customers[CustomerName])</f>
        <v>Nomvula Mahlangu</v>
      </c>
      <c r="F3163" t="s">
        <v>118</v>
      </c>
      <c r="G3163" t="str">
        <f>_xlfn.XLOOKUP(Orders_CLEAN[[#This Row],[ProductID]],Products[ProductID],Products[ProductName])</f>
        <v>Paper Model 1</v>
      </c>
      <c r="H3163" t="str">
        <f>_xlfn.XLOOKUP(Orders_CLEAN[[#This Row],[ProductName]],Products[ProductName],Products[Category])</f>
        <v>Office Supplies</v>
      </c>
      <c r="I3163" s="6">
        <f>_xlfn.XLOOKUP(Orders_CLEAN[[#This Row],[ProductID]],Products[ProductID],Products[Cost])</f>
        <v>193.58</v>
      </c>
      <c r="J3163">
        <v>9</v>
      </c>
      <c r="K3163" s="6">
        <v>347.15</v>
      </c>
      <c r="L3163" s="7">
        <v>0</v>
      </c>
      <c r="M3163" t="s">
        <v>62</v>
      </c>
      <c r="N3163" t="s">
        <v>31</v>
      </c>
      <c r="O3163" t="str">
        <f>_xlfn.XLOOKUP(Orders_CLEAN[[#This Row],[Region]],Region_lookup[RegionCode],Region_lookup[RegionName])</f>
        <v>Gauteng</v>
      </c>
      <c r="P3163" t="s">
        <v>32</v>
      </c>
      <c r="Q3163" t="str">
        <f>_xlfn.XLOOKUP(Orders_CLEAN[[#This Row],[EmployeeID]],Employees[EmployeeID],Employees[EmployeeName])</f>
        <v>Nomvula Mokoena</v>
      </c>
      <c r="R3163" s="8">
        <f>Orders_CLEAN[[#This Row],[Quantity]]*Orders_CLEAN[[#This Row],[UnitPrice]]*(1-Orders_CLEAN[[#This Row],[Discount]])</f>
        <v>3124.35</v>
      </c>
      <c r="S3163" s="8">
        <f>Orders_CLEAN[[#This Row],[Cost]]*Orders_CLEAN[[#This Row],[Quantity]]</f>
        <v>1742.22</v>
      </c>
      <c r="T3163" s="8">
        <f>Orders_CLEAN[[#This Row],[LineTotal]]-Orders_CLEAN[[#This Row],[LineCost]]</f>
        <v>1382.1299999999999</v>
      </c>
      <c r="U3163" s="8" t="str">
        <f>IFERROR(IF(Orders_CLEAN[[#This Row],[Profit]]/Orders_CLEAN[[#This Row],[LineTotal]]&gt;0.3, "High", IF(Orders_CLEAN[[#This Row],[Profit]]/Orders_CLEAN[[#This Row],[LineTotal]]&gt;=0.15, "Medium", "Low")), "Quantity Error!")</f>
        <v>High</v>
      </c>
      <c r="V3163" s="8" t="str">
        <f>IF(COUNTIF(Returns[OrderID], Orders_CLEAN[[#This Row],[OrderID]])&gt;0, "Yes", "No")</f>
        <v>No</v>
      </c>
      <c r="W3163" s="19">
        <f>IF(Orders_CLEAN[[#This Row],[Returned]]="Yes",1,0)</f>
        <v>0</v>
      </c>
    </row>
    <row r="3164" spans="1:23" x14ac:dyDescent="0.2">
      <c r="A3164" t="s">
        <v>4169</v>
      </c>
      <c r="B3164" s="5">
        <v>45441</v>
      </c>
      <c r="C3164" s="5" t="str">
        <f>IF(Orders_CLEAN[[#This Row],[Quantity]]="", "Quantity Error!", "Q"&amp;ROUNDUP(MONTH(Orders_CLEAN[[#This Row],[OrderDate]])/3,0))</f>
        <v>Q2</v>
      </c>
      <c r="D3164" t="s">
        <v>285</v>
      </c>
      <c r="E3164" t="str">
        <f>_xlfn.XLOOKUP(Orders_CLEAN[[#This Row],[CustomerID]],Customers[CustomerID],Customers[CustomerName])</f>
        <v>Francois Fourie</v>
      </c>
      <c r="F3164" t="s">
        <v>162</v>
      </c>
      <c r="G3164" t="str">
        <f>_xlfn.XLOOKUP(Orders_CLEAN[[#This Row],[ProductID]],Products[ProductID],Products[ProductName])</f>
        <v>Chairs Model 1</v>
      </c>
      <c r="H3164" t="str">
        <f>_xlfn.XLOOKUP(Orders_CLEAN[[#This Row],[ProductName]],Products[ProductName],Products[Category])</f>
        <v>Furniture</v>
      </c>
      <c r="I3164" s="6">
        <f>_xlfn.XLOOKUP(Orders_CLEAN[[#This Row],[ProductID]],Products[ProductID],Products[Cost])</f>
        <v>96.56</v>
      </c>
      <c r="J3164">
        <v>12</v>
      </c>
      <c r="K3164" s="6">
        <v>209.03</v>
      </c>
      <c r="L3164" s="7">
        <v>0</v>
      </c>
      <c r="M3164" t="s">
        <v>13</v>
      </c>
      <c r="N3164" t="s">
        <v>31</v>
      </c>
      <c r="O3164" t="str">
        <f>_xlfn.XLOOKUP(Orders_CLEAN[[#This Row],[Region]],Region_lookup[RegionCode],Region_lookup[RegionName])</f>
        <v>Gauteng</v>
      </c>
      <c r="P3164" t="s">
        <v>32</v>
      </c>
      <c r="Q3164" t="str">
        <f>_xlfn.XLOOKUP(Orders_CLEAN[[#This Row],[EmployeeID]],Employees[EmployeeID],Employees[EmployeeName])</f>
        <v>Nomvula Mokoena</v>
      </c>
      <c r="R3164" s="8">
        <f>Orders_CLEAN[[#This Row],[Quantity]]*Orders_CLEAN[[#This Row],[UnitPrice]]*(1-Orders_CLEAN[[#This Row],[Discount]])</f>
        <v>2508.36</v>
      </c>
      <c r="S3164" s="8">
        <f>Orders_CLEAN[[#This Row],[Cost]]*Orders_CLEAN[[#This Row],[Quantity]]</f>
        <v>1158.72</v>
      </c>
      <c r="T3164" s="8">
        <f>Orders_CLEAN[[#This Row],[LineTotal]]-Orders_CLEAN[[#This Row],[LineCost]]</f>
        <v>1349.64</v>
      </c>
      <c r="U3164" s="8" t="str">
        <f>IFERROR(IF(Orders_CLEAN[[#This Row],[Profit]]/Orders_CLEAN[[#This Row],[LineTotal]]&gt;0.3, "High", IF(Orders_CLEAN[[#This Row],[Profit]]/Orders_CLEAN[[#This Row],[LineTotal]]&gt;=0.15, "Medium", "Low")), "Quantity Error!")</f>
        <v>High</v>
      </c>
      <c r="V3164" s="8" t="str">
        <f>IF(COUNTIF(Returns[OrderID], Orders_CLEAN[[#This Row],[OrderID]])&gt;0, "Yes", "No")</f>
        <v>No</v>
      </c>
      <c r="W3164" s="19">
        <f>IF(Orders_CLEAN[[#This Row],[Returned]]="Yes",1,0)</f>
        <v>0</v>
      </c>
    </row>
    <row r="3165" spans="1:23" x14ac:dyDescent="0.2">
      <c r="A3165" t="s">
        <v>4170</v>
      </c>
      <c r="B3165" s="5">
        <v>45733</v>
      </c>
      <c r="C3165" s="5" t="str">
        <f>IF(Orders_CLEAN[[#This Row],[Quantity]]="", "Quantity Error!", "Q"&amp;ROUNDUP(MONTH(Orders_CLEAN[[#This Row],[OrderDate]])/3,0))</f>
        <v>Q1</v>
      </c>
      <c r="D3165" t="s">
        <v>107</v>
      </c>
      <c r="E3165" t="str">
        <f>_xlfn.XLOOKUP(Orders_CLEAN[[#This Row],[CustomerID]],Customers[CustomerID],Customers[CustomerName])</f>
        <v>Nomvula Molefe</v>
      </c>
      <c r="F3165" t="s">
        <v>114</v>
      </c>
      <c r="G3165" t="str">
        <f>_xlfn.XLOOKUP(Orders_CLEAN[[#This Row],[ProductID]],Products[ProductID],Products[ProductName])</f>
        <v>Staplers Model 4</v>
      </c>
      <c r="H3165" t="str">
        <f>_xlfn.XLOOKUP(Orders_CLEAN[[#This Row],[ProductName]],Products[ProductName],Products[Category])</f>
        <v>Office Supplies</v>
      </c>
      <c r="I3165" s="6">
        <f>_xlfn.XLOOKUP(Orders_CLEAN[[#This Row],[ProductID]],Products[ProductID],Products[Cost])</f>
        <v>465.76</v>
      </c>
      <c r="J3165">
        <v>6</v>
      </c>
      <c r="K3165" s="6">
        <v>906.25</v>
      </c>
      <c r="L3165" s="7">
        <v>0</v>
      </c>
      <c r="M3165" t="s">
        <v>27</v>
      </c>
      <c r="N3165" t="s">
        <v>14</v>
      </c>
      <c r="O3165" t="str">
        <f>_xlfn.XLOOKUP(Orders_CLEAN[[#This Row],[Region]],Region_lookup[RegionCode],Region_lookup[RegionName])</f>
        <v>Western Cape</v>
      </c>
      <c r="P3165" t="s">
        <v>82</v>
      </c>
      <c r="Q3165" t="str">
        <f>_xlfn.XLOOKUP(Orders_CLEAN[[#This Row],[EmployeeID]],Employees[EmployeeID],Employees[EmployeeName])</f>
        <v>Thabo Pretorius</v>
      </c>
      <c r="R3165" s="8">
        <f>Orders_CLEAN[[#This Row],[Quantity]]*Orders_CLEAN[[#This Row],[UnitPrice]]*(1-Orders_CLEAN[[#This Row],[Discount]])</f>
        <v>5437.5</v>
      </c>
      <c r="S3165" s="8">
        <f>Orders_CLEAN[[#This Row],[Cost]]*Orders_CLEAN[[#This Row],[Quantity]]</f>
        <v>2794.56</v>
      </c>
      <c r="T3165" s="8">
        <f>Orders_CLEAN[[#This Row],[LineTotal]]-Orders_CLEAN[[#This Row],[LineCost]]</f>
        <v>2642.94</v>
      </c>
      <c r="U3165" s="8" t="str">
        <f>IFERROR(IF(Orders_CLEAN[[#This Row],[Profit]]/Orders_CLEAN[[#This Row],[LineTotal]]&gt;0.3, "High", IF(Orders_CLEAN[[#This Row],[Profit]]/Orders_CLEAN[[#This Row],[LineTotal]]&gt;=0.15, "Medium", "Low")), "Quantity Error!")</f>
        <v>High</v>
      </c>
      <c r="V3165" s="8" t="str">
        <f>IF(COUNTIF(Returns[OrderID], Orders_CLEAN[[#This Row],[OrderID]])&gt;0, "Yes", "No")</f>
        <v>No</v>
      </c>
      <c r="W3165" s="19">
        <f>IF(Orders_CLEAN[[#This Row],[Returned]]="Yes",1,0)</f>
        <v>0</v>
      </c>
    </row>
    <row r="3166" spans="1:23" x14ac:dyDescent="0.2">
      <c r="A3166" t="s">
        <v>4172</v>
      </c>
      <c r="B3166" s="5">
        <v>45695</v>
      </c>
      <c r="C3166" s="5" t="str">
        <f>IF(Orders_CLEAN[[#This Row],[Quantity]]="", "Quantity Error!", "Q"&amp;ROUNDUP(MONTH(Orders_CLEAN[[#This Row],[OrderDate]])/3,0))</f>
        <v>Q1</v>
      </c>
      <c r="D3166" t="s">
        <v>18</v>
      </c>
      <c r="E3166" t="str">
        <f>_xlfn.XLOOKUP(Orders_CLEAN[[#This Row],[CustomerID]],Customers[CustomerID],Customers[CustomerName])</f>
        <v>Precious Ndlovu</v>
      </c>
      <c r="F3166" t="s">
        <v>231</v>
      </c>
      <c r="G3166" t="str">
        <f>_xlfn.XLOOKUP(Orders_CLEAN[[#This Row],[ProductID]],Products[ProductID],Products[ProductName])</f>
        <v>Accessories Model 2</v>
      </c>
      <c r="H3166" t="str">
        <f>_xlfn.XLOOKUP(Orders_CLEAN[[#This Row],[ProductName]],Products[ProductName],Products[Category])</f>
        <v>Technology</v>
      </c>
      <c r="I3166" s="6">
        <f>_xlfn.XLOOKUP(Orders_CLEAN[[#This Row],[ProductID]],Products[ProductID],Products[Cost])</f>
        <v>31.01</v>
      </c>
      <c r="J3166">
        <v>3</v>
      </c>
      <c r="K3166" s="6">
        <v>49.68</v>
      </c>
      <c r="L3166" s="7">
        <v>0.1</v>
      </c>
      <c r="M3166" t="s">
        <v>27</v>
      </c>
      <c r="N3166" t="s">
        <v>21</v>
      </c>
      <c r="O3166" t="str">
        <f>_xlfn.XLOOKUP(Orders_CLEAN[[#This Row],[Region]],Region_lookup[RegionCode],Region_lookup[RegionName])</f>
        <v>KwaZulu-Natal</v>
      </c>
      <c r="P3166" t="s">
        <v>22</v>
      </c>
      <c r="Q3166" t="str">
        <f>_xlfn.XLOOKUP(Orders_CLEAN[[#This Row],[EmployeeID]],Employees[EmployeeID],Employees[EmployeeName])</f>
        <v>Thabo Le Roux</v>
      </c>
      <c r="R3166" s="8">
        <f>Orders_CLEAN[[#This Row],[Quantity]]*Orders_CLEAN[[#This Row],[UnitPrice]]*(1-Orders_CLEAN[[#This Row],[Discount]])</f>
        <v>134.136</v>
      </c>
      <c r="S3166" s="8">
        <f>Orders_CLEAN[[#This Row],[Cost]]*Orders_CLEAN[[#This Row],[Quantity]]</f>
        <v>93.03</v>
      </c>
      <c r="T3166" s="8">
        <f>Orders_CLEAN[[#This Row],[LineTotal]]-Orders_CLEAN[[#This Row],[LineCost]]</f>
        <v>41.105999999999995</v>
      </c>
      <c r="U3166" s="8" t="str">
        <f>IFERROR(IF(Orders_CLEAN[[#This Row],[Profit]]/Orders_CLEAN[[#This Row],[LineTotal]]&gt;0.3, "High", IF(Orders_CLEAN[[#This Row],[Profit]]/Orders_CLEAN[[#This Row],[LineTotal]]&gt;=0.15, "Medium", "Low")), "Quantity Error!")</f>
        <v>High</v>
      </c>
      <c r="V3166" s="8" t="str">
        <f>IF(COUNTIF(Returns[OrderID], Orders_CLEAN[[#This Row],[OrderID]])&gt;0, "Yes", "No")</f>
        <v>No</v>
      </c>
      <c r="W3166" s="19">
        <f>IF(Orders_CLEAN[[#This Row],[Returned]]="Yes",1,0)</f>
        <v>0</v>
      </c>
    </row>
    <row r="3167" spans="1:23" x14ac:dyDescent="0.2">
      <c r="A3167" t="s">
        <v>4173</v>
      </c>
      <c r="B3167" s="5">
        <v>45710</v>
      </c>
      <c r="C3167" s="5" t="str">
        <f>IF(Orders_CLEAN[[#This Row],[Quantity]]="", "Quantity Error!", "Q"&amp;ROUNDUP(MONTH(Orders_CLEAN[[#This Row],[OrderDate]])/3,0))</f>
        <v>Q1</v>
      </c>
      <c r="D3167" t="s">
        <v>64</v>
      </c>
      <c r="E3167" t="str">
        <f>_xlfn.XLOOKUP(Orders_CLEAN[[#This Row],[CustomerID]],Customers[CustomerID],Customers[CustomerName])</f>
        <v>Bongani Van Der Merwe</v>
      </c>
      <c r="F3167" t="s">
        <v>81</v>
      </c>
      <c r="G3167" t="str">
        <f>_xlfn.XLOOKUP(Orders_CLEAN[[#This Row],[ProductID]],Products[ProductID],Products[ProductName])</f>
        <v>Envelopes Model 2</v>
      </c>
      <c r="H3167" t="str">
        <f>_xlfn.XLOOKUP(Orders_CLEAN[[#This Row],[ProductName]],Products[ProductName],Products[Category])</f>
        <v>Office Supplies</v>
      </c>
      <c r="I3167" s="6">
        <f>_xlfn.XLOOKUP(Orders_CLEAN[[#This Row],[ProductID]],Products[ProductID],Products[Cost])</f>
        <v>599.25</v>
      </c>
      <c r="J3167">
        <v>5</v>
      </c>
      <c r="K3167" s="6">
        <v>849.05</v>
      </c>
      <c r="L3167" s="7">
        <v>0.2</v>
      </c>
      <c r="M3167" t="s">
        <v>27</v>
      </c>
      <c r="N3167" t="s">
        <v>31</v>
      </c>
      <c r="O3167" t="str">
        <f>_xlfn.XLOOKUP(Orders_CLEAN[[#This Row],[Region]],Region_lookup[RegionCode],Region_lookup[RegionName])</f>
        <v>Gauteng</v>
      </c>
      <c r="P3167" t="s">
        <v>43</v>
      </c>
      <c r="Q3167" t="str">
        <f>_xlfn.XLOOKUP(Orders_CLEAN[[#This Row],[EmployeeID]],Employees[EmployeeID],Employees[EmployeeName])</f>
        <v>Thabo Dlamini</v>
      </c>
      <c r="R3167" s="8">
        <f>Orders_CLEAN[[#This Row],[Quantity]]*Orders_CLEAN[[#This Row],[UnitPrice]]*(1-Orders_CLEAN[[#This Row],[Discount]])</f>
        <v>3396.2000000000003</v>
      </c>
      <c r="S3167" s="8">
        <f>Orders_CLEAN[[#This Row],[Cost]]*Orders_CLEAN[[#This Row],[Quantity]]</f>
        <v>2996.25</v>
      </c>
      <c r="T3167" s="8">
        <f>Orders_CLEAN[[#This Row],[LineTotal]]-Orders_CLEAN[[#This Row],[LineCost]]</f>
        <v>399.95000000000027</v>
      </c>
      <c r="U3167" s="8" t="str">
        <f>IFERROR(IF(Orders_CLEAN[[#This Row],[Profit]]/Orders_CLEAN[[#This Row],[LineTotal]]&gt;0.3, "High", IF(Orders_CLEAN[[#This Row],[Profit]]/Orders_CLEAN[[#This Row],[LineTotal]]&gt;=0.15, "Medium", "Low")), "Quantity Error!")</f>
        <v>Low</v>
      </c>
      <c r="V3167" s="8" t="str">
        <f>IF(COUNTIF(Returns[OrderID], Orders_CLEAN[[#This Row],[OrderID]])&gt;0, "Yes", "No")</f>
        <v>No</v>
      </c>
      <c r="W3167" s="19">
        <f>IF(Orders_CLEAN[[#This Row],[Returned]]="Yes",1,0)</f>
        <v>0</v>
      </c>
    </row>
    <row r="3168" spans="1:23" x14ac:dyDescent="0.2">
      <c r="A3168" t="s">
        <v>4174</v>
      </c>
      <c r="B3168" s="5">
        <v>45351</v>
      </c>
      <c r="C3168" s="5" t="str">
        <f>IF(Orders_CLEAN[[#This Row],[Quantity]]="", "Quantity Error!", "Q"&amp;ROUNDUP(MONTH(Orders_CLEAN[[#This Row],[OrderDate]])/3,0))</f>
        <v>Q1</v>
      </c>
      <c r="D3168" t="s">
        <v>904</v>
      </c>
      <c r="E3168" t="str">
        <f>_xlfn.XLOOKUP(Orders_CLEAN[[#This Row],[CustomerID]],Customers[CustomerID],Customers[CustomerName])</f>
        <v>Elmarie Pretorius</v>
      </c>
      <c r="F3168" t="s">
        <v>41</v>
      </c>
      <c r="G3168" t="str">
        <f>_xlfn.XLOOKUP(Orders_CLEAN[[#This Row],[ProductID]],Products[ProductID],Products[ProductName])</f>
        <v>Pens Model 3</v>
      </c>
      <c r="H3168" t="str">
        <f>_xlfn.XLOOKUP(Orders_CLEAN[[#This Row],[ProductName]],Products[ProductName],Products[Category])</f>
        <v>Office Supplies</v>
      </c>
      <c r="I3168" s="6">
        <f>_xlfn.XLOOKUP(Orders_CLEAN[[#This Row],[ProductID]],Products[ProductID],Products[Cost])</f>
        <v>498.61</v>
      </c>
      <c r="J3168">
        <v>3</v>
      </c>
      <c r="K3168" s="6">
        <v>944.31</v>
      </c>
      <c r="L3168" s="7">
        <v>0</v>
      </c>
      <c r="M3168" t="s">
        <v>27</v>
      </c>
      <c r="N3168" t="s">
        <v>21</v>
      </c>
      <c r="O3168" t="str">
        <f>_xlfn.XLOOKUP(Orders_CLEAN[[#This Row],[Region]],Region_lookup[RegionCode],Region_lookup[RegionName])</f>
        <v>KwaZulu-Natal</v>
      </c>
      <c r="P3168" t="s">
        <v>97</v>
      </c>
      <c r="Q3168" t="str">
        <f>_xlfn.XLOOKUP(Orders_CLEAN[[#This Row],[EmployeeID]],Employees[EmployeeID],Employees[EmployeeName])</f>
        <v>Bongani Sithole</v>
      </c>
      <c r="R3168" s="8">
        <f>Orders_CLEAN[[#This Row],[Quantity]]*Orders_CLEAN[[#This Row],[UnitPrice]]*(1-Orders_CLEAN[[#This Row],[Discount]])</f>
        <v>2832.93</v>
      </c>
      <c r="S3168" s="8">
        <f>Orders_CLEAN[[#This Row],[Cost]]*Orders_CLEAN[[#This Row],[Quantity]]</f>
        <v>1495.83</v>
      </c>
      <c r="T3168" s="8">
        <f>Orders_CLEAN[[#This Row],[LineTotal]]-Orders_CLEAN[[#This Row],[LineCost]]</f>
        <v>1337.1</v>
      </c>
      <c r="U3168" s="8" t="str">
        <f>IFERROR(IF(Orders_CLEAN[[#This Row],[Profit]]/Orders_CLEAN[[#This Row],[LineTotal]]&gt;0.3, "High", IF(Orders_CLEAN[[#This Row],[Profit]]/Orders_CLEAN[[#This Row],[LineTotal]]&gt;=0.15, "Medium", "Low")), "Quantity Error!")</f>
        <v>High</v>
      </c>
      <c r="V3168" s="8" t="str">
        <f>IF(COUNTIF(Returns[OrderID], Orders_CLEAN[[#This Row],[OrderID]])&gt;0, "Yes", "No")</f>
        <v>No</v>
      </c>
      <c r="W3168" s="19">
        <f>IF(Orders_CLEAN[[#This Row],[Returned]]="Yes",1,0)</f>
        <v>0</v>
      </c>
    </row>
    <row r="3169" spans="1:23" x14ac:dyDescent="0.2">
      <c r="A3169" t="s">
        <v>4175</v>
      </c>
      <c r="B3169" s="5">
        <v>45593</v>
      </c>
      <c r="C3169" s="5" t="str">
        <f>IF(Orders_CLEAN[[#This Row],[Quantity]]="", "Quantity Error!", "Q"&amp;ROUNDUP(MONTH(Orders_CLEAN[[#This Row],[OrderDate]])/3,0))</f>
        <v>Q4</v>
      </c>
      <c r="D3169" t="s">
        <v>351</v>
      </c>
      <c r="E3169" t="str">
        <f>_xlfn.XLOOKUP(Orders_CLEAN[[#This Row],[CustomerID]],Customers[CustomerID],Customers[CustomerName])</f>
        <v>Riaan Joubert</v>
      </c>
      <c r="F3169" t="s">
        <v>297</v>
      </c>
      <c r="G3169" t="str">
        <f>_xlfn.XLOOKUP(Orders_CLEAN[[#This Row],[ProductID]],Products[ProductID],Products[ProductName])</f>
        <v>Laptops Model 2</v>
      </c>
      <c r="H3169" t="str">
        <f>_xlfn.XLOOKUP(Orders_CLEAN[[#This Row],[ProductName]],Products[ProductName],Products[Category])</f>
        <v>Technology</v>
      </c>
      <c r="I3169" s="6">
        <f>_xlfn.XLOOKUP(Orders_CLEAN[[#This Row],[ProductID]],Products[ProductID],Products[Cost])</f>
        <v>55.26</v>
      </c>
      <c r="J3169">
        <v>3</v>
      </c>
      <c r="K3169" s="6">
        <v>112.32</v>
      </c>
      <c r="L3169" s="7">
        <v>0</v>
      </c>
      <c r="M3169" t="s">
        <v>13</v>
      </c>
      <c r="N3169" t="s">
        <v>14</v>
      </c>
      <c r="O3169" t="str">
        <f>_xlfn.XLOOKUP(Orders_CLEAN[[#This Row],[Region]],Region_lookup[RegionCode],Region_lookup[RegionName])</f>
        <v>Western Cape</v>
      </c>
      <c r="P3169" t="s">
        <v>15</v>
      </c>
      <c r="Q3169" t="str">
        <f>_xlfn.XLOOKUP(Orders_CLEAN[[#This Row],[EmployeeID]],Employees[EmployeeID],Employees[EmployeeName])</f>
        <v>Anja Fourie</v>
      </c>
      <c r="R3169" s="8">
        <f>Orders_CLEAN[[#This Row],[Quantity]]*Orders_CLEAN[[#This Row],[UnitPrice]]*(1-Orders_CLEAN[[#This Row],[Discount]])</f>
        <v>336.96</v>
      </c>
      <c r="S3169" s="8">
        <f>Orders_CLEAN[[#This Row],[Cost]]*Orders_CLEAN[[#This Row],[Quantity]]</f>
        <v>165.78</v>
      </c>
      <c r="T3169" s="8">
        <f>Orders_CLEAN[[#This Row],[LineTotal]]-Orders_CLEAN[[#This Row],[LineCost]]</f>
        <v>171.17999999999998</v>
      </c>
      <c r="U3169" s="8" t="str">
        <f>IFERROR(IF(Orders_CLEAN[[#This Row],[Profit]]/Orders_CLEAN[[#This Row],[LineTotal]]&gt;0.3, "High", IF(Orders_CLEAN[[#This Row],[Profit]]/Orders_CLEAN[[#This Row],[LineTotal]]&gt;=0.15, "Medium", "Low")), "Quantity Error!")</f>
        <v>High</v>
      </c>
      <c r="V3169" s="8" t="str">
        <f>IF(COUNTIF(Returns[OrderID], Orders_CLEAN[[#This Row],[OrderID]])&gt;0, "Yes", "No")</f>
        <v>No</v>
      </c>
      <c r="W3169" s="19">
        <f>IF(Orders_CLEAN[[#This Row],[Returned]]="Yes",1,0)</f>
        <v>0</v>
      </c>
    </row>
    <row r="3170" spans="1:23" x14ac:dyDescent="0.2">
      <c r="A3170" t="s">
        <v>4176</v>
      </c>
      <c r="B3170" s="5">
        <v>45397</v>
      </c>
      <c r="C3170" s="5" t="str">
        <f>IF(Orders_CLEAN[[#This Row],[Quantity]]="", "Quantity Error!", "Q"&amp;ROUNDUP(MONTH(Orders_CLEAN[[#This Row],[OrderDate]])/3,0))</f>
        <v>Q2</v>
      </c>
      <c r="D3170" t="s">
        <v>252</v>
      </c>
      <c r="E3170" t="str">
        <f>_xlfn.XLOOKUP(Orders_CLEAN[[#This Row],[CustomerID]],Customers[CustomerID],Customers[CustomerName])</f>
        <v>Sipho Mahlangu</v>
      </c>
      <c r="F3170" t="s">
        <v>417</v>
      </c>
      <c r="G3170" t="str">
        <f>_xlfn.XLOOKUP(Orders_CLEAN[[#This Row],[ProductID]],Products[ProductID],Products[ProductName])</f>
        <v>Staplers Model 1</v>
      </c>
      <c r="H3170" t="str">
        <f>_xlfn.XLOOKUP(Orders_CLEAN[[#This Row],[ProductName]],Products[ProductName],Products[Category])</f>
        <v>Office Supplies</v>
      </c>
      <c r="I3170" s="6">
        <f>_xlfn.XLOOKUP(Orders_CLEAN[[#This Row],[ProductID]],Products[ProductID],Products[Cost])</f>
        <v>671.48</v>
      </c>
      <c r="J3170">
        <v>5</v>
      </c>
      <c r="K3170" s="6">
        <v>1240.1099999999999</v>
      </c>
      <c r="L3170" s="7">
        <v>0.1</v>
      </c>
      <c r="M3170" t="s">
        <v>62</v>
      </c>
      <c r="N3170" t="s">
        <v>14</v>
      </c>
      <c r="O3170" t="str">
        <f>_xlfn.XLOOKUP(Orders_CLEAN[[#This Row],[Region]],Region_lookup[RegionCode],Region_lookup[RegionName])</f>
        <v>Western Cape</v>
      </c>
      <c r="P3170" t="s">
        <v>82</v>
      </c>
      <c r="Q3170" t="str">
        <f>_xlfn.XLOOKUP(Orders_CLEAN[[#This Row],[EmployeeID]],Employees[EmployeeID],Employees[EmployeeName])</f>
        <v>Thabo Pretorius</v>
      </c>
      <c r="R3170" s="8">
        <f>Orders_CLEAN[[#This Row],[Quantity]]*Orders_CLEAN[[#This Row],[UnitPrice]]*(1-Orders_CLEAN[[#This Row],[Discount]])</f>
        <v>5580.4949999999999</v>
      </c>
      <c r="S3170" s="8">
        <f>Orders_CLEAN[[#This Row],[Cost]]*Orders_CLEAN[[#This Row],[Quantity]]</f>
        <v>3357.4</v>
      </c>
      <c r="T3170" s="8">
        <f>Orders_CLEAN[[#This Row],[LineTotal]]-Orders_CLEAN[[#This Row],[LineCost]]</f>
        <v>2223.0949999999998</v>
      </c>
      <c r="U3170" s="8" t="str">
        <f>IFERROR(IF(Orders_CLEAN[[#This Row],[Profit]]/Orders_CLEAN[[#This Row],[LineTotal]]&gt;0.3, "High", IF(Orders_CLEAN[[#This Row],[Profit]]/Orders_CLEAN[[#This Row],[LineTotal]]&gt;=0.15, "Medium", "Low")), "Quantity Error!")</f>
        <v>High</v>
      </c>
      <c r="V3170" s="8" t="str">
        <f>IF(COUNTIF(Returns[OrderID], Orders_CLEAN[[#This Row],[OrderID]])&gt;0, "Yes", "No")</f>
        <v>No</v>
      </c>
      <c r="W3170" s="19">
        <f>IF(Orders_CLEAN[[#This Row],[Returned]]="Yes",1,0)</f>
        <v>0</v>
      </c>
    </row>
    <row r="3171" spans="1:23" x14ac:dyDescent="0.2">
      <c r="A3171" t="s">
        <v>4177</v>
      </c>
      <c r="B3171" s="5">
        <v>45351</v>
      </c>
      <c r="C3171" s="5" t="str">
        <f>IF(Orders_CLEAN[[#This Row],[Quantity]]="", "Quantity Error!", "Q"&amp;ROUNDUP(MONTH(Orders_CLEAN[[#This Row],[OrderDate]])/3,0))</f>
        <v>Q1</v>
      </c>
      <c r="D3171" t="s">
        <v>91</v>
      </c>
      <c r="E3171" t="str">
        <f>_xlfn.XLOOKUP(Orders_CLEAN[[#This Row],[CustomerID]],Customers[CustomerID],Customers[CustomerName])</f>
        <v>Werner Joubert</v>
      </c>
      <c r="F3171" t="s">
        <v>96</v>
      </c>
      <c r="G3171" t="str">
        <f>_xlfn.XLOOKUP(Orders_CLEAN[[#This Row],[ProductID]],Products[ProductID],Products[ProductName])</f>
        <v>Desks Model 2</v>
      </c>
      <c r="H3171" t="str">
        <f>_xlfn.XLOOKUP(Orders_CLEAN[[#This Row],[ProductName]],Products[ProductName],Products[Category])</f>
        <v>Furniture</v>
      </c>
      <c r="I3171" s="6">
        <f>_xlfn.XLOOKUP(Orders_CLEAN[[#This Row],[ProductID]],Products[ProductID],Products[Cost])</f>
        <v>209.29</v>
      </c>
      <c r="J3171">
        <v>4</v>
      </c>
      <c r="K3171" s="6">
        <v>425.58</v>
      </c>
      <c r="L3171" s="7">
        <v>0</v>
      </c>
      <c r="M3171" t="s">
        <v>13</v>
      </c>
      <c r="N3171" t="s">
        <v>14</v>
      </c>
      <c r="O3171" t="str">
        <f>_xlfn.XLOOKUP(Orders_CLEAN[[#This Row],[Region]],Region_lookup[RegionCode],Region_lookup[RegionName])</f>
        <v>Western Cape</v>
      </c>
      <c r="P3171" t="s">
        <v>93</v>
      </c>
      <c r="Q3171" t="str">
        <f>_xlfn.XLOOKUP(Orders_CLEAN[[#This Row],[EmployeeID]],Employees[EmployeeID],Employees[EmployeeName])</f>
        <v>Anja Zulu</v>
      </c>
      <c r="R3171" s="8">
        <f>Orders_CLEAN[[#This Row],[Quantity]]*Orders_CLEAN[[#This Row],[UnitPrice]]*(1-Orders_CLEAN[[#This Row],[Discount]])</f>
        <v>1702.32</v>
      </c>
      <c r="S3171" s="8">
        <f>Orders_CLEAN[[#This Row],[Cost]]*Orders_CLEAN[[#This Row],[Quantity]]</f>
        <v>837.16</v>
      </c>
      <c r="T3171" s="8">
        <f>Orders_CLEAN[[#This Row],[LineTotal]]-Orders_CLEAN[[#This Row],[LineCost]]</f>
        <v>865.16</v>
      </c>
      <c r="U3171" s="8" t="str">
        <f>IFERROR(IF(Orders_CLEAN[[#This Row],[Profit]]/Orders_CLEAN[[#This Row],[LineTotal]]&gt;0.3, "High", IF(Orders_CLEAN[[#This Row],[Profit]]/Orders_CLEAN[[#This Row],[LineTotal]]&gt;=0.15, "Medium", "Low")), "Quantity Error!")</f>
        <v>High</v>
      </c>
      <c r="V3171" s="8" t="str">
        <f>IF(COUNTIF(Returns[OrderID], Orders_CLEAN[[#This Row],[OrderID]])&gt;0, "Yes", "No")</f>
        <v>No</v>
      </c>
      <c r="W3171" s="19">
        <f>IF(Orders_CLEAN[[#This Row],[Returned]]="Yes",1,0)</f>
        <v>0</v>
      </c>
    </row>
    <row r="3172" spans="1:23" x14ac:dyDescent="0.2">
      <c r="A3172" t="s">
        <v>4178</v>
      </c>
      <c r="B3172" s="5">
        <v>45599</v>
      </c>
      <c r="C3172" s="5" t="str">
        <f>IF(Orders_CLEAN[[#This Row],[Quantity]]="", "Quantity Error!", "Q"&amp;ROUNDUP(MONTH(Orders_CLEAN[[#This Row],[OrderDate]])/3,0))</f>
        <v>Q4</v>
      </c>
      <c r="D3172" t="s">
        <v>355</v>
      </c>
      <c r="E3172" t="str">
        <f>_xlfn.XLOOKUP(Orders_CLEAN[[#This Row],[CustomerID]],Customers[CustomerID],Customers[CustomerName])</f>
        <v>Pieter Joubert</v>
      </c>
      <c r="F3172" t="s">
        <v>78</v>
      </c>
      <c r="G3172" t="str">
        <f>_xlfn.XLOOKUP(Orders_CLEAN[[#This Row],[ProductID]],Products[ProductID],Products[ProductName])</f>
        <v>Desks Model 3</v>
      </c>
      <c r="H3172" t="str">
        <f>_xlfn.XLOOKUP(Orders_CLEAN[[#This Row],[ProductName]],Products[ProductName],Products[Category])</f>
        <v>Furniture</v>
      </c>
      <c r="I3172" s="6">
        <f>_xlfn.XLOOKUP(Orders_CLEAN[[#This Row],[ProductID]],Products[ProductID],Products[Cost])</f>
        <v>388.07</v>
      </c>
      <c r="J3172">
        <v>12</v>
      </c>
      <c r="K3172" s="6">
        <v>782.41</v>
      </c>
      <c r="L3172" s="7">
        <v>0.2</v>
      </c>
      <c r="M3172" t="s">
        <v>13</v>
      </c>
      <c r="N3172" t="s">
        <v>14</v>
      </c>
      <c r="O3172" t="str">
        <f>_xlfn.XLOOKUP(Orders_CLEAN[[#This Row],[Region]],Region_lookup[RegionCode],Region_lookup[RegionName])</f>
        <v>Western Cape</v>
      </c>
      <c r="P3172" t="s">
        <v>82</v>
      </c>
      <c r="Q3172" t="str">
        <f>_xlfn.XLOOKUP(Orders_CLEAN[[#This Row],[EmployeeID]],Employees[EmployeeID],Employees[EmployeeName])</f>
        <v>Thabo Pretorius</v>
      </c>
      <c r="R3172" s="8">
        <f>Orders_CLEAN[[#This Row],[Quantity]]*Orders_CLEAN[[#This Row],[UnitPrice]]*(1-Orders_CLEAN[[#This Row],[Discount]])</f>
        <v>7511.1360000000004</v>
      </c>
      <c r="S3172" s="8">
        <f>Orders_CLEAN[[#This Row],[Cost]]*Orders_CLEAN[[#This Row],[Quantity]]</f>
        <v>4656.84</v>
      </c>
      <c r="T3172" s="8">
        <f>Orders_CLEAN[[#This Row],[LineTotal]]-Orders_CLEAN[[#This Row],[LineCost]]</f>
        <v>2854.2960000000003</v>
      </c>
      <c r="U3172" s="8" t="str">
        <f>IFERROR(IF(Orders_CLEAN[[#This Row],[Profit]]/Orders_CLEAN[[#This Row],[LineTotal]]&gt;0.3, "High", IF(Orders_CLEAN[[#This Row],[Profit]]/Orders_CLEAN[[#This Row],[LineTotal]]&gt;=0.15, "Medium", "Low")), "Quantity Error!")</f>
        <v>High</v>
      </c>
      <c r="V3172" s="8" t="str">
        <f>IF(COUNTIF(Returns[OrderID], Orders_CLEAN[[#This Row],[OrderID]])&gt;0, "Yes", "No")</f>
        <v>No</v>
      </c>
      <c r="W3172" s="19">
        <f>IF(Orders_CLEAN[[#This Row],[Returned]]="Yes",1,0)</f>
        <v>0</v>
      </c>
    </row>
    <row r="3173" spans="1:23" x14ac:dyDescent="0.2">
      <c r="A3173" t="s">
        <v>4179</v>
      </c>
      <c r="B3173" s="5">
        <v>45781</v>
      </c>
      <c r="C3173" s="5" t="str">
        <f>IF(Orders_CLEAN[[#This Row],[Quantity]]="", "Quantity Error!", "Q"&amp;ROUNDUP(MONTH(Orders_CLEAN[[#This Row],[OrderDate]])/3,0))</f>
        <v>Q2</v>
      </c>
      <c r="D3173" t="s">
        <v>557</v>
      </c>
      <c r="E3173" t="str">
        <f>_xlfn.XLOOKUP(Orders_CLEAN[[#This Row],[CustomerID]],Customers[CustomerID],Customers[CustomerName])</f>
        <v>Deon Venter</v>
      </c>
      <c r="F3173" t="s">
        <v>365</v>
      </c>
      <c r="G3173" t="str">
        <f>_xlfn.XLOOKUP(Orders_CLEAN[[#This Row],[ProductID]],Products[ProductID],Products[ProductName])</f>
        <v>Binders Model 4</v>
      </c>
      <c r="H3173" t="str">
        <f>_xlfn.XLOOKUP(Orders_CLEAN[[#This Row],[ProductName]],Products[ProductName],Products[Category])</f>
        <v>Office Supplies</v>
      </c>
      <c r="I3173" s="6">
        <f>_xlfn.XLOOKUP(Orders_CLEAN[[#This Row],[ProductID]],Products[ProductID],Products[Cost])</f>
        <v>723.8</v>
      </c>
      <c r="J3173">
        <v>12</v>
      </c>
      <c r="K3173" s="6">
        <v>1101.54</v>
      </c>
      <c r="L3173" s="7">
        <v>0.2</v>
      </c>
      <c r="M3173" t="s">
        <v>27</v>
      </c>
      <c r="N3173" t="s">
        <v>14</v>
      </c>
      <c r="O3173" t="str">
        <f>_xlfn.XLOOKUP(Orders_CLEAN[[#This Row],[Region]],Region_lookup[RegionCode],Region_lookup[RegionName])</f>
        <v>Western Cape</v>
      </c>
      <c r="P3173" t="s">
        <v>82</v>
      </c>
      <c r="Q3173" t="str">
        <f>_xlfn.XLOOKUP(Orders_CLEAN[[#This Row],[EmployeeID]],Employees[EmployeeID],Employees[EmployeeName])</f>
        <v>Thabo Pretorius</v>
      </c>
      <c r="R3173" s="8">
        <f>Orders_CLEAN[[#This Row],[Quantity]]*Orders_CLEAN[[#This Row],[UnitPrice]]*(1-Orders_CLEAN[[#This Row],[Discount]])</f>
        <v>10574.784</v>
      </c>
      <c r="S3173" s="8">
        <f>Orders_CLEAN[[#This Row],[Cost]]*Orders_CLEAN[[#This Row],[Quantity]]</f>
        <v>8685.5999999999985</v>
      </c>
      <c r="T3173" s="8">
        <f>Orders_CLEAN[[#This Row],[LineTotal]]-Orders_CLEAN[[#This Row],[LineCost]]</f>
        <v>1889.1840000000011</v>
      </c>
      <c r="U3173" s="8" t="str">
        <f>IFERROR(IF(Orders_CLEAN[[#This Row],[Profit]]/Orders_CLEAN[[#This Row],[LineTotal]]&gt;0.3, "High", IF(Orders_CLEAN[[#This Row],[Profit]]/Orders_CLEAN[[#This Row],[LineTotal]]&gt;=0.15, "Medium", "Low")), "Quantity Error!")</f>
        <v>Medium</v>
      </c>
      <c r="V3173" s="8" t="str">
        <f>IF(COUNTIF(Returns[OrderID], Orders_CLEAN[[#This Row],[OrderID]])&gt;0, "Yes", "No")</f>
        <v>No</v>
      </c>
      <c r="W3173" s="19">
        <f>IF(Orders_CLEAN[[#This Row],[Returned]]="Yes",1,0)</f>
        <v>0</v>
      </c>
    </row>
    <row r="3174" spans="1:23" x14ac:dyDescent="0.2">
      <c r="A3174" t="s">
        <v>4180</v>
      </c>
      <c r="B3174" s="5">
        <v>45564</v>
      </c>
      <c r="C3174" s="5" t="str">
        <f>IF(Orders_CLEAN[[#This Row],[Quantity]]="", "Quantity Error!", "Q"&amp;ROUNDUP(MONTH(Orders_CLEAN[[#This Row],[OrderDate]])/3,0))</f>
        <v>Q3</v>
      </c>
      <c r="D3174" t="s">
        <v>416</v>
      </c>
      <c r="E3174" t="str">
        <f>_xlfn.XLOOKUP(Orders_CLEAN[[#This Row],[CustomerID]],Customers[CustomerID],Customers[CustomerName])</f>
        <v>Kagiso Le Roux</v>
      </c>
      <c r="F3174" t="s">
        <v>69</v>
      </c>
      <c r="G3174" t="str">
        <f>_xlfn.XLOOKUP(Orders_CLEAN[[#This Row],[ProductID]],Products[ProductID],Products[ProductName])</f>
        <v>Paper Model 2</v>
      </c>
      <c r="H3174" t="str">
        <f>_xlfn.XLOOKUP(Orders_CLEAN[[#This Row],[ProductName]],Products[ProductName],Products[Category])</f>
        <v>Office Supplies</v>
      </c>
      <c r="I3174" s="6">
        <f>_xlfn.XLOOKUP(Orders_CLEAN[[#This Row],[ProductID]],Products[ProductID],Products[Cost])</f>
        <v>461.98</v>
      </c>
      <c r="J3174">
        <v>3</v>
      </c>
      <c r="K3174" s="6">
        <v>1013.15</v>
      </c>
      <c r="L3174" s="7">
        <v>0.15</v>
      </c>
      <c r="M3174" t="s">
        <v>13</v>
      </c>
      <c r="N3174" t="s">
        <v>47</v>
      </c>
      <c r="O3174" t="str">
        <f>_xlfn.XLOOKUP(Orders_CLEAN[[#This Row],[Region]],Region_lookup[RegionCode],Region_lookup[RegionName])</f>
        <v>Eastern Cape</v>
      </c>
      <c r="P3174" t="s">
        <v>48</v>
      </c>
      <c r="Q3174" t="str">
        <f>_xlfn.XLOOKUP(Orders_CLEAN[[#This Row],[EmployeeID]],Employees[EmployeeID],Employees[EmployeeName])</f>
        <v>Sipho Ndlovu</v>
      </c>
      <c r="R3174" s="8">
        <f>Orders_CLEAN[[#This Row],[Quantity]]*Orders_CLEAN[[#This Row],[UnitPrice]]*(1-Orders_CLEAN[[#This Row],[Discount]])</f>
        <v>2583.5324999999998</v>
      </c>
      <c r="S3174" s="8">
        <f>Orders_CLEAN[[#This Row],[Cost]]*Orders_CLEAN[[#This Row],[Quantity]]</f>
        <v>1385.94</v>
      </c>
      <c r="T3174" s="8">
        <f>Orders_CLEAN[[#This Row],[LineTotal]]-Orders_CLEAN[[#This Row],[LineCost]]</f>
        <v>1197.5924999999997</v>
      </c>
      <c r="U3174" s="8" t="str">
        <f>IFERROR(IF(Orders_CLEAN[[#This Row],[Profit]]/Orders_CLEAN[[#This Row],[LineTotal]]&gt;0.3, "High", IF(Orders_CLEAN[[#This Row],[Profit]]/Orders_CLEAN[[#This Row],[LineTotal]]&gt;=0.15, "Medium", "Low")), "Quantity Error!")</f>
        <v>High</v>
      </c>
      <c r="V3174" s="8" t="str">
        <f>IF(COUNTIF(Returns[OrderID], Orders_CLEAN[[#This Row],[OrderID]])&gt;0, "Yes", "No")</f>
        <v>No</v>
      </c>
      <c r="W3174" s="19">
        <f>IF(Orders_CLEAN[[#This Row],[Returned]]="Yes",1,0)</f>
        <v>0</v>
      </c>
    </row>
    <row r="3175" spans="1:23" x14ac:dyDescent="0.2">
      <c r="A3175" t="s">
        <v>4182</v>
      </c>
      <c r="B3175" s="5">
        <v>45575</v>
      </c>
      <c r="C3175" s="5" t="str">
        <f>IF(Orders_CLEAN[[#This Row],[Quantity]]="", "Quantity Error!", "Q"&amp;ROUNDUP(MONTH(Orders_CLEAN[[#This Row],[OrderDate]])/3,0))</f>
        <v>Q4</v>
      </c>
      <c r="D3175" t="s">
        <v>135</v>
      </c>
      <c r="E3175" t="str">
        <f>_xlfn.XLOOKUP(Orders_CLEAN[[#This Row],[CustomerID]],Customers[CustomerID],Customers[CustomerName])</f>
        <v>Nomvula Mbatha</v>
      </c>
      <c r="F3175" t="s">
        <v>127</v>
      </c>
      <c r="G3175" t="str">
        <f>_xlfn.XLOOKUP(Orders_CLEAN[[#This Row],[ProductID]],Products[ProductID],Products[ProductName])</f>
        <v>Staplers Model 3</v>
      </c>
      <c r="H3175" t="str">
        <f>_xlfn.XLOOKUP(Orders_CLEAN[[#This Row],[ProductName]],Products[ProductName],Products[Category])</f>
        <v>Office Supplies</v>
      </c>
      <c r="I3175" s="6">
        <f>_xlfn.XLOOKUP(Orders_CLEAN[[#This Row],[ProductID]],Products[ProductID],Products[Cost])</f>
        <v>250.6</v>
      </c>
      <c r="J3175">
        <v>10</v>
      </c>
      <c r="K3175" s="6">
        <v>418.2</v>
      </c>
      <c r="L3175" s="7">
        <v>0.05</v>
      </c>
      <c r="M3175" t="s">
        <v>27</v>
      </c>
      <c r="N3175" t="s">
        <v>47</v>
      </c>
      <c r="O3175" t="str">
        <f>_xlfn.XLOOKUP(Orders_CLEAN[[#This Row],[Region]],Region_lookup[RegionCode],Region_lookup[RegionName])</f>
        <v>Eastern Cape</v>
      </c>
      <c r="P3175" t="s">
        <v>58</v>
      </c>
      <c r="Q3175" t="str">
        <f>_xlfn.XLOOKUP(Orders_CLEAN[[#This Row],[EmployeeID]],Employees[EmployeeID],Employees[EmployeeName])</f>
        <v>Palesa Steyn</v>
      </c>
      <c r="R3175" s="8">
        <f>Orders_CLEAN[[#This Row],[Quantity]]*Orders_CLEAN[[#This Row],[UnitPrice]]*(1-Orders_CLEAN[[#This Row],[Discount]])</f>
        <v>3972.8999999999996</v>
      </c>
      <c r="S3175" s="8">
        <f>Orders_CLEAN[[#This Row],[Cost]]*Orders_CLEAN[[#This Row],[Quantity]]</f>
        <v>2506</v>
      </c>
      <c r="T3175" s="8">
        <f>Orders_CLEAN[[#This Row],[LineTotal]]-Orders_CLEAN[[#This Row],[LineCost]]</f>
        <v>1466.8999999999996</v>
      </c>
      <c r="U3175" s="8" t="str">
        <f>IFERROR(IF(Orders_CLEAN[[#This Row],[Profit]]/Orders_CLEAN[[#This Row],[LineTotal]]&gt;0.3, "High", IF(Orders_CLEAN[[#This Row],[Profit]]/Orders_CLEAN[[#This Row],[LineTotal]]&gt;=0.15, "Medium", "Low")), "Quantity Error!")</f>
        <v>High</v>
      </c>
      <c r="V3175" s="8" t="str">
        <f>IF(COUNTIF(Returns[OrderID], Orders_CLEAN[[#This Row],[OrderID]])&gt;0, "Yes", "No")</f>
        <v>No</v>
      </c>
      <c r="W3175" s="19">
        <f>IF(Orders_CLEAN[[#This Row],[Returned]]="Yes",1,0)</f>
        <v>0</v>
      </c>
    </row>
    <row r="3176" spans="1:23" x14ac:dyDescent="0.2">
      <c r="A3176" t="s">
        <v>4183</v>
      </c>
      <c r="B3176" s="5">
        <v>45410</v>
      </c>
      <c r="C3176" s="5" t="str">
        <f>IF(Orders_CLEAN[[#This Row],[Quantity]]="", "Quantity Error!", "Q"&amp;ROUNDUP(MONTH(Orders_CLEAN[[#This Row],[OrderDate]])/3,0))</f>
        <v>Q2</v>
      </c>
      <c r="D3176" t="s">
        <v>57</v>
      </c>
      <c r="E3176" t="str">
        <f>_xlfn.XLOOKUP(Orders_CLEAN[[#This Row],[CustomerID]],Customers[CustomerID],Customers[CustomerName])</f>
        <v>Johan Van Der Merwe</v>
      </c>
      <c r="F3176" t="s">
        <v>155</v>
      </c>
      <c r="G3176" t="str">
        <f>_xlfn.XLOOKUP(Orders_CLEAN[[#This Row],[ProductID]],Products[ProductID],Products[ProductName])</f>
        <v>Monitors Model 1</v>
      </c>
      <c r="H3176" t="str">
        <f>_xlfn.XLOOKUP(Orders_CLEAN[[#This Row],[ProductName]],Products[ProductName],Products[Category])</f>
        <v>Technology</v>
      </c>
      <c r="I3176" s="6">
        <f>_xlfn.XLOOKUP(Orders_CLEAN[[#This Row],[ProductID]],Products[ProductID],Products[Cost])</f>
        <v>757.28</v>
      </c>
      <c r="J3176">
        <v>3</v>
      </c>
      <c r="K3176" s="6">
        <v>1165.56</v>
      </c>
      <c r="L3176" s="7">
        <v>0.2</v>
      </c>
      <c r="M3176" t="s">
        <v>27</v>
      </c>
      <c r="N3176" t="s">
        <v>47</v>
      </c>
      <c r="O3176" t="str">
        <f>_xlfn.XLOOKUP(Orders_CLEAN[[#This Row],[Region]],Region_lookup[RegionCode],Region_lookup[RegionName])</f>
        <v>Eastern Cape</v>
      </c>
      <c r="P3176" t="s">
        <v>58</v>
      </c>
      <c r="Q3176" t="str">
        <f>_xlfn.XLOOKUP(Orders_CLEAN[[#This Row],[EmployeeID]],Employees[EmployeeID],Employees[EmployeeName])</f>
        <v>Palesa Steyn</v>
      </c>
      <c r="R3176" s="8">
        <f>Orders_CLEAN[[#This Row],[Quantity]]*Orders_CLEAN[[#This Row],[UnitPrice]]*(1-Orders_CLEAN[[#This Row],[Discount]])</f>
        <v>2797.3440000000001</v>
      </c>
      <c r="S3176" s="8">
        <f>Orders_CLEAN[[#This Row],[Cost]]*Orders_CLEAN[[#This Row],[Quantity]]</f>
        <v>2271.84</v>
      </c>
      <c r="T3176" s="8">
        <f>Orders_CLEAN[[#This Row],[LineTotal]]-Orders_CLEAN[[#This Row],[LineCost]]</f>
        <v>525.50399999999991</v>
      </c>
      <c r="U3176" s="8" t="str">
        <f>IFERROR(IF(Orders_CLEAN[[#This Row],[Profit]]/Orders_CLEAN[[#This Row],[LineTotal]]&gt;0.3, "High", IF(Orders_CLEAN[[#This Row],[Profit]]/Orders_CLEAN[[#This Row],[LineTotal]]&gt;=0.15, "Medium", "Low")), "Quantity Error!")</f>
        <v>Medium</v>
      </c>
      <c r="V3176" s="8" t="str">
        <f>IF(COUNTIF(Returns[OrderID], Orders_CLEAN[[#This Row],[OrderID]])&gt;0, "Yes", "No")</f>
        <v>No</v>
      </c>
      <c r="W3176" s="19">
        <f>IF(Orders_CLEAN[[#This Row],[Returned]]="Yes",1,0)</f>
        <v>0</v>
      </c>
    </row>
    <row r="3177" spans="1:23" x14ac:dyDescent="0.2">
      <c r="A3177" t="s">
        <v>4184</v>
      </c>
      <c r="B3177" s="5">
        <v>45400</v>
      </c>
      <c r="C3177" s="5" t="str">
        <f>IF(Orders_CLEAN[[#This Row],[Quantity]]="", "Quantity Error!", "Q"&amp;ROUNDUP(MONTH(Orders_CLEAN[[#This Row],[OrderDate]])/3,0))</f>
        <v>Q2</v>
      </c>
      <c r="D3177" t="s">
        <v>187</v>
      </c>
      <c r="E3177" t="str">
        <f>_xlfn.XLOOKUP(Orders_CLEAN[[#This Row],[CustomerID]],Customers[CustomerID],Customers[CustomerName])</f>
        <v>Pieter Joubert</v>
      </c>
      <c r="F3177" t="s">
        <v>85</v>
      </c>
      <c r="G3177" t="str">
        <f>_xlfn.XLOOKUP(Orders_CLEAN[[#This Row],[ProductID]],Products[ProductID],Products[ProductName])</f>
        <v>Monitors Model 3</v>
      </c>
      <c r="H3177" t="str">
        <f>_xlfn.XLOOKUP(Orders_CLEAN[[#This Row],[ProductName]],Products[ProductName],Products[Category])</f>
        <v>Technology</v>
      </c>
      <c r="I3177" s="6">
        <f>_xlfn.XLOOKUP(Orders_CLEAN[[#This Row],[ProductID]],Products[ProductID],Products[Cost])</f>
        <v>710.37</v>
      </c>
      <c r="J3177">
        <v>12</v>
      </c>
      <c r="K3177" s="6">
        <v>979.52</v>
      </c>
      <c r="L3177" s="7">
        <v>0.15</v>
      </c>
      <c r="M3177" t="s">
        <v>27</v>
      </c>
      <c r="N3177" t="s">
        <v>14</v>
      </c>
      <c r="O3177" t="str">
        <f>_xlfn.XLOOKUP(Orders_CLEAN[[#This Row],[Region]],Region_lookup[RegionCode],Region_lookup[RegionName])</f>
        <v>Western Cape</v>
      </c>
      <c r="P3177" t="s">
        <v>82</v>
      </c>
      <c r="Q3177" t="str">
        <f>_xlfn.XLOOKUP(Orders_CLEAN[[#This Row],[EmployeeID]],Employees[EmployeeID],Employees[EmployeeName])</f>
        <v>Thabo Pretorius</v>
      </c>
      <c r="R3177" s="8">
        <f>Orders_CLEAN[[#This Row],[Quantity]]*Orders_CLEAN[[#This Row],[UnitPrice]]*(1-Orders_CLEAN[[#This Row],[Discount]])</f>
        <v>9991.1039999999994</v>
      </c>
      <c r="S3177" s="8">
        <f>Orders_CLEAN[[#This Row],[Cost]]*Orders_CLEAN[[#This Row],[Quantity]]</f>
        <v>8524.44</v>
      </c>
      <c r="T3177" s="8">
        <f>Orders_CLEAN[[#This Row],[LineTotal]]-Orders_CLEAN[[#This Row],[LineCost]]</f>
        <v>1466.6639999999989</v>
      </c>
      <c r="U3177" s="8" t="str">
        <f>IFERROR(IF(Orders_CLEAN[[#This Row],[Profit]]/Orders_CLEAN[[#This Row],[LineTotal]]&gt;0.3, "High", IF(Orders_CLEAN[[#This Row],[Profit]]/Orders_CLEAN[[#This Row],[LineTotal]]&gt;=0.15, "Medium", "Low")), "Quantity Error!")</f>
        <v>Low</v>
      </c>
      <c r="V3177" s="8" t="str">
        <f>IF(COUNTIF(Returns[OrderID], Orders_CLEAN[[#This Row],[OrderID]])&gt;0, "Yes", "No")</f>
        <v>No</v>
      </c>
      <c r="W3177" s="19">
        <f>IF(Orders_CLEAN[[#This Row],[Returned]]="Yes",1,0)</f>
        <v>0</v>
      </c>
    </row>
    <row r="3178" spans="1:23" x14ac:dyDescent="0.2">
      <c r="A3178" t="s">
        <v>4186</v>
      </c>
      <c r="B3178" s="5">
        <v>45438</v>
      </c>
      <c r="C3178" s="5" t="str">
        <f>IF(Orders_CLEAN[[#This Row],[Quantity]]="", "Quantity Error!", "Q"&amp;ROUNDUP(MONTH(Orders_CLEAN[[#This Row],[OrderDate]])/3,0))</f>
        <v>Q2</v>
      </c>
      <c r="D3178" t="s">
        <v>424</v>
      </c>
      <c r="E3178" t="str">
        <f>_xlfn.XLOOKUP(Orders_CLEAN[[#This Row],[CustomerID]],Customers[CustomerID],Customers[CustomerName])</f>
        <v>Lerato Khumalo</v>
      </c>
      <c r="F3178" t="s">
        <v>297</v>
      </c>
      <c r="G3178" t="str">
        <f>_xlfn.XLOOKUP(Orders_CLEAN[[#This Row],[ProductID]],Products[ProductID],Products[ProductName])</f>
        <v>Laptops Model 2</v>
      </c>
      <c r="H3178" t="str">
        <f>_xlfn.XLOOKUP(Orders_CLEAN[[#This Row],[ProductName]],Products[ProductName],Products[Category])</f>
        <v>Technology</v>
      </c>
      <c r="I3178" s="6">
        <f>_xlfn.XLOOKUP(Orders_CLEAN[[#This Row],[ProductID]],Products[ProductID],Products[Cost])</f>
        <v>55.26</v>
      </c>
      <c r="J3178">
        <v>3</v>
      </c>
      <c r="K3178" s="6">
        <v>112.32</v>
      </c>
      <c r="L3178" s="7">
        <v>0.15</v>
      </c>
      <c r="M3178" t="s">
        <v>13</v>
      </c>
      <c r="N3178" t="s">
        <v>14</v>
      </c>
      <c r="O3178" t="str">
        <f>_xlfn.XLOOKUP(Orders_CLEAN[[#This Row],[Region]],Region_lookup[RegionCode],Region_lookup[RegionName])</f>
        <v>Western Cape</v>
      </c>
      <c r="P3178" t="s">
        <v>82</v>
      </c>
      <c r="Q3178" t="str">
        <f>_xlfn.XLOOKUP(Orders_CLEAN[[#This Row],[EmployeeID]],Employees[EmployeeID],Employees[EmployeeName])</f>
        <v>Thabo Pretorius</v>
      </c>
      <c r="R3178" s="8">
        <f>Orders_CLEAN[[#This Row],[Quantity]]*Orders_CLEAN[[#This Row],[UnitPrice]]*(1-Orders_CLEAN[[#This Row],[Discount]])</f>
        <v>286.416</v>
      </c>
      <c r="S3178" s="8">
        <f>Orders_CLEAN[[#This Row],[Cost]]*Orders_CLEAN[[#This Row],[Quantity]]</f>
        <v>165.78</v>
      </c>
      <c r="T3178" s="8">
        <f>Orders_CLEAN[[#This Row],[LineTotal]]-Orders_CLEAN[[#This Row],[LineCost]]</f>
        <v>120.636</v>
      </c>
      <c r="U3178" s="8" t="str">
        <f>IFERROR(IF(Orders_CLEAN[[#This Row],[Profit]]/Orders_CLEAN[[#This Row],[LineTotal]]&gt;0.3, "High", IF(Orders_CLEAN[[#This Row],[Profit]]/Orders_CLEAN[[#This Row],[LineTotal]]&gt;=0.15, "Medium", "Low")), "Quantity Error!")</f>
        <v>High</v>
      </c>
      <c r="V3178" s="8" t="str">
        <f>IF(COUNTIF(Returns[OrderID], Orders_CLEAN[[#This Row],[OrderID]])&gt;0, "Yes", "No")</f>
        <v>No</v>
      </c>
      <c r="W3178" s="19">
        <f>IF(Orders_CLEAN[[#This Row],[Returned]]="Yes",1,0)</f>
        <v>0</v>
      </c>
    </row>
    <row r="3179" spans="1:23" x14ac:dyDescent="0.2">
      <c r="A3179" t="s">
        <v>4187</v>
      </c>
      <c r="B3179" s="5">
        <v>45396</v>
      </c>
      <c r="C3179" s="5" t="str">
        <f>IF(Orders_CLEAN[[#This Row],[Quantity]]="", "Quantity Error!", "Q"&amp;ROUNDUP(MONTH(Orders_CLEAN[[#This Row],[OrderDate]])/3,0))</f>
        <v>Q2</v>
      </c>
      <c r="D3179" t="s">
        <v>342</v>
      </c>
      <c r="E3179" t="str">
        <f>_xlfn.XLOOKUP(Orders_CLEAN[[#This Row],[CustomerID]],Customers[CustomerID],Customers[CustomerName])</f>
        <v>Nomsa Sithole</v>
      </c>
      <c r="F3179" t="s">
        <v>174</v>
      </c>
      <c r="G3179" t="str">
        <f>_xlfn.XLOOKUP(Orders_CLEAN[[#This Row],[ProductID]],Products[ProductID],Products[ProductName])</f>
        <v>Printers Model 4</v>
      </c>
      <c r="H3179" t="str">
        <f>_xlfn.XLOOKUP(Orders_CLEAN[[#This Row],[ProductName]],Products[ProductName],Products[Category])</f>
        <v>Technology</v>
      </c>
      <c r="I3179" s="6">
        <f>_xlfn.XLOOKUP(Orders_CLEAN[[#This Row],[ProductID]],Products[ProductID],Products[Cost])</f>
        <v>83.72</v>
      </c>
      <c r="J3179">
        <v>10</v>
      </c>
      <c r="K3179" s="6">
        <v>143.57</v>
      </c>
      <c r="L3179" s="7">
        <v>0.2</v>
      </c>
      <c r="M3179" t="s">
        <v>36</v>
      </c>
      <c r="N3179" t="s">
        <v>21</v>
      </c>
      <c r="O3179" t="str">
        <f>_xlfn.XLOOKUP(Orders_CLEAN[[#This Row],[Region]],Region_lookup[RegionCode],Region_lookup[RegionName])</f>
        <v>KwaZulu-Natal</v>
      </c>
      <c r="P3179" t="s">
        <v>170</v>
      </c>
      <c r="Q3179" t="str">
        <f>_xlfn.XLOOKUP(Orders_CLEAN[[#This Row],[EmployeeID]],Employees[EmployeeID],Employees[EmployeeName])</f>
        <v>Nomvula Le Roux</v>
      </c>
      <c r="R3179" s="8">
        <f>Orders_CLEAN[[#This Row],[Quantity]]*Orders_CLEAN[[#This Row],[UnitPrice]]*(1-Orders_CLEAN[[#This Row],[Discount]])</f>
        <v>1148.56</v>
      </c>
      <c r="S3179" s="8">
        <f>Orders_CLEAN[[#This Row],[Cost]]*Orders_CLEAN[[#This Row],[Quantity]]</f>
        <v>837.2</v>
      </c>
      <c r="T3179" s="8">
        <f>Orders_CLEAN[[#This Row],[LineTotal]]-Orders_CLEAN[[#This Row],[LineCost]]</f>
        <v>311.3599999999999</v>
      </c>
      <c r="U3179" s="8" t="str">
        <f>IFERROR(IF(Orders_CLEAN[[#This Row],[Profit]]/Orders_CLEAN[[#This Row],[LineTotal]]&gt;0.3, "High", IF(Orders_CLEAN[[#This Row],[Profit]]/Orders_CLEAN[[#This Row],[LineTotal]]&gt;=0.15, "Medium", "Low")), "Quantity Error!")</f>
        <v>Medium</v>
      </c>
      <c r="V3179" s="8" t="str">
        <f>IF(COUNTIF(Returns[OrderID], Orders_CLEAN[[#This Row],[OrderID]])&gt;0, "Yes", "No")</f>
        <v>No</v>
      </c>
      <c r="W3179" s="19">
        <f>IF(Orders_CLEAN[[#This Row],[Returned]]="Yes",1,0)</f>
        <v>0</v>
      </c>
    </row>
    <row r="3180" spans="1:23" x14ac:dyDescent="0.2">
      <c r="A3180" t="s">
        <v>4188</v>
      </c>
      <c r="B3180" s="5">
        <v>45691</v>
      </c>
      <c r="C3180" s="5" t="str">
        <f>IF(Orders_CLEAN[[#This Row],[Quantity]]="", "Quantity Error!", "Q"&amp;ROUNDUP(MONTH(Orders_CLEAN[[#This Row],[OrderDate]])/3,0))</f>
        <v>Q1</v>
      </c>
      <c r="D3180" t="s">
        <v>141</v>
      </c>
      <c r="E3180" t="str">
        <f>_xlfn.XLOOKUP(Orders_CLEAN[[#This Row],[CustomerID]],Customers[CustomerID],Customers[CustomerName])</f>
        <v>Anja Molefe</v>
      </c>
      <c r="F3180" t="s">
        <v>142</v>
      </c>
      <c r="G3180" t="str">
        <f>_xlfn.XLOOKUP(Orders_CLEAN[[#This Row],[ProductID]],Products[ProductID],Products[ProductName])</f>
        <v>Laptops Model 3</v>
      </c>
      <c r="H3180" t="str">
        <f>_xlfn.XLOOKUP(Orders_CLEAN[[#This Row],[ProductName]],Products[ProductName],Products[Category])</f>
        <v>Technology</v>
      </c>
      <c r="I3180" s="6">
        <f>_xlfn.XLOOKUP(Orders_CLEAN[[#This Row],[ProductID]],Products[ProductID],Products[Cost])</f>
        <v>727.96</v>
      </c>
      <c r="J3180">
        <v>6</v>
      </c>
      <c r="K3180" s="6">
        <v>1118.93</v>
      </c>
      <c r="L3180" s="7">
        <v>0.2</v>
      </c>
      <c r="M3180" t="s">
        <v>27</v>
      </c>
      <c r="N3180" t="s">
        <v>14</v>
      </c>
      <c r="O3180" t="str">
        <f>_xlfn.XLOOKUP(Orders_CLEAN[[#This Row],[Region]],Region_lookup[RegionCode],Region_lookup[RegionName])</f>
        <v>Western Cape</v>
      </c>
      <c r="P3180" t="s">
        <v>15</v>
      </c>
      <c r="Q3180" t="str">
        <f>_xlfn.XLOOKUP(Orders_CLEAN[[#This Row],[EmployeeID]],Employees[EmployeeID],Employees[EmployeeName])</f>
        <v>Anja Fourie</v>
      </c>
      <c r="R3180" s="8">
        <f>Orders_CLEAN[[#This Row],[Quantity]]*Orders_CLEAN[[#This Row],[UnitPrice]]*(1-Orders_CLEAN[[#This Row],[Discount]])</f>
        <v>5370.8640000000005</v>
      </c>
      <c r="S3180" s="8">
        <f>Orders_CLEAN[[#This Row],[Cost]]*Orders_CLEAN[[#This Row],[Quantity]]</f>
        <v>4367.76</v>
      </c>
      <c r="T3180" s="8">
        <f>Orders_CLEAN[[#This Row],[LineTotal]]-Orders_CLEAN[[#This Row],[LineCost]]</f>
        <v>1003.1040000000003</v>
      </c>
      <c r="U3180" s="8" t="str">
        <f>IFERROR(IF(Orders_CLEAN[[#This Row],[Profit]]/Orders_CLEAN[[#This Row],[LineTotal]]&gt;0.3, "High", IF(Orders_CLEAN[[#This Row],[Profit]]/Orders_CLEAN[[#This Row],[LineTotal]]&gt;=0.15, "Medium", "Low")), "Quantity Error!")</f>
        <v>Medium</v>
      </c>
      <c r="V3180" s="8" t="str">
        <f>IF(COUNTIF(Returns[OrderID], Orders_CLEAN[[#This Row],[OrderID]])&gt;0, "Yes", "No")</f>
        <v>No</v>
      </c>
      <c r="W3180" s="19">
        <f>IF(Orders_CLEAN[[#This Row],[Returned]]="Yes",1,0)</f>
        <v>0</v>
      </c>
    </row>
    <row r="3181" spans="1:23" x14ac:dyDescent="0.2">
      <c r="A3181" t="s">
        <v>4189</v>
      </c>
      <c r="B3181" s="5">
        <v>45674</v>
      </c>
      <c r="C3181" s="5" t="str">
        <f>IF(Orders_CLEAN[[#This Row],[Quantity]]="", "Quantity Error!", "Q"&amp;ROUNDUP(MONTH(Orders_CLEAN[[#This Row],[OrderDate]])/3,0))</f>
        <v>Q1</v>
      </c>
      <c r="D3181" t="s">
        <v>50</v>
      </c>
      <c r="E3181" t="str">
        <f>_xlfn.XLOOKUP(Orders_CLEAN[[#This Row],[CustomerID]],Customers[CustomerID],Customers[CustomerName])</f>
        <v>Precious Steyn</v>
      </c>
      <c r="F3181" t="s">
        <v>269</v>
      </c>
      <c r="G3181" t="str">
        <f>_xlfn.XLOOKUP(Orders_CLEAN[[#This Row],[ProductID]],Products[ProductID],Products[ProductName])</f>
        <v>Binders Model 1</v>
      </c>
      <c r="H3181" t="str">
        <f>_xlfn.XLOOKUP(Orders_CLEAN[[#This Row],[ProductName]],Products[ProductName],Products[Category])</f>
        <v>Office Supplies</v>
      </c>
      <c r="I3181" s="6">
        <f>_xlfn.XLOOKUP(Orders_CLEAN[[#This Row],[ProductID]],Products[ProductID],Products[Cost])</f>
        <v>454.91</v>
      </c>
      <c r="J3181">
        <v>1</v>
      </c>
      <c r="K3181" s="6">
        <v>865.02</v>
      </c>
      <c r="L3181" s="7">
        <v>0.05</v>
      </c>
      <c r="M3181" t="s">
        <v>27</v>
      </c>
      <c r="N3181" t="s">
        <v>31</v>
      </c>
      <c r="O3181" t="str">
        <f>_xlfn.XLOOKUP(Orders_CLEAN[[#This Row],[Region]],Region_lookup[RegionCode],Region_lookup[RegionName])</f>
        <v>Gauteng</v>
      </c>
      <c r="P3181" t="s">
        <v>43</v>
      </c>
      <c r="Q3181" t="str">
        <f>_xlfn.XLOOKUP(Orders_CLEAN[[#This Row],[EmployeeID]],Employees[EmployeeID],Employees[EmployeeName])</f>
        <v>Thabo Dlamini</v>
      </c>
      <c r="R3181" s="8">
        <f>Orders_CLEAN[[#This Row],[Quantity]]*Orders_CLEAN[[#This Row],[UnitPrice]]*(1-Orders_CLEAN[[#This Row],[Discount]])</f>
        <v>821.76899999999989</v>
      </c>
      <c r="S3181" s="8">
        <f>Orders_CLEAN[[#This Row],[Cost]]*Orders_CLEAN[[#This Row],[Quantity]]</f>
        <v>454.91</v>
      </c>
      <c r="T3181" s="8">
        <f>Orders_CLEAN[[#This Row],[LineTotal]]-Orders_CLEAN[[#This Row],[LineCost]]</f>
        <v>366.85899999999987</v>
      </c>
      <c r="U3181" s="8" t="str">
        <f>IFERROR(IF(Orders_CLEAN[[#This Row],[Profit]]/Orders_CLEAN[[#This Row],[LineTotal]]&gt;0.3, "High", IF(Orders_CLEAN[[#This Row],[Profit]]/Orders_CLEAN[[#This Row],[LineTotal]]&gt;=0.15, "Medium", "Low")), "Quantity Error!")</f>
        <v>High</v>
      </c>
      <c r="V3181" s="8" t="str">
        <f>IF(COUNTIF(Returns[OrderID], Orders_CLEAN[[#This Row],[OrderID]])&gt;0, "Yes", "No")</f>
        <v>No</v>
      </c>
      <c r="W3181" s="19">
        <f>IF(Orders_CLEAN[[#This Row],[Returned]]="Yes",1,0)</f>
        <v>0</v>
      </c>
    </row>
    <row r="3182" spans="1:23" x14ac:dyDescent="0.2">
      <c r="A3182" t="s">
        <v>4190</v>
      </c>
      <c r="B3182" s="5">
        <v>45814</v>
      </c>
      <c r="C3182" s="5" t="str">
        <f>IF(Orders_CLEAN[[#This Row],[Quantity]]="", "Quantity Error!", "Q"&amp;ROUNDUP(MONTH(Orders_CLEAN[[#This Row],[OrderDate]])/3,0))</f>
        <v>Q2</v>
      </c>
      <c r="D3182" t="s">
        <v>259</v>
      </c>
      <c r="E3182" t="str">
        <f>_xlfn.XLOOKUP(Orders_CLEAN[[#This Row],[CustomerID]],Customers[CustomerID],Customers[CustomerName])</f>
        <v>Pieter Mahlangu</v>
      </c>
      <c r="F3182" t="s">
        <v>155</v>
      </c>
      <c r="G3182" t="str">
        <f>_xlfn.XLOOKUP(Orders_CLEAN[[#This Row],[ProductID]],Products[ProductID],Products[ProductName])</f>
        <v>Monitors Model 1</v>
      </c>
      <c r="H3182" t="str">
        <f>_xlfn.XLOOKUP(Orders_CLEAN[[#This Row],[ProductName]],Products[ProductName],Products[Category])</f>
        <v>Technology</v>
      </c>
      <c r="I3182" s="6">
        <f>_xlfn.XLOOKUP(Orders_CLEAN[[#This Row],[ProductID]],Products[ProductID],Products[Cost])</f>
        <v>757.28</v>
      </c>
      <c r="J3182">
        <v>5</v>
      </c>
      <c r="K3182" s="6">
        <v>1165.56</v>
      </c>
      <c r="L3182" s="7">
        <v>0</v>
      </c>
      <c r="M3182" t="s">
        <v>27</v>
      </c>
      <c r="N3182" t="s">
        <v>47</v>
      </c>
      <c r="O3182" t="str">
        <f>_xlfn.XLOOKUP(Orders_CLEAN[[#This Row],[Region]],Region_lookup[RegionCode],Region_lookup[RegionName])</f>
        <v>Eastern Cape</v>
      </c>
      <c r="P3182" t="s">
        <v>58</v>
      </c>
      <c r="Q3182" t="str">
        <f>_xlfn.XLOOKUP(Orders_CLEAN[[#This Row],[EmployeeID]],Employees[EmployeeID],Employees[EmployeeName])</f>
        <v>Palesa Steyn</v>
      </c>
      <c r="R3182" s="8">
        <f>Orders_CLEAN[[#This Row],[Quantity]]*Orders_CLEAN[[#This Row],[UnitPrice]]*(1-Orders_CLEAN[[#This Row],[Discount]])</f>
        <v>5827.7999999999993</v>
      </c>
      <c r="S3182" s="8">
        <f>Orders_CLEAN[[#This Row],[Cost]]*Orders_CLEAN[[#This Row],[Quantity]]</f>
        <v>3786.3999999999996</v>
      </c>
      <c r="T3182" s="8">
        <f>Orders_CLEAN[[#This Row],[LineTotal]]-Orders_CLEAN[[#This Row],[LineCost]]</f>
        <v>2041.3999999999996</v>
      </c>
      <c r="U3182" s="8" t="str">
        <f>IFERROR(IF(Orders_CLEAN[[#This Row],[Profit]]/Orders_CLEAN[[#This Row],[LineTotal]]&gt;0.3, "High", IF(Orders_CLEAN[[#This Row],[Profit]]/Orders_CLEAN[[#This Row],[LineTotal]]&gt;=0.15, "Medium", "Low")), "Quantity Error!")</f>
        <v>High</v>
      </c>
      <c r="V3182" s="8" t="str">
        <f>IF(COUNTIF(Returns[OrderID], Orders_CLEAN[[#This Row],[OrderID]])&gt;0, "Yes", "No")</f>
        <v>No</v>
      </c>
      <c r="W3182" s="19">
        <f>IF(Orders_CLEAN[[#This Row],[Returned]]="Yes",1,0)</f>
        <v>0</v>
      </c>
    </row>
    <row r="3183" spans="1:23" x14ac:dyDescent="0.2">
      <c r="A3183" t="s">
        <v>4191</v>
      </c>
      <c r="B3183" s="5">
        <v>45704</v>
      </c>
      <c r="C3183" s="5" t="str">
        <f>IF(Orders_CLEAN[[#This Row],[Quantity]]="", "Quantity Error!", "Q"&amp;ROUNDUP(MONTH(Orders_CLEAN[[#This Row],[OrderDate]])/3,0))</f>
        <v>Q1</v>
      </c>
      <c r="D3183" t="s">
        <v>975</v>
      </c>
      <c r="E3183" t="str">
        <f>_xlfn.XLOOKUP(Orders_CLEAN[[#This Row],[CustomerID]],Customers[CustomerID],Customers[CustomerName])</f>
        <v>Chantelle Kruger</v>
      </c>
      <c r="F3183" t="s">
        <v>114</v>
      </c>
      <c r="G3183" t="str">
        <f>_xlfn.XLOOKUP(Orders_CLEAN[[#This Row],[ProductID]],Products[ProductID],Products[ProductName])</f>
        <v>Staplers Model 4</v>
      </c>
      <c r="H3183" t="str">
        <f>_xlfn.XLOOKUP(Orders_CLEAN[[#This Row],[ProductName]],Products[ProductName],Products[Category])</f>
        <v>Office Supplies</v>
      </c>
      <c r="I3183" s="6">
        <f>_xlfn.XLOOKUP(Orders_CLEAN[[#This Row],[ProductID]],Products[ProductID],Products[Cost])</f>
        <v>465.76</v>
      </c>
      <c r="J3183">
        <v>10</v>
      </c>
      <c r="K3183" s="6">
        <v>906.25</v>
      </c>
      <c r="L3183" s="7">
        <v>0.1</v>
      </c>
      <c r="M3183" t="s">
        <v>62</v>
      </c>
      <c r="N3183" t="s">
        <v>21</v>
      </c>
      <c r="O3183" t="str">
        <f>_xlfn.XLOOKUP(Orders_CLEAN[[#This Row],[Region]],Region_lookup[RegionCode],Region_lookup[RegionName])</f>
        <v>KwaZulu-Natal</v>
      </c>
      <c r="P3183" t="s">
        <v>97</v>
      </c>
      <c r="Q3183" t="str">
        <f>_xlfn.XLOOKUP(Orders_CLEAN[[#This Row],[EmployeeID]],Employees[EmployeeID],Employees[EmployeeName])</f>
        <v>Bongani Sithole</v>
      </c>
      <c r="R3183" s="8">
        <f>Orders_CLEAN[[#This Row],[Quantity]]*Orders_CLEAN[[#This Row],[UnitPrice]]*(1-Orders_CLEAN[[#This Row],[Discount]])</f>
        <v>8156.25</v>
      </c>
      <c r="S3183" s="8">
        <f>Orders_CLEAN[[#This Row],[Cost]]*Orders_CLEAN[[#This Row],[Quantity]]</f>
        <v>4657.6000000000004</v>
      </c>
      <c r="T3183" s="8">
        <f>Orders_CLEAN[[#This Row],[LineTotal]]-Orders_CLEAN[[#This Row],[LineCost]]</f>
        <v>3498.6499999999996</v>
      </c>
      <c r="U3183" s="8" t="str">
        <f>IFERROR(IF(Orders_CLEAN[[#This Row],[Profit]]/Orders_CLEAN[[#This Row],[LineTotal]]&gt;0.3, "High", IF(Orders_CLEAN[[#This Row],[Profit]]/Orders_CLEAN[[#This Row],[LineTotal]]&gt;=0.15, "Medium", "Low")), "Quantity Error!")</f>
        <v>High</v>
      </c>
      <c r="V3183" s="8" t="str">
        <f>IF(COUNTIF(Returns[OrderID], Orders_CLEAN[[#This Row],[OrderID]])&gt;0, "Yes", "No")</f>
        <v>No</v>
      </c>
      <c r="W3183" s="19">
        <f>IF(Orders_CLEAN[[#This Row],[Returned]]="Yes",1,0)</f>
        <v>0</v>
      </c>
    </row>
    <row r="3184" spans="1:23" x14ac:dyDescent="0.2">
      <c r="A3184" t="s">
        <v>4192</v>
      </c>
      <c r="B3184" s="5">
        <v>45794</v>
      </c>
      <c r="C3184" s="5" t="str">
        <f>IF(Orders_CLEAN[[#This Row],[Quantity]]="", "Quantity Error!", "Q"&amp;ROUNDUP(MONTH(Orders_CLEAN[[#This Row],[OrderDate]])/3,0))</f>
        <v>Q2</v>
      </c>
      <c r="D3184" t="s">
        <v>187</v>
      </c>
      <c r="E3184" t="str">
        <f>_xlfn.XLOOKUP(Orders_CLEAN[[#This Row],[CustomerID]],Customers[CustomerID],Customers[CustomerName])</f>
        <v>Pieter Joubert</v>
      </c>
      <c r="F3184" t="s">
        <v>144</v>
      </c>
      <c r="G3184" t="str">
        <f>_xlfn.XLOOKUP(Orders_CLEAN[[#This Row],[ProductID]],Products[ProductID],Products[ProductName])</f>
        <v>Bookcases Model 1</v>
      </c>
      <c r="H3184" t="str">
        <f>_xlfn.XLOOKUP(Orders_CLEAN[[#This Row],[ProductName]],Products[ProductName],Products[Category])</f>
        <v>Furniture</v>
      </c>
      <c r="I3184" s="6">
        <f>_xlfn.XLOOKUP(Orders_CLEAN[[#This Row],[ProductID]],Products[ProductID],Products[Cost])</f>
        <v>644.65</v>
      </c>
      <c r="J3184">
        <v>12</v>
      </c>
      <c r="K3184" s="6">
        <v>1029.82</v>
      </c>
      <c r="L3184" s="7">
        <v>0</v>
      </c>
      <c r="M3184" t="s">
        <v>27</v>
      </c>
      <c r="N3184" t="s">
        <v>14</v>
      </c>
      <c r="O3184" t="str">
        <f>_xlfn.XLOOKUP(Orders_CLEAN[[#This Row],[Region]],Region_lookup[RegionCode],Region_lookup[RegionName])</f>
        <v>Western Cape</v>
      </c>
      <c r="P3184" t="s">
        <v>15</v>
      </c>
      <c r="Q3184" t="str">
        <f>_xlfn.XLOOKUP(Orders_CLEAN[[#This Row],[EmployeeID]],Employees[EmployeeID],Employees[EmployeeName])</f>
        <v>Anja Fourie</v>
      </c>
      <c r="R3184" s="8">
        <f>Orders_CLEAN[[#This Row],[Quantity]]*Orders_CLEAN[[#This Row],[UnitPrice]]*(1-Orders_CLEAN[[#This Row],[Discount]])</f>
        <v>12357.84</v>
      </c>
      <c r="S3184" s="8">
        <f>Orders_CLEAN[[#This Row],[Cost]]*Orders_CLEAN[[#This Row],[Quantity]]</f>
        <v>7735.7999999999993</v>
      </c>
      <c r="T3184" s="8">
        <f>Orders_CLEAN[[#This Row],[LineTotal]]-Orders_CLEAN[[#This Row],[LineCost]]</f>
        <v>4622.0400000000009</v>
      </c>
      <c r="U3184" s="8" t="str">
        <f>IFERROR(IF(Orders_CLEAN[[#This Row],[Profit]]/Orders_CLEAN[[#This Row],[LineTotal]]&gt;0.3, "High", IF(Orders_CLEAN[[#This Row],[Profit]]/Orders_CLEAN[[#This Row],[LineTotal]]&gt;=0.15, "Medium", "Low")), "Quantity Error!")</f>
        <v>High</v>
      </c>
      <c r="V3184" s="8" t="str">
        <f>IF(COUNTIF(Returns[OrderID], Orders_CLEAN[[#This Row],[OrderID]])&gt;0, "Yes", "No")</f>
        <v>No</v>
      </c>
      <c r="W3184" s="19">
        <f>IF(Orders_CLEAN[[#This Row],[Returned]]="Yes",1,0)</f>
        <v>0</v>
      </c>
    </row>
    <row r="3185" spans="1:23" x14ac:dyDescent="0.2">
      <c r="A3185" t="s">
        <v>4193</v>
      </c>
      <c r="B3185" s="5">
        <v>45480</v>
      </c>
      <c r="C3185" s="5" t="str">
        <f>IF(Orders_CLEAN[[#This Row],[Quantity]]="", "Quantity Error!", "Q"&amp;ROUNDUP(MONTH(Orders_CLEAN[[#This Row],[OrderDate]])/3,0))</f>
        <v>Q3</v>
      </c>
      <c r="D3185" t="s">
        <v>154</v>
      </c>
      <c r="E3185" t="str">
        <f>_xlfn.XLOOKUP(Orders_CLEAN[[#This Row],[CustomerID]],Customers[CustomerID],Customers[CustomerName])</f>
        <v>Nomvula Mahlangu</v>
      </c>
      <c r="F3185" t="s">
        <v>365</v>
      </c>
      <c r="G3185" t="str">
        <f>_xlfn.XLOOKUP(Orders_CLEAN[[#This Row],[ProductID]],Products[ProductID],Products[ProductName])</f>
        <v>Binders Model 4</v>
      </c>
      <c r="H3185" t="str">
        <f>_xlfn.XLOOKUP(Orders_CLEAN[[#This Row],[ProductName]],Products[ProductName],Products[Category])</f>
        <v>Office Supplies</v>
      </c>
      <c r="I3185" s="6">
        <f>_xlfn.XLOOKUP(Orders_CLEAN[[#This Row],[ProductID]],Products[ProductID],Products[Cost])</f>
        <v>723.8</v>
      </c>
      <c r="J3185">
        <v>5</v>
      </c>
      <c r="K3185" s="6">
        <v>1101.54</v>
      </c>
      <c r="L3185" s="7">
        <v>0</v>
      </c>
      <c r="M3185" t="s">
        <v>62</v>
      </c>
      <c r="N3185" t="s">
        <v>31</v>
      </c>
      <c r="O3185" t="str">
        <f>_xlfn.XLOOKUP(Orders_CLEAN[[#This Row],[Region]],Region_lookup[RegionCode],Region_lookup[RegionName])</f>
        <v>Gauteng</v>
      </c>
      <c r="P3185" t="s">
        <v>52</v>
      </c>
      <c r="Q3185" t="str">
        <f>_xlfn.XLOOKUP(Orders_CLEAN[[#This Row],[EmployeeID]],Employees[EmployeeID],Employees[EmployeeName])</f>
        <v>Precious Mbatha</v>
      </c>
      <c r="R3185" s="8">
        <f>Orders_CLEAN[[#This Row],[Quantity]]*Orders_CLEAN[[#This Row],[UnitPrice]]*(1-Orders_CLEAN[[#This Row],[Discount]])</f>
        <v>5507.7</v>
      </c>
      <c r="S3185" s="8">
        <f>Orders_CLEAN[[#This Row],[Cost]]*Orders_CLEAN[[#This Row],[Quantity]]</f>
        <v>3619</v>
      </c>
      <c r="T3185" s="8">
        <f>Orders_CLEAN[[#This Row],[LineTotal]]-Orders_CLEAN[[#This Row],[LineCost]]</f>
        <v>1888.6999999999998</v>
      </c>
      <c r="U3185" s="8" t="str">
        <f>IFERROR(IF(Orders_CLEAN[[#This Row],[Profit]]/Orders_CLEAN[[#This Row],[LineTotal]]&gt;0.3, "High", IF(Orders_CLEAN[[#This Row],[Profit]]/Orders_CLEAN[[#This Row],[LineTotal]]&gt;=0.15, "Medium", "Low")), "Quantity Error!")</f>
        <v>High</v>
      </c>
      <c r="V3185" s="8" t="str">
        <f>IF(COUNTIF(Returns[OrderID], Orders_CLEAN[[#This Row],[OrderID]])&gt;0, "Yes", "No")</f>
        <v>No</v>
      </c>
      <c r="W3185" s="19">
        <f>IF(Orders_CLEAN[[#This Row],[Returned]]="Yes",1,0)</f>
        <v>0</v>
      </c>
    </row>
    <row r="3186" spans="1:23" x14ac:dyDescent="0.2">
      <c r="A3186" t="s">
        <v>4194</v>
      </c>
      <c r="B3186" s="5">
        <v>45443</v>
      </c>
      <c r="C3186" s="5" t="str">
        <f>IF(Orders_CLEAN[[#This Row],[Quantity]]="", "Quantity Error!", "Q"&amp;ROUNDUP(MONTH(Orders_CLEAN[[#This Row],[OrderDate]])/3,0))</f>
        <v>Q2</v>
      </c>
      <c r="D3186" t="s">
        <v>68</v>
      </c>
      <c r="E3186" t="str">
        <f>_xlfn.XLOOKUP(Orders_CLEAN[[#This Row],[CustomerID]],Customers[CustomerID],Customers[CustomerName])</f>
        <v>Kagiso Van Der Merwe</v>
      </c>
      <c r="F3186" t="s">
        <v>231</v>
      </c>
      <c r="G3186" t="str">
        <f>_xlfn.XLOOKUP(Orders_CLEAN[[#This Row],[ProductID]],Products[ProductID],Products[ProductName])</f>
        <v>Accessories Model 2</v>
      </c>
      <c r="H3186" t="str">
        <f>_xlfn.XLOOKUP(Orders_CLEAN[[#This Row],[ProductName]],Products[ProductName],Products[Category])</f>
        <v>Technology</v>
      </c>
      <c r="I3186" s="6">
        <f>_xlfn.XLOOKUP(Orders_CLEAN[[#This Row],[ProductID]],Products[ProductID],Products[Cost])</f>
        <v>31.01</v>
      </c>
      <c r="J3186">
        <v>6</v>
      </c>
      <c r="K3186" s="6">
        <v>49.68</v>
      </c>
      <c r="L3186" s="7">
        <v>0</v>
      </c>
      <c r="M3186" t="s">
        <v>27</v>
      </c>
      <c r="N3186" t="s">
        <v>47</v>
      </c>
      <c r="O3186" t="str">
        <f>_xlfn.XLOOKUP(Orders_CLEAN[[#This Row],[Region]],Region_lookup[RegionCode],Region_lookup[RegionName])</f>
        <v>Eastern Cape</v>
      </c>
      <c r="P3186" t="s">
        <v>58</v>
      </c>
      <c r="Q3186" t="str">
        <f>_xlfn.XLOOKUP(Orders_CLEAN[[#This Row],[EmployeeID]],Employees[EmployeeID],Employees[EmployeeName])</f>
        <v>Palesa Steyn</v>
      </c>
      <c r="R3186" s="8">
        <f>Orders_CLEAN[[#This Row],[Quantity]]*Orders_CLEAN[[#This Row],[UnitPrice]]*(1-Orders_CLEAN[[#This Row],[Discount]])</f>
        <v>298.08</v>
      </c>
      <c r="S3186" s="8">
        <f>Orders_CLEAN[[#This Row],[Cost]]*Orders_CLEAN[[#This Row],[Quantity]]</f>
        <v>186.06</v>
      </c>
      <c r="T3186" s="8">
        <f>Orders_CLEAN[[#This Row],[LineTotal]]-Orders_CLEAN[[#This Row],[LineCost]]</f>
        <v>112.01999999999998</v>
      </c>
      <c r="U3186" s="8" t="str">
        <f>IFERROR(IF(Orders_CLEAN[[#This Row],[Profit]]/Orders_CLEAN[[#This Row],[LineTotal]]&gt;0.3, "High", IF(Orders_CLEAN[[#This Row],[Profit]]/Orders_CLEAN[[#This Row],[LineTotal]]&gt;=0.15, "Medium", "Low")), "Quantity Error!")</f>
        <v>High</v>
      </c>
      <c r="V3186" s="8" t="str">
        <f>IF(COUNTIF(Returns[OrderID], Orders_CLEAN[[#This Row],[OrderID]])&gt;0, "Yes", "No")</f>
        <v>No</v>
      </c>
      <c r="W3186" s="19">
        <f>IF(Orders_CLEAN[[#This Row],[Returned]]="Yes",1,0)</f>
        <v>0</v>
      </c>
    </row>
    <row r="3187" spans="1:23" x14ac:dyDescent="0.2">
      <c r="A3187" t="s">
        <v>4195</v>
      </c>
      <c r="B3187" s="5">
        <v>45442</v>
      </c>
      <c r="C3187" s="5" t="str">
        <f>IF(Orders_CLEAN[[#This Row],[Quantity]]="", "Quantity Error!", "Q"&amp;ROUNDUP(MONTH(Orders_CLEAN[[#This Row],[OrderDate]])/3,0))</f>
        <v>Q2</v>
      </c>
      <c r="D3187" t="s">
        <v>279</v>
      </c>
      <c r="E3187" t="str">
        <f>_xlfn.XLOOKUP(Orders_CLEAN[[#This Row],[CustomerID]],Customers[CustomerID],Customers[CustomerName])</f>
        <v>Bongani Khumalo</v>
      </c>
      <c r="F3187" t="s">
        <v>69</v>
      </c>
      <c r="G3187" t="str">
        <f>_xlfn.XLOOKUP(Orders_CLEAN[[#This Row],[ProductID]],Products[ProductID],Products[ProductName])</f>
        <v>Paper Model 2</v>
      </c>
      <c r="H3187" t="str">
        <f>_xlfn.XLOOKUP(Orders_CLEAN[[#This Row],[ProductName]],Products[ProductName],Products[Category])</f>
        <v>Office Supplies</v>
      </c>
      <c r="I3187" s="6">
        <f>_xlfn.XLOOKUP(Orders_CLEAN[[#This Row],[ProductID]],Products[ProductID],Products[Cost])</f>
        <v>461.98</v>
      </c>
      <c r="J3187">
        <v>9</v>
      </c>
      <c r="K3187" s="6">
        <v>1013.15</v>
      </c>
      <c r="L3187" s="7">
        <v>0.1</v>
      </c>
      <c r="M3187" t="s">
        <v>13</v>
      </c>
      <c r="N3187" t="s">
        <v>47</v>
      </c>
      <c r="O3187" t="str">
        <f>_xlfn.XLOOKUP(Orders_CLEAN[[#This Row],[Region]],Region_lookup[RegionCode],Region_lookup[RegionName])</f>
        <v>Eastern Cape</v>
      </c>
      <c r="P3187" t="s">
        <v>75</v>
      </c>
      <c r="Q3187" t="str">
        <f>_xlfn.XLOOKUP(Orders_CLEAN[[#This Row],[EmployeeID]],Employees[EmployeeID],Employees[EmployeeName])</f>
        <v>Francois Steyn</v>
      </c>
      <c r="R3187" s="8">
        <f>Orders_CLEAN[[#This Row],[Quantity]]*Orders_CLEAN[[#This Row],[UnitPrice]]*(1-Orders_CLEAN[[#This Row],[Discount]])</f>
        <v>8206.5150000000012</v>
      </c>
      <c r="S3187" s="8">
        <f>Orders_CLEAN[[#This Row],[Cost]]*Orders_CLEAN[[#This Row],[Quantity]]</f>
        <v>4157.82</v>
      </c>
      <c r="T3187" s="8">
        <f>Orders_CLEAN[[#This Row],[LineTotal]]-Orders_CLEAN[[#This Row],[LineCost]]</f>
        <v>4048.6950000000015</v>
      </c>
      <c r="U3187" s="8" t="str">
        <f>IFERROR(IF(Orders_CLEAN[[#This Row],[Profit]]/Orders_CLEAN[[#This Row],[LineTotal]]&gt;0.3, "High", IF(Orders_CLEAN[[#This Row],[Profit]]/Orders_CLEAN[[#This Row],[LineTotal]]&gt;=0.15, "Medium", "Low")), "Quantity Error!")</f>
        <v>High</v>
      </c>
      <c r="V3187" s="8" t="str">
        <f>IF(COUNTIF(Returns[OrderID], Orders_CLEAN[[#This Row],[OrderID]])&gt;0, "Yes", "No")</f>
        <v>No</v>
      </c>
      <c r="W3187" s="19">
        <f>IF(Orders_CLEAN[[#This Row],[Returned]]="Yes",1,0)</f>
        <v>0</v>
      </c>
    </row>
    <row r="3188" spans="1:23" x14ac:dyDescent="0.2">
      <c r="A3188" t="s">
        <v>4196</v>
      </c>
      <c r="B3188" s="5">
        <v>45526</v>
      </c>
      <c r="C3188" s="5" t="str">
        <f>IF(Orders_CLEAN[[#This Row],[Quantity]]="", "Quantity Error!", "Q"&amp;ROUNDUP(MONTH(Orders_CLEAN[[#This Row],[OrderDate]])/3,0))</f>
        <v>Q3</v>
      </c>
      <c r="D3188" t="s">
        <v>57</v>
      </c>
      <c r="E3188" t="str">
        <f>_xlfn.XLOOKUP(Orders_CLEAN[[#This Row],[CustomerID]],Customers[CustomerID],Customers[CustomerName])</f>
        <v>Johan Van Der Merwe</v>
      </c>
      <c r="F3188" t="s">
        <v>118</v>
      </c>
      <c r="G3188" t="str">
        <f>_xlfn.XLOOKUP(Orders_CLEAN[[#This Row],[ProductID]],Products[ProductID],Products[ProductName])</f>
        <v>Paper Model 1</v>
      </c>
      <c r="H3188" t="str">
        <f>_xlfn.XLOOKUP(Orders_CLEAN[[#This Row],[ProductName]],Products[ProductName],Products[Category])</f>
        <v>Office Supplies</v>
      </c>
      <c r="I3188" s="6">
        <f>_xlfn.XLOOKUP(Orders_CLEAN[[#This Row],[ProductID]],Products[ProductID],Products[Cost])</f>
        <v>193.58</v>
      </c>
      <c r="J3188">
        <v>1</v>
      </c>
      <c r="K3188" s="6">
        <v>347.15</v>
      </c>
      <c r="L3188" s="7">
        <v>0</v>
      </c>
      <c r="M3188" t="s">
        <v>27</v>
      </c>
      <c r="N3188" t="s">
        <v>47</v>
      </c>
      <c r="O3188" t="str">
        <f>_xlfn.XLOOKUP(Orders_CLEAN[[#This Row],[Region]],Region_lookup[RegionCode],Region_lookup[RegionName])</f>
        <v>Eastern Cape</v>
      </c>
      <c r="P3188" t="s">
        <v>75</v>
      </c>
      <c r="Q3188" t="str">
        <f>_xlfn.XLOOKUP(Orders_CLEAN[[#This Row],[EmployeeID]],Employees[EmployeeID],Employees[EmployeeName])</f>
        <v>Francois Steyn</v>
      </c>
      <c r="R3188" s="8">
        <f>Orders_CLEAN[[#This Row],[Quantity]]*Orders_CLEAN[[#This Row],[UnitPrice]]*(1-Orders_CLEAN[[#This Row],[Discount]])</f>
        <v>347.15</v>
      </c>
      <c r="S3188" s="8">
        <f>Orders_CLEAN[[#This Row],[Cost]]*Orders_CLEAN[[#This Row],[Quantity]]</f>
        <v>193.58</v>
      </c>
      <c r="T3188" s="8">
        <f>Orders_CLEAN[[#This Row],[LineTotal]]-Orders_CLEAN[[#This Row],[LineCost]]</f>
        <v>153.56999999999996</v>
      </c>
      <c r="U3188" s="8" t="str">
        <f>IFERROR(IF(Orders_CLEAN[[#This Row],[Profit]]/Orders_CLEAN[[#This Row],[LineTotal]]&gt;0.3, "High", IF(Orders_CLEAN[[#This Row],[Profit]]/Orders_CLEAN[[#This Row],[LineTotal]]&gt;=0.15, "Medium", "Low")), "Quantity Error!")</f>
        <v>High</v>
      </c>
      <c r="V3188" s="8" t="str">
        <f>IF(COUNTIF(Returns[OrderID], Orders_CLEAN[[#This Row],[OrderID]])&gt;0, "Yes", "No")</f>
        <v>No</v>
      </c>
      <c r="W3188" s="19">
        <f>IF(Orders_CLEAN[[#This Row],[Returned]]="Yes",1,0)</f>
        <v>0</v>
      </c>
    </row>
    <row r="3189" spans="1:23" x14ac:dyDescent="0.2">
      <c r="A3189" t="s">
        <v>4197</v>
      </c>
      <c r="B3189" s="5">
        <v>45658</v>
      </c>
      <c r="C3189" s="5" t="str">
        <f>IF(Orders_CLEAN[[#This Row],[Quantity]]="", "Quantity Error!", "Q"&amp;ROUNDUP(MONTH(Orders_CLEAN[[#This Row],[OrderDate]])/3,0))</f>
        <v>Q1</v>
      </c>
      <c r="D3189" t="s">
        <v>110</v>
      </c>
      <c r="E3189" t="str">
        <f>_xlfn.XLOOKUP(Orders_CLEAN[[#This Row],[CustomerID]],Customers[CustomerID],Customers[CustomerName])</f>
        <v>Nomvula Khumalo</v>
      </c>
      <c r="F3189" t="s">
        <v>151</v>
      </c>
      <c r="G3189" t="str">
        <f>_xlfn.XLOOKUP(Orders_CLEAN[[#This Row],[ProductID]],Products[ProductID],Products[ProductName])</f>
        <v>Binders Model 3</v>
      </c>
      <c r="H3189" t="str">
        <f>_xlfn.XLOOKUP(Orders_CLEAN[[#This Row],[ProductName]],Products[ProductName],Products[Category])</f>
        <v>Office Supplies</v>
      </c>
      <c r="I3189" s="6">
        <f>_xlfn.XLOOKUP(Orders_CLEAN[[#This Row],[ProductID]],Products[ProductID],Products[Cost])</f>
        <v>487.09</v>
      </c>
      <c r="J3189">
        <v>5</v>
      </c>
      <c r="K3189" s="6">
        <v>838.72</v>
      </c>
      <c r="L3189" s="7">
        <v>0</v>
      </c>
      <c r="M3189" t="s">
        <v>13</v>
      </c>
      <c r="N3189" t="s">
        <v>21</v>
      </c>
      <c r="O3189" t="str">
        <f>_xlfn.XLOOKUP(Orders_CLEAN[[#This Row],[Region]],Region_lookup[RegionCode],Region_lookup[RegionName])</f>
        <v>KwaZulu-Natal</v>
      </c>
      <c r="P3189" t="s">
        <v>170</v>
      </c>
      <c r="Q3189" t="str">
        <f>_xlfn.XLOOKUP(Orders_CLEAN[[#This Row],[EmployeeID]],Employees[EmployeeID],Employees[EmployeeName])</f>
        <v>Nomvula Le Roux</v>
      </c>
      <c r="R3189" s="8">
        <f>Orders_CLEAN[[#This Row],[Quantity]]*Orders_CLEAN[[#This Row],[UnitPrice]]*(1-Orders_CLEAN[[#This Row],[Discount]])</f>
        <v>4193.6000000000004</v>
      </c>
      <c r="S3189" s="8">
        <f>Orders_CLEAN[[#This Row],[Cost]]*Orders_CLEAN[[#This Row],[Quantity]]</f>
        <v>2435.4499999999998</v>
      </c>
      <c r="T3189" s="8">
        <f>Orders_CLEAN[[#This Row],[LineTotal]]-Orders_CLEAN[[#This Row],[LineCost]]</f>
        <v>1758.1500000000005</v>
      </c>
      <c r="U3189" s="8" t="str">
        <f>IFERROR(IF(Orders_CLEAN[[#This Row],[Profit]]/Orders_CLEAN[[#This Row],[LineTotal]]&gt;0.3, "High", IF(Orders_CLEAN[[#This Row],[Profit]]/Orders_CLEAN[[#This Row],[LineTotal]]&gt;=0.15, "Medium", "Low")), "Quantity Error!")</f>
        <v>High</v>
      </c>
      <c r="V3189" s="8" t="str">
        <f>IF(COUNTIF(Returns[OrderID], Orders_CLEAN[[#This Row],[OrderID]])&gt;0, "Yes", "No")</f>
        <v>No</v>
      </c>
      <c r="W3189" s="19">
        <f>IF(Orders_CLEAN[[#This Row],[Returned]]="Yes",1,0)</f>
        <v>0</v>
      </c>
    </row>
    <row r="3190" spans="1:23" x14ac:dyDescent="0.2">
      <c r="A3190" t="s">
        <v>4198</v>
      </c>
      <c r="B3190" s="5">
        <v>45389</v>
      </c>
      <c r="C3190" s="5" t="str">
        <f>IF(Orders_CLEAN[[#This Row],[Quantity]]="", "Quantity Error!", "Q"&amp;ROUNDUP(MONTH(Orders_CLEAN[[#This Row],[OrderDate]])/3,0))</f>
        <v>Q2</v>
      </c>
      <c r="D3190" t="s">
        <v>478</v>
      </c>
      <c r="E3190" t="str">
        <f>_xlfn.XLOOKUP(Orders_CLEAN[[#This Row],[CustomerID]],Customers[CustomerID],Customers[CustomerName])</f>
        <v>Nomvula Van Der Merwe</v>
      </c>
      <c r="F3190" t="s">
        <v>231</v>
      </c>
      <c r="G3190" t="str">
        <f>_xlfn.XLOOKUP(Orders_CLEAN[[#This Row],[ProductID]],Products[ProductID],Products[ProductName])</f>
        <v>Accessories Model 2</v>
      </c>
      <c r="H3190" t="str">
        <f>_xlfn.XLOOKUP(Orders_CLEAN[[#This Row],[ProductName]],Products[ProductName],Products[Category])</f>
        <v>Technology</v>
      </c>
      <c r="I3190" s="6">
        <f>_xlfn.XLOOKUP(Orders_CLEAN[[#This Row],[ProductID]],Products[ProductID],Products[Cost])</f>
        <v>31.01</v>
      </c>
      <c r="J3190">
        <v>5</v>
      </c>
      <c r="K3190" s="6">
        <v>49.68</v>
      </c>
      <c r="L3190" s="7">
        <v>0.1</v>
      </c>
      <c r="M3190" t="s">
        <v>27</v>
      </c>
      <c r="N3190" t="s">
        <v>31</v>
      </c>
      <c r="O3190" t="str">
        <f>_xlfn.XLOOKUP(Orders_CLEAN[[#This Row],[Region]],Region_lookup[RegionCode],Region_lookup[RegionName])</f>
        <v>Gauteng</v>
      </c>
      <c r="P3190" t="s">
        <v>32</v>
      </c>
      <c r="Q3190" t="str">
        <f>_xlfn.XLOOKUP(Orders_CLEAN[[#This Row],[EmployeeID]],Employees[EmployeeID],Employees[EmployeeName])</f>
        <v>Nomvula Mokoena</v>
      </c>
      <c r="R3190" s="8">
        <f>Orders_CLEAN[[#This Row],[Quantity]]*Orders_CLEAN[[#This Row],[UnitPrice]]*(1-Orders_CLEAN[[#This Row],[Discount]])</f>
        <v>223.56</v>
      </c>
      <c r="S3190" s="8">
        <f>Orders_CLEAN[[#This Row],[Cost]]*Orders_CLEAN[[#This Row],[Quantity]]</f>
        <v>155.05000000000001</v>
      </c>
      <c r="T3190" s="8">
        <f>Orders_CLEAN[[#This Row],[LineTotal]]-Orders_CLEAN[[#This Row],[LineCost]]</f>
        <v>68.509999999999991</v>
      </c>
      <c r="U3190" s="8" t="str">
        <f>IFERROR(IF(Orders_CLEAN[[#This Row],[Profit]]/Orders_CLEAN[[#This Row],[LineTotal]]&gt;0.3, "High", IF(Orders_CLEAN[[#This Row],[Profit]]/Orders_CLEAN[[#This Row],[LineTotal]]&gt;=0.15, "Medium", "Low")), "Quantity Error!")</f>
        <v>High</v>
      </c>
      <c r="V3190" s="8" t="str">
        <f>IF(COUNTIF(Returns[OrderID], Orders_CLEAN[[#This Row],[OrderID]])&gt;0, "Yes", "No")</f>
        <v>No</v>
      </c>
      <c r="W3190" s="19">
        <f>IF(Orders_CLEAN[[#This Row],[Returned]]="Yes",1,0)</f>
        <v>0</v>
      </c>
    </row>
    <row r="3191" spans="1:23" x14ac:dyDescent="0.2">
      <c r="A3191" t="s">
        <v>4200</v>
      </c>
      <c r="B3191" s="5">
        <v>45603</v>
      </c>
      <c r="C3191" s="5" t="str">
        <f>IF(Orders_CLEAN[[#This Row],[Quantity]]="", "Quantity Error!", "Q"&amp;ROUNDUP(MONTH(Orders_CLEAN[[#This Row],[OrderDate]])/3,0))</f>
        <v>Q4</v>
      </c>
      <c r="D3191" t="s">
        <v>451</v>
      </c>
      <c r="E3191" t="str">
        <f>_xlfn.XLOOKUP(Orders_CLEAN[[#This Row],[CustomerID]],Customers[CustomerID],Customers[CustomerName])</f>
        <v>Anja Dlamini</v>
      </c>
      <c r="F3191" t="s">
        <v>12</v>
      </c>
      <c r="G3191" t="str">
        <f>_xlfn.XLOOKUP(Orders_CLEAN[[#This Row],[ProductID]],Products[ProductID],Products[ProductName])</f>
        <v>Printers Model 3</v>
      </c>
      <c r="H3191" t="str">
        <f>_xlfn.XLOOKUP(Orders_CLEAN[[#This Row],[ProductName]],Products[ProductName],Products[Category])</f>
        <v>Technology</v>
      </c>
      <c r="I3191" s="6">
        <f>_xlfn.XLOOKUP(Orders_CLEAN[[#This Row],[ProductID]],Products[ProductID],Products[Cost])</f>
        <v>127.85</v>
      </c>
      <c r="J3191">
        <v>2</v>
      </c>
      <c r="K3191" s="6">
        <v>210.2</v>
      </c>
      <c r="L3191" s="7">
        <v>0.2</v>
      </c>
      <c r="M3191" t="s">
        <v>62</v>
      </c>
      <c r="N3191" t="s">
        <v>31</v>
      </c>
      <c r="O3191" t="str">
        <f>_xlfn.XLOOKUP(Orders_CLEAN[[#This Row],[Region]],Region_lookup[RegionCode],Region_lookup[RegionName])</f>
        <v>Gauteng</v>
      </c>
      <c r="P3191" t="s">
        <v>32</v>
      </c>
      <c r="Q3191" t="str">
        <f>_xlfn.XLOOKUP(Orders_CLEAN[[#This Row],[EmployeeID]],Employees[EmployeeID],Employees[EmployeeName])</f>
        <v>Nomvula Mokoena</v>
      </c>
      <c r="R3191" s="8">
        <f>Orders_CLEAN[[#This Row],[Quantity]]*Orders_CLEAN[[#This Row],[UnitPrice]]*(1-Orders_CLEAN[[#This Row],[Discount]])</f>
        <v>336.32</v>
      </c>
      <c r="S3191" s="8">
        <f>Orders_CLEAN[[#This Row],[Cost]]*Orders_CLEAN[[#This Row],[Quantity]]</f>
        <v>255.7</v>
      </c>
      <c r="T3191" s="8">
        <f>Orders_CLEAN[[#This Row],[LineTotal]]-Orders_CLEAN[[#This Row],[LineCost]]</f>
        <v>80.62</v>
      </c>
      <c r="U3191" s="8" t="str">
        <f>IFERROR(IF(Orders_CLEAN[[#This Row],[Profit]]/Orders_CLEAN[[#This Row],[LineTotal]]&gt;0.3, "High", IF(Orders_CLEAN[[#This Row],[Profit]]/Orders_CLEAN[[#This Row],[LineTotal]]&gt;=0.15, "Medium", "Low")), "Quantity Error!")</f>
        <v>Medium</v>
      </c>
      <c r="V3191" s="8" t="str">
        <f>IF(COUNTIF(Returns[OrderID], Orders_CLEAN[[#This Row],[OrderID]])&gt;0, "Yes", "No")</f>
        <v>No</v>
      </c>
      <c r="W3191" s="19">
        <f>IF(Orders_CLEAN[[#This Row],[Returned]]="Yes",1,0)</f>
        <v>0</v>
      </c>
    </row>
    <row r="3192" spans="1:23" x14ac:dyDescent="0.2">
      <c r="A3192" t="s">
        <v>4201</v>
      </c>
      <c r="B3192" s="5">
        <v>45482</v>
      </c>
      <c r="C3192" s="5" t="str">
        <f>IF(Orders_CLEAN[[#This Row],[Quantity]]="", "Quantity Error!", "Q"&amp;ROUNDUP(MONTH(Orders_CLEAN[[#This Row],[OrderDate]])/3,0))</f>
        <v>Q3</v>
      </c>
      <c r="D3192" t="s">
        <v>288</v>
      </c>
      <c r="E3192" t="str">
        <f>_xlfn.XLOOKUP(Orders_CLEAN[[#This Row],[CustomerID]],Customers[CustomerID],Customers[CustomerName])</f>
        <v>Francois Pretorius</v>
      </c>
      <c r="F3192" t="s">
        <v>96</v>
      </c>
      <c r="G3192" t="str">
        <f>_xlfn.XLOOKUP(Orders_CLEAN[[#This Row],[ProductID]],Products[ProductID],Products[ProductName])</f>
        <v>Desks Model 2</v>
      </c>
      <c r="H3192" t="str">
        <f>_xlfn.XLOOKUP(Orders_CLEAN[[#This Row],[ProductName]],Products[ProductName],Products[Category])</f>
        <v>Furniture</v>
      </c>
      <c r="I3192" s="6">
        <f>_xlfn.XLOOKUP(Orders_CLEAN[[#This Row],[ProductID]],Products[ProductID],Products[Cost])</f>
        <v>209.29</v>
      </c>
      <c r="J3192">
        <v>5</v>
      </c>
      <c r="K3192" s="6">
        <v>425.58</v>
      </c>
      <c r="L3192" s="7">
        <v>0</v>
      </c>
      <c r="M3192" t="s">
        <v>27</v>
      </c>
      <c r="N3192" t="s">
        <v>21</v>
      </c>
      <c r="O3192" t="str">
        <f>_xlfn.XLOOKUP(Orders_CLEAN[[#This Row],[Region]],Region_lookup[RegionCode],Region_lookup[RegionName])</f>
        <v>KwaZulu-Natal</v>
      </c>
      <c r="P3192" t="s">
        <v>22</v>
      </c>
      <c r="Q3192" t="str">
        <f>_xlfn.XLOOKUP(Orders_CLEAN[[#This Row],[EmployeeID]],Employees[EmployeeID],Employees[EmployeeName])</f>
        <v>Thabo Le Roux</v>
      </c>
      <c r="R3192" s="8">
        <f>Orders_CLEAN[[#This Row],[Quantity]]*Orders_CLEAN[[#This Row],[UnitPrice]]*(1-Orders_CLEAN[[#This Row],[Discount]])</f>
        <v>2127.9</v>
      </c>
      <c r="S3192" s="8">
        <f>Orders_CLEAN[[#This Row],[Cost]]*Orders_CLEAN[[#This Row],[Quantity]]</f>
        <v>1046.45</v>
      </c>
      <c r="T3192" s="8">
        <f>Orders_CLEAN[[#This Row],[LineTotal]]-Orders_CLEAN[[#This Row],[LineCost]]</f>
        <v>1081.45</v>
      </c>
      <c r="U3192" s="8" t="str">
        <f>IFERROR(IF(Orders_CLEAN[[#This Row],[Profit]]/Orders_CLEAN[[#This Row],[LineTotal]]&gt;0.3, "High", IF(Orders_CLEAN[[#This Row],[Profit]]/Orders_CLEAN[[#This Row],[LineTotal]]&gt;=0.15, "Medium", "Low")), "Quantity Error!")</f>
        <v>High</v>
      </c>
      <c r="V3192" s="8" t="str">
        <f>IF(COUNTIF(Returns[OrderID], Orders_CLEAN[[#This Row],[OrderID]])&gt;0, "Yes", "No")</f>
        <v>No</v>
      </c>
      <c r="W3192" s="19">
        <f>IF(Orders_CLEAN[[#This Row],[Returned]]="Yes",1,0)</f>
        <v>0</v>
      </c>
    </row>
    <row r="3193" spans="1:23" x14ac:dyDescent="0.2">
      <c r="A3193" t="s">
        <v>4202</v>
      </c>
      <c r="B3193" s="5">
        <v>45696</v>
      </c>
      <c r="C3193" s="5" t="str">
        <f>IF(Orders_CLEAN[[#This Row],[Quantity]]="", "Quantity Error!", "Q"&amp;ROUNDUP(MONTH(Orders_CLEAN[[#This Row],[OrderDate]])/3,0))</f>
        <v>Quantity Error!</v>
      </c>
      <c r="D3193" t="s">
        <v>306</v>
      </c>
      <c r="E3193" t="str">
        <f>_xlfn.XLOOKUP(Orders_CLEAN[[#This Row],[CustomerID]],Customers[CustomerID],Customers[CustomerName])</f>
        <v>Francois Mahlangu</v>
      </c>
      <c r="F3193" t="s">
        <v>12</v>
      </c>
      <c r="G3193" t="str">
        <f>_xlfn.XLOOKUP(Orders_CLEAN[[#This Row],[ProductID]],Products[ProductID],Products[ProductName])</f>
        <v>Printers Model 3</v>
      </c>
      <c r="H3193" t="str">
        <f>_xlfn.XLOOKUP(Orders_CLEAN[[#This Row],[ProductName]],Products[ProductName],Products[Category])</f>
        <v>Technology</v>
      </c>
      <c r="I3193" s="6">
        <f>_xlfn.XLOOKUP(Orders_CLEAN[[#This Row],[ProductID]],Products[ProductID],Products[Cost])</f>
        <v>127.85</v>
      </c>
      <c r="J3193"/>
      <c r="K3193" s="6">
        <v>210.2</v>
      </c>
      <c r="L3193" s="7">
        <v>0</v>
      </c>
      <c r="M3193" t="s">
        <v>27</v>
      </c>
      <c r="N3193" t="s">
        <v>14</v>
      </c>
      <c r="O3193" t="str">
        <f>_xlfn.XLOOKUP(Orders_CLEAN[[#This Row],[Region]],Region_lookup[RegionCode],Region_lookup[RegionName])</f>
        <v>Western Cape</v>
      </c>
      <c r="P3193" t="s">
        <v>93</v>
      </c>
      <c r="Q3193" t="str">
        <f>_xlfn.XLOOKUP(Orders_CLEAN[[#This Row],[EmployeeID]],Employees[EmployeeID],Employees[EmployeeName])</f>
        <v>Anja Zulu</v>
      </c>
      <c r="R3193" s="8">
        <f>Orders_CLEAN[[#This Row],[Quantity]]*Orders_CLEAN[[#This Row],[UnitPrice]]*(1-Orders_CLEAN[[#This Row],[Discount]])</f>
        <v>0</v>
      </c>
      <c r="S3193" s="8">
        <f>Orders_CLEAN[[#This Row],[Cost]]*Orders_CLEAN[[#This Row],[Quantity]]</f>
        <v>0</v>
      </c>
      <c r="T3193" s="8">
        <f>Orders_CLEAN[[#This Row],[LineTotal]]-Orders_CLEAN[[#This Row],[LineCost]]</f>
        <v>0</v>
      </c>
      <c r="U3193" s="8" t="str">
        <f>IFERROR(IF(Orders_CLEAN[[#This Row],[Profit]]/Orders_CLEAN[[#This Row],[LineTotal]]&gt;0.3, "High", IF(Orders_CLEAN[[#This Row],[Profit]]/Orders_CLEAN[[#This Row],[LineTotal]]&gt;=0.15, "Medium", "Low")), "Quantity Error!")</f>
        <v>Quantity Error!</v>
      </c>
      <c r="V3193" s="8" t="str">
        <f>IF(COUNTIF(Returns[OrderID], Orders_CLEAN[[#This Row],[OrderID]])&gt;0, "Yes", "No")</f>
        <v>Yes</v>
      </c>
      <c r="W3193" s="19">
        <f>IF(Orders_CLEAN[[#This Row],[Returned]]="Yes",1,0)</f>
        <v>1</v>
      </c>
    </row>
    <row r="3194" spans="1:23" x14ac:dyDescent="0.2">
      <c r="A3194" t="s">
        <v>4203</v>
      </c>
      <c r="B3194" s="5">
        <v>45751</v>
      </c>
      <c r="C3194" s="5" t="str">
        <f>IF(Orders_CLEAN[[#This Row],[Quantity]]="", "Quantity Error!", "Q"&amp;ROUNDUP(MONTH(Orders_CLEAN[[#This Row],[OrderDate]])/3,0))</f>
        <v>Q2</v>
      </c>
      <c r="D3194" t="s">
        <v>68</v>
      </c>
      <c r="E3194" t="str">
        <f>_xlfn.XLOOKUP(Orders_CLEAN[[#This Row],[CustomerID]],Customers[CustomerID],Customers[CustomerName])</f>
        <v>Kagiso Van Der Merwe</v>
      </c>
      <c r="F3194" t="s">
        <v>297</v>
      </c>
      <c r="G3194" t="str">
        <f>_xlfn.XLOOKUP(Orders_CLEAN[[#This Row],[ProductID]],Products[ProductID],Products[ProductName])</f>
        <v>Laptops Model 2</v>
      </c>
      <c r="H3194" t="str">
        <f>_xlfn.XLOOKUP(Orders_CLEAN[[#This Row],[ProductName]],Products[ProductName],Products[Category])</f>
        <v>Technology</v>
      </c>
      <c r="I3194" s="6">
        <f>_xlfn.XLOOKUP(Orders_CLEAN[[#This Row],[ProductID]],Products[ProductID],Products[Cost])</f>
        <v>55.26</v>
      </c>
      <c r="J3194">
        <v>10</v>
      </c>
      <c r="K3194" s="6">
        <v>112.32</v>
      </c>
      <c r="L3194" s="7">
        <v>0.1</v>
      </c>
      <c r="M3194" t="s">
        <v>27</v>
      </c>
      <c r="N3194" t="s">
        <v>47</v>
      </c>
      <c r="O3194" t="str">
        <f>_xlfn.XLOOKUP(Orders_CLEAN[[#This Row],[Region]],Region_lookup[RegionCode],Region_lookup[RegionName])</f>
        <v>Eastern Cape</v>
      </c>
      <c r="P3194" t="s">
        <v>48</v>
      </c>
      <c r="Q3194" t="str">
        <f>_xlfn.XLOOKUP(Orders_CLEAN[[#This Row],[EmployeeID]],Employees[EmployeeID],Employees[EmployeeName])</f>
        <v>Sipho Ndlovu</v>
      </c>
      <c r="R3194" s="8">
        <f>Orders_CLEAN[[#This Row],[Quantity]]*Orders_CLEAN[[#This Row],[UnitPrice]]*(1-Orders_CLEAN[[#This Row],[Discount]])</f>
        <v>1010.8799999999999</v>
      </c>
      <c r="S3194" s="8">
        <f>Orders_CLEAN[[#This Row],[Cost]]*Orders_CLEAN[[#This Row],[Quantity]]</f>
        <v>552.6</v>
      </c>
      <c r="T3194" s="8">
        <f>Orders_CLEAN[[#This Row],[LineTotal]]-Orders_CLEAN[[#This Row],[LineCost]]</f>
        <v>458.27999999999986</v>
      </c>
      <c r="U3194" s="8" t="str">
        <f>IFERROR(IF(Orders_CLEAN[[#This Row],[Profit]]/Orders_CLEAN[[#This Row],[LineTotal]]&gt;0.3, "High", IF(Orders_CLEAN[[#This Row],[Profit]]/Orders_CLEAN[[#This Row],[LineTotal]]&gt;=0.15, "Medium", "Low")), "Quantity Error!")</f>
        <v>High</v>
      </c>
      <c r="V3194" s="8" t="str">
        <f>IF(COUNTIF(Returns[OrderID], Orders_CLEAN[[#This Row],[OrderID]])&gt;0, "Yes", "No")</f>
        <v>No</v>
      </c>
      <c r="W3194" s="19">
        <f>IF(Orders_CLEAN[[#This Row],[Returned]]="Yes",1,0)</f>
        <v>0</v>
      </c>
    </row>
    <row r="3195" spans="1:23" x14ac:dyDescent="0.2">
      <c r="A3195" t="s">
        <v>4204</v>
      </c>
      <c r="B3195" s="5">
        <v>45500</v>
      </c>
      <c r="C3195" s="5" t="str">
        <f>IF(Orders_CLEAN[[#This Row],[Quantity]]="", "Quantity Error!", "Q"&amp;ROUNDUP(MONTH(Orders_CLEAN[[#This Row],[OrderDate]])/3,0))</f>
        <v>Q3</v>
      </c>
      <c r="D3195" t="s">
        <v>616</v>
      </c>
      <c r="E3195" t="str">
        <f>_xlfn.XLOOKUP(Orders_CLEAN[[#This Row],[CustomerID]],Customers[CustomerID],Customers[CustomerName])</f>
        <v>Elmarie Fourie</v>
      </c>
      <c r="F3195" t="s">
        <v>158</v>
      </c>
      <c r="G3195" t="str">
        <f>_xlfn.XLOOKUP(Orders_CLEAN[[#This Row],[ProductID]],Products[ProductID],Products[ProductName])</f>
        <v>Desks Model 1</v>
      </c>
      <c r="H3195" t="str">
        <f>_xlfn.XLOOKUP(Orders_CLEAN[[#This Row],[ProductName]],Products[ProductName],Products[Category])</f>
        <v>Furniture</v>
      </c>
      <c r="I3195" s="6">
        <f>_xlfn.XLOOKUP(Orders_CLEAN[[#This Row],[ProductID]],Products[ProductID],Products[Cost])</f>
        <v>731.22</v>
      </c>
      <c r="J3195">
        <v>7</v>
      </c>
      <c r="K3195" s="6">
        <v>1490.92</v>
      </c>
      <c r="L3195" s="7">
        <v>0</v>
      </c>
      <c r="M3195" t="s">
        <v>27</v>
      </c>
      <c r="N3195" t="s">
        <v>14</v>
      </c>
      <c r="O3195" t="str">
        <f>_xlfn.XLOOKUP(Orders_CLEAN[[#This Row],[Region]],Region_lookup[RegionCode],Region_lookup[RegionName])</f>
        <v>Western Cape</v>
      </c>
      <c r="P3195" t="s">
        <v>15</v>
      </c>
      <c r="Q3195" t="str">
        <f>_xlfn.XLOOKUP(Orders_CLEAN[[#This Row],[EmployeeID]],Employees[EmployeeID],Employees[EmployeeName])</f>
        <v>Anja Fourie</v>
      </c>
      <c r="R3195" s="8">
        <f>Orders_CLEAN[[#This Row],[Quantity]]*Orders_CLEAN[[#This Row],[UnitPrice]]*(1-Orders_CLEAN[[#This Row],[Discount]])</f>
        <v>10436.44</v>
      </c>
      <c r="S3195" s="8">
        <f>Orders_CLEAN[[#This Row],[Cost]]*Orders_CLEAN[[#This Row],[Quantity]]</f>
        <v>5118.54</v>
      </c>
      <c r="T3195" s="8">
        <f>Orders_CLEAN[[#This Row],[LineTotal]]-Orders_CLEAN[[#This Row],[LineCost]]</f>
        <v>5317.9000000000005</v>
      </c>
      <c r="U3195" s="8" t="str">
        <f>IFERROR(IF(Orders_CLEAN[[#This Row],[Profit]]/Orders_CLEAN[[#This Row],[LineTotal]]&gt;0.3, "High", IF(Orders_CLEAN[[#This Row],[Profit]]/Orders_CLEAN[[#This Row],[LineTotal]]&gt;=0.15, "Medium", "Low")), "Quantity Error!")</f>
        <v>High</v>
      </c>
      <c r="V3195" s="8" t="str">
        <f>IF(COUNTIF(Returns[OrderID], Orders_CLEAN[[#This Row],[OrderID]])&gt;0, "Yes", "No")</f>
        <v>No</v>
      </c>
      <c r="W3195" s="19">
        <f>IF(Orders_CLEAN[[#This Row],[Returned]]="Yes",1,0)</f>
        <v>0</v>
      </c>
    </row>
    <row r="3196" spans="1:23" x14ac:dyDescent="0.2">
      <c r="A3196" t="s">
        <v>4205</v>
      </c>
      <c r="B3196" s="5">
        <v>45442</v>
      </c>
      <c r="C3196" s="5" t="str">
        <f>IF(Orders_CLEAN[[#This Row],[Quantity]]="", "Quantity Error!", "Q"&amp;ROUNDUP(MONTH(Orders_CLEAN[[#This Row],[OrderDate]])/3,0))</f>
        <v>Q2</v>
      </c>
      <c r="D3196" t="s">
        <v>191</v>
      </c>
      <c r="E3196" t="str">
        <f>_xlfn.XLOOKUP(Orders_CLEAN[[#This Row],[CustomerID]],Customers[CustomerID],Customers[CustomerName])</f>
        <v>Pieter Steyn</v>
      </c>
      <c r="F3196" t="s">
        <v>413</v>
      </c>
      <c r="G3196" t="str">
        <f>_xlfn.XLOOKUP(Orders_CLEAN[[#This Row],[ProductID]],Products[ProductID],Products[ProductName])</f>
        <v>Monitors Model 4</v>
      </c>
      <c r="H3196" t="str">
        <f>_xlfn.XLOOKUP(Orders_CLEAN[[#This Row],[ProductName]],Products[ProductName],Products[Category])</f>
        <v>Technology</v>
      </c>
      <c r="I3196" s="6">
        <f>_xlfn.XLOOKUP(Orders_CLEAN[[#This Row],[ProductID]],Products[ProductID],Products[Cost])</f>
        <v>365.65</v>
      </c>
      <c r="J3196">
        <v>2</v>
      </c>
      <c r="K3196" s="6">
        <v>689.97</v>
      </c>
      <c r="L3196" s="7">
        <v>0.2</v>
      </c>
      <c r="M3196" t="s">
        <v>13</v>
      </c>
      <c r="N3196" t="s">
        <v>47</v>
      </c>
      <c r="O3196" t="str">
        <f>_xlfn.XLOOKUP(Orders_CLEAN[[#This Row],[Region]],Region_lookup[RegionCode],Region_lookup[RegionName])</f>
        <v>Eastern Cape</v>
      </c>
      <c r="P3196" t="s">
        <v>48</v>
      </c>
      <c r="Q3196" t="str">
        <f>_xlfn.XLOOKUP(Orders_CLEAN[[#This Row],[EmployeeID]],Employees[EmployeeID],Employees[EmployeeName])</f>
        <v>Sipho Ndlovu</v>
      </c>
      <c r="R3196" s="8">
        <f>Orders_CLEAN[[#This Row],[Quantity]]*Orders_CLEAN[[#This Row],[UnitPrice]]*(1-Orders_CLEAN[[#This Row],[Discount]])</f>
        <v>1103.952</v>
      </c>
      <c r="S3196" s="8">
        <f>Orders_CLEAN[[#This Row],[Cost]]*Orders_CLEAN[[#This Row],[Quantity]]</f>
        <v>731.3</v>
      </c>
      <c r="T3196" s="8">
        <f>Orders_CLEAN[[#This Row],[LineTotal]]-Orders_CLEAN[[#This Row],[LineCost]]</f>
        <v>372.65200000000004</v>
      </c>
      <c r="U3196" s="8" t="str">
        <f>IFERROR(IF(Orders_CLEAN[[#This Row],[Profit]]/Orders_CLEAN[[#This Row],[LineTotal]]&gt;0.3, "High", IF(Orders_CLEAN[[#This Row],[Profit]]/Orders_CLEAN[[#This Row],[LineTotal]]&gt;=0.15, "Medium", "Low")), "Quantity Error!")</f>
        <v>High</v>
      </c>
      <c r="V3196" s="8" t="str">
        <f>IF(COUNTIF(Returns[OrderID], Orders_CLEAN[[#This Row],[OrderID]])&gt;0, "Yes", "No")</f>
        <v>No</v>
      </c>
      <c r="W3196" s="19">
        <f>IF(Orders_CLEAN[[#This Row],[Returned]]="Yes",1,0)</f>
        <v>0</v>
      </c>
    </row>
    <row r="3197" spans="1:23" x14ac:dyDescent="0.2">
      <c r="A3197" t="s">
        <v>4206</v>
      </c>
      <c r="B3197" s="5">
        <v>45743</v>
      </c>
      <c r="C3197" s="5" t="str">
        <f>IF(Orders_CLEAN[[#This Row],[Quantity]]="", "Quantity Error!", "Q"&amp;ROUNDUP(MONTH(Orders_CLEAN[[#This Row],[OrderDate]])/3,0))</f>
        <v>Q1</v>
      </c>
      <c r="D3197" t="s">
        <v>458</v>
      </c>
      <c r="E3197" t="str">
        <f>_xlfn.XLOOKUP(Orders_CLEAN[[#This Row],[CustomerID]],Customers[CustomerID],Customers[CustomerName])</f>
        <v>Pieter Nkosi</v>
      </c>
      <c r="F3197" t="s">
        <v>81</v>
      </c>
      <c r="G3197" t="str">
        <f>_xlfn.XLOOKUP(Orders_CLEAN[[#This Row],[ProductID]],Products[ProductID],Products[ProductName])</f>
        <v>Envelopes Model 2</v>
      </c>
      <c r="H3197" t="str">
        <f>_xlfn.XLOOKUP(Orders_CLEAN[[#This Row],[ProductName]],Products[ProductName],Products[Category])</f>
        <v>Office Supplies</v>
      </c>
      <c r="I3197" s="6">
        <f>_xlfn.XLOOKUP(Orders_CLEAN[[#This Row],[ProductID]],Products[ProductID],Products[Cost])</f>
        <v>599.25</v>
      </c>
      <c r="J3197">
        <v>6</v>
      </c>
      <c r="K3197" s="6">
        <v>849.05</v>
      </c>
      <c r="L3197" s="7">
        <v>0</v>
      </c>
      <c r="M3197" t="s">
        <v>13</v>
      </c>
      <c r="N3197" t="s">
        <v>31</v>
      </c>
      <c r="O3197" t="str">
        <f>_xlfn.XLOOKUP(Orders_CLEAN[[#This Row],[Region]],Region_lookup[RegionCode],Region_lookup[RegionName])</f>
        <v>Gauteng</v>
      </c>
      <c r="P3197" t="s">
        <v>32</v>
      </c>
      <c r="Q3197" t="str">
        <f>_xlfn.XLOOKUP(Orders_CLEAN[[#This Row],[EmployeeID]],Employees[EmployeeID],Employees[EmployeeName])</f>
        <v>Nomvula Mokoena</v>
      </c>
      <c r="R3197" s="8">
        <f>Orders_CLEAN[[#This Row],[Quantity]]*Orders_CLEAN[[#This Row],[UnitPrice]]*(1-Orders_CLEAN[[#This Row],[Discount]])</f>
        <v>5094.2999999999993</v>
      </c>
      <c r="S3197" s="8">
        <f>Orders_CLEAN[[#This Row],[Cost]]*Orders_CLEAN[[#This Row],[Quantity]]</f>
        <v>3595.5</v>
      </c>
      <c r="T3197" s="8">
        <f>Orders_CLEAN[[#This Row],[LineTotal]]-Orders_CLEAN[[#This Row],[LineCost]]</f>
        <v>1498.7999999999993</v>
      </c>
      <c r="U3197" s="8" t="str">
        <f>IFERROR(IF(Orders_CLEAN[[#This Row],[Profit]]/Orders_CLEAN[[#This Row],[LineTotal]]&gt;0.3, "High", IF(Orders_CLEAN[[#This Row],[Profit]]/Orders_CLEAN[[#This Row],[LineTotal]]&gt;=0.15, "Medium", "Low")), "Quantity Error!")</f>
        <v>Medium</v>
      </c>
      <c r="V3197" s="8" t="str">
        <f>IF(COUNTIF(Returns[OrderID], Orders_CLEAN[[#This Row],[OrderID]])&gt;0, "Yes", "No")</f>
        <v>No</v>
      </c>
      <c r="W3197" s="19">
        <f>IF(Orders_CLEAN[[#This Row],[Returned]]="Yes",1,0)</f>
        <v>0</v>
      </c>
    </row>
    <row r="3198" spans="1:23" x14ac:dyDescent="0.2">
      <c r="A3198" t="s">
        <v>4207</v>
      </c>
      <c r="B3198" s="5">
        <v>45504</v>
      </c>
      <c r="C3198" s="5" t="str">
        <f>IF(Orders_CLEAN[[#This Row],[Quantity]]="", "Quantity Error!", "Q"&amp;ROUNDUP(MONTH(Orders_CLEAN[[#This Row],[OrderDate]])/3,0))</f>
        <v>Q3</v>
      </c>
      <c r="D3198" t="s">
        <v>306</v>
      </c>
      <c r="E3198" t="str">
        <f>_xlfn.XLOOKUP(Orders_CLEAN[[#This Row],[CustomerID]],Customers[CustomerID],Customers[CustomerName])</f>
        <v>Francois Mahlangu</v>
      </c>
      <c r="F3198" t="s">
        <v>55</v>
      </c>
      <c r="G3198" t="str">
        <f>_xlfn.XLOOKUP(Orders_CLEAN[[#This Row],[ProductID]],Products[ProductID],Products[ProductName])</f>
        <v>Paper Model 3</v>
      </c>
      <c r="H3198" t="str">
        <f>_xlfn.XLOOKUP(Orders_CLEAN[[#This Row],[ProductName]],Products[ProductName],Products[Category])</f>
        <v>Office Supplies</v>
      </c>
      <c r="I3198" s="6">
        <f>_xlfn.XLOOKUP(Orders_CLEAN[[#This Row],[ProductID]],Products[ProductID],Products[Cost])</f>
        <v>239.71</v>
      </c>
      <c r="J3198">
        <v>10</v>
      </c>
      <c r="K3198" s="6">
        <v>522.34</v>
      </c>
      <c r="L3198" s="7">
        <v>0.2</v>
      </c>
      <c r="M3198" t="s">
        <v>36</v>
      </c>
      <c r="N3198" t="s">
        <v>14</v>
      </c>
      <c r="O3198" t="str">
        <f>_xlfn.XLOOKUP(Orders_CLEAN[[#This Row],[Region]],Region_lookup[RegionCode],Region_lookup[RegionName])</f>
        <v>Western Cape</v>
      </c>
      <c r="P3198" t="s">
        <v>15</v>
      </c>
      <c r="Q3198" t="str">
        <f>_xlfn.XLOOKUP(Orders_CLEAN[[#This Row],[EmployeeID]],Employees[EmployeeID],Employees[EmployeeName])</f>
        <v>Anja Fourie</v>
      </c>
      <c r="R3198" s="8">
        <f>Orders_CLEAN[[#This Row],[Quantity]]*Orders_CLEAN[[#This Row],[UnitPrice]]*(1-Orders_CLEAN[[#This Row],[Discount]])</f>
        <v>4178.72</v>
      </c>
      <c r="S3198" s="8">
        <f>Orders_CLEAN[[#This Row],[Cost]]*Orders_CLEAN[[#This Row],[Quantity]]</f>
        <v>2397.1</v>
      </c>
      <c r="T3198" s="8">
        <f>Orders_CLEAN[[#This Row],[LineTotal]]-Orders_CLEAN[[#This Row],[LineCost]]</f>
        <v>1781.6200000000003</v>
      </c>
      <c r="U3198" s="8" t="str">
        <f>IFERROR(IF(Orders_CLEAN[[#This Row],[Profit]]/Orders_CLEAN[[#This Row],[LineTotal]]&gt;0.3, "High", IF(Orders_CLEAN[[#This Row],[Profit]]/Orders_CLEAN[[#This Row],[LineTotal]]&gt;=0.15, "Medium", "Low")), "Quantity Error!")</f>
        <v>High</v>
      </c>
      <c r="V3198" s="8" t="str">
        <f>IF(COUNTIF(Returns[OrderID], Orders_CLEAN[[#This Row],[OrderID]])&gt;0, "Yes", "No")</f>
        <v>No</v>
      </c>
      <c r="W3198" s="19">
        <f>IF(Orders_CLEAN[[#This Row],[Returned]]="Yes",1,0)</f>
        <v>0</v>
      </c>
    </row>
    <row r="3199" spans="1:23" x14ac:dyDescent="0.2">
      <c r="A3199" t="s">
        <v>4208</v>
      </c>
      <c r="B3199" s="5">
        <v>45519</v>
      </c>
      <c r="C3199" s="5" t="str">
        <f>IF(Orders_CLEAN[[#This Row],[Quantity]]="", "Quantity Error!", "Q"&amp;ROUNDUP(MONTH(Orders_CLEAN[[#This Row],[OrderDate]])/3,0))</f>
        <v>Q3</v>
      </c>
      <c r="D3199" t="s">
        <v>530</v>
      </c>
      <c r="E3199" t="str">
        <f>_xlfn.XLOOKUP(Orders_CLEAN[[#This Row],[CustomerID]],Customers[CustomerID],Customers[CustomerName])</f>
        <v>Aisha Botha</v>
      </c>
      <c r="F3199" t="s">
        <v>166</v>
      </c>
      <c r="G3199" t="str">
        <f>_xlfn.XLOOKUP(Orders_CLEAN[[#This Row],[ProductID]],Products[ProductID],Products[ProductName])</f>
        <v>Monitors Model 2</v>
      </c>
      <c r="H3199" t="str">
        <f>_xlfn.XLOOKUP(Orders_CLEAN[[#This Row],[ProductName]],Products[ProductName],Products[Category])</f>
        <v>Technology</v>
      </c>
      <c r="I3199" s="6">
        <f>_xlfn.XLOOKUP(Orders_CLEAN[[#This Row],[ProductID]],Products[ProductID],Products[Cost])</f>
        <v>396.64</v>
      </c>
      <c r="J3199">
        <v>9</v>
      </c>
      <c r="K3199" s="6">
        <v>532.41999999999996</v>
      </c>
      <c r="L3199" s="7">
        <v>0.15</v>
      </c>
      <c r="M3199" t="s">
        <v>13</v>
      </c>
      <c r="N3199" t="s">
        <v>21</v>
      </c>
      <c r="O3199" t="str">
        <f>_xlfn.XLOOKUP(Orders_CLEAN[[#This Row],[Region]],Region_lookup[RegionCode],Region_lookup[RegionName])</f>
        <v>KwaZulu-Natal</v>
      </c>
      <c r="P3199" t="s">
        <v>97</v>
      </c>
      <c r="Q3199" t="str">
        <f>_xlfn.XLOOKUP(Orders_CLEAN[[#This Row],[EmployeeID]],Employees[EmployeeID],Employees[EmployeeName])</f>
        <v>Bongani Sithole</v>
      </c>
      <c r="R3199" s="8">
        <f>Orders_CLEAN[[#This Row],[Quantity]]*Orders_CLEAN[[#This Row],[UnitPrice]]*(1-Orders_CLEAN[[#This Row],[Discount]])</f>
        <v>4073.0129999999995</v>
      </c>
      <c r="S3199" s="8">
        <f>Orders_CLEAN[[#This Row],[Cost]]*Orders_CLEAN[[#This Row],[Quantity]]</f>
        <v>3569.7599999999998</v>
      </c>
      <c r="T3199" s="8">
        <f>Orders_CLEAN[[#This Row],[LineTotal]]-Orders_CLEAN[[#This Row],[LineCost]]</f>
        <v>503.2529999999997</v>
      </c>
      <c r="U3199" s="8" t="str">
        <f>IFERROR(IF(Orders_CLEAN[[#This Row],[Profit]]/Orders_CLEAN[[#This Row],[LineTotal]]&gt;0.3, "High", IF(Orders_CLEAN[[#This Row],[Profit]]/Orders_CLEAN[[#This Row],[LineTotal]]&gt;=0.15, "Medium", "Low")), "Quantity Error!")</f>
        <v>Low</v>
      </c>
      <c r="V3199" s="8" t="str">
        <f>IF(COUNTIF(Returns[OrderID], Orders_CLEAN[[#This Row],[OrderID]])&gt;0, "Yes", "No")</f>
        <v>No</v>
      </c>
      <c r="W3199" s="19">
        <f>IF(Orders_CLEAN[[#This Row],[Returned]]="Yes",1,0)</f>
        <v>0</v>
      </c>
    </row>
    <row r="3200" spans="1:23" x14ac:dyDescent="0.2">
      <c r="A3200" t="s">
        <v>4209</v>
      </c>
      <c r="B3200" s="5">
        <v>45506</v>
      </c>
      <c r="C3200" s="5" t="str">
        <f>IF(Orders_CLEAN[[#This Row],[Quantity]]="", "Quantity Error!", "Q"&amp;ROUNDUP(MONTH(Orders_CLEAN[[#This Row],[OrderDate]])/3,0))</f>
        <v>Q3</v>
      </c>
      <c r="D3200" t="s">
        <v>326</v>
      </c>
      <c r="E3200" t="str">
        <f>_xlfn.XLOOKUP(Orders_CLEAN[[#This Row],[CustomerID]],Customers[CustomerID],Customers[CustomerName])</f>
        <v>Nomsa Molefe</v>
      </c>
      <c r="F3200" t="s">
        <v>199</v>
      </c>
      <c r="G3200" t="str">
        <f>_xlfn.XLOOKUP(Orders_CLEAN[[#This Row],[ProductID]],Products[ProductID],Products[ProductName])</f>
        <v>Pens Model 2</v>
      </c>
      <c r="H3200" t="str">
        <f>_xlfn.XLOOKUP(Orders_CLEAN[[#This Row],[ProductName]],Products[ProductName],Products[Category])</f>
        <v>Office Supplies</v>
      </c>
      <c r="I3200" s="6">
        <f>_xlfn.XLOOKUP(Orders_CLEAN[[#This Row],[ProductID]],Products[ProductID],Products[Cost])</f>
        <v>285.10000000000002</v>
      </c>
      <c r="J3200">
        <v>12</v>
      </c>
      <c r="K3200" s="6">
        <v>528.79999999999995</v>
      </c>
      <c r="L3200" s="7">
        <v>0.05</v>
      </c>
      <c r="M3200" t="s">
        <v>36</v>
      </c>
      <c r="N3200" t="s">
        <v>21</v>
      </c>
      <c r="O3200" t="str">
        <f>_xlfn.XLOOKUP(Orders_CLEAN[[#This Row],[Region]],Region_lookup[RegionCode],Region_lookup[RegionName])</f>
        <v>KwaZulu-Natal</v>
      </c>
      <c r="P3200" t="s">
        <v>22</v>
      </c>
      <c r="Q3200" t="str">
        <f>_xlfn.XLOOKUP(Orders_CLEAN[[#This Row],[EmployeeID]],Employees[EmployeeID],Employees[EmployeeName])</f>
        <v>Thabo Le Roux</v>
      </c>
      <c r="R3200" s="8">
        <f>Orders_CLEAN[[#This Row],[Quantity]]*Orders_CLEAN[[#This Row],[UnitPrice]]*(1-Orders_CLEAN[[#This Row],[Discount]])</f>
        <v>6028.3199999999988</v>
      </c>
      <c r="S3200" s="8">
        <f>Orders_CLEAN[[#This Row],[Cost]]*Orders_CLEAN[[#This Row],[Quantity]]</f>
        <v>3421.2000000000003</v>
      </c>
      <c r="T3200" s="8">
        <f>Orders_CLEAN[[#This Row],[LineTotal]]-Orders_CLEAN[[#This Row],[LineCost]]</f>
        <v>2607.1199999999985</v>
      </c>
      <c r="U3200" s="8" t="str">
        <f>IFERROR(IF(Orders_CLEAN[[#This Row],[Profit]]/Orders_CLEAN[[#This Row],[LineTotal]]&gt;0.3, "High", IF(Orders_CLEAN[[#This Row],[Profit]]/Orders_CLEAN[[#This Row],[LineTotal]]&gt;=0.15, "Medium", "Low")), "Quantity Error!")</f>
        <v>High</v>
      </c>
      <c r="V3200" s="8" t="str">
        <f>IF(COUNTIF(Returns[OrderID], Orders_CLEAN[[#This Row],[OrderID]])&gt;0, "Yes", "No")</f>
        <v>No</v>
      </c>
      <c r="W3200" s="19">
        <f>IF(Orders_CLEAN[[#This Row],[Returned]]="Yes",1,0)</f>
        <v>0</v>
      </c>
    </row>
    <row r="3201" spans="1:23" x14ac:dyDescent="0.2">
      <c r="A3201" t="s">
        <v>4211</v>
      </c>
      <c r="B3201" s="5">
        <v>45331</v>
      </c>
      <c r="C3201" s="5" t="str">
        <f>IF(Orders_CLEAN[[#This Row],[Quantity]]="", "Quantity Error!", "Q"&amp;ROUNDUP(MONTH(Orders_CLEAN[[#This Row],[OrderDate]])/3,0))</f>
        <v>Q1</v>
      </c>
      <c r="D3201" t="s">
        <v>846</v>
      </c>
      <c r="E3201" t="str">
        <f>_xlfn.XLOOKUP(Orders_CLEAN[[#This Row],[CustomerID]],Customers[CustomerID],Customers[CustomerName])</f>
        <v>Kagiso Nkosi</v>
      </c>
      <c r="F3201" t="s">
        <v>213</v>
      </c>
      <c r="G3201" t="str">
        <f>_xlfn.XLOOKUP(Orders_CLEAN[[#This Row],[ProductID]],Products[ProductID],Products[ProductName])</f>
        <v>Pens Model 4</v>
      </c>
      <c r="H3201" t="str">
        <f>_xlfn.XLOOKUP(Orders_CLEAN[[#This Row],[ProductName]],Products[ProductName],Products[Category])</f>
        <v>Office Supplies</v>
      </c>
      <c r="I3201" s="6">
        <f>_xlfn.XLOOKUP(Orders_CLEAN[[#This Row],[ProductID]],Products[ProductID],Products[Cost])</f>
        <v>578.14</v>
      </c>
      <c r="J3201">
        <v>1</v>
      </c>
      <c r="K3201" s="6">
        <v>1084.72</v>
      </c>
      <c r="L3201" s="7">
        <v>0.15</v>
      </c>
      <c r="M3201" t="s">
        <v>62</v>
      </c>
      <c r="N3201" t="s">
        <v>14</v>
      </c>
      <c r="O3201" t="str">
        <f>_xlfn.XLOOKUP(Orders_CLEAN[[#This Row],[Region]],Region_lookup[RegionCode],Region_lookup[RegionName])</f>
        <v>Western Cape</v>
      </c>
      <c r="P3201" t="s">
        <v>93</v>
      </c>
      <c r="Q3201" t="str">
        <f>_xlfn.XLOOKUP(Orders_CLEAN[[#This Row],[EmployeeID]],Employees[EmployeeID],Employees[EmployeeName])</f>
        <v>Anja Zulu</v>
      </c>
      <c r="R3201" s="8">
        <f>Orders_CLEAN[[#This Row],[Quantity]]*Orders_CLEAN[[#This Row],[UnitPrice]]*(1-Orders_CLEAN[[#This Row],[Discount]])</f>
        <v>922.01199999999994</v>
      </c>
      <c r="S3201" s="8">
        <f>Orders_CLEAN[[#This Row],[Cost]]*Orders_CLEAN[[#This Row],[Quantity]]</f>
        <v>578.14</v>
      </c>
      <c r="T3201" s="8">
        <f>Orders_CLEAN[[#This Row],[LineTotal]]-Orders_CLEAN[[#This Row],[LineCost]]</f>
        <v>343.87199999999996</v>
      </c>
      <c r="U3201" s="8" t="str">
        <f>IFERROR(IF(Orders_CLEAN[[#This Row],[Profit]]/Orders_CLEAN[[#This Row],[LineTotal]]&gt;0.3, "High", IF(Orders_CLEAN[[#This Row],[Profit]]/Orders_CLEAN[[#This Row],[LineTotal]]&gt;=0.15, "Medium", "Low")), "Quantity Error!")</f>
        <v>High</v>
      </c>
      <c r="V3201" s="8" t="str">
        <f>IF(COUNTIF(Returns[OrderID], Orders_CLEAN[[#This Row],[OrderID]])&gt;0, "Yes", "No")</f>
        <v>No</v>
      </c>
      <c r="W3201" s="19">
        <f>IF(Orders_CLEAN[[#This Row],[Returned]]="Yes",1,0)</f>
        <v>0</v>
      </c>
    </row>
  </sheetData>
  <conditionalFormatting sqref="J1:J3201">
    <cfRule type="containsBlanks" dxfId="72" priority="7">
      <formula>LEN(TRIM(J1))=0</formula>
    </cfRule>
  </conditionalFormatting>
  <conditionalFormatting sqref="R2:R3201">
    <cfRule type="top10" dxfId="71" priority="6" percent="1" rank="10"/>
  </conditionalFormatting>
  <conditionalFormatting sqref="R1:T3201">
    <cfRule type="cellIs" dxfId="70" priority="5" operator="equal">
      <formula>0</formula>
    </cfRule>
  </conditionalFormatting>
  <conditionalFormatting sqref="U40">
    <cfRule type="cellIs" dxfId="69" priority="4" operator="equal">
      <formula>"""Quantity Error!"</formula>
    </cfRule>
  </conditionalFormatting>
  <conditionalFormatting sqref="U2:U3201">
    <cfRule type="containsText" dxfId="68" priority="3" operator="containsText" text="Quantity Error!">
      <formula>NOT(ISERROR(SEARCH("Quantity Error!",U2)))</formula>
    </cfRule>
  </conditionalFormatting>
  <conditionalFormatting sqref="V2:V3201">
    <cfRule type="containsText" dxfId="67" priority="2" operator="containsText" text="Yes">
      <formula>NOT(ISERROR(SEARCH("Yes",V2)))</formula>
    </cfRule>
  </conditionalFormatting>
  <conditionalFormatting sqref="C2:C3201">
    <cfRule type="containsText" dxfId="66" priority="1" operator="containsText" text="Quantity Error!">
      <formula>NOT(ISERROR(SEARCH("Quantity Error!",C2)))</formula>
    </cfRule>
  </conditionalFormatting>
  <pageMargins left="0.7" right="0.7" top="0.75" bottom="0.75"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89EE8-B7E0-854F-8209-5A967E5AA718}">
  <sheetPr codeName="Sheet2"/>
  <dimension ref="A1:O1327"/>
  <sheetViews>
    <sheetView showGridLines="0" workbookViewId="0">
      <selection activeCell="J32" sqref="J32"/>
    </sheetView>
  </sheetViews>
  <sheetFormatPr baseColWidth="10" defaultRowHeight="15" x14ac:dyDescent="0.2"/>
  <cols>
    <col min="1" max="1" width="19.83203125" bestFit="1" customWidth="1"/>
    <col min="2" max="2" width="16.33203125" bestFit="1" customWidth="1"/>
    <col min="3" max="3" width="11" bestFit="1" customWidth="1"/>
    <col min="4" max="4" width="12" bestFit="1" customWidth="1"/>
    <col min="5" max="5" width="13.33203125" bestFit="1" customWidth="1"/>
    <col min="6" max="6" width="12" bestFit="1" customWidth="1"/>
    <col min="7" max="7" width="8.83203125" bestFit="1" customWidth="1"/>
    <col min="8" max="8" width="12" bestFit="1" customWidth="1"/>
    <col min="10" max="10" width="21" bestFit="1" customWidth="1"/>
    <col min="11" max="15" width="14.83203125" bestFit="1" customWidth="1"/>
  </cols>
  <sheetData>
    <row r="1" spans="1:15" x14ac:dyDescent="0.2">
      <c r="A1" s="29" t="s">
        <v>4470</v>
      </c>
      <c r="G1" s="30" t="s">
        <v>4475</v>
      </c>
      <c r="H1" s="9"/>
      <c r="J1" s="30" t="s">
        <v>4476</v>
      </c>
    </row>
    <row r="2" spans="1:15" x14ac:dyDescent="0.2">
      <c r="A2" s="9" t="s">
        <v>9</v>
      </c>
      <c r="B2" s="9" t="s">
        <v>4418</v>
      </c>
      <c r="C2" s="9" t="s">
        <v>4419</v>
      </c>
      <c r="D2" s="9" t="s">
        <v>4471</v>
      </c>
      <c r="E2" s="9" t="s">
        <v>4472</v>
      </c>
      <c r="G2" s="28" cm="1">
        <f t="array" ref="G2:G13">EDATE(DATE(ReportingYear,1,1), _xlfn.SEQUENCE(12,1,0,1))</f>
        <v>45292</v>
      </c>
      <c r="H2" s="6">
        <f>SUMIFS(Orders_CLEAN[LineTotal], Orders_CLEAN[OrderDate], "&gt;="&amp;G2, Orders_CLEAN[OrderDate], "&lt;"&amp;EDATE(G2,1))</f>
        <v>819934.53299999947</v>
      </c>
      <c r="J2" s="9" t="s">
        <v>4477</v>
      </c>
      <c r="K2">
        <v>0</v>
      </c>
    </row>
    <row r="3" spans="1:15" x14ac:dyDescent="0.2">
      <c r="A3" t="s">
        <v>32</v>
      </c>
      <c r="B3" s="27">
        <f>SUMIFS(Orders_CLEAN[LineTotal], Orders_CLEAN[EmployeeID], Orders_CLEAN[[#This Row],[EmployeeID]], Orders_CLEAN[Quarter], Orders_CLEAN[[#This Row],[Quarter]])</f>
        <v>199364.19749999998</v>
      </c>
      <c r="C3" s="27">
        <f>SUMIFS(Orders_CLEAN[LineCost], Orders_CLEAN[EmployeeName], Orders_CLEAN[[#This Row],[EmployeeName]], Orders_CLEAN[CustomerID], Orders_CLEAN[[#This Row],[CustomerID]])</f>
        <v>16285.350000000002</v>
      </c>
      <c r="D3" s="6">
        <f>IF(B3&lt;=50000, B3*0.03, IF(B3&lt;=150000, 50000*0.03+(B3-50000)*0.05, 50000*0.03+100000*0.05+(B3-150000)*0.07))</f>
        <v>9955.4938249999996</v>
      </c>
      <c r="E3" s="6">
        <f>IF(C3&lt;=50000, C3*0.03, IF(C3&lt;=150000, 50000*0.03+(C3-50000)*0.05, 50000*0.03+100000*0.05+(C3-150000)*0.07))</f>
        <v>488.56050000000005</v>
      </c>
      <c r="G3" s="28">
        <v>45323</v>
      </c>
      <c r="H3" s="6">
        <f>SUMIFS(Orders_CLEAN[LineTotal], Orders_CLEAN[OrderDate], "&gt;="&amp;G3, Orders_CLEAN[OrderDate], "&lt;"&amp;EDATE(G3,1))</f>
        <v>897960.07199999969</v>
      </c>
      <c r="J3" s="9" t="s">
        <v>4478</v>
      </c>
      <c r="K3">
        <v>0</v>
      </c>
    </row>
    <row r="4" spans="1:15" x14ac:dyDescent="0.2">
      <c r="A4" t="s">
        <v>15</v>
      </c>
      <c r="B4" s="27">
        <f>SUMIFS(Orders_CLEAN[LineTotal], Orders_CLEAN[EmployeeID], Orders_CLEAN[[#This Row],[EmployeeID]], Orders_CLEAN[Quarter], Orders_CLEAN[[#This Row],[Quarter]])</f>
        <v>476370.26500000007</v>
      </c>
      <c r="C4" s="27">
        <f>SUMIFS(Orders_CLEAN[LineCost], Orders_CLEAN[EmployeeName], Orders_CLEAN[[#This Row],[EmployeeName]], Orders_CLEAN[CustomerID], Orders_CLEAN[[#This Row],[CustomerID]])</f>
        <v>49575.59</v>
      </c>
      <c r="D4" s="6">
        <f t="shared" ref="D4:D14" si="0">IF(B4&lt;=50000, B4*0.03, IF(B4&lt;=150000, 50000*0.03+(B4-50000)*0.05, 50000*0.03+100000*0.05+(B4-150000)*0.07))</f>
        <v>29345.918550000006</v>
      </c>
      <c r="E4" s="6">
        <f t="shared" ref="E4:E14" si="1">IF(C4&lt;=50000, C4*0.03, IF(C4&lt;=150000, 50000*0.03+(C4-50000)*0.05, 50000*0.03+100000*0.05+(C4-150000)*0.07))</f>
        <v>1487.2676999999999</v>
      </c>
      <c r="G4" s="28">
        <v>45352</v>
      </c>
      <c r="H4" s="6">
        <f>SUMIFS(Orders_CLEAN[LineTotal], Orders_CLEAN[OrderDate], "&gt;="&amp;G4, Orders_CLEAN[OrderDate], "&lt;"&amp;EDATE(G4,1))</f>
        <v>851707.36850000033</v>
      </c>
      <c r="J4" s="31" cm="1">
        <f t="array" ref="J4">SUMPRODUCT(Orders_CLEAN[Quantity]*Orders_CLEAN[UnitPrice]*(1-DiscountAssumption)) - SUMPRODUCT(Orders_CLEAN[Quantity]*Orders_CLEAN[Cost]*(1+CostInflationAssumption))</f>
        <v>6807095.2999999728</v>
      </c>
    </row>
    <row r="5" spans="1:15" x14ac:dyDescent="0.2">
      <c r="A5" t="s">
        <v>170</v>
      </c>
      <c r="B5" s="27">
        <f>SUMIFS(Orders_CLEAN[LineTotal], Orders_CLEAN[EmployeeID], Orders_CLEAN[[#This Row],[EmployeeID]], Orders_CLEAN[Quarter], Orders_CLEAN[[#This Row],[Quarter]])</f>
        <v>361285.76400000002</v>
      </c>
      <c r="C5" s="27">
        <f>SUMIFS(Orders_CLEAN[LineCost], Orders_CLEAN[EmployeeName], Orders_CLEAN[[#This Row],[EmployeeName]], Orders_CLEAN[CustomerID], Orders_CLEAN[[#This Row],[CustomerID]])</f>
        <v>27418.980000000003</v>
      </c>
      <c r="D5" s="6">
        <f t="shared" si="0"/>
        <v>21290.003480000003</v>
      </c>
      <c r="E5" s="6">
        <f t="shared" si="1"/>
        <v>822.56940000000009</v>
      </c>
      <c r="G5" s="28">
        <v>45383</v>
      </c>
      <c r="H5" s="6">
        <f>SUMIFS(Orders_CLEAN[LineTotal], Orders_CLEAN[OrderDate], "&gt;="&amp;G5, Orders_CLEAN[OrderDate], "&lt;"&amp;EDATE(G5,1))</f>
        <v>920133.73250000004</v>
      </c>
    </row>
    <row r="6" spans="1:15" x14ac:dyDescent="0.2">
      <c r="A6" t="s">
        <v>58</v>
      </c>
      <c r="B6" s="27">
        <f>SUMIFS(Orders_CLEAN[LineTotal], Orders_CLEAN[EmployeeID], Orders_CLEAN[[#This Row],[EmployeeID]], Orders_CLEAN[Quarter], Orders_CLEAN[[#This Row],[Quarter]])</f>
        <v>507744.60199999984</v>
      </c>
      <c r="C6" s="27">
        <f>SUMIFS(Orders_CLEAN[LineCost], Orders_CLEAN[EmployeeName], Orders_CLEAN[[#This Row],[EmployeeName]], Orders_CLEAN[CustomerID], Orders_CLEAN[[#This Row],[CustomerID]])</f>
        <v>40674.279999999992</v>
      </c>
      <c r="D6" s="6">
        <f t="shared" si="0"/>
        <v>31542.122139999992</v>
      </c>
      <c r="E6" s="6">
        <f t="shared" si="1"/>
        <v>1220.2283999999997</v>
      </c>
      <c r="G6" s="28">
        <v>45413</v>
      </c>
      <c r="H6" s="6">
        <f>SUMIFS(Orders_CLEAN[LineTotal], Orders_CLEAN[OrderDate], "&gt;="&amp;G6, Orders_CLEAN[OrderDate], "&lt;"&amp;EDATE(G6,1))</f>
        <v>784287.6669999999</v>
      </c>
      <c r="J6" s="32">
        <f>J4</f>
        <v>6807095.2999999728</v>
      </c>
      <c r="K6" s="33">
        <v>0</v>
      </c>
      <c r="L6" s="33">
        <v>0.05</v>
      </c>
      <c r="M6" s="33">
        <v>0.1</v>
      </c>
      <c r="N6" s="33">
        <v>0.15</v>
      </c>
      <c r="O6" s="33">
        <v>0.2</v>
      </c>
    </row>
    <row r="7" spans="1:15" x14ac:dyDescent="0.2">
      <c r="A7" t="s">
        <v>43</v>
      </c>
      <c r="B7" s="27">
        <f>SUMIFS(Orders_CLEAN[LineTotal], Orders_CLEAN[EmployeeID], Orders_CLEAN[[#This Row],[EmployeeID]], Orders_CLEAN[Quarter], Orders_CLEAN[[#This Row],[Quarter]])</f>
        <v>183151.46399999995</v>
      </c>
      <c r="C7" s="27">
        <f>SUMIFS(Orders_CLEAN[LineCost], Orders_CLEAN[EmployeeName], Orders_CLEAN[[#This Row],[EmployeeName]], Orders_CLEAN[CustomerID], Orders_CLEAN[[#This Row],[CustomerID]])</f>
        <v>26182.059999999998</v>
      </c>
      <c r="D7" s="6">
        <f t="shared" si="0"/>
        <v>8820.6024799999977</v>
      </c>
      <c r="E7" s="6">
        <f t="shared" si="1"/>
        <v>785.46179999999993</v>
      </c>
      <c r="G7" s="28">
        <v>45444</v>
      </c>
      <c r="H7" s="6">
        <f>SUMIFS(Orders_CLEAN[LineTotal], Orders_CLEAN[OrderDate], "&gt;="&amp;G7, Orders_CLEAN[OrderDate], "&lt;"&amp;EDATE(G7,1))</f>
        <v>725279.75550000009</v>
      </c>
      <c r="J7" s="33">
        <v>0</v>
      </c>
      <c r="K7" s="6">
        <f t="dataTable" ref="K7:O9" dt2D="1" dtr="1" r1="K2" r2="K3"/>
        <v>6807095.2999999728</v>
      </c>
      <c r="L7" s="6">
        <v>6000482.7864999939</v>
      </c>
      <c r="M7" s="6">
        <v>5193870.2730000075</v>
      </c>
      <c r="N7" s="6">
        <v>4387257.759500036</v>
      </c>
      <c r="O7" s="6">
        <v>3580645.2460000813</v>
      </c>
    </row>
    <row r="8" spans="1:15" x14ac:dyDescent="0.2">
      <c r="A8" t="s">
        <v>93</v>
      </c>
      <c r="B8" s="27">
        <f>SUMIFS(Orders_CLEAN[LineTotal], Orders_CLEAN[EmployeeID], Orders_CLEAN[[#This Row],[EmployeeID]], Orders_CLEAN[Quarter], Orders_CLEAN[[#This Row],[Quarter]])</f>
        <v>295949.00999999995</v>
      </c>
      <c r="C8" s="27">
        <f>SUMIFS(Orders_CLEAN[LineCost], Orders_CLEAN[EmployeeName], Orders_CLEAN[[#This Row],[EmployeeName]], Orders_CLEAN[CustomerID], Orders_CLEAN[[#This Row],[CustomerID]])</f>
        <v>33726.950000000004</v>
      </c>
      <c r="D8" s="6">
        <f t="shared" si="0"/>
        <v>16716.430699999997</v>
      </c>
      <c r="E8" s="6">
        <f t="shared" si="1"/>
        <v>1011.8085000000001</v>
      </c>
      <c r="G8" s="28">
        <v>45474</v>
      </c>
      <c r="H8" s="6">
        <f>SUMIFS(Orders_CLEAN[LineTotal], Orders_CLEAN[OrderDate], "&gt;="&amp;G8, Orders_CLEAN[OrderDate], "&lt;"&amp;EDATE(G8,1))</f>
        <v>792121.01399999985</v>
      </c>
      <c r="J8" s="33">
        <v>0.05</v>
      </c>
      <c r="K8" s="6">
        <v>6340837.5514999311</v>
      </c>
      <c r="L8" s="6">
        <v>5534225.0379999522</v>
      </c>
      <c r="M8" s="6">
        <v>4727612.5244999658</v>
      </c>
      <c r="N8" s="6">
        <v>3921000.0109999944</v>
      </c>
      <c r="O8" s="6">
        <v>3114387.4975000396</v>
      </c>
    </row>
    <row r="9" spans="1:15" x14ac:dyDescent="0.2">
      <c r="A9" t="s">
        <v>22</v>
      </c>
      <c r="B9" s="27">
        <f>SUMIFS(Orders_CLEAN[LineTotal], Orders_CLEAN[EmployeeID], Orders_CLEAN[[#This Row],[EmployeeID]], Orders_CLEAN[Quarter], Orders_CLEAN[[#This Row],[Quarter]])</f>
        <v>163090.11149999997</v>
      </c>
      <c r="C9" s="27">
        <f>SUMIFS(Orders_CLEAN[LineCost], Orders_CLEAN[EmployeeName], Orders_CLEAN[[#This Row],[EmployeeName]], Orders_CLEAN[CustomerID], Orders_CLEAN[[#This Row],[CustomerID]])</f>
        <v>4349.2</v>
      </c>
      <c r="D9" s="6">
        <f t="shared" si="0"/>
        <v>7416.3078049999976</v>
      </c>
      <c r="E9" s="6">
        <f t="shared" si="1"/>
        <v>130.476</v>
      </c>
      <c r="G9" s="28">
        <v>45505</v>
      </c>
      <c r="H9" s="6">
        <f>SUMIFS(Orders_CLEAN[LineTotal], Orders_CLEAN[OrderDate], "&gt;="&amp;G9, Orders_CLEAN[OrderDate], "&lt;"&amp;EDATE(G9,1))</f>
        <v>761884.26799999992</v>
      </c>
      <c r="J9" s="34">
        <v>10</v>
      </c>
      <c r="K9" s="6">
        <v>-86444454.399999708</v>
      </c>
      <c r="L9" s="6">
        <v>-87251066.913499698</v>
      </c>
      <c r="M9" s="6">
        <v>-88057679.426999688</v>
      </c>
      <c r="N9" s="6">
        <v>-88864291.940499648</v>
      </c>
      <c r="O9" s="6">
        <v>-89670904.453999609</v>
      </c>
    </row>
    <row r="10" spans="1:15" x14ac:dyDescent="0.2">
      <c r="A10" t="s">
        <v>75</v>
      </c>
      <c r="B10" s="27">
        <f>SUMIFS(Orders_CLEAN[LineTotal], Orders_CLEAN[EmployeeID], Orders_CLEAN[[#This Row],[EmployeeID]], Orders_CLEAN[Quarter], Orders_CLEAN[[#This Row],[Quarter]])</f>
        <v>199364.19749999998</v>
      </c>
      <c r="C10" s="27">
        <f>SUMIFS(Orders_CLEAN[LineCost], Orders_CLEAN[EmployeeName], Orders_CLEAN[[#This Row],[EmployeeName]], Orders_CLEAN[CustomerID], Orders_CLEAN[[#This Row],[CustomerID]])</f>
        <v>32102.25</v>
      </c>
      <c r="D10" s="6">
        <f t="shared" si="0"/>
        <v>9955.4938249999996</v>
      </c>
      <c r="E10" s="6">
        <f t="shared" si="1"/>
        <v>963.0675</v>
      </c>
      <c r="G10" s="28">
        <v>45536</v>
      </c>
      <c r="H10" s="6">
        <f>SUMIFS(Orders_CLEAN[LineTotal], Orders_CLEAN[OrderDate], "&gt;="&amp;G10, Orders_CLEAN[OrderDate], "&lt;"&amp;EDATE(G10,1))</f>
        <v>848386.45199999982</v>
      </c>
    </row>
    <row r="11" spans="1:15" x14ac:dyDescent="0.2">
      <c r="A11" t="s">
        <v>52</v>
      </c>
      <c r="B11" s="27">
        <f>SUMIFS(Orders_CLEAN[LineTotal], Orders_CLEAN[EmployeeID], Orders_CLEAN[[#This Row],[EmployeeID]], Orders_CLEAN[Quarter], Orders_CLEAN[[#This Row],[Quarter]])</f>
        <v>386121.66800000006</v>
      </c>
      <c r="C11" s="27">
        <f>SUMIFS(Orders_CLEAN[LineCost], Orders_CLEAN[EmployeeName], Orders_CLEAN[[#This Row],[EmployeeName]], Orders_CLEAN[CustomerID], Orders_CLEAN[[#This Row],[CustomerID]])</f>
        <v>33910.479999999996</v>
      </c>
      <c r="D11" s="6">
        <f t="shared" si="0"/>
        <v>23028.516760000006</v>
      </c>
      <c r="E11" s="6">
        <f t="shared" si="1"/>
        <v>1017.3143999999999</v>
      </c>
      <c r="G11" s="28">
        <v>45566</v>
      </c>
      <c r="H11" s="6">
        <f>SUMIFS(Orders_CLEAN[LineTotal], Orders_CLEAN[OrderDate], "&gt;="&amp;G11, Orders_CLEAN[OrderDate], "&lt;"&amp;EDATE(G11,1))</f>
        <v>923740.78999999911</v>
      </c>
    </row>
    <row r="12" spans="1:15" x14ac:dyDescent="0.2">
      <c r="A12" t="s">
        <v>82</v>
      </c>
      <c r="B12" s="27">
        <f>SUMIFS(Orders_CLEAN[LineTotal], Orders_CLEAN[EmployeeID], Orders_CLEAN[[#This Row],[EmployeeID]], Orders_CLEAN[Quarter], Orders_CLEAN[[#This Row],[Quarter]])</f>
        <v>406084.76549999969</v>
      </c>
      <c r="C12" s="27">
        <f>SUMIFS(Orders_CLEAN[LineCost], Orders_CLEAN[EmployeeName], Orders_CLEAN[[#This Row],[EmployeeName]], Orders_CLEAN[CustomerID], Orders_CLEAN[[#This Row],[CustomerID]])</f>
        <v>27998.039999999997</v>
      </c>
      <c r="D12" s="6">
        <f t="shared" si="0"/>
        <v>24425.933584999981</v>
      </c>
      <c r="E12" s="6">
        <f t="shared" si="1"/>
        <v>839.94119999999987</v>
      </c>
      <c r="G12" s="28">
        <v>45597</v>
      </c>
      <c r="H12" s="6">
        <f>SUMIFS(Orders_CLEAN[LineTotal], Orders_CLEAN[OrderDate], "&gt;="&amp;G12, Orders_CLEAN[OrderDate], "&lt;"&amp;EDATE(G12,1))</f>
        <v>795265.85699999996</v>
      </c>
    </row>
    <row r="13" spans="1:15" x14ac:dyDescent="0.2">
      <c r="A13" t="s">
        <v>97</v>
      </c>
      <c r="B13" s="27">
        <f>SUMIFS(Orders_CLEAN[LineTotal], Orders_CLEAN[EmployeeID], Orders_CLEAN[[#This Row],[EmployeeID]], Orders_CLEAN[Quarter], Orders_CLEAN[[#This Row],[Quarter]])</f>
        <v>361285.76400000002</v>
      </c>
      <c r="C13" s="27">
        <f>SUMIFS(Orders_CLEAN[LineCost], Orders_CLEAN[EmployeeName], Orders_CLEAN[[#This Row],[EmployeeName]], Orders_CLEAN[CustomerID], Orders_CLEAN[[#This Row],[CustomerID]])</f>
        <v>37415.119999999995</v>
      </c>
      <c r="D13" s="6">
        <f t="shared" si="0"/>
        <v>21290.003480000003</v>
      </c>
      <c r="E13" s="6">
        <f t="shared" si="1"/>
        <v>1122.4535999999998</v>
      </c>
      <c r="G13" s="28">
        <v>45627</v>
      </c>
      <c r="H13" s="6">
        <f>SUMIFS(Orders_CLEAN[LineTotal], Orders_CLEAN[OrderDate], "&gt;="&amp;G13, Orders_CLEAN[OrderDate], "&lt;"&amp;EDATE(G13,1))</f>
        <v>882197.66399999929</v>
      </c>
    </row>
    <row r="14" spans="1:15" x14ac:dyDescent="0.2">
      <c r="A14" t="s">
        <v>48</v>
      </c>
      <c r="B14" s="27">
        <f>SUMIFS(Orders_CLEAN[LineTotal], Orders_CLEAN[EmployeeID], Orders_CLEAN[[#This Row],[EmployeeID]], Orders_CLEAN[Quarter], Orders_CLEAN[[#This Row],[Quarter]])</f>
        <v>183450.02399999998</v>
      </c>
      <c r="C14" s="27">
        <f>SUMIFS(Orders_CLEAN[LineCost], Orders_CLEAN[EmployeeName], Orders_CLEAN[[#This Row],[EmployeeName]], Orders_CLEAN[CustomerID], Orders_CLEAN[[#This Row],[CustomerID]])</f>
        <v>37158</v>
      </c>
      <c r="D14" s="6">
        <f t="shared" si="0"/>
        <v>8841.5016799999976</v>
      </c>
      <c r="E14" s="6">
        <f t="shared" si="1"/>
        <v>1114.74</v>
      </c>
    </row>
    <row r="17" spans="1:5" x14ac:dyDescent="0.2">
      <c r="A17" s="30" t="s">
        <v>4473</v>
      </c>
      <c r="E17" s="30" t="s">
        <v>4479</v>
      </c>
    </row>
    <row r="18" spans="1:5" x14ac:dyDescent="0.2">
      <c r="A18" t="str" cm="1">
        <f t="array" ref="A18:A20">_xlfn.UNIQUE(Orders_CLEAN[Category])</f>
        <v>Technology</v>
      </c>
      <c r="E18" s="6" cm="1">
        <f t="array" ref="E18">SUMPRODUCT((Orders_CLEAN[Category]="Technology")*(Orders_CLEAN[ProfitMargin]="High")*Orders_CLEAN[LineTotal])</f>
        <v>2296710.7444999982</v>
      </c>
    </row>
    <row r="19" spans="1:5" x14ac:dyDescent="0.2">
      <c r="A19" t="str">
        <v>Furniture</v>
      </c>
    </row>
    <row r="20" spans="1:5" x14ac:dyDescent="0.2">
      <c r="A20" t="str">
        <v>Office Supplies</v>
      </c>
    </row>
    <row r="22" spans="1:5" x14ac:dyDescent="0.2">
      <c r="A22" s="30" t="s">
        <v>4474</v>
      </c>
    </row>
    <row r="23" spans="1:5" x14ac:dyDescent="0.2">
      <c r="A23" t="str" cm="1">
        <f t="array" ref="A23:C1327">_xlfn._xlws.SORT(_xlfn._xlws.FILTER(_xlfn.HSTACK(Orders_CLEAN[CustomerName], Orders_CLEAN[ProductName], Orders_CLEAN[LineTotal]), Orders_CLEAN[LineTotal]&gt;5000), 3, -1)</f>
        <v>Johan Pretorius</v>
      </c>
      <c r="B23" t="str">
        <v>Chairs Model 4</v>
      </c>
      <c r="C23" s="6">
        <v>20406.36</v>
      </c>
    </row>
    <row r="24" spans="1:5" x14ac:dyDescent="0.2">
      <c r="A24" t="str">
        <v>Kagiso Nkosi</v>
      </c>
      <c r="B24" t="str">
        <v>Chairs Model 4</v>
      </c>
      <c r="C24" s="6">
        <v>18365.724000000002</v>
      </c>
    </row>
    <row r="25" spans="1:5" x14ac:dyDescent="0.2">
      <c r="A25" t="str">
        <v>Thabo Mbatha</v>
      </c>
      <c r="B25" t="str">
        <v>Desks Model 1</v>
      </c>
      <c r="C25" s="6">
        <v>17891.04</v>
      </c>
    </row>
    <row r="26" spans="1:5" x14ac:dyDescent="0.2">
      <c r="A26" t="str">
        <v>Pieter Dlamini</v>
      </c>
      <c r="B26" t="str">
        <v>Desks Model 1</v>
      </c>
      <c r="C26" s="6">
        <v>17891.04</v>
      </c>
    </row>
    <row r="27" spans="1:5" x14ac:dyDescent="0.2">
      <c r="A27" t="str">
        <v>Elmarie Molefe</v>
      </c>
      <c r="B27" t="str">
        <v>Desks Model 1</v>
      </c>
      <c r="C27" s="6">
        <v>17891.04</v>
      </c>
    </row>
    <row r="28" spans="1:5" x14ac:dyDescent="0.2">
      <c r="A28" t="str">
        <v>Werner Joubert</v>
      </c>
      <c r="B28" t="str">
        <v>Chairs Model 4</v>
      </c>
      <c r="C28" s="6">
        <v>17770.538499999999</v>
      </c>
    </row>
    <row r="29" spans="1:5" x14ac:dyDescent="0.2">
      <c r="A29" t="str">
        <v>Francois Fourie</v>
      </c>
      <c r="B29" t="str">
        <v>Chairs Model 4</v>
      </c>
      <c r="C29" s="6">
        <v>17345.405999999999</v>
      </c>
    </row>
    <row r="30" spans="1:5" x14ac:dyDescent="0.2">
      <c r="A30" t="str">
        <v>Nomsa Mahlangu</v>
      </c>
      <c r="B30" t="str">
        <v>Chairs Model 4</v>
      </c>
      <c r="C30" s="6">
        <v>17005.3</v>
      </c>
    </row>
    <row r="31" spans="1:5" x14ac:dyDescent="0.2">
      <c r="A31" t="str">
        <v>Nomsa Coetzee</v>
      </c>
      <c r="B31" t="str">
        <v>Chairs Model 4</v>
      </c>
      <c r="C31" s="6">
        <v>17005.3</v>
      </c>
    </row>
    <row r="32" spans="1:5" x14ac:dyDescent="0.2">
      <c r="A32" t="str">
        <v>Pieter Steyn</v>
      </c>
      <c r="B32" t="str">
        <v>Chairs Model 4</v>
      </c>
      <c r="C32" s="6">
        <v>17005.3</v>
      </c>
    </row>
    <row r="33" spans="1:3" x14ac:dyDescent="0.2">
      <c r="A33" t="str">
        <v>Zanele Pretorius</v>
      </c>
      <c r="B33" t="str">
        <v>Chairs Model 4</v>
      </c>
      <c r="C33" s="6">
        <v>17005.3</v>
      </c>
    </row>
    <row r="34" spans="1:3" x14ac:dyDescent="0.2">
      <c r="A34" t="str">
        <v>Nomsa Molefe</v>
      </c>
      <c r="B34" t="str">
        <v>Chairs Model 4</v>
      </c>
      <c r="C34" s="6">
        <v>16835.246999999999</v>
      </c>
    </row>
    <row r="35" spans="1:3" x14ac:dyDescent="0.2">
      <c r="A35" t="str">
        <v>Nomsa Sithole</v>
      </c>
      <c r="B35" t="str">
        <v>Desks Model 1</v>
      </c>
      <c r="C35" s="6">
        <v>16400.120000000003</v>
      </c>
    </row>
    <row r="36" spans="1:3" x14ac:dyDescent="0.2">
      <c r="A36" t="str">
        <v>Chantelle Steyn</v>
      </c>
      <c r="B36" t="str">
        <v>Desks Model 1</v>
      </c>
      <c r="C36" s="6">
        <v>16400.120000000003</v>
      </c>
    </row>
    <row r="37" spans="1:3" x14ac:dyDescent="0.2">
      <c r="A37" t="str">
        <v>Nomvula Mahlangu</v>
      </c>
      <c r="B37" t="str">
        <v>Envelopes Model 4</v>
      </c>
      <c r="C37" s="6">
        <v>16364.16</v>
      </c>
    </row>
    <row r="38" spans="1:3" x14ac:dyDescent="0.2">
      <c r="A38" t="str">
        <v>Kagiso Pretorius</v>
      </c>
      <c r="B38" t="str">
        <v>Envelopes Model 4</v>
      </c>
      <c r="C38" s="6">
        <v>16364.16</v>
      </c>
    </row>
    <row r="39" spans="1:3" x14ac:dyDescent="0.2">
      <c r="A39" t="str">
        <v>Deon Dlamini</v>
      </c>
      <c r="B39" t="str">
        <v>Chairs Model 4</v>
      </c>
      <c r="C39" s="6">
        <v>16325.088000000002</v>
      </c>
    </row>
    <row r="40" spans="1:3" x14ac:dyDescent="0.2">
      <c r="A40" t="str">
        <v>Kagiso Khumalo</v>
      </c>
      <c r="B40" t="str">
        <v>Staplers Model 2</v>
      </c>
      <c r="C40" s="6">
        <v>16176.96</v>
      </c>
    </row>
    <row r="41" spans="1:3" x14ac:dyDescent="0.2">
      <c r="A41" t="str">
        <v>Deon Dlamini</v>
      </c>
      <c r="B41" t="str">
        <v>Staplers Model 2</v>
      </c>
      <c r="C41" s="6">
        <v>16176.96</v>
      </c>
    </row>
    <row r="42" spans="1:3" x14ac:dyDescent="0.2">
      <c r="A42" t="str">
        <v>Nomsa Pretorius</v>
      </c>
      <c r="B42" t="str">
        <v>Chairs Model 4</v>
      </c>
      <c r="C42" s="6">
        <v>16155.034999999998</v>
      </c>
    </row>
    <row r="43" spans="1:3" x14ac:dyDescent="0.2">
      <c r="A43" t="str">
        <v>Precious Ndlovu</v>
      </c>
      <c r="B43" t="str">
        <v>Desks Model 1</v>
      </c>
      <c r="C43" s="6">
        <v>16101.936000000002</v>
      </c>
    </row>
    <row r="44" spans="1:3" x14ac:dyDescent="0.2">
      <c r="A44" t="str">
        <v>Nomsa Ndlovu</v>
      </c>
      <c r="B44" t="str">
        <v>Chairs Model 3</v>
      </c>
      <c r="C44" s="6">
        <v>16019.04</v>
      </c>
    </row>
    <row r="45" spans="1:3" x14ac:dyDescent="0.2">
      <c r="A45" t="str">
        <v>Francois Fourie</v>
      </c>
      <c r="B45" t="str">
        <v>Chairs Model 3</v>
      </c>
      <c r="C45" s="6">
        <v>16019.04</v>
      </c>
    </row>
    <row r="46" spans="1:3" x14ac:dyDescent="0.2">
      <c r="A46" t="str">
        <v>Lerato Mbatha</v>
      </c>
      <c r="B46" t="str">
        <v>Staplers Model 2</v>
      </c>
      <c r="C46" s="6">
        <v>15368.111999999999</v>
      </c>
    </row>
    <row r="47" spans="1:3" x14ac:dyDescent="0.2">
      <c r="A47" t="str">
        <v>Lerato Botha</v>
      </c>
      <c r="B47" t="str">
        <v>Staplers Model 2</v>
      </c>
      <c r="C47" s="6">
        <v>15368.111999999999</v>
      </c>
    </row>
    <row r="48" spans="1:3" x14ac:dyDescent="0.2">
      <c r="A48" t="str">
        <v>Sipho Le Roux</v>
      </c>
      <c r="B48" t="str">
        <v>Printers Model 1</v>
      </c>
      <c r="C48" s="6">
        <v>15362.16</v>
      </c>
    </row>
    <row r="49" spans="1:3" x14ac:dyDescent="0.2">
      <c r="A49" t="str">
        <v>Anja Dlamini</v>
      </c>
      <c r="B49" t="str">
        <v>Printers Model 1</v>
      </c>
      <c r="C49" s="6">
        <v>15362.16</v>
      </c>
    </row>
    <row r="50" spans="1:3" x14ac:dyDescent="0.2">
      <c r="A50" t="str">
        <v>Francois Van Der Merwe</v>
      </c>
      <c r="B50" t="str">
        <v>Printers Model 1</v>
      </c>
      <c r="C50" s="6">
        <v>15362.16</v>
      </c>
    </row>
    <row r="51" spans="1:3" x14ac:dyDescent="0.2">
      <c r="A51" t="str">
        <v>Kagiso Pretorius</v>
      </c>
      <c r="B51" t="str">
        <v>Chairs Model 4</v>
      </c>
      <c r="C51" s="6">
        <v>15304.77</v>
      </c>
    </row>
    <row r="52" spans="1:3" x14ac:dyDescent="0.2">
      <c r="A52" t="str">
        <v>Pieter Joubert</v>
      </c>
      <c r="B52" t="str">
        <v>Chairs Model 4</v>
      </c>
      <c r="C52" s="6">
        <v>15304.77</v>
      </c>
    </row>
    <row r="53" spans="1:3" x14ac:dyDescent="0.2">
      <c r="A53" t="str">
        <v>Pieter Nkosi</v>
      </c>
      <c r="B53" t="str">
        <v>Chairs Model 4</v>
      </c>
      <c r="C53" s="6">
        <v>15304.77</v>
      </c>
    </row>
    <row r="54" spans="1:3" x14ac:dyDescent="0.2">
      <c r="A54" t="str">
        <v>Aisha Sithole</v>
      </c>
      <c r="B54" t="str">
        <v>Chairs Model 3</v>
      </c>
      <c r="C54" s="6">
        <v>15218.088</v>
      </c>
    </row>
    <row r="55" spans="1:3" x14ac:dyDescent="0.2">
      <c r="A55" t="str">
        <v>Werner Van Der Merwe</v>
      </c>
      <c r="B55" t="str">
        <v>Tables Model 4</v>
      </c>
      <c r="C55" s="6">
        <v>15150.599999999999</v>
      </c>
    </row>
    <row r="56" spans="1:3" x14ac:dyDescent="0.2">
      <c r="A56" t="str">
        <v>Werner Joubert</v>
      </c>
      <c r="B56" t="str">
        <v>Tables Model 4</v>
      </c>
      <c r="C56" s="6">
        <v>15150.599999999999</v>
      </c>
    </row>
    <row r="57" spans="1:3" x14ac:dyDescent="0.2">
      <c r="A57" t="str">
        <v>Pieter Joubert</v>
      </c>
      <c r="B57" t="str">
        <v>Tables Model 4</v>
      </c>
      <c r="C57" s="6">
        <v>15150.599999999999</v>
      </c>
    </row>
    <row r="58" spans="1:3" x14ac:dyDescent="0.2">
      <c r="A58" t="str">
        <v>Nomvula Mbatha</v>
      </c>
      <c r="B58" t="str">
        <v>Envelopes Model 4</v>
      </c>
      <c r="C58" s="6">
        <v>15000.480000000001</v>
      </c>
    </row>
    <row r="59" spans="1:3" x14ac:dyDescent="0.2">
      <c r="A59" t="str">
        <v>Nomsa Ndlovu</v>
      </c>
      <c r="B59" t="str">
        <v>Staplers Model 1</v>
      </c>
      <c r="C59" s="6">
        <v>14881.32</v>
      </c>
    </row>
    <row r="60" spans="1:3" x14ac:dyDescent="0.2">
      <c r="A60" t="str">
        <v>Nomvula Molefe</v>
      </c>
      <c r="B60" t="str">
        <v>Staplers Model 2</v>
      </c>
      <c r="C60" s="6">
        <v>14828.88</v>
      </c>
    </row>
    <row r="61" spans="1:3" x14ac:dyDescent="0.2">
      <c r="A61" t="str">
        <v>Sipho Joubert</v>
      </c>
      <c r="B61" t="str">
        <v>Staplers Model 2</v>
      </c>
      <c r="C61" s="6">
        <v>14828.88</v>
      </c>
    </row>
    <row r="62" spans="1:3" x14ac:dyDescent="0.2">
      <c r="A62" t="str">
        <v>Francois Mahlangu</v>
      </c>
      <c r="B62" t="str">
        <v>Envelopes Model 4</v>
      </c>
      <c r="C62" s="6">
        <v>14727.744000000001</v>
      </c>
    </row>
    <row r="63" spans="1:3" x14ac:dyDescent="0.2">
      <c r="A63" t="str">
        <v>Johan Pretorius</v>
      </c>
      <c r="B63" t="str">
        <v>Chairs Model 3</v>
      </c>
      <c r="C63" s="6">
        <v>14684.12</v>
      </c>
    </row>
    <row r="64" spans="1:3" x14ac:dyDescent="0.2">
      <c r="A64" t="str">
        <v>Johan Van Der Merwe</v>
      </c>
      <c r="B64" t="str">
        <v>Staplers Model 2</v>
      </c>
      <c r="C64" s="6">
        <v>14559.263999999999</v>
      </c>
    </row>
    <row r="65" spans="1:3" x14ac:dyDescent="0.2">
      <c r="A65" t="str">
        <v>Sipho Joubert</v>
      </c>
      <c r="B65" t="str">
        <v>Chairs Model 3</v>
      </c>
      <c r="C65" s="6">
        <v>14417.136</v>
      </c>
    </row>
    <row r="66" spans="1:3" x14ac:dyDescent="0.2">
      <c r="A66" t="str">
        <v>Precious Fourie</v>
      </c>
      <c r="B66" t="str">
        <v>Desks Model 1</v>
      </c>
      <c r="C66" s="6">
        <v>14312.832000000002</v>
      </c>
    </row>
    <row r="67" spans="1:3" x14ac:dyDescent="0.2">
      <c r="A67" t="str">
        <v>Nomsa Sithole</v>
      </c>
      <c r="B67" t="str">
        <v>Desks Model 1</v>
      </c>
      <c r="C67" s="6">
        <v>14163.74</v>
      </c>
    </row>
    <row r="68" spans="1:3" x14ac:dyDescent="0.2">
      <c r="A68" t="str">
        <v>Francois Mahlangu</v>
      </c>
      <c r="B68" t="str">
        <v>Desks Model 1</v>
      </c>
      <c r="C68" s="6">
        <v>14163.74</v>
      </c>
    </row>
    <row r="69" spans="1:3" x14ac:dyDescent="0.2">
      <c r="A69" t="str">
        <v>Nomvula Coetzee</v>
      </c>
      <c r="B69" t="str">
        <v>Printers Model 1</v>
      </c>
      <c r="C69" s="6">
        <v>14081.980000000001</v>
      </c>
    </row>
    <row r="70" spans="1:3" x14ac:dyDescent="0.2">
      <c r="A70" t="str">
        <v>Elmarie Fourie</v>
      </c>
      <c r="B70" t="str">
        <v>Printers Model 1</v>
      </c>
      <c r="C70" s="6">
        <v>14081.980000000001</v>
      </c>
    </row>
    <row r="71" spans="1:3" x14ac:dyDescent="0.2">
      <c r="A71" t="str">
        <v>Palesa Molefe</v>
      </c>
      <c r="B71" t="str">
        <v>Monitors Model 1</v>
      </c>
      <c r="C71" s="6">
        <v>13986.72</v>
      </c>
    </row>
    <row r="72" spans="1:3" x14ac:dyDescent="0.2">
      <c r="A72" t="str">
        <v>Elmarie Mbatha</v>
      </c>
      <c r="B72" t="str">
        <v>Monitors Model 1</v>
      </c>
      <c r="C72" s="6">
        <v>13986.72</v>
      </c>
    </row>
    <row r="73" spans="1:3" x14ac:dyDescent="0.2">
      <c r="A73" t="str">
        <v>Palesa Venter</v>
      </c>
      <c r="B73" t="str">
        <v>Tables Model 4</v>
      </c>
      <c r="C73" s="6">
        <v>13888.05</v>
      </c>
    </row>
    <row r="74" spans="1:3" x14ac:dyDescent="0.2">
      <c r="A74" t="str">
        <v>Elmarie Molefe</v>
      </c>
      <c r="B74" t="str">
        <v>Tables Model 4</v>
      </c>
      <c r="C74" s="6">
        <v>13888.05</v>
      </c>
    </row>
    <row r="75" spans="1:3" x14ac:dyDescent="0.2">
      <c r="A75" t="str">
        <v>Nomvula Botha</v>
      </c>
      <c r="B75" t="str">
        <v>Printers Model 1</v>
      </c>
      <c r="C75" s="6">
        <v>13825.944</v>
      </c>
    </row>
    <row r="76" spans="1:3" x14ac:dyDescent="0.2">
      <c r="A76" t="str">
        <v>Chantelle Pretorius</v>
      </c>
      <c r="B76" t="str">
        <v>Printers Model 1</v>
      </c>
      <c r="C76" s="6">
        <v>13825.944</v>
      </c>
    </row>
    <row r="77" spans="1:3" x14ac:dyDescent="0.2">
      <c r="A77" t="str">
        <v>Sipho Steyn</v>
      </c>
      <c r="B77" t="str">
        <v>Printers Model 1</v>
      </c>
      <c r="C77" s="6">
        <v>13825.944</v>
      </c>
    </row>
    <row r="78" spans="1:3" x14ac:dyDescent="0.2">
      <c r="A78" t="str">
        <v>Pieter Khumalo</v>
      </c>
      <c r="B78" t="str">
        <v>Staplers Model 2</v>
      </c>
      <c r="C78" s="6">
        <v>13750.415999999999</v>
      </c>
    </row>
    <row r="79" spans="1:3" x14ac:dyDescent="0.2">
      <c r="A79" t="str">
        <v>Elmarie Fourie</v>
      </c>
      <c r="B79" t="str">
        <v>Staplers Model 2</v>
      </c>
      <c r="C79" s="6">
        <v>13750.415999999999</v>
      </c>
    </row>
    <row r="80" spans="1:3" x14ac:dyDescent="0.2">
      <c r="A80" t="str">
        <v>Nomvula Steyn</v>
      </c>
      <c r="B80" t="str">
        <v>Staplers Model 1</v>
      </c>
      <c r="C80" s="6">
        <v>13641.21</v>
      </c>
    </row>
    <row r="81" spans="1:3" x14ac:dyDescent="0.2">
      <c r="A81" t="str">
        <v>Palesa Venter</v>
      </c>
      <c r="B81" t="str">
        <v>Envelopes Model 4</v>
      </c>
      <c r="C81" s="6">
        <v>13636.800000000001</v>
      </c>
    </row>
    <row r="82" spans="1:3" x14ac:dyDescent="0.2">
      <c r="A82" t="str">
        <v>Nomvula Khumalo</v>
      </c>
      <c r="B82" t="str">
        <v>Envelopes Model 4</v>
      </c>
      <c r="C82" s="6">
        <v>13636.800000000001</v>
      </c>
    </row>
    <row r="83" spans="1:3" x14ac:dyDescent="0.2">
      <c r="A83" t="str">
        <v>Nomvula Mbatha</v>
      </c>
      <c r="B83" t="str">
        <v>Envelopes Model 4</v>
      </c>
      <c r="C83" s="6">
        <v>13636.800000000001</v>
      </c>
    </row>
    <row r="84" spans="1:3" x14ac:dyDescent="0.2">
      <c r="A84" t="str">
        <v>Pieter Mahlangu</v>
      </c>
      <c r="B84" t="str">
        <v>Envelopes Model 4</v>
      </c>
      <c r="C84" s="6">
        <v>13636.800000000001</v>
      </c>
    </row>
    <row r="85" spans="1:3" x14ac:dyDescent="0.2">
      <c r="A85" t="str">
        <v>Pieter Khumalo</v>
      </c>
      <c r="B85" t="str">
        <v>Tables Model 4</v>
      </c>
      <c r="C85" s="6">
        <v>13635.539999999999</v>
      </c>
    </row>
    <row r="86" spans="1:3" x14ac:dyDescent="0.2">
      <c r="A86" t="str">
        <v>Kagiso Van Der Merwe</v>
      </c>
      <c r="B86" t="str">
        <v>Chairs Model 3</v>
      </c>
      <c r="C86" s="6">
        <v>13616.184000000001</v>
      </c>
    </row>
    <row r="87" spans="1:3" x14ac:dyDescent="0.2">
      <c r="A87" t="str">
        <v>Nomsa Pretorius</v>
      </c>
      <c r="B87" t="str">
        <v>Chairs Model 4</v>
      </c>
      <c r="C87" s="6">
        <v>13604.24</v>
      </c>
    </row>
    <row r="88" spans="1:3" x14ac:dyDescent="0.2">
      <c r="A88" t="str">
        <v>Zanele Dlamini</v>
      </c>
      <c r="B88" t="str">
        <v>Chairs Model 4</v>
      </c>
      <c r="C88" s="6">
        <v>13604.24</v>
      </c>
    </row>
    <row r="89" spans="1:3" x14ac:dyDescent="0.2">
      <c r="A89" t="str">
        <v>Johan Van Der Merwe</v>
      </c>
      <c r="B89" t="str">
        <v>Chairs Model 4</v>
      </c>
      <c r="C89" s="6">
        <v>13604.24</v>
      </c>
    </row>
    <row r="90" spans="1:3" x14ac:dyDescent="0.2">
      <c r="A90" t="str">
        <v>Thabo Mbatha</v>
      </c>
      <c r="B90" t="str">
        <v>Chairs Model 4</v>
      </c>
      <c r="C90" s="6">
        <v>13604.24</v>
      </c>
    </row>
    <row r="91" spans="1:3" x14ac:dyDescent="0.2">
      <c r="A91" t="str">
        <v>Pieter Joubert</v>
      </c>
      <c r="B91" t="str">
        <v>Chairs Model 4</v>
      </c>
      <c r="C91" s="6">
        <v>13604.24</v>
      </c>
    </row>
    <row r="92" spans="1:3" x14ac:dyDescent="0.2">
      <c r="A92" t="str">
        <v>Chantelle Khumalo</v>
      </c>
      <c r="B92" t="str">
        <v>Chairs Model 4</v>
      </c>
      <c r="C92" s="6">
        <v>13604.24</v>
      </c>
    </row>
    <row r="93" spans="1:3" x14ac:dyDescent="0.2">
      <c r="A93" t="str">
        <v>Nomsa Dlamini</v>
      </c>
      <c r="B93" t="str">
        <v>Staplers Model 2</v>
      </c>
      <c r="C93" s="6">
        <v>13480.8</v>
      </c>
    </row>
    <row r="94" spans="1:3" x14ac:dyDescent="0.2">
      <c r="A94" t="str">
        <v>Precious Fourie</v>
      </c>
      <c r="B94" t="str">
        <v>Laptops Model 3</v>
      </c>
      <c r="C94" s="6">
        <v>13427.16</v>
      </c>
    </row>
    <row r="95" spans="1:3" x14ac:dyDescent="0.2">
      <c r="A95" t="str">
        <v>Kagiso Nkosi</v>
      </c>
      <c r="B95" t="str">
        <v>Desks Model 1</v>
      </c>
      <c r="C95" s="6">
        <v>13418.28</v>
      </c>
    </row>
    <row r="96" spans="1:3" x14ac:dyDescent="0.2">
      <c r="A96" t="str">
        <v>Anja Pretorius</v>
      </c>
      <c r="B96" t="str">
        <v>Printers Model 1</v>
      </c>
      <c r="C96" s="6">
        <v>13377.881000000001</v>
      </c>
    </row>
    <row r="97" spans="1:3" x14ac:dyDescent="0.2">
      <c r="A97" t="str">
        <v>Chantelle Pretorius</v>
      </c>
      <c r="B97" t="str">
        <v>Printers Model 1</v>
      </c>
      <c r="C97" s="6">
        <v>13377.881000000001</v>
      </c>
    </row>
    <row r="98" spans="1:3" x14ac:dyDescent="0.2">
      <c r="A98" t="str">
        <v>Elmarie Fourie</v>
      </c>
      <c r="B98" t="str">
        <v>Chairs Model 3</v>
      </c>
      <c r="C98" s="6">
        <v>13349.2</v>
      </c>
    </row>
    <row r="99" spans="1:3" x14ac:dyDescent="0.2">
      <c r="A99" t="str">
        <v>Elmarie Molefe</v>
      </c>
      <c r="B99" t="str">
        <v>Staplers Model 2</v>
      </c>
      <c r="C99" s="6">
        <v>13345.992</v>
      </c>
    </row>
    <row r="100" spans="1:3" x14ac:dyDescent="0.2">
      <c r="A100" t="str">
        <v>Werner Joubert</v>
      </c>
      <c r="B100" t="str">
        <v>Pens Model 1</v>
      </c>
      <c r="C100" s="6">
        <v>13329.563999999998</v>
      </c>
    </row>
    <row r="101" spans="1:3" x14ac:dyDescent="0.2">
      <c r="A101" t="str">
        <v>Johan Van Der Merwe</v>
      </c>
      <c r="B101" t="str">
        <v>Binders Model 4</v>
      </c>
      <c r="C101" s="6">
        <v>13218.48</v>
      </c>
    </row>
    <row r="102" spans="1:3" x14ac:dyDescent="0.2">
      <c r="A102" t="str">
        <v>Johan Van Der Merwe</v>
      </c>
      <c r="B102" t="str">
        <v>Binders Model 4</v>
      </c>
      <c r="C102" s="6">
        <v>13218.48</v>
      </c>
    </row>
    <row r="103" spans="1:3" x14ac:dyDescent="0.2">
      <c r="A103" t="str">
        <v>Zanele Pretorius</v>
      </c>
      <c r="B103" t="str">
        <v>Binders Model 4</v>
      </c>
      <c r="C103" s="6">
        <v>13218.48</v>
      </c>
    </row>
    <row r="104" spans="1:3" x14ac:dyDescent="0.2">
      <c r="A104" t="str">
        <v>Anja Pretorius</v>
      </c>
      <c r="B104" t="str">
        <v>Pens Model 4</v>
      </c>
      <c r="C104" s="6">
        <v>13016.64</v>
      </c>
    </row>
    <row r="105" spans="1:3" x14ac:dyDescent="0.2">
      <c r="A105" t="str">
        <v>Sipho Sithole</v>
      </c>
      <c r="B105" t="str">
        <v>Pens Model 4</v>
      </c>
      <c r="C105" s="6">
        <v>13016.64</v>
      </c>
    </row>
    <row r="106" spans="1:3" x14ac:dyDescent="0.2">
      <c r="A106" t="str">
        <v>Sipho Steyn</v>
      </c>
      <c r="B106" t="str">
        <v>Chairs Model 4</v>
      </c>
      <c r="C106" s="6">
        <v>13009.0545</v>
      </c>
    </row>
    <row r="107" spans="1:3" x14ac:dyDescent="0.2">
      <c r="A107" t="str">
        <v>Chantelle Khumalo</v>
      </c>
      <c r="B107" t="str">
        <v>Staplers Model 1</v>
      </c>
      <c r="C107" s="6">
        <v>12959.149499999998</v>
      </c>
    </row>
    <row r="108" spans="1:3" x14ac:dyDescent="0.2">
      <c r="A108" t="str">
        <v>Sipho Steyn</v>
      </c>
      <c r="B108" t="str">
        <v>Envelopes Model 4</v>
      </c>
      <c r="C108" s="6">
        <v>12954.960000000001</v>
      </c>
    </row>
    <row r="109" spans="1:3" x14ac:dyDescent="0.2">
      <c r="A109" t="str">
        <v>Nomsa Sithole</v>
      </c>
      <c r="B109" t="str">
        <v>Chairs Model 4</v>
      </c>
      <c r="C109" s="6">
        <v>12924.027999999998</v>
      </c>
    </row>
    <row r="110" spans="1:3" x14ac:dyDescent="0.2">
      <c r="A110" t="str">
        <v>Precious Dlamini</v>
      </c>
      <c r="B110" t="str">
        <v>Pens Model 1</v>
      </c>
      <c r="C110" s="6">
        <v>12861.86</v>
      </c>
    </row>
    <row r="111" spans="1:3" x14ac:dyDescent="0.2">
      <c r="A111" t="str">
        <v>Aisha Sithole</v>
      </c>
      <c r="B111" t="str">
        <v>Pens Model 1</v>
      </c>
      <c r="C111" s="6">
        <v>12861.86</v>
      </c>
    </row>
    <row r="112" spans="1:3" x14ac:dyDescent="0.2">
      <c r="A112" t="str">
        <v>Kagiso Nkosi</v>
      </c>
      <c r="B112" t="str">
        <v>Pens Model 1</v>
      </c>
      <c r="C112" s="6">
        <v>12861.86</v>
      </c>
    </row>
    <row r="113" spans="1:3" x14ac:dyDescent="0.2">
      <c r="A113" t="str">
        <v>Lerato Mbatha</v>
      </c>
      <c r="B113" t="str">
        <v>Laptops Model 1</v>
      </c>
      <c r="C113" s="6">
        <v>12838.32</v>
      </c>
    </row>
    <row r="114" spans="1:3" x14ac:dyDescent="0.2">
      <c r="A114" t="str">
        <v>Chantelle Khumalo</v>
      </c>
      <c r="B114" t="str">
        <v>Monitors Model 1</v>
      </c>
      <c r="C114" s="6">
        <v>12821.16</v>
      </c>
    </row>
    <row r="115" spans="1:3" x14ac:dyDescent="0.2">
      <c r="A115" t="str">
        <v>Precious Venter</v>
      </c>
      <c r="B115" t="str">
        <v>Monitors Model 1</v>
      </c>
      <c r="C115" s="6">
        <v>12821.16</v>
      </c>
    </row>
    <row r="116" spans="1:3" x14ac:dyDescent="0.2">
      <c r="A116" t="str">
        <v>Lerato Mbatha</v>
      </c>
      <c r="B116" t="str">
        <v>Monitors Model 1</v>
      </c>
      <c r="C116" s="6">
        <v>12821.16</v>
      </c>
    </row>
    <row r="117" spans="1:3" x14ac:dyDescent="0.2">
      <c r="A117" t="str">
        <v>Francois Le Roux</v>
      </c>
      <c r="B117" t="str">
        <v>Chairs Model 3</v>
      </c>
      <c r="C117" s="6">
        <v>12815.232000000002</v>
      </c>
    </row>
    <row r="118" spans="1:3" x14ac:dyDescent="0.2">
      <c r="A118" t="str">
        <v>Precious Botha</v>
      </c>
      <c r="B118" t="str">
        <v>Chairs Model 3</v>
      </c>
      <c r="C118" s="6">
        <v>12815.232000000002</v>
      </c>
    </row>
    <row r="119" spans="1:3" x14ac:dyDescent="0.2">
      <c r="A119" t="str">
        <v>Kagiso Fourie</v>
      </c>
      <c r="B119" t="str">
        <v>Printers Model 1</v>
      </c>
      <c r="C119" s="6">
        <v>12801.800000000001</v>
      </c>
    </row>
    <row r="120" spans="1:3" x14ac:dyDescent="0.2">
      <c r="A120" t="str">
        <v>Chantelle Mahlangu</v>
      </c>
      <c r="B120" t="str">
        <v>Laptops Model 3</v>
      </c>
      <c r="C120" s="6">
        <v>12755.802</v>
      </c>
    </row>
    <row r="121" spans="1:3" x14ac:dyDescent="0.2">
      <c r="A121" t="str">
        <v>Nomvula Botha</v>
      </c>
      <c r="B121" t="str">
        <v>Chairs Model 3</v>
      </c>
      <c r="C121" s="6">
        <v>12681.74</v>
      </c>
    </row>
    <row r="122" spans="1:3" x14ac:dyDescent="0.2">
      <c r="A122" t="str">
        <v>Sipho Molefe</v>
      </c>
      <c r="B122" t="str">
        <v>Staplers Model 1</v>
      </c>
      <c r="C122" s="6">
        <v>12649.121999999999</v>
      </c>
    </row>
    <row r="123" spans="1:3" x14ac:dyDescent="0.2">
      <c r="A123" t="str">
        <v>Francois Mahlangu</v>
      </c>
      <c r="B123" t="str">
        <v>Staplers Model 2</v>
      </c>
      <c r="C123" s="6">
        <v>12604.547999999999</v>
      </c>
    </row>
    <row r="124" spans="1:3" x14ac:dyDescent="0.2">
      <c r="A124" t="str">
        <v>Pieter Joubert</v>
      </c>
      <c r="B124" t="str">
        <v>Chairs Model 3</v>
      </c>
      <c r="C124" s="6">
        <v>12481.502</v>
      </c>
    </row>
    <row r="125" spans="1:3" x14ac:dyDescent="0.2">
      <c r="A125" t="str">
        <v>Kagiso Van Der Merwe</v>
      </c>
      <c r="B125" t="str">
        <v>Chairs Model 3</v>
      </c>
      <c r="C125" s="6">
        <v>12481.502</v>
      </c>
    </row>
    <row r="126" spans="1:3" x14ac:dyDescent="0.2">
      <c r="A126" t="str">
        <v>Chantelle Kruger</v>
      </c>
      <c r="B126" t="str">
        <v>Staplers Model 1</v>
      </c>
      <c r="C126" s="6">
        <v>12401.099999999999</v>
      </c>
    </row>
    <row r="127" spans="1:3" x14ac:dyDescent="0.2">
      <c r="A127" t="str">
        <v>Anja Van Der Merwe</v>
      </c>
      <c r="B127" t="str">
        <v>Staplers Model 1</v>
      </c>
      <c r="C127" s="6">
        <v>12401.099999999999</v>
      </c>
    </row>
    <row r="128" spans="1:3" x14ac:dyDescent="0.2">
      <c r="A128" t="str">
        <v>Pieter Joubert</v>
      </c>
      <c r="B128" t="str">
        <v>Bookcases Model 1</v>
      </c>
      <c r="C128" s="6">
        <v>12357.84</v>
      </c>
    </row>
    <row r="129" spans="1:3" x14ac:dyDescent="0.2">
      <c r="A129" t="str">
        <v>Anja Molefe</v>
      </c>
      <c r="B129" t="str">
        <v>Laptops Model 3</v>
      </c>
      <c r="C129" s="6">
        <v>12308.230000000001</v>
      </c>
    </row>
    <row r="130" spans="1:3" x14ac:dyDescent="0.2">
      <c r="A130" t="str">
        <v>Precious Steyn</v>
      </c>
      <c r="B130" t="str">
        <v>Laptops Model 3</v>
      </c>
      <c r="C130" s="6">
        <v>12308.230000000001</v>
      </c>
    </row>
    <row r="131" spans="1:3" x14ac:dyDescent="0.2">
      <c r="A131" t="str">
        <v>Nomvula Coetzee</v>
      </c>
      <c r="B131" t="str">
        <v>Staplers Model 1</v>
      </c>
      <c r="C131" s="6">
        <v>12277.089</v>
      </c>
    </row>
    <row r="132" spans="1:3" x14ac:dyDescent="0.2">
      <c r="A132" t="str">
        <v>Kagiso Coetzee</v>
      </c>
      <c r="B132" t="str">
        <v>Envelopes Model 4</v>
      </c>
      <c r="C132" s="6">
        <v>12273.12</v>
      </c>
    </row>
    <row r="133" spans="1:3" x14ac:dyDescent="0.2">
      <c r="A133" t="str">
        <v>Riaan Khumalo</v>
      </c>
      <c r="B133" t="str">
        <v>Envelopes Model 4</v>
      </c>
      <c r="C133" s="6">
        <v>12273.12</v>
      </c>
    </row>
    <row r="134" spans="1:3" x14ac:dyDescent="0.2">
      <c r="A134" t="str">
        <v>Chantelle Mahlangu</v>
      </c>
      <c r="B134" t="str">
        <v>Chairs Model 4</v>
      </c>
      <c r="C134" s="6">
        <v>12243.816000000001</v>
      </c>
    </row>
    <row r="135" spans="1:3" x14ac:dyDescent="0.2">
      <c r="A135" t="str">
        <v>Palesa Molefe</v>
      </c>
      <c r="B135" t="str">
        <v>Chairs Model 4</v>
      </c>
      <c r="C135" s="6">
        <v>12243.816000000001</v>
      </c>
    </row>
    <row r="136" spans="1:3" x14ac:dyDescent="0.2">
      <c r="A136" t="str">
        <v>Palesa Steyn</v>
      </c>
      <c r="B136" t="str">
        <v>Bookcases Model 4</v>
      </c>
      <c r="C136" s="6">
        <v>12236.64</v>
      </c>
    </row>
    <row r="137" spans="1:3" x14ac:dyDescent="0.2">
      <c r="A137" t="str">
        <v>Thabo Mbatha</v>
      </c>
      <c r="B137" t="str">
        <v>Bookcases Model 4</v>
      </c>
      <c r="C137" s="6">
        <v>12236.64</v>
      </c>
    </row>
    <row r="138" spans="1:3" x14ac:dyDescent="0.2">
      <c r="A138" t="str">
        <v>Werner Van Der Merwe</v>
      </c>
      <c r="B138" t="str">
        <v>Pens Model 1</v>
      </c>
      <c r="C138" s="6">
        <v>12218.767</v>
      </c>
    </row>
    <row r="139" spans="1:3" x14ac:dyDescent="0.2">
      <c r="A139" t="str">
        <v>Pieter Steyn</v>
      </c>
      <c r="B139" t="str">
        <v>Laptops Model 1</v>
      </c>
      <c r="C139" s="6">
        <v>12196.403999999999</v>
      </c>
    </row>
    <row r="140" spans="1:3" x14ac:dyDescent="0.2">
      <c r="A140" t="str">
        <v>Nomvula Coetzee</v>
      </c>
      <c r="B140" t="str">
        <v>Laptops Model 1</v>
      </c>
      <c r="C140" s="6">
        <v>12196.403999999999</v>
      </c>
    </row>
    <row r="141" spans="1:3" x14ac:dyDescent="0.2">
      <c r="A141" t="str">
        <v>Francois Le Roux</v>
      </c>
      <c r="B141" t="str">
        <v>Monitors Model 1</v>
      </c>
      <c r="C141" s="6">
        <v>12180.101999999999</v>
      </c>
    </row>
    <row r="142" spans="1:3" x14ac:dyDescent="0.2">
      <c r="A142" t="str">
        <v>Werner Joubert</v>
      </c>
      <c r="B142" t="str">
        <v>Monitors Model 1</v>
      </c>
      <c r="C142" s="6">
        <v>12180.101999999999</v>
      </c>
    </row>
    <row r="143" spans="1:3" x14ac:dyDescent="0.2">
      <c r="A143" t="str">
        <v>Kagiso Nkosi</v>
      </c>
      <c r="B143" t="str">
        <v>Printers Model 1</v>
      </c>
      <c r="C143" s="6">
        <v>12161.710000000001</v>
      </c>
    </row>
    <row r="144" spans="1:3" x14ac:dyDescent="0.2">
      <c r="A144" t="str">
        <v>Pieter Khumalo</v>
      </c>
      <c r="B144" t="str">
        <v>Staplers Model 2</v>
      </c>
      <c r="C144" s="6">
        <v>12132.72</v>
      </c>
    </row>
    <row r="145" spans="1:3" x14ac:dyDescent="0.2">
      <c r="A145" t="str">
        <v>Pieter Nkosi</v>
      </c>
      <c r="B145" t="str">
        <v>Staplers Model 2</v>
      </c>
      <c r="C145" s="6">
        <v>12132.72</v>
      </c>
    </row>
    <row r="146" spans="1:3" x14ac:dyDescent="0.2">
      <c r="A146" t="str">
        <v>Nomsa Dlamini</v>
      </c>
      <c r="B146" t="str">
        <v>Staplers Model 2</v>
      </c>
      <c r="C146" s="6">
        <v>12132.72</v>
      </c>
    </row>
    <row r="147" spans="1:3" x14ac:dyDescent="0.2">
      <c r="A147" t="str">
        <v>Lerato Khumalo</v>
      </c>
      <c r="B147" t="str">
        <v>Staplers Model 2</v>
      </c>
      <c r="C147" s="6">
        <v>12132.72</v>
      </c>
    </row>
    <row r="148" spans="1:3" x14ac:dyDescent="0.2">
      <c r="A148" t="str">
        <v>Deon Venter</v>
      </c>
      <c r="B148" t="str">
        <v>Tables Model 4</v>
      </c>
      <c r="C148" s="6">
        <v>12120.48</v>
      </c>
    </row>
    <row r="149" spans="1:3" x14ac:dyDescent="0.2">
      <c r="A149" t="str">
        <v>Francois Mahlangu</v>
      </c>
      <c r="B149" t="str">
        <v>Binders Model 4</v>
      </c>
      <c r="C149" s="6">
        <v>12116.939999999999</v>
      </c>
    </row>
    <row r="150" spans="1:3" x14ac:dyDescent="0.2">
      <c r="A150" t="str">
        <v>Francois Sithole</v>
      </c>
      <c r="B150" t="str">
        <v>Binders Model 4</v>
      </c>
      <c r="C150" s="6">
        <v>12116.939999999999</v>
      </c>
    </row>
    <row r="151" spans="1:3" x14ac:dyDescent="0.2">
      <c r="A151" t="str">
        <v>Riaan Molefe</v>
      </c>
      <c r="B151" t="str">
        <v>Desks Model 1</v>
      </c>
      <c r="C151" s="6">
        <v>12076.452000000001</v>
      </c>
    </row>
    <row r="152" spans="1:3" x14ac:dyDescent="0.2">
      <c r="A152" t="str">
        <v>Anja Van Der Merwe</v>
      </c>
      <c r="B152" t="str">
        <v>Chairs Model 3</v>
      </c>
      <c r="C152" s="6">
        <v>12014.28</v>
      </c>
    </row>
    <row r="153" spans="1:3" x14ac:dyDescent="0.2">
      <c r="A153" t="str">
        <v>Anja Pretorius</v>
      </c>
      <c r="B153" t="str">
        <v>Chairs Model 3</v>
      </c>
      <c r="C153" s="6">
        <v>12014.28</v>
      </c>
    </row>
    <row r="154" spans="1:3" x14ac:dyDescent="0.2">
      <c r="A154" t="str">
        <v>Nomvula Botha</v>
      </c>
      <c r="B154" t="str">
        <v>Chairs Model 3</v>
      </c>
      <c r="C154" s="6">
        <v>12014.28</v>
      </c>
    </row>
    <row r="155" spans="1:3" x14ac:dyDescent="0.2">
      <c r="A155" t="str">
        <v>Johan Fourie</v>
      </c>
      <c r="B155" t="str">
        <v>Chairs Model 3</v>
      </c>
      <c r="C155" s="6">
        <v>12014.28</v>
      </c>
    </row>
    <row r="156" spans="1:3" x14ac:dyDescent="0.2">
      <c r="A156" t="str">
        <v>Elmarie Mbatha</v>
      </c>
      <c r="B156" t="str">
        <v>Desks Model 1</v>
      </c>
      <c r="C156" s="6">
        <v>11927.36</v>
      </c>
    </row>
    <row r="157" spans="1:3" x14ac:dyDescent="0.2">
      <c r="A157" t="str">
        <v>Francois Mokoena</v>
      </c>
      <c r="B157" t="str">
        <v>Desks Model 1</v>
      </c>
      <c r="C157" s="6">
        <v>11927.36</v>
      </c>
    </row>
    <row r="158" spans="1:3" x14ac:dyDescent="0.2">
      <c r="A158" t="str">
        <v>Kagiso Nkosi</v>
      </c>
      <c r="B158" t="str">
        <v>Desks Model 1</v>
      </c>
      <c r="C158" s="6">
        <v>11927.36</v>
      </c>
    </row>
    <row r="159" spans="1:3" x14ac:dyDescent="0.2">
      <c r="A159" t="str">
        <v>Anja Sithole</v>
      </c>
      <c r="B159" t="str">
        <v>Pens Model 1</v>
      </c>
      <c r="C159" s="6">
        <v>11926.451999999999</v>
      </c>
    </row>
    <row r="160" spans="1:3" x14ac:dyDescent="0.2">
      <c r="A160" t="str">
        <v>Francois Le Roux</v>
      </c>
      <c r="B160" t="str">
        <v>Chairs Model 4</v>
      </c>
      <c r="C160" s="6">
        <v>11903.71</v>
      </c>
    </row>
    <row r="161" spans="1:3" x14ac:dyDescent="0.2">
      <c r="A161" t="str">
        <v>Francois Sithole</v>
      </c>
      <c r="B161" t="str">
        <v>Binders Model 4</v>
      </c>
      <c r="C161" s="6">
        <v>11896.632</v>
      </c>
    </row>
    <row r="162" spans="1:3" x14ac:dyDescent="0.2">
      <c r="A162" t="str">
        <v>Sipho Joubert</v>
      </c>
      <c r="B162" t="str">
        <v>Tables Model 4</v>
      </c>
      <c r="C162" s="6">
        <v>11804.842499999999</v>
      </c>
    </row>
    <row r="163" spans="1:3" x14ac:dyDescent="0.2">
      <c r="A163" t="str">
        <v>Elmarie Fourie</v>
      </c>
      <c r="B163" t="str">
        <v>Staplers Model 1</v>
      </c>
      <c r="C163" s="6">
        <v>11781.044999999998</v>
      </c>
    </row>
    <row r="164" spans="1:3" x14ac:dyDescent="0.2">
      <c r="A164" t="str">
        <v>Kagiso Nkosi</v>
      </c>
      <c r="B164" t="str">
        <v>Laptops Model 1</v>
      </c>
      <c r="C164" s="6">
        <v>11768.46</v>
      </c>
    </row>
    <row r="165" spans="1:3" x14ac:dyDescent="0.2">
      <c r="A165" t="str">
        <v>Francois Pretorius</v>
      </c>
      <c r="B165" t="str">
        <v>Laptops Model 1</v>
      </c>
      <c r="C165" s="6">
        <v>11768.46</v>
      </c>
    </row>
    <row r="166" spans="1:3" x14ac:dyDescent="0.2">
      <c r="A166" t="str">
        <v>Werner Joubert</v>
      </c>
      <c r="B166" t="str">
        <v>Monitors Model 3</v>
      </c>
      <c r="C166" s="6">
        <v>11754.24</v>
      </c>
    </row>
    <row r="167" spans="1:3" x14ac:dyDescent="0.2">
      <c r="A167" t="str">
        <v>Francois Sithole</v>
      </c>
      <c r="B167" t="str">
        <v>Monitors Model 3</v>
      </c>
      <c r="C167" s="6">
        <v>11754.24</v>
      </c>
    </row>
    <row r="168" spans="1:3" x14ac:dyDescent="0.2">
      <c r="A168" t="str">
        <v>Riaan Khumalo</v>
      </c>
      <c r="B168" t="str">
        <v>Chairs Model 3</v>
      </c>
      <c r="C168" s="6">
        <v>11747.296000000002</v>
      </c>
    </row>
    <row r="169" spans="1:3" x14ac:dyDescent="0.2">
      <c r="A169" t="str">
        <v>Pieter Steyn</v>
      </c>
      <c r="B169" t="str">
        <v>Chairs Model 3</v>
      </c>
      <c r="C169" s="6">
        <v>11747.296000000002</v>
      </c>
    </row>
    <row r="170" spans="1:3" x14ac:dyDescent="0.2">
      <c r="A170" t="str">
        <v>Kagiso Van Der Merwe</v>
      </c>
      <c r="B170" t="str">
        <v>Chairs Model 3</v>
      </c>
      <c r="C170" s="6">
        <v>11747.296000000002</v>
      </c>
    </row>
    <row r="171" spans="1:3" x14ac:dyDescent="0.2">
      <c r="A171" t="str">
        <v>Deon Joubert</v>
      </c>
      <c r="B171" t="str">
        <v>Bookcases Model 1</v>
      </c>
      <c r="C171" s="6">
        <v>11739.948</v>
      </c>
    </row>
    <row r="172" spans="1:3" x14ac:dyDescent="0.2">
      <c r="A172" t="str">
        <v>Anja Mbatha</v>
      </c>
      <c r="B172" t="str">
        <v>Bookcases Model 1</v>
      </c>
      <c r="C172" s="6">
        <v>11739.948</v>
      </c>
    </row>
    <row r="173" spans="1:3" x14ac:dyDescent="0.2">
      <c r="A173" t="str">
        <v>Nomvula Botha</v>
      </c>
      <c r="B173" t="str">
        <v>Laptops Model 3</v>
      </c>
      <c r="C173" s="6">
        <v>11692.818500000001</v>
      </c>
    </row>
    <row r="174" spans="1:3" x14ac:dyDescent="0.2">
      <c r="A174" t="str">
        <v>Sipho Le Roux</v>
      </c>
      <c r="B174" t="str">
        <v>Pens Model 1</v>
      </c>
      <c r="C174" s="6">
        <v>11692.6</v>
      </c>
    </row>
    <row r="175" spans="1:3" x14ac:dyDescent="0.2">
      <c r="A175" t="str">
        <v>Sipho Sithole</v>
      </c>
      <c r="B175" t="str">
        <v>Monitors Model 1</v>
      </c>
      <c r="C175" s="6">
        <v>11655.599999999999</v>
      </c>
    </row>
    <row r="176" spans="1:3" x14ac:dyDescent="0.2">
      <c r="A176" t="str">
        <v>Riaan Molefe</v>
      </c>
      <c r="B176" t="str">
        <v>Pens Model 1</v>
      </c>
      <c r="C176" s="6">
        <v>11575.674000000001</v>
      </c>
    </row>
    <row r="177" spans="1:3" x14ac:dyDescent="0.2">
      <c r="A177" t="str">
        <v>Precious Fourie</v>
      </c>
      <c r="B177" t="str">
        <v>Pens Model 1</v>
      </c>
      <c r="C177" s="6">
        <v>11575.674000000001</v>
      </c>
    </row>
    <row r="178" spans="1:3" x14ac:dyDescent="0.2">
      <c r="A178" t="str">
        <v>Werner Joubert</v>
      </c>
      <c r="B178" t="str">
        <v>Chairs Model 4</v>
      </c>
      <c r="C178" s="6">
        <v>11563.603999999999</v>
      </c>
    </row>
    <row r="179" spans="1:3" x14ac:dyDescent="0.2">
      <c r="A179" t="str">
        <v>Francois Botha</v>
      </c>
      <c r="B179" t="str">
        <v>Chairs Model 4</v>
      </c>
      <c r="C179" s="6">
        <v>11563.603999999999</v>
      </c>
    </row>
    <row r="180" spans="1:3" x14ac:dyDescent="0.2">
      <c r="A180" t="str">
        <v>Kagiso Nkosi</v>
      </c>
      <c r="B180" t="str">
        <v>Monitors Model 1</v>
      </c>
      <c r="C180" s="6">
        <v>11539.044</v>
      </c>
    </row>
    <row r="181" spans="1:3" x14ac:dyDescent="0.2">
      <c r="A181" t="str">
        <v>Nomvula Molefe</v>
      </c>
      <c r="B181" t="str">
        <v>Staplers Model 2</v>
      </c>
      <c r="C181" s="6">
        <v>11526.083999999999</v>
      </c>
    </row>
    <row r="182" spans="1:3" x14ac:dyDescent="0.2">
      <c r="A182" t="str">
        <v>Kagiso Mahlangu</v>
      </c>
      <c r="B182" t="str">
        <v>Printers Model 1</v>
      </c>
      <c r="C182" s="6">
        <v>11521.62</v>
      </c>
    </row>
    <row r="183" spans="1:3" x14ac:dyDescent="0.2">
      <c r="A183" t="str">
        <v>Chantelle Steyn</v>
      </c>
      <c r="B183" t="str">
        <v>Printers Model 1</v>
      </c>
      <c r="C183" s="6">
        <v>11521.62</v>
      </c>
    </row>
    <row r="184" spans="1:3" x14ac:dyDescent="0.2">
      <c r="A184" t="str">
        <v>Bongani Van Der Merwe</v>
      </c>
      <c r="B184" t="str">
        <v>Printers Model 1</v>
      </c>
      <c r="C184" s="6">
        <v>11521.62</v>
      </c>
    </row>
    <row r="185" spans="1:3" x14ac:dyDescent="0.2">
      <c r="A185" t="str">
        <v>Nomsa Dlamini</v>
      </c>
      <c r="B185" t="str">
        <v>Printers Model 1</v>
      </c>
      <c r="C185" s="6">
        <v>11521.62</v>
      </c>
    </row>
    <row r="186" spans="1:3" x14ac:dyDescent="0.2">
      <c r="A186" t="str">
        <v>Sipho Steyn</v>
      </c>
      <c r="B186" t="str">
        <v>Binders Model 4</v>
      </c>
      <c r="C186" s="6">
        <v>11511.092999999999</v>
      </c>
    </row>
    <row r="187" spans="1:3" x14ac:dyDescent="0.2">
      <c r="A187" t="str">
        <v>Riaan Botha</v>
      </c>
      <c r="B187" t="str">
        <v>Binders Model 4</v>
      </c>
      <c r="C187" s="6">
        <v>11511.092999999999</v>
      </c>
    </row>
    <row r="188" spans="1:3" x14ac:dyDescent="0.2">
      <c r="A188" t="str">
        <v>Francois Mahlangu</v>
      </c>
      <c r="B188" t="str">
        <v>Tables Model 1</v>
      </c>
      <c r="C188" s="6">
        <v>11449.92</v>
      </c>
    </row>
    <row r="189" spans="1:3" x14ac:dyDescent="0.2">
      <c r="A189" t="str">
        <v>Pieter Nkosi</v>
      </c>
      <c r="B189" t="str">
        <v>Tables Model 1</v>
      </c>
      <c r="C189" s="6">
        <v>11449.92</v>
      </c>
    </row>
    <row r="190" spans="1:3" x14ac:dyDescent="0.2">
      <c r="A190" t="str">
        <v>Aisha Sithole</v>
      </c>
      <c r="B190" t="str">
        <v>Chairs Model 3</v>
      </c>
      <c r="C190" s="6">
        <v>11413.566000000001</v>
      </c>
    </row>
    <row r="191" spans="1:3" x14ac:dyDescent="0.2">
      <c r="A191" t="str">
        <v>Precious Fourie</v>
      </c>
      <c r="B191" t="str">
        <v>Chairs Model 3</v>
      </c>
      <c r="C191" s="6">
        <v>11413.566000000001</v>
      </c>
    </row>
    <row r="192" spans="1:3" x14ac:dyDescent="0.2">
      <c r="A192" t="str">
        <v>Francois Mahlangu</v>
      </c>
      <c r="B192" t="str">
        <v>Tables Model 4</v>
      </c>
      <c r="C192" s="6">
        <v>11362.949999999999</v>
      </c>
    </row>
    <row r="193" spans="1:3" x14ac:dyDescent="0.2">
      <c r="A193" t="str">
        <v>Zanele Pretorius</v>
      </c>
      <c r="B193" t="str">
        <v>Chairs Model 3</v>
      </c>
      <c r="C193" s="6">
        <v>11346.82</v>
      </c>
    </row>
    <row r="194" spans="1:3" x14ac:dyDescent="0.2">
      <c r="A194" t="str">
        <v>Palesa Steyn</v>
      </c>
      <c r="B194" t="str">
        <v>Pens Model 4</v>
      </c>
      <c r="C194" s="6">
        <v>11335.323999999999</v>
      </c>
    </row>
    <row r="195" spans="1:3" x14ac:dyDescent="0.2">
      <c r="A195" t="str">
        <v>Kagiso Van Der Merwe</v>
      </c>
      <c r="B195" t="str">
        <v>Pens Model 3</v>
      </c>
      <c r="C195" s="6">
        <v>11331.72</v>
      </c>
    </row>
    <row r="196" spans="1:3" x14ac:dyDescent="0.2">
      <c r="A196" t="str">
        <v>Bongani Van Der Merwe</v>
      </c>
      <c r="B196" t="str">
        <v>Pens Model 3</v>
      </c>
      <c r="C196" s="6">
        <v>11331.72</v>
      </c>
    </row>
    <row r="197" spans="1:3" x14ac:dyDescent="0.2">
      <c r="A197" t="str">
        <v>Nomsa Molefe</v>
      </c>
      <c r="B197" t="str">
        <v>Pens Model 3</v>
      </c>
      <c r="C197" s="6">
        <v>11331.72</v>
      </c>
    </row>
    <row r="198" spans="1:3" x14ac:dyDescent="0.2">
      <c r="A198" t="str">
        <v>Johan Ndlovu</v>
      </c>
      <c r="B198" t="str">
        <v>Desks Model 1</v>
      </c>
      <c r="C198" s="6">
        <v>11330.992</v>
      </c>
    </row>
    <row r="199" spans="1:3" x14ac:dyDescent="0.2">
      <c r="A199" t="str">
        <v>Anja Dlamini</v>
      </c>
      <c r="B199" t="str">
        <v>Bookcases Model 1</v>
      </c>
      <c r="C199" s="6">
        <v>11328.019999999999</v>
      </c>
    </row>
    <row r="200" spans="1:3" x14ac:dyDescent="0.2">
      <c r="A200" t="str">
        <v>Werner Sithole</v>
      </c>
      <c r="B200" t="str">
        <v>Bookcases Model 1</v>
      </c>
      <c r="C200" s="6">
        <v>11328.019999999999</v>
      </c>
    </row>
    <row r="201" spans="1:3" x14ac:dyDescent="0.2">
      <c r="A201" t="str">
        <v>Riaan Botha</v>
      </c>
      <c r="B201" t="str">
        <v>Bookcases Model 1</v>
      </c>
      <c r="C201" s="6">
        <v>11328.019999999999</v>
      </c>
    </row>
    <row r="202" spans="1:3" x14ac:dyDescent="0.2">
      <c r="A202" t="str">
        <v>Palesa Molefe</v>
      </c>
      <c r="B202" t="str">
        <v>Bookcases Model 4</v>
      </c>
      <c r="C202" s="6">
        <v>11216.92</v>
      </c>
    </row>
    <row r="203" spans="1:3" x14ac:dyDescent="0.2">
      <c r="A203" t="str">
        <v>Pieter Joubert</v>
      </c>
      <c r="B203" t="str">
        <v>Bookcases Model 4</v>
      </c>
      <c r="C203" s="6">
        <v>11216.92</v>
      </c>
    </row>
    <row r="204" spans="1:3" x14ac:dyDescent="0.2">
      <c r="A204" t="str">
        <v>Anja Botha</v>
      </c>
      <c r="B204" t="str">
        <v>Bookcases Model 4</v>
      </c>
      <c r="C204" s="6">
        <v>11216.92</v>
      </c>
    </row>
    <row r="205" spans="1:3" x14ac:dyDescent="0.2">
      <c r="A205" t="str">
        <v>Pieter Joubert</v>
      </c>
      <c r="B205" t="str">
        <v>Bookcases Model 4</v>
      </c>
      <c r="C205" s="6">
        <v>11216.92</v>
      </c>
    </row>
    <row r="206" spans="1:3" x14ac:dyDescent="0.2">
      <c r="A206" t="str">
        <v>Anja Sithole</v>
      </c>
      <c r="B206" t="str">
        <v>Tables Model 2</v>
      </c>
      <c r="C206" s="6">
        <v>11199.32</v>
      </c>
    </row>
    <row r="207" spans="1:3" x14ac:dyDescent="0.2">
      <c r="A207" t="str">
        <v>Bongani Khumalo</v>
      </c>
      <c r="B207" t="str">
        <v>Tables Model 2</v>
      </c>
      <c r="C207" s="6">
        <v>11199.32</v>
      </c>
    </row>
    <row r="208" spans="1:3" x14ac:dyDescent="0.2">
      <c r="A208" t="str">
        <v>Francois Khumalo</v>
      </c>
      <c r="B208" t="str">
        <v>Laptops Model 3</v>
      </c>
      <c r="C208" s="6">
        <v>11189.300000000001</v>
      </c>
    </row>
    <row r="209" spans="1:3" x14ac:dyDescent="0.2">
      <c r="A209" t="str">
        <v>Riaan Joubert</v>
      </c>
      <c r="B209" t="str">
        <v>Laptops Model 3</v>
      </c>
      <c r="C209" s="6">
        <v>11189.300000000001</v>
      </c>
    </row>
    <row r="210" spans="1:3" x14ac:dyDescent="0.2">
      <c r="A210" t="str">
        <v>Kagiso Coetzee</v>
      </c>
      <c r="B210" t="str">
        <v>Laptops Model 1</v>
      </c>
      <c r="C210" s="6">
        <v>11180.036999999998</v>
      </c>
    </row>
    <row r="211" spans="1:3" x14ac:dyDescent="0.2">
      <c r="A211" t="str">
        <v>Deon Venter</v>
      </c>
      <c r="B211" t="str">
        <v>Laptops Model 1</v>
      </c>
      <c r="C211" s="6">
        <v>11180.036999999998</v>
      </c>
    </row>
    <row r="212" spans="1:3" x14ac:dyDescent="0.2">
      <c r="A212" t="str">
        <v>Nomvula Le Roux</v>
      </c>
      <c r="B212" t="str">
        <v>Paper Model 2</v>
      </c>
      <c r="C212" s="6">
        <v>11144.65</v>
      </c>
    </row>
    <row r="213" spans="1:3" x14ac:dyDescent="0.2">
      <c r="A213" t="str">
        <v>Aisha Botha</v>
      </c>
      <c r="B213" t="str">
        <v>Paper Model 2</v>
      </c>
      <c r="C213" s="6">
        <v>11144.65</v>
      </c>
    </row>
    <row r="214" spans="1:3" x14ac:dyDescent="0.2">
      <c r="A214" t="str">
        <v>Palesa Steyn</v>
      </c>
      <c r="B214" t="str">
        <v>Paper Model 2</v>
      </c>
      <c r="C214" s="6">
        <v>11144.65</v>
      </c>
    </row>
    <row r="215" spans="1:3" x14ac:dyDescent="0.2">
      <c r="A215" t="str">
        <v>Sipho Sithole</v>
      </c>
      <c r="B215" t="str">
        <v>Tables Model 4</v>
      </c>
      <c r="C215" s="6">
        <v>11110.44</v>
      </c>
    </row>
    <row r="216" spans="1:3" x14ac:dyDescent="0.2">
      <c r="A216" t="str">
        <v>Werner Van Der Merwe</v>
      </c>
      <c r="B216" t="str">
        <v>Pens Model 1</v>
      </c>
      <c r="C216" s="6">
        <v>11107.97</v>
      </c>
    </row>
    <row r="217" spans="1:3" x14ac:dyDescent="0.2">
      <c r="A217" t="str">
        <v>Kagiso Khumalo</v>
      </c>
      <c r="B217" t="str">
        <v>Accessories Model 4</v>
      </c>
      <c r="C217" s="6">
        <v>11052.119999999999</v>
      </c>
    </row>
    <row r="218" spans="1:3" x14ac:dyDescent="0.2">
      <c r="A218" t="str">
        <v>Sipho Joubert</v>
      </c>
      <c r="B218" t="str">
        <v>Accessories Model 4</v>
      </c>
      <c r="C218" s="6">
        <v>11052.119999999999</v>
      </c>
    </row>
    <row r="219" spans="1:3" x14ac:dyDescent="0.2">
      <c r="A219" t="str">
        <v>Elmarie Fourie</v>
      </c>
      <c r="B219" t="str">
        <v>Envelopes Model 4</v>
      </c>
      <c r="C219" s="6">
        <v>11045.808000000001</v>
      </c>
    </row>
    <row r="220" spans="1:3" x14ac:dyDescent="0.2">
      <c r="A220" t="str">
        <v>Nomsa Molefe</v>
      </c>
      <c r="B220" t="str">
        <v>Binders Model 4</v>
      </c>
      <c r="C220" s="6">
        <v>11015.4</v>
      </c>
    </row>
    <row r="221" spans="1:3" x14ac:dyDescent="0.2">
      <c r="A221" t="str">
        <v>Anja Pretorius</v>
      </c>
      <c r="B221" t="str">
        <v>Binders Model 4</v>
      </c>
      <c r="C221" s="6">
        <v>11015.4</v>
      </c>
    </row>
    <row r="222" spans="1:3" x14ac:dyDescent="0.2">
      <c r="A222" t="str">
        <v>Francois Mahlangu</v>
      </c>
      <c r="B222" t="str">
        <v>Tables Model 2</v>
      </c>
      <c r="C222" s="6">
        <v>10995.696</v>
      </c>
    </row>
    <row r="223" spans="1:3" x14ac:dyDescent="0.2">
      <c r="A223" t="str">
        <v>Precious Fourie</v>
      </c>
      <c r="B223" t="str">
        <v>Tables Model 2</v>
      </c>
      <c r="C223" s="6">
        <v>10995.696</v>
      </c>
    </row>
    <row r="224" spans="1:3" x14ac:dyDescent="0.2">
      <c r="A224" t="str">
        <v>Johan Ndlovu</v>
      </c>
      <c r="B224" t="str">
        <v>Tables Model 2</v>
      </c>
      <c r="C224" s="6">
        <v>10995.696</v>
      </c>
    </row>
    <row r="225" spans="1:3" x14ac:dyDescent="0.2">
      <c r="A225" t="str">
        <v>Lerato Molefe</v>
      </c>
      <c r="B225" t="str">
        <v>Printers Model 1</v>
      </c>
      <c r="C225" s="6">
        <v>10945.539000000001</v>
      </c>
    </row>
    <row r="226" spans="1:3" x14ac:dyDescent="0.2">
      <c r="A226" t="str">
        <v>Kagiso Fourie</v>
      </c>
      <c r="B226" t="str">
        <v>Pens Model 1</v>
      </c>
      <c r="C226" s="6">
        <v>10932.581</v>
      </c>
    </row>
    <row r="227" spans="1:3" x14ac:dyDescent="0.2">
      <c r="A227" t="str">
        <v>Palesa Steyn</v>
      </c>
      <c r="B227" t="str">
        <v>Pens Model 1</v>
      </c>
      <c r="C227" s="6">
        <v>10932.581</v>
      </c>
    </row>
    <row r="228" spans="1:3" x14ac:dyDescent="0.2">
      <c r="A228" t="str">
        <v>Sipho Sithole</v>
      </c>
      <c r="B228" t="str">
        <v>Pens Model 1</v>
      </c>
      <c r="C228" s="6">
        <v>10932.581</v>
      </c>
    </row>
    <row r="229" spans="1:3" x14ac:dyDescent="0.2">
      <c r="A229" t="str">
        <v>Riaan Kruger</v>
      </c>
      <c r="B229" t="str">
        <v>Staplers Model 2</v>
      </c>
      <c r="C229" s="6">
        <v>10919.448</v>
      </c>
    </row>
    <row r="230" spans="1:3" x14ac:dyDescent="0.2">
      <c r="A230" t="str">
        <v>Riaan Kruger</v>
      </c>
      <c r="B230" t="str">
        <v>Laptops Model 1</v>
      </c>
      <c r="C230" s="6">
        <v>10912.572</v>
      </c>
    </row>
    <row r="231" spans="1:3" x14ac:dyDescent="0.2">
      <c r="A231" t="str">
        <v>Precious Steyn</v>
      </c>
      <c r="B231" t="str">
        <v>Envelopes Model 4</v>
      </c>
      <c r="C231" s="6">
        <v>10909.440000000002</v>
      </c>
    </row>
    <row r="232" spans="1:3" x14ac:dyDescent="0.2">
      <c r="A232" t="str">
        <v>Bongani Molefe</v>
      </c>
      <c r="B232" t="str">
        <v>Envelopes Model 4</v>
      </c>
      <c r="C232" s="6">
        <v>10909.44</v>
      </c>
    </row>
    <row r="233" spans="1:3" x14ac:dyDescent="0.2">
      <c r="A233" t="str">
        <v>Nomsa Sithole</v>
      </c>
      <c r="B233" t="str">
        <v>Envelopes Model 4</v>
      </c>
      <c r="C233" s="6">
        <v>10909.44</v>
      </c>
    </row>
    <row r="234" spans="1:3" x14ac:dyDescent="0.2">
      <c r="A234" t="str">
        <v>Riaan Kruger</v>
      </c>
      <c r="B234" t="str">
        <v>Binders Model 4</v>
      </c>
      <c r="C234" s="6">
        <v>10905.245999999999</v>
      </c>
    </row>
    <row r="235" spans="1:3" x14ac:dyDescent="0.2">
      <c r="A235" t="str">
        <v>Anja Molefe</v>
      </c>
      <c r="B235" t="str">
        <v>Binders Model 4</v>
      </c>
      <c r="C235" s="6">
        <v>10905.245999999999</v>
      </c>
    </row>
    <row r="236" spans="1:3" x14ac:dyDescent="0.2">
      <c r="A236" t="str">
        <v>Francois Sithole</v>
      </c>
      <c r="B236" t="str">
        <v>Binders Model 4</v>
      </c>
      <c r="C236" s="6">
        <v>10905.245999999999</v>
      </c>
    </row>
    <row r="237" spans="1:3" x14ac:dyDescent="0.2">
      <c r="A237" t="str">
        <v>Francois Sithole</v>
      </c>
      <c r="B237" t="str">
        <v>Monitors Model 1</v>
      </c>
      <c r="C237" s="6">
        <v>10897.985999999999</v>
      </c>
    </row>
    <row r="238" spans="1:3" x14ac:dyDescent="0.2">
      <c r="A238" t="str">
        <v>Chantelle Kruger</v>
      </c>
      <c r="B238" t="str">
        <v>Monitors Model 1</v>
      </c>
      <c r="C238" s="6">
        <v>10897.985999999999</v>
      </c>
    </row>
    <row r="239" spans="1:3" x14ac:dyDescent="0.2">
      <c r="A239" t="str">
        <v>Palesa Venter</v>
      </c>
      <c r="B239" t="str">
        <v>Chairs Model 4</v>
      </c>
      <c r="C239" s="6">
        <v>10883.392</v>
      </c>
    </row>
    <row r="240" spans="1:3" x14ac:dyDescent="0.2">
      <c r="A240" t="str">
        <v>Aisha Sithole</v>
      </c>
      <c r="B240" t="str">
        <v>Printers Model 1</v>
      </c>
      <c r="C240" s="6">
        <v>10881.53</v>
      </c>
    </row>
    <row r="241" spans="1:3" x14ac:dyDescent="0.2">
      <c r="A241" t="str">
        <v>Anja Dlamini</v>
      </c>
      <c r="B241" t="str">
        <v>Tables Model 1</v>
      </c>
      <c r="C241" s="6">
        <v>10877.423999999999</v>
      </c>
    </row>
    <row r="242" spans="1:3" x14ac:dyDescent="0.2">
      <c r="A242" t="str">
        <v>Sipho Mahlangu</v>
      </c>
      <c r="B242" t="str">
        <v>Tables Model 1</v>
      </c>
      <c r="C242" s="6">
        <v>10877.423999999999</v>
      </c>
    </row>
    <row r="243" spans="1:3" x14ac:dyDescent="0.2">
      <c r="A243" t="str">
        <v>Johan Van Der Merwe</v>
      </c>
      <c r="B243" t="str">
        <v>Tables Model 1</v>
      </c>
      <c r="C243" s="6">
        <v>10877.423999999999</v>
      </c>
    </row>
    <row r="244" spans="1:3" x14ac:dyDescent="0.2">
      <c r="A244" t="str">
        <v>Chantelle Pretorius</v>
      </c>
      <c r="B244" t="str">
        <v>Staplers Model 4</v>
      </c>
      <c r="C244" s="6">
        <v>10875</v>
      </c>
    </row>
    <row r="245" spans="1:3" x14ac:dyDescent="0.2">
      <c r="A245" t="str">
        <v>Elmarie Fourie</v>
      </c>
      <c r="B245" t="str">
        <v>Staplers Model 4</v>
      </c>
      <c r="C245" s="6">
        <v>10875</v>
      </c>
    </row>
    <row r="246" spans="1:3" x14ac:dyDescent="0.2">
      <c r="A246" t="str">
        <v>Chantelle Steyn</v>
      </c>
      <c r="B246" t="str">
        <v>Staplers Model 4</v>
      </c>
      <c r="C246" s="6">
        <v>10875</v>
      </c>
    </row>
    <row r="247" spans="1:3" x14ac:dyDescent="0.2">
      <c r="A247" t="str">
        <v>Johan Ndlovu</v>
      </c>
      <c r="B247" t="str">
        <v>Pens Model 4</v>
      </c>
      <c r="C247" s="6">
        <v>10847.2</v>
      </c>
    </row>
    <row r="248" spans="1:3" x14ac:dyDescent="0.2">
      <c r="A248" t="str">
        <v>Lerato Khumalo</v>
      </c>
      <c r="B248" t="str">
        <v>Tables Model 4</v>
      </c>
      <c r="C248" s="6">
        <v>10794.802499999998</v>
      </c>
    </row>
    <row r="249" spans="1:3" x14ac:dyDescent="0.2">
      <c r="A249" t="str">
        <v>Precious Botha</v>
      </c>
      <c r="B249" t="str">
        <v>Staplers Model 2</v>
      </c>
      <c r="C249" s="6">
        <v>10784.64</v>
      </c>
    </row>
    <row r="250" spans="1:3" x14ac:dyDescent="0.2">
      <c r="A250" t="str">
        <v>Nomvula Van Der Merwe</v>
      </c>
      <c r="B250" t="str">
        <v>Staplers Model 2</v>
      </c>
      <c r="C250" s="6">
        <v>10784.64</v>
      </c>
    </row>
    <row r="251" spans="1:3" x14ac:dyDescent="0.2">
      <c r="A251" t="str">
        <v>Werner Van Der Merwe</v>
      </c>
      <c r="B251" t="str">
        <v>Staplers Model 2</v>
      </c>
      <c r="C251" s="6">
        <v>10784.64</v>
      </c>
    </row>
    <row r="252" spans="1:3" x14ac:dyDescent="0.2">
      <c r="A252" t="str">
        <v>Nomvula Steyn</v>
      </c>
      <c r="B252" t="str">
        <v>Monitors Model 3</v>
      </c>
      <c r="C252" s="6">
        <v>10774.72</v>
      </c>
    </row>
    <row r="253" spans="1:3" x14ac:dyDescent="0.2">
      <c r="A253" t="str">
        <v>Zanele Dlamini</v>
      </c>
      <c r="B253" t="str">
        <v>Monitors Model 3</v>
      </c>
      <c r="C253" s="6">
        <v>10774.72</v>
      </c>
    </row>
    <row r="254" spans="1:3" x14ac:dyDescent="0.2">
      <c r="A254" t="str">
        <v>Johan Van Der Merwe</v>
      </c>
      <c r="B254" t="str">
        <v>Bookcases Model 1</v>
      </c>
      <c r="C254" s="6">
        <v>10761.618999999999</v>
      </c>
    </row>
    <row r="255" spans="1:3" x14ac:dyDescent="0.2">
      <c r="A255" t="str">
        <v>Johan Ndlovu</v>
      </c>
      <c r="B255" t="str">
        <v>Bookcases Model 1</v>
      </c>
      <c r="C255" s="6">
        <v>10761.618999999999</v>
      </c>
    </row>
    <row r="256" spans="1:3" x14ac:dyDescent="0.2">
      <c r="A256" t="str">
        <v>Anja Mahlangu</v>
      </c>
      <c r="B256" t="str">
        <v>Bookcases Model 1</v>
      </c>
      <c r="C256" s="6">
        <v>10761.618999999999</v>
      </c>
    </row>
    <row r="257" spans="1:3" x14ac:dyDescent="0.2">
      <c r="A257" t="str">
        <v>Sipho Sithole</v>
      </c>
      <c r="B257" t="str">
        <v>Desks Model 1</v>
      </c>
      <c r="C257" s="6">
        <v>10734.624000000002</v>
      </c>
    </row>
    <row r="258" spans="1:3" x14ac:dyDescent="0.2">
      <c r="A258" t="str">
        <v>Anja Sithole</v>
      </c>
      <c r="B258" t="str">
        <v>Laptops Model 1</v>
      </c>
      <c r="C258" s="6">
        <v>10698.599999999999</v>
      </c>
    </row>
    <row r="259" spans="1:3" x14ac:dyDescent="0.2">
      <c r="A259" t="str">
        <v>Pieter Joubert</v>
      </c>
      <c r="B259" t="str">
        <v>Laptops Model 1</v>
      </c>
      <c r="C259" s="6">
        <v>10698.599999999999</v>
      </c>
    </row>
    <row r="260" spans="1:3" x14ac:dyDescent="0.2">
      <c r="A260" t="str">
        <v>Francois Sithole</v>
      </c>
      <c r="B260" t="str">
        <v>Laptops Model 1</v>
      </c>
      <c r="C260" s="6">
        <v>10698.599999999999</v>
      </c>
    </row>
    <row r="261" spans="1:3" x14ac:dyDescent="0.2">
      <c r="A261" t="str">
        <v>Precious Venter</v>
      </c>
      <c r="B261" t="str">
        <v>Chairs Model 3</v>
      </c>
      <c r="C261" s="6">
        <v>10679.36</v>
      </c>
    </row>
    <row r="262" spans="1:3" x14ac:dyDescent="0.2">
      <c r="A262" t="str">
        <v>Francois Fourie</v>
      </c>
      <c r="B262" t="str">
        <v>Chairs Model 3</v>
      </c>
      <c r="C262" s="6">
        <v>10679.36</v>
      </c>
    </row>
    <row r="263" spans="1:3" x14ac:dyDescent="0.2">
      <c r="A263" t="str">
        <v>Anja Pretorius</v>
      </c>
      <c r="B263" t="str">
        <v>Tables Model 2</v>
      </c>
      <c r="C263" s="6">
        <v>10639.353999999999</v>
      </c>
    </row>
    <row r="264" spans="1:3" x14ac:dyDescent="0.2">
      <c r="A264" t="str">
        <v>Thabo Molefe</v>
      </c>
      <c r="B264" t="str">
        <v>Staplers Model 1</v>
      </c>
      <c r="C264" s="6">
        <v>10602.940499999999</v>
      </c>
    </row>
    <row r="265" spans="1:3" x14ac:dyDescent="0.2">
      <c r="A265" t="str">
        <v>Nomvula Coetzee</v>
      </c>
      <c r="B265" t="str">
        <v>Monitors Model 3</v>
      </c>
      <c r="C265" s="6">
        <v>10578.816000000001</v>
      </c>
    </row>
    <row r="266" spans="1:3" x14ac:dyDescent="0.2">
      <c r="A266" t="str">
        <v>Nomvula Mbatha</v>
      </c>
      <c r="B266" t="str">
        <v>Monitors Model 3</v>
      </c>
      <c r="C266" s="6">
        <v>10578.816000000001</v>
      </c>
    </row>
    <row r="267" spans="1:3" x14ac:dyDescent="0.2">
      <c r="A267" t="str">
        <v>Deon Venter</v>
      </c>
      <c r="B267" t="str">
        <v>Binders Model 4</v>
      </c>
      <c r="C267" s="6">
        <v>10574.784</v>
      </c>
    </row>
    <row r="268" spans="1:3" x14ac:dyDescent="0.2">
      <c r="A268" t="str">
        <v>Thabo Mbatha</v>
      </c>
      <c r="B268" t="str">
        <v>Pens Model 1</v>
      </c>
      <c r="C268" s="6">
        <v>10523.34</v>
      </c>
    </row>
    <row r="269" spans="1:3" x14ac:dyDescent="0.2">
      <c r="A269" t="str">
        <v>Chantelle Pretorius</v>
      </c>
      <c r="B269" t="str">
        <v>Pens Model 1</v>
      </c>
      <c r="C269" s="6">
        <v>10523.34</v>
      </c>
    </row>
    <row r="270" spans="1:3" x14ac:dyDescent="0.2">
      <c r="A270" t="str">
        <v>Francois Coetzee</v>
      </c>
      <c r="B270" t="str">
        <v>Pens Model 1</v>
      </c>
      <c r="C270" s="6">
        <v>10523.34</v>
      </c>
    </row>
    <row r="271" spans="1:3" x14ac:dyDescent="0.2">
      <c r="A271" t="str">
        <v>Zanele Dlamini</v>
      </c>
      <c r="B271" t="str">
        <v>Pens Model 1</v>
      </c>
      <c r="C271" s="6">
        <v>10523.34</v>
      </c>
    </row>
    <row r="272" spans="1:3" x14ac:dyDescent="0.2">
      <c r="A272" t="str">
        <v>Werner Van Der Merwe</v>
      </c>
      <c r="B272" t="str">
        <v>Tables Model 1</v>
      </c>
      <c r="C272" s="6">
        <v>10495.76</v>
      </c>
    </row>
    <row r="273" spans="1:3" x14ac:dyDescent="0.2">
      <c r="A273" t="str">
        <v>Kagiso Le Roux</v>
      </c>
      <c r="B273" t="str">
        <v>Laptops Model 3</v>
      </c>
      <c r="C273" s="6">
        <v>10461.995500000001</v>
      </c>
    </row>
    <row r="274" spans="1:3" x14ac:dyDescent="0.2">
      <c r="A274" t="str">
        <v>Deon Dlamini</v>
      </c>
      <c r="B274" t="str">
        <v>Desks Model 1</v>
      </c>
      <c r="C274" s="6">
        <v>10436.44</v>
      </c>
    </row>
    <row r="275" spans="1:3" x14ac:dyDescent="0.2">
      <c r="A275" t="str">
        <v>Nomsa Molefe</v>
      </c>
      <c r="B275" t="str">
        <v>Desks Model 1</v>
      </c>
      <c r="C275" s="6">
        <v>10436.44</v>
      </c>
    </row>
    <row r="276" spans="1:3" x14ac:dyDescent="0.2">
      <c r="A276" t="str">
        <v>Bongani Molefe</v>
      </c>
      <c r="B276" t="str">
        <v>Desks Model 1</v>
      </c>
      <c r="C276" s="6">
        <v>10436.44</v>
      </c>
    </row>
    <row r="277" spans="1:3" x14ac:dyDescent="0.2">
      <c r="A277" t="str">
        <v>Francois Sithole</v>
      </c>
      <c r="B277" t="str">
        <v>Desks Model 1</v>
      </c>
      <c r="C277" s="6">
        <v>10436.44</v>
      </c>
    </row>
    <row r="278" spans="1:3" x14ac:dyDescent="0.2">
      <c r="A278" t="str">
        <v>Elmarie Fourie</v>
      </c>
      <c r="B278" t="str">
        <v>Desks Model 1</v>
      </c>
      <c r="C278" s="6">
        <v>10436.44</v>
      </c>
    </row>
    <row r="279" spans="1:3" x14ac:dyDescent="0.2">
      <c r="A279" t="str">
        <v>Francois Mokoena</v>
      </c>
      <c r="B279" t="str">
        <v>Envelopes Model 4</v>
      </c>
      <c r="C279" s="6">
        <v>10432.152</v>
      </c>
    </row>
    <row r="280" spans="1:3" x14ac:dyDescent="0.2">
      <c r="A280" t="str">
        <v>Bongani Molefe</v>
      </c>
      <c r="B280" t="str">
        <v>Pens Model 4</v>
      </c>
      <c r="C280" s="6">
        <v>10413.312</v>
      </c>
    </row>
    <row r="281" spans="1:3" x14ac:dyDescent="0.2">
      <c r="A281" t="str">
        <v>Riaan Khumalo</v>
      </c>
      <c r="B281" t="str">
        <v>Pens Model 4</v>
      </c>
      <c r="C281" s="6">
        <v>10413.312</v>
      </c>
    </row>
    <row r="282" spans="1:3" x14ac:dyDescent="0.2">
      <c r="A282" t="str">
        <v>Elmarie Mbatha</v>
      </c>
      <c r="B282" t="str">
        <v>Bookcases Model 4</v>
      </c>
      <c r="C282" s="6">
        <v>10401.143999999998</v>
      </c>
    </row>
    <row r="283" spans="1:3" x14ac:dyDescent="0.2">
      <c r="A283" t="str">
        <v>Bongani Sithole</v>
      </c>
      <c r="B283" t="str">
        <v>Pens Model 3</v>
      </c>
      <c r="C283" s="6">
        <v>10387.41</v>
      </c>
    </row>
    <row r="284" spans="1:3" x14ac:dyDescent="0.2">
      <c r="A284" t="str">
        <v>Bongani Sithole</v>
      </c>
      <c r="B284" t="str">
        <v>Pens Model 3</v>
      </c>
      <c r="C284" s="6">
        <v>10387.41</v>
      </c>
    </row>
    <row r="285" spans="1:3" x14ac:dyDescent="0.2">
      <c r="A285" t="str">
        <v>Precious Fourie</v>
      </c>
      <c r="B285" t="str">
        <v>Pens Model 3</v>
      </c>
      <c r="C285" s="6">
        <v>10387.41</v>
      </c>
    </row>
    <row r="286" spans="1:3" x14ac:dyDescent="0.2">
      <c r="A286" t="str">
        <v>Deon Dlamini</v>
      </c>
      <c r="B286" t="str">
        <v>Pens Model 3</v>
      </c>
      <c r="C286" s="6">
        <v>10387.41</v>
      </c>
    </row>
    <row r="287" spans="1:3" x14ac:dyDescent="0.2">
      <c r="A287" t="str">
        <v>Johan Pretorius</v>
      </c>
      <c r="B287" t="str">
        <v>Binders Model 1</v>
      </c>
      <c r="C287" s="6">
        <v>10380.24</v>
      </c>
    </row>
    <row r="288" spans="1:3" x14ac:dyDescent="0.2">
      <c r="A288" t="str">
        <v>Bongani Khumalo</v>
      </c>
      <c r="B288" t="str">
        <v>Binders Model 1</v>
      </c>
      <c r="C288" s="6">
        <v>10380.24</v>
      </c>
    </row>
    <row r="289" spans="1:3" x14ac:dyDescent="0.2">
      <c r="A289" t="str">
        <v>Lerato Mbatha</v>
      </c>
      <c r="B289" t="str">
        <v>Binders Model 1</v>
      </c>
      <c r="C289" s="6">
        <v>10380.24</v>
      </c>
    </row>
    <row r="290" spans="1:3" x14ac:dyDescent="0.2">
      <c r="A290" t="str">
        <v>Anja Sithole</v>
      </c>
      <c r="B290" t="str">
        <v>Envelopes Model 4</v>
      </c>
      <c r="C290" s="6">
        <v>10363.968000000001</v>
      </c>
    </row>
    <row r="291" spans="1:3" x14ac:dyDescent="0.2">
      <c r="A291" t="str">
        <v>Anja Mahlangu</v>
      </c>
      <c r="B291" t="str">
        <v>Desks Model 4</v>
      </c>
      <c r="C291" s="6">
        <v>10348.030000000001</v>
      </c>
    </row>
    <row r="292" spans="1:3" x14ac:dyDescent="0.2">
      <c r="A292" t="str">
        <v>Werner Sithole</v>
      </c>
      <c r="B292" t="str">
        <v>Desks Model 4</v>
      </c>
      <c r="C292" s="6">
        <v>10348.030000000001</v>
      </c>
    </row>
    <row r="293" spans="1:3" x14ac:dyDescent="0.2">
      <c r="A293" t="str">
        <v>Sipho Le Roux</v>
      </c>
      <c r="B293" t="str">
        <v>Paper Model 2</v>
      </c>
      <c r="C293" s="6">
        <v>10334.129999999999</v>
      </c>
    </row>
    <row r="294" spans="1:3" x14ac:dyDescent="0.2">
      <c r="A294" t="str">
        <v>Francois Van Der Merwe</v>
      </c>
      <c r="B294" t="str">
        <v>Staplers Model 4</v>
      </c>
      <c r="C294" s="6">
        <v>10331.25</v>
      </c>
    </row>
    <row r="295" spans="1:3" x14ac:dyDescent="0.2">
      <c r="A295" t="str">
        <v>Elmarie Molefe</v>
      </c>
      <c r="B295" t="str">
        <v>Pens Model 4</v>
      </c>
      <c r="C295" s="6">
        <v>10304.84</v>
      </c>
    </row>
    <row r="296" spans="1:3" x14ac:dyDescent="0.2">
      <c r="A296" t="str">
        <v>Francois Pretorius</v>
      </c>
      <c r="B296" t="str">
        <v>Pens Model 1</v>
      </c>
      <c r="C296" s="6">
        <v>10289.488000000001</v>
      </c>
    </row>
    <row r="297" spans="1:3" x14ac:dyDescent="0.2">
      <c r="A297" t="str">
        <v>Kagiso Mahlangu</v>
      </c>
      <c r="B297" t="str">
        <v>Staplers Model 2</v>
      </c>
      <c r="C297" s="6">
        <v>10245.407999999999</v>
      </c>
    </row>
    <row r="298" spans="1:3" x14ac:dyDescent="0.2">
      <c r="A298" t="str">
        <v>Elmarie Molefe</v>
      </c>
      <c r="B298" t="str">
        <v>Printers Model 1</v>
      </c>
      <c r="C298" s="6">
        <v>10241.44</v>
      </c>
    </row>
    <row r="299" spans="1:3" x14ac:dyDescent="0.2">
      <c r="A299" t="str">
        <v>Nomvula Mokoena</v>
      </c>
      <c r="B299" t="str">
        <v>Printers Model 1</v>
      </c>
      <c r="C299" s="6">
        <v>10241.44</v>
      </c>
    </row>
    <row r="300" spans="1:3" x14ac:dyDescent="0.2">
      <c r="A300" t="str">
        <v>Chantelle Khumalo</v>
      </c>
      <c r="B300" t="str">
        <v>Tables Model 4</v>
      </c>
      <c r="C300" s="6">
        <v>10226.654999999999</v>
      </c>
    </row>
    <row r="301" spans="1:3" x14ac:dyDescent="0.2">
      <c r="A301" t="str">
        <v>Nomvula Steyn</v>
      </c>
      <c r="B301" t="str">
        <v>Chairs Model 4</v>
      </c>
      <c r="C301" s="6">
        <v>10203.18</v>
      </c>
    </row>
    <row r="302" spans="1:3" x14ac:dyDescent="0.2">
      <c r="A302" t="str">
        <v>Aisha Khumalo</v>
      </c>
      <c r="B302" t="str">
        <v>Pens Model 3</v>
      </c>
      <c r="C302" s="6">
        <v>10198.547999999999</v>
      </c>
    </row>
    <row r="303" spans="1:3" x14ac:dyDescent="0.2">
      <c r="A303" t="str">
        <v>Deon Venter</v>
      </c>
      <c r="B303" t="str">
        <v>Pens Model 3</v>
      </c>
      <c r="C303" s="6">
        <v>10198.547999999999</v>
      </c>
    </row>
    <row r="304" spans="1:3" x14ac:dyDescent="0.2">
      <c r="A304" t="str">
        <v>Nomsa Molefe</v>
      </c>
      <c r="B304" t="str">
        <v>Bookcases Model 4</v>
      </c>
      <c r="C304" s="6">
        <v>10197.200000000001</v>
      </c>
    </row>
    <row r="305" spans="1:3" x14ac:dyDescent="0.2">
      <c r="A305" t="str">
        <v>Nomvula Mahlangu</v>
      </c>
      <c r="B305" t="str">
        <v>Bookcases Model 1</v>
      </c>
      <c r="C305" s="6">
        <v>10195.217999999999</v>
      </c>
    </row>
    <row r="306" spans="1:3" x14ac:dyDescent="0.2">
      <c r="A306" t="str">
        <v>Anja Molefe</v>
      </c>
      <c r="B306" t="str">
        <v>Bookcases Model 1</v>
      </c>
      <c r="C306" s="6">
        <v>10195.217999999999</v>
      </c>
    </row>
    <row r="307" spans="1:3" x14ac:dyDescent="0.2">
      <c r="A307" t="str">
        <v>Lerato Mbatha</v>
      </c>
      <c r="B307" t="str">
        <v>Envelopes Model 2</v>
      </c>
      <c r="C307" s="6">
        <v>10188.599999999999</v>
      </c>
    </row>
    <row r="308" spans="1:3" x14ac:dyDescent="0.2">
      <c r="A308" t="str">
        <v>Kagiso Nkosi</v>
      </c>
      <c r="B308" t="str">
        <v>Envelopes Model 2</v>
      </c>
      <c r="C308" s="6">
        <v>10188.599999999999</v>
      </c>
    </row>
    <row r="309" spans="1:3" x14ac:dyDescent="0.2">
      <c r="A309" t="str">
        <v>Elmarie Molefe</v>
      </c>
      <c r="B309" t="str">
        <v>Tables Model 2</v>
      </c>
      <c r="C309" s="6">
        <v>10181.200000000001</v>
      </c>
    </row>
    <row r="310" spans="1:3" x14ac:dyDescent="0.2">
      <c r="A310" t="str">
        <v>Nomsa Mahlangu</v>
      </c>
      <c r="B310" t="str">
        <v>Chairs Model 3</v>
      </c>
      <c r="C310" s="6">
        <v>10145.392</v>
      </c>
    </row>
    <row r="311" spans="1:3" x14ac:dyDescent="0.2">
      <c r="A311" t="str">
        <v>Pieter Joubert</v>
      </c>
      <c r="B311" t="str">
        <v>Paper Model 2</v>
      </c>
      <c r="C311" s="6">
        <v>10131.5</v>
      </c>
    </row>
    <row r="312" spans="1:3" x14ac:dyDescent="0.2">
      <c r="A312" t="str">
        <v>Pieter Nkosi</v>
      </c>
      <c r="B312" t="str">
        <v>Paper Model 2</v>
      </c>
      <c r="C312" s="6">
        <v>10131.5</v>
      </c>
    </row>
    <row r="313" spans="1:3" x14ac:dyDescent="0.2">
      <c r="A313" t="str">
        <v>Thabo Molefe</v>
      </c>
      <c r="B313" t="str">
        <v>Accessories Model 4</v>
      </c>
      <c r="C313" s="6">
        <v>10131.11</v>
      </c>
    </row>
    <row r="314" spans="1:3" x14ac:dyDescent="0.2">
      <c r="A314" t="str">
        <v>Aisha Khumalo</v>
      </c>
      <c r="B314" t="str">
        <v>Accessories Model 4</v>
      </c>
      <c r="C314" s="6">
        <v>10131.11</v>
      </c>
    </row>
    <row r="315" spans="1:3" x14ac:dyDescent="0.2">
      <c r="A315" t="str">
        <v>Francois Sithole</v>
      </c>
      <c r="B315" t="str">
        <v>Accessories Model 4</v>
      </c>
      <c r="C315" s="6">
        <v>10131.11</v>
      </c>
    </row>
    <row r="316" spans="1:3" x14ac:dyDescent="0.2">
      <c r="A316" t="str">
        <v>Precious Steyn</v>
      </c>
      <c r="B316" t="str">
        <v>Accessories Model 4</v>
      </c>
      <c r="C316" s="6">
        <v>10131.11</v>
      </c>
    </row>
    <row r="317" spans="1:3" x14ac:dyDescent="0.2">
      <c r="A317" t="str">
        <v>Francois Botha</v>
      </c>
      <c r="B317" t="str">
        <v>Tables Model 4</v>
      </c>
      <c r="C317" s="6">
        <v>10100.4</v>
      </c>
    </row>
    <row r="318" spans="1:3" x14ac:dyDescent="0.2">
      <c r="A318" t="str">
        <v>Chantelle Mahlangu</v>
      </c>
      <c r="B318" t="str">
        <v>Bookcases Model 4</v>
      </c>
      <c r="C318" s="6">
        <v>10095.228000000001</v>
      </c>
    </row>
    <row r="319" spans="1:3" x14ac:dyDescent="0.2">
      <c r="A319" t="str">
        <v>Bongani Le Roux</v>
      </c>
      <c r="B319" t="str">
        <v>Tables Model 2</v>
      </c>
      <c r="C319" s="6">
        <v>10079.388000000001</v>
      </c>
    </row>
    <row r="320" spans="1:3" x14ac:dyDescent="0.2">
      <c r="A320" t="str">
        <v>Precious Fourie</v>
      </c>
      <c r="B320" t="str">
        <v>Laptops Model 3</v>
      </c>
      <c r="C320" s="6">
        <v>10070.370000000001</v>
      </c>
    </row>
    <row r="321" spans="1:3" x14ac:dyDescent="0.2">
      <c r="A321" t="str">
        <v>Sipho Molefe</v>
      </c>
      <c r="B321" t="str">
        <v>Binders Model 3</v>
      </c>
      <c r="C321" s="6">
        <v>10064.64</v>
      </c>
    </row>
    <row r="322" spans="1:3" x14ac:dyDescent="0.2">
      <c r="A322" t="str">
        <v>Aisha Khumalo</v>
      </c>
      <c r="B322" t="str">
        <v>Binders Model 3</v>
      </c>
      <c r="C322" s="6">
        <v>10064.64</v>
      </c>
    </row>
    <row r="323" spans="1:3" x14ac:dyDescent="0.2">
      <c r="A323" t="str">
        <v>Anja Sithole</v>
      </c>
      <c r="B323" t="str">
        <v>Binders Model 3</v>
      </c>
      <c r="C323" s="6">
        <v>10064.64</v>
      </c>
    </row>
    <row r="324" spans="1:3" x14ac:dyDescent="0.2">
      <c r="A324" t="str">
        <v>Aisha Sithole</v>
      </c>
      <c r="B324" t="str">
        <v>Binders Model 3</v>
      </c>
      <c r="C324" s="6">
        <v>10064.64</v>
      </c>
    </row>
    <row r="325" spans="1:3" x14ac:dyDescent="0.2">
      <c r="A325" t="str">
        <v>Johan Ndlovu</v>
      </c>
      <c r="B325" t="str">
        <v>Binders Model 3</v>
      </c>
      <c r="C325" s="6">
        <v>10064.64</v>
      </c>
    </row>
    <row r="326" spans="1:3" x14ac:dyDescent="0.2">
      <c r="A326" t="str">
        <v>Bongani Le Roux</v>
      </c>
      <c r="B326" t="str">
        <v>Binders Model 3</v>
      </c>
      <c r="C326" s="6">
        <v>10064.64</v>
      </c>
    </row>
    <row r="327" spans="1:3" x14ac:dyDescent="0.2">
      <c r="A327" t="str">
        <v>Francois Mahlangu</v>
      </c>
      <c r="B327" t="str">
        <v>Staplers Model 1</v>
      </c>
      <c r="C327" s="6">
        <v>10044.891</v>
      </c>
    </row>
    <row r="328" spans="1:3" x14ac:dyDescent="0.2">
      <c r="A328" t="str">
        <v>Precious Venter</v>
      </c>
      <c r="B328" t="str">
        <v>Paper Model 2</v>
      </c>
      <c r="C328" s="6">
        <v>10030.184999999999</v>
      </c>
    </row>
    <row r="329" spans="1:3" x14ac:dyDescent="0.2">
      <c r="A329" t="str">
        <v>Chantelle Mahlangu</v>
      </c>
      <c r="B329" t="str">
        <v>Paper Model 2</v>
      </c>
      <c r="C329" s="6">
        <v>10030.184999999999</v>
      </c>
    </row>
    <row r="330" spans="1:3" x14ac:dyDescent="0.2">
      <c r="A330" t="str">
        <v>Palesa Molefe</v>
      </c>
      <c r="B330" t="str">
        <v>Laptops Model 1</v>
      </c>
      <c r="C330" s="6">
        <v>10003.190999999999</v>
      </c>
    </row>
    <row r="331" spans="1:3" x14ac:dyDescent="0.2">
      <c r="A331" t="str">
        <v>Anja Dlamini</v>
      </c>
      <c r="B331" t="str">
        <v>Pens Model 1</v>
      </c>
      <c r="C331" s="6">
        <v>9997.1729999999989</v>
      </c>
    </row>
    <row r="332" spans="1:3" x14ac:dyDescent="0.2">
      <c r="A332" t="str">
        <v>Nomsa Molefe</v>
      </c>
      <c r="B332" t="str">
        <v>Pens Model 1</v>
      </c>
      <c r="C332" s="6">
        <v>9997.1729999999989</v>
      </c>
    </row>
    <row r="333" spans="1:3" x14ac:dyDescent="0.2">
      <c r="A333" t="str">
        <v>Pieter Joubert</v>
      </c>
      <c r="B333" t="str">
        <v>Monitors Model 3</v>
      </c>
      <c r="C333" s="6">
        <v>9991.1039999999994</v>
      </c>
    </row>
    <row r="334" spans="1:3" x14ac:dyDescent="0.2">
      <c r="A334" t="str">
        <v>Chantelle Khumalo</v>
      </c>
      <c r="B334" t="str">
        <v>Tables Model 1</v>
      </c>
      <c r="C334" s="6">
        <v>9970.9719999999998</v>
      </c>
    </row>
    <row r="335" spans="1:3" x14ac:dyDescent="0.2">
      <c r="A335" t="str">
        <v>Anja Mbatha</v>
      </c>
      <c r="B335" t="str">
        <v>Tables Model 1</v>
      </c>
      <c r="C335" s="6">
        <v>9970.9719999999998</v>
      </c>
    </row>
    <row r="336" spans="1:3" x14ac:dyDescent="0.2">
      <c r="A336" t="str">
        <v>Precious Dlamini</v>
      </c>
      <c r="B336" t="str">
        <v>Staplers Model 4</v>
      </c>
      <c r="C336" s="6">
        <v>9968.75</v>
      </c>
    </row>
    <row r="337" spans="1:3" x14ac:dyDescent="0.2">
      <c r="A337" t="str">
        <v>Nomvula Molefe</v>
      </c>
      <c r="B337" t="str">
        <v>Staplers Model 4</v>
      </c>
      <c r="C337" s="6">
        <v>9968.75</v>
      </c>
    </row>
    <row r="338" spans="1:3" x14ac:dyDescent="0.2">
      <c r="A338" t="str">
        <v>Elmarie Fourie</v>
      </c>
      <c r="B338" t="str">
        <v>Staplers Model 4</v>
      </c>
      <c r="C338" s="6">
        <v>9968.75</v>
      </c>
    </row>
    <row r="339" spans="1:3" x14ac:dyDescent="0.2">
      <c r="A339" t="str">
        <v>Elmarie Mbatha</v>
      </c>
      <c r="B339" t="str">
        <v>Accessories Model 4</v>
      </c>
      <c r="C339" s="6">
        <v>9946.9079999999994</v>
      </c>
    </row>
    <row r="340" spans="1:3" x14ac:dyDescent="0.2">
      <c r="A340" t="str">
        <v>Sipho Sithole</v>
      </c>
      <c r="B340" t="str">
        <v>Pens Model 1</v>
      </c>
      <c r="C340" s="6">
        <v>9938.7100000000009</v>
      </c>
    </row>
    <row r="341" spans="1:3" x14ac:dyDescent="0.2">
      <c r="A341" t="str">
        <v>Francois Khumalo</v>
      </c>
      <c r="B341" t="str">
        <v>Pens Model 1</v>
      </c>
      <c r="C341" s="6">
        <v>9938.7100000000009</v>
      </c>
    </row>
    <row r="342" spans="1:3" x14ac:dyDescent="0.2">
      <c r="A342" t="str">
        <v>Riaan Joubert</v>
      </c>
      <c r="B342" t="str">
        <v>Staplers Model 1</v>
      </c>
      <c r="C342" s="6">
        <v>9920.8799999999992</v>
      </c>
    </row>
    <row r="343" spans="1:3" x14ac:dyDescent="0.2">
      <c r="A343" t="str">
        <v>Lerato Botha</v>
      </c>
      <c r="B343" t="str">
        <v>Staplers Model 1</v>
      </c>
      <c r="C343" s="6">
        <v>9920.8799999999992</v>
      </c>
    </row>
    <row r="344" spans="1:3" x14ac:dyDescent="0.2">
      <c r="A344" t="str">
        <v>Nomvula Mahlangu</v>
      </c>
      <c r="B344" t="str">
        <v>Staplers Model 1</v>
      </c>
      <c r="C344" s="6">
        <v>9920.8799999999992</v>
      </c>
    </row>
    <row r="345" spans="1:3" x14ac:dyDescent="0.2">
      <c r="A345" t="str">
        <v>Werner Joubert</v>
      </c>
      <c r="B345" t="str">
        <v>Desks Model 1</v>
      </c>
      <c r="C345" s="6">
        <v>9914.6180000000004</v>
      </c>
    </row>
    <row r="346" spans="1:3" x14ac:dyDescent="0.2">
      <c r="A346" t="str">
        <v>Francois Botha</v>
      </c>
      <c r="B346" t="str">
        <v>Binders Model 4</v>
      </c>
      <c r="C346" s="6">
        <v>9913.86</v>
      </c>
    </row>
    <row r="347" spans="1:3" x14ac:dyDescent="0.2">
      <c r="A347" t="str">
        <v>Francois Khumalo</v>
      </c>
      <c r="B347" t="str">
        <v>Binders Model 4</v>
      </c>
      <c r="C347" s="6">
        <v>9913.86</v>
      </c>
    </row>
    <row r="348" spans="1:3" x14ac:dyDescent="0.2">
      <c r="A348" t="str">
        <v>Nomvula Le Roux</v>
      </c>
      <c r="B348" t="str">
        <v>Binders Model 4</v>
      </c>
      <c r="C348" s="6">
        <v>9913.86</v>
      </c>
    </row>
    <row r="349" spans="1:3" x14ac:dyDescent="0.2">
      <c r="A349" t="str">
        <v>Zanele Pretorius</v>
      </c>
      <c r="B349" t="str">
        <v>Monitors Model 3</v>
      </c>
      <c r="C349" s="6">
        <v>9795.2000000000007</v>
      </c>
    </row>
    <row r="350" spans="1:3" x14ac:dyDescent="0.2">
      <c r="A350" t="str">
        <v>Elmarie Mbatha</v>
      </c>
      <c r="B350" t="str">
        <v>Monitors Model 3</v>
      </c>
      <c r="C350" s="6">
        <v>9795.2000000000007</v>
      </c>
    </row>
    <row r="351" spans="1:3" x14ac:dyDescent="0.2">
      <c r="A351" t="str">
        <v>Nomsa Ndlovu</v>
      </c>
      <c r="B351" t="str">
        <v>Monitors Model 3</v>
      </c>
      <c r="C351" s="6">
        <v>9795.2000000000007</v>
      </c>
    </row>
    <row r="352" spans="1:3" x14ac:dyDescent="0.2">
      <c r="A352" t="str">
        <v>Anja Mahlangu</v>
      </c>
      <c r="B352" t="str">
        <v>Monitors Model 3</v>
      </c>
      <c r="C352" s="6">
        <v>9795.2000000000007</v>
      </c>
    </row>
    <row r="353" spans="1:3" x14ac:dyDescent="0.2">
      <c r="A353" t="str">
        <v>Nomsa Molefe</v>
      </c>
      <c r="B353" t="str">
        <v>Bookcases Model 4</v>
      </c>
      <c r="C353" s="6">
        <v>9789.3119999999999</v>
      </c>
    </row>
    <row r="354" spans="1:3" x14ac:dyDescent="0.2">
      <c r="A354" t="str">
        <v>Precious Botha</v>
      </c>
      <c r="B354" t="str">
        <v>Bookcases Model 4</v>
      </c>
      <c r="C354" s="6">
        <v>9789.3119999999999</v>
      </c>
    </row>
    <row r="355" spans="1:3" x14ac:dyDescent="0.2">
      <c r="A355" t="str">
        <v>Aisha Botha</v>
      </c>
      <c r="B355" t="str">
        <v>Pens Model 4</v>
      </c>
      <c r="C355" s="6">
        <v>9762.4800000000014</v>
      </c>
    </row>
    <row r="356" spans="1:3" x14ac:dyDescent="0.2">
      <c r="A356" t="str">
        <v>Lerato Botha</v>
      </c>
      <c r="B356" t="str">
        <v>Printers Model 1</v>
      </c>
      <c r="C356" s="6">
        <v>9729.3680000000004</v>
      </c>
    </row>
    <row r="357" spans="1:3" x14ac:dyDescent="0.2">
      <c r="A357" t="str">
        <v>Precious Steyn</v>
      </c>
      <c r="B357" t="str">
        <v>Staplers Model 2</v>
      </c>
      <c r="C357" s="6">
        <v>9706.1759999999995</v>
      </c>
    </row>
    <row r="358" spans="1:3" x14ac:dyDescent="0.2">
      <c r="A358" t="str">
        <v>Johan Van Der Merwe</v>
      </c>
      <c r="B358" t="str">
        <v>Monitors Model 3</v>
      </c>
      <c r="C358" s="6">
        <v>9697.2479999999996</v>
      </c>
    </row>
    <row r="359" spans="1:3" x14ac:dyDescent="0.2">
      <c r="A359" t="str">
        <v>Pieter Steyn</v>
      </c>
      <c r="B359" t="str">
        <v>Chairs Model 4</v>
      </c>
      <c r="C359" s="6">
        <v>9693.0210000000006</v>
      </c>
    </row>
    <row r="360" spans="1:3" x14ac:dyDescent="0.2">
      <c r="A360" t="str">
        <v>Aisha Sithole</v>
      </c>
      <c r="B360" t="str">
        <v>Envelopes Model 2</v>
      </c>
      <c r="C360" s="6">
        <v>9679.1699999999983</v>
      </c>
    </row>
    <row r="361" spans="1:3" x14ac:dyDescent="0.2">
      <c r="A361" t="str">
        <v>Anja Pretorius</v>
      </c>
      <c r="B361" t="str">
        <v>Pens Model 3</v>
      </c>
      <c r="C361" s="6">
        <v>9631.9619999999995</v>
      </c>
    </row>
    <row r="362" spans="1:3" x14ac:dyDescent="0.2">
      <c r="A362" t="str">
        <v>Lerato Mbatha</v>
      </c>
      <c r="B362" t="str">
        <v>Pens Model 3</v>
      </c>
      <c r="C362" s="6">
        <v>9631.9619999999995</v>
      </c>
    </row>
    <row r="363" spans="1:3" x14ac:dyDescent="0.2">
      <c r="A363" t="str">
        <v>Palesa Molefe</v>
      </c>
      <c r="B363" t="str">
        <v>Laptops Model 1</v>
      </c>
      <c r="C363" s="6">
        <v>9628.74</v>
      </c>
    </row>
    <row r="364" spans="1:3" x14ac:dyDescent="0.2">
      <c r="A364" t="str">
        <v>Johan Van Der Merwe</v>
      </c>
      <c r="B364" t="str">
        <v>Laptops Model 1</v>
      </c>
      <c r="C364" s="6">
        <v>9628.74</v>
      </c>
    </row>
    <row r="365" spans="1:3" x14ac:dyDescent="0.2">
      <c r="A365" t="str">
        <v>Johan Ndlovu</v>
      </c>
      <c r="B365" t="str">
        <v>Laptops Model 1</v>
      </c>
      <c r="C365" s="6">
        <v>9628.74</v>
      </c>
    </row>
    <row r="366" spans="1:3" x14ac:dyDescent="0.2">
      <c r="A366" t="str">
        <v>Anja Sithole</v>
      </c>
      <c r="B366" t="str">
        <v>Laptops Model 1</v>
      </c>
      <c r="C366" s="6">
        <v>9628.74</v>
      </c>
    </row>
    <row r="367" spans="1:3" x14ac:dyDescent="0.2">
      <c r="A367" t="str">
        <v>Sipho Le Roux</v>
      </c>
      <c r="B367" t="str">
        <v>Paper Model 2</v>
      </c>
      <c r="C367" s="6">
        <v>9624.9249999999993</v>
      </c>
    </row>
    <row r="368" spans="1:3" x14ac:dyDescent="0.2">
      <c r="A368" t="str">
        <v>Bongani Khumalo</v>
      </c>
      <c r="B368" t="str">
        <v>Chairs Model 3</v>
      </c>
      <c r="C368" s="6">
        <v>9611.4240000000009</v>
      </c>
    </row>
    <row r="369" spans="1:3" x14ac:dyDescent="0.2">
      <c r="A369" t="str">
        <v>Werner Joubert</v>
      </c>
      <c r="B369" t="str">
        <v>Bookcases Model 2</v>
      </c>
      <c r="C369" s="6">
        <v>9604.44</v>
      </c>
    </row>
    <row r="370" spans="1:3" x14ac:dyDescent="0.2">
      <c r="A370" t="str">
        <v>Thabo Mbatha</v>
      </c>
      <c r="B370" t="str">
        <v>Laptops Model 3</v>
      </c>
      <c r="C370" s="6">
        <v>9566.8515000000007</v>
      </c>
    </row>
    <row r="371" spans="1:3" x14ac:dyDescent="0.2">
      <c r="A371" t="str">
        <v>Elmarie Fourie</v>
      </c>
      <c r="B371" t="str">
        <v>Envelopes Model 4</v>
      </c>
      <c r="C371" s="6">
        <v>9545.76</v>
      </c>
    </row>
    <row r="372" spans="1:3" x14ac:dyDescent="0.2">
      <c r="A372" t="str">
        <v>Precious Botha</v>
      </c>
      <c r="B372" t="str">
        <v>Envelopes Model 4</v>
      </c>
      <c r="C372" s="6">
        <v>9545.76</v>
      </c>
    </row>
    <row r="373" spans="1:3" x14ac:dyDescent="0.2">
      <c r="A373" t="str">
        <v>Francois Botha</v>
      </c>
      <c r="B373" t="str">
        <v>Envelopes Model 4</v>
      </c>
      <c r="C373" s="6">
        <v>9545.76</v>
      </c>
    </row>
    <row r="374" spans="1:3" x14ac:dyDescent="0.2">
      <c r="A374" t="str">
        <v>Francois Le Roux</v>
      </c>
      <c r="B374" t="str">
        <v>Envelopes Model 4</v>
      </c>
      <c r="C374" s="6">
        <v>9545.76</v>
      </c>
    </row>
    <row r="375" spans="1:3" x14ac:dyDescent="0.2">
      <c r="A375" t="str">
        <v>Chantelle Khumalo</v>
      </c>
      <c r="B375" t="str">
        <v>Pens Model 4</v>
      </c>
      <c r="C375" s="6">
        <v>9545.5360000000001</v>
      </c>
    </row>
    <row r="376" spans="1:3" x14ac:dyDescent="0.2">
      <c r="A376" t="str">
        <v>Elmarie Mbatha</v>
      </c>
      <c r="B376" t="str">
        <v>Desks Model 1</v>
      </c>
      <c r="C376" s="6">
        <v>9541.8880000000008</v>
      </c>
    </row>
    <row r="377" spans="1:3" x14ac:dyDescent="0.2">
      <c r="A377" t="str">
        <v>Riaan Khumalo</v>
      </c>
      <c r="B377" t="str">
        <v>Desks Model 1</v>
      </c>
      <c r="C377" s="6">
        <v>9541.8880000000008</v>
      </c>
    </row>
    <row r="378" spans="1:3" x14ac:dyDescent="0.2">
      <c r="A378" t="str">
        <v>Chantelle Khumalo</v>
      </c>
      <c r="B378" t="str">
        <v>Desks Model 1</v>
      </c>
      <c r="C378" s="6">
        <v>9541.8880000000008</v>
      </c>
    </row>
    <row r="379" spans="1:3" x14ac:dyDescent="0.2">
      <c r="A379" t="str">
        <v>Lerato Botha</v>
      </c>
      <c r="B379" t="str">
        <v>Tables Model 1</v>
      </c>
      <c r="C379" s="6">
        <v>9541.6</v>
      </c>
    </row>
    <row r="380" spans="1:3" x14ac:dyDescent="0.2">
      <c r="A380" t="str">
        <v>Riaan Joubert</v>
      </c>
      <c r="B380" t="str">
        <v>Tables Model 1</v>
      </c>
      <c r="C380" s="6">
        <v>9541.6</v>
      </c>
    </row>
    <row r="381" spans="1:3" x14ac:dyDescent="0.2">
      <c r="A381" t="str">
        <v>Palesa Molefe</v>
      </c>
      <c r="B381" t="str">
        <v>Chairs Model 4</v>
      </c>
      <c r="C381" s="6">
        <v>9522.9679999999989</v>
      </c>
    </row>
    <row r="382" spans="1:3" x14ac:dyDescent="0.2">
      <c r="A382" t="str">
        <v>Palesa Steyn</v>
      </c>
      <c r="B382" t="str">
        <v>Binders Model 1</v>
      </c>
      <c r="C382" s="6">
        <v>9515.2199999999993</v>
      </c>
    </row>
    <row r="383" spans="1:3" x14ac:dyDescent="0.2">
      <c r="A383" t="str">
        <v>Werner Joubert</v>
      </c>
      <c r="B383" t="str">
        <v>Binders Model 1</v>
      </c>
      <c r="C383" s="6">
        <v>9515.2199999999993</v>
      </c>
    </row>
    <row r="384" spans="1:3" x14ac:dyDescent="0.2">
      <c r="A384" t="str">
        <v>Sipho Le Roux</v>
      </c>
      <c r="B384" t="str">
        <v>Staplers Model 1</v>
      </c>
      <c r="C384" s="6">
        <v>9486.8415000000005</v>
      </c>
    </row>
    <row r="385" spans="1:3" x14ac:dyDescent="0.2">
      <c r="A385" t="str">
        <v>Bongani Van Der Merwe</v>
      </c>
      <c r="B385" t="str">
        <v>Staplers Model 1</v>
      </c>
      <c r="C385" s="6">
        <v>9486.8415000000005</v>
      </c>
    </row>
    <row r="386" spans="1:3" x14ac:dyDescent="0.2">
      <c r="A386" t="str">
        <v>Nomsa Dlamini</v>
      </c>
      <c r="B386" t="str">
        <v>Staplers Model 1</v>
      </c>
      <c r="C386" s="6">
        <v>9486.8415000000005</v>
      </c>
    </row>
    <row r="387" spans="1:3" x14ac:dyDescent="0.2">
      <c r="A387" t="str">
        <v>Kagiso Van Der Merwe</v>
      </c>
      <c r="B387" t="str">
        <v>Pens Model 1</v>
      </c>
      <c r="C387" s="6">
        <v>9471.0060000000012</v>
      </c>
    </row>
    <row r="388" spans="1:3" x14ac:dyDescent="0.2">
      <c r="A388" t="str">
        <v>Anja Pretorius</v>
      </c>
      <c r="B388" t="str">
        <v>Pens Model 1</v>
      </c>
      <c r="C388" s="6">
        <v>9471.0060000000012</v>
      </c>
    </row>
    <row r="389" spans="1:3" x14ac:dyDescent="0.2">
      <c r="A389" t="str">
        <v>Nomvula Mahlangu</v>
      </c>
      <c r="B389" t="str">
        <v>Tables Model 1</v>
      </c>
      <c r="C389" s="6">
        <v>9446.1840000000011</v>
      </c>
    </row>
    <row r="390" spans="1:3" x14ac:dyDescent="0.2">
      <c r="A390" t="str">
        <v>Nomvula Steyn</v>
      </c>
      <c r="B390" t="str">
        <v>Pens Model 3</v>
      </c>
      <c r="C390" s="6">
        <v>9443.0999999999985</v>
      </c>
    </row>
    <row r="391" spans="1:3" x14ac:dyDescent="0.2">
      <c r="A391" t="str">
        <v>Chantelle Khumalo</v>
      </c>
      <c r="B391" t="str">
        <v>Pens Model 3</v>
      </c>
      <c r="C391" s="6">
        <v>9443.0999999999985</v>
      </c>
    </row>
    <row r="392" spans="1:3" x14ac:dyDescent="0.2">
      <c r="A392" t="str">
        <v>Chantelle Khumalo</v>
      </c>
      <c r="B392" t="str">
        <v>Pens Model 3</v>
      </c>
      <c r="C392" s="6">
        <v>9443.0999999999985</v>
      </c>
    </row>
    <row r="393" spans="1:3" x14ac:dyDescent="0.2">
      <c r="A393" t="str">
        <v>Pieter Mahlangu</v>
      </c>
      <c r="B393" t="str">
        <v>Pens Model 3</v>
      </c>
      <c r="C393" s="6">
        <v>9443.0999999999985</v>
      </c>
    </row>
    <row r="394" spans="1:3" x14ac:dyDescent="0.2">
      <c r="A394" t="str">
        <v>Johan Van Der Merwe</v>
      </c>
      <c r="B394" t="str">
        <v>Monitors Model 1</v>
      </c>
      <c r="C394" s="6">
        <v>9441.0360000000001</v>
      </c>
    </row>
    <row r="395" spans="1:3" x14ac:dyDescent="0.2">
      <c r="A395" t="str">
        <v>Deon Joubert</v>
      </c>
      <c r="B395" t="str">
        <v>Staplers Model 2</v>
      </c>
      <c r="C395" s="6">
        <v>9436.56</v>
      </c>
    </row>
    <row r="396" spans="1:3" x14ac:dyDescent="0.2">
      <c r="A396" t="str">
        <v>Aisha Botha</v>
      </c>
      <c r="B396" t="str">
        <v>Staplers Model 1</v>
      </c>
      <c r="C396" s="6">
        <v>9424.8359999999993</v>
      </c>
    </row>
    <row r="397" spans="1:3" x14ac:dyDescent="0.2">
      <c r="A397" t="str">
        <v>Bongani Van Der Merwe</v>
      </c>
      <c r="B397" t="str">
        <v>Laptops Model 1</v>
      </c>
      <c r="C397" s="6">
        <v>9414.768</v>
      </c>
    </row>
    <row r="398" spans="1:3" x14ac:dyDescent="0.2">
      <c r="A398" t="str">
        <v>Nomsa Molefe</v>
      </c>
      <c r="B398" t="str">
        <v>Laptops Model 1</v>
      </c>
      <c r="C398" s="6">
        <v>9414.768</v>
      </c>
    </row>
    <row r="399" spans="1:3" x14ac:dyDescent="0.2">
      <c r="A399" t="str">
        <v>Precious Venter</v>
      </c>
      <c r="B399" t="str">
        <v>Desks Model 4</v>
      </c>
      <c r="C399" s="6">
        <v>9407.2999999999993</v>
      </c>
    </row>
    <row r="400" spans="1:3" x14ac:dyDescent="0.2">
      <c r="A400" t="str">
        <v>Francois Pretorius</v>
      </c>
      <c r="B400" t="str">
        <v>Desks Model 4</v>
      </c>
      <c r="C400" s="6">
        <v>9407.2999999999993</v>
      </c>
    </row>
    <row r="401" spans="1:3" x14ac:dyDescent="0.2">
      <c r="A401" t="str">
        <v>Pieter Joubert</v>
      </c>
      <c r="B401" t="str">
        <v>Desks Model 4</v>
      </c>
      <c r="C401" s="6">
        <v>9407.2999999999993</v>
      </c>
    </row>
    <row r="402" spans="1:3" x14ac:dyDescent="0.2">
      <c r="A402" t="str">
        <v>Johan Van Der Merwe</v>
      </c>
      <c r="B402" t="str">
        <v>Desks Model 4</v>
      </c>
      <c r="C402" s="6">
        <v>9407.2999999999993</v>
      </c>
    </row>
    <row r="403" spans="1:3" x14ac:dyDescent="0.2">
      <c r="A403" t="str">
        <v>Werner Joubert</v>
      </c>
      <c r="B403" t="str">
        <v>Desks Model 4</v>
      </c>
      <c r="C403" s="6">
        <v>9407.2999999999993</v>
      </c>
    </row>
    <row r="404" spans="1:3" x14ac:dyDescent="0.2">
      <c r="A404" t="str">
        <v>Francois Mahlangu</v>
      </c>
      <c r="B404" t="str">
        <v>Accessories Model 4</v>
      </c>
      <c r="C404" s="6">
        <v>9394.3019999999997</v>
      </c>
    </row>
    <row r="405" spans="1:3" x14ac:dyDescent="0.2">
      <c r="A405" t="str">
        <v>Sipho Joubert</v>
      </c>
      <c r="B405" t="str">
        <v>Accessories Model 4</v>
      </c>
      <c r="C405" s="6">
        <v>9394.3019999999997</v>
      </c>
    </row>
    <row r="406" spans="1:3" x14ac:dyDescent="0.2">
      <c r="A406" t="str">
        <v>Kagiso Khumalo</v>
      </c>
      <c r="B406" t="str">
        <v>Desks Model 1</v>
      </c>
      <c r="C406" s="6">
        <v>9392.7960000000003</v>
      </c>
    </row>
    <row r="407" spans="1:3" x14ac:dyDescent="0.2">
      <c r="A407" t="str">
        <v>Nomsa Sithole</v>
      </c>
      <c r="B407" t="str">
        <v>Desks Model 3</v>
      </c>
      <c r="C407" s="6">
        <v>9388.92</v>
      </c>
    </row>
    <row r="408" spans="1:3" x14ac:dyDescent="0.2">
      <c r="A408" t="str">
        <v>Pieter Steyn</v>
      </c>
      <c r="B408" t="str">
        <v>Desks Model 3</v>
      </c>
      <c r="C408" s="6">
        <v>9388.92</v>
      </c>
    </row>
    <row r="409" spans="1:3" x14ac:dyDescent="0.2">
      <c r="A409" t="str">
        <v>Francois Pretorius</v>
      </c>
      <c r="B409" t="str">
        <v>Desks Model 3</v>
      </c>
      <c r="C409" s="6">
        <v>9388.92</v>
      </c>
    </row>
    <row r="410" spans="1:3" x14ac:dyDescent="0.2">
      <c r="A410" t="str">
        <v>Bongani Molefe</v>
      </c>
      <c r="B410" t="str">
        <v>Desks Model 3</v>
      </c>
      <c r="C410" s="6">
        <v>9388.92</v>
      </c>
    </row>
    <row r="411" spans="1:3" x14ac:dyDescent="0.2">
      <c r="A411" t="str">
        <v>Riaan Khumalo</v>
      </c>
      <c r="B411" t="str">
        <v>Binders Model 4</v>
      </c>
      <c r="C411" s="6">
        <v>9363.09</v>
      </c>
    </row>
    <row r="412" spans="1:3" x14ac:dyDescent="0.2">
      <c r="A412" t="str">
        <v>Aisha Sithole</v>
      </c>
      <c r="B412" t="str">
        <v>Pens Model 1</v>
      </c>
      <c r="C412" s="6">
        <v>9354.08</v>
      </c>
    </row>
    <row r="413" spans="1:3" x14ac:dyDescent="0.2">
      <c r="A413" t="str">
        <v>Palesa Khumalo</v>
      </c>
      <c r="B413" t="str">
        <v>Pens Model 1</v>
      </c>
      <c r="C413" s="6">
        <v>9354.08</v>
      </c>
    </row>
    <row r="414" spans="1:3" x14ac:dyDescent="0.2">
      <c r="A414" t="str">
        <v>Chantelle Khumalo</v>
      </c>
      <c r="B414" t="str">
        <v>Chairs Model 3</v>
      </c>
      <c r="C414" s="6">
        <v>9344.44</v>
      </c>
    </row>
    <row r="415" spans="1:3" x14ac:dyDescent="0.2">
      <c r="A415" t="str">
        <v>Nomsa Molefe</v>
      </c>
      <c r="B415" t="str">
        <v>Binders Model 1</v>
      </c>
      <c r="C415" s="6">
        <v>9342.2160000000003</v>
      </c>
    </row>
    <row r="416" spans="1:3" x14ac:dyDescent="0.2">
      <c r="A416" t="str">
        <v>Nomvula Khumalo</v>
      </c>
      <c r="B416" t="str">
        <v>Envelopes Model 2</v>
      </c>
      <c r="C416" s="6">
        <v>9339.5499999999993</v>
      </c>
    </row>
    <row r="417" spans="1:3" x14ac:dyDescent="0.2">
      <c r="A417" t="str">
        <v>Elmarie Mbatha</v>
      </c>
      <c r="B417" t="str">
        <v>Envelopes Model 2</v>
      </c>
      <c r="C417" s="6">
        <v>9339.5499999999993</v>
      </c>
    </row>
    <row r="418" spans="1:3" x14ac:dyDescent="0.2">
      <c r="A418" t="str">
        <v>Francois Pretorius</v>
      </c>
      <c r="B418" t="str">
        <v>Envelopes Model 2</v>
      </c>
      <c r="C418" s="6">
        <v>9339.5499999999993</v>
      </c>
    </row>
    <row r="419" spans="1:3" x14ac:dyDescent="0.2">
      <c r="A419" t="str">
        <v>Francois Sithole</v>
      </c>
      <c r="B419" t="str">
        <v>Monitors Model 1</v>
      </c>
      <c r="C419" s="6">
        <v>9324.48</v>
      </c>
    </row>
    <row r="420" spans="1:3" x14ac:dyDescent="0.2">
      <c r="A420" t="str">
        <v>Johan Van Der Merwe</v>
      </c>
      <c r="B420" t="str">
        <v>Monitors Model 1</v>
      </c>
      <c r="C420" s="6">
        <v>9324.48</v>
      </c>
    </row>
    <row r="421" spans="1:3" x14ac:dyDescent="0.2">
      <c r="A421" t="str">
        <v>Bongani Sithole</v>
      </c>
      <c r="B421" t="str">
        <v>Monitors Model 1</v>
      </c>
      <c r="C421" s="6">
        <v>9324.48</v>
      </c>
    </row>
    <row r="422" spans="1:3" x14ac:dyDescent="0.2">
      <c r="A422" t="str">
        <v>Kagiso Van Der Merwe</v>
      </c>
      <c r="B422" t="str">
        <v>Monitors Model 3</v>
      </c>
      <c r="C422" s="6">
        <v>9305.44</v>
      </c>
    </row>
    <row r="423" spans="1:3" x14ac:dyDescent="0.2">
      <c r="A423" t="str">
        <v>Werner Joubert</v>
      </c>
      <c r="B423" t="str">
        <v>Monitors Model 3</v>
      </c>
      <c r="C423" s="6">
        <v>9305.44</v>
      </c>
    </row>
    <row r="424" spans="1:3" x14ac:dyDescent="0.2">
      <c r="A424" t="str">
        <v>Aisha Sithole</v>
      </c>
      <c r="B424" t="str">
        <v>Monitors Model 3</v>
      </c>
      <c r="C424" s="6">
        <v>9305.44</v>
      </c>
    </row>
    <row r="425" spans="1:3" x14ac:dyDescent="0.2">
      <c r="A425" t="str">
        <v>Precious Venter</v>
      </c>
      <c r="B425" t="str">
        <v>Monitors Model 3</v>
      </c>
      <c r="C425" s="6">
        <v>9305.44</v>
      </c>
    </row>
    <row r="426" spans="1:3" x14ac:dyDescent="0.2">
      <c r="A426" t="str">
        <v>Nomvula Steyn</v>
      </c>
      <c r="B426" t="str">
        <v>Binders Model 2</v>
      </c>
      <c r="C426" s="6">
        <v>9288.9600000000009</v>
      </c>
    </row>
    <row r="427" spans="1:3" x14ac:dyDescent="0.2">
      <c r="A427" t="str">
        <v>Nomsa Molefe</v>
      </c>
      <c r="B427" t="str">
        <v>Binders Model 2</v>
      </c>
      <c r="C427" s="6">
        <v>9288.9600000000009</v>
      </c>
    </row>
    <row r="428" spans="1:3" x14ac:dyDescent="0.2">
      <c r="A428" t="str">
        <v>Elmarie Mbatha</v>
      </c>
      <c r="B428" t="str">
        <v>Binders Model 2</v>
      </c>
      <c r="C428" s="6">
        <v>9288.9600000000009</v>
      </c>
    </row>
    <row r="429" spans="1:3" x14ac:dyDescent="0.2">
      <c r="A429" t="str">
        <v>Riaan Khumalo</v>
      </c>
      <c r="B429" t="str">
        <v>Binders Model 2</v>
      </c>
      <c r="C429" s="6">
        <v>9288.9600000000009</v>
      </c>
    </row>
    <row r="430" spans="1:3" x14ac:dyDescent="0.2">
      <c r="A430" t="str">
        <v>Aisha Sithole</v>
      </c>
      <c r="B430" t="str">
        <v>Bookcases Model 1</v>
      </c>
      <c r="C430" s="6">
        <v>9268.3799999999992</v>
      </c>
    </row>
    <row r="431" spans="1:3" x14ac:dyDescent="0.2">
      <c r="A431" t="str">
        <v>Werner Van Der Merwe</v>
      </c>
      <c r="B431" t="str">
        <v>Bookcases Model 1</v>
      </c>
      <c r="C431" s="6">
        <v>9268.3799999999992</v>
      </c>
    </row>
    <row r="432" spans="1:3" x14ac:dyDescent="0.2">
      <c r="A432" t="str">
        <v>Nomvula Mahlangu</v>
      </c>
      <c r="B432" t="str">
        <v>Bookcases Model 1</v>
      </c>
      <c r="C432" s="6">
        <v>9268.3799999999992</v>
      </c>
    </row>
    <row r="433" spans="1:3" x14ac:dyDescent="0.2">
      <c r="A433" t="str">
        <v>Pieter Dlamini</v>
      </c>
      <c r="B433" t="str">
        <v>Bookcases Model 1</v>
      </c>
      <c r="C433" s="6">
        <v>9268.3799999999992</v>
      </c>
    </row>
    <row r="434" spans="1:3" x14ac:dyDescent="0.2">
      <c r="A434" t="str">
        <v>Francois Botha</v>
      </c>
      <c r="B434" t="str">
        <v>Binders Model 3</v>
      </c>
      <c r="C434" s="6">
        <v>9225.92</v>
      </c>
    </row>
    <row r="435" spans="1:3" x14ac:dyDescent="0.2">
      <c r="A435" t="str">
        <v>Palesa Molefe</v>
      </c>
      <c r="B435" t="str">
        <v>Pens Model 4</v>
      </c>
      <c r="C435" s="6">
        <v>9220.1200000000008</v>
      </c>
    </row>
    <row r="436" spans="1:3" x14ac:dyDescent="0.2">
      <c r="A436" t="str">
        <v>Nomsa Sithole</v>
      </c>
      <c r="B436" t="str">
        <v>Printers Model 1</v>
      </c>
      <c r="C436" s="6">
        <v>9217.2960000000003</v>
      </c>
    </row>
    <row r="437" spans="1:3" x14ac:dyDescent="0.2">
      <c r="A437" t="str">
        <v>Lerato Molefe</v>
      </c>
      <c r="B437" t="str">
        <v>Printers Model 1</v>
      </c>
      <c r="C437" s="6">
        <v>9217.2960000000003</v>
      </c>
    </row>
    <row r="438" spans="1:3" x14ac:dyDescent="0.2">
      <c r="A438" t="str">
        <v>Zanele Dlamini</v>
      </c>
      <c r="B438" t="str">
        <v>Printers Model 1</v>
      </c>
      <c r="C438" s="6">
        <v>9217.2960000000003</v>
      </c>
    </row>
    <row r="439" spans="1:3" x14ac:dyDescent="0.2">
      <c r="A439" t="str">
        <v>Sipho Le Roux</v>
      </c>
      <c r="B439" t="str">
        <v>Printers Model 1</v>
      </c>
      <c r="C439" s="6">
        <v>9217.2960000000003</v>
      </c>
    </row>
    <row r="440" spans="1:3" x14ac:dyDescent="0.2">
      <c r="A440" t="str">
        <v>Nomvula Mahlangu</v>
      </c>
      <c r="B440" t="str">
        <v>Accessories Model 4</v>
      </c>
      <c r="C440" s="6">
        <v>9210.1</v>
      </c>
    </row>
    <row r="441" spans="1:3" x14ac:dyDescent="0.2">
      <c r="A441" t="str">
        <v>Francois Mokoena</v>
      </c>
      <c r="B441" t="str">
        <v>Chairs Model 4</v>
      </c>
      <c r="C441" s="6">
        <v>9182.862000000001</v>
      </c>
    </row>
    <row r="442" spans="1:3" x14ac:dyDescent="0.2">
      <c r="A442" t="str">
        <v>Anja Botha</v>
      </c>
      <c r="B442" t="str">
        <v>Chairs Model 4</v>
      </c>
      <c r="C442" s="6">
        <v>9182.862000000001</v>
      </c>
    </row>
    <row r="443" spans="1:3" x14ac:dyDescent="0.2">
      <c r="A443" t="str">
        <v>Thabo Molefe</v>
      </c>
      <c r="B443" t="str">
        <v>Bookcases Model 4</v>
      </c>
      <c r="C443" s="6">
        <v>9177.48</v>
      </c>
    </row>
    <row r="444" spans="1:3" x14ac:dyDescent="0.2">
      <c r="A444" t="str">
        <v>Nomvula Steyn</v>
      </c>
      <c r="B444" t="str">
        <v>Bookcases Model 4</v>
      </c>
      <c r="C444" s="6">
        <v>9177.48</v>
      </c>
    </row>
    <row r="445" spans="1:3" x14ac:dyDescent="0.2">
      <c r="A445" t="str">
        <v>Francois Fourie</v>
      </c>
      <c r="B445" t="str">
        <v>Envelopes Model 2</v>
      </c>
      <c r="C445" s="6">
        <v>9169.74</v>
      </c>
    </row>
    <row r="446" spans="1:3" x14ac:dyDescent="0.2">
      <c r="A446" t="str">
        <v>Sipho Steyn</v>
      </c>
      <c r="B446" t="str">
        <v>Envelopes Model 2</v>
      </c>
      <c r="C446" s="6">
        <v>9169.74</v>
      </c>
    </row>
    <row r="447" spans="1:3" x14ac:dyDescent="0.2">
      <c r="A447" t="str">
        <v>Precious Ndlovu</v>
      </c>
      <c r="B447" t="str">
        <v>Staplers Model 2</v>
      </c>
      <c r="C447" s="6">
        <v>9166.9439999999995</v>
      </c>
    </row>
    <row r="448" spans="1:3" x14ac:dyDescent="0.2">
      <c r="A448" t="str">
        <v>Francois Coetzee</v>
      </c>
      <c r="B448" t="str">
        <v>Staplers Model 2</v>
      </c>
      <c r="C448" s="6">
        <v>9166.9439999999995</v>
      </c>
    </row>
    <row r="449" spans="1:3" x14ac:dyDescent="0.2">
      <c r="A449" t="str">
        <v>Sipho Molefe</v>
      </c>
      <c r="B449" t="str">
        <v>Tables Model 2</v>
      </c>
      <c r="C449" s="6">
        <v>9163.0800000000017</v>
      </c>
    </row>
    <row r="450" spans="1:3" x14ac:dyDescent="0.2">
      <c r="A450" t="str">
        <v>Nomsa Molefe</v>
      </c>
      <c r="B450" t="str">
        <v>Tables Model 2</v>
      </c>
      <c r="C450" s="6">
        <v>9163.08</v>
      </c>
    </row>
    <row r="451" spans="1:3" x14ac:dyDescent="0.2">
      <c r="A451" t="str">
        <v>Kagiso Coetzee</v>
      </c>
      <c r="B451" t="str">
        <v>Tables Model 2</v>
      </c>
      <c r="C451" s="6">
        <v>9163.08</v>
      </c>
    </row>
    <row r="452" spans="1:3" x14ac:dyDescent="0.2">
      <c r="A452" t="str">
        <v>Francois Botha</v>
      </c>
      <c r="B452" t="str">
        <v>Monitors Model 3</v>
      </c>
      <c r="C452" s="6">
        <v>9158.5119999999988</v>
      </c>
    </row>
    <row r="453" spans="1:3" x14ac:dyDescent="0.2">
      <c r="A453" t="str">
        <v>Lerato Mbatha</v>
      </c>
      <c r="B453" t="str">
        <v>Laptops Model 1</v>
      </c>
      <c r="C453" s="6">
        <v>9147.3029999999999</v>
      </c>
    </row>
    <row r="454" spans="1:3" x14ac:dyDescent="0.2">
      <c r="A454" t="str">
        <v>Werner Van Der Merwe</v>
      </c>
      <c r="B454" t="str">
        <v>Bookcases Model 2</v>
      </c>
      <c r="C454" s="6">
        <v>9124.2180000000008</v>
      </c>
    </row>
    <row r="455" spans="1:3" x14ac:dyDescent="0.2">
      <c r="A455" t="str">
        <v>Anja Molefe</v>
      </c>
      <c r="B455" t="str">
        <v>Paper Model 2</v>
      </c>
      <c r="C455" s="6">
        <v>9118.35</v>
      </c>
    </row>
    <row r="456" spans="1:3" x14ac:dyDescent="0.2">
      <c r="A456" t="str">
        <v>Nomvula Mahlangu</v>
      </c>
      <c r="B456" t="str">
        <v>Paper Model 2</v>
      </c>
      <c r="C456" s="6">
        <v>9118.35</v>
      </c>
    </row>
    <row r="457" spans="1:3" x14ac:dyDescent="0.2">
      <c r="A457" t="str">
        <v>Aisha Khumalo</v>
      </c>
      <c r="B457" t="str">
        <v>Paper Model 2</v>
      </c>
      <c r="C457" s="6">
        <v>9118.35</v>
      </c>
    </row>
    <row r="458" spans="1:3" x14ac:dyDescent="0.2">
      <c r="A458" t="str">
        <v>Francois Coetzee</v>
      </c>
      <c r="B458" t="str">
        <v>Accessories Model 4</v>
      </c>
      <c r="C458" s="6">
        <v>9117.9990000000016</v>
      </c>
    </row>
    <row r="459" spans="1:3" x14ac:dyDescent="0.2">
      <c r="A459" t="str">
        <v>Sipho Steyn</v>
      </c>
      <c r="B459" t="str">
        <v>Paper Model 4</v>
      </c>
      <c r="C459" s="6">
        <v>9098.5679999999993</v>
      </c>
    </row>
    <row r="460" spans="1:3" x14ac:dyDescent="0.2">
      <c r="A460" t="str">
        <v>Nomsa Sithole</v>
      </c>
      <c r="B460" t="str">
        <v>Chairs Model 3</v>
      </c>
      <c r="C460" s="6">
        <v>9077.4560000000001</v>
      </c>
    </row>
    <row r="461" spans="1:3" x14ac:dyDescent="0.2">
      <c r="A461" t="str">
        <v>Lerato Molefe</v>
      </c>
      <c r="B461" t="str">
        <v>Chairs Model 3</v>
      </c>
      <c r="C461" s="6">
        <v>9077.4560000000001</v>
      </c>
    </row>
    <row r="462" spans="1:3" x14ac:dyDescent="0.2">
      <c r="A462" t="str">
        <v>Werner Sithole</v>
      </c>
      <c r="B462" t="str">
        <v>Envelopes Model 4</v>
      </c>
      <c r="C462" s="6">
        <v>9068.4719999999998</v>
      </c>
    </row>
    <row r="463" spans="1:3" x14ac:dyDescent="0.2">
      <c r="A463" t="str">
        <v>Deon Venter</v>
      </c>
      <c r="B463" t="str">
        <v>Pens Model 3</v>
      </c>
      <c r="C463" s="6">
        <v>9065.3760000000002</v>
      </c>
    </row>
    <row r="464" spans="1:3" x14ac:dyDescent="0.2">
      <c r="A464" t="str">
        <v>Nomvula Steyn</v>
      </c>
      <c r="B464" t="str">
        <v>Laptops Model 3</v>
      </c>
      <c r="C464" s="6">
        <v>9063.3330000000005</v>
      </c>
    </row>
    <row r="465" spans="1:3" x14ac:dyDescent="0.2">
      <c r="A465" t="str">
        <v>Thabo Molefe</v>
      </c>
      <c r="B465" t="str">
        <v>Staplers Model 4</v>
      </c>
      <c r="C465" s="6">
        <v>9062.5</v>
      </c>
    </row>
    <row r="466" spans="1:3" x14ac:dyDescent="0.2">
      <c r="A466" t="str">
        <v>Elmarie Pretorius</v>
      </c>
      <c r="B466" t="str">
        <v>Staplers Model 4</v>
      </c>
      <c r="C466" s="6">
        <v>9062.5</v>
      </c>
    </row>
    <row r="467" spans="1:3" x14ac:dyDescent="0.2">
      <c r="A467" t="str">
        <v>Elmarie Fourie</v>
      </c>
      <c r="B467" t="str">
        <v>Staplers Model 4</v>
      </c>
      <c r="C467" s="6">
        <v>9062.5</v>
      </c>
    </row>
    <row r="468" spans="1:3" x14ac:dyDescent="0.2">
      <c r="A468" t="str">
        <v>Pieter Mahlangu</v>
      </c>
      <c r="B468" t="str">
        <v>Staplers Model 4</v>
      </c>
      <c r="C468" s="6">
        <v>9062.5</v>
      </c>
    </row>
    <row r="469" spans="1:3" x14ac:dyDescent="0.2">
      <c r="A469" t="str">
        <v>Bongani Sithole</v>
      </c>
      <c r="B469" t="str">
        <v>Bookcases Model 1</v>
      </c>
      <c r="C469" s="6">
        <v>9062.4159999999993</v>
      </c>
    </row>
    <row r="470" spans="1:3" x14ac:dyDescent="0.2">
      <c r="A470" t="str">
        <v>Nomsa Molefe</v>
      </c>
      <c r="B470" t="str">
        <v>Bookcases Model 1</v>
      </c>
      <c r="C470" s="6">
        <v>9062.4159999999993</v>
      </c>
    </row>
    <row r="471" spans="1:3" x14ac:dyDescent="0.2">
      <c r="A471" t="str">
        <v>Werner Van Der Merwe</v>
      </c>
      <c r="B471" t="str">
        <v>Binders Model 3</v>
      </c>
      <c r="C471" s="6">
        <v>9058.1759999999995</v>
      </c>
    </row>
    <row r="472" spans="1:3" x14ac:dyDescent="0.2">
      <c r="A472" t="str">
        <v>Sipho Mahlangu</v>
      </c>
      <c r="B472" t="str">
        <v>Desks Model 4</v>
      </c>
      <c r="C472" s="6">
        <v>9031.0079999999998</v>
      </c>
    </row>
    <row r="473" spans="1:3" x14ac:dyDescent="0.2">
      <c r="A473" t="str">
        <v>Anja Van Der Merwe</v>
      </c>
      <c r="B473" t="str">
        <v>Bookcases Model 4</v>
      </c>
      <c r="C473" s="6">
        <v>8973.5360000000001</v>
      </c>
    </row>
    <row r="474" spans="1:3" x14ac:dyDescent="0.2">
      <c r="A474" t="str">
        <v>Werner Joubert</v>
      </c>
      <c r="B474" t="str">
        <v>Printers Model 1</v>
      </c>
      <c r="C474" s="6">
        <v>8961.26</v>
      </c>
    </row>
    <row r="475" spans="1:3" x14ac:dyDescent="0.2">
      <c r="A475" t="str">
        <v>Bongani Molefe</v>
      </c>
      <c r="B475" t="str">
        <v>Printers Model 1</v>
      </c>
      <c r="C475" s="6">
        <v>8961.26</v>
      </c>
    </row>
    <row r="476" spans="1:3" x14ac:dyDescent="0.2">
      <c r="A476" t="str">
        <v>Lerato Khumalo</v>
      </c>
      <c r="B476" t="str">
        <v>Printers Model 1</v>
      </c>
      <c r="C476" s="6">
        <v>8961.26</v>
      </c>
    </row>
    <row r="477" spans="1:3" x14ac:dyDescent="0.2">
      <c r="A477" t="str">
        <v>Bongani Khumalo</v>
      </c>
      <c r="B477" t="str">
        <v>Laptops Model 3</v>
      </c>
      <c r="C477" s="6">
        <v>8951.44</v>
      </c>
    </row>
    <row r="478" spans="1:3" x14ac:dyDescent="0.2">
      <c r="A478" t="str">
        <v>Francois Botha</v>
      </c>
      <c r="B478" t="str">
        <v>Laptops Model 3</v>
      </c>
      <c r="C478" s="6">
        <v>8951.44</v>
      </c>
    </row>
    <row r="479" spans="1:3" x14ac:dyDescent="0.2">
      <c r="A479" t="str">
        <v>Werner Joubert</v>
      </c>
      <c r="B479" t="str">
        <v>Desks Model 1</v>
      </c>
      <c r="C479" s="6">
        <v>8945.52</v>
      </c>
    </row>
    <row r="480" spans="1:3" x14ac:dyDescent="0.2">
      <c r="A480" t="str">
        <v>Lerato Molefe</v>
      </c>
      <c r="B480" t="str">
        <v>Pens Model 1</v>
      </c>
      <c r="C480" s="6">
        <v>8944.8389999999999</v>
      </c>
    </row>
    <row r="481" spans="1:3" x14ac:dyDescent="0.2">
      <c r="A481" t="str">
        <v>Nomsa Ndlovu</v>
      </c>
      <c r="B481" t="str">
        <v>Staplers Model 1</v>
      </c>
      <c r="C481" s="6">
        <v>8928.7919999999995</v>
      </c>
    </row>
    <row r="482" spans="1:3" x14ac:dyDescent="0.2">
      <c r="A482" t="str">
        <v>Francois Botha</v>
      </c>
      <c r="B482" t="str">
        <v>Tables Model 1</v>
      </c>
      <c r="C482" s="6">
        <v>8921.3960000000006</v>
      </c>
    </row>
    <row r="483" spans="1:3" x14ac:dyDescent="0.2">
      <c r="A483" t="str">
        <v>Francois Van Der Merwe</v>
      </c>
      <c r="B483" t="str">
        <v>Tables Model 1</v>
      </c>
      <c r="C483" s="6">
        <v>8921.3960000000006</v>
      </c>
    </row>
    <row r="484" spans="1:3" x14ac:dyDescent="0.2">
      <c r="A484" t="str">
        <v>Lerato Molefe</v>
      </c>
      <c r="B484" t="str">
        <v>Chairs Model 3</v>
      </c>
      <c r="C484" s="6">
        <v>8877.2180000000008</v>
      </c>
    </row>
    <row r="485" spans="1:3" x14ac:dyDescent="0.2">
      <c r="A485" t="str">
        <v>Elmarie Fourie</v>
      </c>
      <c r="B485" t="str">
        <v>Envelopes Model 2</v>
      </c>
      <c r="C485" s="6">
        <v>8872.5724999999984</v>
      </c>
    </row>
    <row r="486" spans="1:3" x14ac:dyDescent="0.2">
      <c r="A486" t="str">
        <v>Nomvula Mbatha</v>
      </c>
      <c r="B486" t="str">
        <v>Desks Model 1</v>
      </c>
      <c r="C486" s="6">
        <v>8870.9740000000002</v>
      </c>
    </row>
    <row r="487" spans="1:3" x14ac:dyDescent="0.2">
      <c r="A487" t="str">
        <v>Johan Van Der Merwe</v>
      </c>
      <c r="B487" t="str">
        <v>Desks Model 1</v>
      </c>
      <c r="C487" s="6">
        <v>8870.9740000000002</v>
      </c>
    </row>
    <row r="488" spans="1:3" x14ac:dyDescent="0.2">
      <c r="A488" t="str">
        <v>Nomvula Khumalo</v>
      </c>
      <c r="B488" t="str">
        <v>Monitors Model 1</v>
      </c>
      <c r="C488" s="6">
        <v>8858.2559999999994</v>
      </c>
    </row>
    <row r="489" spans="1:3" x14ac:dyDescent="0.2">
      <c r="A489" t="str">
        <v>Kagiso Van Der Merwe</v>
      </c>
      <c r="B489" t="str">
        <v>Monitors Model 1</v>
      </c>
      <c r="C489" s="6">
        <v>8858.2559999999994</v>
      </c>
    </row>
    <row r="490" spans="1:3" x14ac:dyDescent="0.2">
      <c r="A490" t="str">
        <v>Sipho Molefe</v>
      </c>
      <c r="B490" t="str">
        <v>Monitors Model 1</v>
      </c>
      <c r="C490" s="6">
        <v>8858.2559999999994</v>
      </c>
    </row>
    <row r="491" spans="1:3" x14ac:dyDescent="0.2">
      <c r="A491" t="str">
        <v>Palesa Molefe</v>
      </c>
      <c r="B491" t="str">
        <v>Accessories Model 4</v>
      </c>
      <c r="C491" s="6">
        <v>8841.6959999999999</v>
      </c>
    </row>
    <row r="492" spans="1:3" x14ac:dyDescent="0.2">
      <c r="A492" t="str">
        <v>Werner Joubert</v>
      </c>
      <c r="B492" t="str">
        <v>Tables Model 4</v>
      </c>
      <c r="C492" s="6">
        <v>8837.85</v>
      </c>
    </row>
    <row r="493" spans="1:3" x14ac:dyDescent="0.2">
      <c r="A493" t="str">
        <v>Chantelle Khumalo</v>
      </c>
      <c r="B493" t="str">
        <v>Tables Model 4</v>
      </c>
      <c r="C493" s="6">
        <v>8837.85</v>
      </c>
    </row>
    <row r="494" spans="1:3" x14ac:dyDescent="0.2">
      <c r="A494" t="str">
        <v>Nomvula Van Der Merwe</v>
      </c>
      <c r="B494" t="str">
        <v>Tables Model 4</v>
      </c>
      <c r="C494" s="6">
        <v>8837.85</v>
      </c>
    </row>
    <row r="495" spans="1:3" x14ac:dyDescent="0.2">
      <c r="A495" t="str">
        <v>Pieter Joubert</v>
      </c>
      <c r="B495" t="str">
        <v>Tables Model 4</v>
      </c>
      <c r="C495" s="6">
        <v>8837.85</v>
      </c>
    </row>
    <row r="496" spans="1:3" x14ac:dyDescent="0.2">
      <c r="A496" t="str">
        <v>Riaan Botha</v>
      </c>
      <c r="B496" t="str">
        <v>Pens Model 3</v>
      </c>
      <c r="C496" s="6">
        <v>8829.298499999999</v>
      </c>
    </row>
    <row r="497" spans="1:3" x14ac:dyDescent="0.2">
      <c r="A497" t="str">
        <v>Nomvula Van Der Merwe</v>
      </c>
      <c r="B497" t="str">
        <v>Binders Model 1</v>
      </c>
      <c r="C497" s="6">
        <v>8823.2039999999997</v>
      </c>
    </row>
    <row r="498" spans="1:3" x14ac:dyDescent="0.2">
      <c r="A498" t="str">
        <v>Aisha Botha</v>
      </c>
      <c r="B498" t="str">
        <v>Monitors Model 3</v>
      </c>
      <c r="C498" s="6">
        <v>8815.68</v>
      </c>
    </row>
    <row r="499" spans="1:3" x14ac:dyDescent="0.2">
      <c r="A499" t="str">
        <v>Riaan Joubert</v>
      </c>
      <c r="B499" t="str">
        <v>Monitors Model 3</v>
      </c>
      <c r="C499" s="6">
        <v>8815.68</v>
      </c>
    </row>
    <row r="500" spans="1:3" x14ac:dyDescent="0.2">
      <c r="A500" t="str">
        <v>Kagiso Fourie</v>
      </c>
      <c r="B500" t="str">
        <v>Monitors Model 3</v>
      </c>
      <c r="C500" s="6">
        <v>8815.68</v>
      </c>
    </row>
    <row r="501" spans="1:3" x14ac:dyDescent="0.2">
      <c r="A501" t="str">
        <v>Werner Joubert</v>
      </c>
      <c r="B501" t="str">
        <v>Binders Model 4</v>
      </c>
      <c r="C501" s="6">
        <v>8812.32</v>
      </c>
    </row>
    <row r="502" spans="1:3" x14ac:dyDescent="0.2">
      <c r="A502" t="str">
        <v>Johan Pretorius</v>
      </c>
      <c r="B502" t="str">
        <v>Binders Model 4</v>
      </c>
      <c r="C502" s="6">
        <v>8812.32</v>
      </c>
    </row>
    <row r="503" spans="1:3" x14ac:dyDescent="0.2">
      <c r="A503" t="str">
        <v>Deon Joubert</v>
      </c>
      <c r="B503" t="str">
        <v>Binders Model 4</v>
      </c>
      <c r="C503" s="6">
        <v>8812.32</v>
      </c>
    </row>
    <row r="504" spans="1:3" x14ac:dyDescent="0.2">
      <c r="A504" t="str">
        <v>Sipho Steyn</v>
      </c>
      <c r="B504" t="str">
        <v>Binders Model 4</v>
      </c>
      <c r="C504" s="6">
        <v>8812.32</v>
      </c>
    </row>
    <row r="505" spans="1:3" x14ac:dyDescent="0.2">
      <c r="A505" t="str">
        <v>Kagiso Nkosi</v>
      </c>
      <c r="B505" t="str">
        <v>Binders Model 4</v>
      </c>
      <c r="C505" s="6">
        <v>8812.32</v>
      </c>
    </row>
    <row r="506" spans="1:3" x14ac:dyDescent="0.2">
      <c r="A506" t="str">
        <v>Francois Fourie</v>
      </c>
      <c r="B506" t="str">
        <v>Binders Model 4</v>
      </c>
      <c r="C506" s="6">
        <v>8812.32</v>
      </c>
    </row>
    <row r="507" spans="1:3" x14ac:dyDescent="0.2">
      <c r="A507" t="str">
        <v>Palesa Molefe</v>
      </c>
      <c r="B507" t="str">
        <v>Binders Model 4</v>
      </c>
      <c r="C507" s="6">
        <v>8812.32</v>
      </c>
    </row>
    <row r="508" spans="1:3" x14ac:dyDescent="0.2">
      <c r="A508" t="str">
        <v>Werner Van Der Merwe</v>
      </c>
      <c r="B508" t="str">
        <v>Bookcases Model 2</v>
      </c>
      <c r="C508" s="6">
        <v>8804.07</v>
      </c>
    </row>
    <row r="509" spans="1:3" x14ac:dyDescent="0.2">
      <c r="A509" t="str">
        <v>Anja Molefe</v>
      </c>
      <c r="B509" t="str">
        <v>Bookcases Model 2</v>
      </c>
      <c r="C509" s="6">
        <v>8804.07</v>
      </c>
    </row>
    <row r="510" spans="1:3" x14ac:dyDescent="0.2">
      <c r="A510" t="str">
        <v>Pieter Dlamini</v>
      </c>
      <c r="B510" t="str">
        <v>Bookcases Model 2</v>
      </c>
      <c r="C510" s="6">
        <v>8804.07</v>
      </c>
    </row>
    <row r="511" spans="1:3" x14ac:dyDescent="0.2">
      <c r="A511" t="str">
        <v>Kagiso Van Der Merwe</v>
      </c>
      <c r="B511" t="str">
        <v>Bookcases Model 2</v>
      </c>
      <c r="C511" s="6">
        <v>8804.07</v>
      </c>
    </row>
    <row r="512" spans="1:3" x14ac:dyDescent="0.2">
      <c r="A512" t="str">
        <v>Francois Sithole</v>
      </c>
      <c r="B512" t="str">
        <v>Pens Model 4</v>
      </c>
      <c r="C512" s="6">
        <v>8786.232</v>
      </c>
    </row>
    <row r="513" spans="1:3" x14ac:dyDescent="0.2">
      <c r="A513" t="str">
        <v>Nomvula Mbatha</v>
      </c>
      <c r="B513" t="str">
        <v>Pens Model 4</v>
      </c>
      <c r="C513" s="6">
        <v>8786.232</v>
      </c>
    </row>
    <row r="514" spans="1:3" x14ac:dyDescent="0.2">
      <c r="A514" t="str">
        <v>Riaan Botha</v>
      </c>
      <c r="B514" t="str">
        <v>Paper Model 4</v>
      </c>
      <c r="C514" s="6">
        <v>8779.32</v>
      </c>
    </row>
    <row r="515" spans="1:3" x14ac:dyDescent="0.2">
      <c r="A515" t="str">
        <v>Francois Mokoena</v>
      </c>
      <c r="B515" t="str">
        <v>Paper Model 4</v>
      </c>
      <c r="C515" s="6">
        <v>8779.32</v>
      </c>
    </row>
    <row r="516" spans="1:3" x14ac:dyDescent="0.2">
      <c r="A516" t="str">
        <v>Bongani Molefe</v>
      </c>
      <c r="B516" t="str">
        <v>Paper Model 4</v>
      </c>
      <c r="C516" s="6">
        <v>8779.32</v>
      </c>
    </row>
    <row r="517" spans="1:3" x14ac:dyDescent="0.2">
      <c r="A517" t="str">
        <v>Francois Botha</v>
      </c>
      <c r="B517" t="str">
        <v>Bookcases Model 4</v>
      </c>
      <c r="C517" s="6">
        <v>8718.6059999999998</v>
      </c>
    </row>
    <row r="518" spans="1:3" x14ac:dyDescent="0.2">
      <c r="A518" t="str">
        <v>Nomvula Molefe</v>
      </c>
      <c r="B518" t="str">
        <v>Bookcases Model 4</v>
      </c>
      <c r="C518" s="6">
        <v>8718.6059999999998</v>
      </c>
    </row>
    <row r="519" spans="1:3" x14ac:dyDescent="0.2">
      <c r="A519" t="str">
        <v>Werner Sithole</v>
      </c>
      <c r="B519" t="str">
        <v>Bookcases Model 3</v>
      </c>
      <c r="C519" s="6">
        <v>8711.0399999999991</v>
      </c>
    </row>
    <row r="520" spans="1:3" x14ac:dyDescent="0.2">
      <c r="A520" t="str">
        <v>Anja Pretorius</v>
      </c>
      <c r="B520" t="str">
        <v>Bookcases Model 3</v>
      </c>
      <c r="C520" s="6">
        <v>8711.0399999999991</v>
      </c>
    </row>
    <row r="521" spans="1:3" x14ac:dyDescent="0.2">
      <c r="A521" t="str">
        <v>Palesa Molefe</v>
      </c>
      <c r="B521" t="str">
        <v>Printers Model 1</v>
      </c>
      <c r="C521" s="6">
        <v>8705.2240000000002</v>
      </c>
    </row>
    <row r="522" spans="1:3" x14ac:dyDescent="0.2">
      <c r="A522" t="str">
        <v>Bongani Molefe</v>
      </c>
      <c r="B522" t="str">
        <v>Printers Model 1</v>
      </c>
      <c r="C522" s="6">
        <v>8705.2240000000002</v>
      </c>
    </row>
    <row r="523" spans="1:3" x14ac:dyDescent="0.2">
      <c r="A523" t="str">
        <v>Bongani Le Roux</v>
      </c>
      <c r="B523" t="str">
        <v>Tables Model 2</v>
      </c>
      <c r="C523" s="6">
        <v>8704.9259999999995</v>
      </c>
    </row>
    <row r="524" spans="1:3" x14ac:dyDescent="0.2">
      <c r="A524" t="str">
        <v>Palesa Venter</v>
      </c>
      <c r="B524" t="str">
        <v>Staplers Model 4</v>
      </c>
      <c r="C524" s="6">
        <v>8700</v>
      </c>
    </row>
    <row r="525" spans="1:3" x14ac:dyDescent="0.2">
      <c r="A525" t="str">
        <v>Sipho Le Roux</v>
      </c>
      <c r="B525" t="str">
        <v>Staplers Model 1</v>
      </c>
      <c r="C525" s="6">
        <v>8680.7699999999986</v>
      </c>
    </row>
    <row r="526" spans="1:3" x14ac:dyDescent="0.2">
      <c r="A526" t="str">
        <v>Riaan Joubert</v>
      </c>
      <c r="B526" t="str">
        <v>Staplers Model 1</v>
      </c>
      <c r="C526" s="6">
        <v>8680.7699999999986</v>
      </c>
    </row>
    <row r="527" spans="1:3" x14ac:dyDescent="0.2">
      <c r="A527" t="str">
        <v>Riaan Khumalo</v>
      </c>
      <c r="B527" t="str">
        <v>Staplers Model 1</v>
      </c>
      <c r="C527" s="6">
        <v>8680.7699999999986</v>
      </c>
    </row>
    <row r="528" spans="1:3" x14ac:dyDescent="0.2">
      <c r="A528" t="str">
        <v>Bongani Molefe</v>
      </c>
      <c r="B528" t="str">
        <v>Staplers Model 1</v>
      </c>
      <c r="C528" s="6">
        <v>8680.7699999999986</v>
      </c>
    </row>
    <row r="529" spans="1:3" x14ac:dyDescent="0.2">
      <c r="A529" t="str">
        <v>Pieter Joubert</v>
      </c>
      <c r="B529" t="str">
        <v>Pens Model 4</v>
      </c>
      <c r="C529" s="6">
        <v>8677.76</v>
      </c>
    </row>
    <row r="530" spans="1:3" x14ac:dyDescent="0.2">
      <c r="A530" t="str">
        <v>Anja Botha</v>
      </c>
      <c r="B530" t="str">
        <v>Pens Model 4</v>
      </c>
      <c r="C530" s="6">
        <v>8677.76</v>
      </c>
    </row>
    <row r="531" spans="1:3" x14ac:dyDescent="0.2">
      <c r="A531" t="str">
        <v>Francois Mahlangu</v>
      </c>
      <c r="B531" t="str">
        <v>Pens Model 4</v>
      </c>
      <c r="C531" s="6">
        <v>8677.76</v>
      </c>
    </row>
    <row r="532" spans="1:3" x14ac:dyDescent="0.2">
      <c r="A532" t="str">
        <v>Aisha Khumalo</v>
      </c>
      <c r="B532" t="str">
        <v>Chairs Model 4</v>
      </c>
      <c r="C532" s="6">
        <v>8672.7029999999995</v>
      </c>
    </row>
    <row r="533" spans="1:3" x14ac:dyDescent="0.2">
      <c r="A533" t="str">
        <v>Bongani Khumalo</v>
      </c>
      <c r="B533" t="str">
        <v>Envelopes Model 2</v>
      </c>
      <c r="C533" s="6">
        <v>8660.3099999999977</v>
      </c>
    </row>
    <row r="534" spans="1:3" x14ac:dyDescent="0.2">
      <c r="A534" t="str">
        <v>Anja Van Der Merwe</v>
      </c>
      <c r="B534" t="str">
        <v>Envelopes Model 2</v>
      </c>
      <c r="C534" s="6">
        <v>8660.3099999999977</v>
      </c>
    </row>
    <row r="535" spans="1:3" x14ac:dyDescent="0.2">
      <c r="A535" t="str">
        <v>Chantelle Pretorius</v>
      </c>
      <c r="B535" t="str">
        <v>Binders Model 1</v>
      </c>
      <c r="C535" s="6">
        <v>8650.2000000000007</v>
      </c>
    </row>
    <row r="536" spans="1:3" x14ac:dyDescent="0.2">
      <c r="A536" t="str">
        <v>Francois Van Der Merwe</v>
      </c>
      <c r="B536" t="str">
        <v>Binders Model 1</v>
      </c>
      <c r="C536" s="6">
        <v>8650.2000000000007</v>
      </c>
    </row>
    <row r="537" spans="1:3" x14ac:dyDescent="0.2">
      <c r="A537" t="str">
        <v>Precious Steyn</v>
      </c>
      <c r="B537" t="str">
        <v>Binders Model 1</v>
      </c>
      <c r="C537" s="6">
        <v>8650.2000000000007</v>
      </c>
    </row>
    <row r="538" spans="1:3" x14ac:dyDescent="0.2">
      <c r="A538" t="str">
        <v>Francois Pretorius</v>
      </c>
      <c r="B538" t="str">
        <v>Binders Model 1</v>
      </c>
      <c r="C538" s="6">
        <v>8650.2000000000007</v>
      </c>
    </row>
    <row r="539" spans="1:3" x14ac:dyDescent="0.2">
      <c r="A539" t="str">
        <v>Chantelle Steyn</v>
      </c>
      <c r="B539" t="str">
        <v>Bookcases Model 2</v>
      </c>
      <c r="C539" s="6">
        <v>8643.996000000001</v>
      </c>
    </row>
    <row r="540" spans="1:3" x14ac:dyDescent="0.2">
      <c r="A540" t="str">
        <v>Nomvula Steyn</v>
      </c>
      <c r="B540" t="str">
        <v>Bookcases Model 2</v>
      </c>
      <c r="C540" s="6">
        <v>8643.996000000001</v>
      </c>
    </row>
    <row r="541" spans="1:3" x14ac:dyDescent="0.2">
      <c r="A541" t="str">
        <v>Nomsa Mahlangu</v>
      </c>
      <c r="B541" t="str">
        <v>Staplers Model 2</v>
      </c>
      <c r="C541" s="6">
        <v>8627.7119999999995</v>
      </c>
    </row>
    <row r="542" spans="1:3" x14ac:dyDescent="0.2">
      <c r="A542" t="str">
        <v>Thabo Mbatha</v>
      </c>
      <c r="B542" t="str">
        <v>Monitors Model 3</v>
      </c>
      <c r="C542" s="6">
        <v>8619.7759999999998</v>
      </c>
    </row>
    <row r="543" spans="1:3" x14ac:dyDescent="0.2">
      <c r="A543" t="str">
        <v>Pieter Joubert</v>
      </c>
      <c r="B543" t="str">
        <v>Paper Model 4</v>
      </c>
      <c r="C543" s="6">
        <v>8619.6959999999999</v>
      </c>
    </row>
    <row r="544" spans="1:3" x14ac:dyDescent="0.2">
      <c r="A544" t="str">
        <v>Pieter Steyn</v>
      </c>
      <c r="B544" t="str">
        <v>Paper Model 4</v>
      </c>
      <c r="C544" s="6">
        <v>8619.6959999999999</v>
      </c>
    </row>
    <row r="545" spans="1:3" x14ac:dyDescent="0.2">
      <c r="A545" t="str">
        <v>Riaan Molefe</v>
      </c>
      <c r="B545" t="str">
        <v>Accessories Model 4</v>
      </c>
      <c r="C545" s="6">
        <v>8611.4434999999994</v>
      </c>
    </row>
    <row r="546" spans="1:3" x14ac:dyDescent="0.2">
      <c r="A546" t="str">
        <v>Palesa Khumalo</v>
      </c>
      <c r="B546" t="str">
        <v>Desks Model 3</v>
      </c>
      <c r="C546" s="6">
        <v>8606.51</v>
      </c>
    </row>
    <row r="547" spans="1:3" x14ac:dyDescent="0.2">
      <c r="A547" t="str">
        <v>Sipho Mahlangu</v>
      </c>
      <c r="B547" t="str">
        <v>Desks Model 3</v>
      </c>
      <c r="C547" s="6">
        <v>8606.51</v>
      </c>
    </row>
    <row r="548" spans="1:3" x14ac:dyDescent="0.2">
      <c r="A548" t="str">
        <v>Anja Dlamini</v>
      </c>
      <c r="B548" t="str">
        <v>Envelopes Model 4</v>
      </c>
      <c r="C548" s="6">
        <v>8591.1840000000011</v>
      </c>
    </row>
    <row r="549" spans="1:3" x14ac:dyDescent="0.2">
      <c r="A549" t="str">
        <v>Anja Van Der Merwe</v>
      </c>
      <c r="B549" t="str">
        <v>Tables Model 1</v>
      </c>
      <c r="C549" s="6">
        <v>8587.44</v>
      </c>
    </row>
    <row r="550" spans="1:3" x14ac:dyDescent="0.2">
      <c r="A550" t="str">
        <v>Nomsa Sithole</v>
      </c>
      <c r="B550" t="str">
        <v>Tables Model 1</v>
      </c>
      <c r="C550" s="6">
        <v>8587.44</v>
      </c>
    </row>
    <row r="551" spans="1:3" x14ac:dyDescent="0.2">
      <c r="A551" t="str">
        <v>Zanele Dlamini</v>
      </c>
      <c r="B551" t="str">
        <v>Tables Model 1</v>
      </c>
      <c r="C551" s="6">
        <v>8587.44</v>
      </c>
    </row>
    <row r="552" spans="1:3" x14ac:dyDescent="0.2">
      <c r="A552" t="str">
        <v>Francois Pretorius</v>
      </c>
      <c r="B552" t="str">
        <v>Tables Model 1</v>
      </c>
      <c r="C552" s="6">
        <v>8587.44</v>
      </c>
    </row>
    <row r="553" spans="1:3" x14ac:dyDescent="0.2">
      <c r="A553" t="str">
        <v>Nomsa Molefe</v>
      </c>
      <c r="B553" t="str">
        <v>Tables Model 4</v>
      </c>
      <c r="C553" s="6">
        <v>8585.34</v>
      </c>
    </row>
    <row r="554" spans="1:3" x14ac:dyDescent="0.2">
      <c r="A554" t="str">
        <v>Chantelle Khumalo</v>
      </c>
      <c r="B554" t="str">
        <v>Laptops Model 3</v>
      </c>
      <c r="C554" s="6">
        <v>8559.8145000000004</v>
      </c>
    </row>
    <row r="555" spans="1:3" x14ac:dyDescent="0.2">
      <c r="A555" t="str">
        <v>Precious Botha</v>
      </c>
      <c r="B555" t="str">
        <v>Laptops Model 1</v>
      </c>
      <c r="C555" s="6">
        <v>8558.8799999999992</v>
      </c>
    </row>
    <row r="556" spans="1:3" x14ac:dyDescent="0.2">
      <c r="A556" t="str">
        <v>Francois Van Der Merwe</v>
      </c>
      <c r="B556" t="str">
        <v>Laptops Model 1</v>
      </c>
      <c r="C556" s="6">
        <v>8558.8799999999992</v>
      </c>
    </row>
    <row r="557" spans="1:3" x14ac:dyDescent="0.2">
      <c r="A557" t="str">
        <v>Nomsa Molefe</v>
      </c>
      <c r="B557" t="str">
        <v>Chairs Model 3</v>
      </c>
      <c r="C557" s="6">
        <v>8543.4880000000012</v>
      </c>
    </row>
    <row r="558" spans="1:3" x14ac:dyDescent="0.2">
      <c r="A558" t="str">
        <v>Chantelle Mahlangu</v>
      </c>
      <c r="B558" t="str">
        <v>Accessories Model 1</v>
      </c>
      <c r="C558" s="6">
        <v>8515.44</v>
      </c>
    </row>
    <row r="559" spans="1:3" x14ac:dyDescent="0.2">
      <c r="A559" t="str">
        <v>Anja Dlamini</v>
      </c>
      <c r="B559" t="str">
        <v>Accessories Model 1</v>
      </c>
      <c r="C559" s="6">
        <v>8515.44</v>
      </c>
    </row>
    <row r="560" spans="1:3" x14ac:dyDescent="0.2">
      <c r="A560" t="str">
        <v>Anja Mahlangu</v>
      </c>
      <c r="B560" t="str">
        <v>Accessories Model 1</v>
      </c>
      <c r="C560" s="6">
        <v>8515.44</v>
      </c>
    </row>
    <row r="561" spans="1:3" x14ac:dyDescent="0.2">
      <c r="A561" t="str">
        <v>Johan Fourie</v>
      </c>
      <c r="B561" t="str">
        <v>Binders Model 2</v>
      </c>
      <c r="C561" s="6">
        <v>8514.880000000001</v>
      </c>
    </row>
    <row r="562" spans="1:3" x14ac:dyDescent="0.2">
      <c r="A562" t="str">
        <v>Anja Pretorius</v>
      </c>
      <c r="B562" t="str">
        <v>Binders Model 2</v>
      </c>
      <c r="C562" s="6">
        <v>8514.880000000001</v>
      </c>
    </row>
    <row r="563" spans="1:3" x14ac:dyDescent="0.2">
      <c r="A563" t="str">
        <v>Francois Van Der Merwe</v>
      </c>
      <c r="B563" t="str">
        <v>Laptops Model 3</v>
      </c>
      <c r="C563" s="6">
        <v>8503.8680000000004</v>
      </c>
    </row>
    <row r="564" spans="1:3" x14ac:dyDescent="0.2">
      <c r="A564" t="str">
        <v>Johan Ndlovu</v>
      </c>
      <c r="B564" t="str">
        <v>Chairs Model 4</v>
      </c>
      <c r="C564" s="6">
        <v>8502.65</v>
      </c>
    </row>
    <row r="565" spans="1:3" x14ac:dyDescent="0.2">
      <c r="A565" t="str">
        <v>Elmarie Mbatha</v>
      </c>
      <c r="B565" t="str">
        <v>Chairs Model 4</v>
      </c>
      <c r="C565" s="6">
        <v>8502.65</v>
      </c>
    </row>
    <row r="566" spans="1:3" x14ac:dyDescent="0.2">
      <c r="A566" t="str">
        <v>Palesa Khumalo</v>
      </c>
      <c r="B566" t="str">
        <v>Chairs Model 4</v>
      </c>
      <c r="C566" s="6">
        <v>8502.65</v>
      </c>
    </row>
    <row r="567" spans="1:3" x14ac:dyDescent="0.2">
      <c r="A567" t="str">
        <v>Nomsa Ndlovu</v>
      </c>
      <c r="B567" t="str">
        <v>Chairs Model 4</v>
      </c>
      <c r="C567" s="6">
        <v>8502.65</v>
      </c>
    </row>
    <row r="568" spans="1:3" x14ac:dyDescent="0.2">
      <c r="A568" t="str">
        <v>Johan Pretorius</v>
      </c>
      <c r="B568" t="str">
        <v>Pens Model 3</v>
      </c>
      <c r="C568" s="6">
        <v>8498.7899999999991</v>
      </c>
    </row>
    <row r="569" spans="1:3" x14ac:dyDescent="0.2">
      <c r="A569" t="str">
        <v>Riaan Kruger</v>
      </c>
      <c r="B569" t="str">
        <v>Pens Model 3</v>
      </c>
      <c r="C569" s="6">
        <v>8498.7899999999991</v>
      </c>
    </row>
    <row r="570" spans="1:3" x14ac:dyDescent="0.2">
      <c r="A570" t="str">
        <v>Pieter Steyn</v>
      </c>
      <c r="B570" t="str">
        <v>Pens Model 3</v>
      </c>
      <c r="C570" s="6">
        <v>8498.7899999999991</v>
      </c>
    </row>
    <row r="571" spans="1:3" x14ac:dyDescent="0.2">
      <c r="A571" t="str">
        <v>Nomsa Pretorius</v>
      </c>
      <c r="B571" t="str">
        <v>Pens Model 3</v>
      </c>
      <c r="C571" s="6">
        <v>8498.7899999999991</v>
      </c>
    </row>
    <row r="572" spans="1:3" x14ac:dyDescent="0.2">
      <c r="A572" t="str">
        <v>Precious Ndlovu</v>
      </c>
      <c r="B572" t="str">
        <v>Desks Model 1</v>
      </c>
      <c r="C572" s="6">
        <v>8498.2440000000006</v>
      </c>
    </row>
    <row r="573" spans="1:3" x14ac:dyDescent="0.2">
      <c r="A573" t="str">
        <v>Pieter Mahlangu</v>
      </c>
      <c r="B573" t="str">
        <v>Desks Model 1</v>
      </c>
      <c r="C573" s="6">
        <v>8498.2440000000006</v>
      </c>
    </row>
    <row r="574" spans="1:3" x14ac:dyDescent="0.2">
      <c r="A574" t="str">
        <v>Elmarie Pretorius</v>
      </c>
      <c r="B574" t="str">
        <v>Desks Model 1</v>
      </c>
      <c r="C574" s="6">
        <v>8498.2440000000006</v>
      </c>
    </row>
    <row r="575" spans="1:3" x14ac:dyDescent="0.2">
      <c r="A575" t="str">
        <v>Zanele Dlamini</v>
      </c>
      <c r="B575" t="str">
        <v>Envelopes Model 2</v>
      </c>
      <c r="C575" s="6">
        <v>8490.5</v>
      </c>
    </row>
    <row r="576" spans="1:3" x14ac:dyDescent="0.2">
      <c r="A576" t="str">
        <v>Kagiso Khumalo</v>
      </c>
      <c r="B576" t="str">
        <v>Envelopes Model 2</v>
      </c>
      <c r="C576" s="6">
        <v>8490.5</v>
      </c>
    </row>
    <row r="577" spans="1:3" x14ac:dyDescent="0.2">
      <c r="A577" t="str">
        <v>Johan Van Der Merwe</v>
      </c>
      <c r="B577" t="str">
        <v>Accessories Model 3</v>
      </c>
      <c r="C577" s="6">
        <v>8466.59</v>
      </c>
    </row>
    <row r="578" spans="1:3" x14ac:dyDescent="0.2">
      <c r="A578" t="str">
        <v>Precious Venter</v>
      </c>
      <c r="B578" t="str">
        <v>Accessories Model 3</v>
      </c>
      <c r="C578" s="6">
        <v>8466.59</v>
      </c>
    </row>
    <row r="579" spans="1:3" x14ac:dyDescent="0.2">
      <c r="A579" t="str">
        <v>Nomvula Botha</v>
      </c>
      <c r="B579" t="str">
        <v>Desks Model 4</v>
      </c>
      <c r="C579" s="6">
        <v>8466.57</v>
      </c>
    </row>
    <row r="580" spans="1:3" x14ac:dyDescent="0.2">
      <c r="A580" t="str">
        <v>Precious Botha</v>
      </c>
      <c r="B580" t="str">
        <v>Desks Model 4</v>
      </c>
      <c r="C580" s="6">
        <v>8466.57</v>
      </c>
    </row>
    <row r="581" spans="1:3" x14ac:dyDescent="0.2">
      <c r="A581" t="str">
        <v>Precious Steyn</v>
      </c>
      <c r="B581" t="str">
        <v>Desks Model 4</v>
      </c>
      <c r="C581" s="6">
        <v>8466.57</v>
      </c>
    </row>
    <row r="582" spans="1:3" x14ac:dyDescent="0.2">
      <c r="A582" t="str">
        <v>Kagiso Khumalo</v>
      </c>
      <c r="B582" t="str">
        <v>Desks Model 4</v>
      </c>
      <c r="C582" s="6">
        <v>8466.57</v>
      </c>
    </row>
    <row r="583" spans="1:3" x14ac:dyDescent="0.2">
      <c r="A583" t="str">
        <v>Johan Van Der Merwe</v>
      </c>
      <c r="B583" t="str">
        <v>Desks Model 4</v>
      </c>
      <c r="C583" s="6">
        <v>8466.57</v>
      </c>
    </row>
    <row r="584" spans="1:3" x14ac:dyDescent="0.2">
      <c r="A584" t="str">
        <v>Pieter Khumalo</v>
      </c>
      <c r="B584" t="str">
        <v>Desks Model 3</v>
      </c>
      <c r="C584" s="6">
        <v>8450.0280000000002</v>
      </c>
    </row>
    <row r="585" spans="1:3" x14ac:dyDescent="0.2">
      <c r="A585" t="str">
        <v>Francois Mahlangu</v>
      </c>
      <c r="B585" t="str">
        <v>Binders Model 4</v>
      </c>
      <c r="C585" s="6">
        <v>8426.7810000000009</v>
      </c>
    </row>
    <row r="586" spans="1:3" x14ac:dyDescent="0.2">
      <c r="A586" t="str">
        <v>Riaan Khumalo</v>
      </c>
      <c r="B586" t="str">
        <v>Binders Model 4</v>
      </c>
      <c r="C586" s="6">
        <v>8426.7810000000009</v>
      </c>
    </row>
    <row r="587" spans="1:3" x14ac:dyDescent="0.2">
      <c r="A587" t="str">
        <v>Nomvula Mokoena</v>
      </c>
      <c r="B587" t="str">
        <v>Pens Model 1</v>
      </c>
      <c r="C587" s="6">
        <v>8418.6720000000005</v>
      </c>
    </row>
    <row r="588" spans="1:3" x14ac:dyDescent="0.2">
      <c r="A588" t="str">
        <v>Nomvula Mahlangu</v>
      </c>
      <c r="B588" t="str">
        <v>Pens Model 1</v>
      </c>
      <c r="C588" s="6">
        <v>8418.6720000000005</v>
      </c>
    </row>
    <row r="589" spans="1:3" x14ac:dyDescent="0.2">
      <c r="A589" t="str">
        <v>Nomvula Le Roux</v>
      </c>
      <c r="B589" t="str">
        <v>Tables Model 1</v>
      </c>
      <c r="C589" s="6">
        <v>8396.6080000000002</v>
      </c>
    </row>
    <row r="590" spans="1:3" x14ac:dyDescent="0.2">
      <c r="A590" t="str">
        <v>Precious Steyn</v>
      </c>
      <c r="B590" t="str">
        <v>Tables Model 1</v>
      </c>
      <c r="C590" s="6">
        <v>8396.6080000000002</v>
      </c>
    </row>
    <row r="591" spans="1:3" x14ac:dyDescent="0.2">
      <c r="A591" t="str">
        <v>Nomvula Mahlangu</v>
      </c>
      <c r="B591" t="str">
        <v>Monitors Model 1</v>
      </c>
      <c r="C591" s="6">
        <v>8392.0319999999992</v>
      </c>
    </row>
    <row r="592" spans="1:3" x14ac:dyDescent="0.2">
      <c r="A592" t="str">
        <v>Precious Venter</v>
      </c>
      <c r="B592" t="str">
        <v>Monitors Model 1</v>
      </c>
      <c r="C592" s="6">
        <v>8392.0319999999992</v>
      </c>
    </row>
    <row r="593" spans="1:3" x14ac:dyDescent="0.2">
      <c r="A593" t="str">
        <v>Francois Botha</v>
      </c>
      <c r="B593" t="str">
        <v>Monitors Model 3</v>
      </c>
      <c r="C593" s="6">
        <v>8374.8960000000006</v>
      </c>
    </row>
    <row r="594" spans="1:3" x14ac:dyDescent="0.2">
      <c r="A594" t="str">
        <v>Lerato Khumalo</v>
      </c>
      <c r="B594" t="str">
        <v>Binders Model 4</v>
      </c>
      <c r="C594" s="6">
        <v>8371.7039999999997</v>
      </c>
    </row>
    <row r="595" spans="1:3" x14ac:dyDescent="0.2">
      <c r="A595" t="str">
        <v>Francois Khumalo</v>
      </c>
      <c r="B595" t="str">
        <v>Binders Model 2</v>
      </c>
      <c r="C595" s="6">
        <v>8360.0640000000003</v>
      </c>
    </row>
    <row r="596" spans="1:3" x14ac:dyDescent="0.2">
      <c r="A596" t="str">
        <v>Kagiso Le Roux</v>
      </c>
      <c r="B596" t="str">
        <v>Desks Model 1</v>
      </c>
      <c r="C596" s="6">
        <v>8349.152</v>
      </c>
    </row>
    <row r="597" spans="1:3" x14ac:dyDescent="0.2">
      <c r="A597" t="str">
        <v>Kagiso Fourie</v>
      </c>
      <c r="B597" t="str">
        <v>Bookcases Model 1</v>
      </c>
      <c r="C597" s="6">
        <v>8341.5419999999995</v>
      </c>
    </row>
    <row r="598" spans="1:3" x14ac:dyDescent="0.2">
      <c r="A598" t="str">
        <v>Werner Molefe</v>
      </c>
      <c r="B598" t="str">
        <v>Monitors Model 3</v>
      </c>
      <c r="C598" s="6">
        <v>8325.92</v>
      </c>
    </row>
    <row r="599" spans="1:3" x14ac:dyDescent="0.2">
      <c r="A599" t="str">
        <v>Precious Steyn</v>
      </c>
      <c r="B599" t="str">
        <v>Accessories Model 3</v>
      </c>
      <c r="C599" s="6">
        <v>8312.652</v>
      </c>
    </row>
    <row r="600" spans="1:3" x14ac:dyDescent="0.2">
      <c r="A600" t="str">
        <v>Palesa Molefe</v>
      </c>
      <c r="B600" t="str">
        <v>Accessories Model 3</v>
      </c>
      <c r="C600" s="6">
        <v>8312.652</v>
      </c>
    </row>
    <row r="601" spans="1:3" x14ac:dyDescent="0.2">
      <c r="A601" t="str">
        <v>Francois Pretorius</v>
      </c>
      <c r="B601" t="str">
        <v>Pens Model 3</v>
      </c>
      <c r="C601" s="6">
        <v>8309.9279999999999</v>
      </c>
    </row>
    <row r="602" spans="1:3" x14ac:dyDescent="0.2">
      <c r="A602" t="str">
        <v>Lerato Molefe</v>
      </c>
      <c r="B602" t="str">
        <v>Pens Model 3</v>
      </c>
      <c r="C602" s="6">
        <v>8309.9279999999999</v>
      </c>
    </row>
    <row r="603" spans="1:3" x14ac:dyDescent="0.2">
      <c r="A603" t="str">
        <v>Deon Joubert</v>
      </c>
      <c r="B603" t="str">
        <v>Binders Model 1</v>
      </c>
      <c r="C603" s="6">
        <v>8304.1920000000009</v>
      </c>
    </row>
    <row r="604" spans="1:3" x14ac:dyDescent="0.2">
      <c r="A604" t="str">
        <v>Johan Van Der Merwe</v>
      </c>
      <c r="B604" t="str">
        <v>Accessories Model 4</v>
      </c>
      <c r="C604" s="6">
        <v>8289.09</v>
      </c>
    </row>
    <row r="605" spans="1:3" x14ac:dyDescent="0.2">
      <c r="A605" t="str">
        <v>Werner Van Der Merwe</v>
      </c>
      <c r="B605" t="str">
        <v>Accessories Model 4</v>
      </c>
      <c r="C605" s="6">
        <v>8289.09</v>
      </c>
    </row>
    <row r="606" spans="1:3" x14ac:dyDescent="0.2">
      <c r="A606" t="str">
        <v>Werner Sithole</v>
      </c>
      <c r="B606" t="str">
        <v>Monitors Model 4</v>
      </c>
      <c r="C606" s="6">
        <v>8279.64</v>
      </c>
    </row>
    <row r="607" spans="1:3" x14ac:dyDescent="0.2">
      <c r="A607" t="str">
        <v>Nomsa Mahlangu</v>
      </c>
      <c r="B607" t="str">
        <v>Monitors Model 4</v>
      </c>
      <c r="C607" s="6">
        <v>8279.64</v>
      </c>
    </row>
    <row r="608" spans="1:3" x14ac:dyDescent="0.2">
      <c r="A608" t="str">
        <v>Elmarie Mbatha</v>
      </c>
      <c r="B608" t="str">
        <v>Monitors Model 4</v>
      </c>
      <c r="C608" s="6">
        <v>8279.64</v>
      </c>
    </row>
    <row r="609" spans="1:3" x14ac:dyDescent="0.2">
      <c r="A609" t="str">
        <v>Thabo Mbatha</v>
      </c>
      <c r="B609" t="str">
        <v>Bookcases Model 4</v>
      </c>
      <c r="C609" s="6">
        <v>8259.732</v>
      </c>
    </row>
    <row r="610" spans="1:3" x14ac:dyDescent="0.2">
      <c r="A610" t="str">
        <v>Nomsa Pretorius</v>
      </c>
      <c r="B610" t="str">
        <v>Tables Model 2</v>
      </c>
      <c r="C610" s="6">
        <v>8246.7720000000008</v>
      </c>
    </row>
    <row r="611" spans="1:3" x14ac:dyDescent="0.2">
      <c r="A611" t="str">
        <v>Anja Botha</v>
      </c>
      <c r="B611" t="str">
        <v>Tables Model 2</v>
      </c>
      <c r="C611" s="6">
        <v>8246.7720000000008</v>
      </c>
    </row>
    <row r="612" spans="1:3" x14ac:dyDescent="0.2">
      <c r="A612" t="str">
        <v>Werner Sithole</v>
      </c>
      <c r="B612" t="str">
        <v>Pens Model 4</v>
      </c>
      <c r="C612" s="6">
        <v>8243.8719999999994</v>
      </c>
    </row>
    <row r="613" spans="1:3" x14ac:dyDescent="0.2">
      <c r="A613" t="str">
        <v>Kagiso Van Der Merwe</v>
      </c>
      <c r="B613" t="str">
        <v>Pens Model 4</v>
      </c>
      <c r="C613" s="6">
        <v>8243.8719999999994</v>
      </c>
    </row>
    <row r="614" spans="1:3" x14ac:dyDescent="0.2">
      <c r="A614" t="str">
        <v>Precious Ndlovu</v>
      </c>
      <c r="B614" t="str">
        <v>Pens Model 4</v>
      </c>
      <c r="C614" s="6">
        <v>8243.8719999999994</v>
      </c>
    </row>
    <row r="615" spans="1:3" x14ac:dyDescent="0.2">
      <c r="A615" t="str">
        <v>Riaan Kruger</v>
      </c>
      <c r="B615" t="str">
        <v>Bookcases Model 1</v>
      </c>
      <c r="C615" s="6">
        <v>8238.56</v>
      </c>
    </row>
    <row r="616" spans="1:3" x14ac:dyDescent="0.2">
      <c r="A616" t="str">
        <v>Thabo Mbatha</v>
      </c>
      <c r="B616" t="str">
        <v>Bookcases Model 1</v>
      </c>
      <c r="C616" s="6">
        <v>8238.56</v>
      </c>
    </row>
    <row r="617" spans="1:3" x14ac:dyDescent="0.2">
      <c r="A617" t="str">
        <v>Chantelle Steyn</v>
      </c>
      <c r="B617" t="str">
        <v>Bookcases Model 1</v>
      </c>
      <c r="C617" s="6">
        <v>8238.56</v>
      </c>
    </row>
    <row r="618" spans="1:3" x14ac:dyDescent="0.2">
      <c r="A618" t="str">
        <v>Nomvula Botha</v>
      </c>
      <c r="B618" t="str">
        <v>Bookcases Model 1</v>
      </c>
      <c r="C618" s="6">
        <v>8238.56</v>
      </c>
    </row>
    <row r="619" spans="1:3" x14ac:dyDescent="0.2">
      <c r="A619" t="str">
        <v>Nomvula Van Der Merwe</v>
      </c>
      <c r="B619" t="str">
        <v>Binders Model 1</v>
      </c>
      <c r="C619" s="6">
        <v>8217.69</v>
      </c>
    </row>
    <row r="620" spans="1:3" x14ac:dyDescent="0.2">
      <c r="A620" t="str">
        <v>Nomvula Le Roux</v>
      </c>
      <c r="B620" t="str">
        <v>Binders Model 1</v>
      </c>
      <c r="C620" s="6">
        <v>8217.69</v>
      </c>
    </row>
    <row r="621" spans="1:3" x14ac:dyDescent="0.2">
      <c r="A621" t="str">
        <v>Bongani Khumalo</v>
      </c>
      <c r="B621" t="str">
        <v>Paper Model 2</v>
      </c>
      <c r="C621" s="6">
        <v>8206.5150000000012</v>
      </c>
    </row>
    <row r="622" spans="1:3" x14ac:dyDescent="0.2">
      <c r="A622" t="str">
        <v>Lerato Botha</v>
      </c>
      <c r="B622" t="str">
        <v>Printers Model 1</v>
      </c>
      <c r="C622" s="6">
        <v>8193.152</v>
      </c>
    </row>
    <row r="623" spans="1:3" x14ac:dyDescent="0.2">
      <c r="A623" t="str">
        <v>Francois Mahlangu</v>
      </c>
      <c r="B623" t="str">
        <v>Pens Model 1</v>
      </c>
      <c r="C623" s="6">
        <v>8184.82</v>
      </c>
    </row>
    <row r="624" spans="1:3" x14ac:dyDescent="0.2">
      <c r="A624" t="str">
        <v>Deon Dlamini</v>
      </c>
      <c r="B624" t="str">
        <v>Pens Model 1</v>
      </c>
      <c r="C624" s="6">
        <v>8184.82</v>
      </c>
    </row>
    <row r="625" spans="1:3" x14ac:dyDescent="0.2">
      <c r="A625" t="str">
        <v>Anja Mahlangu</v>
      </c>
      <c r="B625" t="str">
        <v>Pens Model 1</v>
      </c>
      <c r="C625" s="6">
        <v>8184.82</v>
      </c>
    </row>
    <row r="626" spans="1:3" x14ac:dyDescent="0.2">
      <c r="A626" t="str">
        <v>Kagiso Fourie</v>
      </c>
      <c r="B626" t="str">
        <v>Envelopes Model 4</v>
      </c>
      <c r="C626" s="6">
        <v>8182.08</v>
      </c>
    </row>
    <row r="627" spans="1:3" x14ac:dyDescent="0.2">
      <c r="A627" t="str">
        <v>Lerato Molefe</v>
      </c>
      <c r="B627" t="str">
        <v>Envelopes Model 4</v>
      </c>
      <c r="C627" s="6">
        <v>8182.08</v>
      </c>
    </row>
    <row r="628" spans="1:3" x14ac:dyDescent="0.2">
      <c r="A628" t="str">
        <v>Nomsa Molefe</v>
      </c>
      <c r="B628" t="str">
        <v>Envelopes Model 4</v>
      </c>
      <c r="C628" s="6">
        <v>8182.08</v>
      </c>
    </row>
    <row r="629" spans="1:3" x14ac:dyDescent="0.2">
      <c r="A629" t="str">
        <v>Nomvula Le Roux</v>
      </c>
      <c r="B629" t="str">
        <v>Chairs Model 4</v>
      </c>
      <c r="C629" s="6">
        <v>8162.5440000000008</v>
      </c>
    </row>
    <row r="630" spans="1:3" x14ac:dyDescent="0.2">
      <c r="A630" t="str">
        <v>Johan Van Der Merwe</v>
      </c>
      <c r="B630" t="str">
        <v>Monitors Model 1</v>
      </c>
      <c r="C630" s="6">
        <v>8158.92</v>
      </c>
    </row>
    <row r="631" spans="1:3" x14ac:dyDescent="0.2">
      <c r="A631" t="str">
        <v>Sipho Le Roux</v>
      </c>
      <c r="B631" t="str">
        <v>Monitors Model 1</v>
      </c>
      <c r="C631" s="6">
        <v>8158.92</v>
      </c>
    </row>
    <row r="632" spans="1:3" x14ac:dyDescent="0.2">
      <c r="A632" t="str">
        <v>Pieter Dlamini</v>
      </c>
      <c r="B632" t="str">
        <v>Monitors Model 1</v>
      </c>
      <c r="C632" s="6">
        <v>8158.92</v>
      </c>
    </row>
    <row r="633" spans="1:3" x14ac:dyDescent="0.2">
      <c r="A633" t="str">
        <v>Anja Pretorius</v>
      </c>
      <c r="B633" t="str">
        <v>Bookcases Model 4</v>
      </c>
      <c r="C633" s="6">
        <v>8157.76</v>
      </c>
    </row>
    <row r="634" spans="1:3" x14ac:dyDescent="0.2">
      <c r="A634" t="str">
        <v>Elmarie Molefe</v>
      </c>
      <c r="B634" t="str">
        <v>Bookcases Model 4</v>
      </c>
      <c r="C634" s="6">
        <v>8157.76</v>
      </c>
    </row>
    <row r="635" spans="1:3" x14ac:dyDescent="0.2">
      <c r="A635" t="str">
        <v>Chantelle Steyn</v>
      </c>
      <c r="B635" t="str">
        <v>Staplers Model 4</v>
      </c>
      <c r="C635" s="6">
        <v>8156.25</v>
      </c>
    </row>
    <row r="636" spans="1:3" x14ac:dyDescent="0.2">
      <c r="A636" t="str">
        <v>Nomvula Mahlangu</v>
      </c>
      <c r="B636" t="str">
        <v>Staplers Model 4</v>
      </c>
      <c r="C636" s="6">
        <v>8156.25</v>
      </c>
    </row>
    <row r="637" spans="1:3" x14ac:dyDescent="0.2">
      <c r="A637" t="str">
        <v>Sipho Molefe</v>
      </c>
      <c r="B637" t="str">
        <v>Staplers Model 4</v>
      </c>
      <c r="C637" s="6">
        <v>8156.25</v>
      </c>
    </row>
    <row r="638" spans="1:3" x14ac:dyDescent="0.2">
      <c r="A638" t="str">
        <v>Werner Molefe</v>
      </c>
      <c r="B638" t="str">
        <v>Staplers Model 4</v>
      </c>
      <c r="C638" s="6">
        <v>8156.25</v>
      </c>
    </row>
    <row r="639" spans="1:3" x14ac:dyDescent="0.2">
      <c r="A639" t="str">
        <v>Chantelle Kruger</v>
      </c>
      <c r="B639" t="str">
        <v>Staplers Model 4</v>
      </c>
      <c r="C639" s="6">
        <v>8156.25</v>
      </c>
    </row>
    <row r="640" spans="1:3" x14ac:dyDescent="0.2">
      <c r="A640" t="str">
        <v>Anja Mahlangu</v>
      </c>
      <c r="B640" t="str">
        <v>Envelopes Model 2</v>
      </c>
      <c r="C640" s="6">
        <v>8150.8799999999992</v>
      </c>
    </row>
    <row r="641" spans="1:3" x14ac:dyDescent="0.2">
      <c r="A641" t="str">
        <v>Nomsa Molefe</v>
      </c>
      <c r="B641" t="str">
        <v>Tables Model 2</v>
      </c>
      <c r="C641" s="6">
        <v>8144.96</v>
      </c>
    </row>
    <row r="642" spans="1:3" x14ac:dyDescent="0.2">
      <c r="A642" t="str">
        <v>Nomvula Mbatha</v>
      </c>
      <c r="B642" t="str">
        <v>Tables Model 2</v>
      </c>
      <c r="C642" s="6">
        <v>8144.96</v>
      </c>
    </row>
    <row r="643" spans="1:3" x14ac:dyDescent="0.2">
      <c r="A643" t="str">
        <v>Kagiso Fourie</v>
      </c>
      <c r="B643" t="str">
        <v>Paper Model 4</v>
      </c>
      <c r="C643" s="6">
        <v>8140.8240000000005</v>
      </c>
    </row>
    <row r="644" spans="1:3" x14ac:dyDescent="0.2">
      <c r="A644" t="str">
        <v>Lerato Mbatha</v>
      </c>
      <c r="B644" t="str">
        <v>Envelopes Model 4</v>
      </c>
      <c r="C644" s="6">
        <v>8113.8959999999997</v>
      </c>
    </row>
    <row r="645" spans="1:3" x14ac:dyDescent="0.2">
      <c r="A645" t="str">
        <v>Kagiso Van Der Merwe</v>
      </c>
      <c r="B645" t="str">
        <v>Envelopes Model 4</v>
      </c>
      <c r="C645" s="6">
        <v>8113.8959999999997</v>
      </c>
    </row>
    <row r="646" spans="1:3" x14ac:dyDescent="0.2">
      <c r="A646" t="str">
        <v>Kagiso Pretorius</v>
      </c>
      <c r="B646" t="str">
        <v>Tables Model 1</v>
      </c>
      <c r="C646" s="6">
        <v>8110.36</v>
      </c>
    </row>
    <row r="647" spans="1:3" x14ac:dyDescent="0.2">
      <c r="A647" t="str">
        <v>Bongani Sithole</v>
      </c>
      <c r="B647" t="str">
        <v>Paper Model 2</v>
      </c>
      <c r="C647" s="6">
        <v>8105.2</v>
      </c>
    </row>
    <row r="648" spans="1:3" x14ac:dyDescent="0.2">
      <c r="A648" t="str">
        <v>Anja Pretorius</v>
      </c>
      <c r="B648" t="str">
        <v>Paper Model 2</v>
      </c>
      <c r="C648" s="6">
        <v>8105.2</v>
      </c>
    </row>
    <row r="649" spans="1:3" x14ac:dyDescent="0.2">
      <c r="A649" t="str">
        <v>Werner Joubert</v>
      </c>
      <c r="B649" t="str">
        <v>Accessories Model 4</v>
      </c>
      <c r="C649" s="6">
        <v>8104.8880000000008</v>
      </c>
    </row>
    <row r="650" spans="1:3" x14ac:dyDescent="0.2">
      <c r="A650" t="str">
        <v>Francois Mokoena</v>
      </c>
      <c r="B650" t="str">
        <v>Accessories Model 1</v>
      </c>
      <c r="C650" s="6">
        <v>8089.6679999999997</v>
      </c>
    </row>
    <row r="651" spans="1:3" x14ac:dyDescent="0.2">
      <c r="A651" t="str">
        <v>Bongani Le Roux</v>
      </c>
      <c r="B651" t="str">
        <v>Binders Model 2</v>
      </c>
      <c r="C651" s="6">
        <v>8089.1360000000004</v>
      </c>
    </row>
    <row r="652" spans="1:3" x14ac:dyDescent="0.2">
      <c r="A652" t="str">
        <v>Riaan Joubert</v>
      </c>
      <c r="B652" t="str">
        <v>Staplers Model 2</v>
      </c>
      <c r="C652" s="6">
        <v>8088.48</v>
      </c>
    </row>
    <row r="653" spans="1:3" x14ac:dyDescent="0.2">
      <c r="A653" t="str">
        <v>Kagiso Van Der Merwe</v>
      </c>
      <c r="B653" t="str">
        <v>Chairs Model 4</v>
      </c>
      <c r="C653" s="6">
        <v>8077.517499999999</v>
      </c>
    </row>
    <row r="654" spans="1:3" x14ac:dyDescent="0.2">
      <c r="A654" t="str">
        <v>Francois Mahlangu</v>
      </c>
      <c r="B654" t="str">
        <v>Pens Model 3</v>
      </c>
      <c r="C654" s="6">
        <v>8073.8504999999986</v>
      </c>
    </row>
    <row r="655" spans="1:3" x14ac:dyDescent="0.2">
      <c r="A655" t="str">
        <v>Precious Botha</v>
      </c>
      <c r="B655" t="str">
        <v>Envelopes Model 2</v>
      </c>
      <c r="C655" s="6">
        <v>8065.9749999999995</v>
      </c>
    </row>
    <row r="656" spans="1:3" x14ac:dyDescent="0.2">
      <c r="A656" t="str">
        <v>Johan Van Der Merwe</v>
      </c>
      <c r="B656" t="str">
        <v>Printers Model 1</v>
      </c>
      <c r="C656" s="6">
        <v>8065.134</v>
      </c>
    </row>
    <row r="657" spans="1:3" x14ac:dyDescent="0.2">
      <c r="A657" t="str">
        <v>Francois Fourie</v>
      </c>
      <c r="B657" t="str">
        <v>Printers Model 1</v>
      </c>
      <c r="C657" s="6">
        <v>8065.134</v>
      </c>
    </row>
    <row r="658" spans="1:3" x14ac:dyDescent="0.2">
      <c r="A658" t="str">
        <v>Lerato Botha</v>
      </c>
      <c r="B658" t="str">
        <v>Laptops Model 3</v>
      </c>
      <c r="C658" s="6">
        <v>8056.2960000000012</v>
      </c>
    </row>
    <row r="659" spans="1:3" x14ac:dyDescent="0.2">
      <c r="A659" t="str">
        <v>Nomsa Coetzee</v>
      </c>
      <c r="B659" t="str">
        <v>Laptops Model 3</v>
      </c>
      <c r="C659" s="6">
        <v>8056.2960000000003</v>
      </c>
    </row>
    <row r="660" spans="1:3" x14ac:dyDescent="0.2">
      <c r="A660" t="str">
        <v>Riaan Molefe</v>
      </c>
      <c r="B660" t="str">
        <v>Binders Model 3</v>
      </c>
      <c r="C660" s="6">
        <v>8051.7119999999995</v>
      </c>
    </row>
    <row r="661" spans="1:3" x14ac:dyDescent="0.2">
      <c r="A661" t="str">
        <v>Anja Pretorius</v>
      </c>
      <c r="B661" t="str">
        <v>Desks Model 4</v>
      </c>
      <c r="C661" s="6">
        <v>8043.2414999999992</v>
      </c>
    </row>
    <row r="662" spans="1:3" x14ac:dyDescent="0.2">
      <c r="A662" t="str">
        <v>Nomvula Mokoena</v>
      </c>
      <c r="B662" t="str">
        <v>Pens Model 3</v>
      </c>
      <c r="C662" s="6">
        <v>8026.6349999999984</v>
      </c>
    </row>
    <row r="663" spans="1:3" x14ac:dyDescent="0.2">
      <c r="A663" t="str">
        <v>Palesa Khumalo</v>
      </c>
      <c r="B663" t="str">
        <v>Staplers Model 2</v>
      </c>
      <c r="C663" s="6">
        <v>8021.0759999999991</v>
      </c>
    </row>
    <row r="664" spans="1:3" x14ac:dyDescent="0.2">
      <c r="A664" t="str">
        <v>Precious Venter</v>
      </c>
      <c r="B664" t="str">
        <v>Chairs Model 3</v>
      </c>
      <c r="C664" s="6">
        <v>8009.52</v>
      </c>
    </row>
    <row r="665" spans="1:3" x14ac:dyDescent="0.2">
      <c r="A665" t="str">
        <v>Kagiso Mahlangu</v>
      </c>
      <c r="B665" t="str">
        <v>Chairs Model 3</v>
      </c>
      <c r="C665" s="6">
        <v>8009.52</v>
      </c>
    </row>
    <row r="666" spans="1:3" x14ac:dyDescent="0.2">
      <c r="A666" t="str">
        <v>Francois Khumalo</v>
      </c>
      <c r="B666" t="str">
        <v>Chairs Model 3</v>
      </c>
      <c r="C666" s="6">
        <v>8009.52</v>
      </c>
    </row>
    <row r="667" spans="1:3" x14ac:dyDescent="0.2">
      <c r="A667" t="str">
        <v>Bongani Sithole</v>
      </c>
      <c r="B667" t="str">
        <v>Chairs Model 3</v>
      </c>
      <c r="C667" s="6">
        <v>8009.52</v>
      </c>
    </row>
    <row r="668" spans="1:3" x14ac:dyDescent="0.2">
      <c r="A668" t="str">
        <v>Bongani Khumalo</v>
      </c>
      <c r="B668" t="str">
        <v>Chairs Model 3</v>
      </c>
      <c r="C668" s="6">
        <v>8009.52</v>
      </c>
    </row>
    <row r="669" spans="1:3" x14ac:dyDescent="0.2">
      <c r="A669" t="str">
        <v>Francois Fourie</v>
      </c>
      <c r="B669" t="str">
        <v>Bookcases Model 2</v>
      </c>
      <c r="C669" s="6">
        <v>8003.7</v>
      </c>
    </row>
    <row r="670" spans="1:3" x14ac:dyDescent="0.2">
      <c r="A670" t="str">
        <v>Francois Mokoena</v>
      </c>
      <c r="B670" t="str">
        <v>Bookcases Model 2</v>
      </c>
      <c r="C670" s="6">
        <v>8003.7</v>
      </c>
    </row>
    <row r="671" spans="1:3" x14ac:dyDescent="0.2">
      <c r="A671" t="str">
        <v>Lerato Mbatha</v>
      </c>
      <c r="B671" t="str">
        <v>Desks Model 4</v>
      </c>
      <c r="C671" s="6">
        <v>7996.204999999999</v>
      </c>
    </row>
    <row r="672" spans="1:3" x14ac:dyDescent="0.2">
      <c r="A672" t="str">
        <v>Nomvula Coetzee</v>
      </c>
      <c r="B672" t="str">
        <v>Bookcases Model 3</v>
      </c>
      <c r="C672" s="6">
        <v>7985.12</v>
      </c>
    </row>
    <row r="673" spans="1:3" x14ac:dyDescent="0.2">
      <c r="A673" t="str">
        <v>Sipho Joubert</v>
      </c>
      <c r="B673" t="str">
        <v>Staplers Model 4</v>
      </c>
      <c r="C673" s="6">
        <v>7975</v>
      </c>
    </row>
    <row r="674" spans="1:3" x14ac:dyDescent="0.2">
      <c r="A674" t="str">
        <v>Precious Steyn</v>
      </c>
      <c r="B674" t="str">
        <v>Binders Model 3</v>
      </c>
      <c r="C674" s="6">
        <v>7967.84</v>
      </c>
    </row>
    <row r="675" spans="1:3" x14ac:dyDescent="0.2">
      <c r="A675" t="str">
        <v>Precious Ndlovu</v>
      </c>
      <c r="B675" t="str">
        <v>Tables Model 4</v>
      </c>
      <c r="C675" s="6">
        <v>7954.0650000000005</v>
      </c>
    </row>
    <row r="676" spans="1:3" x14ac:dyDescent="0.2">
      <c r="A676" t="str">
        <v>Nomsa Mahlangu</v>
      </c>
      <c r="B676" t="str">
        <v>Tables Model 4</v>
      </c>
      <c r="C676" s="6">
        <v>7954.0650000000005</v>
      </c>
    </row>
    <row r="677" spans="1:3" x14ac:dyDescent="0.2">
      <c r="A677" t="str">
        <v>Nomsa Dlamini</v>
      </c>
      <c r="B677" t="str">
        <v>Envelopes Model 2</v>
      </c>
      <c r="C677" s="6">
        <v>7938.6174999999994</v>
      </c>
    </row>
    <row r="678" spans="1:3" x14ac:dyDescent="0.2">
      <c r="A678" t="str">
        <v>Nomvula Molefe</v>
      </c>
      <c r="B678" t="str">
        <v>Monitors Model 3</v>
      </c>
      <c r="C678" s="6">
        <v>7934.1120000000001</v>
      </c>
    </row>
    <row r="679" spans="1:3" x14ac:dyDescent="0.2">
      <c r="A679" t="str">
        <v>Chantelle Pretorius</v>
      </c>
      <c r="B679" t="str">
        <v>Monitors Model 3</v>
      </c>
      <c r="C679" s="6">
        <v>7934.1120000000001</v>
      </c>
    </row>
    <row r="680" spans="1:3" x14ac:dyDescent="0.2">
      <c r="A680" t="str">
        <v>Aisha Khumalo</v>
      </c>
      <c r="B680" t="str">
        <v>Binders Model 4</v>
      </c>
      <c r="C680" s="6">
        <v>7931.0880000000006</v>
      </c>
    </row>
    <row r="681" spans="1:3" x14ac:dyDescent="0.2">
      <c r="A681" t="str">
        <v>Precious Steyn</v>
      </c>
      <c r="B681" t="str">
        <v>Binders Model 4</v>
      </c>
      <c r="C681" s="6">
        <v>7931.0879999999997</v>
      </c>
    </row>
    <row r="682" spans="1:3" x14ac:dyDescent="0.2">
      <c r="A682" t="str">
        <v>Riaan Khumalo</v>
      </c>
      <c r="B682" t="str">
        <v>Monitors Model 1</v>
      </c>
      <c r="C682" s="6">
        <v>7925.8079999999991</v>
      </c>
    </row>
    <row r="683" spans="1:3" x14ac:dyDescent="0.2">
      <c r="A683" t="str">
        <v>Anja Mbatha</v>
      </c>
      <c r="B683" t="str">
        <v>Monitors Model 1</v>
      </c>
      <c r="C683" s="6">
        <v>7925.8079999999991</v>
      </c>
    </row>
    <row r="684" spans="1:3" x14ac:dyDescent="0.2">
      <c r="A684" t="str">
        <v>Nomvula Botha</v>
      </c>
      <c r="B684" t="str">
        <v>Paper Model 4</v>
      </c>
      <c r="C684" s="6">
        <v>7901.3879999999999</v>
      </c>
    </row>
    <row r="685" spans="1:3" x14ac:dyDescent="0.2">
      <c r="A685" t="str">
        <v>Anja Botha</v>
      </c>
      <c r="B685" t="str">
        <v>Paper Model 4</v>
      </c>
      <c r="C685" s="6">
        <v>7901.3879999999999</v>
      </c>
    </row>
    <row r="686" spans="1:3" x14ac:dyDescent="0.2">
      <c r="A686" t="str">
        <v>Pieter Joubert</v>
      </c>
      <c r="B686" t="str">
        <v>Binders Model 2</v>
      </c>
      <c r="C686" s="6">
        <v>7895.6160000000009</v>
      </c>
    </row>
    <row r="687" spans="1:3" x14ac:dyDescent="0.2">
      <c r="A687" t="str">
        <v>Kagiso Coetzee</v>
      </c>
      <c r="B687" t="str">
        <v>Binders Model 2</v>
      </c>
      <c r="C687" s="6">
        <v>7895.6160000000009</v>
      </c>
    </row>
    <row r="688" spans="1:3" x14ac:dyDescent="0.2">
      <c r="A688" t="str">
        <v>Deon Joubert</v>
      </c>
      <c r="B688" t="str">
        <v>Bookcases Model 1</v>
      </c>
      <c r="C688" s="6">
        <v>7878.1229999999987</v>
      </c>
    </row>
    <row r="689" spans="1:3" x14ac:dyDescent="0.2">
      <c r="A689" t="str">
        <v>Pieter Dlamini</v>
      </c>
      <c r="B689" t="str">
        <v>Accessories Model 4</v>
      </c>
      <c r="C689" s="6">
        <v>7874.6354999999994</v>
      </c>
    </row>
    <row r="690" spans="1:3" x14ac:dyDescent="0.2">
      <c r="A690" t="str">
        <v>Aisha Khumalo</v>
      </c>
      <c r="B690" t="str">
        <v>Binders Model 3</v>
      </c>
      <c r="C690" s="6">
        <v>7842.0320000000002</v>
      </c>
    </row>
    <row r="691" spans="1:3" x14ac:dyDescent="0.2">
      <c r="A691" t="str">
        <v>Bongani Sithole</v>
      </c>
      <c r="B691" t="str">
        <v>Binders Model 3</v>
      </c>
      <c r="C691" s="6">
        <v>7842.0320000000002</v>
      </c>
    </row>
    <row r="692" spans="1:3" x14ac:dyDescent="0.2">
      <c r="A692" t="str">
        <v>Anja Molefe</v>
      </c>
      <c r="B692" t="str">
        <v>Monitors Model 3</v>
      </c>
      <c r="C692" s="6">
        <v>7836.16</v>
      </c>
    </row>
    <row r="693" spans="1:3" x14ac:dyDescent="0.2">
      <c r="A693" t="str">
        <v>Werner Joubert</v>
      </c>
      <c r="B693" t="str">
        <v>Monitors Model 3</v>
      </c>
      <c r="C693" s="6">
        <v>7836.16</v>
      </c>
    </row>
    <row r="694" spans="1:3" x14ac:dyDescent="0.2">
      <c r="A694" t="str">
        <v>Kagiso Fourie</v>
      </c>
      <c r="B694" t="str">
        <v>Laptops Model 3</v>
      </c>
      <c r="C694" s="6">
        <v>7832.51</v>
      </c>
    </row>
    <row r="695" spans="1:3" x14ac:dyDescent="0.2">
      <c r="A695" t="str">
        <v>Pieter Steyn</v>
      </c>
      <c r="B695" t="str">
        <v>Laptops Model 3</v>
      </c>
      <c r="C695" s="6">
        <v>7832.51</v>
      </c>
    </row>
    <row r="696" spans="1:3" x14ac:dyDescent="0.2">
      <c r="A696" t="str">
        <v>Anja Van Der Merwe</v>
      </c>
      <c r="B696" t="str">
        <v>Laptops Model 3</v>
      </c>
      <c r="C696" s="6">
        <v>7832.51</v>
      </c>
    </row>
    <row r="697" spans="1:3" x14ac:dyDescent="0.2">
      <c r="A697" t="str">
        <v>Johan Pretorius</v>
      </c>
      <c r="B697" t="str">
        <v>Desks Model 3</v>
      </c>
      <c r="C697" s="6">
        <v>7824.0999999999995</v>
      </c>
    </row>
    <row r="698" spans="1:3" x14ac:dyDescent="0.2">
      <c r="A698" t="str">
        <v>Nomsa Ndlovu</v>
      </c>
      <c r="B698" t="str">
        <v>Staplers Model 1</v>
      </c>
      <c r="C698" s="6">
        <v>7812.6929999999993</v>
      </c>
    </row>
    <row r="699" spans="1:3" x14ac:dyDescent="0.2">
      <c r="A699" t="str">
        <v>Riaan Khumalo</v>
      </c>
      <c r="B699" t="str">
        <v>Accessories Model 1</v>
      </c>
      <c r="C699" s="6">
        <v>7805.82</v>
      </c>
    </row>
    <row r="700" spans="1:3" x14ac:dyDescent="0.2">
      <c r="A700" t="str">
        <v>Bongani Molefe</v>
      </c>
      <c r="B700" t="str">
        <v>Bookcases Model 4</v>
      </c>
      <c r="C700" s="6">
        <v>7800.8579999999993</v>
      </c>
    </row>
    <row r="701" spans="1:3" x14ac:dyDescent="0.2">
      <c r="A701" t="str">
        <v>Kagiso Van Der Merwe</v>
      </c>
      <c r="B701" t="str">
        <v>Binders Model 1</v>
      </c>
      <c r="C701" s="6">
        <v>7785.1800000000012</v>
      </c>
    </row>
    <row r="702" spans="1:3" x14ac:dyDescent="0.2">
      <c r="A702" t="str">
        <v>Palesa Molefe</v>
      </c>
      <c r="B702" t="str">
        <v>Binders Model 1</v>
      </c>
      <c r="C702" s="6">
        <v>7785.18</v>
      </c>
    </row>
    <row r="703" spans="1:3" x14ac:dyDescent="0.2">
      <c r="A703" t="str">
        <v>Precious Ndlovu</v>
      </c>
      <c r="B703" t="str">
        <v>Binders Model 1</v>
      </c>
      <c r="C703" s="6">
        <v>7785.18</v>
      </c>
    </row>
    <row r="704" spans="1:3" x14ac:dyDescent="0.2">
      <c r="A704" t="str">
        <v>Palesa Khumalo</v>
      </c>
      <c r="B704" t="str">
        <v>Envelopes Model 4</v>
      </c>
      <c r="C704" s="6">
        <v>7772.9759999999997</v>
      </c>
    </row>
    <row r="705" spans="1:3" x14ac:dyDescent="0.2">
      <c r="A705" t="str">
        <v>Riaan Joubert</v>
      </c>
      <c r="B705" t="str">
        <v>Paper Model 2</v>
      </c>
      <c r="C705" s="6">
        <v>7750.5974999999999</v>
      </c>
    </row>
    <row r="706" spans="1:3" x14ac:dyDescent="0.2">
      <c r="A706" t="str">
        <v>Pieter Khumalo</v>
      </c>
      <c r="B706" t="str">
        <v>Paper Model 2</v>
      </c>
      <c r="C706" s="6">
        <v>7750.5974999999999</v>
      </c>
    </row>
    <row r="707" spans="1:3" x14ac:dyDescent="0.2">
      <c r="A707" t="str">
        <v>Nomvula Van Der Merwe</v>
      </c>
      <c r="B707" t="str">
        <v>Paper Model 2</v>
      </c>
      <c r="C707" s="6">
        <v>7750.5974999999999</v>
      </c>
    </row>
    <row r="708" spans="1:3" x14ac:dyDescent="0.2">
      <c r="A708" t="str">
        <v>Anja Molefe</v>
      </c>
      <c r="B708" t="str">
        <v>Bookcases Model 4</v>
      </c>
      <c r="C708" s="6">
        <v>7749.8720000000003</v>
      </c>
    </row>
    <row r="709" spans="1:3" x14ac:dyDescent="0.2">
      <c r="A709" t="str">
        <v>Francois Mokoena</v>
      </c>
      <c r="B709" t="str">
        <v>Binders Model 4</v>
      </c>
      <c r="C709" s="6">
        <v>7710.78</v>
      </c>
    </row>
    <row r="710" spans="1:3" x14ac:dyDescent="0.2">
      <c r="A710" t="str">
        <v>Precious Steyn</v>
      </c>
      <c r="B710" t="str">
        <v>Binders Model 4</v>
      </c>
      <c r="C710" s="6">
        <v>7710.78</v>
      </c>
    </row>
    <row r="711" spans="1:3" x14ac:dyDescent="0.2">
      <c r="A711" t="str">
        <v>Anja Van Der Merwe</v>
      </c>
      <c r="B711" t="str">
        <v>Laptops Model 1</v>
      </c>
      <c r="C711" s="6">
        <v>7702.9920000000002</v>
      </c>
    </row>
    <row r="712" spans="1:3" x14ac:dyDescent="0.2">
      <c r="A712" t="str">
        <v>Precious Fourie</v>
      </c>
      <c r="B712" t="str">
        <v>Laptops Model 1</v>
      </c>
      <c r="C712" s="6">
        <v>7702.9920000000002</v>
      </c>
    </row>
    <row r="713" spans="1:3" x14ac:dyDescent="0.2">
      <c r="A713" t="str">
        <v>Werner Joubert</v>
      </c>
      <c r="B713" t="str">
        <v>Paper Model 2</v>
      </c>
      <c r="C713" s="6">
        <v>7699.94</v>
      </c>
    </row>
    <row r="714" spans="1:3" x14ac:dyDescent="0.2">
      <c r="A714" t="str">
        <v>Johan Van Der Merwe</v>
      </c>
      <c r="B714" t="str">
        <v>Paper Model 2</v>
      </c>
      <c r="C714" s="6">
        <v>7699.94</v>
      </c>
    </row>
    <row r="715" spans="1:3" x14ac:dyDescent="0.2">
      <c r="A715" t="str">
        <v>Lerato Mbatha</v>
      </c>
      <c r="B715" t="str">
        <v>Accessories Model 3</v>
      </c>
      <c r="C715" s="6">
        <v>7696.9000000000005</v>
      </c>
    </row>
    <row r="716" spans="1:3" x14ac:dyDescent="0.2">
      <c r="A716" t="str">
        <v>Francois Khumalo</v>
      </c>
      <c r="B716" t="str">
        <v>Accessories Model 3</v>
      </c>
      <c r="C716" s="6">
        <v>7696.9000000000005</v>
      </c>
    </row>
    <row r="717" spans="1:3" x14ac:dyDescent="0.2">
      <c r="A717" t="str">
        <v>Chantelle Pretorius</v>
      </c>
      <c r="B717" t="str">
        <v>Accessories Model 3</v>
      </c>
      <c r="C717" s="6">
        <v>7696.9000000000005</v>
      </c>
    </row>
    <row r="718" spans="1:3" x14ac:dyDescent="0.2">
      <c r="A718" t="str">
        <v>Bongani Molefe</v>
      </c>
      <c r="B718" t="str">
        <v>Bookcases Model 2</v>
      </c>
      <c r="C718" s="6">
        <v>7683.5520000000006</v>
      </c>
    </row>
    <row r="719" spans="1:3" x14ac:dyDescent="0.2">
      <c r="A719" t="str">
        <v>Riaan Kruger</v>
      </c>
      <c r="B719" t="str">
        <v>Printers Model 1</v>
      </c>
      <c r="C719" s="6">
        <v>7681.08</v>
      </c>
    </row>
    <row r="720" spans="1:3" x14ac:dyDescent="0.2">
      <c r="A720" t="str">
        <v>Francois Van Der Merwe</v>
      </c>
      <c r="B720" t="str">
        <v>Binders Model 2</v>
      </c>
      <c r="C720" s="6">
        <v>7663.3920000000007</v>
      </c>
    </row>
    <row r="721" spans="1:3" x14ac:dyDescent="0.2">
      <c r="A721" t="str">
        <v>Precious Steyn</v>
      </c>
      <c r="B721" t="str">
        <v>Binders Model 2</v>
      </c>
      <c r="C721" s="6">
        <v>7663.3920000000007</v>
      </c>
    </row>
    <row r="722" spans="1:3" x14ac:dyDescent="0.2">
      <c r="A722" t="str">
        <v>Kagiso Coetzee</v>
      </c>
      <c r="B722" t="str">
        <v>Binders Model 2</v>
      </c>
      <c r="C722" s="6">
        <v>7663.3920000000007</v>
      </c>
    </row>
    <row r="723" spans="1:3" x14ac:dyDescent="0.2">
      <c r="A723" t="str">
        <v>Nomsa Ndlovu</v>
      </c>
      <c r="B723" t="str">
        <v>Paper Model 4</v>
      </c>
      <c r="C723" s="6">
        <v>7661.9520000000011</v>
      </c>
    </row>
    <row r="724" spans="1:3" x14ac:dyDescent="0.2">
      <c r="A724" t="str">
        <v>Werner Sithole</v>
      </c>
      <c r="B724" t="str">
        <v>Pens Model 3</v>
      </c>
      <c r="C724" s="6">
        <v>7648.9109999999991</v>
      </c>
    </row>
    <row r="725" spans="1:3" x14ac:dyDescent="0.2">
      <c r="A725" t="str">
        <v>Lerato Molefe</v>
      </c>
      <c r="B725" t="str">
        <v>Envelopes Model 2</v>
      </c>
      <c r="C725" s="6">
        <v>7641.45</v>
      </c>
    </row>
    <row r="726" spans="1:3" x14ac:dyDescent="0.2">
      <c r="A726" t="str">
        <v>Chantelle Mahlangu</v>
      </c>
      <c r="B726" t="str">
        <v>Envelopes Model 2</v>
      </c>
      <c r="C726" s="6">
        <v>7641.45</v>
      </c>
    </row>
    <row r="727" spans="1:3" x14ac:dyDescent="0.2">
      <c r="A727" t="str">
        <v>Chantelle Kruger</v>
      </c>
      <c r="B727" t="str">
        <v>Envelopes Model 4</v>
      </c>
      <c r="C727" s="6">
        <v>7636.6080000000002</v>
      </c>
    </row>
    <row r="728" spans="1:3" x14ac:dyDescent="0.2">
      <c r="A728" t="str">
        <v>Pieter Nkosi</v>
      </c>
      <c r="B728" t="str">
        <v>Accessories Model 3</v>
      </c>
      <c r="C728" s="6">
        <v>7619.9310000000005</v>
      </c>
    </row>
    <row r="729" spans="1:3" x14ac:dyDescent="0.2">
      <c r="A729" t="str">
        <v>Nomvula Mokoena</v>
      </c>
      <c r="B729" t="str">
        <v>Printers Model 1</v>
      </c>
      <c r="C729" s="6">
        <v>7617.0709999999999</v>
      </c>
    </row>
    <row r="730" spans="1:3" x14ac:dyDescent="0.2">
      <c r="A730" t="str">
        <v>Aisha Sithole</v>
      </c>
      <c r="B730" t="str">
        <v>Pens Model 4</v>
      </c>
      <c r="C730" s="6">
        <v>7593.04</v>
      </c>
    </row>
    <row r="731" spans="1:3" x14ac:dyDescent="0.2">
      <c r="A731" t="str">
        <v>Pieter Khumalo</v>
      </c>
      <c r="B731" t="str">
        <v>Pens Model 4</v>
      </c>
      <c r="C731" s="6">
        <v>7593.04</v>
      </c>
    </row>
    <row r="732" spans="1:3" x14ac:dyDescent="0.2">
      <c r="A732" t="str">
        <v>Riaan Botha</v>
      </c>
      <c r="B732" t="str">
        <v>Monitors Model 4</v>
      </c>
      <c r="C732" s="6">
        <v>7589.67</v>
      </c>
    </row>
    <row r="733" spans="1:3" x14ac:dyDescent="0.2">
      <c r="A733" t="str">
        <v>Kagiso Coetzee</v>
      </c>
      <c r="B733" t="str">
        <v>Tables Model 4</v>
      </c>
      <c r="C733" s="6">
        <v>7575.2999999999993</v>
      </c>
    </row>
    <row r="734" spans="1:3" x14ac:dyDescent="0.2">
      <c r="A734" t="str">
        <v>Johan Van Der Merwe</v>
      </c>
      <c r="B734" t="str">
        <v>Tables Model 4</v>
      </c>
      <c r="C734" s="6">
        <v>7575.2999999999993</v>
      </c>
    </row>
    <row r="735" spans="1:3" x14ac:dyDescent="0.2">
      <c r="A735" t="str">
        <v>Chantelle Khumalo</v>
      </c>
      <c r="B735" t="str">
        <v>Pens Model 3</v>
      </c>
      <c r="C735" s="6">
        <v>7554.48</v>
      </c>
    </row>
    <row r="736" spans="1:3" x14ac:dyDescent="0.2">
      <c r="A736" t="str">
        <v>Anja Molefe</v>
      </c>
      <c r="B736" t="str">
        <v>Staplers Model 2</v>
      </c>
      <c r="C736" s="6">
        <v>7549.2479999999996</v>
      </c>
    </row>
    <row r="737" spans="1:3" x14ac:dyDescent="0.2">
      <c r="A737" t="str">
        <v>Nomvula Mahlangu</v>
      </c>
      <c r="B737" t="str">
        <v>Binders Model 3</v>
      </c>
      <c r="C737" s="6">
        <v>7548.4800000000005</v>
      </c>
    </row>
    <row r="738" spans="1:3" x14ac:dyDescent="0.2">
      <c r="A738" t="str">
        <v>Chantelle Steyn</v>
      </c>
      <c r="B738" t="str">
        <v>Binders Model 3</v>
      </c>
      <c r="C738" s="6">
        <v>7548.4800000000005</v>
      </c>
    </row>
    <row r="739" spans="1:3" x14ac:dyDescent="0.2">
      <c r="A739" t="str">
        <v>Riaan Botha</v>
      </c>
      <c r="B739" t="str">
        <v>Desks Model 4</v>
      </c>
      <c r="C739" s="6">
        <v>7525.84</v>
      </c>
    </row>
    <row r="740" spans="1:3" x14ac:dyDescent="0.2">
      <c r="A740" t="str">
        <v>Kagiso Mahlangu</v>
      </c>
      <c r="B740" t="str">
        <v>Desks Model 4</v>
      </c>
      <c r="C740" s="6">
        <v>7525.84</v>
      </c>
    </row>
    <row r="741" spans="1:3" x14ac:dyDescent="0.2">
      <c r="A741" t="str">
        <v>Palesa Venter</v>
      </c>
      <c r="B741" t="str">
        <v>Desks Model 4</v>
      </c>
      <c r="C741" s="6">
        <v>7525.84</v>
      </c>
    </row>
    <row r="742" spans="1:3" x14ac:dyDescent="0.2">
      <c r="A742" t="str">
        <v>Deon Joubert</v>
      </c>
      <c r="B742" t="str">
        <v>Tables Model 4</v>
      </c>
      <c r="C742" s="6">
        <v>7512.1724999999997</v>
      </c>
    </row>
    <row r="743" spans="1:3" x14ac:dyDescent="0.2">
      <c r="A743" t="str">
        <v>Kagiso Khumalo</v>
      </c>
      <c r="B743" t="str">
        <v>Tables Model 4</v>
      </c>
      <c r="C743" s="6">
        <v>7512.1724999999997</v>
      </c>
    </row>
    <row r="744" spans="1:3" x14ac:dyDescent="0.2">
      <c r="A744" t="str">
        <v>Sipho Le Roux</v>
      </c>
      <c r="B744" t="str">
        <v>Desks Model 3</v>
      </c>
      <c r="C744" s="6">
        <v>7511.1360000000004</v>
      </c>
    </row>
    <row r="745" spans="1:3" x14ac:dyDescent="0.2">
      <c r="A745" t="str">
        <v>Pieter Joubert</v>
      </c>
      <c r="B745" t="str">
        <v>Desks Model 3</v>
      </c>
      <c r="C745" s="6">
        <v>7511.1360000000004</v>
      </c>
    </row>
    <row r="746" spans="1:3" x14ac:dyDescent="0.2">
      <c r="A746" t="str">
        <v>Nomvula Van Der Merwe</v>
      </c>
      <c r="B746" t="str">
        <v>Laptops Model 1</v>
      </c>
      <c r="C746" s="6">
        <v>7489.0199999999995</v>
      </c>
    </row>
    <row r="747" spans="1:3" x14ac:dyDescent="0.2">
      <c r="A747" t="str">
        <v>Elmarie Mbatha</v>
      </c>
      <c r="B747" t="str">
        <v>Laptops Model 1</v>
      </c>
      <c r="C747" s="6">
        <v>7489.0199999999995</v>
      </c>
    </row>
    <row r="748" spans="1:3" x14ac:dyDescent="0.2">
      <c r="A748" t="str">
        <v>Chantelle Steyn</v>
      </c>
      <c r="B748" t="str">
        <v>Laptops Model 1</v>
      </c>
      <c r="C748" s="6">
        <v>7489.0199999999995</v>
      </c>
    </row>
    <row r="749" spans="1:3" x14ac:dyDescent="0.2">
      <c r="A749" t="str">
        <v>Palesa Khumalo</v>
      </c>
      <c r="B749" t="str">
        <v>Laptops Model 1</v>
      </c>
      <c r="C749" s="6">
        <v>7489.0199999999995</v>
      </c>
    </row>
    <row r="750" spans="1:3" x14ac:dyDescent="0.2">
      <c r="A750" t="str">
        <v>Zanele Pretorius</v>
      </c>
      <c r="B750" t="str">
        <v>Paper Model 4</v>
      </c>
      <c r="C750" s="6">
        <v>7462.4219999999996</v>
      </c>
    </row>
    <row r="751" spans="1:3" x14ac:dyDescent="0.2">
      <c r="A751" t="str">
        <v>Anja Mahlangu</v>
      </c>
      <c r="B751" t="str">
        <v>Monitors Model 1</v>
      </c>
      <c r="C751" s="6">
        <v>7459.5839999999998</v>
      </c>
    </row>
    <row r="752" spans="1:3" x14ac:dyDescent="0.2">
      <c r="A752" t="str">
        <v>Kagiso Mahlangu</v>
      </c>
      <c r="B752" t="str">
        <v>Monitors Model 1</v>
      </c>
      <c r="C752" s="6">
        <v>7459.5839999999998</v>
      </c>
    </row>
    <row r="753" spans="1:3" x14ac:dyDescent="0.2">
      <c r="A753" t="str">
        <v>Nomvula Khumalo</v>
      </c>
      <c r="B753" t="str">
        <v>Monitors Model 1</v>
      </c>
      <c r="C753" s="6">
        <v>7459.5839999999998</v>
      </c>
    </row>
    <row r="754" spans="1:3" x14ac:dyDescent="0.2">
      <c r="A754" t="str">
        <v>Bongani Molefe</v>
      </c>
      <c r="B754" t="str">
        <v>Desks Model 1</v>
      </c>
      <c r="C754" s="6">
        <v>7454.6</v>
      </c>
    </row>
    <row r="755" spans="1:3" x14ac:dyDescent="0.2">
      <c r="A755" t="str">
        <v>Riaan Joubert</v>
      </c>
      <c r="B755" t="str">
        <v>Desks Model 1</v>
      </c>
      <c r="C755" s="6">
        <v>7454.6</v>
      </c>
    </row>
    <row r="756" spans="1:3" x14ac:dyDescent="0.2">
      <c r="A756" t="str">
        <v>Anja Mahlangu</v>
      </c>
      <c r="B756" t="str">
        <v>Desks Model 1</v>
      </c>
      <c r="C756" s="6">
        <v>7454.6</v>
      </c>
    </row>
    <row r="757" spans="1:3" x14ac:dyDescent="0.2">
      <c r="A757" t="str">
        <v>Riaan Khumalo</v>
      </c>
      <c r="B757" t="str">
        <v>Monitors Model 4</v>
      </c>
      <c r="C757" s="6">
        <v>7451.6759999999995</v>
      </c>
    </row>
    <row r="758" spans="1:3" x14ac:dyDescent="0.2">
      <c r="A758" t="str">
        <v>Anja Molefe</v>
      </c>
      <c r="B758" t="str">
        <v>Monitors Model 3</v>
      </c>
      <c r="C758" s="6">
        <v>7444.3519999999999</v>
      </c>
    </row>
    <row r="759" spans="1:3" x14ac:dyDescent="0.2">
      <c r="A759" t="str">
        <v>Sipho Le Roux</v>
      </c>
      <c r="B759" t="str">
        <v>Desks Model 3</v>
      </c>
      <c r="C759" s="6">
        <v>7432.8949999999995</v>
      </c>
    </row>
    <row r="760" spans="1:3" x14ac:dyDescent="0.2">
      <c r="A760" t="str">
        <v>Palesa Khumalo</v>
      </c>
      <c r="B760" t="str">
        <v>Binders Model 2</v>
      </c>
      <c r="C760" s="6">
        <v>7431.1680000000015</v>
      </c>
    </row>
    <row r="761" spans="1:3" x14ac:dyDescent="0.2">
      <c r="A761" t="str">
        <v>Sipho Le Roux</v>
      </c>
      <c r="B761" t="str">
        <v>Binders Model 2</v>
      </c>
      <c r="C761" s="6">
        <v>7431.1680000000015</v>
      </c>
    </row>
    <row r="762" spans="1:3" x14ac:dyDescent="0.2">
      <c r="A762" t="str">
        <v>Francois Van Der Merwe</v>
      </c>
      <c r="B762" t="str">
        <v>Bookcases Model 1</v>
      </c>
      <c r="C762" s="6">
        <v>7414.7039999999997</v>
      </c>
    </row>
    <row r="763" spans="1:3" x14ac:dyDescent="0.2">
      <c r="A763" t="str">
        <v>Anja Sithole</v>
      </c>
      <c r="B763" t="str">
        <v>Bookcases Model 1</v>
      </c>
      <c r="C763" s="6">
        <v>7414.7039999999997</v>
      </c>
    </row>
    <row r="764" spans="1:3" x14ac:dyDescent="0.2">
      <c r="A764" t="str">
        <v>Werner Molefe</v>
      </c>
      <c r="B764" t="str">
        <v>Bookcases Model 3</v>
      </c>
      <c r="C764" s="6">
        <v>7404.3839999999991</v>
      </c>
    </row>
    <row r="765" spans="1:3" x14ac:dyDescent="0.2">
      <c r="A765" t="str">
        <v>Aisha Khumalo</v>
      </c>
      <c r="B765" t="str">
        <v>Bookcases Model 3</v>
      </c>
      <c r="C765" s="6">
        <v>7404.3839999999991</v>
      </c>
    </row>
    <row r="766" spans="1:3" x14ac:dyDescent="0.2">
      <c r="A766" t="str">
        <v>Nomvula Van Der Merwe</v>
      </c>
      <c r="B766" t="str">
        <v>Binders Model 1</v>
      </c>
      <c r="C766" s="6">
        <v>7395.9210000000003</v>
      </c>
    </row>
    <row r="767" spans="1:3" x14ac:dyDescent="0.2">
      <c r="A767" t="str">
        <v>Precious Steyn</v>
      </c>
      <c r="B767" t="str">
        <v>Binders Model 3</v>
      </c>
      <c r="C767" s="6">
        <v>7380.7360000000008</v>
      </c>
    </row>
    <row r="768" spans="1:3" x14ac:dyDescent="0.2">
      <c r="A768" t="str">
        <v>Kagiso Mahlangu</v>
      </c>
      <c r="B768" t="str">
        <v>Pens Model 4</v>
      </c>
      <c r="C768" s="6">
        <v>7376.0959999999995</v>
      </c>
    </row>
    <row r="769" spans="1:3" x14ac:dyDescent="0.2">
      <c r="A769" t="str">
        <v>Pieter Steyn</v>
      </c>
      <c r="B769" t="str">
        <v>Pens Model 4</v>
      </c>
      <c r="C769" s="6">
        <v>7376.0959999999995</v>
      </c>
    </row>
    <row r="770" spans="1:3" x14ac:dyDescent="0.2">
      <c r="A770" t="str">
        <v>Nomsa Ndlovu</v>
      </c>
      <c r="B770" t="str">
        <v>Accessories Model 4</v>
      </c>
      <c r="C770" s="6">
        <v>7368.0800000000008</v>
      </c>
    </row>
    <row r="771" spans="1:3" x14ac:dyDescent="0.2">
      <c r="A771" t="str">
        <v>Precious Ndlovu</v>
      </c>
      <c r="B771" t="str">
        <v>Accessories Model 4</v>
      </c>
      <c r="C771" s="6">
        <v>7368.08</v>
      </c>
    </row>
    <row r="772" spans="1:3" x14ac:dyDescent="0.2">
      <c r="A772" t="str">
        <v>Anja Mbatha</v>
      </c>
      <c r="B772" t="str">
        <v>Pens Model 1</v>
      </c>
      <c r="C772" s="6">
        <v>7366.3379999999997</v>
      </c>
    </row>
    <row r="773" spans="1:3" x14ac:dyDescent="0.2">
      <c r="A773" t="str">
        <v>Nomvula Mokoena</v>
      </c>
      <c r="B773" t="str">
        <v>Binders Model 2</v>
      </c>
      <c r="C773" s="6">
        <v>7353.76</v>
      </c>
    </row>
    <row r="774" spans="1:3" x14ac:dyDescent="0.2">
      <c r="A774" t="str">
        <v>Precious Steyn</v>
      </c>
      <c r="B774" t="str">
        <v>Binders Model 1</v>
      </c>
      <c r="C774" s="6">
        <v>7352.67</v>
      </c>
    </row>
    <row r="775" spans="1:3" x14ac:dyDescent="0.2">
      <c r="A775" t="str">
        <v>Francois Sithole</v>
      </c>
      <c r="B775" t="str">
        <v>Binders Model 1</v>
      </c>
      <c r="C775" s="6">
        <v>7352.67</v>
      </c>
    </row>
    <row r="776" spans="1:3" x14ac:dyDescent="0.2">
      <c r="A776" t="str">
        <v>Elmarie Mbatha</v>
      </c>
      <c r="B776" t="str">
        <v>Monitors Model 1</v>
      </c>
      <c r="C776" s="6">
        <v>7343.0280000000002</v>
      </c>
    </row>
    <row r="777" spans="1:3" x14ac:dyDescent="0.2">
      <c r="A777" t="str">
        <v>Palesa Khumalo</v>
      </c>
      <c r="B777" t="str">
        <v>Bookcases Model 4</v>
      </c>
      <c r="C777" s="6">
        <v>7341.9840000000004</v>
      </c>
    </row>
    <row r="778" spans="1:3" x14ac:dyDescent="0.2">
      <c r="A778" t="str">
        <v>Werner Sithole</v>
      </c>
      <c r="B778" t="str">
        <v>Staplers Model 4</v>
      </c>
      <c r="C778" s="6">
        <v>7340.625</v>
      </c>
    </row>
    <row r="779" spans="1:3" x14ac:dyDescent="0.2">
      <c r="A779" t="str">
        <v>Precious Dlamini</v>
      </c>
      <c r="B779" t="str">
        <v>Staplers Model 4</v>
      </c>
      <c r="C779" s="6">
        <v>7340.625</v>
      </c>
    </row>
    <row r="780" spans="1:3" x14ac:dyDescent="0.2">
      <c r="A780" t="str">
        <v>Kagiso Le Roux</v>
      </c>
      <c r="B780" t="str">
        <v>Staplers Model 4</v>
      </c>
      <c r="C780" s="6">
        <v>7340.625</v>
      </c>
    </row>
    <row r="781" spans="1:3" x14ac:dyDescent="0.2">
      <c r="A781" t="str">
        <v>Francois Khumalo</v>
      </c>
      <c r="B781" t="str">
        <v>Tables Model 2</v>
      </c>
      <c r="C781" s="6">
        <v>7330.4639999999999</v>
      </c>
    </row>
    <row r="782" spans="1:3" x14ac:dyDescent="0.2">
      <c r="A782" t="str">
        <v>Bongani Van Der Merwe</v>
      </c>
      <c r="B782" t="str">
        <v>Tables Model 2</v>
      </c>
      <c r="C782" s="6">
        <v>7330.4639999999999</v>
      </c>
    </row>
    <row r="783" spans="1:3" x14ac:dyDescent="0.2">
      <c r="A783" t="str">
        <v>Nomvula Van Der Merwe</v>
      </c>
      <c r="B783" t="str">
        <v>Desks Model 3</v>
      </c>
      <c r="C783" s="6">
        <v>7315.5334999999995</v>
      </c>
    </row>
    <row r="784" spans="1:3" x14ac:dyDescent="0.2">
      <c r="A784" t="str">
        <v>Thabo Mbatha</v>
      </c>
      <c r="B784" t="str">
        <v>Paper Model 2</v>
      </c>
      <c r="C784" s="6">
        <v>7294.68</v>
      </c>
    </row>
    <row r="785" spans="1:3" x14ac:dyDescent="0.2">
      <c r="A785" t="str">
        <v>Sipho Le Roux</v>
      </c>
      <c r="B785" t="str">
        <v>Paper Model 2</v>
      </c>
      <c r="C785" s="6">
        <v>7294.68</v>
      </c>
    </row>
    <row r="786" spans="1:3" x14ac:dyDescent="0.2">
      <c r="A786" t="str">
        <v>Francois Botha</v>
      </c>
      <c r="B786" t="str">
        <v>Staplers Model 2</v>
      </c>
      <c r="C786" s="6">
        <v>7279.6319999999996</v>
      </c>
    </row>
    <row r="787" spans="1:3" x14ac:dyDescent="0.2">
      <c r="A787" t="str">
        <v>Francois Pretorius</v>
      </c>
      <c r="B787" t="str">
        <v>Printers Model 2</v>
      </c>
      <c r="C787" s="6">
        <v>7273.75</v>
      </c>
    </row>
    <row r="788" spans="1:3" x14ac:dyDescent="0.2">
      <c r="A788" t="str">
        <v>Palesa Steyn</v>
      </c>
      <c r="B788" t="str">
        <v>Printers Model 2</v>
      </c>
      <c r="C788" s="6">
        <v>7273.75</v>
      </c>
    </row>
    <row r="789" spans="1:3" x14ac:dyDescent="0.2">
      <c r="A789" t="str">
        <v>Francois Mahlangu</v>
      </c>
      <c r="B789" t="str">
        <v>Envelopes Model 2</v>
      </c>
      <c r="C789" s="6">
        <v>7259.3774999999996</v>
      </c>
    </row>
    <row r="790" spans="1:3" x14ac:dyDescent="0.2">
      <c r="A790" t="str">
        <v>Elmarie Fourie</v>
      </c>
      <c r="B790" t="str">
        <v>Bookcases Model 3</v>
      </c>
      <c r="C790" s="6">
        <v>7259.2</v>
      </c>
    </row>
    <row r="791" spans="1:3" x14ac:dyDescent="0.2">
      <c r="A791" t="str">
        <v>Bongani Van Der Merwe</v>
      </c>
      <c r="B791" t="str">
        <v>Bookcases Model 3</v>
      </c>
      <c r="C791" s="6">
        <v>7259.2</v>
      </c>
    </row>
    <row r="792" spans="1:3" x14ac:dyDescent="0.2">
      <c r="A792" t="str">
        <v>Precious Steyn</v>
      </c>
      <c r="B792" t="str">
        <v>Staplers Model 4</v>
      </c>
      <c r="C792" s="6">
        <v>7250</v>
      </c>
    </row>
    <row r="793" spans="1:3" x14ac:dyDescent="0.2">
      <c r="A793" t="str">
        <v>Nomvula Coetzee</v>
      </c>
      <c r="B793" t="str">
        <v>Staplers Model 4</v>
      </c>
      <c r="C793" s="6">
        <v>7250</v>
      </c>
    </row>
    <row r="794" spans="1:3" x14ac:dyDescent="0.2">
      <c r="A794" t="str">
        <v>Sipho Sithole</v>
      </c>
      <c r="B794" t="str">
        <v>Staplers Model 4</v>
      </c>
      <c r="C794" s="6">
        <v>7250</v>
      </c>
    </row>
    <row r="795" spans="1:3" x14ac:dyDescent="0.2">
      <c r="A795" t="str">
        <v>Palesa Venter</v>
      </c>
      <c r="B795" t="str">
        <v>Staplers Model 4</v>
      </c>
      <c r="C795" s="6">
        <v>7250</v>
      </c>
    </row>
    <row r="796" spans="1:3" x14ac:dyDescent="0.2">
      <c r="A796" t="str">
        <v>Kagiso Coetzee</v>
      </c>
      <c r="B796" t="str">
        <v>Chairs Model 4</v>
      </c>
      <c r="C796" s="6">
        <v>7227.2524999999996</v>
      </c>
    </row>
    <row r="797" spans="1:3" x14ac:dyDescent="0.2">
      <c r="A797" t="str">
        <v>Anja Mbatha</v>
      </c>
      <c r="B797" t="str">
        <v>Monitors Model 4</v>
      </c>
      <c r="C797" s="6">
        <v>7210.1864999999998</v>
      </c>
    </row>
    <row r="798" spans="1:3" x14ac:dyDescent="0.2">
      <c r="A798" t="str">
        <v>Bongani Molefe</v>
      </c>
      <c r="B798" t="str">
        <v>Monitors Model 4</v>
      </c>
      <c r="C798" s="6">
        <v>7210.1864999999998</v>
      </c>
    </row>
    <row r="799" spans="1:3" x14ac:dyDescent="0.2">
      <c r="A799" t="str">
        <v>Francois Fourie</v>
      </c>
      <c r="B799" t="str">
        <v>Bookcases Model 1</v>
      </c>
      <c r="C799" s="6">
        <v>7208.74</v>
      </c>
    </row>
    <row r="800" spans="1:3" x14ac:dyDescent="0.2">
      <c r="A800" t="str">
        <v>Palesa Steyn</v>
      </c>
      <c r="B800" t="str">
        <v>Bookcases Model 1</v>
      </c>
      <c r="C800" s="6">
        <v>7208.74</v>
      </c>
    </row>
    <row r="801" spans="1:3" x14ac:dyDescent="0.2">
      <c r="A801" t="str">
        <v>Francois Botha</v>
      </c>
      <c r="B801" t="str">
        <v>Bookcases Model 1</v>
      </c>
      <c r="C801" s="6">
        <v>7208.74</v>
      </c>
    </row>
    <row r="802" spans="1:3" x14ac:dyDescent="0.2">
      <c r="A802" t="str">
        <v>Kagiso Khumalo</v>
      </c>
      <c r="B802" t="str">
        <v>Bookcases Model 1</v>
      </c>
      <c r="C802" s="6">
        <v>7208.74</v>
      </c>
    </row>
    <row r="803" spans="1:3" x14ac:dyDescent="0.2">
      <c r="A803" t="str">
        <v>Palesa Molefe</v>
      </c>
      <c r="B803" t="str">
        <v>Bookcases Model 1</v>
      </c>
      <c r="C803" s="6">
        <v>7208.74</v>
      </c>
    </row>
    <row r="804" spans="1:3" x14ac:dyDescent="0.2">
      <c r="A804" t="str">
        <v>Deon Venter</v>
      </c>
      <c r="B804" t="str">
        <v>Chairs Model 3</v>
      </c>
      <c r="C804" s="6">
        <v>7208.5680000000002</v>
      </c>
    </row>
    <row r="805" spans="1:3" x14ac:dyDescent="0.2">
      <c r="A805" t="str">
        <v>Riaan Kruger</v>
      </c>
      <c r="B805" t="str">
        <v>Chairs Model 3</v>
      </c>
      <c r="C805" s="6">
        <v>7208.5680000000002</v>
      </c>
    </row>
    <row r="806" spans="1:3" x14ac:dyDescent="0.2">
      <c r="A806" t="str">
        <v>Precious Steyn</v>
      </c>
      <c r="B806" t="str">
        <v>Chairs Model 3</v>
      </c>
      <c r="C806" s="6">
        <v>7208.5680000000002</v>
      </c>
    </row>
    <row r="807" spans="1:3" x14ac:dyDescent="0.2">
      <c r="A807" t="str">
        <v>Francois Mahlangu</v>
      </c>
      <c r="B807" t="str">
        <v>Bookcases Model 2</v>
      </c>
      <c r="C807" s="6">
        <v>7203.33</v>
      </c>
    </row>
    <row r="808" spans="1:3" x14ac:dyDescent="0.2">
      <c r="A808" t="str">
        <v>Sipho Mahlangu</v>
      </c>
      <c r="B808" t="str">
        <v>Bookcases Model 2</v>
      </c>
      <c r="C808" s="6">
        <v>7203.33</v>
      </c>
    </row>
    <row r="809" spans="1:3" x14ac:dyDescent="0.2">
      <c r="A809" t="str">
        <v>Palesa Molefe</v>
      </c>
      <c r="B809" t="str">
        <v>Tables Model 4</v>
      </c>
      <c r="C809" s="6">
        <v>7196.5349999999989</v>
      </c>
    </row>
    <row r="810" spans="1:3" x14ac:dyDescent="0.2">
      <c r="A810" t="str">
        <v>Pieter Steyn</v>
      </c>
      <c r="B810" t="str">
        <v>Tables Model 4</v>
      </c>
      <c r="C810" s="6">
        <v>7196.5349999999989</v>
      </c>
    </row>
    <row r="811" spans="1:3" x14ac:dyDescent="0.2">
      <c r="A811" t="str">
        <v>Nomvula Mahlangu</v>
      </c>
      <c r="B811" t="str">
        <v>Bookcases Model 3</v>
      </c>
      <c r="C811" s="6">
        <v>7186.6080000000002</v>
      </c>
    </row>
    <row r="812" spans="1:3" x14ac:dyDescent="0.2">
      <c r="A812" t="str">
        <v>Deon Dlamini</v>
      </c>
      <c r="B812" t="str">
        <v>Paper Model 4</v>
      </c>
      <c r="C812" s="6">
        <v>7183.08</v>
      </c>
    </row>
    <row r="813" spans="1:3" x14ac:dyDescent="0.2">
      <c r="A813" t="str">
        <v>Elmarie Pretorius</v>
      </c>
      <c r="B813" t="str">
        <v>Paper Model 4</v>
      </c>
      <c r="C813" s="6">
        <v>7183.08</v>
      </c>
    </row>
    <row r="814" spans="1:3" x14ac:dyDescent="0.2">
      <c r="A814" t="str">
        <v>Kagiso Van Der Merwe</v>
      </c>
      <c r="B814" t="str">
        <v>Paper Model 4</v>
      </c>
      <c r="C814" s="6">
        <v>7183.08</v>
      </c>
    </row>
    <row r="815" spans="1:3" x14ac:dyDescent="0.2">
      <c r="A815" t="str">
        <v>Nomvula Mokoena</v>
      </c>
      <c r="B815" t="str">
        <v>Paper Model 4</v>
      </c>
      <c r="C815" s="6">
        <v>7183.08</v>
      </c>
    </row>
    <row r="816" spans="1:3" x14ac:dyDescent="0.2">
      <c r="A816" t="str">
        <v>Werner Van Der Merwe</v>
      </c>
      <c r="B816" t="str">
        <v>Pens Model 3</v>
      </c>
      <c r="C816" s="6">
        <v>7176.7559999999994</v>
      </c>
    </row>
    <row r="817" spans="1:3" x14ac:dyDescent="0.2">
      <c r="A817" t="str">
        <v>Francois Sithole</v>
      </c>
      <c r="B817" t="str">
        <v>Binders Model 3</v>
      </c>
      <c r="C817" s="6">
        <v>7171.0560000000005</v>
      </c>
    </row>
    <row r="818" spans="1:3" x14ac:dyDescent="0.2">
      <c r="A818" t="str">
        <v>Riaan Botha</v>
      </c>
      <c r="B818" t="str">
        <v>Binders Model 3</v>
      </c>
      <c r="C818" s="6">
        <v>7171.0560000000005</v>
      </c>
    </row>
    <row r="819" spans="1:3" x14ac:dyDescent="0.2">
      <c r="A819" t="str">
        <v>Nomvula Van Der Merwe</v>
      </c>
      <c r="B819" t="str">
        <v>Desks Model 1</v>
      </c>
      <c r="C819" s="6">
        <v>7156.4160000000011</v>
      </c>
    </row>
    <row r="820" spans="1:3" x14ac:dyDescent="0.2">
      <c r="A820" t="str">
        <v>Francois Sithole</v>
      </c>
      <c r="B820" t="str">
        <v>Desks Model 1</v>
      </c>
      <c r="C820" s="6">
        <v>7156.4160000000011</v>
      </c>
    </row>
    <row r="821" spans="1:3" x14ac:dyDescent="0.2">
      <c r="A821" t="str">
        <v>Kagiso Pretorius</v>
      </c>
      <c r="B821" t="str">
        <v>Desks Model 4</v>
      </c>
      <c r="C821" s="6">
        <v>7149.5479999999998</v>
      </c>
    </row>
    <row r="822" spans="1:3" x14ac:dyDescent="0.2">
      <c r="A822" t="str">
        <v>Nomsa Molefe</v>
      </c>
      <c r="B822" t="str">
        <v>Printers Model 2</v>
      </c>
      <c r="C822" s="6">
        <v>7141.5</v>
      </c>
    </row>
    <row r="823" spans="1:3" x14ac:dyDescent="0.2">
      <c r="A823" t="str">
        <v>Palesa Molefe</v>
      </c>
      <c r="B823" t="str">
        <v>Printers Model 2</v>
      </c>
      <c r="C823" s="6">
        <v>7141.5</v>
      </c>
    </row>
    <row r="824" spans="1:3" x14ac:dyDescent="0.2">
      <c r="A824" t="str">
        <v>Kagiso Coetzee</v>
      </c>
      <c r="B824" t="str">
        <v>Bookcases Model 4</v>
      </c>
      <c r="C824" s="6">
        <v>7138.04</v>
      </c>
    </row>
    <row r="825" spans="1:3" x14ac:dyDescent="0.2">
      <c r="A825" t="str">
        <v>Lerato Botha</v>
      </c>
      <c r="B825" t="str">
        <v>Tables Model 2</v>
      </c>
      <c r="C825" s="6">
        <v>7126.84</v>
      </c>
    </row>
    <row r="826" spans="1:3" x14ac:dyDescent="0.2">
      <c r="A826" t="str">
        <v>Chantelle Mahlangu</v>
      </c>
      <c r="B826" t="str">
        <v>Tables Model 2</v>
      </c>
      <c r="C826" s="6">
        <v>7126.84</v>
      </c>
    </row>
    <row r="827" spans="1:3" x14ac:dyDescent="0.2">
      <c r="A827" t="str">
        <v>Lerato Molefe</v>
      </c>
      <c r="B827" t="str">
        <v>Laptops Model 1</v>
      </c>
      <c r="C827" s="6">
        <v>7114.5689999999995</v>
      </c>
    </row>
    <row r="828" spans="1:3" x14ac:dyDescent="0.2">
      <c r="A828" t="str">
        <v>Johan Van Der Merwe</v>
      </c>
      <c r="B828" t="str">
        <v>Accessories Model 1</v>
      </c>
      <c r="C828" s="6">
        <v>7096.2</v>
      </c>
    </row>
    <row r="829" spans="1:3" x14ac:dyDescent="0.2">
      <c r="A829" t="str">
        <v>Sipho Molefe</v>
      </c>
      <c r="B829" t="str">
        <v>Paper Model 2</v>
      </c>
      <c r="C829" s="6">
        <v>7092.05</v>
      </c>
    </row>
    <row r="830" spans="1:3" x14ac:dyDescent="0.2">
      <c r="A830" t="str">
        <v>Precious Steyn</v>
      </c>
      <c r="B830" t="str">
        <v>Paper Model 2</v>
      </c>
      <c r="C830" s="6">
        <v>7092.05</v>
      </c>
    </row>
    <row r="831" spans="1:3" x14ac:dyDescent="0.2">
      <c r="A831" t="str">
        <v>Chantelle Steyn</v>
      </c>
      <c r="B831" t="str">
        <v>Paper Model 2</v>
      </c>
      <c r="C831" s="6">
        <v>7092.05</v>
      </c>
    </row>
    <row r="832" spans="1:3" x14ac:dyDescent="0.2">
      <c r="A832" t="str">
        <v>Sipho Mahlangu</v>
      </c>
      <c r="B832" t="str">
        <v>Paper Model 2</v>
      </c>
      <c r="C832" s="6">
        <v>7092.05</v>
      </c>
    </row>
    <row r="833" spans="1:3" x14ac:dyDescent="0.2">
      <c r="A833" t="str">
        <v>Nomvula Mahlangu</v>
      </c>
      <c r="B833" t="str">
        <v>Staplers Model 1</v>
      </c>
      <c r="C833" s="6">
        <v>7068.6269999999995</v>
      </c>
    </row>
    <row r="834" spans="1:3" x14ac:dyDescent="0.2">
      <c r="A834" t="str">
        <v>Bongani Molefe</v>
      </c>
      <c r="B834" t="str">
        <v>Monitors Model 3</v>
      </c>
      <c r="C834" s="6">
        <v>7052.5440000000008</v>
      </c>
    </row>
    <row r="835" spans="1:3" x14ac:dyDescent="0.2">
      <c r="A835" t="str">
        <v>Francois Le Roux</v>
      </c>
      <c r="B835" t="str">
        <v>Monitors Model 3</v>
      </c>
      <c r="C835" s="6">
        <v>7052.5439999999999</v>
      </c>
    </row>
    <row r="836" spans="1:3" x14ac:dyDescent="0.2">
      <c r="A836" t="str">
        <v>Bongani Van Der Merwe</v>
      </c>
      <c r="B836" t="str">
        <v>Bookcases Model 2</v>
      </c>
      <c r="C836" s="6">
        <v>7043.2560000000003</v>
      </c>
    </row>
    <row r="837" spans="1:3" x14ac:dyDescent="0.2">
      <c r="A837" t="str">
        <v>Nomsa Molefe</v>
      </c>
      <c r="B837" t="str">
        <v>Desks Model 3</v>
      </c>
      <c r="C837" s="6">
        <v>7041.69</v>
      </c>
    </row>
    <row r="838" spans="1:3" x14ac:dyDescent="0.2">
      <c r="A838" t="str">
        <v>Pieter Joubert</v>
      </c>
      <c r="B838" t="str">
        <v>Desks Model 3</v>
      </c>
      <c r="C838" s="6">
        <v>7041.69</v>
      </c>
    </row>
    <row r="839" spans="1:3" x14ac:dyDescent="0.2">
      <c r="A839" t="str">
        <v>Nomvula Van Der Merwe</v>
      </c>
      <c r="B839" t="str">
        <v>Desks Model 3</v>
      </c>
      <c r="C839" s="6">
        <v>7041.69</v>
      </c>
    </row>
    <row r="840" spans="1:3" x14ac:dyDescent="0.2">
      <c r="A840" t="str">
        <v>Pieter Khumalo</v>
      </c>
      <c r="B840" t="str">
        <v>Paper Model 4</v>
      </c>
      <c r="C840" s="6">
        <v>7023.4560000000001</v>
      </c>
    </row>
    <row r="841" spans="1:3" x14ac:dyDescent="0.2">
      <c r="A841" t="str">
        <v>Kagiso Fourie</v>
      </c>
      <c r="B841" t="str">
        <v>Pens Model 1</v>
      </c>
      <c r="C841" s="6">
        <v>7015.5599999999995</v>
      </c>
    </row>
    <row r="842" spans="1:3" x14ac:dyDescent="0.2">
      <c r="A842" t="str">
        <v>Werner Joubert</v>
      </c>
      <c r="B842" t="str">
        <v>Pens Model 1</v>
      </c>
      <c r="C842" s="6">
        <v>7015.5599999999995</v>
      </c>
    </row>
    <row r="843" spans="1:3" x14ac:dyDescent="0.2">
      <c r="A843" t="str">
        <v>Nomsa Molefe</v>
      </c>
      <c r="B843" t="str">
        <v>Bookcases Model 1</v>
      </c>
      <c r="C843" s="6">
        <v>7002.7759999999989</v>
      </c>
    </row>
    <row r="844" spans="1:3" x14ac:dyDescent="0.2">
      <c r="A844" t="str">
        <v>Nomsa Ndlovu</v>
      </c>
      <c r="B844" t="str">
        <v>Monitors Model 1</v>
      </c>
      <c r="C844" s="6">
        <v>6993.36</v>
      </c>
    </row>
    <row r="845" spans="1:3" x14ac:dyDescent="0.2">
      <c r="A845" t="str">
        <v>Francois Mahlangu</v>
      </c>
      <c r="B845" t="str">
        <v>Monitors Model 1</v>
      </c>
      <c r="C845" s="6">
        <v>6993.36</v>
      </c>
    </row>
    <row r="846" spans="1:3" x14ac:dyDescent="0.2">
      <c r="A846" t="str">
        <v>Pieter Dlamini</v>
      </c>
      <c r="B846" t="str">
        <v>Monitors Model 1</v>
      </c>
      <c r="C846" s="6">
        <v>6993.36</v>
      </c>
    </row>
    <row r="847" spans="1:3" x14ac:dyDescent="0.2">
      <c r="A847" t="str">
        <v>Nomsa Sithole</v>
      </c>
      <c r="B847" t="str">
        <v>Bookcases Model 3</v>
      </c>
      <c r="C847" s="6">
        <v>6968.8319999999994</v>
      </c>
    </row>
    <row r="848" spans="1:3" x14ac:dyDescent="0.2">
      <c r="A848" t="str">
        <v>Nomvula Mbatha</v>
      </c>
      <c r="B848" t="str">
        <v>Binders Model 2</v>
      </c>
      <c r="C848" s="6">
        <v>6966.72</v>
      </c>
    </row>
    <row r="849" spans="1:3" x14ac:dyDescent="0.2">
      <c r="A849" t="str">
        <v>Bongani Molefe</v>
      </c>
      <c r="B849" t="str">
        <v>Binders Model 2</v>
      </c>
      <c r="C849" s="6">
        <v>6966.72</v>
      </c>
    </row>
    <row r="850" spans="1:3" x14ac:dyDescent="0.2">
      <c r="A850" t="str">
        <v>Riaan Botha</v>
      </c>
      <c r="B850" t="str">
        <v>Binders Model 2</v>
      </c>
      <c r="C850" s="6">
        <v>6966.72</v>
      </c>
    </row>
    <row r="851" spans="1:3" x14ac:dyDescent="0.2">
      <c r="A851" t="str">
        <v>Johan Fourie</v>
      </c>
      <c r="B851" t="str">
        <v>Binders Model 2</v>
      </c>
      <c r="C851" s="6">
        <v>6966.72</v>
      </c>
    </row>
    <row r="852" spans="1:3" x14ac:dyDescent="0.2">
      <c r="A852" t="str">
        <v>Kagiso Coetzee</v>
      </c>
      <c r="B852" t="str">
        <v>Binders Model 2</v>
      </c>
      <c r="C852" s="6">
        <v>6966.72</v>
      </c>
    </row>
    <row r="853" spans="1:3" x14ac:dyDescent="0.2">
      <c r="A853" t="str">
        <v>Kagiso Khumalo</v>
      </c>
      <c r="B853" t="str">
        <v>Envelopes Model 4</v>
      </c>
      <c r="C853" s="6">
        <v>6954.768</v>
      </c>
    </row>
    <row r="854" spans="1:3" x14ac:dyDescent="0.2">
      <c r="A854" t="str">
        <v>Francois Le Roux</v>
      </c>
      <c r="B854" t="str">
        <v>Envelopes Model 4</v>
      </c>
      <c r="C854" s="6">
        <v>6954.768</v>
      </c>
    </row>
    <row r="855" spans="1:3" x14ac:dyDescent="0.2">
      <c r="A855" t="str">
        <v>Francois Mokoena</v>
      </c>
      <c r="B855" t="str">
        <v>Envelopes Model 4</v>
      </c>
      <c r="C855" s="6">
        <v>6954.768</v>
      </c>
    </row>
    <row r="856" spans="1:3" x14ac:dyDescent="0.2">
      <c r="A856" t="str">
        <v>Nomvula Botha</v>
      </c>
      <c r="B856" t="str">
        <v>Staplers Model 1</v>
      </c>
      <c r="C856" s="6">
        <v>6944.6159999999991</v>
      </c>
    </row>
    <row r="857" spans="1:3" x14ac:dyDescent="0.2">
      <c r="A857" t="str">
        <v>Precious Steyn</v>
      </c>
      <c r="B857" t="str">
        <v>Staplers Model 1</v>
      </c>
      <c r="C857" s="6">
        <v>6944.6159999999991</v>
      </c>
    </row>
    <row r="858" spans="1:3" x14ac:dyDescent="0.2">
      <c r="A858" t="str">
        <v>Lerato Mbatha</v>
      </c>
      <c r="B858" t="str">
        <v>Staplers Model 1</v>
      </c>
      <c r="C858" s="6">
        <v>6944.6159999999991</v>
      </c>
    </row>
    <row r="859" spans="1:3" x14ac:dyDescent="0.2">
      <c r="A859" t="str">
        <v>Nomsa Coetzee</v>
      </c>
      <c r="B859" t="str">
        <v>Staplers Model 1</v>
      </c>
      <c r="C859" s="6">
        <v>6944.6159999999991</v>
      </c>
    </row>
    <row r="860" spans="1:3" x14ac:dyDescent="0.2">
      <c r="A860" t="str">
        <v>Nomvula Mahlangu</v>
      </c>
      <c r="B860" t="str">
        <v>Pens Model 4</v>
      </c>
      <c r="C860" s="6">
        <v>6942.2080000000005</v>
      </c>
    </row>
    <row r="861" spans="1:3" x14ac:dyDescent="0.2">
      <c r="A861" t="str">
        <v>Nomsa Coetzee</v>
      </c>
      <c r="B861" t="str">
        <v>Bookcases Model 4</v>
      </c>
      <c r="C861" s="6">
        <v>6934.0960000000005</v>
      </c>
    </row>
    <row r="862" spans="1:3" x14ac:dyDescent="0.2">
      <c r="A862" t="str">
        <v>Precious Botha</v>
      </c>
      <c r="B862" t="str">
        <v>Accessories Model 3</v>
      </c>
      <c r="C862" s="6">
        <v>6927.2100000000009</v>
      </c>
    </row>
    <row r="863" spans="1:3" x14ac:dyDescent="0.2">
      <c r="A863" t="str">
        <v>Werner Sithole</v>
      </c>
      <c r="B863" t="str">
        <v>Accessories Model 3</v>
      </c>
      <c r="C863" s="6">
        <v>6927.2100000000009</v>
      </c>
    </row>
    <row r="864" spans="1:3" x14ac:dyDescent="0.2">
      <c r="A864" t="str">
        <v>Bongani Khumalo</v>
      </c>
      <c r="B864" t="str">
        <v>Accessories Model 3</v>
      </c>
      <c r="C864" s="6">
        <v>6927.2100000000009</v>
      </c>
    </row>
    <row r="865" spans="1:3" x14ac:dyDescent="0.2">
      <c r="A865" t="str">
        <v>Lerato Molefe</v>
      </c>
      <c r="B865" t="str">
        <v>Accessories Model 3</v>
      </c>
      <c r="C865" s="6">
        <v>6927.2100000000009</v>
      </c>
    </row>
    <row r="866" spans="1:3" x14ac:dyDescent="0.2">
      <c r="A866" t="str">
        <v>Nomvula Botha</v>
      </c>
      <c r="B866" t="str">
        <v>Accessories Model 3</v>
      </c>
      <c r="C866" s="6">
        <v>6927.2100000000009</v>
      </c>
    </row>
    <row r="867" spans="1:3" x14ac:dyDescent="0.2">
      <c r="A867" t="str">
        <v>Palesa Venter</v>
      </c>
      <c r="B867" t="str">
        <v>Binders Model 1</v>
      </c>
      <c r="C867" s="6">
        <v>6920.16</v>
      </c>
    </row>
    <row r="868" spans="1:3" x14ac:dyDescent="0.2">
      <c r="A868" t="str">
        <v>Francois Mokoena</v>
      </c>
      <c r="B868" t="str">
        <v>Binders Model 1</v>
      </c>
      <c r="C868" s="6">
        <v>6920.16</v>
      </c>
    </row>
    <row r="869" spans="1:3" x14ac:dyDescent="0.2">
      <c r="A869" t="str">
        <v>Pieter Dlamini</v>
      </c>
      <c r="B869" t="str">
        <v>Binders Model 1</v>
      </c>
      <c r="C869" s="6">
        <v>6920.16</v>
      </c>
    </row>
    <row r="870" spans="1:3" x14ac:dyDescent="0.2">
      <c r="A870" t="str">
        <v>Francois Pretorius</v>
      </c>
      <c r="B870" t="str">
        <v>Printers Model 1</v>
      </c>
      <c r="C870" s="6">
        <v>6912.9719999999998</v>
      </c>
    </row>
    <row r="871" spans="1:3" x14ac:dyDescent="0.2">
      <c r="A871" t="str">
        <v>Chantelle Pretorius</v>
      </c>
      <c r="B871" t="str">
        <v>Monitors Model 4</v>
      </c>
      <c r="C871" s="6">
        <v>6899.7000000000007</v>
      </c>
    </row>
    <row r="872" spans="1:3" x14ac:dyDescent="0.2">
      <c r="A872" t="str">
        <v>Nomvula Van Der Merwe</v>
      </c>
      <c r="B872" t="str">
        <v>Monitors Model 4</v>
      </c>
      <c r="C872" s="6">
        <v>6899.7000000000007</v>
      </c>
    </row>
    <row r="873" spans="1:3" x14ac:dyDescent="0.2">
      <c r="A873" t="str">
        <v>Francois Botha</v>
      </c>
      <c r="B873" t="str">
        <v>Bookcases Model 3</v>
      </c>
      <c r="C873" s="6">
        <v>6896.24</v>
      </c>
    </row>
    <row r="874" spans="1:3" x14ac:dyDescent="0.2">
      <c r="A874" t="str">
        <v>Nomsa Sithole</v>
      </c>
      <c r="B874" t="str">
        <v>Paper Model 2</v>
      </c>
      <c r="C874" s="6">
        <v>6889.42</v>
      </c>
    </row>
    <row r="875" spans="1:3" x14ac:dyDescent="0.2">
      <c r="A875" t="str">
        <v>Anja Molefe</v>
      </c>
      <c r="B875" t="str">
        <v>Desks Model 3</v>
      </c>
      <c r="C875" s="6">
        <v>6885.2080000000005</v>
      </c>
    </row>
    <row r="876" spans="1:3" x14ac:dyDescent="0.2">
      <c r="A876" t="str">
        <v>Lerato Molefe</v>
      </c>
      <c r="B876" t="str">
        <v>Desks Model 3</v>
      </c>
      <c r="C876" s="6">
        <v>6885.2080000000005</v>
      </c>
    </row>
    <row r="877" spans="1:3" x14ac:dyDescent="0.2">
      <c r="A877" t="str">
        <v>Riaan Khumalo</v>
      </c>
      <c r="B877" t="str">
        <v>Staplers Model 2</v>
      </c>
      <c r="C877" s="6">
        <v>6875.2079999999996</v>
      </c>
    </row>
    <row r="878" spans="1:3" x14ac:dyDescent="0.2">
      <c r="A878" t="str">
        <v>Precious Fourie</v>
      </c>
      <c r="B878" t="str">
        <v>Staplers Model 2</v>
      </c>
      <c r="C878" s="6">
        <v>6875.2079999999996</v>
      </c>
    </row>
    <row r="879" spans="1:3" x14ac:dyDescent="0.2">
      <c r="A879" t="str">
        <v>Sipho Steyn</v>
      </c>
      <c r="B879" t="str">
        <v>Tables Model 1</v>
      </c>
      <c r="C879" s="6">
        <v>6869.9520000000011</v>
      </c>
    </row>
    <row r="880" spans="1:3" x14ac:dyDescent="0.2">
      <c r="A880" t="str">
        <v>Nomvula Molefe</v>
      </c>
      <c r="B880" t="str">
        <v>Monitors Model 3</v>
      </c>
      <c r="C880" s="6">
        <v>6856.6399999999994</v>
      </c>
    </row>
    <row r="881" spans="1:3" x14ac:dyDescent="0.2">
      <c r="A881" t="str">
        <v>Bongani Khumalo</v>
      </c>
      <c r="B881" t="str">
        <v>Monitors Model 3</v>
      </c>
      <c r="C881" s="6">
        <v>6856.6399999999994</v>
      </c>
    </row>
    <row r="882" spans="1:3" x14ac:dyDescent="0.2">
      <c r="A882" t="str">
        <v>Nomvula Botha</v>
      </c>
      <c r="B882" t="str">
        <v>Monitors Model 3</v>
      </c>
      <c r="C882" s="6">
        <v>6856.6399999999994</v>
      </c>
    </row>
    <row r="883" spans="1:3" x14ac:dyDescent="0.2">
      <c r="A883" t="str">
        <v>Kagiso Nkosi</v>
      </c>
      <c r="B883" t="str">
        <v>Bookcases Model 1</v>
      </c>
      <c r="C883" s="6">
        <v>6848.3029999999999</v>
      </c>
    </row>
    <row r="884" spans="1:3" x14ac:dyDescent="0.2">
      <c r="A884" t="str">
        <v>Palesa Molefe</v>
      </c>
      <c r="B884" t="str">
        <v>Laptops Model 1</v>
      </c>
      <c r="C884" s="6">
        <v>6847.1039999999994</v>
      </c>
    </row>
    <row r="885" spans="1:3" x14ac:dyDescent="0.2">
      <c r="A885" t="str">
        <v>Francois Mahlangu</v>
      </c>
      <c r="B885" t="str">
        <v>Laptops Model 1</v>
      </c>
      <c r="C885" s="6">
        <v>6847.1039999999994</v>
      </c>
    </row>
    <row r="886" spans="1:3" x14ac:dyDescent="0.2">
      <c r="A886" t="str">
        <v>Francois Botha</v>
      </c>
      <c r="B886" t="str">
        <v>Bookcases Model 2</v>
      </c>
      <c r="C886" s="6">
        <v>6843.1634999999997</v>
      </c>
    </row>
    <row r="887" spans="1:3" x14ac:dyDescent="0.2">
      <c r="A887" t="str">
        <v>Deon Dlamini</v>
      </c>
      <c r="B887" t="str">
        <v>Bookcases Model 2</v>
      </c>
      <c r="C887" s="6">
        <v>6843.1634999999997</v>
      </c>
    </row>
    <row r="888" spans="1:3" x14ac:dyDescent="0.2">
      <c r="A888" t="str">
        <v>Elmarie Mbatha</v>
      </c>
      <c r="B888" t="str">
        <v>Pens Model 4</v>
      </c>
      <c r="C888" s="6">
        <v>6833.7359999999999</v>
      </c>
    </row>
    <row r="889" spans="1:3" x14ac:dyDescent="0.2">
      <c r="A889" t="str">
        <v>Thabo Mbatha</v>
      </c>
      <c r="B889" t="str">
        <v>Pens Model 4</v>
      </c>
      <c r="C889" s="6">
        <v>6833.7359999999999</v>
      </c>
    </row>
    <row r="890" spans="1:3" x14ac:dyDescent="0.2">
      <c r="A890" t="str">
        <v>Francois Van Der Merwe</v>
      </c>
      <c r="B890" t="str">
        <v>Monitors Model 4</v>
      </c>
      <c r="C890" s="6">
        <v>6830.7030000000004</v>
      </c>
    </row>
    <row r="891" spans="1:3" x14ac:dyDescent="0.2">
      <c r="A891" t="str">
        <v>Nomvula Le Roux</v>
      </c>
      <c r="B891" t="str">
        <v>Envelopes Model 4</v>
      </c>
      <c r="C891" s="6">
        <v>6818.4000000000005</v>
      </c>
    </row>
    <row r="892" spans="1:3" x14ac:dyDescent="0.2">
      <c r="A892" t="str">
        <v>Kagiso Fourie</v>
      </c>
      <c r="B892" t="str">
        <v>Envelopes Model 4</v>
      </c>
      <c r="C892" s="6">
        <v>6818.4000000000005</v>
      </c>
    </row>
    <row r="893" spans="1:3" x14ac:dyDescent="0.2">
      <c r="A893" t="str">
        <v>Lerato Mbatha</v>
      </c>
      <c r="B893" t="str">
        <v>Envelopes Model 4</v>
      </c>
      <c r="C893" s="6">
        <v>6818.4000000000005</v>
      </c>
    </row>
    <row r="894" spans="1:3" x14ac:dyDescent="0.2">
      <c r="A894" t="str">
        <v>Sipho Joubert</v>
      </c>
      <c r="B894" t="str">
        <v>Envelopes Model 4</v>
      </c>
      <c r="C894" s="6">
        <v>6818.4000000000005</v>
      </c>
    </row>
    <row r="895" spans="1:3" x14ac:dyDescent="0.2">
      <c r="A895" t="str">
        <v>Francois Le Roux</v>
      </c>
      <c r="B895" t="str">
        <v>Tables Model 4</v>
      </c>
      <c r="C895" s="6">
        <v>6817.7699999999995</v>
      </c>
    </row>
    <row r="896" spans="1:3" x14ac:dyDescent="0.2">
      <c r="A896" t="str">
        <v>Anja Mahlangu</v>
      </c>
      <c r="B896" t="str">
        <v>Accessories Model 1</v>
      </c>
      <c r="C896" s="6">
        <v>6812.3520000000008</v>
      </c>
    </row>
    <row r="897" spans="1:3" x14ac:dyDescent="0.2">
      <c r="A897" t="str">
        <v>Kagiso Khumalo</v>
      </c>
      <c r="B897" t="str">
        <v>Accessories Model 1</v>
      </c>
      <c r="C897" s="6">
        <v>6812.3520000000008</v>
      </c>
    </row>
    <row r="898" spans="1:3" x14ac:dyDescent="0.2">
      <c r="A898" t="str">
        <v>Sipho Joubert</v>
      </c>
      <c r="B898" t="str">
        <v>Binders Model 2</v>
      </c>
      <c r="C898" s="6">
        <v>6811.9040000000014</v>
      </c>
    </row>
    <row r="899" spans="1:3" x14ac:dyDescent="0.2">
      <c r="A899" t="str">
        <v>Precious Ndlovu</v>
      </c>
      <c r="B899" t="str">
        <v>Chairs Model 3</v>
      </c>
      <c r="C899" s="6">
        <v>6808.0920000000006</v>
      </c>
    </row>
    <row r="900" spans="1:3" x14ac:dyDescent="0.2">
      <c r="A900" t="str">
        <v>Nomvula Mbatha</v>
      </c>
      <c r="B900" t="str">
        <v>Chairs Model 4</v>
      </c>
      <c r="C900" s="6">
        <v>6802.12</v>
      </c>
    </row>
    <row r="901" spans="1:3" x14ac:dyDescent="0.2">
      <c r="A901" t="str">
        <v>Nomsa Mahlangu</v>
      </c>
      <c r="B901" t="str">
        <v>Chairs Model 4</v>
      </c>
      <c r="C901" s="6">
        <v>6802.12</v>
      </c>
    </row>
    <row r="902" spans="1:3" x14ac:dyDescent="0.2">
      <c r="A902" t="str">
        <v>Precious Fourie</v>
      </c>
      <c r="B902" t="str">
        <v>Chairs Model 4</v>
      </c>
      <c r="C902" s="6">
        <v>6802.12</v>
      </c>
    </row>
    <row r="903" spans="1:3" x14ac:dyDescent="0.2">
      <c r="A903" t="str">
        <v>Francois Khumalo</v>
      </c>
      <c r="B903" t="str">
        <v>Envelopes Model 2</v>
      </c>
      <c r="C903" s="6">
        <v>6792.4000000000005</v>
      </c>
    </row>
    <row r="904" spans="1:3" x14ac:dyDescent="0.2">
      <c r="A904" t="str">
        <v>Bongani Molefe</v>
      </c>
      <c r="B904" t="str">
        <v>Envelopes Model 2</v>
      </c>
      <c r="C904" s="6">
        <v>6792.4</v>
      </c>
    </row>
    <row r="905" spans="1:3" x14ac:dyDescent="0.2">
      <c r="A905" t="str">
        <v>Aisha Sithole</v>
      </c>
      <c r="B905" t="str">
        <v>Envelopes Model 2</v>
      </c>
      <c r="C905" s="6">
        <v>6792.4</v>
      </c>
    </row>
    <row r="906" spans="1:3" x14ac:dyDescent="0.2">
      <c r="A906" t="str">
        <v>Riaan Kruger</v>
      </c>
      <c r="B906" t="str">
        <v>Envelopes Model 2</v>
      </c>
      <c r="C906" s="6">
        <v>6792.4</v>
      </c>
    </row>
    <row r="907" spans="1:3" x14ac:dyDescent="0.2">
      <c r="A907" t="str">
        <v>Sipho Molefe</v>
      </c>
      <c r="B907" t="str">
        <v>Envelopes Model 2</v>
      </c>
      <c r="C907" s="6">
        <v>6792.4</v>
      </c>
    </row>
    <row r="908" spans="1:3" x14ac:dyDescent="0.2">
      <c r="A908" t="str">
        <v>Precious Steyn</v>
      </c>
      <c r="B908" t="str">
        <v>Bookcases Model 3</v>
      </c>
      <c r="C908" s="6">
        <v>6787.3519999999999</v>
      </c>
    </row>
    <row r="909" spans="1:3" x14ac:dyDescent="0.2">
      <c r="A909" t="str">
        <v>Precious Steyn</v>
      </c>
      <c r="B909" t="str">
        <v>Bookcases Model 3</v>
      </c>
      <c r="C909" s="6">
        <v>6787.3519999999999</v>
      </c>
    </row>
    <row r="910" spans="1:3" x14ac:dyDescent="0.2">
      <c r="A910" t="str">
        <v>Kagiso Khumalo</v>
      </c>
      <c r="B910" t="str">
        <v>Paper Model 4</v>
      </c>
      <c r="C910" s="6">
        <v>6784.0199999999995</v>
      </c>
    </row>
    <row r="911" spans="1:3" x14ac:dyDescent="0.2">
      <c r="A911" t="str">
        <v>Precious Fourie</v>
      </c>
      <c r="B911" t="str">
        <v>Bookcases Model 4</v>
      </c>
      <c r="C911" s="6">
        <v>6781.1379999999999</v>
      </c>
    </row>
    <row r="912" spans="1:3" x14ac:dyDescent="0.2">
      <c r="A912" t="str">
        <v>Werner Molefe</v>
      </c>
      <c r="B912" t="str">
        <v>Desks Model 4</v>
      </c>
      <c r="C912" s="6">
        <v>6773.2560000000003</v>
      </c>
    </row>
    <row r="913" spans="1:3" x14ac:dyDescent="0.2">
      <c r="A913" t="str">
        <v>Francois Mokoena</v>
      </c>
      <c r="B913" t="str">
        <v>Desks Model 4</v>
      </c>
      <c r="C913" s="6">
        <v>6773.2560000000003</v>
      </c>
    </row>
    <row r="914" spans="1:3" x14ac:dyDescent="0.2">
      <c r="A914" t="str">
        <v>Pieter Joubert</v>
      </c>
      <c r="B914" t="str">
        <v>Desks Model 4</v>
      </c>
      <c r="C914" s="6">
        <v>6773.2560000000003</v>
      </c>
    </row>
    <row r="915" spans="1:3" x14ac:dyDescent="0.2">
      <c r="A915" t="str">
        <v>Sipho Joubert</v>
      </c>
      <c r="B915" t="str">
        <v>Tables Model 2</v>
      </c>
      <c r="C915" s="6">
        <v>6770.4979999999996</v>
      </c>
    </row>
    <row r="916" spans="1:3" x14ac:dyDescent="0.2">
      <c r="A916" t="str">
        <v>Nomvula Khumalo</v>
      </c>
      <c r="B916" t="str">
        <v>Tables Model 2</v>
      </c>
      <c r="C916" s="6">
        <v>6770.4979999999996</v>
      </c>
    </row>
    <row r="917" spans="1:3" x14ac:dyDescent="0.2">
      <c r="A917" t="str">
        <v>Kagiso Van Der Merwe</v>
      </c>
      <c r="B917" t="str">
        <v>Printers Model 2</v>
      </c>
      <c r="C917" s="6">
        <v>6744.75</v>
      </c>
    </row>
    <row r="918" spans="1:3" x14ac:dyDescent="0.2">
      <c r="A918" t="str">
        <v>Lerato Molefe</v>
      </c>
      <c r="B918" t="str">
        <v>Accessories Model 1</v>
      </c>
      <c r="C918" s="6">
        <v>6741.3899999999994</v>
      </c>
    </row>
    <row r="919" spans="1:3" x14ac:dyDescent="0.2">
      <c r="A919" t="str">
        <v>Nomsa Dlamini</v>
      </c>
      <c r="B919" t="str">
        <v>Laptops Model 3</v>
      </c>
      <c r="C919" s="6">
        <v>6713.58</v>
      </c>
    </row>
    <row r="920" spans="1:3" x14ac:dyDescent="0.2">
      <c r="A920" t="str">
        <v>Johan Van Der Merwe</v>
      </c>
      <c r="B920" t="str">
        <v>Binders Model 3</v>
      </c>
      <c r="C920" s="6">
        <v>6709.76</v>
      </c>
    </row>
    <row r="921" spans="1:3" x14ac:dyDescent="0.2">
      <c r="A921" t="str">
        <v>Sipho Sithole</v>
      </c>
      <c r="B921" t="str">
        <v>Desks Model 3</v>
      </c>
      <c r="C921" s="6">
        <v>6689.6054999999997</v>
      </c>
    </row>
    <row r="922" spans="1:3" x14ac:dyDescent="0.2">
      <c r="A922" t="str">
        <v>Nomvula Le Roux</v>
      </c>
      <c r="B922" t="str">
        <v>Tables Model 1</v>
      </c>
      <c r="C922" s="6">
        <v>6679.12</v>
      </c>
    </row>
    <row r="923" spans="1:3" x14ac:dyDescent="0.2">
      <c r="A923" t="str">
        <v>Anja Molefe</v>
      </c>
      <c r="B923" t="str">
        <v>Tables Model 1</v>
      </c>
      <c r="C923" s="6">
        <v>6679.12</v>
      </c>
    </row>
    <row r="924" spans="1:3" x14ac:dyDescent="0.2">
      <c r="A924" t="str">
        <v>Pieter Dlamini</v>
      </c>
      <c r="B924" t="str">
        <v>Pens Model 1</v>
      </c>
      <c r="C924" s="6">
        <v>6664.7819999999992</v>
      </c>
    </row>
    <row r="925" spans="1:3" x14ac:dyDescent="0.2">
      <c r="A925" t="str">
        <v>Nomsa Molefe</v>
      </c>
      <c r="B925" t="str">
        <v>Laptops Model 3</v>
      </c>
      <c r="C925" s="6">
        <v>6657.6334999999999</v>
      </c>
    </row>
    <row r="926" spans="1:3" x14ac:dyDescent="0.2">
      <c r="A926" t="str">
        <v>Precious Ndlovu</v>
      </c>
      <c r="B926" t="str">
        <v>Laptops Model 3</v>
      </c>
      <c r="C926" s="6">
        <v>6657.6334999999999</v>
      </c>
    </row>
    <row r="927" spans="1:3" x14ac:dyDescent="0.2">
      <c r="A927" t="str">
        <v>Precious Botha</v>
      </c>
      <c r="B927" t="str">
        <v>Laptops Model 3</v>
      </c>
      <c r="C927" s="6">
        <v>6657.6334999999999</v>
      </c>
    </row>
    <row r="928" spans="1:3" x14ac:dyDescent="0.2">
      <c r="A928" t="str">
        <v>Nomvula Mahlangu</v>
      </c>
      <c r="B928" t="str">
        <v>Desks Model 3</v>
      </c>
      <c r="C928" s="6">
        <v>6650.4849999999997</v>
      </c>
    </row>
    <row r="929" spans="1:3" x14ac:dyDescent="0.2">
      <c r="A929" t="str">
        <v>Riaan Botha</v>
      </c>
      <c r="B929" t="str">
        <v>Desks Model 3</v>
      </c>
      <c r="C929" s="6">
        <v>6650.4849999999997</v>
      </c>
    </row>
    <row r="930" spans="1:3" x14ac:dyDescent="0.2">
      <c r="A930" t="str">
        <v>Johan Van Der Merwe</v>
      </c>
      <c r="B930" t="str">
        <v>Monitors Model 1</v>
      </c>
      <c r="C930" s="6">
        <v>6643.6919999999991</v>
      </c>
    </row>
    <row r="931" spans="1:3" x14ac:dyDescent="0.2">
      <c r="A931" t="str">
        <v>Nomvula Molefe</v>
      </c>
      <c r="B931" t="str">
        <v>Accessories Model 4</v>
      </c>
      <c r="C931" s="6">
        <v>6631.2720000000008</v>
      </c>
    </row>
    <row r="932" spans="1:3" x14ac:dyDescent="0.2">
      <c r="A932" t="str">
        <v>Lerato Botha</v>
      </c>
      <c r="B932" t="str">
        <v>Monitors Model 4</v>
      </c>
      <c r="C932" s="6">
        <v>6623.7119999999995</v>
      </c>
    </row>
    <row r="933" spans="1:3" x14ac:dyDescent="0.2">
      <c r="A933" t="str">
        <v>Anja Molefe</v>
      </c>
      <c r="B933" t="str">
        <v>Binders Model 2</v>
      </c>
      <c r="C933" s="6">
        <v>6618.384</v>
      </c>
    </row>
    <row r="934" spans="1:3" x14ac:dyDescent="0.2">
      <c r="A934" t="str">
        <v>Sipho Molefe</v>
      </c>
      <c r="B934" t="str">
        <v>Binders Model 2</v>
      </c>
      <c r="C934" s="6">
        <v>6618.384</v>
      </c>
    </row>
    <row r="935" spans="1:3" x14ac:dyDescent="0.2">
      <c r="A935" t="str">
        <v>Francois Sithole</v>
      </c>
      <c r="B935" t="str">
        <v>Printers Model 2</v>
      </c>
      <c r="C935" s="6">
        <v>6612.5</v>
      </c>
    </row>
    <row r="936" spans="1:3" x14ac:dyDescent="0.2">
      <c r="A936" t="str">
        <v>Palesa Steyn</v>
      </c>
      <c r="B936" t="str">
        <v>Printers Model 2</v>
      </c>
      <c r="C936" s="6">
        <v>6612.5</v>
      </c>
    </row>
    <row r="937" spans="1:3" x14ac:dyDescent="0.2">
      <c r="A937" t="str">
        <v>Thabo Molefe</v>
      </c>
      <c r="B937" t="str">
        <v>Printers Model 2</v>
      </c>
      <c r="C937" s="6">
        <v>6612.5</v>
      </c>
    </row>
    <row r="938" spans="1:3" x14ac:dyDescent="0.2">
      <c r="A938" t="str">
        <v>Francois Sithole</v>
      </c>
      <c r="B938" t="str">
        <v>Pens Model 3</v>
      </c>
      <c r="C938" s="6">
        <v>6610.17</v>
      </c>
    </row>
    <row r="939" spans="1:3" x14ac:dyDescent="0.2">
      <c r="A939" t="str">
        <v>Johan Fourie</v>
      </c>
      <c r="B939" t="str">
        <v>Pens Model 3</v>
      </c>
      <c r="C939" s="6">
        <v>6610.17</v>
      </c>
    </row>
    <row r="940" spans="1:3" x14ac:dyDescent="0.2">
      <c r="A940" t="str">
        <v>Anja Van Der Merwe</v>
      </c>
      <c r="B940" t="str">
        <v>Pens Model 3</v>
      </c>
      <c r="C940" s="6">
        <v>6610.17</v>
      </c>
    </row>
    <row r="941" spans="1:3" x14ac:dyDescent="0.2">
      <c r="A941" t="str">
        <v>Anja Mahlangu</v>
      </c>
      <c r="B941" t="str">
        <v>Pens Model 3</v>
      </c>
      <c r="C941" s="6">
        <v>6610.17</v>
      </c>
    </row>
    <row r="942" spans="1:3" x14ac:dyDescent="0.2">
      <c r="A942" t="str">
        <v>Nomsa Ndlovu</v>
      </c>
      <c r="B942" t="str">
        <v>Bookcases Model 1</v>
      </c>
      <c r="C942" s="6">
        <v>6590.848</v>
      </c>
    </row>
    <row r="943" spans="1:3" x14ac:dyDescent="0.2">
      <c r="A943" t="str">
        <v>Chantelle Mahlangu</v>
      </c>
      <c r="B943" t="str">
        <v>Desks Model 4</v>
      </c>
      <c r="C943" s="6">
        <v>6585.1100000000006</v>
      </c>
    </row>
    <row r="944" spans="1:3" x14ac:dyDescent="0.2">
      <c r="A944" t="str">
        <v>Bongani Le Roux</v>
      </c>
      <c r="B944" t="str">
        <v>Desks Model 4</v>
      </c>
      <c r="C944" s="6">
        <v>6585.1100000000006</v>
      </c>
    </row>
    <row r="945" spans="1:3" x14ac:dyDescent="0.2">
      <c r="A945" t="str">
        <v>Kagiso Fourie</v>
      </c>
      <c r="B945" t="str">
        <v>Desks Model 4</v>
      </c>
      <c r="C945" s="6">
        <v>6585.1100000000006</v>
      </c>
    </row>
    <row r="946" spans="1:3" x14ac:dyDescent="0.2">
      <c r="A946" t="str">
        <v>Pieter Khumalo</v>
      </c>
      <c r="B946" t="str">
        <v>Desks Model 4</v>
      </c>
      <c r="C946" s="6">
        <v>6585.1100000000006</v>
      </c>
    </row>
    <row r="947" spans="1:3" x14ac:dyDescent="0.2">
      <c r="A947" t="str">
        <v>Sipho Mahlangu</v>
      </c>
      <c r="B947" t="str">
        <v>Binders Model 2</v>
      </c>
      <c r="C947" s="6">
        <v>6579.68</v>
      </c>
    </row>
    <row r="948" spans="1:3" x14ac:dyDescent="0.2">
      <c r="A948" t="str">
        <v>Aisha Sithole</v>
      </c>
      <c r="B948" t="str">
        <v>Binders Model 2</v>
      </c>
      <c r="C948" s="6">
        <v>6579.68</v>
      </c>
    </row>
    <row r="949" spans="1:3" x14ac:dyDescent="0.2">
      <c r="A949" t="str">
        <v>Francois Coetzee</v>
      </c>
      <c r="B949" t="str">
        <v>Monitors Model 4</v>
      </c>
      <c r="C949" s="6">
        <v>6554.7150000000001</v>
      </c>
    </row>
    <row r="950" spans="1:3" x14ac:dyDescent="0.2">
      <c r="A950" t="str">
        <v>Bongani Le Roux</v>
      </c>
      <c r="B950" t="str">
        <v>Monitors Model 4</v>
      </c>
      <c r="C950" s="6">
        <v>6554.7150000000001</v>
      </c>
    </row>
    <row r="951" spans="1:3" x14ac:dyDescent="0.2">
      <c r="A951" t="str">
        <v>Riaan Molefe</v>
      </c>
      <c r="B951" t="str">
        <v>Binders Model 4</v>
      </c>
      <c r="C951" s="6">
        <v>6554.1629999999996</v>
      </c>
    </row>
    <row r="952" spans="1:3" x14ac:dyDescent="0.2">
      <c r="A952" t="str">
        <v>Werner Molefe</v>
      </c>
      <c r="B952" t="str">
        <v>Pens Model 1</v>
      </c>
      <c r="C952" s="6">
        <v>6547.8559999999998</v>
      </c>
    </row>
    <row r="953" spans="1:3" x14ac:dyDescent="0.2">
      <c r="A953" t="str">
        <v>Pieter Steyn</v>
      </c>
      <c r="B953" t="str">
        <v>Pens Model 1</v>
      </c>
      <c r="C953" s="6">
        <v>6547.8559999999998</v>
      </c>
    </row>
    <row r="954" spans="1:3" x14ac:dyDescent="0.2">
      <c r="A954" t="str">
        <v>Anja Dlamini</v>
      </c>
      <c r="B954" t="str">
        <v>Accessories Model 3</v>
      </c>
      <c r="C954" s="6">
        <v>6542.3650000000007</v>
      </c>
    </row>
    <row r="955" spans="1:3" x14ac:dyDescent="0.2">
      <c r="A955" t="str">
        <v>Pieter Mahlangu</v>
      </c>
      <c r="B955" t="str">
        <v>Bookcases Model 3</v>
      </c>
      <c r="C955" s="6">
        <v>6533.28</v>
      </c>
    </row>
    <row r="956" spans="1:3" x14ac:dyDescent="0.2">
      <c r="A956" t="str">
        <v>Francois Pretorius</v>
      </c>
      <c r="B956" t="str">
        <v>Printers Model 1</v>
      </c>
      <c r="C956" s="6">
        <v>6528.9179999999997</v>
      </c>
    </row>
    <row r="957" spans="1:3" x14ac:dyDescent="0.2">
      <c r="A957" t="str">
        <v>Riaan Molefe</v>
      </c>
      <c r="B957" t="str">
        <v>Printers Model 1</v>
      </c>
      <c r="C957" s="6">
        <v>6528.9179999999997</v>
      </c>
    </row>
    <row r="958" spans="1:3" x14ac:dyDescent="0.2">
      <c r="A958" t="str">
        <v>Werner Joubert</v>
      </c>
      <c r="B958" t="str">
        <v>Monitors Model 1</v>
      </c>
      <c r="C958" s="6">
        <v>6527.1360000000004</v>
      </c>
    </row>
    <row r="959" spans="1:3" x14ac:dyDescent="0.2">
      <c r="A959" t="str">
        <v>Francois Pretorius</v>
      </c>
      <c r="B959" t="str">
        <v>Monitors Model 1</v>
      </c>
      <c r="C959" s="6">
        <v>6527.1360000000004</v>
      </c>
    </row>
    <row r="960" spans="1:3" x14ac:dyDescent="0.2">
      <c r="A960" t="str">
        <v>Deon Dlamini</v>
      </c>
      <c r="B960" t="str">
        <v>Bookcases Model 4</v>
      </c>
      <c r="C960" s="6">
        <v>6526.2080000000005</v>
      </c>
    </row>
    <row r="961" spans="1:3" x14ac:dyDescent="0.2">
      <c r="A961" t="str">
        <v>Johan Pretorius</v>
      </c>
      <c r="B961" t="str">
        <v>Tables Model 2</v>
      </c>
      <c r="C961" s="6">
        <v>6515.9680000000008</v>
      </c>
    </row>
    <row r="962" spans="1:3" x14ac:dyDescent="0.2">
      <c r="A962" t="str">
        <v>Precious Fourie</v>
      </c>
      <c r="B962" t="str">
        <v>Monitors Model 3</v>
      </c>
      <c r="C962" s="6">
        <v>6513.8079999999991</v>
      </c>
    </row>
    <row r="963" spans="1:3" x14ac:dyDescent="0.2">
      <c r="A963" t="str">
        <v>Nomsa Mahlangu</v>
      </c>
      <c r="B963" t="str">
        <v>Pens Model 4</v>
      </c>
      <c r="C963" s="6">
        <v>6508.32</v>
      </c>
    </row>
    <row r="964" spans="1:3" x14ac:dyDescent="0.2">
      <c r="A964" t="str">
        <v>Anja Van Der Merwe</v>
      </c>
      <c r="B964" t="str">
        <v>Pens Model 4</v>
      </c>
      <c r="C964" s="6">
        <v>6508.32</v>
      </c>
    </row>
    <row r="965" spans="1:3" x14ac:dyDescent="0.2">
      <c r="A965" t="str">
        <v>Nomsa Sithole</v>
      </c>
      <c r="B965" t="str">
        <v>Pens Model 4</v>
      </c>
      <c r="C965" s="6">
        <v>6508.32</v>
      </c>
    </row>
    <row r="966" spans="1:3" x14ac:dyDescent="0.2">
      <c r="A966" t="str">
        <v>Nomsa Pretorius</v>
      </c>
      <c r="B966" t="str">
        <v>Pens Model 4</v>
      </c>
      <c r="C966" s="6">
        <v>6508.32</v>
      </c>
    </row>
    <row r="967" spans="1:3" x14ac:dyDescent="0.2">
      <c r="A967" t="str">
        <v>Aisha Khumalo</v>
      </c>
      <c r="B967" t="str">
        <v>Tables Model 1</v>
      </c>
      <c r="C967" s="6">
        <v>6488.2879999999996</v>
      </c>
    </row>
    <row r="968" spans="1:3" x14ac:dyDescent="0.2">
      <c r="A968" t="str">
        <v>Zanele Pretorius</v>
      </c>
      <c r="B968" t="str">
        <v>Bookcases Model 1</v>
      </c>
      <c r="C968" s="6">
        <v>6487.866</v>
      </c>
    </row>
    <row r="969" spans="1:3" x14ac:dyDescent="0.2">
      <c r="A969" t="str">
        <v>Kagiso Pretorius</v>
      </c>
      <c r="B969" t="str">
        <v>Bookcases Model 1</v>
      </c>
      <c r="C969" s="6">
        <v>6487.866</v>
      </c>
    </row>
    <row r="970" spans="1:3" x14ac:dyDescent="0.2">
      <c r="A970" t="str">
        <v>Kagiso Van Der Merwe</v>
      </c>
      <c r="B970" t="str">
        <v>Paper Model 2</v>
      </c>
      <c r="C970" s="6">
        <v>6484.16</v>
      </c>
    </row>
    <row r="971" spans="1:3" x14ac:dyDescent="0.2">
      <c r="A971" t="str">
        <v>Elmarie Fourie</v>
      </c>
      <c r="B971" t="str">
        <v>Envelopes Model 4</v>
      </c>
      <c r="C971" s="6">
        <v>6477.4800000000005</v>
      </c>
    </row>
    <row r="972" spans="1:3" x14ac:dyDescent="0.2">
      <c r="A972" t="str">
        <v>Chantelle Steyn</v>
      </c>
      <c r="B972" t="str">
        <v>Envelopes Model 4</v>
      </c>
      <c r="C972" s="6">
        <v>6477.4800000000005</v>
      </c>
    </row>
    <row r="973" spans="1:3" x14ac:dyDescent="0.2">
      <c r="A973" t="str">
        <v>Nomvula Steyn</v>
      </c>
      <c r="B973" t="str">
        <v>Staplers Model 2</v>
      </c>
      <c r="C973" s="6">
        <v>6470.7839999999997</v>
      </c>
    </row>
    <row r="974" spans="1:3" x14ac:dyDescent="0.2">
      <c r="A974" t="str">
        <v>Nomsa Pretorius</v>
      </c>
      <c r="B974" t="str">
        <v>Staplers Model 2</v>
      </c>
      <c r="C974" s="6">
        <v>6470.7839999999997</v>
      </c>
    </row>
    <row r="975" spans="1:3" x14ac:dyDescent="0.2">
      <c r="A975" t="str">
        <v>Sipho Molefe</v>
      </c>
      <c r="B975" t="str">
        <v>Paper Model 4</v>
      </c>
      <c r="C975" s="6">
        <v>6464.7719999999999</v>
      </c>
    </row>
    <row r="976" spans="1:3" x14ac:dyDescent="0.2">
      <c r="A976" t="str">
        <v>Werner Joubert</v>
      </c>
      <c r="B976" t="str">
        <v>Chairs Model 4</v>
      </c>
      <c r="C976" s="6">
        <v>6462.0139999999992</v>
      </c>
    </row>
    <row r="977" spans="1:3" x14ac:dyDescent="0.2">
      <c r="A977" t="str">
        <v>Francois Coetzee</v>
      </c>
      <c r="B977" t="str">
        <v>Pens Model 4</v>
      </c>
      <c r="C977" s="6">
        <v>6454.0839999999998</v>
      </c>
    </row>
    <row r="978" spans="1:3" x14ac:dyDescent="0.2">
      <c r="A978" t="str">
        <v>Nomvula Molefe</v>
      </c>
      <c r="B978" t="str">
        <v>Monitors Model 4</v>
      </c>
      <c r="C978" s="6">
        <v>6451.2195000000002</v>
      </c>
    </row>
    <row r="979" spans="1:3" x14ac:dyDescent="0.2">
      <c r="A979" t="str">
        <v>Werner Joubert</v>
      </c>
      <c r="B979" t="str">
        <v>Accessories Model 4</v>
      </c>
      <c r="C979" s="6">
        <v>6447.07</v>
      </c>
    </row>
    <row r="980" spans="1:3" x14ac:dyDescent="0.2">
      <c r="A980" t="str">
        <v>Palesa Molefe</v>
      </c>
      <c r="B980" t="str">
        <v>Laptops Model 1</v>
      </c>
      <c r="C980" s="6">
        <v>6419.16</v>
      </c>
    </row>
    <row r="981" spans="1:3" x14ac:dyDescent="0.2">
      <c r="A981" t="str">
        <v>Palesa Venter</v>
      </c>
      <c r="B981" t="str">
        <v>Laptops Model 1</v>
      </c>
      <c r="C981" s="6">
        <v>6419.16</v>
      </c>
    </row>
    <row r="982" spans="1:3" x14ac:dyDescent="0.2">
      <c r="A982" t="str">
        <v>Nomvula Molefe</v>
      </c>
      <c r="B982" t="str">
        <v>Tables Model 2</v>
      </c>
      <c r="C982" s="6">
        <v>6414.1559999999999</v>
      </c>
    </row>
    <row r="983" spans="1:3" x14ac:dyDescent="0.2">
      <c r="A983" t="str">
        <v>Kagiso Coetzee</v>
      </c>
      <c r="B983" t="str">
        <v>Bookcases Model 2</v>
      </c>
      <c r="C983" s="6">
        <v>6402.96</v>
      </c>
    </row>
    <row r="984" spans="1:3" x14ac:dyDescent="0.2">
      <c r="A984" t="str">
        <v>Nomsa Molefe</v>
      </c>
      <c r="B984" t="str">
        <v>Bookcases Model 2</v>
      </c>
      <c r="C984" s="6">
        <v>6402.96</v>
      </c>
    </row>
    <row r="985" spans="1:3" x14ac:dyDescent="0.2">
      <c r="A985" t="str">
        <v>Pieter Dlamini</v>
      </c>
      <c r="B985" t="str">
        <v>Bookcases Model 2</v>
      </c>
      <c r="C985" s="6">
        <v>6402.96</v>
      </c>
    </row>
    <row r="986" spans="1:3" x14ac:dyDescent="0.2">
      <c r="A986" t="str">
        <v>Precious Venter</v>
      </c>
      <c r="B986" t="str">
        <v>Bookcases Model 2</v>
      </c>
      <c r="C986" s="6">
        <v>6402.96</v>
      </c>
    </row>
    <row r="987" spans="1:3" x14ac:dyDescent="0.2">
      <c r="A987" t="str">
        <v>Nomvula Steyn</v>
      </c>
      <c r="B987" t="str">
        <v>Printers Model 1</v>
      </c>
      <c r="C987" s="6">
        <v>6400.9000000000005</v>
      </c>
    </row>
    <row r="988" spans="1:3" x14ac:dyDescent="0.2">
      <c r="A988" t="str">
        <v>Lerato Botha</v>
      </c>
      <c r="B988" t="str">
        <v>Monitors Model 2</v>
      </c>
      <c r="C988" s="6">
        <v>6389.0399999999991</v>
      </c>
    </row>
    <row r="989" spans="1:3" x14ac:dyDescent="0.2">
      <c r="A989" t="str">
        <v>Bongani Khumalo</v>
      </c>
      <c r="B989" t="str">
        <v>Monitors Model 2</v>
      </c>
      <c r="C989" s="6">
        <v>6389.0399999999991</v>
      </c>
    </row>
    <row r="990" spans="1:3" x14ac:dyDescent="0.2">
      <c r="A990" t="str">
        <v>Lerato Molefe</v>
      </c>
      <c r="B990" t="str">
        <v>Paper Model 4</v>
      </c>
      <c r="C990" s="6">
        <v>6384.96</v>
      </c>
    </row>
    <row r="991" spans="1:3" x14ac:dyDescent="0.2">
      <c r="A991" t="str">
        <v>Pieter Joubert</v>
      </c>
      <c r="B991" t="str">
        <v>Paper Model 4</v>
      </c>
      <c r="C991" s="6">
        <v>6384.96</v>
      </c>
    </row>
    <row r="992" spans="1:3" x14ac:dyDescent="0.2">
      <c r="A992" t="str">
        <v>Kagiso Mahlangu</v>
      </c>
      <c r="B992" t="str">
        <v>Paper Model 2</v>
      </c>
      <c r="C992" s="6">
        <v>6382.8450000000003</v>
      </c>
    </row>
    <row r="993" spans="1:3" x14ac:dyDescent="0.2">
      <c r="A993" t="str">
        <v>Sipho Mahlangu</v>
      </c>
      <c r="B993" t="str">
        <v>Paper Model 2</v>
      </c>
      <c r="C993" s="6">
        <v>6382.8450000000003</v>
      </c>
    </row>
    <row r="994" spans="1:3" x14ac:dyDescent="0.2">
      <c r="A994" t="str">
        <v>Johan Pretorius</v>
      </c>
      <c r="B994" t="str">
        <v>Binders Model 3</v>
      </c>
      <c r="C994" s="6">
        <v>6374.2719999999999</v>
      </c>
    </row>
    <row r="995" spans="1:3" x14ac:dyDescent="0.2">
      <c r="A995" t="str">
        <v>Elmarie Pretorius</v>
      </c>
      <c r="B995" t="str">
        <v>Printers Model 2</v>
      </c>
      <c r="C995" s="6">
        <v>6348</v>
      </c>
    </row>
    <row r="996" spans="1:3" x14ac:dyDescent="0.2">
      <c r="A996" t="str">
        <v>Francois Mahlangu</v>
      </c>
      <c r="B996" t="str">
        <v>Printers Model 2</v>
      </c>
      <c r="C996" s="6">
        <v>6348</v>
      </c>
    </row>
    <row r="997" spans="1:3" x14ac:dyDescent="0.2">
      <c r="A997" t="str">
        <v>Riaan Molefe</v>
      </c>
      <c r="B997" t="str">
        <v>Pens Model 2</v>
      </c>
      <c r="C997" s="6">
        <v>6345.5999999999995</v>
      </c>
    </row>
    <row r="998" spans="1:3" x14ac:dyDescent="0.2">
      <c r="A998" t="str">
        <v>Chantelle Pretorius</v>
      </c>
      <c r="B998" t="str">
        <v>Pens Model 2</v>
      </c>
      <c r="C998" s="6">
        <v>6345.5999999999995</v>
      </c>
    </row>
    <row r="999" spans="1:3" x14ac:dyDescent="0.2">
      <c r="A999" t="str">
        <v>Kagiso Nkosi</v>
      </c>
      <c r="B999" t="str">
        <v>Tables Model 1</v>
      </c>
      <c r="C999" s="6">
        <v>6345.1639999999998</v>
      </c>
    </row>
    <row r="1000" spans="1:3" x14ac:dyDescent="0.2">
      <c r="A1000" t="str">
        <v>Thabo Molefe</v>
      </c>
      <c r="B1000" t="str">
        <v>Staplers Model 4</v>
      </c>
      <c r="C1000" s="6">
        <v>6343.75</v>
      </c>
    </row>
    <row r="1001" spans="1:3" x14ac:dyDescent="0.2">
      <c r="A1001" t="str">
        <v>Pieter Nkosi</v>
      </c>
      <c r="B1001" t="str">
        <v>Staplers Model 4</v>
      </c>
      <c r="C1001" s="6">
        <v>6343.75</v>
      </c>
    </row>
    <row r="1002" spans="1:3" x14ac:dyDescent="0.2">
      <c r="A1002" t="str">
        <v>Palesa Steyn</v>
      </c>
      <c r="B1002" t="str">
        <v>Desks Model 3</v>
      </c>
      <c r="C1002" s="6">
        <v>6337.5209999999997</v>
      </c>
    </row>
    <row r="1003" spans="1:3" x14ac:dyDescent="0.2">
      <c r="A1003" t="str">
        <v>Kagiso Khumalo</v>
      </c>
      <c r="B1003" t="str">
        <v>Desks Model 3</v>
      </c>
      <c r="C1003" s="6">
        <v>6337.5209999999997</v>
      </c>
    </row>
    <row r="1004" spans="1:3" x14ac:dyDescent="0.2">
      <c r="A1004" t="str">
        <v>Bongani Khumalo</v>
      </c>
      <c r="B1004" t="str">
        <v>Pens Model 1</v>
      </c>
      <c r="C1004" s="6">
        <v>6314.0039999999999</v>
      </c>
    </row>
    <row r="1005" spans="1:3" x14ac:dyDescent="0.2">
      <c r="A1005" t="str">
        <v>Precious Steyn</v>
      </c>
      <c r="B1005" t="str">
        <v>Tables Model 4</v>
      </c>
      <c r="C1005" s="6">
        <v>6312.75</v>
      </c>
    </row>
    <row r="1006" spans="1:3" x14ac:dyDescent="0.2">
      <c r="A1006" t="str">
        <v>Kagiso Khumalo</v>
      </c>
      <c r="B1006" t="str">
        <v>Binders Model 2</v>
      </c>
      <c r="C1006" s="6">
        <v>6270.0480000000007</v>
      </c>
    </row>
    <row r="1007" spans="1:3" x14ac:dyDescent="0.2">
      <c r="A1007" t="str">
        <v>Precious Botha</v>
      </c>
      <c r="B1007" t="str">
        <v>Paper Model 3</v>
      </c>
      <c r="C1007" s="6">
        <v>6268.08</v>
      </c>
    </row>
    <row r="1008" spans="1:3" x14ac:dyDescent="0.2">
      <c r="A1008" t="str">
        <v>Nomvula Le Roux</v>
      </c>
      <c r="B1008" t="str">
        <v>Desks Model 3</v>
      </c>
      <c r="C1008" s="6">
        <v>6259.28</v>
      </c>
    </row>
    <row r="1009" spans="1:3" x14ac:dyDescent="0.2">
      <c r="A1009" t="str">
        <v>Kagiso Van Der Merwe</v>
      </c>
      <c r="B1009" t="str">
        <v>Desks Model 3</v>
      </c>
      <c r="C1009" s="6">
        <v>6259.28</v>
      </c>
    </row>
    <row r="1010" spans="1:3" x14ac:dyDescent="0.2">
      <c r="A1010" t="str">
        <v>Palesa Molefe</v>
      </c>
      <c r="B1010" t="str">
        <v>Desks Model 3</v>
      </c>
      <c r="C1010" s="6">
        <v>6259.28</v>
      </c>
    </row>
    <row r="1011" spans="1:3" x14ac:dyDescent="0.2">
      <c r="A1011" t="str">
        <v>Kagiso Nkosi</v>
      </c>
      <c r="B1011" t="str">
        <v>Desks Model 3</v>
      </c>
      <c r="C1011" s="6">
        <v>6259.28</v>
      </c>
    </row>
    <row r="1012" spans="1:3" x14ac:dyDescent="0.2">
      <c r="A1012" t="str">
        <v>Werner Joubert</v>
      </c>
      <c r="B1012" t="str">
        <v>Desks Model 3</v>
      </c>
      <c r="C1012" s="6">
        <v>6259.28</v>
      </c>
    </row>
    <row r="1013" spans="1:3" x14ac:dyDescent="0.2">
      <c r="A1013" t="str">
        <v>Francois Mahlangu</v>
      </c>
      <c r="B1013" t="str">
        <v>Desks Model 4</v>
      </c>
      <c r="C1013" s="6">
        <v>6255.8545000000004</v>
      </c>
    </row>
    <row r="1014" spans="1:3" x14ac:dyDescent="0.2">
      <c r="A1014" t="str">
        <v>Riaan Khumalo</v>
      </c>
      <c r="B1014" t="str">
        <v>Accessories Model 3</v>
      </c>
      <c r="C1014" s="6">
        <v>6234.4890000000014</v>
      </c>
    </row>
    <row r="1015" spans="1:3" x14ac:dyDescent="0.2">
      <c r="A1015" t="str">
        <v>Nomvula Coetzee</v>
      </c>
      <c r="B1015" t="str">
        <v>Binders Model 1</v>
      </c>
      <c r="C1015" s="6">
        <v>6228.1440000000002</v>
      </c>
    </row>
    <row r="1016" spans="1:3" x14ac:dyDescent="0.2">
      <c r="A1016" t="str">
        <v>Chantelle Mahlangu</v>
      </c>
      <c r="B1016" t="str">
        <v>Monitors Model 4</v>
      </c>
      <c r="C1016" s="6">
        <v>6209.7300000000005</v>
      </c>
    </row>
    <row r="1017" spans="1:3" x14ac:dyDescent="0.2">
      <c r="A1017" t="str">
        <v>Anja Van Der Merwe</v>
      </c>
      <c r="B1017" t="str">
        <v>Bookcases Model 3</v>
      </c>
      <c r="C1017" s="6">
        <v>6206.6159999999991</v>
      </c>
    </row>
    <row r="1018" spans="1:3" x14ac:dyDescent="0.2">
      <c r="A1018" t="str">
        <v>Kagiso Le Roux</v>
      </c>
      <c r="B1018" t="str">
        <v>Staplers Model 1</v>
      </c>
      <c r="C1018" s="6">
        <v>6200.5499999999993</v>
      </c>
    </row>
    <row r="1019" spans="1:3" x14ac:dyDescent="0.2">
      <c r="A1019" t="str">
        <v>Chantelle Kruger</v>
      </c>
      <c r="B1019" t="str">
        <v>Staplers Model 1</v>
      </c>
      <c r="C1019" s="6">
        <v>6200.5499999999993</v>
      </c>
    </row>
    <row r="1020" spans="1:3" x14ac:dyDescent="0.2">
      <c r="A1020" t="str">
        <v>Chantelle Steyn</v>
      </c>
      <c r="B1020" t="str">
        <v>Binders Model 2</v>
      </c>
      <c r="C1020" s="6">
        <v>6192.64</v>
      </c>
    </row>
    <row r="1021" spans="1:3" x14ac:dyDescent="0.2">
      <c r="A1021" t="str">
        <v>Francois Sithole</v>
      </c>
      <c r="B1021" t="str">
        <v>Printers Model 2</v>
      </c>
      <c r="C1021" s="6">
        <v>6182.6875</v>
      </c>
    </row>
    <row r="1022" spans="1:3" x14ac:dyDescent="0.2">
      <c r="A1022" t="str">
        <v>Kagiso Fourie</v>
      </c>
      <c r="B1022" t="str">
        <v>Bookcases Model 1</v>
      </c>
      <c r="C1022" s="6">
        <v>6178.92</v>
      </c>
    </row>
    <row r="1023" spans="1:3" x14ac:dyDescent="0.2">
      <c r="A1023" t="str">
        <v>Chantelle Khumalo</v>
      </c>
      <c r="B1023" t="str">
        <v>Bookcases Model 1</v>
      </c>
      <c r="C1023" s="6">
        <v>6178.92</v>
      </c>
    </row>
    <row r="1024" spans="1:3" x14ac:dyDescent="0.2">
      <c r="A1024" t="str">
        <v>Lerato Mbatha</v>
      </c>
      <c r="B1024" t="str">
        <v>Monitors Model 3</v>
      </c>
      <c r="C1024" s="6">
        <v>6170.9759999999997</v>
      </c>
    </row>
    <row r="1025" spans="1:3" x14ac:dyDescent="0.2">
      <c r="A1025" t="str">
        <v>Anja Mahlangu</v>
      </c>
      <c r="B1025" t="str">
        <v>Bookcases Model 3</v>
      </c>
      <c r="C1025" s="6">
        <v>6170.32</v>
      </c>
    </row>
    <row r="1026" spans="1:3" x14ac:dyDescent="0.2">
      <c r="A1026" t="str">
        <v>Chantelle Steyn</v>
      </c>
      <c r="B1026" t="str">
        <v>Binders Model 4</v>
      </c>
      <c r="C1026" s="6">
        <v>6168.6239999999998</v>
      </c>
    </row>
    <row r="1027" spans="1:3" x14ac:dyDescent="0.2">
      <c r="A1027" t="str">
        <v>Thabo Mbatha</v>
      </c>
      <c r="B1027" t="str">
        <v>Accessories Model 3</v>
      </c>
      <c r="C1027" s="6">
        <v>6157.52</v>
      </c>
    </row>
    <row r="1028" spans="1:3" x14ac:dyDescent="0.2">
      <c r="A1028" t="str">
        <v>Nomsa Dlamini</v>
      </c>
      <c r="B1028" t="str">
        <v>Accessories Model 3</v>
      </c>
      <c r="C1028" s="6">
        <v>6157.52</v>
      </c>
    </row>
    <row r="1029" spans="1:3" x14ac:dyDescent="0.2">
      <c r="A1029" t="str">
        <v>Pieter Khumalo</v>
      </c>
      <c r="B1029" t="str">
        <v>Envelopes Model 4</v>
      </c>
      <c r="C1029" s="6">
        <v>6136.56</v>
      </c>
    </row>
    <row r="1030" spans="1:3" x14ac:dyDescent="0.2">
      <c r="A1030" t="str">
        <v>Nomsa Coetzee</v>
      </c>
      <c r="B1030" t="str">
        <v>Envelopes Model 4</v>
      </c>
      <c r="C1030" s="6">
        <v>6136.56</v>
      </c>
    </row>
    <row r="1031" spans="1:3" x14ac:dyDescent="0.2">
      <c r="A1031" t="str">
        <v>Kagiso Pretorius</v>
      </c>
      <c r="B1031" t="str">
        <v>Envelopes Model 4</v>
      </c>
      <c r="C1031" s="6">
        <v>6136.56</v>
      </c>
    </row>
    <row r="1032" spans="1:3" x14ac:dyDescent="0.2">
      <c r="A1032" t="str">
        <v>Johan Fourie</v>
      </c>
      <c r="B1032" t="str">
        <v>Bookcases Model 1</v>
      </c>
      <c r="C1032" s="6">
        <v>6127.4290000000001</v>
      </c>
    </row>
    <row r="1033" spans="1:3" x14ac:dyDescent="0.2">
      <c r="A1033" t="str">
        <v>Nomsa Molefe</v>
      </c>
      <c r="B1033" t="str">
        <v>Accessories Model 4</v>
      </c>
      <c r="C1033" s="6">
        <v>6124.7164999999995</v>
      </c>
    </row>
    <row r="1034" spans="1:3" x14ac:dyDescent="0.2">
      <c r="A1034" t="str">
        <v>Thabo Molefe</v>
      </c>
      <c r="B1034" t="str">
        <v>Bookcases Model 2</v>
      </c>
      <c r="C1034" s="6">
        <v>6122.8305</v>
      </c>
    </row>
    <row r="1035" spans="1:3" x14ac:dyDescent="0.2">
      <c r="A1035" t="str">
        <v>Pieter Steyn</v>
      </c>
      <c r="B1035" t="str">
        <v>Chairs Model 4</v>
      </c>
      <c r="C1035" s="6">
        <v>6121.9080000000004</v>
      </c>
    </row>
    <row r="1036" spans="1:3" x14ac:dyDescent="0.2">
      <c r="A1036" t="str">
        <v>Lerato Mbatha</v>
      </c>
      <c r="B1036" t="str">
        <v>Bookcases Model 4</v>
      </c>
      <c r="C1036" s="6">
        <v>6118.32</v>
      </c>
    </row>
    <row r="1037" spans="1:3" x14ac:dyDescent="0.2">
      <c r="A1037" t="str">
        <v>Sipho Joubert</v>
      </c>
      <c r="B1037" t="str">
        <v>Bookcases Model 4</v>
      </c>
      <c r="C1037" s="6">
        <v>6118.32</v>
      </c>
    </row>
    <row r="1038" spans="1:3" x14ac:dyDescent="0.2">
      <c r="A1038" t="str">
        <v>Anja Molefe</v>
      </c>
      <c r="B1038" t="str">
        <v>Bookcases Model 4</v>
      </c>
      <c r="C1038" s="6">
        <v>6118.32</v>
      </c>
    </row>
    <row r="1039" spans="1:3" x14ac:dyDescent="0.2">
      <c r="A1039" t="str">
        <v>Kagiso Khumalo</v>
      </c>
      <c r="B1039" t="str">
        <v>Bookcases Model 4</v>
      </c>
      <c r="C1039" s="6">
        <v>6118.32</v>
      </c>
    </row>
    <row r="1040" spans="1:3" x14ac:dyDescent="0.2">
      <c r="A1040" t="str">
        <v>Kagiso Mahlangu</v>
      </c>
      <c r="B1040" t="str">
        <v>Bookcases Model 4</v>
      </c>
      <c r="C1040" s="6">
        <v>6118.32</v>
      </c>
    </row>
    <row r="1041" spans="1:3" x14ac:dyDescent="0.2">
      <c r="A1041" t="str">
        <v>Anja Van Der Merwe</v>
      </c>
      <c r="B1041" t="str">
        <v>Envelopes Model 2</v>
      </c>
      <c r="C1041" s="6">
        <v>6113.16</v>
      </c>
    </row>
    <row r="1042" spans="1:3" x14ac:dyDescent="0.2">
      <c r="A1042" t="str">
        <v>Francois Coetzee</v>
      </c>
      <c r="B1042" t="str">
        <v>Tables Model 2</v>
      </c>
      <c r="C1042" s="6">
        <v>6108.72</v>
      </c>
    </row>
    <row r="1043" spans="1:3" x14ac:dyDescent="0.2">
      <c r="A1043" t="str">
        <v>Nomvula Molefe</v>
      </c>
      <c r="B1043" t="str">
        <v>Tables Model 1</v>
      </c>
      <c r="C1043" s="6">
        <v>6106.6239999999998</v>
      </c>
    </row>
    <row r="1044" spans="1:3" x14ac:dyDescent="0.2">
      <c r="A1044" t="str">
        <v>Nomvula Mbatha</v>
      </c>
      <c r="B1044" t="str">
        <v>Laptops Model 1</v>
      </c>
      <c r="C1044" s="6">
        <v>6098.2019999999993</v>
      </c>
    </row>
    <row r="1045" spans="1:3" x14ac:dyDescent="0.2">
      <c r="A1045" t="str">
        <v>Nomvula Le Roux</v>
      </c>
      <c r="B1045" t="str">
        <v>Printers Model 1</v>
      </c>
      <c r="C1045" s="6">
        <v>6080.8550000000005</v>
      </c>
    </row>
    <row r="1046" spans="1:3" x14ac:dyDescent="0.2">
      <c r="A1046" t="str">
        <v>Francois Fourie</v>
      </c>
      <c r="B1046" t="str">
        <v>Monitors Model 4</v>
      </c>
      <c r="C1046" s="6">
        <v>6071.7360000000008</v>
      </c>
    </row>
    <row r="1047" spans="1:3" x14ac:dyDescent="0.2">
      <c r="A1047" t="str">
        <v>Werner Sithole</v>
      </c>
      <c r="B1047" t="str">
        <v>Monitors Model 2</v>
      </c>
      <c r="C1047" s="6">
        <v>6069.5879999999988</v>
      </c>
    </row>
    <row r="1048" spans="1:3" x14ac:dyDescent="0.2">
      <c r="A1048" t="str">
        <v>Deon Joubert</v>
      </c>
      <c r="B1048" t="str">
        <v>Monitors Model 2</v>
      </c>
      <c r="C1048" s="6">
        <v>6069.5879999999988</v>
      </c>
    </row>
    <row r="1049" spans="1:3" x14ac:dyDescent="0.2">
      <c r="A1049" t="str">
        <v>Nomsa Dlamini</v>
      </c>
      <c r="B1049" t="str">
        <v>Staplers Model 2</v>
      </c>
      <c r="C1049" s="6">
        <v>6066.36</v>
      </c>
    </row>
    <row r="1050" spans="1:3" x14ac:dyDescent="0.2">
      <c r="A1050" t="str">
        <v>Riaan Joubert</v>
      </c>
      <c r="B1050" t="str">
        <v>Paper Model 4</v>
      </c>
      <c r="C1050" s="6">
        <v>6065.7119999999995</v>
      </c>
    </row>
    <row r="1051" spans="1:3" x14ac:dyDescent="0.2">
      <c r="A1051" t="str">
        <v>Palesa Molefe</v>
      </c>
      <c r="B1051" t="str">
        <v>Tables Model 4</v>
      </c>
      <c r="C1051" s="6">
        <v>6060.24</v>
      </c>
    </row>
    <row r="1052" spans="1:3" x14ac:dyDescent="0.2">
      <c r="A1052" t="str">
        <v>Francois Van Der Merwe</v>
      </c>
      <c r="B1052" t="str">
        <v>Tables Model 4</v>
      </c>
      <c r="C1052" s="6">
        <v>6060.24</v>
      </c>
    </row>
    <row r="1053" spans="1:3" x14ac:dyDescent="0.2">
      <c r="A1053" t="str">
        <v>Sipho Molefe</v>
      </c>
      <c r="B1053" t="str">
        <v>Binders Model 1</v>
      </c>
      <c r="C1053" s="6">
        <v>6055.1399999999994</v>
      </c>
    </row>
    <row r="1054" spans="1:3" x14ac:dyDescent="0.2">
      <c r="A1054" t="str">
        <v>Francois Sithole</v>
      </c>
      <c r="B1054" t="str">
        <v>Binders Model 3</v>
      </c>
      <c r="C1054" s="6">
        <v>6038.7840000000006</v>
      </c>
    </row>
    <row r="1055" spans="1:3" x14ac:dyDescent="0.2">
      <c r="A1055" t="str">
        <v>Kagiso Mahlangu</v>
      </c>
      <c r="B1055" t="str">
        <v>Accessories Model 1</v>
      </c>
      <c r="C1055" s="6">
        <v>6031.7699999999995</v>
      </c>
    </row>
    <row r="1056" spans="1:3" x14ac:dyDescent="0.2">
      <c r="A1056" t="str">
        <v>Riaan Khumalo</v>
      </c>
      <c r="B1056" t="str">
        <v>Accessories Model 1</v>
      </c>
      <c r="C1056" s="6">
        <v>6031.7699999999995</v>
      </c>
    </row>
    <row r="1057" spans="1:3" x14ac:dyDescent="0.2">
      <c r="A1057" t="str">
        <v>Nomsa Molefe</v>
      </c>
      <c r="B1057" t="str">
        <v>Pens Model 2</v>
      </c>
      <c r="C1057" s="6">
        <v>6028.3199999999988</v>
      </c>
    </row>
    <row r="1058" spans="1:3" x14ac:dyDescent="0.2">
      <c r="A1058" t="str">
        <v>Nomvula Coetzee</v>
      </c>
      <c r="B1058" t="str">
        <v>Paper Model 2</v>
      </c>
      <c r="C1058" s="6">
        <v>6028.2425000000003</v>
      </c>
    </row>
    <row r="1059" spans="1:3" x14ac:dyDescent="0.2">
      <c r="A1059" t="str">
        <v>Johan Pretorius</v>
      </c>
      <c r="B1059" t="str">
        <v>Desks Model 4</v>
      </c>
      <c r="C1059" s="6">
        <v>6020.6720000000005</v>
      </c>
    </row>
    <row r="1060" spans="1:3" x14ac:dyDescent="0.2">
      <c r="A1060" t="str">
        <v>Francois Khumalo</v>
      </c>
      <c r="B1060" t="str">
        <v>Tables Model 4</v>
      </c>
      <c r="C1060" s="6">
        <v>5997.1124999999993</v>
      </c>
    </row>
    <row r="1061" spans="1:3" x14ac:dyDescent="0.2">
      <c r="A1061" t="str">
        <v>Nomsa Sithole</v>
      </c>
      <c r="B1061" t="str">
        <v>Desks Model 1</v>
      </c>
      <c r="C1061" s="6">
        <v>5963.68</v>
      </c>
    </row>
    <row r="1062" spans="1:3" x14ac:dyDescent="0.2">
      <c r="A1062" t="str">
        <v>Nomvula Le Roux</v>
      </c>
      <c r="B1062" t="str">
        <v>Desks Model 1</v>
      </c>
      <c r="C1062" s="6">
        <v>5963.68</v>
      </c>
    </row>
    <row r="1063" spans="1:3" x14ac:dyDescent="0.2">
      <c r="A1063" t="str">
        <v>Chantelle Kruger</v>
      </c>
      <c r="B1063" t="str">
        <v>Pens Model 1</v>
      </c>
      <c r="C1063" s="6">
        <v>5963.2259999999997</v>
      </c>
    </row>
    <row r="1064" spans="1:3" x14ac:dyDescent="0.2">
      <c r="A1064" t="str">
        <v>Kagiso Van Der Merwe</v>
      </c>
      <c r="B1064" t="str">
        <v>Paper Model 3</v>
      </c>
      <c r="C1064" s="6">
        <v>5954.6759999999995</v>
      </c>
    </row>
    <row r="1065" spans="1:3" x14ac:dyDescent="0.2">
      <c r="A1065" t="str">
        <v>Anja Pretorius</v>
      </c>
      <c r="B1065" t="str">
        <v>Printers Model 2</v>
      </c>
      <c r="C1065" s="6">
        <v>5951.25</v>
      </c>
    </row>
    <row r="1066" spans="1:3" x14ac:dyDescent="0.2">
      <c r="A1066" t="str">
        <v>Anja Sithole</v>
      </c>
      <c r="B1066" t="str">
        <v>Printers Model 2</v>
      </c>
      <c r="C1066" s="6">
        <v>5951.25</v>
      </c>
    </row>
    <row r="1067" spans="1:3" x14ac:dyDescent="0.2">
      <c r="A1067" t="str">
        <v>Anja Sithole</v>
      </c>
      <c r="B1067" t="str">
        <v>Printers Model 2</v>
      </c>
      <c r="C1067" s="6">
        <v>5951.25</v>
      </c>
    </row>
    <row r="1068" spans="1:3" x14ac:dyDescent="0.2">
      <c r="A1068" t="str">
        <v>Werner Van Der Merwe</v>
      </c>
      <c r="B1068" t="str">
        <v>Pens Model 3</v>
      </c>
      <c r="C1068" s="6">
        <v>5949.1530000000002</v>
      </c>
    </row>
    <row r="1069" spans="1:3" x14ac:dyDescent="0.2">
      <c r="A1069" t="str">
        <v>Aisha Sithole</v>
      </c>
      <c r="B1069" t="str">
        <v>Desks Model 3</v>
      </c>
      <c r="C1069" s="6">
        <v>5946.3159999999998</v>
      </c>
    </row>
    <row r="1070" spans="1:3" x14ac:dyDescent="0.2">
      <c r="A1070" t="str">
        <v>Nomsa Sithole</v>
      </c>
      <c r="B1070" t="str">
        <v>Monitors Model 1</v>
      </c>
      <c r="C1070" s="6">
        <v>5944.3559999999998</v>
      </c>
    </row>
    <row r="1071" spans="1:3" x14ac:dyDescent="0.2">
      <c r="A1071" t="str">
        <v>Francois Van Der Merwe</v>
      </c>
      <c r="B1071" t="str">
        <v>Envelopes Model 2</v>
      </c>
      <c r="C1071" s="6">
        <v>5943.3499999999995</v>
      </c>
    </row>
    <row r="1072" spans="1:3" x14ac:dyDescent="0.2">
      <c r="A1072" t="str">
        <v>Kagiso Van Der Merwe</v>
      </c>
      <c r="B1072" t="str">
        <v>Binders Model 2</v>
      </c>
      <c r="C1072" s="6">
        <v>5921.7120000000004</v>
      </c>
    </row>
    <row r="1073" spans="1:3" x14ac:dyDescent="0.2">
      <c r="A1073" t="str">
        <v>Palesa Venter</v>
      </c>
      <c r="B1073" t="str">
        <v>Binders Model 2</v>
      </c>
      <c r="C1073" s="6">
        <v>5921.7120000000004</v>
      </c>
    </row>
    <row r="1074" spans="1:3" x14ac:dyDescent="0.2">
      <c r="A1074" t="str">
        <v>Riaan Molefe</v>
      </c>
      <c r="B1074" t="str">
        <v>Binders Model 2</v>
      </c>
      <c r="C1074" s="6">
        <v>5921.7120000000004</v>
      </c>
    </row>
    <row r="1075" spans="1:3" x14ac:dyDescent="0.2">
      <c r="A1075" t="str">
        <v>Elmarie Molefe</v>
      </c>
      <c r="B1075" t="str">
        <v>Monitors Model 4</v>
      </c>
      <c r="C1075" s="6">
        <v>5899.2435000000005</v>
      </c>
    </row>
    <row r="1076" spans="1:3" x14ac:dyDescent="0.2">
      <c r="A1076" t="str">
        <v>Bongani Sithole</v>
      </c>
      <c r="B1076" t="str">
        <v>Monitors Model 4</v>
      </c>
      <c r="C1076" s="6">
        <v>5899.2435000000005</v>
      </c>
    </row>
    <row r="1077" spans="1:3" x14ac:dyDescent="0.2">
      <c r="A1077" t="str">
        <v>Sipho Mahlangu</v>
      </c>
      <c r="B1077" t="str">
        <v>Accessories Model 4</v>
      </c>
      <c r="C1077" s="6">
        <v>5894.4639999999999</v>
      </c>
    </row>
    <row r="1078" spans="1:3" x14ac:dyDescent="0.2">
      <c r="A1078" t="str">
        <v>Sipho Le Roux</v>
      </c>
      <c r="B1078" t="str">
        <v>Staplers Model 1</v>
      </c>
      <c r="C1078" s="6">
        <v>5890.5224999999991</v>
      </c>
    </row>
    <row r="1079" spans="1:3" x14ac:dyDescent="0.2">
      <c r="A1079" t="str">
        <v>Zanele Pretorius</v>
      </c>
      <c r="B1079" t="str">
        <v>Accessories Model 3</v>
      </c>
      <c r="C1079" s="6">
        <v>5888.1285000000007</v>
      </c>
    </row>
    <row r="1080" spans="1:3" x14ac:dyDescent="0.2">
      <c r="A1080" t="str">
        <v>Kagiso Khumalo</v>
      </c>
      <c r="B1080" t="str">
        <v>Accessories Model 3</v>
      </c>
      <c r="C1080" s="6">
        <v>5888.1285000000007</v>
      </c>
    </row>
    <row r="1081" spans="1:3" x14ac:dyDescent="0.2">
      <c r="A1081" t="str">
        <v>Johan Ndlovu</v>
      </c>
      <c r="B1081" t="str">
        <v>Accessories Model 3</v>
      </c>
      <c r="C1081" s="6">
        <v>5888.1285000000007</v>
      </c>
    </row>
    <row r="1082" spans="1:3" x14ac:dyDescent="0.2">
      <c r="A1082" t="str">
        <v>Francois Fourie</v>
      </c>
      <c r="B1082" t="str">
        <v>Accessories Model 3</v>
      </c>
      <c r="C1082" s="6">
        <v>5888.1285000000007</v>
      </c>
    </row>
    <row r="1083" spans="1:3" x14ac:dyDescent="0.2">
      <c r="A1083" t="str">
        <v>Anja Mbatha</v>
      </c>
      <c r="B1083" t="str">
        <v>Accessories Model 3</v>
      </c>
      <c r="C1083" s="6">
        <v>5888.1285000000007</v>
      </c>
    </row>
    <row r="1084" spans="1:3" x14ac:dyDescent="0.2">
      <c r="A1084" t="str">
        <v>Johan Van Der Merwe</v>
      </c>
      <c r="B1084" t="str">
        <v>Monitors Model 3</v>
      </c>
      <c r="C1084" s="6">
        <v>5877.12</v>
      </c>
    </row>
    <row r="1085" spans="1:3" x14ac:dyDescent="0.2">
      <c r="A1085" t="str">
        <v>Sipho Molefe</v>
      </c>
      <c r="B1085" t="str">
        <v>Monitors Model 3</v>
      </c>
      <c r="C1085" s="6">
        <v>5877.12</v>
      </c>
    </row>
    <row r="1086" spans="1:3" x14ac:dyDescent="0.2">
      <c r="A1086" t="str">
        <v>Riaan Botha</v>
      </c>
      <c r="B1086" t="str">
        <v>Monitors Model 3</v>
      </c>
      <c r="C1086" s="6">
        <v>5877.12</v>
      </c>
    </row>
    <row r="1087" spans="1:3" x14ac:dyDescent="0.2">
      <c r="A1087" t="str">
        <v>Elmarie Molefe</v>
      </c>
      <c r="B1087" t="str">
        <v>Monitors Model 3</v>
      </c>
      <c r="C1087" s="6">
        <v>5877.12</v>
      </c>
    </row>
    <row r="1088" spans="1:3" x14ac:dyDescent="0.2">
      <c r="A1088" t="str">
        <v>Bongani Khumalo</v>
      </c>
      <c r="B1088" t="str">
        <v>Monitors Model 3</v>
      </c>
      <c r="C1088" s="6">
        <v>5877.12</v>
      </c>
    </row>
    <row r="1089" spans="1:3" x14ac:dyDescent="0.2">
      <c r="A1089" t="str">
        <v>Lerato Molefe</v>
      </c>
      <c r="B1089" t="str">
        <v>Binders Model 3</v>
      </c>
      <c r="C1089" s="6">
        <v>5871.04</v>
      </c>
    </row>
    <row r="1090" spans="1:3" x14ac:dyDescent="0.2">
      <c r="A1090" t="str">
        <v>Lerato Molefe</v>
      </c>
      <c r="B1090" t="str">
        <v>Binders Model 3</v>
      </c>
      <c r="C1090" s="6">
        <v>5871.04</v>
      </c>
    </row>
    <row r="1091" spans="1:3" x14ac:dyDescent="0.2">
      <c r="A1091" t="str">
        <v>Kagiso Khumalo</v>
      </c>
      <c r="B1091" t="str">
        <v>Bookcases Model 1</v>
      </c>
      <c r="C1091" s="6">
        <v>5869.9740000000002</v>
      </c>
    </row>
    <row r="1092" spans="1:3" x14ac:dyDescent="0.2">
      <c r="A1092" t="str">
        <v>Nomsa Dlamini</v>
      </c>
      <c r="B1092" t="str">
        <v>Monitors Model 4</v>
      </c>
      <c r="C1092" s="6">
        <v>5864.7450000000008</v>
      </c>
    </row>
    <row r="1093" spans="1:3" x14ac:dyDescent="0.2">
      <c r="A1093" t="str">
        <v>Kagiso Van Der Merwe</v>
      </c>
      <c r="B1093" t="str">
        <v>Pens Model 4</v>
      </c>
      <c r="C1093" s="6">
        <v>5857.4880000000003</v>
      </c>
    </row>
    <row r="1094" spans="1:3" x14ac:dyDescent="0.2">
      <c r="A1094" t="str">
        <v>Werner Joubert</v>
      </c>
      <c r="B1094" t="str">
        <v>Accessories Model 3</v>
      </c>
      <c r="C1094" s="6">
        <v>5849.6440000000002</v>
      </c>
    </row>
    <row r="1095" spans="1:3" x14ac:dyDescent="0.2">
      <c r="A1095" t="str">
        <v>Nomsa Sithole</v>
      </c>
      <c r="B1095" t="str">
        <v>Pens Model 1</v>
      </c>
      <c r="C1095" s="6">
        <v>5846.3</v>
      </c>
    </row>
    <row r="1096" spans="1:3" x14ac:dyDescent="0.2">
      <c r="A1096" t="str">
        <v>Lerato Molefe</v>
      </c>
      <c r="B1096" t="str">
        <v>Monitors Model 1</v>
      </c>
      <c r="C1096" s="6">
        <v>5827.7999999999993</v>
      </c>
    </row>
    <row r="1097" spans="1:3" x14ac:dyDescent="0.2">
      <c r="A1097" t="str">
        <v>Francois Coetzee</v>
      </c>
      <c r="B1097" t="str">
        <v>Monitors Model 1</v>
      </c>
      <c r="C1097" s="6">
        <v>5827.7999999999993</v>
      </c>
    </row>
    <row r="1098" spans="1:3" x14ac:dyDescent="0.2">
      <c r="A1098" t="str">
        <v>Nomsa Molefe</v>
      </c>
      <c r="B1098" t="str">
        <v>Monitors Model 1</v>
      </c>
      <c r="C1098" s="6">
        <v>5827.7999999999993</v>
      </c>
    </row>
    <row r="1099" spans="1:3" x14ac:dyDescent="0.2">
      <c r="A1099" t="str">
        <v>Pieter Mahlangu</v>
      </c>
      <c r="B1099" t="str">
        <v>Monitors Model 1</v>
      </c>
      <c r="C1099" s="6">
        <v>5827.7999999999993</v>
      </c>
    </row>
    <row r="1100" spans="1:3" x14ac:dyDescent="0.2">
      <c r="A1100" t="str">
        <v>Francois Botha</v>
      </c>
      <c r="B1100" t="str">
        <v>Printers Model 2</v>
      </c>
      <c r="C1100" s="6">
        <v>5819</v>
      </c>
    </row>
    <row r="1101" spans="1:3" x14ac:dyDescent="0.2">
      <c r="A1101" t="str">
        <v>Werner Molefe</v>
      </c>
      <c r="B1101" t="str">
        <v>Printers Model 2</v>
      </c>
      <c r="C1101" s="6">
        <v>5819</v>
      </c>
    </row>
    <row r="1102" spans="1:3" x14ac:dyDescent="0.2">
      <c r="A1102" t="str">
        <v>Bongani Le Roux</v>
      </c>
      <c r="B1102" t="str">
        <v>Pens Model 2</v>
      </c>
      <c r="C1102" s="6">
        <v>5816.7999999999993</v>
      </c>
    </row>
    <row r="1103" spans="1:3" x14ac:dyDescent="0.2">
      <c r="A1103" t="str">
        <v>Pieter Khumalo</v>
      </c>
      <c r="B1103" t="str">
        <v>Bookcases Model 3</v>
      </c>
      <c r="C1103" s="6">
        <v>5807.3600000000006</v>
      </c>
    </row>
    <row r="1104" spans="1:3" x14ac:dyDescent="0.2">
      <c r="A1104" t="str">
        <v>Anja Pretorius</v>
      </c>
      <c r="B1104" t="str">
        <v>Bookcases Model 3</v>
      </c>
      <c r="C1104" s="6">
        <v>5807.36</v>
      </c>
    </row>
    <row r="1105" spans="1:3" x14ac:dyDescent="0.2">
      <c r="A1105" t="str">
        <v>Francois Mahlangu</v>
      </c>
      <c r="B1105" t="str">
        <v>Bookcases Model 3</v>
      </c>
      <c r="C1105" s="6">
        <v>5807.36</v>
      </c>
    </row>
    <row r="1106" spans="1:3" x14ac:dyDescent="0.2">
      <c r="A1106" t="str">
        <v>Precious Botha</v>
      </c>
      <c r="B1106" t="str">
        <v>Bookcases Model 3</v>
      </c>
      <c r="C1106" s="6">
        <v>5807.36</v>
      </c>
    </row>
    <row r="1107" spans="1:3" x14ac:dyDescent="0.2">
      <c r="A1107" t="str">
        <v>Nomsa Dlamini</v>
      </c>
      <c r="B1107" t="str">
        <v>Tables Model 2</v>
      </c>
      <c r="C1107" s="6">
        <v>5803.2839999999997</v>
      </c>
    </row>
    <row r="1108" spans="1:3" x14ac:dyDescent="0.2">
      <c r="A1108" t="str">
        <v>Riaan Kruger</v>
      </c>
      <c r="B1108" t="str">
        <v>Tables Model 2</v>
      </c>
      <c r="C1108" s="6">
        <v>5803.2839999999997</v>
      </c>
    </row>
    <row r="1109" spans="1:3" x14ac:dyDescent="0.2">
      <c r="A1109" t="str">
        <v>Francois Botha</v>
      </c>
      <c r="B1109" t="str">
        <v>Chairs Model 4</v>
      </c>
      <c r="C1109" s="6">
        <v>5781.8019999999997</v>
      </c>
    </row>
    <row r="1110" spans="1:3" x14ac:dyDescent="0.2">
      <c r="A1110" t="str">
        <v>Bongani Khumalo</v>
      </c>
      <c r="B1110" t="str">
        <v>Bookcases Model 2</v>
      </c>
      <c r="C1110" s="6">
        <v>5762.6640000000007</v>
      </c>
    </row>
    <row r="1111" spans="1:3" x14ac:dyDescent="0.2">
      <c r="A1111" t="str">
        <v>Nomsa Molefe</v>
      </c>
      <c r="B1111" t="str">
        <v>Bookcases Model 2</v>
      </c>
      <c r="C1111" s="6">
        <v>5762.6640000000007</v>
      </c>
    </row>
    <row r="1112" spans="1:3" x14ac:dyDescent="0.2">
      <c r="A1112" t="str">
        <v>Elmarie Fourie</v>
      </c>
      <c r="B1112" t="str">
        <v>Bookcases Model 2</v>
      </c>
      <c r="C1112" s="6">
        <v>5762.6639999999998</v>
      </c>
    </row>
    <row r="1113" spans="1:3" x14ac:dyDescent="0.2">
      <c r="A1113" t="str">
        <v>Francois Le Roux</v>
      </c>
      <c r="B1113" t="str">
        <v>Monitors Model 2</v>
      </c>
      <c r="C1113" s="6">
        <v>5750.1359999999995</v>
      </c>
    </row>
    <row r="1114" spans="1:3" x14ac:dyDescent="0.2">
      <c r="A1114" t="str">
        <v>Lerato Botha</v>
      </c>
      <c r="B1114" t="str">
        <v>Monitors Model 2</v>
      </c>
      <c r="C1114" s="6">
        <v>5750.1359999999995</v>
      </c>
    </row>
    <row r="1115" spans="1:3" x14ac:dyDescent="0.2">
      <c r="A1115" t="str">
        <v>Anja Dlamini</v>
      </c>
      <c r="B1115" t="str">
        <v>Paper Model 4</v>
      </c>
      <c r="C1115" s="6">
        <v>5746.4639999999999</v>
      </c>
    </row>
    <row r="1116" spans="1:3" x14ac:dyDescent="0.2">
      <c r="A1116" t="str">
        <v>Sipho Molefe</v>
      </c>
      <c r="B1116" t="str">
        <v>Paper Model 3</v>
      </c>
      <c r="C1116" s="6">
        <v>5745.7400000000007</v>
      </c>
    </row>
    <row r="1117" spans="1:3" x14ac:dyDescent="0.2">
      <c r="A1117" t="str">
        <v>Anja Molefe</v>
      </c>
      <c r="B1117" t="str">
        <v>Paper Model 3</v>
      </c>
      <c r="C1117" s="6">
        <v>5745.7400000000007</v>
      </c>
    </row>
    <row r="1118" spans="1:3" x14ac:dyDescent="0.2">
      <c r="A1118" t="str">
        <v>Johan Fourie</v>
      </c>
      <c r="B1118" t="str">
        <v>Staplers Model 2</v>
      </c>
      <c r="C1118" s="6">
        <v>5729.3399999999992</v>
      </c>
    </row>
    <row r="1119" spans="1:3" x14ac:dyDescent="0.2">
      <c r="A1119" t="str">
        <v>Lerato Mbatha</v>
      </c>
      <c r="B1119" t="str">
        <v>Tables Model 1</v>
      </c>
      <c r="C1119" s="6">
        <v>5724.96</v>
      </c>
    </row>
    <row r="1120" spans="1:3" x14ac:dyDescent="0.2">
      <c r="A1120" t="str">
        <v>Deon Venter</v>
      </c>
      <c r="B1120" t="str">
        <v>Pens Model 2</v>
      </c>
      <c r="C1120" s="6">
        <v>5711.04</v>
      </c>
    </row>
    <row r="1121" spans="1:3" x14ac:dyDescent="0.2">
      <c r="A1121" t="str">
        <v>Deon Joubert</v>
      </c>
      <c r="B1121" t="str">
        <v>Bookcases Model 4</v>
      </c>
      <c r="C1121" s="6">
        <v>5710.4320000000007</v>
      </c>
    </row>
    <row r="1122" spans="1:3" x14ac:dyDescent="0.2">
      <c r="A1122" t="str">
        <v>Palesa Molefe</v>
      </c>
      <c r="B1122" t="str">
        <v>Bookcases Model 4</v>
      </c>
      <c r="C1122" s="6">
        <v>5710.4320000000007</v>
      </c>
    </row>
    <row r="1123" spans="1:3" x14ac:dyDescent="0.2">
      <c r="A1123" t="str">
        <v>Werner Joubert</v>
      </c>
      <c r="B1123" t="str">
        <v>Bookcases Model 4</v>
      </c>
      <c r="C1123" s="6">
        <v>5710.4320000000007</v>
      </c>
    </row>
    <row r="1124" spans="1:3" x14ac:dyDescent="0.2">
      <c r="A1124" t="str">
        <v>Nomvula Khumalo</v>
      </c>
      <c r="B1124" t="str">
        <v>Bookcases Model 4</v>
      </c>
      <c r="C1124" s="6">
        <v>5710.4320000000007</v>
      </c>
    </row>
    <row r="1125" spans="1:3" x14ac:dyDescent="0.2">
      <c r="A1125" t="str">
        <v>Francois Le Roux</v>
      </c>
      <c r="B1125" t="str">
        <v>Staplers Model 4</v>
      </c>
      <c r="C1125" s="6">
        <v>5709.375</v>
      </c>
    </row>
    <row r="1126" spans="1:3" x14ac:dyDescent="0.2">
      <c r="A1126" t="str">
        <v>Precious Fourie</v>
      </c>
      <c r="B1126" t="str">
        <v>Staplers Model 4</v>
      </c>
      <c r="C1126" s="6">
        <v>5709.375</v>
      </c>
    </row>
    <row r="1127" spans="1:3" x14ac:dyDescent="0.2">
      <c r="A1127" t="str">
        <v>Nomsa Mahlangu</v>
      </c>
      <c r="B1127" t="str">
        <v>Binders Model 3</v>
      </c>
      <c r="C1127" s="6">
        <v>5703.2960000000003</v>
      </c>
    </row>
    <row r="1128" spans="1:3" x14ac:dyDescent="0.2">
      <c r="A1128" t="str">
        <v>Werner Molefe</v>
      </c>
      <c r="B1128" t="str">
        <v>Tables Model 4</v>
      </c>
      <c r="C1128" s="6">
        <v>5681.4750000000004</v>
      </c>
    </row>
    <row r="1129" spans="1:3" x14ac:dyDescent="0.2">
      <c r="A1129" t="str">
        <v>Johan Van Der Merwe</v>
      </c>
      <c r="B1129" t="str">
        <v>Tables Model 4</v>
      </c>
      <c r="C1129" s="6">
        <v>5681.4750000000004</v>
      </c>
    </row>
    <row r="1130" spans="1:3" x14ac:dyDescent="0.2">
      <c r="A1130" t="str">
        <v>Riaan Botha</v>
      </c>
      <c r="B1130" t="str">
        <v>Accessories Model 1</v>
      </c>
      <c r="C1130" s="6">
        <v>5676.96</v>
      </c>
    </row>
    <row r="1131" spans="1:3" x14ac:dyDescent="0.2">
      <c r="A1131" t="str">
        <v>Werner Molefe</v>
      </c>
      <c r="B1131" t="str">
        <v>Accessories Model 1</v>
      </c>
      <c r="C1131" s="6">
        <v>5676.96</v>
      </c>
    </row>
    <row r="1132" spans="1:3" x14ac:dyDescent="0.2">
      <c r="A1132" t="str">
        <v>Bongani Molefe</v>
      </c>
      <c r="B1132" t="str">
        <v>Accessories Model 1</v>
      </c>
      <c r="C1132" s="6">
        <v>5676.96</v>
      </c>
    </row>
    <row r="1133" spans="1:3" x14ac:dyDescent="0.2">
      <c r="A1133" t="str">
        <v>Elmarie Molefe</v>
      </c>
      <c r="B1133" t="str">
        <v>Accessories Model 1</v>
      </c>
      <c r="C1133" s="6">
        <v>5676.96</v>
      </c>
    </row>
    <row r="1134" spans="1:3" x14ac:dyDescent="0.2">
      <c r="A1134" t="str">
        <v>Johan Fourie</v>
      </c>
      <c r="B1134" t="str">
        <v>Paper Model 2</v>
      </c>
      <c r="C1134" s="6">
        <v>5673.64</v>
      </c>
    </row>
    <row r="1135" spans="1:3" x14ac:dyDescent="0.2">
      <c r="A1135" t="str">
        <v>Lerato Mbatha</v>
      </c>
      <c r="B1135" t="str">
        <v>Chairs Model 3</v>
      </c>
      <c r="C1135" s="6">
        <v>5673.41</v>
      </c>
    </row>
    <row r="1136" spans="1:3" x14ac:dyDescent="0.2">
      <c r="A1136" t="str">
        <v>Johan Van Der Merwe</v>
      </c>
      <c r="B1136" t="str">
        <v>Pens Model 3</v>
      </c>
      <c r="C1136" s="6">
        <v>5665.86</v>
      </c>
    </row>
    <row r="1137" spans="1:3" x14ac:dyDescent="0.2">
      <c r="A1137" t="str">
        <v>Nomsa Mahlangu</v>
      </c>
      <c r="B1137" t="str">
        <v>Pens Model 3</v>
      </c>
      <c r="C1137" s="6">
        <v>5665.86</v>
      </c>
    </row>
    <row r="1138" spans="1:3" x14ac:dyDescent="0.2">
      <c r="A1138" t="str">
        <v>Elmarie Fourie</v>
      </c>
      <c r="B1138" t="str">
        <v>Pens Model 3</v>
      </c>
      <c r="C1138" s="6">
        <v>5665.86</v>
      </c>
    </row>
    <row r="1139" spans="1:3" x14ac:dyDescent="0.2">
      <c r="A1139" t="str">
        <v>Bongani Molefe</v>
      </c>
      <c r="B1139" t="str">
        <v>Desks Model 1</v>
      </c>
      <c r="C1139" s="6">
        <v>5665.4960000000001</v>
      </c>
    </row>
    <row r="1140" spans="1:3" x14ac:dyDescent="0.2">
      <c r="A1140" t="str">
        <v>Francois Mokoena</v>
      </c>
      <c r="B1140" t="str">
        <v>Desks Model 1</v>
      </c>
      <c r="C1140" s="6">
        <v>5665.4960000000001</v>
      </c>
    </row>
    <row r="1141" spans="1:3" x14ac:dyDescent="0.2">
      <c r="A1141" t="str">
        <v>Anja Pretorius</v>
      </c>
      <c r="B1141" t="str">
        <v>Desks Model 1</v>
      </c>
      <c r="C1141" s="6">
        <v>5665.4960000000001</v>
      </c>
    </row>
    <row r="1142" spans="1:3" x14ac:dyDescent="0.2">
      <c r="A1142" t="str">
        <v>Riaan Khumalo</v>
      </c>
      <c r="B1142" t="str">
        <v>Printers Model 2</v>
      </c>
      <c r="C1142" s="6">
        <v>5653.6875</v>
      </c>
    </row>
    <row r="1143" spans="1:3" x14ac:dyDescent="0.2">
      <c r="A1143" t="str">
        <v>Pieter Steyn</v>
      </c>
      <c r="B1143" t="str">
        <v>Envelopes Model 2</v>
      </c>
      <c r="C1143" s="6">
        <v>5646.182499999999</v>
      </c>
    </row>
    <row r="1144" spans="1:3" x14ac:dyDescent="0.2">
      <c r="A1144" t="str">
        <v>Nomsa Molefe</v>
      </c>
      <c r="B1144" t="str">
        <v>Envelopes Model 2</v>
      </c>
      <c r="C1144" s="6">
        <v>5646.182499999999</v>
      </c>
    </row>
    <row r="1145" spans="1:3" x14ac:dyDescent="0.2">
      <c r="A1145" t="str">
        <v>Anja Sithole</v>
      </c>
      <c r="B1145" t="str">
        <v>Desks Model 4</v>
      </c>
      <c r="C1145" s="6">
        <v>5644.38</v>
      </c>
    </row>
    <row r="1146" spans="1:3" x14ac:dyDescent="0.2">
      <c r="A1146" t="str">
        <v>Nomsa Ndlovu</v>
      </c>
      <c r="B1146" t="str">
        <v>Desks Model 4</v>
      </c>
      <c r="C1146" s="6">
        <v>5644.38</v>
      </c>
    </row>
    <row r="1147" spans="1:3" x14ac:dyDescent="0.2">
      <c r="A1147" t="str">
        <v>Lerato Botha</v>
      </c>
      <c r="B1147" t="str">
        <v>Desks Model 4</v>
      </c>
      <c r="C1147" s="6">
        <v>5644.38</v>
      </c>
    </row>
    <row r="1148" spans="1:3" x14ac:dyDescent="0.2">
      <c r="A1148" t="str">
        <v>Precious Venter</v>
      </c>
      <c r="B1148" t="str">
        <v>Paper Model 3</v>
      </c>
      <c r="C1148" s="6">
        <v>5641.2719999999999</v>
      </c>
    </row>
    <row r="1149" spans="1:3" x14ac:dyDescent="0.2">
      <c r="A1149" t="str">
        <v>Deon Dlamini</v>
      </c>
      <c r="B1149" t="str">
        <v>Paper Model 3</v>
      </c>
      <c r="C1149" s="6">
        <v>5641.2719999999999</v>
      </c>
    </row>
    <row r="1150" spans="1:3" x14ac:dyDescent="0.2">
      <c r="A1150" t="str">
        <v>Elmarie Mbatha</v>
      </c>
      <c r="B1150" t="str">
        <v>Desks Model 3</v>
      </c>
      <c r="C1150" s="6">
        <v>5633.3519999999999</v>
      </c>
    </row>
    <row r="1151" spans="1:3" x14ac:dyDescent="0.2">
      <c r="A1151" t="str">
        <v>Anja Botha</v>
      </c>
      <c r="B1151" t="str">
        <v>Desks Model 3</v>
      </c>
      <c r="C1151" s="6">
        <v>5633.3519999999999</v>
      </c>
    </row>
    <row r="1152" spans="1:3" x14ac:dyDescent="0.2">
      <c r="A1152" t="str">
        <v>Francois Mahlangu</v>
      </c>
      <c r="B1152" t="str">
        <v>Printers Model 2</v>
      </c>
      <c r="C1152" s="6">
        <v>5620.625</v>
      </c>
    </row>
    <row r="1153" spans="1:3" x14ac:dyDescent="0.2">
      <c r="A1153" t="str">
        <v>Aisha Sithole</v>
      </c>
      <c r="B1153" t="str">
        <v>Printers Model 2</v>
      </c>
      <c r="C1153" s="6">
        <v>5620.625</v>
      </c>
    </row>
    <row r="1154" spans="1:3" x14ac:dyDescent="0.2">
      <c r="A1154" t="str">
        <v>Sipho Sithole</v>
      </c>
      <c r="B1154" t="str">
        <v>Binders Model 4</v>
      </c>
      <c r="C1154" s="6">
        <v>5617.8539999999994</v>
      </c>
    </row>
    <row r="1155" spans="1:3" x14ac:dyDescent="0.2">
      <c r="A1155" t="str">
        <v>Nomsa Sithole</v>
      </c>
      <c r="B1155" t="str">
        <v>Binders Model 4</v>
      </c>
      <c r="C1155" s="6">
        <v>5617.8539999999994</v>
      </c>
    </row>
    <row r="1156" spans="1:3" x14ac:dyDescent="0.2">
      <c r="A1156" t="str">
        <v>Palesa Khumalo</v>
      </c>
      <c r="B1156" t="str">
        <v>Pens Model 1</v>
      </c>
      <c r="C1156" s="6">
        <v>5612.4480000000003</v>
      </c>
    </row>
    <row r="1157" spans="1:3" x14ac:dyDescent="0.2">
      <c r="A1157" t="str">
        <v>Francois Botha</v>
      </c>
      <c r="B1157" t="str">
        <v>Bookcases Model 2</v>
      </c>
      <c r="C1157" s="6">
        <v>5602.59</v>
      </c>
    </row>
    <row r="1158" spans="1:3" x14ac:dyDescent="0.2">
      <c r="A1158" t="str">
        <v>Lerato Mbatha</v>
      </c>
      <c r="B1158" t="str">
        <v>Bookcases Model 2</v>
      </c>
      <c r="C1158" s="6">
        <v>5602.59</v>
      </c>
    </row>
    <row r="1159" spans="1:3" x14ac:dyDescent="0.2">
      <c r="A1159" t="str">
        <v>Nomsa Mahlangu</v>
      </c>
      <c r="B1159" t="str">
        <v>Bookcases Model 2</v>
      </c>
      <c r="C1159" s="6">
        <v>5602.59</v>
      </c>
    </row>
    <row r="1160" spans="1:3" x14ac:dyDescent="0.2">
      <c r="A1160" t="str">
        <v>Zanele Dlamini</v>
      </c>
      <c r="B1160" t="str">
        <v>Bookcases Model 2</v>
      </c>
      <c r="C1160" s="6">
        <v>5602.59</v>
      </c>
    </row>
    <row r="1161" spans="1:3" x14ac:dyDescent="0.2">
      <c r="A1161" t="str">
        <v>Pieter Dlamini</v>
      </c>
      <c r="B1161" t="str">
        <v>Desks Model 4</v>
      </c>
      <c r="C1161" s="6">
        <v>5597.3434999999999</v>
      </c>
    </row>
    <row r="1162" spans="1:3" x14ac:dyDescent="0.2">
      <c r="A1162" t="str">
        <v>Elmarie Pretorius</v>
      </c>
      <c r="B1162" t="str">
        <v>Monitors Model 1</v>
      </c>
      <c r="C1162" s="6">
        <v>5594.6880000000001</v>
      </c>
    </row>
    <row r="1163" spans="1:3" x14ac:dyDescent="0.2">
      <c r="A1163" t="str">
        <v>Thabo Mbatha</v>
      </c>
      <c r="B1163" t="str">
        <v>Laptops Model 3</v>
      </c>
      <c r="C1163" s="6">
        <v>5594.6500000000005</v>
      </c>
    </row>
    <row r="1164" spans="1:3" x14ac:dyDescent="0.2">
      <c r="A1164" t="str">
        <v>Anja Van Der Merwe</v>
      </c>
      <c r="B1164" t="str">
        <v>Monitors Model 4</v>
      </c>
      <c r="C1164" s="6">
        <v>5588.7570000000005</v>
      </c>
    </row>
    <row r="1165" spans="1:3" x14ac:dyDescent="0.2">
      <c r="A1165" t="str">
        <v>Anja Mbatha</v>
      </c>
      <c r="B1165" t="str">
        <v>Paper Model 4</v>
      </c>
      <c r="C1165" s="6">
        <v>5586.84</v>
      </c>
    </row>
    <row r="1166" spans="1:3" x14ac:dyDescent="0.2">
      <c r="A1166" t="str">
        <v>Deon Venter</v>
      </c>
      <c r="B1166" t="str">
        <v>Paper Model 4</v>
      </c>
      <c r="C1166" s="6">
        <v>5586.84</v>
      </c>
    </row>
    <row r="1167" spans="1:3" x14ac:dyDescent="0.2">
      <c r="A1167" t="str">
        <v>Sipho Mahlangu</v>
      </c>
      <c r="B1167" t="str">
        <v>Staplers Model 1</v>
      </c>
      <c r="C1167" s="6">
        <v>5580.4949999999999</v>
      </c>
    </row>
    <row r="1168" spans="1:3" x14ac:dyDescent="0.2">
      <c r="A1168" t="str">
        <v>Chantelle Steyn</v>
      </c>
      <c r="B1168" t="str">
        <v>Binders Model 3</v>
      </c>
      <c r="C1168" s="6">
        <v>5577.4879999999994</v>
      </c>
    </row>
    <row r="1169" spans="1:3" x14ac:dyDescent="0.2">
      <c r="A1169" t="str">
        <v>Anja Sithole</v>
      </c>
      <c r="B1169" t="str">
        <v>Binders Model 2</v>
      </c>
      <c r="C1169" s="6">
        <v>5573.3760000000002</v>
      </c>
    </row>
    <row r="1170" spans="1:3" x14ac:dyDescent="0.2">
      <c r="A1170" t="str">
        <v>Lerato Mbatha</v>
      </c>
      <c r="B1170" t="str">
        <v>Monitors Model 2</v>
      </c>
      <c r="C1170" s="6">
        <v>5563.7889999999998</v>
      </c>
    </row>
    <row r="1171" spans="1:3" x14ac:dyDescent="0.2">
      <c r="A1171" t="str">
        <v>Deon Venter</v>
      </c>
      <c r="B1171" t="str">
        <v>Monitors Model 2</v>
      </c>
      <c r="C1171" s="6">
        <v>5563.7889999999998</v>
      </c>
    </row>
    <row r="1172" spans="1:3" x14ac:dyDescent="0.2">
      <c r="A1172" t="str">
        <v>Francois Mahlangu</v>
      </c>
      <c r="B1172" t="str">
        <v>Bookcases Model 3</v>
      </c>
      <c r="C1172" s="6">
        <v>5553.2879999999996</v>
      </c>
    </row>
    <row r="1173" spans="1:3" x14ac:dyDescent="0.2">
      <c r="A1173" t="str">
        <v>Anja Pretorius</v>
      </c>
      <c r="B1173" t="str">
        <v>Bookcases Model 3</v>
      </c>
      <c r="C1173" s="6">
        <v>5553.2879999999996</v>
      </c>
    </row>
    <row r="1174" spans="1:3" x14ac:dyDescent="0.2">
      <c r="A1174" t="str">
        <v>Kagiso Mahlangu</v>
      </c>
      <c r="B1174" t="str">
        <v>Monitors Model 1</v>
      </c>
      <c r="C1174" s="6">
        <v>5536.4099999999989</v>
      </c>
    </row>
    <row r="1175" spans="1:3" x14ac:dyDescent="0.2">
      <c r="A1175" t="str">
        <v>Kagiso Nkosi</v>
      </c>
      <c r="B1175" t="str">
        <v>Binders Model 1</v>
      </c>
      <c r="C1175" s="6">
        <v>5536.1280000000006</v>
      </c>
    </row>
    <row r="1176" spans="1:3" x14ac:dyDescent="0.2">
      <c r="A1176" t="str">
        <v>Elmarie Pretorius</v>
      </c>
      <c r="B1176" t="str">
        <v>Accessories Model 4</v>
      </c>
      <c r="C1176" s="6">
        <v>5526.0599999999995</v>
      </c>
    </row>
    <row r="1177" spans="1:3" x14ac:dyDescent="0.2">
      <c r="A1177" t="str">
        <v>Precious Ndlovu</v>
      </c>
      <c r="B1177" t="str">
        <v>Accessories Model 4</v>
      </c>
      <c r="C1177" s="6">
        <v>5526.0599999999995</v>
      </c>
    </row>
    <row r="1178" spans="1:3" x14ac:dyDescent="0.2">
      <c r="A1178" t="str">
        <v>Lerato Mbatha</v>
      </c>
      <c r="B1178" t="str">
        <v>Accessories Model 4</v>
      </c>
      <c r="C1178" s="6">
        <v>5526.0599999999995</v>
      </c>
    </row>
    <row r="1179" spans="1:3" x14ac:dyDescent="0.2">
      <c r="A1179" t="str">
        <v>Werner Molefe</v>
      </c>
      <c r="B1179" t="str">
        <v>Monitors Model 4</v>
      </c>
      <c r="C1179" s="6">
        <v>5519.76</v>
      </c>
    </row>
    <row r="1180" spans="1:3" x14ac:dyDescent="0.2">
      <c r="A1180" t="str">
        <v>Nomsa Sithole</v>
      </c>
      <c r="B1180" t="str">
        <v>Monitors Model 4</v>
      </c>
      <c r="C1180" s="6">
        <v>5519.76</v>
      </c>
    </row>
    <row r="1181" spans="1:3" x14ac:dyDescent="0.2">
      <c r="A1181" t="str">
        <v>Pieter Joubert</v>
      </c>
      <c r="B1181" t="str">
        <v>Monitors Model 4</v>
      </c>
      <c r="C1181" s="6">
        <v>5519.76</v>
      </c>
    </row>
    <row r="1182" spans="1:3" x14ac:dyDescent="0.2">
      <c r="A1182" t="str">
        <v>Francois Fourie</v>
      </c>
      <c r="B1182" t="str">
        <v>Bookcases Model 3</v>
      </c>
      <c r="C1182" s="6">
        <v>5516.9919999999993</v>
      </c>
    </row>
    <row r="1183" spans="1:3" x14ac:dyDescent="0.2">
      <c r="A1183" t="str">
        <v>Pieter Nkosi</v>
      </c>
      <c r="B1183" t="str">
        <v>Binders Model 4</v>
      </c>
      <c r="C1183" s="6">
        <v>5507.7</v>
      </c>
    </row>
    <row r="1184" spans="1:3" x14ac:dyDescent="0.2">
      <c r="A1184" t="str">
        <v>Pieter Steyn</v>
      </c>
      <c r="B1184" t="str">
        <v>Binders Model 4</v>
      </c>
      <c r="C1184" s="6">
        <v>5507.7</v>
      </c>
    </row>
    <row r="1185" spans="1:3" x14ac:dyDescent="0.2">
      <c r="A1185" t="str">
        <v>Nomvula Mahlangu</v>
      </c>
      <c r="B1185" t="str">
        <v>Binders Model 4</v>
      </c>
      <c r="C1185" s="6">
        <v>5507.7</v>
      </c>
    </row>
    <row r="1186" spans="1:3" x14ac:dyDescent="0.2">
      <c r="A1186" t="str">
        <v>Nomsa Sithole</v>
      </c>
      <c r="B1186" t="str">
        <v>Bookcases Model 4</v>
      </c>
      <c r="C1186" s="6">
        <v>5506.4880000000003</v>
      </c>
    </row>
    <row r="1187" spans="1:3" x14ac:dyDescent="0.2">
      <c r="A1187" t="str">
        <v>Nomvula Mokoena</v>
      </c>
      <c r="B1187" t="str">
        <v>Monitors Model 3</v>
      </c>
      <c r="C1187" s="6">
        <v>5485.3119999999999</v>
      </c>
    </row>
    <row r="1188" spans="1:3" x14ac:dyDescent="0.2">
      <c r="A1188" t="str">
        <v>Nomvula Coetzee</v>
      </c>
      <c r="B1188" t="str">
        <v>Monitors Model 3</v>
      </c>
      <c r="C1188" s="6">
        <v>5485.3119999999999</v>
      </c>
    </row>
    <row r="1189" spans="1:3" x14ac:dyDescent="0.2">
      <c r="A1189" t="str">
        <v>Nomvula Le Roux</v>
      </c>
      <c r="B1189" t="str">
        <v>Accessories Model 4</v>
      </c>
      <c r="C1189" s="6">
        <v>5480.0094999999992</v>
      </c>
    </row>
    <row r="1190" spans="1:3" x14ac:dyDescent="0.2">
      <c r="A1190" t="str">
        <v>Nomvula Steyn</v>
      </c>
      <c r="B1190" t="str">
        <v>Accessories Model 4</v>
      </c>
      <c r="C1190" s="6">
        <v>5480.0094999999992</v>
      </c>
    </row>
    <row r="1191" spans="1:3" x14ac:dyDescent="0.2">
      <c r="A1191" t="str">
        <v>Lerato Botha</v>
      </c>
      <c r="B1191" t="str">
        <v>Desks Model 3</v>
      </c>
      <c r="C1191" s="6">
        <v>5476.87</v>
      </c>
    </row>
    <row r="1192" spans="1:3" x14ac:dyDescent="0.2">
      <c r="A1192" t="str">
        <v>Nomvula Coetzee</v>
      </c>
      <c r="B1192" t="str">
        <v>Desks Model 3</v>
      </c>
      <c r="C1192" s="6">
        <v>5476.87</v>
      </c>
    </row>
    <row r="1193" spans="1:3" x14ac:dyDescent="0.2">
      <c r="A1193" t="str">
        <v>Bongani Molefe</v>
      </c>
      <c r="B1193" t="str">
        <v>Laptops Model 4</v>
      </c>
      <c r="C1193" s="6">
        <v>5469.24</v>
      </c>
    </row>
    <row r="1194" spans="1:3" x14ac:dyDescent="0.2">
      <c r="A1194" t="str">
        <v>Aisha Khumalo</v>
      </c>
      <c r="B1194" t="str">
        <v>Laptops Model 4</v>
      </c>
      <c r="C1194" s="6">
        <v>5469.24</v>
      </c>
    </row>
    <row r="1195" spans="1:3" x14ac:dyDescent="0.2">
      <c r="A1195" t="str">
        <v>Anja Molefe</v>
      </c>
      <c r="B1195" t="str">
        <v>Paper Model 3</v>
      </c>
      <c r="C1195" s="6">
        <v>5458.4530000000004</v>
      </c>
    </row>
    <row r="1196" spans="1:3" x14ac:dyDescent="0.2">
      <c r="A1196" t="str">
        <v>Anja Molefe</v>
      </c>
      <c r="B1196" t="str">
        <v>Envelopes Model 4</v>
      </c>
      <c r="C1196" s="6">
        <v>5454.72</v>
      </c>
    </row>
    <row r="1197" spans="1:3" x14ac:dyDescent="0.2">
      <c r="A1197" t="str">
        <v>Kagiso Fourie</v>
      </c>
      <c r="B1197" t="str">
        <v>Binders Model 1</v>
      </c>
      <c r="C1197" s="6">
        <v>5449.6259999999993</v>
      </c>
    </row>
    <row r="1198" spans="1:3" x14ac:dyDescent="0.2">
      <c r="A1198" t="str">
        <v>Precious Dlamini</v>
      </c>
      <c r="B1198" t="str">
        <v>Chairs Model 4</v>
      </c>
      <c r="C1198" s="6">
        <v>5441.6959999999999</v>
      </c>
    </row>
    <row r="1199" spans="1:3" x14ac:dyDescent="0.2">
      <c r="A1199" t="str">
        <v>Palesa Molefe</v>
      </c>
      <c r="B1199" t="str">
        <v>Tables Model 1</v>
      </c>
      <c r="C1199" s="6">
        <v>5438.7119999999995</v>
      </c>
    </row>
    <row r="1200" spans="1:3" x14ac:dyDescent="0.2">
      <c r="A1200" t="str">
        <v>Anja Van Der Merwe</v>
      </c>
      <c r="B1200" t="str">
        <v>Staplers Model 4</v>
      </c>
      <c r="C1200" s="6">
        <v>5437.5</v>
      </c>
    </row>
    <row r="1201" spans="1:3" x14ac:dyDescent="0.2">
      <c r="A1201" t="str">
        <v>Nomvula Molefe</v>
      </c>
      <c r="B1201" t="str">
        <v>Staplers Model 4</v>
      </c>
      <c r="C1201" s="6">
        <v>5437.5</v>
      </c>
    </row>
    <row r="1202" spans="1:3" x14ac:dyDescent="0.2">
      <c r="A1202" t="str">
        <v>Kagiso Le Roux</v>
      </c>
      <c r="B1202" t="str">
        <v>Monitors Model 2</v>
      </c>
      <c r="C1202" s="6">
        <v>5430.6839999999993</v>
      </c>
    </row>
    <row r="1203" spans="1:3" x14ac:dyDescent="0.2">
      <c r="A1203" t="str">
        <v>Elmarie Pretorius</v>
      </c>
      <c r="B1203" t="str">
        <v>Accessories Model 1</v>
      </c>
      <c r="C1203" s="6">
        <v>5428.5929999999998</v>
      </c>
    </row>
    <row r="1204" spans="1:3" x14ac:dyDescent="0.2">
      <c r="A1204" t="str">
        <v>Kagiso Coetzee</v>
      </c>
      <c r="B1204" t="str">
        <v>Paper Model 4</v>
      </c>
      <c r="C1204" s="6">
        <v>5427.2159999999994</v>
      </c>
    </row>
    <row r="1205" spans="1:3" x14ac:dyDescent="0.2">
      <c r="A1205" t="str">
        <v>Anja Mahlangu</v>
      </c>
      <c r="B1205" t="str">
        <v>Pens Model 4</v>
      </c>
      <c r="C1205" s="6">
        <v>5423.6</v>
      </c>
    </row>
    <row r="1206" spans="1:3" x14ac:dyDescent="0.2">
      <c r="A1206" t="str">
        <v>Aisha Botha</v>
      </c>
      <c r="B1206" t="str">
        <v>Binders Model 2</v>
      </c>
      <c r="C1206" s="6">
        <v>5418.56</v>
      </c>
    </row>
    <row r="1207" spans="1:3" x14ac:dyDescent="0.2">
      <c r="A1207" t="str">
        <v>Sipho Mahlangu</v>
      </c>
      <c r="B1207" t="str">
        <v>Binders Model 2</v>
      </c>
      <c r="C1207" s="6">
        <v>5418.56</v>
      </c>
    </row>
    <row r="1208" spans="1:3" x14ac:dyDescent="0.2">
      <c r="A1208" t="str">
        <v>Pieter Nkosi</v>
      </c>
      <c r="B1208" t="str">
        <v>Accessories Model 1</v>
      </c>
      <c r="C1208" s="6">
        <v>5393.1120000000001</v>
      </c>
    </row>
    <row r="1209" spans="1:3" x14ac:dyDescent="0.2">
      <c r="A1209" t="str">
        <v>Chantelle Khumalo</v>
      </c>
      <c r="B1209" t="str">
        <v>Staplers Model 2</v>
      </c>
      <c r="C1209" s="6">
        <v>5392.32</v>
      </c>
    </row>
    <row r="1210" spans="1:3" x14ac:dyDescent="0.2">
      <c r="A1210" t="str">
        <v>Anja Van Der Merwe</v>
      </c>
      <c r="B1210" t="str">
        <v>Staplers Model 2</v>
      </c>
      <c r="C1210" s="6">
        <v>5392.32</v>
      </c>
    </row>
    <row r="1211" spans="1:3" x14ac:dyDescent="0.2">
      <c r="A1211" t="str">
        <v>Anja Mbatha</v>
      </c>
      <c r="B1211" t="str">
        <v>Staplers Model 2</v>
      </c>
      <c r="C1211" s="6">
        <v>5392.32</v>
      </c>
    </row>
    <row r="1212" spans="1:3" x14ac:dyDescent="0.2">
      <c r="A1212" t="str">
        <v>Lerato Khumalo</v>
      </c>
      <c r="B1212" t="str">
        <v>Staplers Model 2</v>
      </c>
      <c r="C1212" s="6">
        <v>5392.32</v>
      </c>
    </row>
    <row r="1213" spans="1:3" x14ac:dyDescent="0.2">
      <c r="A1213" t="str">
        <v>Nomvula Mahlangu</v>
      </c>
      <c r="B1213" t="str">
        <v>Staplers Model 2</v>
      </c>
      <c r="C1213" s="6">
        <v>5392.32</v>
      </c>
    </row>
    <row r="1214" spans="1:3" x14ac:dyDescent="0.2">
      <c r="A1214" t="str">
        <v>Bongani Molefe</v>
      </c>
      <c r="B1214" t="str">
        <v>Staplers Model 4</v>
      </c>
      <c r="C1214" s="6">
        <v>5392.1875</v>
      </c>
    </row>
    <row r="1215" spans="1:3" x14ac:dyDescent="0.2">
      <c r="A1215" t="str">
        <v>Riaan Kruger</v>
      </c>
      <c r="B1215" t="str">
        <v>Staplers Model 4</v>
      </c>
      <c r="C1215" s="6">
        <v>5392.1875</v>
      </c>
    </row>
    <row r="1216" spans="1:3" x14ac:dyDescent="0.2">
      <c r="A1216" t="str">
        <v>Kagiso Coetzee</v>
      </c>
      <c r="B1216" t="str">
        <v>Accessories Model 3</v>
      </c>
      <c r="C1216" s="6">
        <v>5387.83</v>
      </c>
    </row>
    <row r="1217" spans="1:3" x14ac:dyDescent="0.2">
      <c r="A1217" t="str">
        <v>Chantelle Pretorius</v>
      </c>
      <c r="B1217" t="str">
        <v>Pens Model 3</v>
      </c>
      <c r="C1217" s="6">
        <v>5382.5669999999991</v>
      </c>
    </row>
    <row r="1218" spans="1:3" x14ac:dyDescent="0.2">
      <c r="A1218" t="str">
        <v>Anja Molefe</v>
      </c>
      <c r="B1218" t="str">
        <v>Laptops Model 3</v>
      </c>
      <c r="C1218" s="6">
        <v>5370.8640000000005</v>
      </c>
    </row>
    <row r="1219" spans="1:3" x14ac:dyDescent="0.2">
      <c r="A1219" t="str">
        <v>Deon Dlamini</v>
      </c>
      <c r="B1219" t="str">
        <v>Laptops Model 3</v>
      </c>
      <c r="C1219" s="6">
        <v>5370.8640000000005</v>
      </c>
    </row>
    <row r="1220" spans="1:3" x14ac:dyDescent="0.2">
      <c r="A1220" t="str">
        <v>Anja Molefe</v>
      </c>
      <c r="B1220" t="str">
        <v>Laptops Model 3</v>
      </c>
      <c r="C1220" s="6">
        <v>5370.8640000000005</v>
      </c>
    </row>
    <row r="1221" spans="1:3" x14ac:dyDescent="0.2">
      <c r="A1221" t="str">
        <v>Elmarie Mbatha</v>
      </c>
      <c r="B1221" t="str">
        <v>Binders Model 3</v>
      </c>
      <c r="C1221" s="6">
        <v>5367.8080000000009</v>
      </c>
    </row>
    <row r="1222" spans="1:3" x14ac:dyDescent="0.2">
      <c r="A1222" t="str">
        <v>Elmarie Mbatha</v>
      </c>
      <c r="B1222" t="str">
        <v>Desks Model 4</v>
      </c>
      <c r="C1222" s="6">
        <v>5362.1610000000001</v>
      </c>
    </row>
    <row r="1223" spans="1:3" x14ac:dyDescent="0.2">
      <c r="A1223" t="str">
        <v>Nomsa Coetzee</v>
      </c>
      <c r="B1223" t="str">
        <v>Laptops Model 1</v>
      </c>
      <c r="C1223" s="6">
        <v>5349.2999999999993</v>
      </c>
    </row>
    <row r="1224" spans="1:3" x14ac:dyDescent="0.2">
      <c r="A1224" t="str">
        <v>Werner Sithole</v>
      </c>
      <c r="B1224" t="str">
        <v>Laptops Model 1</v>
      </c>
      <c r="C1224" s="6">
        <v>5349.2999999999993</v>
      </c>
    </row>
    <row r="1225" spans="1:3" x14ac:dyDescent="0.2">
      <c r="A1225" t="str">
        <v>Sipho Le Roux</v>
      </c>
      <c r="B1225" t="str">
        <v>Chairs Model 3</v>
      </c>
      <c r="C1225" s="6">
        <v>5339.68</v>
      </c>
    </row>
    <row r="1226" spans="1:3" x14ac:dyDescent="0.2">
      <c r="A1226" t="str">
        <v>Aisha Sithole</v>
      </c>
      <c r="B1226" t="str">
        <v>Chairs Model 3</v>
      </c>
      <c r="C1226" s="6">
        <v>5339.68</v>
      </c>
    </row>
    <row r="1227" spans="1:3" x14ac:dyDescent="0.2">
      <c r="A1227" t="str">
        <v>Precious Steyn</v>
      </c>
      <c r="B1227" t="str">
        <v>Chairs Model 3</v>
      </c>
      <c r="C1227" s="6">
        <v>5339.68</v>
      </c>
    </row>
    <row r="1228" spans="1:3" x14ac:dyDescent="0.2">
      <c r="A1228" t="str">
        <v>Riaan Joubert</v>
      </c>
      <c r="B1228" t="str">
        <v>Chairs Model 3</v>
      </c>
      <c r="C1228" s="6">
        <v>5339.68</v>
      </c>
    </row>
    <row r="1229" spans="1:3" x14ac:dyDescent="0.2">
      <c r="A1229" t="str">
        <v>Nomsa Ndlovu</v>
      </c>
      <c r="B1229" t="str">
        <v>Chairs Model 3</v>
      </c>
      <c r="C1229" s="6">
        <v>5339.68</v>
      </c>
    </row>
    <row r="1230" spans="1:3" x14ac:dyDescent="0.2">
      <c r="A1230" t="str">
        <v>Johan Fourie</v>
      </c>
      <c r="B1230" t="str">
        <v>Monitors Model 2</v>
      </c>
      <c r="C1230" s="6">
        <v>5324.2</v>
      </c>
    </row>
    <row r="1231" spans="1:3" x14ac:dyDescent="0.2">
      <c r="A1231" t="str">
        <v>Riaan Molefe</v>
      </c>
      <c r="B1231" t="str">
        <v>Monitors Model 2</v>
      </c>
      <c r="C1231" s="6">
        <v>5324.2</v>
      </c>
    </row>
    <row r="1232" spans="1:3" x14ac:dyDescent="0.2">
      <c r="A1232" t="str">
        <v>Bongani Molefe</v>
      </c>
      <c r="B1232" t="str">
        <v>Monitors Model 2</v>
      </c>
      <c r="C1232" s="6">
        <v>5324.2</v>
      </c>
    </row>
    <row r="1233" spans="1:3" x14ac:dyDescent="0.2">
      <c r="A1233" t="str">
        <v>Nomsa Sithole</v>
      </c>
      <c r="B1233" t="str">
        <v>Monitors Model 2</v>
      </c>
      <c r="C1233" s="6">
        <v>5324.2</v>
      </c>
    </row>
    <row r="1234" spans="1:3" x14ac:dyDescent="0.2">
      <c r="A1234" t="str">
        <v>Nomsa Molefe</v>
      </c>
      <c r="B1234" t="str">
        <v>Bookcases Model 2</v>
      </c>
      <c r="C1234" s="6">
        <v>5322.4605000000001</v>
      </c>
    </row>
    <row r="1235" spans="1:3" x14ac:dyDescent="0.2">
      <c r="A1235" t="str">
        <v>Precious Fourie</v>
      </c>
      <c r="B1235" t="str">
        <v>Desks Model 3</v>
      </c>
      <c r="C1235" s="6">
        <v>5320.3879999999999</v>
      </c>
    </row>
    <row r="1236" spans="1:3" x14ac:dyDescent="0.2">
      <c r="A1236" t="str">
        <v>Kagiso Pretorius</v>
      </c>
      <c r="B1236" t="str">
        <v>Printers Model 2</v>
      </c>
      <c r="C1236" s="6">
        <v>5290</v>
      </c>
    </row>
    <row r="1237" spans="1:3" x14ac:dyDescent="0.2">
      <c r="A1237" t="str">
        <v>Zanele Pretorius</v>
      </c>
      <c r="B1237" t="str">
        <v>Printers Model 2</v>
      </c>
      <c r="C1237" s="6">
        <v>5290</v>
      </c>
    </row>
    <row r="1238" spans="1:3" x14ac:dyDescent="0.2">
      <c r="A1238" t="str">
        <v>Nomvula Molefe</v>
      </c>
      <c r="B1238" t="str">
        <v>Monitors Model 3</v>
      </c>
      <c r="C1238" s="6">
        <v>5289.4080000000004</v>
      </c>
    </row>
    <row r="1239" spans="1:3" x14ac:dyDescent="0.2">
      <c r="A1239" t="str">
        <v>Werner Joubert</v>
      </c>
      <c r="B1239" t="str">
        <v>Pens Model 3</v>
      </c>
      <c r="C1239" s="6">
        <v>5288.1360000000004</v>
      </c>
    </row>
    <row r="1240" spans="1:3" x14ac:dyDescent="0.2">
      <c r="A1240" t="str">
        <v>Werner Joubert</v>
      </c>
      <c r="B1240" t="str">
        <v>Pens Model 2</v>
      </c>
      <c r="C1240" s="6">
        <v>5288</v>
      </c>
    </row>
    <row r="1241" spans="1:3" x14ac:dyDescent="0.2">
      <c r="A1241" t="str">
        <v>Lerato Khumalo</v>
      </c>
      <c r="B1241" t="str">
        <v>Pens Model 2</v>
      </c>
      <c r="C1241" s="6">
        <v>5288</v>
      </c>
    </row>
    <row r="1242" spans="1:3" x14ac:dyDescent="0.2">
      <c r="A1242" t="str">
        <v>Precious Venter</v>
      </c>
      <c r="B1242" t="str">
        <v>Pens Model 2</v>
      </c>
      <c r="C1242" s="6">
        <v>5288</v>
      </c>
    </row>
    <row r="1243" spans="1:3" x14ac:dyDescent="0.2">
      <c r="A1243" t="str">
        <v>Nomvula Molefe</v>
      </c>
      <c r="B1243" t="str">
        <v>Pens Model 2</v>
      </c>
      <c r="C1243" s="6">
        <v>5288</v>
      </c>
    </row>
    <row r="1244" spans="1:3" x14ac:dyDescent="0.2">
      <c r="A1244" t="str">
        <v>Johan Van Der Merwe</v>
      </c>
      <c r="B1244" t="str">
        <v>Monitors Model 4</v>
      </c>
      <c r="C1244" s="6">
        <v>5278.2705000000005</v>
      </c>
    </row>
    <row r="1245" spans="1:3" x14ac:dyDescent="0.2">
      <c r="A1245" t="str">
        <v>Sipho Molefe</v>
      </c>
      <c r="B1245" t="str">
        <v>Desks Model 4</v>
      </c>
      <c r="C1245" s="6">
        <v>5268.0880000000006</v>
      </c>
    </row>
    <row r="1246" spans="1:3" x14ac:dyDescent="0.2">
      <c r="A1246" t="str">
        <v>Werner Joubert</v>
      </c>
      <c r="B1246" t="str">
        <v>Bookcases Model 1</v>
      </c>
      <c r="C1246" s="6">
        <v>5252.0820000000003</v>
      </c>
    </row>
    <row r="1247" spans="1:3" x14ac:dyDescent="0.2">
      <c r="A1247" t="str">
        <v>Francois Khumalo</v>
      </c>
      <c r="B1247" t="str">
        <v>Bookcases Model 1</v>
      </c>
      <c r="C1247" s="6">
        <v>5252.0820000000003</v>
      </c>
    </row>
    <row r="1248" spans="1:3" x14ac:dyDescent="0.2">
      <c r="A1248" t="str">
        <v>Kagiso Pretorius</v>
      </c>
      <c r="B1248" t="str">
        <v>Accessories Model 4</v>
      </c>
      <c r="C1248" s="6">
        <v>5249.7569999999996</v>
      </c>
    </row>
    <row r="1249" spans="1:3" x14ac:dyDescent="0.2">
      <c r="A1249" t="str">
        <v>Johan Van Der Merwe</v>
      </c>
      <c r="B1249" t="str">
        <v>Monitors Model 1</v>
      </c>
      <c r="C1249" s="6">
        <v>5245.0199999999995</v>
      </c>
    </row>
    <row r="1250" spans="1:3" x14ac:dyDescent="0.2">
      <c r="A1250" t="str">
        <v>Nomsa Sithole</v>
      </c>
      <c r="B1250" t="str">
        <v>Monitors Model 1</v>
      </c>
      <c r="C1250" s="6">
        <v>5245.0199999999995</v>
      </c>
    </row>
    <row r="1251" spans="1:3" x14ac:dyDescent="0.2">
      <c r="A1251" t="str">
        <v>Nomvula Steyn</v>
      </c>
      <c r="B1251" t="str">
        <v>Monitors Model 4</v>
      </c>
      <c r="C1251" s="6">
        <v>5243.7719999999999</v>
      </c>
    </row>
    <row r="1252" spans="1:3" x14ac:dyDescent="0.2">
      <c r="A1252" t="str">
        <v>Nomsa Sithole</v>
      </c>
      <c r="B1252" t="str">
        <v>Pens Model 2</v>
      </c>
      <c r="C1252" s="6">
        <v>5235.12</v>
      </c>
    </row>
    <row r="1253" spans="1:3" x14ac:dyDescent="0.2">
      <c r="A1253" t="str">
        <v>Francois Pretorius</v>
      </c>
      <c r="B1253" t="str">
        <v>Pens Model 2</v>
      </c>
      <c r="C1253" s="6">
        <v>5235.12</v>
      </c>
    </row>
    <row r="1254" spans="1:3" x14ac:dyDescent="0.2">
      <c r="A1254" t="str">
        <v>Nomvula Coetzee</v>
      </c>
      <c r="B1254" t="str">
        <v>Accessories Model 3</v>
      </c>
      <c r="C1254" s="6">
        <v>5233.8919999999998</v>
      </c>
    </row>
    <row r="1255" spans="1:3" x14ac:dyDescent="0.2">
      <c r="A1255" t="str">
        <v>Kagiso Le Roux</v>
      </c>
      <c r="B1255" t="str">
        <v>Accessories Model 3</v>
      </c>
      <c r="C1255" s="6">
        <v>5233.8919999999998</v>
      </c>
    </row>
    <row r="1256" spans="1:3" x14ac:dyDescent="0.2">
      <c r="A1256" t="str">
        <v>Aisha Botha</v>
      </c>
      <c r="B1256" t="str">
        <v>Bookcases Model 3</v>
      </c>
      <c r="C1256" s="6">
        <v>5226.6239999999998</v>
      </c>
    </row>
    <row r="1257" spans="1:3" x14ac:dyDescent="0.2">
      <c r="A1257" t="str">
        <v>Nomvula Coetzee</v>
      </c>
      <c r="B1257" t="str">
        <v>Paper Model 3</v>
      </c>
      <c r="C1257" s="6">
        <v>5223.4000000000005</v>
      </c>
    </row>
    <row r="1258" spans="1:3" x14ac:dyDescent="0.2">
      <c r="A1258" t="str">
        <v>Nomsa Ndlovu</v>
      </c>
      <c r="B1258" t="str">
        <v>Paper Model 3</v>
      </c>
      <c r="C1258" s="6">
        <v>5223.4000000000005</v>
      </c>
    </row>
    <row r="1259" spans="1:3" x14ac:dyDescent="0.2">
      <c r="A1259" t="str">
        <v>Anja Molefe</v>
      </c>
      <c r="B1259" t="str">
        <v>Paper Model 3</v>
      </c>
      <c r="C1259" s="6">
        <v>5223.4000000000005</v>
      </c>
    </row>
    <row r="1260" spans="1:3" x14ac:dyDescent="0.2">
      <c r="A1260" t="str">
        <v>Elmarie Fourie</v>
      </c>
      <c r="B1260" t="str">
        <v>Pens Model 4</v>
      </c>
      <c r="C1260" s="6">
        <v>5206.6559999999999</v>
      </c>
    </row>
    <row r="1261" spans="1:3" x14ac:dyDescent="0.2">
      <c r="A1261" t="str">
        <v>Nomvula Mahlangu</v>
      </c>
      <c r="B1261" t="str">
        <v>Pens Model 4</v>
      </c>
      <c r="C1261" s="6">
        <v>5206.6559999999999</v>
      </c>
    </row>
    <row r="1262" spans="1:3" x14ac:dyDescent="0.2">
      <c r="A1262" t="str">
        <v>Kagiso Mahlangu</v>
      </c>
      <c r="B1262" t="str">
        <v>Desks Model 3</v>
      </c>
      <c r="C1262" s="6">
        <v>5203.0264999999999</v>
      </c>
    </row>
    <row r="1263" spans="1:3" x14ac:dyDescent="0.2">
      <c r="A1263" t="str">
        <v>Anja Van Der Merwe</v>
      </c>
      <c r="B1263" t="str">
        <v>Bookcases Model 4</v>
      </c>
      <c r="C1263" s="6">
        <v>5200.5719999999992</v>
      </c>
    </row>
    <row r="1264" spans="1:3" x14ac:dyDescent="0.2">
      <c r="A1264" t="str">
        <v>Anja Van Der Merwe</v>
      </c>
      <c r="B1264" t="str">
        <v>Tables Model 2</v>
      </c>
      <c r="C1264" s="6">
        <v>5192.4120000000003</v>
      </c>
    </row>
    <row r="1265" spans="1:3" x14ac:dyDescent="0.2">
      <c r="A1265" t="str">
        <v>Nomvula Mokoena</v>
      </c>
      <c r="B1265" t="str">
        <v>Binders Model 1</v>
      </c>
      <c r="C1265" s="6">
        <v>5190.12</v>
      </c>
    </row>
    <row r="1266" spans="1:3" x14ac:dyDescent="0.2">
      <c r="A1266" t="str">
        <v>Anja Pretorius</v>
      </c>
      <c r="B1266" t="str">
        <v>Binders Model 1</v>
      </c>
      <c r="C1266" s="6">
        <v>5190.12</v>
      </c>
    </row>
    <row r="1267" spans="1:3" x14ac:dyDescent="0.2">
      <c r="A1267" t="str">
        <v>Anja Botha</v>
      </c>
      <c r="B1267" t="str">
        <v>Binders Model 1</v>
      </c>
      <c r="C1267" s="6">
        <v>5190.12</v>
      </c>
    </row>
    <row r="1268" spans="1:3" x14ac:dyDescent="0.2">
      <c r="A1268" t="str">
        <v>Bongani Molefe</v>
      </c>
      <c r="B1268" t="str">
        <v>Binders Model 1</v>
      </c>
      <c r="C1268" s="6">
        <v>5190.12</v>
      </c>
    </row>
    <row r="1269" spans="1:3" x14ac:dyDescent="0.2">
      <c r="A1269" t="str">
        <v>Lerato Mbatha</v>
      </c>
      <c r="B1269" t="str">
        <v>Binders Model 1</v>
      </c>
      <c r="C1269" s="6">
        <v>5190.12</v>
      </c>
    </row>
    <row r="1270" spans="1:3" x14ac:dyDescent="0.2">
      <c r="A1270" t="str">
        <v>Francois Pretorius</v>
      </c>
      <c r="B1270" t="str">
        <v>Envelopes Model 4</v>
      </c>
      <c r="C1270" s="6">
        <v>5181.9840000000004</v>
      </c>
    </row>
    <row r="1271" spans="1:3" x14ac:dyDescent="0.2">
      <c r="A1271" t="str">
        <v>Lerato Botha</v>
      </c>
      <c r="B1271" t="str">
        <v>Envelopes Model 4</v>
      </c>
      <c r="C1271" s="6">
        <v>5181.9840000000004</v>
      </c>
    </row>
    <row r="1272" spans="1:3" x14ac:dyDescent="0.2">
      <c r="A1272" t="str">
        <v>Nomsa Molefe</v>
      </c>
      <c r="B1272" t="str">
        <v>Staplers Model 4</v>
      </c>
      <c r="C1272" s="6">
        <v>5165.625</v>
      </c>
    </row>
    <row r="1273" spans="1:3" x14ac:dyDescent="0.2">
      <c r="A1273" t="str">
        <v>Sipho Molefe</v>
      </c>
      <c r="B1273" t="str">
        <v>Tables Model 1</v>
      </c>
      <c r="C1273" s="6">
        <v>5152.4639999999999</v>
      </c>
    </row>
    <row r="1274" spans="1:3" x14ac:dyDescent="0.2">
      <c r="A1274" t="str">
        <v>Johan Van Der Merwe</v>
      </c>
      <c r="B1274" t="str">
        <v>Pens Model 4</v>
      </c>
      <c r="C1274" s="6">
        <v>5152.42</v>
      </c>
    </row>
    <row r="1275" spans="1:3" x14ac:dyDescent="0.2">
      <c r="A1275" t="str">
        <v>Nomsa Sithole</v>
      </c>
      <c r="B1275" t="str">
        <v>Bookcases Model 1</v>
      </c>
      <c r="C1275" s="6">
        <v>5149.0999999999995</v>
      </c>
    </row>
    <row r="1276" spans="1:3" x14ac:dyDescent="0.2">
      <c r="A1276" t="str">
        <v>Nomsa Ndlovu</v>
      </c>
      <c r="B1276" t="str">
        <v>Binders Model 2</v>
      </c>
      <c r="C1276" s="6">
        <v>5147.6320000000005</v>
      </c>
    </row>
    <row r="1277" spans="1:3" x14ac:dyDescent="0.2">
      <c r="A1277" t="str">
        <v>Nomsa Molefe</v>
      </c>
      <c r="B1277" t="str">
        <v>Laptops Model 1</v>
      </c>
      <c r="C1277" s="6">
        <v>5135.3280000000004</v>
      </c>
    </row>
    <row r="1278" spans="1:3" x14ac:dyDescent="0.2">
      <c r="A1278" t="str">
        <v>Kagiso Fourie</v>
      </c>
      <c r="B1278" t="str">
        <v>Laptops Model 1</v>
      </c>
      <c r="C1278" s="6">
        <v>5135.3280000000004</v>
      </c>
    </row>
    <row r="1279" spans="1:3" x14ac:dyDescent="0.2">
      <c r="A1279" t="str">
        <v>Nomvula Coetzee</v>
      </c>
      <c r="B1279" t="str">
        <v>Staplers Model 2</v>
      </c>
      <c r="C1279" s="6">
        <v>5122.7039999999997</v>
      </c>
    </row>
    <row r="1280" spans="1:3" x14ac:dyDescent="0.2">
      <c r="A1280" t="str">
        <v>Precious Venter</v>
      </c>
      <c r="B1280" t="str">
        <v>Printers Model 1</v>
      </c>
      <c r="C1280" s="6">
        <v>5120.72</v>
      </c>
    </row>
    <row r="1281" spans="1:3" x14ac:dyDescent="0.2">
      <c r="A1281" t="str">
        <v>Precious Steyn</v>
      </c>
      <c r="B1281" t="str">
        <v>Printers Model 1</v>
      </c>
      <c r="C1281" s="6">
        <v>5120.72</v>
      </c>
    </row>
    <row r="1282" spans="1:3" x14ac:dyDescent="0.2">
      <c r="A1282" t="str">
        <v>Francois Coetzee</v>
      </c>
      <c r="B1282" t="str">
        <v>Printers Model 1</v>
      </c>
      <c r="C1282" s="6">
        <v>5120.72</v>
      </c>
    </row>
    <row r="1283" spans="1:3" x14ac:dyDescent="0.2">
      <c r="A1283" t="str">
        <v>Nomsa Dlamini</v>
      </c>
      <c r="B1283" t="str">
        <v>Printers Model 1</v>
      </c>
      <c r="C1283" s="6">
        <v>5120.72</v>
      </c>
    </row>
    <row r="1284" spans="1:3" x14ac:dyDescent="0.2">
      <c r="A1284" t="str">
        <v>Nomsa Sithole</v>
      </c>
      <c r="B1284" t="str">
        <v>Accessories Model 3</v>
      </c>
      <c r="C1284" s="6">
        <v>5118.4384999999993</v>
      </c>
    </row>
    <row r="1285" spans="1:3" x14ac:dyDescent="0.2">
      <c r="A1285" t="str">
        <v>Lerato Botha</v>
      </c>
      <c r="B1285" t="str">
        <v>Accessories Model 1</v>
      </c>
      <c r="C1285" s="6">
        <v>5109.2640000000001</v>
      </c>
    </row>
    <row r="1286" spans="1:3" x14ac:dyDescent="0.2">
      <c r="A1286" t="str">
        <v>Pieter Steyn</v>
      </c>
      <c r="B1286" t="str">
        <v>Desks Model 2</v>
      </c>
      <c r="C1286" s="6">
        <v>5106.96</v>
      </c>
    </row>
    <row r="1287" spans="1:3" x14ac:dyDescent="0.2">
      <c r="A1287" t="str">
        <v>Nomvula Coetzee</v>
      </c>
      <c r="B1287" t="str">
        <v>Desks Model 2</v>
      </c>
      <c r="C1287" s="6">
        <v>5106.96</v>
      </c>
    </row>
    <row r="1288" spans="1:3" x14ac:dyDescent="0.2">
      <c r="A1288" t="str">
        <v>Nomvula Mahlangu</v>
      </c>
      <c r="B1288" t="str">
        <v>Chairs Model 4</v>
      </c>
      <c r="C1288" s="6">
        <v>5101.59</v>
      </c>
    </row>
    <row r="1289" spans="1:3" x14ac:dyDescent="0.2">
      <c r="A1289" t="str">
        <v>Francois Mahlangu</v>
      </c>
      <c r="B1289" t="str">
        <v>Chairs Model 4</v>
      </c>
      <c r="C1289" s="6">
        <v>5101.59</v>
      </c>
    </row>
    <row r="1290" spans="1:3" x14ac:dyDescent="0.2">
      <c r="A1290" t="str">
        <v>Chantelle Kruger</v>
      </c>
      <c r="B1290" t="str">
        <v>Chairs Model 4</v>
      </c>
      <c r="C1290" s="6">
        <v>5101.59</v>
      </c>
    </row>
    <row r="1291" spans="1:3" x14ac:dyDescent="0.2">
      <c r="A1291" t="str">
        <v>Nomvula Mbatha</v>
      </c>
      <c r="B1291" t="str">
        <v>Chairs Model 4</v>
      </c>
      <c r="C1291" s="6">
        <v>5101.59</v>
      </c>
    </row>
    <row r="1292" spans="1:3" x14ac:dyDescent="0.2">
      <c r="A1292" t="str">
        <v>Francois Botha</v>
      </c>
      <c r="B1292" t="str">
        <v>Bookcases Model 4</v>
      </c>
      <c r="C1292" s="6">
        <v>5098.6000000000004</v>
      </c>
    </row>
    <row r="1293" spans="1:3" x14ac:dyDescent="0.2">
      <c r="A1293" t="str">
        <v>Chantelle Mahlangu</v>
      </c>
      <c r="B1293" t="str">
        <v>Envelopes Model 2</v>
      </c>
      <c r="C1293" s="6">
        <v>5094.2999999999993</v>
      </c>
    </row>
    <row r="1294" spans="1:3" x14ac:dyDescent="0.2">
      <c r="A1294" t="str">
        <v>Precious Botha</v>
      </c>
      <c r="B1294" t="str">
        <v>Envelopes Model 2</v>
      </c>
      <c r="C1294" s="6">
        <v>5094.2999999999993</v>
      </c>
    </row>
    <row r="1295" spans="1:3" x14ac:dyDescent="0.2">
      <c r="A1295" t="str">
        <v>Anja Dlamini</v>
      </c>
      <c r="B1295" t="str">
        <v>Envelopes Model 2</v>
      </c>
      <c r="C1295" s="6">
        <v>5094.2999999999993</v>
      </c>
    </row>
    <row r="1296" spans="1:3" x14ac:dyDescent="0.2">
      <c r="A1296" t="str">
        <v>Pieter Nkosi</v>
      </c>
      <c r="B1296" t="str">
        <v>Envelopes Model 2</v>
      </c>
      <c r="C1296" s="6">
        <v>5094.2999999999993</v>
      </c>
    </row>
    <row r="1297" spans="1:3" x14ac:dyDescent="0.2">
      <c r="A1297" t="str">
        <v>Thabo Molefe</v>
      </c>
      <c r="B1297" t="str">
        <v>Bookcases Model 3</v>
      </c>
      <c r="C1297" s="6">
        <v>5081.4399999999996</v>
      </c>
    </row>
    <row r="1298" spans="1:3" x14ac:dyDescent="0.2">
      <c r="A1298" t="str">
        <v>Deon Dlamini</v>
      </c>
      <c r="B1298" t="str">
        <v>Bookcases Model 3</v>
      </c>
      <c r="C1298" s="6">
        <v>5081.4399999999996</v>
      </c>
    </row>
    <row r="1299" spans="1:3" x14ac:dyDescent="0.2">
      <c r="A1299" t="str">
        <v>Kagiso Nkosi</v>
      </c>
      <c r="B1299" t="str">
        <v>Bookcases Model 3</v>
      </c>
      <c r="C1299" s="6">
        <v>5081.4399999999996</v>
      </c>
    </row>
    <row r="1300" spans="1:3" x14ac:dyDescent="0.2">
      <c r="A1300" t="str">
        <v>Johan Van Der Merwe</v>
      </c>
      <c r="B1300" t="str">
        <v>Staplers Model 4</v>
      </c>
      <c r="C1300" s="6">
        <v>5075</v>
      </c>
    </row>
    <row r="1301" spans="1:3" x14ac:dyDescent="0.2">
      <c r="A1301" t="str">
        <v>Riaan Botha</v>
      </c>
      <c r="B1301" t="str">
        <v>Staplers Model 4</v>
      </c>
      <c r="C1301" s="6">
        <v>5075</v>
      </c>
    </row>
    <row r="1302" spans="1:3" x14ac:dyDescent="0.2">
      <c r="A1302" t="str">
        <v>Sipho Mahlangu</v>
      </c>
      <c r="B1302" t="str">
        <v>Chairs Model 3</v>
      </c>
      <c r="C1302" s="6">
        <v>5072.6959999999999</v>
      </c>
    </row>
    <row r="1303" spans="1:3" x14ac:dyDescent="0.2">
      <c r="A1303" t="str">
        <v>Francois Botha</v>
      </c>
      <c r="B1303" t="str">
        <v>Desks Model 1</v>
      </c>
      <c r="C1303" s="6">
        <v>5069.1279999999997</v>
      </c>
    </row>
    <row r="1304" spans="1:3" x14ac:dyDescent="0.2">
      <c r="A1304" t="str">
        <v>Nomvula Mokoena</v>
      </c>
      <c r="B1304" t="str">
        <v>Paper Model 2</v>
      </c>
      <c r="C1304" s="6">
        <v>5065.75</v>
      </c>
    </row>
    <row r="1305" spans="1:3" x14ac:dyDescent="0.2">
      <c r="A1305" t="str">
        <v>Riaan Joubert</v>
      </c>
      <c r="B1305" t="str">
        <v>Paper Model 2</v>
      </c>
      <c r="C1305" s="6">
        <v>5065.75</v>
      </c>
    </row>
    <row r="1306" spans="1:3" x14ac:dyDescent="0.2">
      <c r="A1306" t="str">
        <v>Kagiso Le Roux</v>
      </c>
      <c r="B1306" t="str">
        <v>Paper Model 2</v>
      </c>
      <c r="C1306" s="6">
        <v>5065.75</v>
      </c>
    </row>
    <row r="1307" spans="1:3" x14ac:dyDescent="0.2">
      <c r="A1307" t="str">
        <v>Chantelle Steyn</v>
      </c>
      <c r="B1307" t="str">
        <v>Paper Model 2</v>
      </c>
      <c r="C1307" s="6">
        <v>5065.75</v>
      </c>
    </row>
    <row r="1308" spans="1:3" x14ac:dyDescent="0.2">
      <c r="A1308" t="str">
        <v>Kagiso Fourie</v>
      </c>
      <c r="B1308" t="str">
        <v>Paper Model 2</v>
      </c>
      <c r="C1308" s="6">
        <v>5065.75</v>
      </c>
    </row>
    <row r="1309" spans="1:3" x14ac:dyDescent="0.2">
      <c r="A1309" t="str">
        <v>Pieter Khumalo</v>
      </c>
      <c r="B1309" t="str">
        <v>Paper Model 2</v>
      </c>
      <c r="C1309" s="6">
        <v>5065.75</v>
      </c>
    </row>
    <row r="1310" spans="1:3" x14ac:dyDescent="0.2">
      <c r="A1310" t="str">
        <v>Precious Dlamini</v>
      </c>
      <c r="B1310" t="str">
        <v>Tables Model 4</v>
      </c>
      <c r="C1310" s="6">
        <v>5050.2</v>
      </c>
    </row>
    <row r="1311" spans="1:3" x14ac:dyDescent="0.2">
      <c r="A1311" t="str">
        <v>Kagiso Pretorius</v>
      </c>
      <c r="B1311" t="str">
        <v>Bookcases Model 2</v>
      </c>
      <c r="C1311" s="6">
        <v>5042.3310000000001</v>
      </c>
    </row>
    <row r="1312" spans="1:3" x14ac:dyDescent="0.2">
      <c r="A1312" t="str">
        <v>Pieter Steyn</v>
      </c>
      <c r="B1312" t="str">
        <v>Laptops Model 3</v>
      </c>
      <c r="C1312" s="6">
        <v>5035.1850000000004</v>
      </c>
    </row>
    <row r="1313" spans="1:3" x14ac:dyDescent="0.2">
      <c r="A1313" t="str">
        <v>Werner Joubert</v>
      </c>
      <c r="B1313" t="str">
        <v>Laptops Model 3</v>
      </c>
      <c r="C1313" s="6">
        <v>5035.1850000000004</v>
      </c>
    </row>
    <row r="1314" spans="1:3" x14ac:dyDescent="0.2">
      <c r="A1314" t="str">
        <v>Francois Sithole</v>
      </c>
      <c r="B1314" t="str">
        <v>Laptops Model 3</v>
      </c>
      <c r="C1314" s="6">
        <v>5035.1850000000004</v>
      </c>
    </row>
    <row r="1315" spans="1:3" x14ac:dyDescent="0.2">
      <c r="A1315" t="str">
        <v>Elmarie Fourie</v>
      </c>
      <c r="B1315" t="str">
        <v>Binders Model 3</v>
      </c>
      <c r="C1315" s="6">
        <v>5032.32</v>
      </c>
    </row>
    <row r="1316" spans="1:3" x14ac:dyDescent="0.2">
      <c r="A1316" t="str">
        <v>Palesa Venter</v>
      </c>
      <c r="B1316" t="str">
        <v>Binders Model 3</v>
      </c>
      <c r="C1316" s="6">
        <v>5032.32</v>
      </c>
    </row>
    <row r="1317" spans="1:3" x14ac:dyDescent="0.2">
      <c r="A1317" t="str">
        <v>Anja Dlamini</v>
      </c>
      <c r="B1317" t="str">
        <v>Pens Model 2</v>
      </c>
      <c r="C1317" s="6">
        <v>5023.5999999999995</v>
      </c>
    </row>
    <row r="1318" spans="1:3" x14ac:dyDescent="0.2">
      <c r="A1318" t="str">
        <v>Anja Mbatha</v>
      </c>
      <c r="B1318" t="str">
        <v>Staplers Model 3</v>
      </c>
      <c r="C1318" s="6">
        <v>5018.3999999999996</v>
      </c>
    </row>
    <row r="1319" spans="1:3" x14ac:dyDescent="0.2">
      <c r="A1319" t="str">
        <v>Chantelle Steyn</v>
      </c>
      <c r="B1319" t="str">
        <v>Staplers Model 3</v>
      </c>
      <c r="C1319" s="6">
        <v>5018.3999999999996</v>
      </c>
    </row>
    <row r="1320" spans="1:3" x14ac:dyDescent="0.2">
      <c r="A1320" t="str">
        <v>Nomsa Pretorius</v>
      </c>
      <c r="B1320" t="str">
        <v>Paper Model 3</v>
      </c>
      <c r="C1320" s="6">
        <v>5014.4639999999999</v>
      </c>
    </row>
    <row r="1321" spans="1:3" x14ac:dyDescent="0.2">
      <c r="A1321" t="str">
        <v>Bongani Van Der Merwe</v>
      </c>
      <c r="B1321" t="str">
        <v>Paper Model 3</v>
      </c>
      <c r="C1321" s="6">
        <v>5014.4639999999999</v>
      </c>
    </row>
    <row r="1322" spans="1:3" x14ac:dyDescent="0.2">
      <c r="A1322" t="str">
        <v>Riaan Joubert</v>
      </c>
      <c r="B1322" t="str">
        <v>Laptops Model 4</v>
      </c>
      <c r="C1322" s="6">
        <v>5013.4699999999993</v>
      </c>
    </row>
    <row r="1323" spans="1:3" x14ac:dyDescent="0.2">
      <c r="A1323" t="str">
        <v>Kagiso Van Der Merwe</v>
      </c>
      <c r="B1323" t="str">
        <v>Laptops Model 4</v>
      </c>
      <c r="C1323" s="6">
        <v>5013.4699999999993</v>
      </c>
    </row>
    <row r="1324" spans="1:3" x14ac:dyDescent="0.2">
      <c r="A1324" t="str">
        <v>Lerato Mbatha</v>
      </c>
      <c r="B1324" t="str">
        <v>Laptops Model 4</v>
      </c>
      <c r="C1324" s="6">
        <v>5013.4699999999993</v>
      </c>
    </row>
    <row r="1325" spans="1:3" x14ac:dyDescent="0.2">
      <c r="A1325" t="str">
        <v>Werner Joubert</v>
      </c>
      <c r="B1325" t="str">
        <v>Laptops Model 4</v>
      </c>
      <c r="C1325" s="6">
        <v>5013.4699999999993</v>
      </c>
    </row>
    <row r="1326" spans="1:3" x14ac:dyDescent="0.2">
      <c r="A1326" t="str">
        <v>Bongani Van Der Merwe</v>
      </c>
      <c r="B1326" t="str">
        <v>Desks Model 3</v>
      </c>
      <c r="C1326" s="6">
        <v>5007.424</v>
      </c>
    </row>
    <row r="1327" spans="1:3" x14ac:dyDescent="0.2">
      <c r="A1327" t="str">
        <v>Elmarie Fourie</v>
      </c>
      <c r="B1327" t="str">
        <v>Desks Model 3</v>
      </c>
      <c r="C1327" s="6">
        <v>5007.424</v>
      </c>
    </row>
  </sheetData>
  <phoneticPr fontId="8" type="noConversion"/>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D988A-BA6B-434F-BBE4-6BAD7EEA0DCA}">
  <sheetPr codeName="Sheet3"/>
  <dimension ref="A1:B14"/>
  <sheetViews>
    <sheetView showGridLines="0" tabSelected="1" workbookViewId="0">
      <selection activeCell="B8" sqref="B8"/>
    </sheetView>
  </sheetViews>
  <sheetFormatPr baseColWidth="10" defaultRowHeight="15" x14ac:dyDescent="0.2"/>
  <cols>
    <col min="1" max="1" width="15.1640625" bestFit="1" customWidth="1"/>
    <col min="2" max="2" width="13.83203125" bestFit="1" customWidth="1"/>
  </cols>
  <sheetData>
    <row r="1" spans="1:2" x14ac:dyDescent="0.2">
      <c r="A1" s="14" t="s">
        <v>8</v>
      </c>
      <c r="B1" t="s">
        <v>14</v>
      </c>
    </row>
    <row r="3" spans="1:2" x14ac:dyDescent="0.2">
      <c r="A3" s="14" t="s">
        <v>4456</v>
      </c>
      <c r="B3" t="s">
        <v>4455</v>
      </c>
    </row>
    <row r="4" spans="1:2" x14ac:dyDescent="0.2">
      <c r="A4" s="15" t="s">
        <v>4418</v>
      </c>
      <c r="B4" s="8">
        <v>1417518.9299999997</v>
      </c>
    </row>
    <row r="5" spans="1:2" x14ac:dyDescent="0.2">
      <c r="A5" s="16" t="s">
        <v>4423</v>
      </c>
      <c r="B5" s="8">
        <v>1417518.9299999997</v>
      </c>
    </row>
    <row r="6" spans="1:2" x14ac:dyDescent="0.2">
      <c r="A6" s="15" t="s">
        <v>4419</v>
      </c>
      <c r="B6" s="8">
        <v>1404905.6355000001</v>
      </c>
    </row>
    <row r="7" spans="1:2" x14ac:dyDescent="0.2">
      <c r="A7" s="16" t="s">
        <v>4423</v>
      </c>
      <c r="B7" s="8">
        <v>1404905.6355000001</v>
      </c>
    </row>
    <row r="8" spans="1:2" x14ac:dyDescent="0.2">
      <c r="A8" s="15" t="s">
        <v>4458</v>
      </c>
      <c r="B8" s="8">
        <v>697084.67649999971</v>
      </c>
    </row>
    <row r="9" spans="1:2" x14ac:dyDescent="0.2">
      <c r="A9" s="16" t="s">
        <v>4423</v>
      </c>
      <c r="B9" s="8">
        <v>697084.67649999971</v>
      </c>
    </row>
    <row r="10" spans="1:2" x14ac:dyDescent="0.2">
      <c r="A10" s="15" t="s">
        <v>4459</v>
      </c>
      <c r="B10" s="8">
        <v>769851.19099999976</v>
      </c>
    </row>
    <row r="11" spans="1:2" x14ac:dyDescent="0.2">
      <c r="A11" s="16" t="s">
        <v>4423</v>
      </c>
      <c r="B11" s="8">
        <v>769851.19099999976</v>
      </c>
    </row>
    <row r="12" spans="1:2" x14ac:dyDescent="0.2">
      <c r="A12" s="15" t="s">
        <v>4460</v>
      </c>
      <c r="B12" s="8">
        <v>0</v>
      </c>
    </row>
    <row r="13" spans="1:2" x14ac:dyDescent="0.2">
      <c r="A13" s="16" t="s">
        <v>4423</v>
      </c>
      <c r="B13" s="8">
        <v>0</v>
      </c>
    </row>
    <row r="14" spans="1:2" x14ac:dyDescent="0.2">
      <c r="A14" s="15" t="s">
        <v>4457</v>
      </c>
      <c r="B14" s="8">
        <v>4289360.4329999993</v>
      </c>
    </row>
  </sheetData>
  <pageMargins left="0.7" right="0.7" top="0.75" bottom="0.75" header="0.3" footer="0.3"/>
  <pageSetup paperSize="9" orientation="portrait" horizontalDpi="0" verticalDpi="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0C3BC-77A8-484F-8627-2A4A571F61FB}">
  <sheetPr codeName="Sheet4"/>
  <dimension ref="A1:D7"/>
  <sheetViews>
    <sheetView showGridLines="0" tabSelected="1" workbookViewId="0">
      <selection activeCell="B8" sqref="B8"/>
    </sheetView>
  </sheetViews>
  <sheetFormatPr baseColWidth="10" defaultRowHeight="15" x14ac:dyDescent="0.2"/>
  <cols>
    <col min="1" max="1" width="12.1640625" bestFit="1" customWidth="1"/>
    <col min="2" max="2" width="13.83203125" bestFit="1" customWidth="1"/>
    <col min="3" max="3" width="13.33203125" bestFit="1" customWidth="1"/>
    <col min="4" max="4" width="12.33203125" bestFit="1" customWidth="1"/>
  </cols>
  <sheetData>
    <row r="1" spans="1:4" x14ac:dyDescent="0.2">
      <c r="A1" s="14" t="s">
        <v>8</v>
      </c>
      <c r="B1" t="s">
        <v>14</v>
      </c>
    </row>
    <row r="3" spans="1:4" x14ac:dyDescent="0.2">
      <c r="A3" s="14" t="s">
        <v>4456</v>
      </c>
      <c r="B3" t="s">
        <v>4455</v>
      </c>
      <c r="C3" t="s">
        <v>4461</v>
      </c>
      <c r="D3" t="s">
        <v>4462</v>
      </c>
    </row>
    <row r="4" spans="1:4" x14ac:dyDescent="0.2">
      <c r="A4" s="15" t="s">
        <v>4328</v>
      </c>
      <c r="B4" s="8">
        <v>1592716.4919999996</v>
      </c>
      <c r="C4" s="8">
        <v>604159.56199999992</v>
      </c>
      <c r="D4" s="17">
        <v>0.37932649346861919</v>
      </c>
    </row>
    <row r="5" spans="1:4" x14ac:dyDescent="0.2">
      <c r="A5" s="15" t="s">
        <v>4354</v>
      </c>
      <c r="B5" s="8">
        <v>1479403.8185000005</v>
      </c>
      <c r="C5" s="8">
        <v>586940.52850000071</v>
      </c>
      <c r="D5" s="17">
        <v>0.39674125560599971</v>
      </c>
    </row>
    <row r="6" spans="1:4" x14ac:dyDescent="0.2">
      <c r="A6" s="15" t="s">
        <v>4375</v>
      </c>
      <c r="B6" s="8">
        <v>1217240.1224999998</v>
      </c>
      <c r="C6" s="8">
        <v>422403.25249999983</v>
      </c>
      <c r="D6" s="17">
        <v>0.34701719462915576</v>
      </c>
    </row>
    <row r="7" spans="1:4" x14ac:dyDescent="0.2">
      <c r="A7" s="15" t="s">
        <v>4457</v>
      </c>
      <c r="B7" s="8">
        <v>4289360.4330000002</v>
      </c>
      <c r="C7" s="8">
        <v>1613503.3430000003</v>
      </c>
      <c r="D7" s="17">
        <v>0.37616408511315219</v>
      </c>
    </row>
  </sheetData>
  <pageMargins left="0.7" right="0.7" top="0.75" bottom="0.75" header="0.3" footer="0.3"/>
  <pageSetup paperSize="9" orientation="portrait" horizontalDpi="0" verticalDpi="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0D6C4-F9D4-8A48-92AB-6F4C70372185}">
  <sheetPr codeName="Sheet5"/>
  <dimension ref="A1:B14"/>
  <sheetViews>
    <sheetView showGridLines="0" tabSelected="1" workbookViewId="0">
      <selection activeCell="B8" sqref="B8"/>
    </sheetView>
  </sheetViews>
  <sheetFormatPr baseColWidth="10" defaultRowHeight="15" x14ac:dyDescent="0.2"/>
  <cols>
    <col min="1" max="1" width="17.5" bestFit="1" customWidth="1"/>
    <col min="2" max="2" width="13.83203125" bestFit="1" customWidth="1"/>
  </cols>
  <sheetData>
    <row r="1" spans="1:2" x14ac:dyDescent="0.2">
      <c r="A1" s="14" t="s">
        <v>8</v>
      </c>
      <c r="B1" t="s">
        <v>14</v>
      </c>
    </row>
    <row r="3" spans="1:2" x14ac:dyDescent="0.2">
      <c r="A3" s="14" t="s">
        <v>4456</v>
      </c>
      <c r="B3" t="s">
        <v>4455</v>
      </c>
    </row>
    <row r="4" spans="1:2" x14ac:dyDescent="0.2">
      <c r="A4" s="15" t="s">
        <v>4242</v>
      </c>
      <c r="B4" s="8">
        <v>305862.38650000002</v>
      </c>
    </row>
    <row r="5" spans="1:2" x14ac:dyDescent="0.2">
      <c r="A5" s="15" t="s">
        <v>4297</v>
      </c>
      <c r="B5" s="8">
        <v>216553.15250000005</v>
      </c>
    </row>
    <row r="6" spans="1:2" x14ac:dyDescent="0.2">
      <c r="A6" s="15" t="s">
        <v>4442</v>
      </c>
      <c r="B6" s="8">
        <v>189295.96499999997</v>
      </c>
    </row>
    <row r="7" spans="1:2" x14ac:dyDescent="0.2">
      <c r="A7" s="15" t="s">
        <v>4445</v>
      </c>
      <c r="B7" s="8">
        <v>174116.71750000003</v>
      </c>
    </row>
    <row r="8" spans="1:2" x14ac:dyDescent="0.2">
      <c r="A8" s="15" t="s">
        <v>4290</v>
      </c>
      <c r="B8" s="8">
        <v>169571.34299999996</v>
      </c>
    </row>
    <row r="9" spans="1:2" x14ac:dyDescent="0.2">
      <c r="A9" s="15" t="s">
        <v>4302</v>
      </c>
      <c r="B9" s="8">
        <v>168358.39749999996</v>
      </c>
    </row>
    <row r="10" spans="1:2" x14ac:dyDescent="0.2">
      <c r="A10" s="15" t="s">
        <v>4288</v>
      </c>
      <c r="B10" s="8">
        <v>166864.94449999998</v>
      </c>
    </row>
    <row r="11" spans="1:2" x14ac:dyDescent="0.2">
      <c r="A11" s="15" t="s">
        <v>4282</v>
      </c>
      <c r="B11" s="8">
        <v>166565.23949999997</v>
      </c>
    </row>
    <row r="12" spans="1:2" x14ac:dyDescent="0.2">
      <c r="A12" s="15" t="s">
        <v>4434</v>
      </c>
      <c r="B12" s="8">
        <v>161559.79550000004</v>
      </c>
    </row>
    <row r="13" spans="1:2" x14ac:dyDescent="0.2">
      <c r="A13" s="15" t="s">
        <v>4249</v>
      </c>
      <c r="B13" s="8">
        <v>160865.36199999999</v>
      </c>
    </row>
    <row r="14" spans="1:2" x14ac:dyDescent="0.2">
      <c r="A14" s="15" t="s">
        <v>4457</v>
      </c>
      <c r="B14" s="8">
        <v>1879613.3034999999</v>
      </c>
    </row>
  </sheetData>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9523E-2C93-1942-BD8D-E66A6BB478A1}">
  <sheetPr codeName="Sheet6"/>
  <dimension ref="A1:C7"/>
  <sheetViews>
    <sheetView showGridLines="0" tabSelected="1" workbookViewId="0">
      <selection activeCell="B8" sqref="B8"/>
    </sheetView>
  </sheetViews>
  <sheetFormatPr baseColWidth="10" defaultRowHeight="15" x14ac:dyDescent="0.2"/>
  <cols>
    <col min="1" max="1" width="12.1640625" bestFit="1" customWidth="1"/>
    <col min="2" max="2" width="13.83203125" bestFit="1" customWidth="1"/>
    <col min="3" max="3" width="22.1640625" bestFit="1" customWidth="1"/>
    <col min="4" max="4" width="14.83203125" bestFit="1" customWidth="1"/>
    <col min="5" max="5" width="19" bestFit="1" customWidth="1"/>
    <col min="6" max="6" width="12.5" bestFit="1" customWidth="1"/>
    <col min="7" max="7" width="10" bestFit="1" customWidth="1"/>
    <col min="8" max="8" width="18.5" bestFit="1" customWidth="1"/>
    <col min="9" max="9" width="23.33203125" bestFit="1" customWidth="1"/>
  </cols>
  <sheetData>
    <row r="1" spans="1:3" x14ac:dyDescent="0.2">
      <c r="A1" s="14" t="s">
        <v>8</v>
      </c>
      <c r="B1" t="s">
        <v>14</v>
      </c>
    </row>
    <row r="3" spans="1:3" x14ac:dyDescent="0.2">
      <c r="A3" s="14" t="s">
        <v>4456</v>
      </c>
      <c r="B3" t="s">
        <v>4455</v>
      </c>
      <c r="C3" t="s">
        <v>4465</v>
      </c>
    </row>
    <row r="4" spans="1:3" x14ac:dyDescent="0.2">
      <c r="A4" s="15" t="s">
        <v>4354</v>
      </c>
      <c r="B4" s="8">
        <v>1479403.8185000005</v>
      </c>
      <c r="C4" s="17">
        <v>4.3795620437956206E-2</v>
      </c>
    </row>
    <row r="5" spans="1:3" x14ac:dyDescent="0.2">
      <c r="A5" s="15" t="s">
        <v>4328</v>
      </c>
      <c r="B5" s="8">
        <v>1592716.4919999996</v>
      </c>
      <c r="C5" s="17">
        <v>5.5900621118012424E-2</v>
      </c>
    </row>
    <row r="6" spans="1:3" x14ac:dyDescent="0.2">
      <c r="A6" s="15" t="s">
        <v>4375</v>
      </c>
      <c r="B6" s="8">
        <v>1217240.1224999998</v>
      </c>
      <c r="C6" s="17">
        <v>5.0179211469534052E-2</v>
      </c>
    </row>
    <row r="7" spans="1:3" x14ac:dyDescent="0.2">
      <c r="A7" s="15" t="s">
        <v>4457</v>
      </c>
      <c r="B7" s="8">
        <v>4289360.433000003</v>
      </c>
      <c r="C7" s="19">
        <v>5.0285714285714288E-2</v>
      </c>
    </row>
  </sheetData>
  <pageMargins left="0.7" right="0.7" top="0.75" bottom="0.75" header="0.3" footer="0.3"/>
  <pageSetup paperSize="9" orientation="portrait" horizontalDpi="0" verticalDpi="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E86D6-2791-4744-AB63-5C0793271483}">
  <sheetPr codeName="Sheet7"/>
  <dimension ref="A1:B4"/>
  <sheetViews>
    <sheetView showGridLines="0" tabSelected="1" workbookViewId="0">
      <selection activeCell="B8" sqref="B8"/>
    </sheetView>
  </sheetViews>
  <sheetFormatPr baseColWidth="10" defaultRowHeight="15" x14ac:dyDescent="0.2"/>
  <cols>
    <col min="1" max="1" width="12.1640625" bestFit="1" customWidth="1"/>
    <col min="2" max="2" width="14.1640625" bestFit="1" customWidth="1"/>
  </cols>
  <sheetData>
    <row r="1" spans="1:2" x14ac:dyDescent="0.2">
      <c r="A1" s="14" t="s">
        <v>8</v>
      </c>
      <c r="B1" t="s">
        <v>14</v>
      </c>
    </row>
    <row r="3" spans="1:2" x14ac:dyDescent="0.2">
      <c r="A3" s="14" t="s">
        <v>4456</v>
      </c>
      <c r="B3" t="s">
        <v>4463</v>
      </c>
    </row>
    <row r="4" spans="1:2" x14ac:dyDescent="0.2">
      <c r="A4" s="15" t="s">
        <v>4457</v>
      </c>
      <c r="B4" s="35"/>
    </row>
  </sheetData>
  <pageMargins left="0.7" right="0.7" top="0.75" bottom="0.75" header="0.3" footer="0.3"/>
  <pageSetup paperSize="9" orientation="portrait" horizontalDpi="0" verticalDpi="0"/>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54D8A-81BC-DB43-8381-9A662D0DD51A}">
  <sheetPr codeName="Sheet8"/>
  <dimension ref="A1:B7"/>
  <sheetViews>
    <sheetView showGridLines="0" workbookViewId="0">
      <selection activeCell="A6" sqref="A6"/>
    </sheetView>
  </sheetViews>
  <sheetFormatPr baseColWidth="10" defaultRowHeight="15" x14ac:dyDescent="0.2"/>
  <cols>
    <col min="1" max="1" width="14.1640625" bestFit="1" customWidth="1"/>
    <col min="2" max="2" width="10.83203125" style="15"/>
  </cols>
  <sheetData>
    <row r="1" spans="1:2" x14ac:dyDescent="0.2">
      <c r="A1" s="9" t="s">
        <v>4468</v>
      </c>
      <c r="B1" s="25" t="s">
        <v>14</v>
      </c>
    </row>
    <row r="2" spans="1:2" x14ac:dyDescent="0.2">
      <c r="A2" s="9" t="s">
        <v>4469</v>
      </c>
      <c r="B2" s="15" t="s">
        <v>4418</v>
      </c>
    </row>
    <row r="4" spans="1:2" ht="16" x14ac:dyDescent="0.2">
      <c r="A4" s="26">
        <v>1417518.93</v>
      </c>
    </row>
    <row r="6" spans="1:2" x14ac:dyDescent="0.2">
      <c r="A6">
        <v>2024</v>
      </c>
    </row>
    <row r="7" spans="1:2" x14ac:dyDescent="0.2">
      <c r="A7">
        <v>18.5</v>
      </c>
    </row>
  </sheetData>
  <dataValidations count="1">
    <dataValidation type="list" allowBlank="1" showInputMessage="1" showErrorMessage="1" error="Please enter a valid quarter!" sqref="B2" xr:uid="{7E3EF8E0-95E3-F04E-9785-FB0BE4996C47}">
      <formula1>"Q1, Q2, Q3, Q4"</formula1>
    </dataValidation>
  </dataValidations>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error="Please select a valid Region!" promptTitle="Region Input" xr:uid="{4AE2C738-D7C6-AD4E-9210-876A6F051C28}">
          <x14:formula1>
            <xm:f>'Regional_Targets'!$A$2:$A$9</xm:f>
          </x14:formula1>
          <xm:sqref>B1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EED52-D5E7-1845-A8CE-D44C1B0B191A}">
  <sheetPr codeName="Sheet9"/>
  <dimension ref="A1:E2"/>
  <sheetViews>
    <sheetView showGridLines="0" zoomScale="139" zoomScaleNormal="139" workbookViewId="0">
      <selection activeCell="B5" sqref="B5"/>
    </sheetView>
  </sheetViews>
  <sheetFormatPr baseColWidth="10" defaultRowHeight="15" x14ac:dyDescent="0.2"/>
  <cols>
    <col min="1" max="1" width="14.33203125" bestFit="1" customWidth="1"/>
    <col min="2" max="2" width="16.33203125" bestFit="1" customWidth="1"/>
    <col min="3" max="3" width="10.5" bestFit="1" customWidth="1"/>
    <col min="4" max="4" width="12.1640625" style="6" bestFit="1" customWidth="1"/>
    <col min="5" max="5" width="11.1640625" style="6" bestFit="1" customWidth="1"/>
  </cols>
  <sheetData>
    <row r="1" spans="1:5" s="9" customFormat="1" x14ac:dyDescent="0.2">
      <c r="A1" s="9" t="s">
        <v>4429</v>
      </c>
      <c r="B1" s="9" t="s">
        <v>4426</v>
      </c>
      <c r="C1" s="9" t="s">
        <v>4430</v>
      </c>
      <c r="D1" s="10" t="s">
        <v>4431</v>
      </c>
      <c r="E1" s="10" t="s">
        <v>4432</v>
      </c>
    </row>
    <row r="2" spans="1:5" x14ac:dyDescent="0.2">
      <c r="A2" s="8">
        <f>SUM(Orders_CLEAN[LineTotal])</f>
        <v>14958203.688499993</v>
      </c>
      <c r="B2" s="6">
        <f>AVERAGE(Orders_CLEAN[LineTotal])</f>
        <v>4674.4386526562475</v>
      </c>
      <c r="C2">
        <f>COUNTA(Orders_CLEAN[OrderID])</f>
        <v>3200</v>
      </c>
      <c r="D2" s="6">
        <f>MIN(Orders_CLEAN[LineTotal])</f>
        <v>0</v>
      </c>
      <c r="E2" s="6">
        <f>MAX(Orders_CLEAN[LineTotal])</f>
        <v>20406.36</v>
      </c>
    </row>
  </sheetData>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RefreshAndExportReportByRegion">
                <anchor moveWithCells="1" sizeWithCells="1">
                  <from>
                    <xdr:col>0</xdr:col>
                    <xdr:colOff>0</xdr:colOff>
                    <xdr:row>2</xdr:row>
                    <xdr:rowOff>101600</xdr:rowOff>
                  </from>
                  <to>
                    <xdr:col>1</xdr:col>
                    <xdr:colOff>431800</xdr:colOff>
                    <xdr:row>4</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F121"/>
  <sheetViews>
    <sheetView showGridLines="0" zoomScaleNormal="100" workbookViewId="0">
      <pane ySplit="1" topLeftCell="A2" activePane="bottomLeft" state="frozen"/>
      <selection activeCell="F3195" sqref="F3195"/>
      <selection pane="bottomLeft" activeCell="I95" sqref="I95"/>
    </sheetView>
  </sheetViews>
  <sheetFormatPr baseColWidth="10" defaultColWidth="8.83203125" defaultRowHeight="15" x14ac:dyDescent="0.2"/>
  <cols>
    <col min="1" max="1" width="14" customWidth="1"/>
    <col min="2" max="2" width="17.1640625" customWidth="1"/>
    <col min="3" max="5" width="12" customWidth="1"/>
    <col min="6" max="6" width="14" style="5" bestFit="1" customWidth="1"/>
    <col min="10" max="10" width="19.6640625" bestFit="1" customWidth="1"/>
    <col min="11" max="11" width="19.83203125" bestFit="1" customWidth="1"/>
  </cols>
  <sheetData>
    <row r="1" spans="1:6" x14ac:dyDescent="0.2">
      <c r="A1" s="2" t="s">
        <v>2</v>
      </c>
      <c r="B1" s="2" t="s">
        <v>4213</v>
      </c>
      <c r="C1" s="2" t="s">
        <v>4214</v>
      </c>
      <c r="D1" s="2" t="s">
        <v>4215</v>
      </c>
      <c r="E1" s="2" t="s">
        <v>8</v>
      </c>
      <c r="F1" s="11" t="s">
        <v>4216</v>
      </c>
    </row>
    <row r="2" spans="1:6" x14ac:dyDescent="0.2">
      <c r="A2" s="1" t="s">
        <v>87</v>
      </c>
      <c r="B2" s="1" t="s">
        <v>4217</v>
      </c>
      <c r="C2" s="1" t="s">
        <v>4218</v>
      </c>
      <c r="D2" s="1" t="s">
        <v>4219</v>
      </c>
      <c r="E2" s="1" t="s">
        <v>31</v>
      </c>
      <c r="F2" s="12">
        <v>44874</v>
      </c>
    </row>
    <row r="3" spans="1:6" x14ac:dyDescent="0.2">
      <c r="A3" s="1" t="s">
        <v>45</v>
      </c>
      <c r="B3" s="1" t="s">
        <v>4220</v>
      </c>
      <c r="C3" s="1" t="s">
        <v>4218</v>
      </c>
      <c r="D3" s="1" t="s">
        <v>4221</v>
      </c>
      <c r="E3" s="1" t="s">
        <v>47</v>
      </c>
      <c r="F3" s="12">
        <v>43788</v>
      </c>
    </row>
    <row r="4" spans="1:6" x14ac:dyDescent="0.2">
      <c r="A4" s="1" t="s">
        <v>338</v>
      </c>
      <c r="B4" s="1" t="s">
        <v>4222</v>
      </c>
      <c r="C4" s="1" t="s">
        <v>4223</v>
      </c>
      <c r="D4" s="1" t="s">
        <v>4224</v>
      </c>
      <c r="E4" s="1" t="s">
        <v>21</v>
      </c>
      <c r="F4" s="12">
        <v>43653</v>
      </c>
    </row>
    <row r="5" spans="1:6" x14ac:dyDescent="0.2">
      <c r="A5" s="1" t="s">
        <v>107</v>
      </c>
      <c r="B5" s="1" t="s">
        <v>4225</v>
      </c>
      <c r="C5" s="1" t="s">
        <v>4226</v>
      </c>
      <c r="D5" s="1" t="s">
        <v>4227</v>
      </c>
      <c r="E5" s="1" t="s">
        <v>14</v>
      </c>
      <c r="F5" s="12">
        <v>45323</v>
      </c>
    </row>
    <row r="6" spans="1:6" x14ac:dyDescent="0.2">
      <c r="A6" s="1" t="s">
        <v>169</v>
      </c>
      <c r="B6" s="1" t="s">
        <v>4228</v>
      </c>
      <c r="C6" s="1" t="s">
        <v>4226</v>
      </c>
      <c r="D6" s="1" t="s">
        <v>4224</v>
      </c>
      <c r="E6" s="1" t="s">
        <v>21</v>
      </c>
      <c r="F6" s="12">
        <v>44166</v>
      </c>
    </row>
    <row r="7" spans="1:6" x14ac:dyDescent="0.2">
      <c r="A7" s="1" t="s">
        <v>416</v>
      </c>
      <c r="B7" s="1" t="s">
        <v>4229</v>
      </c>
      <c r="C7" s="1" t="s">
        <v>4223</v>
      </c>
      <c r="D7" s="1" t="s">
        <v>4230</v>
      </c>
      <c r="E7" s="1" t="s">
        <v>47</v>
      </c>
      <c r="F7" s="12">
        <v>44794</v>
      </c>
    </row>
    <row r="8" spans="1:6" x14ac:dyDescent="0.2">
      <c r="A8" s="1" t="s">
        <v>412</v>
      </c>
      <c r="B8" s="1" t="s">
        <v>4231</v>
      </c>
      <c r="C8" s="1" t="s">
        <v>4218</v>
      </c>
      <c r="D8" s="1" t="s">
        <v>4219</v>
      </c>
      <c r="E8" s="1" t="s">
        <v>31</v>
      </c>
      <c r="F8" s="12">
        <v>43737</v>
      </c>
    </row>
    <row r="9" spans="1:6" x14ac:dyDescent="0.2">
      <c r="A9" s="1" t="s">
        <v>353</v>
      </c>
      <c r="B9" s="1" t="s">
        <v>4433</v>
      </c>
      <c r="C9" s="1" t="s">
        <v>4218</v>
      </c>
      <c r="D9" s="1" t="s">
        <v>4232</v>
      </c>
      <c r="E9" s="1" t="s">
        <v>21</v>
      </c>
      <c r="F9" s="12">
        <v>45345</v>
      </c>
    </row>
    <row r="10" spans="1:6" x14ac:dyDescent="0.2">
      <c r="A10" s="1" t="s">
        <v>268</v>
      </c>
      <c r="B10" s="1" t="s">
        <v>4233</v>
      </c>
      <c r="C10" s="1" t="s">
        <v>4218</v>
      </c>
      <c r="D10" s="1" t="s">
        <v>4232</v>
      </c>
      <c r="E10" s="1" t="s">
        <v>21</v>
      </c>
      <c r="F10" s="12">
        <v>44948</v>
      </c>
    </row>
    <row r="11" spans="1:6" x14ac:dyDescent="0.2">
      <c r="A11" s="1" t="s">
        <v>57</v>
      </c>
      <c r="B11" s="1" t="s">
        <v>4434</v>
      </c>
      <c r="C11" s="1" t="s">
        <v>4226</v>
      </c>
      <c r="D11" s="1" t="s">
        <v>4234</v>
      </c>
      <c r="E11" s="1" t="s">
        <v>47</v>
      </c>
      <c r="F11" s="12">
        <v>44092</v>
      </c>
    </row>
    <row r="12" spans="1:6" x14ac:dyDescent="0.2">
      <c r="A12" s="1" t="s">
        <v>29</v>
      </c>
      <c r="B12" s="1" t="s">
        <v>4235</v>
      </c>
      <c r="C12" s="1" t="s">
        <v>4223</v>
      </c>
      <c r="D12" s="1" t="s">
        <v>4236</v>
      </c>
      <c r="E12" s="1" t="s">
        <v>31</v>
      </c>
      <c r="F12" s="12">
        <v>45633</v>
      </c>
    </row>
    <row r="13" spans="1:6" x14ac:dyDescent="0.2">
      <c r="A13" s="1" t="s">
        <v>120</v>
      </c>
      <c r="B13" s="1" t="s">
        <v>4237</v>
      </c>
      <c r="C13" s="1" t="s">
        <v>4223</v>
      </c>
      <c r="D13" s="1" t="s">
        <v>4219</v>
      </c>
      <c r="E13" s="1" t="s">
        <v>31</v>
      </c>
      <c r="F13" s="12">
        <v>43922</v>
      </c>
    </row>
    <row r="14" spans="1:6" x14ac:dyDescent="0.2">
      <c r="A14" s="1" t="s">
        <v>394</v>
      </c>
      <c r="B14" s="1" t="s">
        <v>4238</v>
      </c>
      <c r="C14" s="1" t="s">
        <v>4223</v>
      </c>
      <c r="D14" s="1" t="s">
        <v>4224</v>
      </c>
      <c r="E14" s="1" t="s">
        <v>21</v>
      </c>
      <c r="F14" s="12">
        <v>44688</v>
      </c>
    </row>
    <row r="15" spans="1:6" x14ac:dyDescent="0.2">
      <c r="A15" s="1" t="s">
        <v>303</v>
      </c>
      <c r="B15" s="1" t="s">
        <v>4239</v>
      </c>
      <c r="C15" s="1" t="s">
        <v>4226</v>
      </c>
      <c r="D15" s="1" t="s">
        <v>4240</v>
      </c>
      <c r="E15" s="1" t="s">
        <v>14</v>
      </c>
      <c r="F15" s="12">
        <v>44793</v>
      </c>
    </row>
    <row r="16" spans="1:6" x14ac:dyDescent="0.2">
      <c r="A16" s="1" t="s">
        <v>463</v>
      </c>
      <c r="B16" s="1" t="s">
        <v>4435</v>
      </c>
      <c r="C16" s="1" t="s">
        <v>4223</v>
      </c>
      <c r="D16" s="1" t="s">
        <v>4241</v>
      </c>
      <c r="E16" s="1" t="s">
        <v>21</v>
      </c>
      <c r="F16" s="12">
        <v>43788</v>
      </c>
    </row>
    <row r="17" spans="1:6" x14ac:dyDescent="0.2">
      <c r="A17" s="1" t="s">
        <v>355</v>
      </c>
      <c r="B17" s="1" t="s">
        <v>4242</v>
      </c>
      <c r="C17" s="1" t="s">
        <v>4223</v>
      </c>
      <c r="D17" s="1" t="s">
        <v>4243</v>
      </c>
      <c r="E17" s="1" t="s">
        <v>14</v>
      </c>
      <c r="F17" s="12">
        <v>44551</v>
      </c>
    </row>
    <row r="18" spans="1:6" x14ac:dyDescent="0.2">
      <c r="A18" s="1" t="s">
        <v>194</v>
      </c>
      <c r="B18" s="1" t="s">
        <v>4244</v>
      </c>
      <c r="C18" s="1" t="s">
        <v>4223</v>
      </c>
      <c r="D18" s="1" t="s">
        <v>4227</v>
      </c>
      <c r="E18" s="1" t="s">
        <v>14</v>
      </c>
      <c r="F18" s="12">
        <v>45260</v>
      </c>
    </row>
    <row r="19" spans="1:6" x14ac:dyDescent="0.2">
      <c r="A19" s="1" t="s">
        <v>567</v>
      </c>
      <c r="B19" s="1" t="s">
        <v>4436</v>
      </c>
      <c r="C19" s="1" t="s">
        <v>4218</v>
      </c>
      <c r="D19" s="1" t="s">
        <v>4240</v>
      </c>
      <c r="E19" s="1" t="s">
        <v>14</v>
      </c>
      <c r="F19" s="12">
        <v>44408</v>
      </c>
    </row>
    <row r="20" spans="1:6" x14ac:dyDescent="0.2">
      <c r="A20" s="1" t="s">
        <v>451</v>
      </c>
      <c r="B20" s="1" t="s">
        <v>4437</v>
      </c>
      <c r="C20" s="1" t="s">
        <v>4218</v>
      </c>
      <c r="D20" s="1" t="s">
        <v>4245</v>
      </c>
      <c r="E20" s="1" t="s">
        <v>31</v>
      </c>
      <c r="F20" s="12">
        <v>44819</v>
      </c>
    </row>
    <row r="21" spans="1:6" x14ac:dyDescent="0.2">
      <c r="A21" s="1" t="s">
        <v>493</v>
      </c>
      <c r="B21" s="1" t="s">
        <v>4246</v>
      </c>
      <c r="C21" s="1" t="s">
        <v>4226</v>
      </c>
      <c r="D21" s="1" t="s">
        <v>4230</v>
      </c>
      <c r="E21" s="1" t="s">
        <v>47</v>
      </c>
      <c r="F21" s="12">
        <v>45402</v>
      </c>
    </row>
    <row r="22" spans="1:6" x14ac:dyDescent="0.2">
      <c r="A22" s="1" t="s">
        <v>644</v>
      </c>
      <c r="B22" s="1" t="s">
        <v>4247</v>
      </c>
      <c r="C22" s="1" t="s">
        <v>4218</v>
      </c>
      <c r="D22" s="1" t="s">
        <v>4248</v>
      </c>
      <c r="E22" s="1" t="s">
        <v>14</v>
      </c>
      <c r="F22" s="12">
        <v>44917</v>
      </c>
    </row>
    <row r="23" spans="1:6" x14ac:dyDescent="0.2">
      <c r="A23" s="1" t="s">
        <v>478</v>
      </c>
      <c r="B23" s="1" t="s">
        <v>4438</v>
      </c>
      <c r="C23" s="1" t="s">
        <v>4223</v>
      </c>
      <c r="D23" s="1" t="s">
        <v>4236</v>
      </c>
      <c r="E23" s="1" t="s">
        <v>31</v>
      </c>
      <c r="F23" s="12">
        <v>44855</v>
      </c>
    </row>
    <row r="24" spans="1:6" x14ac:dyDescent="0.2">
      <c r="A24" s="1" t="s">
        <v>306</v>
      </c>
      <c r="B24" s="1" t="s">
        <v>4249</v>
      </c>
      <c r="C24" s="1" t="s">
        <v>4223</v>
      </c>
      <c r="D24" s="1" t="s">
        <v>4243</v>
      </c>
      <c r="E24" s="1" t="s">
        <v>14</v>
      </c>
      <c r="F24" s="12">
        <v>45194</v>
      </c>
    </row>
    <row r="25" spans="1:6" x14ac:dyDescent="0.2">
      <c r="A25" s="1" t="s">
        <v>72</v>
      </c>
      <c r="B25" s="1" t="s">
        <v>4220</v>
      </c>
      <c r="C25" s="1" t="s">
        <v>4223</v>
      </c>
      <c r="D25" s="1" t="s">
        <v>4234</v>
      </c>
      <c r="E25" s="1" t="s">
        <v>47</v>
      </c>
      <c r="F25" s="12">
        <v>43526</v>
      </c>
    </row>
    <row r="26" spans="1:6" x14ac:dyDescent="0.2">
      <c r="A26" s="1" t="s">
        <v>91</v>
      </c>
      <c r="B26" s="1" t="s">
        <v>4250</v>
      </c>
      <c r="C26" s="1" t="s">
        <v>4223</v>
      </c>
      <c r="D26" s="1" t="s">
        <v>4248</v>
      </c>
      <c r="E26" s="1" t="s">
        <v>14</v>
      </c>
      <c r="F26" s="12">
        <v>44341</v>
      </c>
    </row>
    <row r="27" spans="1:6" x14ac:dyDescent="0.2">
      <c r="A27" s="1" t="s">
        <v>467</v>
      </c>
      <c r="B27" s="1" t="s">
        <v>4251</v>
      </c>
      <c r="C27" s="1" t="s">
        <v>4218</v>
      </c>
      <c r="D27" s="1" t="s">
        <v>4252</v>
      </c>
      <c r="E27" s="1" t="s">
        <v>47</v>
      </c>
      <c r="F27" s="12">
        <v>45329</v>
      </c>
    </row>
    <row r="28" spans="1:6" x14ac:dyDescent="0.2">
      <c r="A28" s="1" t="s">
        <v>281</v>
      </c>
      <c r="B28" s="1" t="s">
        <v>4253</v>
      </c>
      <c r="C28" s="1" t="s">
        <v>4218</v>
      </c>
      <c r="D28" s="1" t="s">
        <v>4252</v>
      </c>
      <c r="E28" s="1" t="s">
        <v>47</v>
      </c>
      <c r="F28" s="12">
        <v>44357</v>
      </c>
    </row>
    <row r="29" spans="1:6" x14ac:dyDescent="0.2">
      <c r="A29" s="1" t="s">
        <v>64</v>
      </c>
      <c r="B29" s="1" t="s">
        <v>4439</v>
      </c>
      <c r="C29" s="1" t="s">
        <v>4223</v>
      </c>
      <c r="D29" s="1" t="s">
        <v>4245</v>
      </c>
      <c r="E29" s="1" t="s">
        <v>31</v>
      </c>
      <c r="F29" s="12">
        <v>45418</v>
      </c>
    </row>
    <row r="30" spans="1:6" x14ac:dyDescent="0.2">
      <c r="A30" s="1" t="s">
        <v>371</v>
      </c>
      <c r="B30" s="1" t="s">
        <v>4254</v>
      </c>
      <c r="C30" s="1" t="s">
        <v>4223</v>
      </c>
      <c r="D30" s="1" t="s">
        <v>4255</v>
      </c>
      <c r="E30" s="1" t="s">
        <v>31</v>
      </c>
      <c r="F30" s="12">
        <v>43746</v>
      </c>
    </row>
    <row r="31" spans="1:6" x14ac:dyDescent="0.2">
      <c r="A31" s="1" t="s">
        <v>135</v>
      </c>
      <c r="B31" s="1" t="s">
        <v>4256</v>
      </c>
      <c r="C31" s="1" t="s">
        <v>4218</v>
      </c>
      <c r="D31" s="1" t="s">
        <v>4230</v>
      </c>
      <c r="E31" s="1" t="s">
        <v>47</v>
      </c>
      <c r="F31" s="12">
        <v>43628</v>
      </c>
    </row>
    <row r="32" spans="1:6" x14ac:dyDescent="0.2">
      <c r="A32" s="1" t="s">
        <v>103</v>
      </c>
      <c r="B32" s="1" t="s">
        <v>4257</v>
      </c>
      <c r="C32" s="1" t="s">
        <v>4218</v>
      </c>
      <c r="D32" s="1" t="s">
        <v>4258</v>
      </c>
      <c r="E32" s="1" t="s">
        <v>21</v>
      </c>
      <c r="F32" s="12">
        <v>44443</v>
      </c>
    </row>
    <row r="33" spans="1:6" x14ac:dyDescent="0.2">
      <c r="A33" s="1" t="s">
        <v>18</v>
      </c>
      <c r="B33" s="1" t="s">
        <v>4259</v>
      </c>
      <c r="C33" s="1" t="s">
        <v>4223</v>
      </c>
      <c r="D33" s="1" t="s">
        <v>4224</v>
      </c>
      <c r="E33" s="1" t="s">
        <v>21</v>
      </c>
      <c r="F33" s="12">
        <v>43504</v>
      </c>
    </row>
    <row r="34" spans="1:6" x14ac:dyDescent="0.2">
      <c r="A34" s="1" t="s">
        <v>84</v>
      </c>
      <c r="B34" s="1" t="s">
        <v>4260</v>
      </c>
      <c r="C34" s="1" t="s">
        <v>4223</v>
      </c>
      <c r="D34" s="1" t="s">
        <v>4219</v>
      </c>
      <c r="E34" s="1" t="s">
        <v>31</v>
      </c>
      <c r="F34" s="12">
        <v>44008</v>
      </c>
    </row>
    <row r="35" spans="1:6" x14ac:dyDescent="0.2">
      <c r="A35" s="1" t="s">
        <v>904</v>
      </c>
      <c r="B35" s="1" t="s">
        <v>4261</v>
      </c>
      <c r="C35" s="1" t="s">
        <v>4218</v>
      </c>
      <c r="D35" s="1" t="s">
        <v>4232</v>
      </c>
      <c r="E35" s="1" t="s">
        <v>21</v>
      </c>
      <c r="F35" s="12">
        <v>44705</v>
      </c>
    </row>
    <row r="36" spans="1:6" x14ac:dyDescent="0.2">
      <c r="A36" s="1" t="s">
        <v>40</v>
      </c>
      <c r="B36" s="1" t="s">
        <v>4262</v>
      </c>
      <c r="C36" s="1" t="s">
        <v>4218</v>
      </c>
      <c r="D36" s="1" t="s">
        <v>4245</v>
      </c>
      <c r="E36" s="1" t="s">
        <v>31</v>
      </c>
      <c r="F36" s="12">
        <v>44016</v>
      </c>
    </row>
    <row r="37" spans="1:6" x14ac:dyDescent="0.2">
      <c r="A37" s="1" t="s">
        <v>263</v>
      </c>
      <c r="B37" s="1" t="s">
        <v>4263</v>
      </c>
      <c r="C37" s="1" t="s">
        <v>4226</v>
      </c>
      <c r="D37" s="1" t="s">
        <v>4243</v>
      </c>
      <c r="E37" s="1" t="s">
        <v>14</v>
      </c>
      <c r="F37" s="12">
        <v>44870</v>
      </c>
    </row>
    <row r="38" spans="1:6" x14ac:dyDescent="0.2">
      <c r="A38" s="1" t="s">
        <v>68</v>
      </c>
      <c r="B38" s="1" t="s">
        <v>4440</v>
      </c>
      <c r="C38" s="1" t="s">
        <v>4226</v>
      </c>
      <c r="D38" s="1" t="s">
        <v>4234</v>
      </c>
      <c r="E38" s="1" t="s">
        <v>47</v>
      </c>
      <c r="F38" s="12">
        <v>45200</v>
      </c>
    </row>
    <row r="39" spans="1:6" x14ac:dyDescent="0.2">
      <c r="A39" s="1" t="s">
        <v>220</v>
      </c>
      <c r="B39" s="1" t="s">
        <v>4264</v>
      </c>
      <c r="C39" s="1" t="s">
        <v>4218</v>
      </c>
      <c r="D39" s="1" t="s">
        <v>4248</v>
      </c>
      <c r="E39" s="1" t="s">
        <v>14</v>
      </c>
      <c r="F39" s="12">
        <v>45217</v>
      </c>
    </row>
    <row r="40" spans="1:6" x14ac:dyDescent="0.2">
      <c r="A40" s="1" t="s">
        <v>519</v>
      </c>
      <c r="B40" s="1" t="s">
        <v>4441</v>
      </c>
      <c r="C40" s="1" t="s">
        <v>4226</v>
      </c>
      <c r="D40" s="1" t="s">
        <v>4227</v>
      </c>
      <c r="E40" s="1" t="s">
        <v>14</v>
      </c>
      <c r="F40" s="12">
        <v>44072</v>
      </c>
    </row>
    <row r="41" spans="1:6" x14ac:dyDescent="0.2">
      <c r="A41" s="1" t="s">
        <v>434</v>
      </c>
      <c r="B41" s="1" t="s">
        <v>4265</v>
      </c>
      <c r="C41" s="1" t="s">
        <v>4226</v>
      </c>
      <c r="D41" s="1" t="s">
        <v>4255</v>
      </c>
      <c r="E41" s="1" t="s">
        <v>31</v>
      </c>
      <c r="F41" s="12">
        <v>43887</v>
      </c>
    </row>
    <row r="42" spans="1:6" x14ac:dyDescent="0.2">
      <c r="A42" s="1" t="s">
        <v>25</v>
      </c>
      <c r="B42" s="1" t="s">
        <v>4442</v>
      </c>
      <c r="C42" s="1" t="s">
        <v>4226</v>
      </c>
      <c r="D42" s="1" t="s">
        <v>4243</v>
      </c>
      <c r="E42" s="1" t="s">
        <v>14</v>
      </c>
      <c r="F42" s="12">
        <v>45154</v>
      </c>
    </row>
    <row r="43" spans="1:6" x14ac:dyDescent="0.2">
      <c r="A43" s="1" t="s">
        <v>510</v>
      </c>
      <c r="B43" s="1" t="s">
        <v>4443</v>
      </c>
      <c r="C43" s="1" t="s">
        <v>4226</v>
      </c>
      <c r="D43" s="1" t="s">
        <v>4230</v>
      </c>
      <c r="E43" s="1" t="s">
        <v>47</v>
      </c>
      <c r="F43" s="12">
        <v>43908</v>
      </c>
    </row>
    <row r="44" spans="1:6" x14ac:dyDescent="0.2">
      <c r="A44" s="1" t="s">
        <v>252</v>
      </c>
      <c r="B44" s="1" t="s">
        <v>4266</v>
      </c>
      <c r="C44" s="1" t="s">
        <v>4223</v>
      </c>
      <c r="D44" s="1" t="s">
        <v>4227</v>
      </c>
      <c r="E44" s="1" t="s">
        <v>14</v>
      </c>
      <c r="F44" s="12">
        <v>44716</v>
      </c>
    </row>
    <row r="45" spans="1:6" x14ac:dyDescent="0.2">
      <c r="A45" s="1" t="s">
        <v>126</v>
      </c>
      <c r="B45" s="1" t="s">
        <v>4267</v>
      </c>
      <c r="C45" s="1" t="s">
        <v>4226</v>
      </c>
      <c r="D45" s="1" t="s">
        <v>4219</v>
      </c>
      <c r="E45" s="1" t="s">
        <v>31</v>
      </c>
      <c r="F45" s="12">
        <v>44607</v>
      </c>
    </row>
    <row r="46" spans="1:6" x14ac:dyDescent="0.2">
      <c r="A46" s="1" t="s">
        <v>326</v>
      </c>
      <c r="B46" s="1" t="s">
        <v>4297</v>
      </c>
      <c r="C46" s="1" t="s">
        <v>4223</v>
      </c>
      <c r="D46" s="1" t="s">
        <v>4258</v>
      </c>
      <c r="E46" s="1" t="s">
        <v>21</v>
      </c>
      <c r="F46" s="12">
        <v>43579</v>
      </c>
    </row>
    <row r="47" spans="1:6" x14ac:dyDescent="0.2">
      <c r="A47" s="1" t="s">
        <v>530</v>
      </c>
      <c r="B47" s="1" t="s">
        <v>4268</v>
      </c>
      <c r="C47" s="1" t="s">
        <v>4218</v>
      </c>
      <c r="D47" s="1" t="s">
        <v>4232</v>
      </c>
      <c r="E47" s="1" t="s">
        <v>21</v>
      </c>
      <c r="F47" s="12">
        <v>44881</v>
      </c>
    </row>
    <row r="48" spans="1:6" x14ac:dyDescent="0.2">
      <c r="A48" s="1" t="s">
        <v>574</v>
      </c>
      <c r="B48" s="1" t="s">
        <v>4281</v>
      </c>
      <c r="C48" s="1" t="s">
        <v>4218</v>
      </c>
      <c r="D48" s="1" t="s">
        <v>4255</v>
      </c>
      <c r="E48" s="1" t="s">
        <v>31</v>
      </c>
      <c r="F48" s="12">
        <v>44509</v>
      </c>
    </row>
    <row r="49" spans="1:6" x14ac:dyDescent="0.2">
      <c r="A49" s="1" t="s">
        <v>428</v>
      </c>
      <c r="B49" s="1" t="s">
        <v>4269</v>
      </c>
      <c r="C49" s="1" t="s">
        <v>4223</v>
      </c>
      <c r="D49" s="1" t="s">
        <v>4240</v>
      </c>
      <c r="E49" s="1" t="s">
        <v>14</v>
      </c>
      <c r="F49" s="12">
        <v>44818</v>
      </c>
    </row>
    <row r="50" spans="1:6" x14ac:dyDescent="0.2">
      <c r="A50" s="1" t="s">
        <v>138</v>
      </c>
      <c r="B50" s="1" t="s">
        <v>4270</v>
      </c>
      <c r="C50" s="1" t="s">
        <v>4223</v>
      </c>
      <c r="D50" s="1" t="s">
        <v>4232</v>
      </c>
      <c r="E50" s="1" t="s">
        <v>21</v>
      </c>
      <c r="F50" s="12">
        <v>44802</v>
      </c>
    </row>
    <row r="51" spans="1:6" x14ac:dyDescent="0.2">
      <c r="A51" s="1" t="s">
        <v>11</v>
      </c>
      <c r="B51" s="1" t="s">
        <v>4271</v>
      </c>
      <c r="C51" s="1" t="s">
        <v>4226</v>
      </c>
      <c r="D51" s="1" t="s">
        <v>4243</v>
      </c>
      <c r="E51" s="1" t="s">
        <v>14</v>
      </c>
      <c r="F51" s="12">
        <v>44698</v>
      </c>
    </row>
    <row r="52" spans="1:6" x14ac:dyDescent="0.2">
      <c r="A52" s="1" t="s">
        <v>336</v>
      </c>
      <c r="B52" s="1" t="s">
        <v>4272</v>
      </c>
      <c r="C52" s="1" t="s">
        <v>4218</v>
      </c>
      <c r="D52" s="1" t="s">
        <v>4258</v>
      </c>
      <c r="E52" s="1" t="s">
        <v>21</v>
      </c>
      <c r="F52" s="12">
        <v>45370</v>
      </c>
    </row>
    <row r="53" spans="1:6" x14ac:dyDescent="0.2">
      <c r="A53" s="1" t="s">
        <v>77</v>
      </c>
      <c r="B53" s="1" t="s">
        <v>4273</v>
      </c>
      <c r="C53" s="1" t="s">
        <v>4223</v>
      </c>
      <c r="D53" s="1" t="s">
        <v>4252</v>
      </c>
      <c r="E53" s="1" t="s">
        <v>47</v>
      </c>
      <c r="F53" s="12">
        <v>45577</v>
      </c>
    </row>
    <row r="54" spans="1:6" x14ac:dyDescent="0.2">
      <c r="A54" s="1" t="s">
        <v>616</v>
      </c>
      <c r="B54" s="1" t="s">
        <v>4278</v>
      </c>
      <c r="C54" s="1" t="s">
        <v>4226</v>
      </c>
      <c r="D54" s="1" t="s">
        <v>4243</v>
      </c>
      <c r="E54" s="1" t="s">
        <v>14</v>
      </c>
      <c r="F54" s="12">
        <v>44069</v>
      </c>
    </row>
    <row r="55" spans="1:6" x14ac:dyDescent="0.2">
      <c r="A55" s="1" t="s">
        <v>50</v>
      </c>
      <c r="B55" s="1" t="s">
        <v>4274</v>
      </c>
      <c r="C55" s="1" t="s">
        <v>4218</v>
      </c>
      <c r="D55" s="1" t="s">
        <v>4255</v>
      </c>
      <c r="E55" s="1" t="s">
        <v>31</v>
      </c>
      <c r="F55" s="12">
        <v>45038</v>
      </c>
    </row>
    <row r="56" spans="1:6" x14ac:dyDescent="0.2">
      <c r="A56" s="1" t="s">
        <v>123</v>
      </c>
      <c r="B56" s="1" t="s">
        <v>4275</v>
      </c>
      <c r="C56" s="1" t="s">
        <v>4226</v>
      </c>
      <c r="D56" s="1" t="s">
        <v>4255</v>
      </c>
      <c r="E56" s="1" t="s">
        <v>31</v>
      </c>
      <c r="F56" s="12">
        <v>44186</v>
      </c>
    </row>
    <row r="57" spans="1:6" x14ac:dyDescent="0.2">
      <c r="A57" s="1" t="s">
        <v>285</v>
      </c>
      <c r="B57" s="1" t="s">
        <v>4444</v>
      </c>
      <c r="C57" s="1" t="s">
        <v>4218</v>
      </c>
      <c r="D57" s="1" t="s">
        <v>4245</v>
      </c>
      <c r="E57" s="1" t="s">
        <v>31</v>
      </c>
      <c r="F57" s="12">
        <v>45335</v>
      </c>
    </row>
    <row r="58" spans="1:6" x14ac:dyDescent="0.2">
      <c r="A58" s="1" t="s">
        <v>54</v>
      </c>
      <c r="B58" s="1" t="s">
        <v>4276</v>
      </c>
      <c r="C58" s="1" t="s">
        <v>4226</v>
      </c>
      <c r="D58" s="1" t="s">
        <v>4232</v>
      </c>
      <c r="E58" s="1" t="s">
        <v>21</v>
      </c>
      <c r="F58" s="12">
        <v>45292</v>
      </c>
    </row>
    <row r="59" spans="1:6" x14ac:dyDescent="0.2">
      <c r="A59" s="1" t="s">
        <v>230</v>
      </c>
      <c r="B59" s="1" t="s">
        <v>4277</v>
      </c>
      <c r="C59" s="1" t="s">
        <v>4226</v>
      </c>
      <c r="D59" s="1" t="s">
        <v>4252</v>
      </c>
      <c r="E59" s="1" t="s">
        <v>47</v>
      </c>
      <c r="F59" s="12">
        <v>45601</v>
      </c>
    </row>
    <row r="60" spans="1:6" x14ac:dyDescent="0.2">
      <c r="A60" s="1" t="s">
        <v>381</v>
      </c>
      <c r="B60" s="1" t="s">
        <v>4278</v>
      </c>
      <c r="C60" s="1" t="s">
        <v>4223</v>
      </c>
      <c r="D60" s="1" t="s">
        <v>4219</v>
      </c>
      <c r="E60" s="1" t="s">
        <v>31</v>
      </c>
      <c r="F60" s="12">
        <v>44841</v>
      </c>
    </row>
    <row r="61" spans="1:6" x14ac:dyDescent="0.2">
      <c r="A61" s="1" t="s">
        <v>141</v>
      </c>
      <c r="B61" s="1" t="s">
        <v>4445</v>
      </c>
      <c r="C61" s="1" t="s">
        <v>4218</v>
      </c>
      <c r="D61" s="1" t="s">
        <v>4243</v>
      </c>
      <c r="E61" s="1" t="s">
        <v>14</v>
      </c>
      <c r="F61" s="12">
        <v>44342</v>
      </c>
    </row>
    <row r="62" spans="1:6" x14ac:dyDescent="0.2">
      <c r="A62" s="1" t="s">
        <v>448</v>
      </c>
      <c r="B62" s="1" t="s">
        <v>4446</v>
      </c>
      <c r="C62" s="1" t="s">
        <v>4218</v>
      </c>
      <c r="D62" s="1" t="s">
        <v>4230</v>
      </c>
      <c r="E62" s="1" t="s">
        <v>47</v>
      </c>
      <c r="F62" s="12">
        <v>45186</v>
      </c>
    </row>
    <row r="63" spans="1:6" x14ac:dyDescent="0.2">
      <c r="A63" s="1" t="s">
        <v>261</v>
      </c>
      <c r="B63" s="1" t="s">
        <v>4279</v>
      </c>
      <c r="C63" s="1" t="s">
        <v>4226</v>
      </c>
      <c r="D63" s="1" t="s">
        <v>4236</v>
      </c>
      <c r="E63" s="1" t="s">
        <v>31</v>
      </c>
      <c r="F63" s="12">
        <v>43490</v>
      </c>
    </row>
    <row r="64" spans="1:6" x14ac:dyDescent="0.2">
      <c r="A64" s="1" t="s">
        <v>296</v>
      </c>
      <c r="B64" s="1" t="s">
        <v>4280</v>
      </c>
      <c r="C64" s="1" t="s">
        <v>4223</v>
      </c>
      <c r="D64" s="1" t="s">
        <v>4230</v>
      </c>
      <c r="E64" s="1" t="s">
        <v>47</v>
      </c>
      <c r="F64" s="12">
        <v>45465</v>
      </c>
    </row>
    <row r="65" spans="1:6" x14ac:dyDescent="0.2">
      <c r="A65" s="1" t="s">
        <v>347</v>
      </c>
      <c r="B65" s="1" t="s">
        <v>4231</v>
      </c>
      <c r="C65" s="1" t="s">
        <v>4218</v>
      </c>
      <c r="D65" s="1" t="s">
        <v>4230</v>
      </c>
      <c r="E65" s="1" t="s">
        <v>47</v>
      </c>
      <c r="F65" s="12">
        <v>45380</v>
      </c>
    </row>
    <row r="66" spans="1:6" x14ac:dyDescent="0.2">
      <c r="A66" s="1" t="s">
        <v>60</v>
      </c>
      <c r="B66" s="1" t="s">
        <v>4281</v>
      </c>
      <c r="C66" s="1" t="s">
        <v>4226</v>
      </c>
      <c r="D66" s="1" t="s">
        <v>4245</v>
      </c>
      <c r="E66" s="1" t="s">
        <v>31</v>
      </c>
      <c r="F66" s="12">
        <v>43809</v>
      </c>
    </row>
    <row r="67" spans="1:6" x14ac:dyDescent="0.2">
      <c r="A67" s="1" t="s">
        <v>396</v>
      </c>
      <c r="B67" s="1" t="s">
        <v>4282</v>
      </c>
      <c r="C67" s="1" t="s">
        <v>4226</v>
      </c>
      <c r="D67" s="1" t="s">
        <v>4248</v>
      </c>
      <c r="E67" s="1" t="s">
        <v>14</v>
      </c>
      <c r="F67" s="12">
        <v>44806</v>
      </c>
    </row>
    <row r="68" spans="1:6" x14ac:dyDescent="0.2">
      <c r="A68" s="1" t="s">
        <v>254</v>
      </c>
      <c r="B68" s="1" t="s">
        <v>4447</v>
      </c>
      <c r="C68" s="1" t="s">
        <v>4226</v>
      </c>
      <c r="D68" s="1" t="s">
        <v>4224</v>
      </c>
      <c r="E68" s="1" t="s">
        <v>21</v>
      </c>
      <c r="F68" s="12">
        <v>45392</v>
      </c>
    </row>
    <row r="69" spans="1:6" x14ac:dyDescent="0.2">
      <c r="A69" s="1" t="s">
        <v>113</v>
      </c>
      <c r="B69" s="1" t="s">
        <v>4434</v>
      </c>
      <c r="C69" s="1" t="s">
        <v>4223</v>
      </c>
      <c r="D69" s="1" t="s">
        <v>4240</v>
      </c>
      <c r="E69" s="1" t="s">
        <v>14</v>
      </c>
      <c r="F69" s="12">
        <v>44478</v>
      </c>
    </row>
    <row r="70" spans="1:6" x14ac:dyDescent="0.2">
      <c r="A70" s="1" t="s">
        <v>187</v>
      </c>
      <c r="B70" s="1" t="s">
        <v>4242</v>
      </c>
      <c r="C70" s="1" t="s">
        <v>4226</v>
      </c>
      <c r="D70" s="1" t="s">
        <v>4240</v>
      </c>
      <c r="E70" s="1" t="s">
        <v>14</v>
      </c>
      <c r="F70" s="12">
        <v>44358</v>
      </c>
    </row>
    <row r="71" spans="1:6" x14ac:dyDescent="0.2">
      <c r="A71" s="1" t="s">
        <v>557</v>
      </c>
      <c r="B71" s="1" t="s">
        <v>4283</v>
      </c>
      <c r="C71" s="1" t="s">
        <v>4223</v>
      </c>
      <c r="D71" s="1" t="s">
        <v>4240</v>
      </c>
      <c r="E71" s="1" t="s">
        <v>14</v>
      </c>
      <c r="F71" s="12">
        <v>44136</v>
      </c>
    </row>
    <row r="72" spans="1:6" x14ac:dyDescent="0.2">
      <c r="A72" s="1" t="s">
        <v>723</v>
      </c>
      <c r="B72" s="1" t="s">
        <v>4279</v>
      </c>
      <c r="C72" s="1" t="s">
        <v>4218</v>
      </c>
      <c r="D72" s="1" t="s">
        <v>4232</v>
      </c>
      <c r="E72" s="1" t="s">
        <v>21</v>
      </c>
      <c r="F72" s="12">
        <v>44278</v>
      </c>
    </row>
    <row r="73" spans="1:6" x14ac:dyDescent="0.2">
      <c r="A73" s="1" t="s">
        <v>1164</v>
      </c>
      <c r="B73" s="1" t="s">
        <v>4284</v>
      </c>
      <c r="C73" s="1" t="s">
        <v>4226</v>
      </c>
      <c r="D73" s="1" t="s">
        <v>4240</v>
      </c>
      <c r="E73" s="1" t="s">
        <v>14</v>
      </c>
      <c r="F73" s="12">
        <v>43634</v>
      </c>
    </row>
    <row r="74" spans="1:6" x14ac:dyDescent="0.2">
      <c r="A74" s="1" t="s">
        <v>328</v>
      </c>
      <c r="B74" s="1" t="s">
        <v>4285</v>
      </c>
      <c r="C74" s="1" t="s">
        <v>4226</v>
      </c>
      <c r="D74" s="1" t="s">
        <v>4245</v>
      </c>
      <c r="E74" s="1" t="s">
        <v>31</v>
      </c>
      <c r="F74" s="12">
        <v>45186</v>
      </c>
    </row>
    <row r="75" spans="1:6" x14ac:dyDescent="0.2">
      <c r="A75" s="1" t="s">
        <v>191</v>
      </c>
      <c r="B75" s="1" t="s">
        <v>4286</v>
      </c>
      <c r="C75" s="1" t="s">
        <v>4218</v>
      </c>
      <c r="D75" s="1" t="s">
        <v>4230</v>
      </c>
      <c r="E75" s="1" t="s">
        <v>47</v>
      </c>
      <c r="F75" s="12">
        <v>45603</v>
      </c>
    </row>
    <row r="76" spans="1:6" x14ac:dyDescent="0.2">
      <c r="A76" s="1" t="s">
        <v>246</v>
      </c>
      <c r="B76" s="1" t="s">
        <v>4274</v>
      </c>
      <c r="C76" s="1" t="s">
        <v>4223</v>
      </c>
      <c r="D76" s="1" t="s">
        <v>4252</v>
      </c>
      <c r="E76" s="1" t="s">
        <v>47</v>
      </c>
      <c r="F76" s="12">
        <v>44786</v>
      </c>
    </row>
    <row r="77" spans="1:6" x14ac:dyDescent="0.2">
      <c r="A77" s="1" t="s">
        <v>546</v>
      </c>
      <c r="B77" s="1" t="s">
        <v>4287</v>
      </c>
      <c r="C77" s="1" t="s">
        <v>4226</v>
      </c>
      <c r="D77" s="1" t="s">
        <v>4232</v>
      </c>
      <c r="E77" s="1" t="s">
        <v>21</v>
      </c>
      <c r="F77" s="12">
        <v>45018</v>
      </c>
    </row>
    <row r="78" spans="1:6" x14ac:dyDescent="0.2">
      <c r="A78" s="1" t="s">
        <v>310</v>
      </c>
      <c r="B78" s="1" t="s">
        <v>4288</v>
      </c>
      <c r="C78" s="1" t="s">
        <v>4218</v>
      </c>
      <c r="D78" s="1" t="s">
        <v>4227</v>
      </c>
      <c r="E78" s="1" t="s">
        <v>14</v>
      </c>
      <c r="F78" s="12">
        <v>44524</v>
      </c>
    </row>
    <row r="79" spans="1:6" x14ac:dyDescent="0.2">
      <c r="A79" s="1" t="s">
        <v>783</v>
      </c>
      <c r="B79" s="1" t="s">
        <v>4289</v>
      </c>
      <c r="C79" s="1" t="s">
        <v>4218</v>
      </c>
      <c r="D79" s="1" t="s">
        <v>4241</v>
      </c>
      <c r="E79" s="1" t="s">
        <v>21</v>
      </c>
      <c r="F79" s="12">
        <v>43816</v>
      </c>
    </row>
    <row r="80" spans="1:6" x14ac:dyDescent="0.2">
      <c r="A80" s="1" t="s">
        <v>351</v>
      </c>
      <c r="B80" s="1" t="s">
        <v>4448</v>
      </c>
      <c r="C80" s="1" t="s">
        <v>4218</v>
      </c>
      <c r="D80" s="1" t="s">
        <v>4248</v>
      </c>
      <c r="E80" s="1" t="s">
        <v>14</v>
      </c>
      <c r="F80" s="12">
        <v>43536</v>
      </c>
    </row>
    <row r="81" spans="1:6" x14ac:dyDescent="0.2">
      <c r="A81" s="1" t="s">
        <v>204</v>
      </c>
      <c r="B81" s="1" t="s">
        <v>4290</v>
      </c>
      <c r="C81" s="1" t="s">
        <v>4218</v>
      </c>
      <c r="D81" s="1" t="s">
        <v>4227</v>
      </c>
      <c r="E81" s="1" t="s">
        <v>14</v>
      </c>
      <c r="F81" s="12">
        <v>45404</v>
      </c>
    </row>
    <row r="82" spans="1:6" x14ac:dyDescent="0.2">
      <c r="A82" s="1" t="s">
        <v>589</v>
      </c>
      <c r="B82" s="1" t="s">
        <v>4291</v>
      </c>
      <c r="C82" s="1" t="s">
        <v>4223</v>
      </c>
      <c r="D82" s="1" t="s">
        <v>4258</v>
      </c>
      <c r="E82" s="1" t="s">
        <v>21</v>
      </c>
      <c r="F82" s="12">
        <v>44721</v>
      </c>
    </row>
    <row r="83" spans="1:6" x14ac:dyDescent="0.2">
      <c r="A83" s="1" t="s">
        <v>321</v>
      </c>
      <c r="B83" s="1" t="s">
        <v>4292</v>
      </c>
      <c r="C83" s="1" t="s">
        <v>4218</v>
      </c>
      <c r="D83" s="1" t="s">
        <v>4241</v>
      </c>
      <c r="E83" s="1" t="s">
        <v>21</v>
      </c>
      <c r="F83" s="12">
        <v>44250</v>
      </c>
    </row>
    <row r="84" spans="1:6" x14ac:dyDescent="0.2">
      <c r="A84" s="1" t="s">
        <v>110</v>
      </c>
      <c r="B84" s="1" t="s">
        <v>4293</v>
      </c>
      <c r="C84" s="1" t="s">
        <v>4218</v>
      </c>
      <c r="D84" s="1" t="s">
        <v>4258</v>
      </c>
      <c r="E84" s="1" t="s">
        <v>21</v>
      </c>
      <c r="F84" s="12">
        <v>44397</v>
      </c>
    </row>
    <row r="85" spans="1:6" x14ac:dyDescent="0.2">
      <c r="A85" s="1" t="s">
        <v>994</v>
      </c>
      <c r="B85" s="1" t="s">
        <v>4440</v>
      </c>
      <c r="C85" s="1" t="s">
        <v>4226</v>
      </c>
      <c r="D85" s="1" t="s">
        <v>4240</v>
      </c>
      <c r="E85" s="1" t="s">
        <v>14</v>
      </c>
      <c r="F85" s="12">
        <v>44662</v>
      </c>
    </row>
    <row r="86" spans="1:6" x14ac:dyDescent="0.2">
      <c r="A86" s="1" t="s">
        <v>227</v>
      </c>
      <c r="B86" s="1" t="s">
        <v>4294</v>
      </c>
      <c r="C86" s="1" t="s">
        <v>4223</v>
      </c>
      <c r="D86" s="1" t="s">
        <v>4219</v>
      </c>
      <c r="E86" s="1" t="s">
        <v>31</v>
      </c>
      <c r="F86" s="12">
        <v>45388</v>
      </c>
    </row>
    <row r="87" spans="1:6" x14ac:dyDescent="0.2">
      <c r="A87" s="1" t="s">
        <v>404</v>
      </c>
      <c r="B87" s="1" t="s">
        <v>4295</v>
      </c>
      <c r="C87" s="1" t="s">
        <v>4218</v>
      </c>
      <c r="D87" s="1" t="s">
        <v>4224</v>
      </c>
      <c r="E87" s="1" t="s">
        <v>21</v>
      </c>
      <c r="F87" s="12">
        <v>45107</v>
      </c>
    </row>
    <row r="88" spans="1:6" x14ac:dyDescent="0.2">
      <c r="A88" s="1" t="s">
        <v>458</v>
      </c>
      <c r="B88" s="1" t="s">
        <v>4296</v>
      </c>
      <c r="C88" s="1" t="s">
        <v>4226</v>
      </c>
      <c r="D88" s="1" t="s">
        <v>4219</v>
      </c>
      <c r="E88" s="1" t="s">
        <v>31</v>
      </c>
      <c r="F88" s="12">
        <v>43814</v>
      </c>
    </row>
    <row r="89" spans="1:6" x14ac:dyDescent="0.2">
      <c r="A89" s="1" t="s">
        <v>323</v>
      </c>
      <c r="B89" s="1" t="s">
        <v>4297</v>
      </c>
      <c r="C89" s="1" t="s">
        <v>4226</v>
      </c>
      <c r="D89" s="1" t="s">
        <v>4248</v>
      </c>
      <c r="E89" s="1" t="s">
        <v>14</v>
      </c>
      <c r="F89" s="12">
        <v>45279</v>
      </c>
    </row>
    <row r="90" spans="1:6" x14ac:dyDescent="0.2">
      <c r="A90" s="1" t="s">
        <v>362</v>
      </c>
      <c r="B90" s="1" t="s">
        <v>4298</v>
      </c>
      <c r="C90" s="1" t="s">
        <v>4223</v>
      </c>
      <c r="D90" s="1" t="s">
        <v>4224</v>
      </c>
      <c r="E90" s="1" t="s">
        <v>21</v>
      </c>
      <c r="F90" s="12">
        <v>43872</v>
      </c>
    </row>
    <row r="91" spans="1:6" x14ac:dyDescent="0.2">
      <c r="A91" s="1" t="s">
        <v>313</v>
      </c>
      <c r="B91" s="1" t="s">
        <v>4299</v>
      </c>
      <c r="C91" s="1" t="s">
        <v>4226</v>
      </c>
      <c r="D91" s="1" t="s">
        <v>4241</v>
      </c>
      <c r="E91" s="1" t="s">
        <v>21</v>
      </c>
      <c r="F91" s="12">
        <v>44177</v>
      </c>
    </row>
    <row r="92" spans="1:6" x14ac:dyDescent="0.2">
      <c r="A92" s="1" t="s">
        <v>184</v>
      </c>
      <c r="B92" s="1" t="s">
        <v>4300</v>
      </c>
      <c r="C92" s="1" t="s">
        <v>4218</v>
      </c>
      <c r="D92" s="1" t="s">
        <v>4252</v>
      </c>
      <c r="E92" s="1" t="s">
        <v>47</v>
      </c>
      <c r="F92" s="12">
        <v>43599</v>
      </c>
    </row>
    <row r="93" spans="1:6" x14ac:dyDescent="0.2">
      <c r="A93" s="1" t="s">
        <v>392</v>
      </c>
      <c r="B93" s="1" t="s">
        <v>4301</v>
      </c>
      <c r="C93" s="1" t="s">
        <v>4218</v>
      </c>
      <c r="D93" s="1" t="s">
        <v>4252</v>
      </c>
      <c r="E93" s="1" t="s">
        <v>47</v>
      </c>
      <c r="F93" s="12">
        <v>44276</v>
      </c>
    </row>
    <row r="94" spans="1:6" x14ac:dyDescent="0.2">
      <c r="A94" s="1" t="s">
        <v>846</v>
      </c>
      <c r="B94" s="1" t="s">
        <v>4302</v>
      </c>
      <c r="C94" s="1" t="s">
        <v>4218</v>
      </c>
      <c r="D94" s="1" t="s">
        <v>4240</v>
      </c>
      <c r="E94" s="1" t="s">
        <v>14</v>
      </c>
      <c r="F94" s="12">
        <v>43710</v>
      </c>
    </row>
    <row r="95" spans="1:6" x14ac:dyDescent="0.2">
      <c r="A95" s="1" t="s">
        <v>283</v>
      </c>
      <c r="B95" s="1" t="s">
        <v>4303</v>
      </c>
      <c r="C95" s="1" t="s">
        <v>4218</v>
      </c>
      <c r="D95" s="1" t="s">
        <v>4232</v>
      </c>
      <c r="E95" s="1" t="s">
        <v>21</v>
      </c>
      <c r="F95" s="12">
        <v>44711</v>
      </c>
    </row>
    <row r="96" spans="1:6" x14ac:dyDescent="0.2">
      <c r="A96" s="1" t="s">
        <v>117</v>
      </c>
      <c r="B96" s="1" t="s">
        <v>4304</v>
      </c>
      <c r="C96" s="1" t="s">
        <v>4223</v>
      </c>
      <c r="D96" s="1" t="s">
        <v>4234</v>
      </c>
      <c r="E96" s="1" t="s">
        <v>47</v>
      </c>
      <c r="F96" s="12">
        <v>45235</v>
      </c>
    </row>
    <row r="97" spans="1:6" x14ac:dyDescent="0.2">
      <c r="A97" s="1" t="s">
        <v>218</v>
      </c>
      <c r="B97" s="1" t="s">
        <v>4305</v>
      </c>
      <c r="C97" s="1" t="s">
        <v>4223</v>
      </c>
      <c r="D97" s="1" t="s">
        <v>4245</v>
      </c>
      <c r="E97" s="1" t="s">
        <v>31</v>
      </c>
      <c r="F97" s="12">
        <v>44569</v>
      </c>
    </row>
    <row r="98" spans="1:6" x14ac:dyDescent="0.2">
      <c r="A98" s="1" t="s">
        <v>198</v>
      </c>
      <c r="B98" s="1" t="s">
        <v>4306</v>
      </c>
      <c r="C98" s="1" t="s">
        <v>4226</v>
      </c>
      <c r="D98" s="1" t="s">
        <v>4252</v>
      </c>
      <c r="E98" s="1" t="s">
        <v>47</v>
      </c>
      <c r="F98" s="12">
        <v>44209</v>
      </c>
    </row>
    <row r="99" spans="1:6" x14ac:dyDescent="0.2">
      <c r="A99" s="1" t="s">
        <v>210</v>
      </c>
      <c r="B99" s="1" t="s">
        <v>4307</v>
      </c>
      <c r="C99" s="1" t="s">
        <v>4223</v>
      </c>
      <c r="D99" s="1" t="s">
        <v>4236</v>
      </c>
      <c r="E99" s="1" t="s">
        <v>31</v>
      </c>
      <c r="F99" s="12">
        <v>44831</v>
      </c>
    </row>
    <row r="100" spans="1:6" x14ac:dyDescent="0.2">
      <c r="A100" s="1" t="s">
        <v>570</v>
      </c>
      <c r="B100" s="1" t="s">
        <v>4250</v>
      </c>
      <c r="C100" s="1" t="s">
        <v>4226</v>
      </c>
      <c r="D100" s="1" t="s">
        <v>4258</v>
      </c>
      <c r="E100" s="1" t="s">
        <v>21</v>
      </c>
      <c r="F100" s="12">
        <v>45106</v>
      </c>
    </row>
    <row r="101" spans="1:6" x14ac:dyDescent="0.2">
      <c r="A101" s="1" t="s">
        <v>359</v>
      </c>
      <c r="B101" s="1" t="s">
        <v>4308</v>
      </c>
      <c r="C101" s="1" t="s">
        <v>4218</v>
      </c>
      <c r="D101" s="1" t="s">
        <v>4219</v>
      </c>
      <c r="E101" s="1" t="s">
        <v>31</v>
      </c>
      <c r="F101" s="12">
        <v>43940</v>
      </c>
    </row>
    <row r="102" spans="1:6" x14ac:dyDescent="0.2">
      <c r="A102" s="1" t="s">
        <v>388</v>
      </c>
      <c r="B102" s="1" t="s">
        <v>4249</v>
      </c>
      <c r="C102" s="1" t="s">
        <v>4226</v>
      </c>
      <c r="D102" s="1" t="s">
        <v>4236</v>
      </c>
      <c r="E102" s="1" t="s">
        <v>31</v>
      </c>
      <c r="F102" s="12">
        <v>43688</v>
      </c>
    </row>
    <row r="103" spans="1:6" x14ac:dyDescent="0.2">
      <c r="A103" s="1" t="s">
        <v>419</v>
      </c>
      <c r="B103" s="1" t="s">
        <v>4309</v>
      </c>
      <c r="C103" s="1" t="s">
        <v>4218</v>
      </c>
      <c r="D103" s="1" t="s">
        <v>4252</v>
      </c>
      <c r="E103" s="1" t="s">
        <v>47</v>
      </c>
      <c r="F103" s="12">
        <v>44002</v>
      </c>
    </row>
    <row r="104" spans="1:6" x14ac:dyDescent="0.2">
      <c r="A104" s="1" t="s">
        <v>440</v>
      </c>
      <c r="B104" s="1" t="s">
        <v>4398</v>
      </c>
      <c r="C104" s="1" t="s">
        <v>4226</v>
      </c>
      <c r="D104" s="1" t="s">
        <v>4230</v>
      </c>
      <c r="E104" s="1" t="s">
        <v>47</v>
      </c>
      <c r="F104" s="12">
        <v>44114</v>
      </c>
    </row>
    <row r="105" spans="1:6" x14ac:dyDescent="0.2">
      <c r="A105" s="1" t="s">
        <v>147</v>
      </c>
      <c r="B105" s="1" t="s">
        <v>4310</v>
      </c>
      <c r="C105" s="1" t="s">
        <v>4218</v>
      </c>
      <c r="D105" s="1" t="s">
        <v>4236</v>
      </c>
      <c r="E105" s="1" t="s">
        <v>31</v>
      </c>
      <c r="F105" s="12">
        <v>43947</v>
      </c>
    </row>
    <row r="106" spans="1:6" x14ac:dyDescent="0.2">
      <c r="A106" s="1" t="s">
        <v>165</v>
      </c>
      <c r="B106" s="1" t="s">
        <v>4311</v>
      </c>
      <c r="C106" s="1" t="s">
        <v>4218</v>
      </c>
      <c r="D106" s="1" t="s">
        <v>4232</v>
      </c>
      <c r="E106" s="1" t="s">
        <v>21</v>
      </c>
      <c r="F106" s="12">
        <v>45442</v>
      </c>
    </row>
    <row r="107" spans="1:6" x14ac:dyDescent="0.2">
      <c r="A107" s="1" t="s">
        <v>424</v>
      </c>
      <c r="B107" s="1" t="s">
        <v>4312</v>
      </c>
      <c r="C107" s="1" t="s">
        <v>4226</v>
      </c>
      <c r="D107" s="1" t="s">
        <v>4243</v>
      </c>
      <c r="E107" s="1" t="s">
        <v>14</v>
      </c>
      <c r="F107" s="12">
        <v>43751</v>
      </c>
    </row>
    <row r="108" spans="1:6" x14ac:dyDescent="0.2">
      <c r="A108" s="1" t="s">
        <v>342</v>
      </c>
      <c r="B108" s="1" t="s">
        <v>4311</v>
      </c>
      <c r="C108" s="1" t="s">
        <v>4218</v>
      </c>
      <c r="D108" s="1" t="s">
        <v>4224</v>
      </c>
      <c r="E108" s="1" t="s">
        <v>21</v>
      </c>
      <c r="F108" s="12">
        <v>44624</v>
      </c>
    </row>
    <row r="109" spans="1:6" x14ac:dyDescent="0.2">
      <c r="A109" s="1" t="s">
        <v>259</v>
      </c>
      <c r="B109" s="1" t="s">
        <v>4313</v>
      </c>
      <c r="C109" s="1" t="s">
        <v>4226</v>
      </c>
      <c r="D109" s="1" t="s">
        <v>4221</v>
      </c>
      <c r="E109" s="1" t="s">
        <v>47</v>
      </c>
      <c r="F109" s="12">
        <v>44879</v>
      </c>
    </row>
    <row r="110" spans="1:6" x14ac:dyDescent="0.2">
      <c r="A110" s="1" t="s">
        <v>279</v>
      </c>
      <c r="B110" s="1" t="s">
        <v>4314</v>
      </c>
      <c r="C110" s="1" t="s">
        <v>4223</v>
      </c>
      <c r="D110" s="1" t="s">
        <v>4230</v>
      </c>
      <c r="E110" s="1" t="s">
        <v>47</v>
      </c>
      <c r="F110" s="12">
        <v>45034</v>
      </c>
    </row>
    <row r="111" spans="1:6" x14ac:dyDescent="0.2">
      <c r="A111" s="1" t="s">
        <v>240</v>
      </c>
      <c r="B111" s="1" t="s">
        <v>4449</v>
      </c>
      <c r="C111" s="1" t="s">
        <v>4218</v>
      </c>
      <c r="D111" s="1" t="s">
        <v>4232</v>
      </c>
      <c r="E111" s="1" t="s">
        <v>21</v>
      </c>
      <c r="F111" s="12">
        <v>44089</v>
      </c>
    </row>
    <row r="112" spans="1:6" x14ac:dyDescent="0.2">
      <c r="A112" s="1" t="s">
        <v>95</v>
      </c>
      <c r="B112" s="1" t="s">
        <v>4450</v>
      </c>
      <c r="C112" s="1" t="s">
        <v>4223</v>
      </c>
      <c r="D112" s="1" t="s">
        <v>4224</v>
      </c>
      <c r="E112" s="1" t="s">
        <v>21</v>
      </c>
      <c r="F112" s="12">
        <v>45620</v>
      </c>
    </row>
    <row r="113" spans="1:6" x14ac:dyDescent="0.2">
      <c r="A113" s="1" t="s">
        <v>490</v>
      </c>
      <c r="B113" s="1" t="s">
        <v>4315</v>
      </c>
      <c r="C113" s="1" t="s">
        <v>4218</v>
      </c>
      <c r="D113" s="1" t="s">
        <v>4221</v>
      </c>
      <c r="E113" s="1" t="s">
        <v>47</v>
      </c>
      <c r="F113" s="12">
        <v>44551</v>
      </c>
    </row>
    <row r="114" spans="1:6" x14ac:dyDescent="0.2">
      <c r="A114" s="1" t="s">
        <v>713</v>
      </c>
      <c r="B114" s="1" t="s">
        <v>4316</v>
      </c>
      <c r="C114" s="1" t="s">
        <v>4226</v>
      </c>
      <c r="D114" s="1" t="s">
        <v>4236</v>
      </c>
      <c r="E114" s="1" t="s">
        <v>31</v>
      </c>
      <c r="F114" s="12">
        <v>44763</v>
      </c>
    </row>
    <row r="115" spans="1:6" x14ac:dyDescent="0.2">
      <c r="A115" s="1" t="s">
        <v>317</v>
      </c>
      <c r="B115" s="1" t="s">
        <v>4317</v>
      </c>
      <c r="C115" s="1" t="s">
        <v>4226</v>
      </c>
      <c r="D115" s="1" t="s">
        <v>4255</v>
      </c>
      <c r="E115" s="1" t="s">
        <v>31</v>
      </c>
      <c r="F115" s="12">
        <v>44643</v>
      </c>
    </row>
    <row r="116" spans="1:6" x14ac:dyDescent="0.2">
      <c r="A116" s="1" t="s">
        <v>154</v>
      </c>
      <c r="B116" s="1" t="s">
        <v>4450</v>
      </c>
      <c r="C116" s="1" t="s">
        <v>4223</v>
      </c>
      <c r="D116" s="1" t="s">
        <v>4255</v>
      </c>
      <c r="E116" s="1" t="s">
        <v>31</v>
      </c>
      <c r="F116" s="12">
        <v>44692</v>
      </c>
    </row>
    <row r="117" spans="1:6" x14ac:dyDescent="0.2">
      <c r="A117" s="1" t="s">
        <v>975</v>
      </c>
      <c r="B117" s="1" t="s">
        <v>4318</v>
      </c>
      <c r="C117" s="1" t="s">
        <v>4218</v>
      </c>
      <c r="D117" s="1" t="s">
        <v>4232</v>
      </c>
      <c r="E117" s="1" t="s">
        <v>21</v>
      </c>
      <c r="F117" s="12">
        <v>44062</v>
      </c>
    </row>
    <row r="118" spans="1:6" x14ac:dyDescent="0.2">
      <c r="A118" s="1" t="s">
        <v>177</v>
      </c>
      <c r="B118" s="1" t="s">
        <v>4319</v>
      </c>
      <c r="C118" s="1" t="s">
        <v>4218</v>
      </c>
      <c r="D118" s="1" t="s">
        <v>4240</v>
      </c>
      <c r="E118" s="1" t="s">
        <v>14</v>
      </c>
      <c r="F118" s="12">
        <v>45032</v>
      </c>
    </row>
    <row r="119" spans="1:6" x14ac:dyDescent="0.2">
      <c r="A119" s="1" t="s">
        <v>34</v>
      </c>
      <c r="B119" s="1" t="s">
        <v>4451</v>
      </c>
      <c r="C119" s="1" t="s">
        <v>4226</v>
      </c>
      <c r="D119" s="1" t="s">
        <v>4227</v>
      </c>
      <c r="E119" s="1" t="s">
        <v>14</v>
      </c>
      <c r="F119" s="12">
        <v>45348</v>
      </c>
    </row>
    <row r="120" spans="1:6" x14ac:dyDescent="0.2">
      <c r="A120" s="1" t="s">
        <v>288</v>
      </c>
      <c r="B120" s="1" t="s">
        <v>4320</v>
      </c>
      <c r="C120" s="1" t="s">
        <v>4226</v>
      </c>
      <c r="D120" s="1" t="s">
        <v>4224</v>
      </c>
      <c r="E120" s="1" t="s">
        <v>21</v>
      </c>
      <c r="F120" s="12">
        <v>45275</v>
      </c>
    </row>
    <row r="121" spans="1:6" x14ac:dyDescent="0.2">
      <c r="A121" s="1" t="s">
        <v>99</v>
      </c>
      <c r="B121" s="1" t="s">
        <v>4321</v>
      </c>
      <c r="C121" s="1" t="s">
        <v>4223</v>
      </c>
      <c r="D121" s="1" t="s">
        <v>4252</v>
      </c>
      <c r="E121" s="1" t="s">
        <v>47</v>
      </c>
      <c r="F121" s="12">
        <v>44281</v>
      </c>
    </row>
  </sheetData>
  <pageMargins left="0.75" right="0.75" top="1" bottom="1" header="0.5" footer="0.5"/>
  <pageSetup paperSize="9"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F53"/>
  <sheetViews>
    <sheetView showGridLines="0" workbookViewId="0">
      <pane ySplit="1" topLeftCell="A12" activePane="bottomLeft" state="frozen"/>
      <selection activeCell="I95" sqref="I95"/>
      <selection pane="bottomLeft" activeCell="I95" sqref="I95"/>
    </sheetView>
  </sheetViews>
  <sheetFormatPr baseColWidth="10" defaultColWidth="8.83203125" defaultRowHeight="15" x14ac:dyDescent="0.2"/>
  <cols>
    <col min="1" max="1" width="13" customWidth="1"/>
    <col min="2" max="2" width="15.5" customWidth="1"/>
    <col min="3" max="3" width="12" customWidth="1"/>
    <col min="4" max="4" width="15" customWidth="1"/>
    <col min="5" max="5" width="12" customWidth="1"/>
    <col min="6" max="6" width="13" customWidth="1"/>
  </cols>
  <sheetData>
    <row r="1" spans="1:6" x14ac:dyDescent="0.2">
      <c r="A1" s="2" t="s">
        <v>3</v>
      </c>
      <c r="B1" s="2" t="s">
        <v>4322</v>
      </c>
      <c r="C1" s="2" t="s">
        <v>4323</v>
      </c>
      <c r="D1" s="2" t="s">
        <v>4324</v>
      </c>
      <c r="E1" s="2" t="s">
        <v>4325</v>
      </c>
      <c r="F1" s="2" t="s">
        <v>4326</v>
      </c>
    </row>
    <row r="2" spans="1:6" x14ac:dyDescent="0.2">
      <c r="A2" s="1" t="s">
        <v>118</v>
      </c>
      <c r="B2" s="1" t="s">
        <v>4327</v>
      </c>
      <c r="C2" s="1" t="s">
        <v>4328</v>
      </c>
      <c r="D2" s="1" t="s">
        <v>4329</v>
      </c>
      <c r="E2" s="1">
        <v>193.58</v>
      </c>
      <c r="F2" s="1">
        <v>347.15</v>
      </c>
    </row>
    <row r="3" spans="1:6" x14ac:dyDescent="0.2">
      <c r="A3" s="1" t="s">
        <v>69</v>
      </c>
      <c r="B3" s="1" t="s">
        <v>4330</v>
      </c>
      <c r="C3" s="1" t="s">
        <v>4328</v>
      </c>
      <c r="D3" s="1" t="s">
        <v>4329</v>
      </c>
      <c r="E3" s="1">
        <v>461.98</v>
      </c>
      <c r="F3" s="1">
        <v>1013.15</v>
      </c>
    </row>
    <row r="4" spans="1:6" x14ac:dyDescent="0.2">
      <c r="A4" s="1" t="s">
        <v>55</v>
      </c>
      <c r="B4" s="1" t="s">
        <v>4331</v>
      </c>
      <c r="C4" s="1" t="s">
        <v>4328</v>
      </c>
      <c r="D4" s="1" t="s">
        <v>4329</v>
      </c>
      <c r="E4" s="1">
        <v>239.71</v>
      </c>
      <c r="F4" s="1">
        <v>522.34</v>
      </c>
    </row>
    <row r="5" spans="1:6" x14ac:dyDescent="0.2">
      <c r="A5" s="1" t="s">
        <v>30</v>
      </c>
      <c r="B5" s="1" t="s">
        <v>4332</v>
      </c>
      <c r="C5" s="1" t="s">
        <v>4328</v>
      </c>
      <c r="D5" s="1" t="s">
        <v>4329</v>
      </c>
      <c r="E5" s="1">
        <v>528.29</v>
      </c>
      <c r="F5" s="1">
        <v>798.12</v>
      </c>
    </row>
    <row r="6" spans="1:6" x14ac:dyDescent="0.2">
      <c r="A6" s="1" t="s">
        <v>269</v>
      </c>
      <c r="B6" s="1" t="s">
        <v>4333</v>
      </c>
      <c r="C6" s="1" t="s">
        <v>4328</v>
      </c>
      <c r="D6" s="1" t="s">
        <v>4334</v>
      </c>
      <c r="E6" s="1">
        <v>454.91</v>
      </c>
      <c r="F6" s="1">
        <v>865.02</v>
      </c>
    </row>
    <row r="7" spans="1:6" x14ac:dyDescent="0.2">
      <c r="A7" s="1" t="s">
        <v>124</v>
      </c>
      <c r="B7" s="1" t="s">
        <v>4335</v>
      </c>
      <c r="C7" s="1" t="s">
        <v>4328</v>
      </c>
      <c r="D7" s="1" t="s">
        <v>4334</v>
      </c>
      <c r="E7" s="1">
        <v>597.01</v>
      </c>
      <c r="F7" s="1">
        <v>774.08</v>
      </c>
    </row>
    <row r="8" spans="1:6" x14ac:dyDescent="0.2">
      <c r="A8" s="1" t="s">
        <v>151</v>
      </c>
      <c r="B8" s="1" t="s">
        <v>4336</v>
      </c>
      <c r="C8" s="1" t="s">
        <v>4328</v>
      </c>
      <c r="D8" s="1" t="s">
        <v>4334</v>
      </c>
      <c r="E8" s="1">
        <v>487.09</v>
      </c>
      <c r="F8" s="1">
        <v>838.72</v>
      </c>
    </row>
    <row r="9" spans="1:6" x14ac:dyDescent="0.2">
      <c r="A9" s="1" t="s">
        <v>365</v>
      </c>
      <c r="B9" s="1" t="s">
        <v>4337</v>
      </c>
      <c r="C9" s="1" t="s">
        <v>4328</v>
      </c>
      <c r="D9" s="1" t="s">
        <v>4334</v>
      </c>
      <c r="E9" s="1">
        <v>723.8</v>
      </c>
      <c r="F9" s="1">
        <v>1101.54</v>
      </c>
    </row>
    <row r="10" spans="1:6" x14ac:dyDescent="0.2">
      <c r="A10" s="1" t="s">
        <v>216</v>
      </c>
      <c r="B10" s="1" t="s">
        <v>4338</v>
      </c>
      <c r="C10" s="1" t="s">
        <v>4328</v>
      </c>
      <c r="D10" s="1" t="s">
        <v>4339</v>
      </c>
      <c r="E10" s="1">
        <v>640.09</v>
      </c>
      <c r="F10" s="1">
        <v>1169.26</v>
      </c>
    </row>
    <row r="11" spans="1:6" x14ac:dyDescent="0.2">
      <c r="A11" s="1" t="s">
        <v>199</v>
      </c>
      <c r="B11" s="1" t="s">
        <v>4340</v>
      </c>
      <c r="C11" s="1" t="s">
        <v>4328</v>
      </c>
      <c r="D11" s="1" t="s">
        <v>4339</v>
      </c>
      <c r="E11" s="1">
        <v>285.10000000000002</v>
      </c>
      <c r="F11" s="1">
        <v>528.79999999999995</v>
      </c>
    </row>
    <row r="12" spans="1:6" x14ac:dyDescent="0.2">
      <c r="A12" s="1" t="s">
        <v>41</v>
      </c>
      <c r="B12" s="1" t="s">
        <v>4341</v>
      </c>
      <c r="C12" s="1" t="s">
        <v>4328</v>
      </c>
      <c r="D12" s="1" t="s">
        <v>4339</v>
      </c>
      <c r="E12" s="1">
        <v>498.61</v>
      </c>
      <c r="F12" s="1">
        <v>944.31</v>
      </c>
    </row>
    <row r="13" spans="1:6" x14ac:dyDescent="0.2">
      <c r="A13" s="1" t="s">
        <v>213</v>
      </c>
      <c r="B13" s="1" t="s">
        <v>4342</v>
      </c>
      <c r="C13" s="1" t="s">
        <v>4328</v>
      </c>
      <c r="D13" s="1" t="s">
        <v>4339</v>
      </c>
      <c r="E13" s="1">
        <v>578.14</v>
      </c>
      <c r="F13" s="1">
        <v>1084.72</v>
      </c>
    </row>
    <row r="14" spans="1:6" x14ac:dyDescent="0.2">
      <c r="A14" s="1" t="s">
        <v>417</v>
      </c>
      <c r="B14" s="1" t="s">
        <v>4343</v>
      </c>
      <c r="C14" s="1" t="s">
        <v>4328</v>
      </c>
      <c r="D14" s="1" t="s">
        <v>4344</v>
      </c>
      <c r="E14" s="1">
        <v>671.48</v>
      </c>
      <c r="F14" s="1">
        <v>1240.1099999999999</v>
      </c>
    </row>
    <row r="15" spans="1:6" x14ac:dyDescent="0.2">
      <c r="A15" s="1" t="s">
        <v>108</v>
      </c>
      <c r="B15" s="1" t="s">
        <v>4345</v>
      </c>
      <c r="C15" s="1" t="s">
        <v>4328</v>
      </c>
      <c r="D15" s="1" t="s">
        <v>4344</v>
      </c>
      <c r="E15" s="1">
        <v>723.21</v>
      </c>
      <c r="F15" s="1">
        <v>1348.08</v>
      </c>
    </row>
    <row r="16" spans="1:6" x14ac:dyDescent="0.2">
      <c r="A16" s="1" t="s">
        <v>127</v>
      </c>
      <c r="B16" s="1" t="s">
        <v>4346</v>
      </c>
      <c r="C16" s="1" t="s">
        <v>4328</v>
      </c>
      <c r="D16" s="1" t="s">
        <v>4344</v>
      </c>
      <c r="E16" s="1">
        <v>250.6</v>
      </c>
      <c r="F16" s="1">
        <v>418.2</v>
      </c>
    </row>
    <row r="17" spans="1:6" x14ac:dyDescent="0.2">
      <c r="A17" s="1" t="s">
        <v>114</v>
      </c>
      <c r="B17" s="1" t="s">
        <v>4347</v>
      </c>
      <c r="C17" s="1" t="s">
        <v>4328</v>
      </c>
      <c r="D17" s="1" t="s">
        <v>4344</v>
      </c>
      <c r="E17" s="1">
        <v>465.76</v>
      </c>
      <c r="F17" s="1">
        <v>906.25</v>
      </c>
    </row>
    <row r="18" spans="1:6" x14ac:dyDescent="0.2">
      <c r="A18" s="1" t="s">
        <v>181</v>
      </c>
      <c r="B18" s="1" t="s">
        <v>4348</v>
      </c>
      <c r="C18" s="1" t="s">
        <v>4328</v>
      </c>
      <c r="D18" s="1" t="s">
        <v>4349</v>
      </c>
      <c r="E18" s="1">
        <v>76.66</v>
      </c>
      <c r="F18" s="1">
        <v>117.32</v>
      </c>
    </row>
    <row r="19" spans="1:6" x14ac:dyDescent="0.2">
      <c r="A19" s="1" t="s">
        <v>81</v>
      </c>
      <c r="B19" s="1" t="s">
        <v>4350</v>
      </c>
      <c r="C19" s="1" t="s">
        <v>4328</v>
      </c>
      <c r="D19" s="1" t="s">
        <v>4349</v>
      </c>
      <c r="E19" s="1">
        <v>599.25</v>
      </c>
      <c r="F19" s="1">
        <v>849.05</v>
      </c>
    </row>
    <row r="20" spans="1:6" x14ac:dyDescent="0.2">
      <c r="A20" s="1" t="s">
        <v>139</v>
      </c>
      <c r="B20" s="1" t="s">
        <v>4351</v>
      </c>
      <c r="C20" s="1" t="s">
        <v>4328</v>
      </c>
      <c r="D20" s="1" t="s">
        <v>4349</v>
      </c>
      <c r="E20" s="1">
        <v>110.07</v>
      </c>
      <c r="F20" s="1">
        <v>193.99</v>
      </c>
    </row>
    <row r="21" spans="1:6" x14ac:dyDescent="0.2">
      <c r="A21" s="1" t="s">
        <v>104</v>
      </c>
      <c r="B21" s="1" t="s">
        <v>4352</v>
      </c>
      <c r="C21" s="1" t="s">
        <v>4328</v>
      </c>
      <c r="D21" s="1" t="s">
        <v>4349</v>
      </c>
      <c r="E21" s="1">
        <v>777.33</v>
      </c>
      <c r="F21" s="1">
        <v>1363.68</v>
      </c>
    </row>
    <row r="22" spans="1:6" x14ac:dyDescent="0.2">
      <c r="A22" s="1" t="s">
        <v>158</v>
      </c>
      <c r="B22" s="1" t="s">
        <v>4353</v>
      </c>
      <c r="C22" s="1" t="s">
        <v>4354</v>
      </c>
      <c r="D22" s="1" t="s">
        <v>4355</v>
      </c>
      <c r="E22" s="1">
        <v>731.22</v>
      </c>
      <c r="F22" s="1">
        <v>1490.92</v>
      </c>
    </row>
    <row r="23" spans="1:6" x14ac:dyDescent="0.2">
      <c r="A23" s="1" t="s">
        <v>96</v>
      </c>
      <c r="B23" s="1" t="s">
        <v>4356</v>
      </c>
      <c r="C23" s="1" t="s">
        <v>4354</v>
      </c>
      <c r="D23" s="1" t="s">
        <v>4355</v>
      </c>
      <c r="E23" s="1">
        <v>209.29</v>
      </c>
      <c r="F23" s="1">
        <v>425.58</v>
      </c>
    </row>
    <row r="24" spans="1:6" x14ac:dyDescent="0.2">
      <c r="A24" s="1" t="s">
        <v>78</v>
      </c>
      <c r="B24" s="1" t="s">
        <v>4357</v>
      </c>
      <c r="C24" s="1" t="s">
        <v>4354</v>
      </c>
      <c r="D24" s="1" t="s">
        <v>4355</v>
      </c>
      <c r="E24" s="1">
        <v>388.07</v>
      </c>
      <c r="F24" s="1">
        <v>782.41</v>
      </c>
    </row>
    <row r="25" spans="1:6" x14ac:dyDescent="0.2">
      <c r="A25" s="1" t="s">
        <v>537</v>
      </c>
      <c r="B25" s="1" t="s">
        <v>4358</v>
      </c>
      <c r="C25" s="1" t="s">
        <v>4354</v>
      </c>
      <c r="D25" s="1" t="s">
        <v>4355</v>
      </c>
      <c r="E25" s="1">
        <v>598.51</v>
      </c>
      <c r="F25" s="1">
        <v>940.73</v>
      </c>
    </row>
    <row r="26" spans="1:6" x14ac:dyDescent="0.2">
      <c r="A26" s="1" t="s">
        <v>162</v>
      </c>
      <c r="B26" s="1" t="s">
        <v>4359</v>
      </c>
      <c r="C26" s="1" t="s">
        <v>4354</v>
      </c>
      <c r="D26" s="1" t="s">
        <v>4360</v>
      </c>
      <c r="E26" s="1">
        <v>96.56</v>
      </c>
      <c r="F26" s="1">
        <v>209.03</v>
      </c>
    </row>
    <row r="27" spans="1:6" x14ac:dyDescent="0.2">
      <c r="A27" s="1" t="s">
        <v>178</v>
      </c>
      <c r="B27" s="1" t="s">
        <v>4361</v>
      </c>
      <c r="C27" s="1" t="s">
        <v>4354</v>
      </c>
      <c r="D27" s="1" t="s">
        <v>4360</v>
      </c>
      <c r="E27" s="1">
        <v>116.9</v>
      </c>
      <c r="F27" s="1">
        <v>253.46</v>
      </c>
    </row>
    <row r="28" spans="1:6" x14ac:dyDescent="0.2">
      <c r="A28" s="1" t="s">
        <v>329</v>
      </c>
      <c r="B28" s="1" t="s">
        <v>4362</v>
      </c>
      <c r="C28" s="1" t="s">
        <v>4354</v>
      </c>
      <c r="D28" s="1" t="s">
        <v>4360</v>
      </c>
      <c r="E28" s="1">
        <v>688.81</v>
      </c>
      <c r="F28" s="1">
        <v>1334.92</v>
      </c>
    </row>
    <row r="29" spans="1:6" x14ac:dyDescent="0.2">
      <c r="A29" s="1" t="s">
        <v>136</v>
      </c>
      <c r="B29" s="1" t="s">
        <v>4363</v>
      </c>
      <c r="C29" s="1" t="s">
        <v>4354</v>
      </c>
      <c r="D29" s="1" t="s">
        <v>4360</v>
      </c>
      <c r="E29" s="1">
        <v>784.05</v>
      </c>
      <c r="F29" s="1">
        <v>1700.53</v>
      </c>
    </row>
    <row r="30" spans="1:6" x14ac:dyDescent="0.2">
      <c r="A30" s="1" t="s">
        <v>144</v>
      </c>
      <c r="B30" s="1" t="s">
        <v>4364</v>
      </c>
      <c r="C30" s="1" t="s">
        <v>4354</v>
      </c>
      <c r="D30" s="1" t="s">
        <v>4365</v>
      </c>
      <c r="E30" s="1">
        <v>644.65</v>
      </c>
      <c r="F30" s="1">
        <v>1029.82</v>
      </c>
    </row>
    <row r="31" spans="1:6" x14ac:dyDescent="0.2">
      <c r="A31" s="1" t="s">
        <v>65</v>
      </c>
      <c r="B31" s="1" t="s">
        <v>4366</v>
      </c>
      <c r="C31" s="1" t="s">
        <v>4354</v>
      </c>
      <c r="D31" s="1" t="s">
        <v>4365</v>
      </c>
      <c r="E31" s="1">
        <v>633.59</v>
      </c>
      <c r="F31" s="1">
        <v>800.37</v>
      </c>
    </row>
    <row r="32" spans="1:6" x14ac:dyDescent="0.2">
      <c r="A32" s="1" t="s">
        <v>26</v>
      </c>
      <c r="B32" s="1" t="s">
        <v>4367</v>
      </c>
      <c r="C32" s="1" t="s">
        <v>4354</v>
      </c>
      <c r="D32" s="1" t="s">
        <v>4365</v>
      </c>
      <c r="E32" s="1">
        <v>431.57</v>
      </c>
      <c r="F32" s="1">
        <v>725.92</v>
      </c>
    </row>
    <row r="33" spans="1:6" x14ac:dyDescent="0.2">
      <c r="A33" s="1" t="s">
        <v>51</v>
      </c>
      <c r="B33" s="1" t="s">
        <v>4368</v>
      </c>
      <c r="C33" s="1" t="s">
        <v>4354</v>
      </c>
      <c r="D33" s="1" t="s">
        <v>4365</v>
      </c>
      <c r="E33" s="1">
        <v>539.9</v>
      </c>
      <c r="F33" s="1">
        <v>1019.72</v>
      </c>
    </row>
    <row r="34" spans="1:6" x14ac:dyDescent="0.2">
      <c r="A34" s="1" t="s">
        <v>73</v>
      </c>
      <c r="B34" s="1" t="s">
        <v>4369</v>
      </c>
      <c r="C34" s="1" t="s">
        <v>4354</v>
      </c>
      <c r="D34" s="1" t="s">
        <v>4370</v>
      </c>
      <c r="E34" s="1">
        <v>469.73</v>
      </c>
      <c r="F34" s="1">
        <v>954.16</v>
      </c>
    </row>
    <row r="35" spans="1:6" x14ac:dyDescent="0.2">
      <c r="A35" s="1" t="s">
        <v>88</v>
      </c>
      <c r="B35" s="1" t="s">
        <v>4371</v>
      </c>
      <c r="C35" s="1" t="s">
        <v>4354</v>
      </c>
      <c r="D35" s="1" t="s">
        <v>4370</v>
      </c>
      <c r="E35" s="1">
        <v>752.53</v>
      </c>
      <c r="F35" s="1">
        <v>1018.12</v>
      </c>
    </row>
    <row r="36" spans="1:6" x14ac:dyDescent="0.2">
      <c r="A36" s="1" t="s">
        <v>148</v>
      </c>
      <c r="B36" s="1" t="s">
        <v>4372</v>
      </c>
      <c r="C36" s="1" t="s">
        <v>4354</v>
      </c>
      <c r="D36" s="1" t="s">
        <v>4370</v>
      </c>
      <c r="E36" s="1">
        <v>190.89</v>
      </c>
      <c r="F36" s="1">
        <v>243.15</v>
      </c>
    </row>
    <row r="37" spans="1:6" x14ac:dyDescent="0.2">
      <c r="A37" s="1" t="s">
        <v>46</v>
      </c>
      <c r="B37" s="1" t="s">
        <v>4373</v>
      </c>
      <c r="C37" s="1" t="s">
        <v>4354</v>
      </c>
      <c r="D37" s="1" t="s">
        <v>4370</v>
      </c>
      <c r="E37" s="1">
        <v>707.97</v>
      </c>
      <c r="F37" s="1">
        <v>1262.55</v>
      </c>
    </row>
    <row r="38" spans="1:6" x14ac:dyDescent="0.2">
      <c r="A38" s="1" t="s">
        <v>192</v>
      </c>
      <c r="B38" s="1" t="s">
        <v>4374</v>
      </c>
      <c r="C38" s="1" t="s">
        <v>4375</v>
      </c>
      <c r="D38" s="1" t="s">
        <v>4376</v>
      </c>
      <c r="E38" s="1">
        <v>732.63</v>
      </c>
      <c r="F38" s="1">
        <v>1069.8599999999999</v>
      </c>
    </row>
    <row r="39" spans="1:6" x14ac:dyDescent="0.2">
      <c r="A39" s="1" t="s">
        <v>297</v>
      </c>
      <c r="B39" s="1" t="s">
        <v>4377</v>
      </c>
      <c r="C39" s="1" t="s">
        <v>4375</v>
      </c>
      <c r="D39" s="1" t="s">
        <v>4376</v>
      </c>
      <c r="E39" s="1">
        <v>55.26</v>
      </c>
      <c r="F39" s="1">
        <v>112.32</v>
      </c>
    </row>
    <row r="40" spans="1:6" x14ac:dyDescent="0.2">
      <c r="A40" s="1" t="s">
        <v>142</v>
      </c>
      <c r="B40" s="1" t="s">
        <v>4378</v>
      </c>
      <c r="C40" s="1" t="s">
        <v>4375</v>
      </c>
      <c r="D40" s="1" t="s">
        <v>4376</v>
      </c>
      <c r="E40" s="1">
        <v>727.96</v>
      </c>
      <c r="F40" s="1">
        <v>1118.93</v>
      </c>
    </row>
    <row r="41" spans="1:6" x14ac:dyDescent="0.2">
      <c r="A41" s="1" t="s">
        <v>61</v>
      </c>
      <c r="B41" s="1" t="s">
        <v>4379</v>
      </c>
      <c r="C41" s="1" t="s">
        <v>4375</v>
      </c>
      <c r="D41" s="1" t="s">
        <v>4376</v>
      </c>
      <c r="E41" s="1">
        <v>329.6</v>
      </c>
      <c r="F41" s="1">
        <v>455.77</v>
      </c>
    </row>
    <row r="42" spans="1:6" x14ac:dyDescent="0.2">
      <c r="A42" s="1" t="s">
        <v>155</v>
      </c>
      <c r="B42" s="1" t="s">
        <v>4380</v>
      </c>
      <c r="C42" s="1" t="s">
        <v>4375</v>
      </c>
      <c r="D42" s="1" t="s">
        <v>4381</v>
      </c>
      <c r="E42" s="1">
        <v>757.28</v>
      </c>
      <c r="F42" s="1">
        <v>1165.56</v>
      </c>
    </row>
    <row r="43" spans="1:6" x14ac:dyDescent="0.2">
      <c r="A43" s="1" t="s">
        <v>166</v>
      </c>
      <c r="B43" s="1" t="s">
        <v>4382</v>
      </c>
      <c r="C43" s="1" t="s">
        <v>4375</v>
      </c>
      <c r="D43" s="1" t="s">
        <v>4381</v>
      </c>
      <c r="E43" s="1">
        <v>396.64</v>
      </c>
      <c r="F43" s="1">
        <v>532.41999999999996</v>
      </c>
    </row>
    <row r="44" spans="1:6" x14ac:dyDescent="0.2">
      <c r="A44" s="1" t="s">
        <v>85</v>
      </c>
      <c r="B44" s="1" t="s">
        <v>4383</v>
      </c>
      <c r="C44" s="1" t="s">
        <v>4375</v>
      </c>
      <c r="D44" s="1" t="s">
        <v>4381</v>
      </c>
      <c r="E44" s="1">
        <v>710.37</v>
      </c>
      <c r="F44" s="1">
        <v>979.52</v>
      </c>
    </row>
    <row r="45" spans="1:6" x14ac:dyDescent="0.2">
      <c r="A45" s="1" t="s">
        <v>413</v>
      </c>
      <c r="B45" s="1" t="s">
        <v>4384</v>
      </c>
      <c r="C45" s="1" t="s">
        <v>4375</v>
      </c>
      <c r="D45" s="1" t="s">
        <v>4381</v>
      </c>
      <c r="E45" s="1">
        <v>365.65</v>
      </c>
      <c r="F45" s="1">
        <v>689.97</v>
      </c>
    </row>
    <row r="46" spans="1:6" x14ac:dyDescent="0.2">
      <c r="A46" s="1" t="s">
        <v>100</v>
      </c>
      <c r="B46" s="1" t="s">
        <v>4385</v>
      </c>
      <c r="C46" s="1" t="s">
        <v>4375</v>
      </c>
      <c r="D46" s="1" t="s">
        <v>4386</v>
      </c>
      <c r="E46" s="1">
        <v>595.79999999999995</v>
      </c>
      <c r="F46" s="1">
        <v>1280.18</v>
      </c>
    </row>
    <row r="47" spans="1:6" x14ac:dyDescent="0.2">
      <c r="A47" s="1" t="s">
        <v>195</v>
      </c>
      <c r="B47" s="1" t="s">
        <v>4387</v>
      </c>
      <c r="C47" s="1" t="s">
        <v>4375</v>
      </c>
      <c r="D47" s="1" t="s">
        <v>4386</v>
      </c>
      <c r="E47" s="1">
        <v>338.21</v>
      </c>
      <c r="F47" s="1">
        <v>661.25</v>
      </c>
    </row>
    <row r="48" spans="1:6" x14ac:dyDescent="0.2">
      <c r="A48" s="1" t="s">
        <v>12</v>
      </c>
      <c r="B48" s="1" t="s">
        <v>4388</v>
      </c>
      <c r="C48" s="1" t="s">
        <v>4375</v>
      </c>
      <c r="D48" s="1" t="s">
        <v>4386</v>
      </c>
      <c r="E48" s="1">
        <v>127.85</v>
      </c>
      <c r="F48" s="1">
        <v>210.2</v>
      </c>
    </row>
    <row r="49" spans="1:6" x14ac:dyDescent="0.2">
      <c r="A49" s="1" t="s">
        <v>174</v>
      </c>
      <c r="B49" s="1" t="s">
        <v>4389</v>
      </c>
      <c r="C49" s="1" t="s">
        <v>4375</v>
      </c>
      <c r="D49" s="1" t="s">
        <v>4386</v>
      </c>
      <c r="E49" s="1">
        <v>83.72</v>
      </c>
      <c r="F49" s="1">
        <v>143.57</v>
      </c>
    </row>
    <row r="50" spans="1:6" x14ac:dyDescent="0.2">
      <c r="A50" s="1" t="s">
        <v>35</v>
      </c>
      <c r="B50" s="1" t="s">
        <v>4390</v>
      </c>
      <c r="C50" s="1" t="s">
        <v>4375</v>
      </c>
      <c r="D50" s="1" t="s">
        <v>4391</v>
      </c>
      <c r="E50" s="1">
        <v>329.45</v>
      </c>
      <c r="F50" s="1">
        <v>709.62</v>
      </c>
    </row>
    <row r="51" spans="1:6" x14ac:dyDescent="0.2">
      <c r="A51" s="1" t="s">
        <v>231</v>
      </c>
      <c r="B51" s="1" t="s">
        <v>4392</v>
      </c>
      <c r="C51" s="1" t="s">
        <v>4375</v>
      </c>
      <c r="D51" s="1" t="s">
        <v>4391</v>
      </c>
      <c r="E51" s="1">
        <v>31.01</v>
      </c>
      <c r="F51" s="1">
        <v>49.68</v>
      </c>
    </row>
    <row r="52" spans="1:6" x14ac:dyDescent="0.2">
      <c r="A52" s="1" t="s">
        <v>92</v>
      </c>
      <c r="B52" s="1" t="s">
        <v>4393</v>
      </c>
      <c r="C52" s="1" t="s">
        <v>4375</v>
      </c>
      <c r="D52" s="1" t="s">
        <v>4391</v>
      </c>
      <c r="E52" s="1">
        <v>357.49</v>
      </c>
      <c r="F52" s="1">
        <v>769.69</v>
      </c>
    </row>
    <row r="53" spans="1:6" x14ac:dyDescent="0.2">
      <c r="A53" s="1" t="s">
        <v>19</v>
      </c>
      <c r="B53" s="1" t="s">
        <v>4394</v>
      </c>
      <c r="C53" s="1" t="s">
        <v>4375</v>
      </c>
      <c r="D53" s="1" t="s">
        <v>4391</v>
      </c>
      <c r="E53" s="1">
        <v>685.08</v>
      </c>
      <c r="F53" s="1">
        <v>921.01</v>
      </c>
    </row>
  </sheetData>
  <pageMargins left="0.75" right="0.75" top="1" bottom="1" header="0.5" footer="0.5"/>
  <pageSetup paperSize="9" orientation="portrait" horizontalDpi="0" verticalDpi="0"/>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E13"/>
  <sheetViews>
    <sheetView showGridLines="0" workbookViewId="0">
      <pane ySplit="1" topLeftCell="A2" activePane="bottomLeft" state="frozen"/>
      <selection activeCell="I95" sqref="I95"/>
      <selection pane="bottomLeft" activeCell="A2" sqref="A2:A13"/>
    </sheetView>
  </sheetViews>
  <sheetFormatPr baseColWidth="10" defaultColWidth="8.83203125" defaultRowHeight="15" x14ac:dyDescent="0.2"/>
  <cols>
    <col min="1" max="1" width="14" customWidth="1"/>
    <col min="2" max="2" width="17.1640625" customWidth="1"/>
    <col min="3" max="5" width="12" customWidth="1"/>
  </cols>
  <sheetData>
    <row r="1" spans="1:5" x14ac:dyDescent="0.2">
      <c r="A1" s="2" t="s">
        <v>9</v>
      </c>
      <c r="B1" s="2" t="s">
        <v>4395</v>
      </c>
      <c r="C1" s="2" t="s">
        <v>8</v>
      </c>
      <c r="D1" s="2" t="s">
        <v>4396</v>
      </c>
      <c r="E1" s="2" t="s">
        <v>4397</v>
      </c>
    </row>
    <row r="2" spans="1:5" x14ac:dyDescent="0.2">
      <c r="A2" s="1" t="s">
        <v>32</v>
      </c>
      <c r="B2" s="1" t="s">
        <v>4398</v>
      </c>
      <c r="C2" s="1" t="s">
        <v>31</v>
      </c>
      <c r="D2" s="3">
        <v>44227</v>
      </c>
      <c r="E2" s="1" t="s">
        <v>4399</v>
      </c>
    </row>
    <row r="3" spans="1:5" x14ac:dyDescent="0.2">
      <c r="A3" s="1" t="s">
        <v>15</v>
      </c>
      <c r="B3" s="1" t="s">
        <v>4400</v>
      </c>
      <c r="C3" s="1" t="s">
        <v>14</v>
      </c>
      <c r="D3" s="3">
        <v>43672</v>
      </c>
      <c r="E3" s="1" t="s">
        <v>4399</v>
      </c>
    </row>
    <row r="4" spans="1:5" x14ac:dyDescent="0.2">
      <c r="A4" s="1" t="s">
        <v>170</v>
      </c>
      <c r="B4" s="1" t="s">
        <v>4292</v>
      </c>
      <c r="C4" s="1" t="s">
        <v>21</v>
      </c>
      <c r="D4" s="3">
        <v>43457</v>
      </c>
      <c r="E4" s="1" t="s">
        <v>4399</v>
      </c>
    </row>
    <row r="5" spans="1:5" x14ac:dyDescent="0.2">
      <c r="A5" s="1" t="s">
        <v>58</v>
      </c>
      <c r="B5" s="1" t="s">
        <v>4233</v>
      </c>
      <c r="C5" s="1" t="s">
        <v>47</v>
      </c>
      <c r="D5" s="3">
        <v>43231</v>
      </c>
      <c r="E5" s="1" t="s">
        <v>4399</v>
      </c>
    </row>
    <row r="6" spans="1:5" x14ac:dyDescent="0.2">
      <c r="A6" s="1" t="s">
        <v>43</v>
      </c>
      <c r="B6" s="1" t="s">
        <v>4401</v>
      </c>
      <c r="C6" s="1" t="s">
        <v>31</v>
      </c>
      <c r="D6" s="3">
        <v>43996</v>
      </c>
      <c r="E6" s="1" t="s">
        <v>4402</v>
      </c>
    </row>
    <row r="7" spans="1:5" x14ac:dyDescent="0.2">
      <c r="A7" s="1" t="s">
        <v>93</v>
      </c>
      <c r="B7" s="1" t="s">
        <v>4403</v>
      </c>
      <c r="C7" s="1" t="s">
        <v>14</v>
      </c>
      <c r="D7" s="3">
        <v>45566</v>
      </c>
      <c r="E7" s="1" t="s">
        <v>4402</v>
      </c>
    </row>
    <row r="8" spans="1:5" x14ac:dyDescent="0.2">
      <c r="A8" s="1" t="s">
        <v>22</v>
      </c>
      <c r="B8" s="1" t="s">
        <v>4404</v>
      </c>
      <c r="C8" s="1" t="s">
        <v>21</v>
      </c>
      <c r="D8" s="3">
        <v>43915</v>
      </c>
      <c r="E8" s="1" t="s">
        <v>4402</v>
      </c>
    </row>
    <row r="9" spans="1:5" x14ac:dyDescent="0.2">
      <c r="A9" s="1" t="s">
        <v>75</v>
      </c>
      <c r="B9" s="1" t="s">
        <v>4405</v>
      </c>
      <c r="C9" s="1" t="s">
        <v>47</v>
      </c>
      <c r="D9" s="3">
        <v>44003</v>
      </c>
      <c r="E9" s="1" t="s">
        <v>4402</v>
      </c>
    </row>
    <row r="10" spans="1:5" x14ac:dyDescent="0.2">
      <c r="A10" s="1" t="s">
        <v>52</v>
      </c>
      <c r="B10" s="1" t="s">
        <v>4406</v>
      </c>
      <c r="C10" s="1" t="s">
        <v>31</v>
      </c>
      <c r="D10" s="3">
        <v>44240</v>
      </c>
      <c r="E10" s="1" t="s">
        <v>4402</v>
      </c>
    </row>
    <row r="11" spans="1:5" x14ac:dyDescent="0.2">
      <c r="A11" s="1" t="s">
        <v>82</v>
      </c>
      <c r="B11" s="1" t="s">
        <v>4407</v>
      </c>
      <c r="C11" s="1" t="s">
        <v>14</v>
      </c>
      <c r="D11" s="3">
        <v>44832</v>
      </c>
      <c r="E11" s="1" t="s">
        <v>4402</v>
      </c>
    </row>
    <row r="12" spans="1:5" x14ac:dyDescent="0.2">
      <c r="A12" s="1" t="s">
        <v>97</v>
      </c>
      <c r="B12" s="1" t="s">
        <v>4308</v>
      </c>
      <c r="C12" s="1" t="s">
        <v>21</v>
      </c>
      <c r="D12" s="3">
        <v>43737</v>
      </c>
      <c r="E12" s="1" t="s">
        <v>4402</v>
      </c>
    </row>
    <row r="13" spans="1:5" x14ac:dyDescent="0.2">
      <c r="A13" s="1" t="s">
        <v>48</v>
      </c>
      <c r="B13" s="1" t="s">
        <v>4408</v>
      </c>
      <c r="C13" s="1" t="s">
        <v>47</v>
      </c>
      <c r="D13" s="3">
        <v>43519</v>
      </c>
      <c r="E13" s="1" t="s">
        <v>4402</v>
      </c>
    </row>
  </sheetData>
  <pageMargins left="0.75" right="0.75" top="1" bottom="1" header="0.5" footer="0.5"/>
  <pageSetup paperSize="9"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B181"/>
  <sheetViews>
    <sheetView showGridLines="0" workbookViewId="0">
      <pane ySplit="1" topLeftCell="A140" activePane="bottomLeft" state="frozen"/>
      <selection activeCell="I95" sqref="I95"/>
      <selection pane="bottomLeft" activeCell="I95" sqref="I95"/>
    </sheetView>
  </sheetViews>
  <sheetFormatPr baseColWidth="10" defaultColWidth="8.83203125" defaultRowHeight="15" x14ac:dyDescent="0.2"/>
  <cols>
    <col min="1" max="1" width="12" customWidth="1"/>
    <col min="2" max="2" width="16.1640625" customWidth="1"/>
  </cols>
  <sheetData>
    <row r="1" spans="1:2" x14ac:dyDescent="0.2">
      <c r="A1" s="2" t="s">
        <v>0</v>
      </c>
      <c r="B1" s="2" t="s">
        <v>4409</v>
      </c>
    </row>
    <row r="2" spans="1:2" x14ac:dyDescent="0.2">
      <c r="A2" s="1" t="s">
        <v>3710</v>
      </c>
      <c r="B2" s="1" t="s">
        <v>4410</v>
      </c>
    </row>
    <row r="3" spans="1:2" x14ac:dyDescent="0.2">
      <c r="A3" s="1" t="s">
        <v>2652</v>
      </c>
      <c r="B3" s="1" t="s">
        <v>4411</v>
      </c>
    </row>
    <row r="4" spans="1:2" x14ac:dyDescent="0.2">
      <c r="A4" s="1" t="s">
        <v>1594</v>
      </c>
      <c r="B4" s="1" t="s">
        <v>4410</v>
      </c>
    </row>
    <row r="5" spans="1:2" x14ac:dyDescent="0.2">
      <c r="A5" s="1" t="s">
        <v>3282</v>
      </c>
      <c r="B5" s="1" t="s">
        <v>4412</v>
      </c>
    </row>
    <row r="6" spans="1:2" x14ac:dyDescent="0.2">
      <c r="A6" s="1" t="s">
        <v>3145</v>
      </c>
      <c r="B6" s="1" t="s">
        <v>4413</v>
      </c>
    </row>
    <row r="7" spans="1:2" x14ac:dyDescent="0.2">
      <c r="A7" s="1" t="s">
        <v>1515</v>
      </c>
      <c r="B7" s="1" t="s">
        <v>4414</v>
      </c>
    </row>
    <row r="8" spans="1:2" x14ac:dyDescent="0.2">
      <c r="A8" s="1" t="s">
        <v>1971</v>
      </c>
      <c r="B8" s="1" t="s">
        <v>4413</v>
      </c>
    </row>
    <row r="9" spans="1:2" x14ac:dyDescent="0.2">
      <c r="A9" s="1" t="s">
        <v>3907</v>
      </c>
      <c r="B9" s="1" t="s">
        <v>4412</v>
      </c>
    </row>
    <row r="10" spans="1:2" x14ac:dyDescent="0.2">
      <c r="A10" s="1" t="s">
        <v>4071</v>
      </c>
      <c r="B10" s="1" t="s">
        <v>4414</v>
      </c>
    </row>
    <row r="11" spans="1:2" x14ac:dyDescent="0.2">
      <c r="A11" s="1" t="s">
        <v>2349</v>
      </c>
      <c r="B11" s="1" t="s">
        <v>4411</v>
      </c>
    </row>
    <row r="12" spans="1:2" x14ac:dyDescent="0.2">
      <c r="A12" s="1" t="s">
        <v>3709</v>
      </c>
      <c r="B12" s="1" t="s">
        <v>4414</v>
      </c>
    </row>
    <row r="13" spans="1:2" x14ac:dyDescent="0.2">
      <c r="A13" s="1" t="s">
        <v>2117</v>
      </c>
      <c r="B13" s="1" t="s">
        <v>4412</v>
      </c>
    </row>
    <row r="14" spans="1:2" x14ac:dyDescent="0.2">
      <c r="A14" s="1" t="s">
        <v>961</v>
      </c>
      <c r="B14" s="1" t="s">
        <v>4413</v>
      </c>
    </row>
    <row r="15" spans="1:2" x14ac:dyDescent="0.2">
      <c r="A15" s="1" t="s">
        <v>3854</v>
      </c>
      <c r="B15" s="1" t="s">
        <v>4412</v>
      </c>
    </row>
    <row r="16" spans="1:2" x14ac:dyDescent="0.2">
      <c r="A16" s="1" t="s">
        <v>1553</v>
      </c>
      <c r="B16" s="1" t="s">
        <v>4410</v>
      </c>
    </row>
    <row r="17" spans="1:2" x14ac:dyDescent="0.2">
      <c r="A17" s="1" t="s">
        <v>3361</v>
      </c>
      <c r="B17" s="1" t="s">
        <v>4410</v>
      </c>
    </row>
    <row r="18" spans="1:2" x14ac:dyDescent="0.2">
      <c r="A18" s="1" t="s">
        <v>661</v>
      </c>
      <c r="B18" s="1" t="s">
        <v>4413</v>
      </c>
    </row>
    <row r="19" spans="1:2" x14ac:dyDescent="0.2">
      <c r="A19" s="1" t="s">
        <v>3126</v>
      </c>
      <c r="B19" s="1" t="s">
        <v>4414</v>
      </c>
    </row>
    <row r="20" spans="1:2" x14ac:dyDescent="0.2">
      <c r="A20" s="1" t="s">
        <v>3953</v>
      </c>
      <c r="B20" s="1" t="s">
        <v>4410</v>
      </c>
    </row>
    <row r="21" spans="1:2" x14ac:dyDescent="0.2">
      <c r="A21" s="1" t="s">
        <v>3124</v>
      </c>
      <c r="B21" s="1" t="s">
        <v>4414</v>
      </c>
    </row>
    <row r="22" spans="1:2" x14ac:dyDescent="0.2">
      <c r="A22" s="1" t="s">
        <v>2465</v>
      </c>
      <c r="B22" s="1" t="s">
        <v>4414</v>
      </c>
    </row>
    <row r="23" spans="1:2" x14ac:dyDescent="0.2">
      <c r="A23" s="1" t="s">
        <v>3637</v>
      </c>
      <c r="B23" s="1" t="s">
        <v>4411</v>
      </c>
    </row>
    <row r="24" spans="1:2" x14ac:dyDescent="0.2">
      <c r="A24" s="1" t="s">
        <v>2646</v>
      </c>
      <c r="B24" s="1" t="s">
        <v>4414</v>
      </c>
    </row>
    <row r="25" spans="1:2" x14ac:dyDescent="0.2">
      <c r="A25" s="1" t="s">
        <v>2411</v>
      </c>
      <c r="B25" s="1" t="s">
        <v>4410</v>
      </c>
    </row>
    <row r="26" spans="1:2" x14ac:dyDescent="0.2">
      <c r="A26" s="1" t="s">
        <v>1160</v>
      </c>
      <c r="B26" s="1" t="s">
        <v>4410</v>
      </c>
    </row>
    <row r="27" spans="1:2" x14ac:dyDescent="0.2">
      <c r="A27" s="1" t="s">
        <v>4202</v>
      </c>
      <c r="B27" s="1" t="s">
        <v>4414</v>
      </c>
    </row>
    <row r="28" spans="1:2" x14ac:dyDescent="0.2">
      <c r="A28" s="1" t="s">
        <v>1100</v>
      </c>
      <c r="B28" s="1" t="s">
        <v>4411</v>
      </c>
    </row>
    <row r="29" spans="1:2" x14ac:dyDescent="0.2">
      <c r="A29" s="1" t="s">
        <v>2738</v>
      </c>
      <c r="B29" s="1" t="s">
        <v>4414</v>
      </c>
    </row>
    <row r="30" spans="1:2" x14ac:dyDescent="0.2">
      <c r="A30" s="1" t="s">
        <v>1597</v>
      </c>
      <c r="B30" s="1" t="s">
        <v>4412</v>
      </c>
    </row>
    <row r="31" spans="1:2" x14ac:dyDescent="0.2">
      <c r="A31" s="1" t="s">
        <v>2044</v>
      </c>
      <c r="B31" s="1" t="s">
        <v>4414</v>
      </c>
    </row>
    <row r="32" spans="1:2" x14ac:dyDescent="0.2">
      <c r="A32" s="1" t="s">
        <v>1479</v>
      </c>
      <c r="B32" s="1" t="s">
        <v>4413</v>
      </c>
    </row>
    <row r="33" spans="1:2" x14ac:dyDescent="0.2">
      <c r="A33" s="1" t="s">
        <v>1526</v>
      </c>
      <c r="B33" s="1" t="s">
        <v>4411</v>
      </c>
    </row>
    <row r="34" spans="1:2" x14ac:dyDescent="0.2">
      <c r="A34" s="1" t="s">
        <v>1933</v>
      </c>
      <c r="B34" s="1" t="s">
        <v>4410</v>
      </c>
    </row>
    <row r="35" spans="1:2" x14ac:dyDescent="0.2">
      <c r="A35" s="1" t="s">
        <v>66</v>
      </c>
      <c r="B35" s="1" t="s">
        <v>4412</v>
      </c>
    </row>
    <row r="36" spans="1:2" x14ac:dyDescent="0.2">
      <c r="A36" s="1" t="s">
        <v>2338</v>
      </c>
      <c r="B36" s="1" t="s">
        <v>4410</v>
      </c>
    </row>
    <row r="37" spans="1:2" x14ac:dyDescent="0.2">
      <c r="A37" s="1" t="s">
        <v>3490</v>
      </c>
      <c r="B37" s="1" t="s">
        <v>4411</v>
      </c>
    </row>
    <row r="38" spans="1:2" x14ac:dyDescent="0.2">
      <c r="A38" s="1" t="s">
        <v>1112</v>
      </c>
      <c r="B38" s="1" t="s">
        <v>4414</v>
      </c>
    </row>
    <row r="39" spans="1:2" x14ac:dyDescent="0.2">
      <c r="A39" s="1" t="s">
        <v>533</v>
      </c>
      <c r="B39" s="1" t="s">
        <v>4411</v>
      </c>
    </row>
    <row r="40" spans="1:2" x14ac:dyDescent="0.2">
      <c r="A40" s="1" t="s">
        <v>813</v>
      </c>
      <c r="B40" s="1" t="s">
        <v>4410</v>
      </c>
    </row>
    <row r="41" spans="1:2" x14ac:dyDescent="0.2">
      <c r="A41" s="1" t="s">
        <v>2440</v>
      </c>
      <c r="B41" s="1" t="s">
        <v>4414</v>
      </c>
    </row>
    <row r="42" spans="1:2" x14ac:dyDescent="0.2">
      <c r="A42" s="1" t="s">
        <v>2502</v>
      </c>
      <c r="B42" s="1" t="s">
        <v>4413</v>
      </c>
    </row>
    <row r="43" spans="1:2" x14ac:dyDescent="0.2">
      <c r="A43" s="1" t="s">
        <v>1313</v>
      </c>
      <c r="B43" s="1" t="s">
        <v>4410</v>
      </c>
    </row>
    <row r="44" spans="1:2" x14ac:dyDescent="0.2">
      <c r="A44" s="1" t="s">
        <v>1582</v>
      </c>
      <c r="B44" s="1" t="s">
        <v>4414</v>
      </c>
    </row>
    <row r="45" spans="1:2" x14ac:dyDescent="0.2">
      <c r="A45" s="1" t="s">
        <v>1712</v>
      </c>
      <c r="B45" s="1" t="s">
        <v>4410</v>
      </c>
    </row>
    <row r="46" spans="1:2" x14ac:dyDescent="0.2">
      <c r="A46" s="1" t="s">
        <v>4161</v>
      </c>
      <c r="B46" s="1" t="s">
        <v>4413</v>
      </c>
    </row>
    <row r="47" spans="1:2" x14ac:dyDescent="0.2">
      <c r="A47" s="1" t="s">
        <v>551</v>
      </c>
      <c r="B47" s="1" t="s">
        <v>4414</v>
      </c>
    </row>
    <row r="48" spans="1:2" x14ac:dyDescent="0.2">
      <c r="A48" s="1" t="s">
        <v>882</v>
      </c>
      <c r="B48" s="1" t="s">
        <v>4410</v>
      </c>
    </row>
    <row r="49" spans="1:2" x14ac:dyDescent="0.2">
      <c r="A49" s="1" t="s">
        <v>1669</v>
      </c>
      <c r="B49" s="1" t="s">
        <v>4413</v>
      </c>
    </row>
    <row r="50" spans="1:2" x14ac:dyDescent="0.2">
      <c r="A50" s="1" t="s">
        <v>3770</v>
      </c>
      <c r="B50" s="1" t="s">
        <v>4411</v>
      </c>
    </row>
    <row r="51" spans="1:2" x14ac:dyDescent="0.2">
      <c r="A51" s="1" t="s">
        <v>974</v>
      </c>
      <c r="B51" s="1" t="s">
        <v>4410</v>
      </c>
    </row>
    <row r="52" spans="1:2" x14ac:dyDescent="0.2">
      <c r="A52" s="1" t="s">
        <v>744</v>
      </c>
      <c r="B52" s="1" t="s">
        <v>4410</v>
      </c>
    </row>
    <row r="53" spans="1:2" x14ac:dyDescent="0.2">
      <c r="A53" s="1" t="s">
        <v>2255</v>
      </c>
      <c r="B53" s="1" t="s">
        <v>4410</v>
      </c>
    </row>
    <row r="54" spans="1:2" x14ac:dyDescent="0.2">
      <c r="A54" s="1" t="s">
        <v>2379</v>
      </c>
      <c r="B54" s="1" t="s">
        <v>4412</v>
      </c>
    </row>
    <row r="55" spans="1:2" x14ac:dyDescent="0.2">
      <c r="A55" s="1" t="s">
        <v>3765</v>
      </c>
      <c r="B55" s="1" t="s">
        <v>4413</v>
      </c>
    </row>
    <row r="56" spans="1:2" x14ac:dyDescent="0.2">
      <c r="A56" s="1" t="s">
        <v>1321</v>
      </c>
      <c r="B56" s="1" t="s">
        <v>4410</v>
      </c>
    </row>
    <row r="57" spans="1:2" x14ac:dyDescent="0.2">
      <c r="A57" s="1" t="s">
        <v>1632</v>
      </c>
      <c r="B57" s="1" t="s">
        <v>4412</v>
      </c>
    </row>
    <row r="58" spans="1:2" x14ac:dyDescent="0.2">
      <c r="A58" s="1" t="s">
        <v>3762</v>
      </c>
      <c r="B58" s="1" t="s">
        <v>4412</v>
      </c>
    </row>
    <row r="59" spans="1:2" x14ac:dyDescent="0.2">
      <c r="A59" s="1" t="s">
        <v>2101</v>
      </c>
      <c r="B59" s="1" t="s">
        <v>4410</v>
      </c>
    </row>
    <row r="60" spans="1:2" x14ac:dyDescent="0.2">
      <c r="A60" s="1" t="s">
        <v>1214</v>
      </c>
      <c r="B60" s="1" t="s">
        <v>4414</v>
      </c>
    </row>
    <row r="61" spans="1:2" x14ac:dyDescent="0.2">
      <c r="A61" s="1" t="s">
        <v>2460</v>
      </c>
      <c r="B61" s="1" t="s">
        <v>4410</v>
      </c>
    </row>
    <row r="62" spans="1:2" x14ac:dyDescent="0.2">
      <c r="A62" s="1" t="s">
        <v>1410</v>
      </c>
      <c r="B62" s="1" t="s">
        <v>4410</v>
      </c>
    </row>
    <row r="63" spans="1:2" x14ac:dyDescent="0.2">
      <c r="A63" s="1" t="s">
        <v>2391</v>
      </c>
      <c r="B63" s="1" t="s">
        <v>4413</v>
      </c>
    </row>
    <row r="64" spans="1:2" x14ac:dyDescent="0.2">
      <c r="A64" s="1" t="s">
        <v>1187</v>
      </c>
      <c r="B64" s="1" t="s">
        <v>4410</v>
      </c>
    </row>
    <row r="65" spans="1:2" x14ac:dyDescent="0.2">
      <c r="A65" s="1" t="s">
        <v>3010</v>
      </c>
      <c r="B65" s="1" t="s">
        <v>4412</v>
      </c>
    </row>
    <row r="66" spans="1:2" x14ac:dyDescent="0.2">
      <c r="A66" s="1" t="s">
        <v>3142</v>
      </c>
      <c r="B66" s="1" t="s">
        <v>4414</v>
      </c>
    </row>
    <row r="67" spans="1:2" x14ac:dyDescent="0.2">
      <c r="A67" s="1" t="s">
        <v>2481</v>
      </c>
      <c r="B67" s="1" t="s">
        <v>4412</v>
      </c>
    </row>
    <row r="68" spans="1:2" x14ac:dyDescent="0.2">
      <c r="A68" s="1" t="s">
        <v>1243</v>
      </c>
      <c r="B68" s="1" t="s">
        <v>4411</v>
      </c>
    </row>
    <row r="69" spans="1:2" x14ac:dyDescent="0.2">
      <c r="A69" s="1" t="s">
        <v>1437</v>
      </c>
      <c r="B69" s="1" t="s">
        <v>4411</v>
      </c>
    </row>
    <row r="70" spans="1:2" x14ac:dyDescent="0.2">
      <c r="A70" s="1" t="s">
        <v>1316</v>
      </c>
      <c r="B70" s="1" t="s">
        <v>4411</v>
      </c>
    </row>
    <row r="71" spans="1:2" x14ac:dyDescent="0.2">
      <c r="A71" s="1" t="s">
        <v>2204</v>
      </c>
      <c r="B71" s="1" t="s">
        <v>4414</v>
      </c>
    </row>
    <row r="72" spans="1:2" x14ac:dyDescent="0.2">
      <c r="A72" s="1" t="s">
        <v>2675</v>
      </c>
      <c r="B72" s="1" t="s">
        <v>4411</v>
      </c>
    </row>
    <row r="73" spans="1:2" x14ac:dyDescent="0.2">
      <c r="A73" s="1" t="s">
        <v>360</v>
      </c>
      <c r="B73" s="1" t="s">
        <v>4412</v>
      </c>
    </row>
    <row r="74" spans="1:2" x14ac:dyDescent="0.2">
      <c r="A74" s="1" t="s">
        <v>1784</v>
      </c>
      <c r="B74" s="1" t="s">
        <v>4412</v>
      </c>
    </row>
    <row r="75" spans="1:2" x14ac:dyDescent="0.2">
      <c r="A75" s="1" t="s">
        <v>1742</v>
      </c>
      <c r="B75" s="1" t="s">
        <v>4410</v>
      </c>
    </row>
    <row r="76" spans="1:2" x14ac:dyDescent="0.2">
      <c r="A76" s="1" t="s">
        <v>1688</v>
      </c>
      <c r="B76" s="1" t="s">
        <v>4412</v>
      </c>
    </row>
    <row r="77" spans="1:2" x14ac:dyDescent="0.2">
      <c r="A77" s="1" t="s">
        <v>2202</v>
      </c>
      <c r="B77" s="1" t="s">
        <v>4410</v>
      </c>
    </row>
    <row r="78" spans="1:2" x14ac:dyDescent="0.2">
      <c r="A78" s="1" t="s">
        <v>2198</v>
      </c>
      <c r="B78" s="1" t="s">
        <v>4411</v>
      </c>
    </row>
    <row r="79" spans="1:2" x14ac:dyDescent="0.2">
      <c r="A79" s="1" t="s">
        <v>3884</v>
      </c>
      <c r="B79" s="1" t="s">
        <v>4414</v>
      </c>
    </row>
    <row r="80" spans="1:2" x14ac:dyDescent="0.2">
      <c r="A80" s="1" t="s">
        <v>887</v>
      </c>
      <c r="B80" s="1" t="s">
        <v>4410</v>
      </c>
    </row>
    <row r="81" spans="1:2" x14ac:dyDescent="0.2">
      <c r="A81" s="1" t="s">
        <v>3984</v>
      </c>
      <c r="B81" s="1" t="s">
        <v>4413</v>
      </c>
    </row>
    <row r="82" spans="1:2" x14ac:dyDescent="0.2">
      <c r="A82" s="1" t="s">
        <v>3594</v>
      </c>
      <c r="B82" s="1" t="s">
        <v>4411</v>
      </c>
    </row>
    <row r="83" spans="1:2" x14ac:dyDescent="0.2">
      <c r="A83" s="1" t="s">
        <v>1907</v>
      </c>
      <c r="B83" s="1" t="s">
        <v>4411</v>
      </c>
    </row>
    <row r="84" spans="1:2" x14ac:dyDescent="0.2">
      <c r="A84" s="1" t="s">
        <v>1365</v>
      </c>
      <c r="B84" s="1" t="s">
        <v>4413</v>
      </c>
    </row>
    <row r="85" spans="1:2" x14ac:dyDescent="0.2">
      <c r="A85" s="1" t="s">
        <v>1715</v>
      </c>
      <c r="B85" s="1" t="s">
        <v>4412</v>
      </c>
    </row>
    <row r="86" spans="1:2" x14ac:dyDescent="0.2">
      <c r="A86" s="1" t="s">
        <v>1820</v>
      </c>
      <c r="B86" s="1" t="s">
        <v>4413</v>
      </c>
    </row>
    <row r="87" spans="1:2" x14ac:dyDescent="0.2">
      <c r="A87" s="1" t="s">
        <v>1056</v>
      </c>
      <c r="B87" s="1" t="s">
        <v>4410</v>
      </c>
    </row>
    <row r="88" spans="1:2" x14ac:dyDescent="0.2">
      <c r="A88" s="1" t="s">
        <v>698</v>
      </c>
      <c r="B88" s="1" t="s">
        <v>4414</v>
      </c>
    </row>
    <row r="89" spans="1:2" x14ac:dyDescent="0.2">
      <c r="A89" s="1" t="s">
        <v>819</v>
      </c>
      <c r="B89" s="1" t="s">
        <v>4411</v>
      </c>
    </row>
    <row r="90" spans="1:2" x14ac:dyDescent="0.2">
      <c r="A90" s="1" t="s">
        <v>2709</v>
      </c>
      <c r="B90" s="1" t="s">
        <v>4414</v>
      </c>
    </row>
    <row r="91" spans="1:2" x14ac:dyDescent="0.2">
      <c r="A91" s="1" t="s">
        <v>2079</v>
      </c>
      <c r="B91" s="1" t="s">
        <v>4414</v>
      </c>
    </row>
    <row r="92" spans="1:2" x14ac:dyDescent="0.2">
      <c r="A92" s="1" t="s">
        <v>1684</v>
      </c>
      <c r="B92" s="1" t="s">
        <v>4411</v>
      </c>
    </row>
    <row r="93" spans="1:2" x14ac:dyDescent="0.2">
      <c r="A93" s="1" t="s">
        <v>3238</v>
      </c>
      <c r="B93" s="1" t="s">
        <v>4411</v>
      </c>
    </row>
    <row r="94" spans="1:2" x14ac:dyDescent="0.2">
      <c r="A94" s="1" t="s">
        <v>1683</v>
      </c>
      <c r="B94" s="1" t="s">
        <v>4414</v>
      </c>
    </row>
    <row r="95" spans="1:2" x14ac:dyDescent="0.2">
      <c r="A95" s="1" t="s">
        <v>1838</v>
      </c>
      <c r="B95" s="1" t="s">
        <v>4411</v>
      </c>
    </row>
    <row r="96" spans="1:2" x14ac:dyDescent="0.2">
      <c r="A96" s="1" t="s">
        <v>3196</v>
      </c>
      <c r="B96" s="1" t="s">
        <v>4413</v>
      </c>
    </row>
    <row r="97" spans="1:2" x14ac:dyDescent="0.2">
      <c r="A97" s="1" t="s">
        <v>2039</v>
      </c>
      <c r="B97" s="1" t="s">
        <v>4412</v>
      </c>
    </row>
    <row r="98" spans="1:2" x14ac:dyDescent="0.2">
      <c r="A98" s="1" t="s">
        <v>2766</v>
      </c>
      <c r="B98" s="1" t="s">
        <v>4410</v>
      </c>
    </row>
    <row r="99" spans="1:2" x14ac:dyDescent="0.2">
      <c r="A99" s="1" t="s">
        <v>3542</v>
      </c>
      <c r="B99" s="1" t="s">
        <v>4410</v>
      </c>
    </row>
    <row r="100" spans="1:2" x14ac:dyDescent="0.2">
      <c r="A100" s="1" t="s">
        <v>1813</v>
      </c>
      <c r="B100" s="1" t="s">
        <v>4410</v>
      </c>
    </row>
    <row r="101" spans="1:2" x14ac:dyDescent="0.2">
      <c r="A101" s="1" t="s">
        <v>1162</v>
      </c>
      <c r="B101" s="1" t="s">
        <v>4413</v>
      </c>
    </row>
    <row r="102" spans="1:2" x14ac:dyDescent="0.2">
      <c r="A102" s="1" t="s">
        <v>4097</v>
      </c>
      <c r="B102" s="1" t="s">
        <v>4410</v>
      </c>
    </row>
    <row r="103" spans="1:2" x14ac:dyDescent="0.2">
      <c r="A103" s="1" t="s">
        <v>680</v>
      </c>
      <c r="B103" s="1" t="s">
        <v>4413</v>
      </c>
    </row>
    <row r="104" spans="1:2" x14ac:dyDescent="0.2">
      <c r="A104" s="1" t="s">
        <v>3495</v>
      </c>
      <c r="B104" s="1" t="s">
        <v>4413</v>
      </c>
    </row>
    <row r="105" spans="1:2" x14ac:dyDescent="0.2">
      <c r="A105" s="1" t="s">
        <v>3132</v>
      </c>
      <c r="B105" s="1" t="s">
        <v>4412</v>
      </c>
    </row>
    <row r="106" spans="1:2" x14ac:dyDescent="0.2">
      <c r="A106" s="1" t="s">
        <v>3026</v>
      </c>
      <c r="B106" s="1" t="s">
        <v>4413</v>
      </c>
    </row>
    <row r="107" spans="1:2" x14ac:dyDescent="0.2">
      <c r="A107" s="1" t="s">
        <v>3891</v>
      </c>
      <c r="B107" s="1" t="s">
        <v>4414</v>
      </c>
    </row>
    <row r="108" spans="1:2" x14ac:dyDescent="0.2">
      <c r="A108" s="1" t="s">
        <v>1869</v>
      </c>
      <c r="B108" s="1" t="s">
        <v>4410</v>
      </c>
    </row>
    <row r="109" spans="1:2" x14ac:dyDescent="0.2">
      <c r="A109" s="1" t="s">
        <v>1231</v>
      </c>
      <c r="B109" s="1" t="s">
        <v>4414</v>
      </c>
    </row>
    <row r="110" spans="1:2" x14ac:dyDescent="0.2">
      <c r="A110" s="1" t="s">
        <v>3465</v>
      </c>
      <c r="B110" s="1" t="s">
        <v>4412</v>
      </c>
    </row>
    <row r="111" spans="1:2" x14ac:dyDescent="0.2">
      <c r="A111" s="1" t="s">
        <v>4110</v>
      </c>
      <c r="B111" s="1" t="s">
        <v>4414</v>
      </c>
    </row>
    <row r="112" spans="1:2" x14ac:dyDescent="0.2">
      <c r="A112" s="1" t="s">
        <v>1873</v>
      </c>
      <c r="B112" s="1" t="s">
        <v>4412</v>
      </c>
    </row>
    <row r="113" spans="1:2" x14ac:dyDescent="0.2">
      <c r="A113" s="1" t="s">
        <v>2275</v>
      </c>
      <c r="B113" s="1" t="s">
        <v>4412</v>
      </c>
    </row>
    <row r="114" spans="1:2" x14ac:dyDescent="0.2">
      <c r="A114" s="1" t="s">
        <v>1541</v>
      </c>
      <c r="B114" s="1" t="s">
        <v>4411</v>
      </c>
    </row>
    <row r="115" spans="1:2" x14ac:dyDescent="0.2">
      <c r="A115" s="1" t="s">
        <v>2899</v>
      </c>
      <c r="B115" s="1" t="s">
        <v>4414</v>
      </c>
    </row>
    <row r="116" spans="1:2" x14ac:dyDescent="0.2">
      <c r="A116" s="1" t="s">
        <v>841</v>
      </c>
      <c r="B116" s="1" t="s">
        <v>4410</v>
      </c>
    </row>
    <row r="117" spans="1:2" x14ac:dyDescent="0.2">
      <c r="A117" s="1" t="s">
        <v>2218</v>
      </c>
      <c r="B117" s="1" t="s">
        <v>4413</v>
      </c>
    </row>
    <row r="118" spans="1:2" x14ac:dyDescent="0.2">
      <c r="A118" s="1" t="s">
        <v>646</v>
      </c>
      <c r="B118" s="1" t="s">
        <v>4411</v>
      </c>
    </row>
    <row r="119" spans="1:2" x14ac:dyDescent="0.2">
      <c r="A119" s="1" t="s">
        <v>1129</v>
      </c>
      <c r="B119" s="1" t="s">
        <v>4413</v>
      </c>
    </row>
    <row r="120" spans="1:2" x14ac:dyDescent="0.2">
      <c r="A120" s="1" t="s">
        <v>3459</v>
      </c>
      <c r="B120" s="1" t="s">
        <v>4412</v>
      </c>
    </row>
    <row r="121" spans="1:2" x14ac:dyDescent="0.2">
      <c r="A121" s="1" t="s">
        <v>850</v>
      </c>
      <c r="B121" s="1" t="s">
        <v>4411</v>
      </c>
    </row>
    <row r="122" spans="1:2" x14ac:dyDescent="0.2">
      <c r="A122" s="1" t="s">
        <v>919</v>
      </c>
      <c r="B122" s="1" t="s">
        <v>4413</v>
      </c>
    </row>
    <row r="123" spans="1:2" x14ac:dyDescent="0.2">
      <c r="A123" s="1" t="s">
        <v>2423</v>
      </c>
      <c r="B123" s="1" t="s">
        <v>4411</v>
      </c>
    </row>
    <row r="124" spans="1:2" x14ac:dyDescent="0.2">
      <c r="A124" s="1" t="s">
        <v>1727</v>
      </c>
      <c r="B124" s="1" t="s">
        <v>4411</v>
      </c>
    </row>
    <row r="125" spans="1:2" x14ac:dyDescent="0.2">
      <c r="A125" s="1" t="s">
        <v>4036</v>
      </c>
      <c r="B125" s="1" t="s">
        <v>4413</v>
      </c>
    </row>
    <row r="126" spans="1:2" x14ac:dyDescent="0.2">
      <c r="A126" s="1" t="s">
        <v>2829</v>
      </c>
      <c r="B126" s="1" t="s">
        <v>4414</v>
      </c>
    </row>
    <row r="127" spans="1:2" x14ac:dyDescent="0.2">
      <c r="A127" s="1" t="s">
        <v>3543</v>
      </c>
      <c r="B127" s="1" t="s">
        <v>4413</v>
      </c>
    </row>
    <row r="128" spans="1:2" x14ac:dyDescent="0.2">
      <c r="A128" s="1" t="s">
        <v>3398</v>
      </c>
      <c r="B128" s="1" t="s">
        <v>4414</v>
      </c>
    </row>
    <row r="129" spans="1:2" x14ac:dyDescent="0.2">
      <c r="A129" s="1" t="s">
        <v>1198</v>
      </c>
      <c r="B129" s="1" t="s">
        <v>4414</v>
      </c>
    </row>
    <row r="130" spans="1:2" x14ac:dyDescent="0.2">
      <c r="A130" s="1" t="s">
        <v>1610</v>
      </c>
      <c r="B130" s="1" t="s">
        <v>4412</v>
      </c>
    </row>
    <row r="131" spans="1:2" x14ac:dyDescent="0.2">
      <c r="A131" s="1" t="s">
        <v>3633</v>
      </c>
      <c r="B131" s="1" t="s">
        <v>4414</v>
      </c>
    </row>
    <row r="132" spans="1:2" x14ac:dyDescent="0.2">
      <c r="A132" s="1" t="s">
        <v>2014</v>
      </c>
      <c r="B132" s="1" t="s">
        <v>4411</v>
      </c>
    </row>
    <row r="133" spans="1:2" x14ac:dyDescent="0.2">
      <c r="A133" s="1" t="s">
        <v>1810</v>
      </c>
      <c r="B133" s="1" t="s">
        <v>4411</v>
      </c>
    </row>
    <row r="134" spans="1:2" x14ac:dyDescent="0.2">
      <c r="A134" s="1" t="s">
        <v>1221</v>
      </c>
      <c r="B134" s="1" t="s">
        <v>4412</v>
      </c>
    </row>
    <row r="135" spans="1:2" x14ac:dyDescent="0.2">
      <c r="A135" s="1" t="s">
        <v>3286</v>
      </c>
      <c r="B135" s="1" t="s">
        <v>4411</v>
      </c>
    </row>
    <row r="136" spans="1:2" x14ac:dyDescent="0.2">
      <c r="A136" s="1" t="s">
        <v>3330</v>
      </c>
      <c r="B136" s="1" t="s">
        <v>4412</v>
      </c>
    </row>
    <row r="137" spans="1:2" x14ac:dyDescent="0.2">
      <c r="A137" s="1" t="s">
        <v>2877</v>
      </c>
      <c r="B137" s="1" t="s">
        <v>4410</v>
      </c>
    </row>
    <row r="138" spans="1:2" x14ac:dyDescent="0.2">
      <c r="A138" s="1" t="s">
        <v>2586</v>
      </c>
      <c r="B138" s="1" t="s">
        <v>4413</v>
      </c>
    </row>
    <row r="139" spans="1:2" x14ac:dyDescent="0.2">
      <c r="A139" s="1" t="s">
        <v>1196</v>
      </c>
      <c r="B139" s="1" t="s">
        <v>4413</v>
      </c>
    </row>
    <row r="140" spans="1:2" x14ac:dyDescent="0.2">
      <c r="A140" s="1" t="s">
        <v>1619</v>
      </c>
      <c r="B140" s="1" t="s">
        <v>4414</v>
      </c>
    </row>
    <row r="141" spans="1:2" x14ac:dyDescent="0.2">
      <c r="A141" s="1" t="s">
        <v>2580</v>
      </c>
      <c r="B141" s="1" t="s">
        <v>4414</v>
      </c>
    </row>
    <row r="142" spans="1:2" x14ac:dyDescent="0.2">
      <c r="A142" s="1" t="s">
        <v>3932</v>
      </c>
      <c r="B142" s="1" t="s">
        <v>4411</v>
      </c>
    </row>
    <row r="143" spans="1:2" x14ac:dyDescent="0.2">
      <c r="A143" s="1" t="s">
        <v>1368</v>
      </c>
      <c r="B143" s="1" t="s">
        <v>4414</v>
      </c>
    </row>
    <row r="144" spans="1:2" x14ac:dyDescent="0.2">
      <c r="A144" s="1" t="s">
        <v>1991</v>
      </c>
      <c r="B144" s="1" t="s">
        <v>4411</v>
      </c>
    </row>
    <row r="145" spans="1:2" x14ac:dyDescent="0.2">
      <c r="A145" s="1" t="s">
        <v>1423</v>
      </c>
      <c r="B145" s="1" t="s">
        <v>4411</v>
      </c>
    </row>
    <row r="146" spans="1:2" x14ac:dyDescent="0.2">
      <c r="A146" s="1" t="s">
        <v>3590</v>
      </c>
      <c r="B146" s="1" t="s">
        <v>4412</v>
      </c>
    </row>
    <row r="147" spans="1:2" x14ac:dyDescent="0.2">
      <c r="A147" s="1" t="s">
        <v>3448</v>
      </c>
      <c r="B147" s="1" t="s">
        <v>4414</v>
      </c>
    </row>
    <row r="148" spans="1:2" x14ac:dyDescent="0.2">
      <c r="A148" s="1" t="s">
        <v>3433</v>
      </c>
      <c r="B148" s="1" t="s">
        <v>4414</v>
      </c>
    </row>
    <row r="149" spans="1:2" x14ac:dyDescent="0.2">
      <c r="A149" s="1" t="s">
        <v>2853</v>
      </c>
      <c r="B149" s="1" t="s">
        <v>4414</v>
      </c>
    </row>
    <row r="150" spans="1:2" x14ac:dyDescent="0.2">
      <c r="A150" s="1" t="s">
        <v>2256</v>
      </c>
      <c r="B150" s="1" t="s">
        <v>4410</v>
      </c>
    </row>
    <row r="151" spans="1:2" x14ac:dyDescent="0.2">
      <c r="A151" s="1" t="s">
        <v>4095</v>
      </c>
      <c r="B151" s="1" t="s">
        <v>4414</v>
      </c>
    </row>
    <row r="152" spans="1:2" x14ac:dyDescent="0.2">
      <c r="A152" s="1" t="s">
        <v>3561</v>
      </c>
      <c r="B152" s="1" t="s">
        <v>4413</v>
      </c>
    </row>
    <row r="153" spans="1:2" x14ac:dyDescent="0.2">
      <c r="A153" s="1" t="s">
        <v>3209</v>
      </c>
      <c r="B153" s="1" t="s">
        <v>4410</v>
      </c>
    </row>
    <row r="154" spans="1:2" x14ac:dyDescent="0.2">
      <c r="A154" s="1" t="s">
        <v>891</v>
      </c>
      <c r="B154" s="1" t="s">
        <v>4410</v>
      </c>
    </row>
    <row r="155" spans="1:2" x14ac:dyDescent="0.2">
      <c r="A155" s="1" t="s">
        <v>2182</v>
      </c>
      <c r="B155" s="1" t="s">
        <v>4413</v>
      </c>
    </row>
    <row r="156" spans="1:2" x14ac:dyDescent="0.2">
      <c r="A156" s="1" t="s">
        <v>53</v>
      </c>
      <c r="B156" s="1" t="s">
        <v>4411</v>
      </c>
    </row>
    <row r="157" spans="1:2" x14ac:dyDescent="0.2">
      <c r="A157" s="1" t="s">
        <v>561</v>
      </c>
      <c r="B157" s="1" t="s">
        <v>4412</v>
      </c>
    </row>
    <row r="158" spans="1:2" x14ac:dyDescent="0.2">
      <c r="A158" s="1" t="s">
        <v>2699</v>
      </c>
      <c r="B158" s="1" t="s">
        <v>4411</v>
      </c>
    </row>
    <row r="159" spans="1:2" x14ac:dyDescent="0.2">
      <c r="A159" s="1" t="s">
        <v>1955</v>
      </c>
      <c r="B159" s="1" t="s">
        <v>4413</v>
      </c>
    </row>
    <row r="160" spans="1:2" x14ac:dyDescent="0.2">
      <c r="A160" s="1" t="s">
        <v>896</v>
      </c>
      <c r="B160" s="1" t="s">
        <v>4411</v>
      </c>
    </row>
    <row r="161" spans="1:2" x14ac:dyDescent="0.2">
      <c r="A161" s="1" t="s">
        <v>1666</v>
      </c>
      <c r="B161" s="1" t="s">
        <v>4410</v>
      </c>
    </row>
    <row r="162" spans="1:2" x14ac:dyDescent="0.2">
      <c r="A162" s="1" t="s">
        <v>2225</v>
      </c>
      <c r="B162" s="1" t="s">
        <v>4413</v>
      </c>
    </row>
    <row r="163" spans="1:2" x14ac:dyDescent="0.2">
      <c r="A163" s="1" t="s">
        <v>3587</v>
      </c>
      <c r="B163" s="1" t="s">
        <v>4410</v>
      </c>
    </row>
    <row r="164" spans="1:2" x14ac:dyDescent="0.2">
      <c r="A164" s="1" t="s">
        <v>650</v>
      </c>
      <c r="B164" s="1" t="s">
        <v>4413</v>
      </c>
    </row>
    <row r="165" spans="1:2" x14ac:dyDescent="0.2">
      <c r="A165" s="1" t="s">
        <v>3014</v>
      </c>
      <c r="B165" s="1" t="s">
        <v>4412</v>
      </c>
    </row>
    <row r="166" spans="1:2" x14ac:dyDescent="0.2">
      <c r="A166" s="1" t="s">
        <v>1453</v>
      </c>
      <c r="B166" s="1" t="s">
        <v>4411</v>
      </c>
    </row>
    <row r="167" spans="1:2" x14ac:dyDescent="0.2">
      <c r="A167" s="1" t="s">
        <v>1753</v>
      </c>
      <c r="B167" s="1" t="s">
        <v>4410</v>
      </c>
    </row>
    <row r="168" spans="1:2" x14ac:dyDescent="0.2">
      <c r="A168" s="1" t="s">
        <v>2776</v>
      </c>
      <c r="B168" s="1" t="s">
        <v>4412</v>
      </c>
    </row>
    <row r="169" spans="1:2" x14ac:dyDescent="0.2">
      <c r="A169" s="1" t="s">
        <v>3202</v>
      </c>
      <c r="B169" s="1" t="s">
        <v>4413</v>
      </c>
    </row>
    <row r="170" spans="1:2" x14ac:dyDescent="0.2">
      <c r="A170" s="1" t="s">
        <v>1216</v>
      </c>
      <c r="B170" s="1" t="s">
        <v>4414</v>
      </c>
    </row>
    <row r="171" spans="1:2" x14ac:dyDescent="0.2">
      <c r="A171" s="1" t="s">
        <v>3754</v>
      </c>
      <c r="B171" s="1" t="s">
        <v>4410</v>
      </c>
    </row>
    <row r="172" spans="1:2" x14ac:dyDescent="0.2">
      <c r="A172" s="1" t="s">
        <v>1525</v>
      </c>
      <c r="B172" s="1" t="s">
        <v>4412</v>
      </c>
    </row>
    <row r="173" spans="1:2" x14ac:dyDescent="0.2">
      <c r="A173" s="1" t="s">
        <v>479</v>
      </c>
      <c r="B173" s="1" t="s">
        <v>4411</v>
      </c>
    </row>
    <row r="174" spans="1:2" x14ac:dyDescent="0.2">
      <c r="A174" s="1" t="s">
        <v>2080</v>
      </c>
      <c r="B174" s="1" t="s">
        <v>4413</v>
      </c>
    </row>
    <row r="175" spans="1:2" x14ac:dyDescent="0.2">
      <c r="A175" s="1" t="s">
        <v>2701</v>
      </c>
      <c r="B175" s="1" t="s">
        <v>4411</v>
      </c>
    </row>
    <row r="176" spans="1:2" x14ac:dyDescent="0.2">
      <c r="A176" s="1" t="s">
        <v>3147</v>
      </c>
      <c r="B176" s="1" t="s">
        <v>4414</v>
      </c>
    </row>
    <row r="177" spans="1:2" x14ac:dyDescent="0.2">
      <c r="A177" s="1" t="s">
        <v>1188</v>
      </c>
      <c r="B177" s="1" t="s">
        <v>4411</v>
      </c>
    </row>
    <row r="178" spans="1:2" x14ac:dyDescent="0.2">
      <c r="A178" s="1" t="s">
        <v>1662</v>
      </c>
      <c r="B178" s="1" t="s">
        <v>4414</v>
      </c>
    </row>
    <row r="179" spans="1:2" x14ac:dyDescent="0.2">
      <c r="A179" s="1" t="s">
        <v>1998</v>
      </c>
      <c r="B179" s="1" t="s">
        <v>4414</v>
      </c>
    </row>
    <row r="180" spans="1:2" x14ac:dyDescent="0.2">
      <c r="A180" s="1" t="s">
        <v>1325</v>
      </c>
      <c r="B180" s="1" t="s">
        <v>4410</v>
      </c>
    </row>
    <row r="181" spans="1:2" x14ac:dyDescent="0.2">
      <c r="A181" s="1" t="s">
        <v>655</v>
      </c>
      <c r="B181" s="1" t="s">
        <v>4411</v>
      </c>
    </row>
  </sheetData>
  <pageMargins left="0.75" right="0.75" top="1" bottom="1" header="0.5" footer="0.5"/>
  <pageSetup paperSize="9" orientation="portrait" horizontalDpi="0" verticalDpi="0"/>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9"/>
  <sheetViews>
    <sheetView showGridLines="0" workbookViewId="0">
      <pane ySplit="1" topLeftCell="A2" activePane="bottomLeft" state="frozen"/>
      <selection activeCell="I95" sqref="I95"/>
      <selection pane="bottomLeft" activeCell="I95" sqref="I95"/>
    </sheetView>
  </sheetViews>
  <sheetFormatPr baseColWidth="10" defaultColWidth="8.83203125" defaultRowHeight="15" x14ac:dyDescent="0.2"/>
  <cols>
    <col min="1" max="3" width="12" customWidth="1"/>
    <col min="4" max="5" width="16.5" style="6" bestFit="1" customWidth="1"/>
    <col min="6" max="6" width="21.83203125" bestFit="1" customWidth="1"/>
  </cols>
  <sheetData>
    <row r="1" spans="1:6" x14ac:dyDescent="0.2">
      <c r="A1" s="2" t="s">
        <v>8</v>
      </c>
      <c r="B1" s="2" t="s">
        <v>4415</v>
      </c>
      <c r="C1" s="2" t="s">
        <v>4416</v>
      </c>
      <c r="D1" s="21" t="s">
        <v>4417</v>
      </c>
      <c r="E1" s="23" t="s">
        <v>4466</v>
      </c>
      <c r="F1" s="20" t="s">
        <v>4467</v>
      </c>
    </row>
    <row r="2" spans="1:6" x14ac:dyDescent="0.2">
      <c r="A2" s="1" t="s">
        <v>31</v>
      </c>
      <c r="B2" s="1" t="s">
        <v>4418</v>
      </c>
      <c r="C2" s="1">
        <v>2024</v>
      </c>
      <c r="D2" s="22">
        <v>289876</v>
      </c>
      <c r="E2" s="22">
        <f>SUMIFS(Orders_CLEAN[LineTotal], Orders_CLEAN[Region], Regional_Targets[[#This Row],[Region]], Orders_CLEAN[Quarter], Regional_Targets[[#This Row],[Quarter]])</f>
        <v>1171594.8855000001</v>
      </c>
      <c r="F2" s="24">
        <f>Regional_Targets[[#This Row],[ActualSales]]-Regional_Targets[[#This Row],[SalesTarget]]</f>
        <v>881718.88550000009</v>
      </c>
    </row>
    <row r="3" spans="1:6" x14ac:dyDescent="0.2">
      <c r="A3" s="1" t="s">
        <v>31</v>
      </c>
      <c r="B3" s="1" t="s">
        <v>4419</v>
      </c>
      <c r="C3" s="1">
        <v>2024</v>
      </c>
      <c r="D3" s="22">
        <v>235437</v>
      </c>
      <c r="E3" s="22">
        <f>SUMIFS(Orders_CLEAN[LineTotal], Orders_CLEAN[Region], Regional_Targets[[#This Row],[Region]], Orders_CLEAN[Quarter], Regional_Targets[[#This Row],[Quarter]])</f>
        <v>1269431.6995000006</v>
      </c>
      <c r="F3" s="24">
        <f>Regional_Targets[[#This Row],[ActualSales]]-Regional_Targets[[#This Row],[SalesTarget]]</f>
        <v>1033994.6995000006</v>
      </c>
    </row>
    <row r="4" spans="1:6" x14ac:dyDescent="0.2">
      <c r="A4" s="1" t="s">
        <v>14</v>
      </c>
      <c r="B4" s="1" t="s">
        <v>4418</v>
      </c>
      <c r="C4" s="1">
        <v>2024</v>
      </c>
      <c r="D4" s="22">
        <v>273644</v>
      </c>
      <c r="E4" s="22">
        <f>SUMIFS(Orders_CLEAN[LineTotal], Orders_CLEAN[Region], Regional_Targets[[#This Row],[Region]], Orders_CLEAN[Quarter], Regional_Targets[[#This Row],[Quarter]])</f>
        <v>1417518.9300000013</v>
      </c>
      <c r="F4" s="24">
        <f>Regional_Targets[[#This Row],[ActualSales]]-Regional_Targets[[#This Row],[SalesTarget]]</f>
        <v>1143874.9300000013</v>
      </c>
    </row>
    <row r="5" spans="1:6" x14ac:dyDescent="0.2">
      <c r="A5" s="1" t="s">
        <v>14</v>
      </c>
      <c r="B5" s="1" t="s">
        <v>4419</v>
      </c>
      <c r="C5" s="1">
        <v>2024</v>
      </c>
      <c r="D5" s="22">
        <v>260544</v>
      </c>
      <c r="E5" s="22">
        <f>SUMIFS(Orders_CLEAN[LineTotal], Orders_CLEAN[Region], Regional_Targets[[#This Row],[Region]], Orders_CLEAN[Quarter], Regional_Targets[[#This Row],[Quarter]])</f>
        <v>1404905.635500001</v>
      </c>
      <c r="F5" s="24">
        <f>Regional_Targets[[#This Row],[ActualSales]]-Regional_Targets[[#This Row],[SalesTarget]]</f>
        <v>1144361.635500001</v>
      </c>
    </row>
    <row r="6" spans="1:6" x14ac:dyDescent="0.2">
      <c r="A6" s="1" t="s">
        <v>21</v>
      </c>
      <c r="B6" s="1" t="s">
        <v>4418</v>
      </c>
      <c r="C6" s="1">
        <v>2024</v>
      </c>
      <c r="D6" s="22">
        <v>357343</v>
      </c>
      <c r="E6" s="22">
        <f>SUMIFS(Orders_CLEAN[LineTotal], Orders_CLEAN[Region], Regional_Targets[[#This Row],[Region]], Orders_CLEAN[Quarter], Regional_Targets[[#This Row],[Quarter]])</f>
        <v>1303009.6615000006</v>
      </c>
      <c r="F6" s="24">
        <f>Regional_Targets[[#This Row],[ActualSales]]-Regional_Targets[[#This Row],[SalesTarget]]</f>
        <v>945666.66150000063</v>
      </c>
    </row>
    <row r="7" spans="1:6" x14ac:dyDescent="0.2">
      <c r="A7" s="1" t="s">
        <v>21</v>
      </c>
      <c r="B7" s="1" t="s">
        <v>4419</v>
      </c>
      <c r="C7" s="1">
        <v>2024</v>
      </c>
      <c r="D7" s="22">
        <v>302684</v>
      </c>
      <c r="E7" s="22">
        <f>SUMIFS(Orders_CLEAN[LineTotal], Orders_CLEAN[Region], Regional_Targets[[#This Row],[Region]], Orders_CLEAN[Quarter], Regional_Targets[[#This Row],[Quarter]])</f>
        <v>1239263.2534999987</v>
      </c>
      <c r="F7" s="24">
        <f>Regional_Targets[[#This Row],[ActualSales]]-Regional_Targets[[#This Row],[SalesTarget]]</f>
        <v>936579.25349999871</v>
      </c>
    </row>
    <row r="8" spans="1:6" x14ac:dyDescent="0.2">
      <c r="A8" s="1" t="s">
        <v>47</v>
      </c>
      <c r="B8" s="1" t="s">
        <v>4418</v>
      </c>
      <c r="C8" s="1">
        <v>2024</v>
      </c>
      <c r="D8" s="22">
        <v>417817</v>
      </c>
      <c r="E8" s="22">
        <f>SUMIFS(Orders_CLEAN[LineTotal], Orders_CLEAN[Region], Regional_Targets[[#This Row],[Region]], Orders_CLEAN[Quarter], Regional_Targets[[#This Row],[Quarter]])</f>
        <v>1079562.1499999999</v>
      </c>
      <c r="F8" s="24">
        <f>Regional_Targets[[#This Row],[ActualSales]]-Regional_Targets[[#This Row],[SalesTarget]]</f>
        <v>661745.14999999991</v>
      </c>
    </row>
    <row r="9" spans="1:6" x14ac:dyDescent="0.2">
      <c r="A9" s="1" t="s">
        <v>47</v>
      </c>
      <c r="B9" s="1" t="s">
        <v>4419</v>
      </c>
      <c r="C9" s="1">
        <v>2024</v>
      </c>
      <c r="D9" s="22">
        <v>282969</v>
      </c>
      <c r="E9" s="22">
        <f>SUMIFS(Orders_CLEAN[LineTotal], Orders_CLEAN[Region], Regional_Targets[[#This Row],[Region]], Orders_CLEAN[Quarter], Regional_Targets[[#This Row],[Quarter]])</f>
        <v>1069321.4279999991</v>
      </c>
      <c r="F9" s="24">
        <f>Regional_Targets[[#This Row],[ActualSales]]-Regional_Targets[[#This Row],[SalesTarget]]</f>
        <v>786352.42799999914</v>
      </c>
    </row>
  </sheetData>
  <conditionalFormatting sqref="F2:F9">
    <cfRule type="cellIs" dxfId="23" priority="1" operator="greaterThan">
      <formula>$D$2</formula>
    </cfRule>
  </conditionalFormatting>
  <pageMargins left="0.75" right="0.75" top="1" bottom="1" header="0.5" footer="0.5"/>
  <pageSetup paperSize="9" orientation="portrait" horizontalDpi="0" verticalDpi="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B5"/>
  <sheetViews>
    <sheetView showGridLines="0" workbookViewId="0">
      <selection activeCell="I95" sqref="I95"/>
    </sheetView>
  </sheetViews>
  <sheetFormatPr baseColWidth="10" defaultColWidth="8.83203125" defaultRowHeight="15" x14ac:dyDescent="0.2"/>
  <cols>
    <col min="1" max="1" width="14.5" customWidth="1"/>
    <col min="2" max="2" width="18" customWidth="1"/>
  </cols>
  <sheetData>
    <row r="1" spans="1:2" x14ac:dyDescent="0.2">
      <c r="A1" s="4" t="s">
        <v>4420</v>
      </c>
      <c r="B1" s="4" t="s">
        <v>4421</v>
      </c>
    </row>
    <row r="2" spans="1:2" x14ac:dyDescent="0.2">
      <c r="A2" s="1" t="s">
        <v>31</v>
      </c>
      <c r="B2" s="1" t="s">
        <v>4422</v>
      </c>
    </row>
    <row r="3" spans="1:2" x14ac:dyDescent="0.2">
      <c r="A3" s="1" t="s">
        <v>14</v>
      </c>
      <c r="B3" s="1" t="s">
        <v>4423</v>
      </c>
    </row>
    <row r="4" spans="1:2" x14ac:dyDescent="0.2">
      <c r="A4" s="1" t="s">
        <v>21</v>
      </c>
      <c r="B4" s="1" t="s">
        <v>4424</v>
      </c>
    </row>
    <row r="5" spans="1:2" x14ac:dyDescent="0.2">
      <c r="A5" s="1" t="s">
        <v>47</v>
      </c>
      <c r="B5" s="1" t="s">
        <v>4425</v>
      </c>
    </row>
  </sheetData>
  <pageMargins left="0.75" right="0.75" top="1" bottom="1" header="0.5" footer="0.5"/>
  <pageSetup paperSize="9" orientation="portrait" horizontalDpi="0" verticalDpi="0"/>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J3241"/>
  <sheetViews>
    <sheetView showGridLines="0" workbookViewId="0">
      <pane ySplit="1" topLeftCell="A2" activePane="bottomLeft" state="frozen"/>
      <selection activeCell="I95" sqref="I95"/>
      <selection pane="bottomLeft" activeCell="I95" sqref="I95"/>
    </sheetView>
  </sheetViews>
  <sheetFormatPr baseColWidth="10" defaultColWidth="8.83203125" defaultRowHeight="15" x14ac:dyDescent="0.2"/>
  <cols>
    <col min="1" max="1" width="12" customWidth="1"/>
    <col min="2" max="2" width="13" customWidth="1"/>
    <col min="3" max="3" width="14" customWidth="1"/>
    <col min="4" max="4" width="13" customWidth="1"/>
    <col min="5" max="5" width="12" customWidth="1"/>
    <col min="6" max="6" width="13" customWidth="1"/>
    <col min="7" max="9" width="12" customWidth="1"/>
    <col min="10" max="10" width="14" customWidth="1"/>
  </cols>
  <sheetData>
    <row r="1" spans="1:10" x14ac:dyDescent="0.2">
      <c r="A1" s="2" t="s">
        <v>0</v>
      </c>
      <c r="B1" s="2" t="s">
        <v>1</v>
      </c>
      <c r="C1" s="2" t="s">
        <v>2</v>
      </c>
      <c r="D1" s="2" t="s">
        <v>3</v>
      </c>
      <c r="E1" s="2" t="s">
        <v>4</v>
      </c>
      <c r="F1" s="2" t="s">
        <v>5</v>
      </c>
      <c r="G1" s="2" t="s">
        <v>6</v>
      </c>
      <c r="H1" s="2" t="s">
        <v>7</v>
      </c>
      <c r="I1" s="2" t="s">
        <v>8</v>
      </c>
      <c r="J1" s="2" t="s">
        <v>9</v>
      </c>
    </row>
    <row r="2" spans="1:10" x14ac:dyDescent="0.2">
      <c r="A2" s="1" t="s">
        <v>10</v>
      </c>
      <c r="B2" s="3">
        <v>45704</v>
      </c>
      <c r="C2" s="1" t="s">
        <v>11</v>
      </c>
      <c r="D2" s="1" t="s">
        <v>12</v>
      </c>
      <c r="E2" s="1">
        <v>6</v>
      </c>
      <c r="F2" s="1">
        <v>210.2</v>
      </c>
      <c r="G2" s="1">
        <v>0.1</v>
      </c>
      <c r="H2" s="1" t="s">
        <v>13</v>
      </c>
      <c r="I2" s="1" t="s">
        <v>14</v>
      </c>
      <c r="J2" s="1" t="s">
        <v>15</v>
      </c>
    </row>
    <row r="3" spans="1:10" x14ac:dyDescent="0.2">
      <c r="A3" s="1" t="s">
        <v>16</v>
      </c>
      <c r="B3" s="1" t="s">
        <v>17</v>
      </c>
      <c r="C3" s="1" t="s">
        <v>18</v>
      </c>
      <c r="D3" s="1" t="s">
        <v>19</v>
      </c>
      <c r="E3" s="1">
        <v>8</v>
      </c>
      <c r="F3" s="1">
        <v>921.01</v>
      </c>
      <c r="G3" s="1">
        <v>0</v>
      </c>
      <c r="H3" s="1" t="s">
        <v>20</v>
      </c>
      <c r="I3" s="1" t="s">
        <v>21</v>
      </c>
      <c r="J3" s="1" t="s">
        <v>22</v>
      </c>
    </row>
    <row r="4" spans="1:10" x14ac:dyDescent="0.2">
      <c r="A4" s="1" t="s">
        <v>23</v>
      </c>
      <c r="B4" s="1" t="s">
        <v>24</v>
      </c>
      <c r="C4" s="1" t="s">
        <v>25</v>
      </c>
      <c r="D4" s="1" t="s">
        <v>26</v>
      </c>
      <c r="E4" s="1">
        <v>8</v>
      </c>
      <c r="F4" s="1">
        <v>725.92</v>
      </c>
      <c r="G4" s="1">
        <v>0</v>
      </c>
      <c r="H4" s="1" t="s">
        <v>27</v>
      </c>
      <c r="I4" s="1" t="s">
        <v>14</v>
      </c>
      <c r="J4" s="1" t="s">
        <v>15</v>
      </c>
    </row>
    <row r="5" spans="1:10" x14ac:dyDescent="0.2">
      <c r="A5" s="1" t="s">
        <v>28</v>
      </c>
      <c r="B5" s="3">
        <v>45675</v>
      </c>
      <c r="C5" s="1" t="s">
        <v>29</v>
      </c>
      <c r="D5" s="1" t="s">
        <v>30</v>
      </c>
      <c r="E5" s="1">
        <v>8</v>
      </c>
      <c r="F5" s="1">
        <v>798.12</v>
      </c>
      <c r="G5" s="1">
        <v>0</v>
      </c>
      <c r="H5" s="1" t="s">
        <v>13</v>
      </c>
      <c r="I5" s="1" t="s">
        <v>31</v>
      </c>
      <c r="J5" s="1" t="s">
        <v>32</v>
      </c>
    </row>
    <row r="6" spans="1:10" x14ac:dyDescent="0.2">
      <c r="A6" s="1" t="s">
        <v>33</v>
      </c>
      <c r="B6" s="3">
        <v>45725</v>
      </c>
      <c r="C6" s="1" t="s">
        <v>34</v>
      </c>
      <c r="D6" s="1" t="s">
        <v>35</v>
      </c>
      <c r="E6" s="1">
        <v>12</v>
      </c>
      <c r="F6" s="1">
        <v>709.62</v>
      </c>
      <c r="G6" s="1">
        <v>0.2</v>
      </c>
      <c r="H6" s="1" t="s">
        <v>36</v>
      </c>
      <c r="I6" s="1" t="s">
        <v>37</v>
      </c>
      <c r="J6" s="1" t="s">
        <v>15</v>
      </c>
    </row>
    <row r="7" spans="1:10" x14ac:dyDescent="0.2">
      <c r="A7" s="1" t="s">
        <v>38</v>
      </c>
      <c r="B7" s="1" t="s">
        <v>39</v>
      </c>
      <c r="C7" s="1" t="s">
        <v>40</v>
      </c>
      <c r="D7" s="1" t="s">
        <v>41</v>
      </c>
      <c r="E7" s="1">
        <v>3</v>
      </c>
      <c r="F7" s="1">
        <v>944.31</v>
      </c>
      <c r="G7" s="1">
        <v>0.15</v>
      </c>
      <c r="H7" s="1" t="s">
        <v>13</v>
      </c>
      <c r="I7" s="1" t="e" cm="1">
        <f t="array" aca="1" ref="I7" ca="1">ENVIRON("USERPROFILE")</f>
        <v>#NAME?</v>
      </c>
      <c r="J7" s="1" t="s">
        <v>43</v>
      </c>
    </row>
    <row r="8" spans="1:10" x14ac:dyDescent="0.2">
      <c r="A8" s="1" t="s">
        <v>44</v>
      </c>
      <c r="B8" s="3">
        <v>45436</v>
      </c>
      <c r="C8" s="1" t="s">
        <v>45</v>
      </c>
      <c r="D8" s="1" t="s">
        <v>46</v>
      </c>
      <c r="E8" s="1">
        <v>2</v>
      </c>
      <c r="F8" s="1">
        <v>1262.55</v>
      </c>
      <c r="G8" s="1">
        <v>0</v>
      </c>
      <c r="H8" s="1" t="s">
        <v>27</v>
      </c>
      <c r="I8" s="1" t="s">
        <v>47</v>
      </c>
      <c r="J8" s="1" t="s">
        <v>48</v>
      </c>
    </row>
    <row r="9" spans="1:10" x14ac:dyDescent="0.2">
      <c r="A9" s="1" t="s">
        <v>49</v>
      </c>
      <c r="B9" s="3">
        <v>45589</v>
      </c>
      <c r="C9" s="1" t="s">
        <v>50</v>
      </c>
      <c r="D9" s="1" t="s">
        <v>51</v>
      </c>
      <c r="E9" s="1">
        <v>1</v>
      </c>
      <c r="F9" s="1">
        <v>1019.72</v>
      </c>
      <c r="G9" s="1">
        <v>0.05</v>
      </c>
      <c r="H9" s="1" t="s">
        <v>20</v>
      </c>
      <c r="I9" s="1" t="s">
        <v>31</v>
      </c>
      <c r="J9" s="1" t="s">
        <v>52</v>
      </c>
    </row>
    <row r="10" spans="1:10" x14ac:dyDescent="0.2">
      <c r="A10" s="1" t="s">
        <v>53</v>
      </c>
      <c r="B10" s="3">
        <v>45495</v>
      </c>
      <c r="C10" s="1" t="s">
        <v>54</v>
      </c>
      <c r="D10" s="1" t="s">
        <v>55</v>
      </c>
      <c r="E10" s="1">
        <v>12</v>
      </c>
      <c r="F10" s="1">
        <v>522.34</v>
      </c>
      <c r="G10" s="1">
        <v>0.1</v>
      </c>
      <c r="H10" s="1" t="s">
        <v>27</v>
      </c>
      <c r="I10" s="1" t="s">
        <v>21</v>
      </c>
      <c r="J10" s="1" t="s">
        <v>22</v>
      </c>
    </row>
    <row r="11" spans="1:10" x14ac:dyDescent="0.2">
      <c r="A11" s="1" t="s">
        <v>56</v>
      </c>
      <c r="B11" s="3">
        <v>45387</v>
      </c>
      <c r="C11" s="1" t="s">
        <v>57</v>
      </c>
      <c r="D11" s="1" t="s">
        <v>12</v>
      </c>
      <c r="E11" s="1">
        <v>3</v>
      </c>
      <c r="F11" s="1">
        <v>210.2</v>
      </c>
      <c r="G11" s="1">
        <v>0.1</v>
      </c>
      <c r="H11" s="1" t="s">
        <v>36</v>
      </c>
      <c r="I11" s="1" t="s">
        <v>47</v>
      </c>
      <c r="J11" s="1" t="s">
        <v>58</v>
      </c>
    </row>
    <row r="12" spans="1:10" x14ac:dyDescent="0.2">
      <c r="A12" s="1" t="s">
        <v>59</v>
      </c>
      <c r="B12" s="3">
        <v>45794</v>
      </c>
      <c r="C12" s="1" t="s">
        <v>60</v>
      </c>
      <c r="D12" s="1" t="s">
        <v>61</v>
      </c>
      <c r="E12" s="1">
        <v>1</v>
      </c>
      <c r="F12" s="1">
        <v>455.77</v>
      </c>
      <c r="G12" s="1">
        <v>0</v>
      </c>
      <c r="H12" s="1" t="s">
        <v>62</v>
      </c>
      <c r="I12" s="1" t="s">
        <v>31</v>
      </c>
      <c r="J12" s="1" t="s">
        <v>32</v>
      </c>
    </row>
    <row r="13" spans="1:10" x14ac:dyDescent="0.2">
      <c r="A13" s="1" t="s">
        <v>63</v>
      </c>
      <c r="B13" s="3">
        <v>45359</v>
      </c>
      <c r="C13" s="1" t="s">
        <v>64</v>
      </c>
      <c r="D13" s="1" t="s">
        <v>65</v>
      </c>
      <c r="E13" s="1">
        <v>11</v>
      </c>
      <c r="F13" s="1">
        <v>800.37</v>
      </c>
      <c r="G13" s="1">
        <v>0.2</v>
      </c>
      <c r="H13" s="1" t="s">
        <v>13</v>
      </c>
      <c r="I13" s="1" t="s">
        <v>31</v>
      </c>
      <c r="J13" s="1" t="s">
        <v>32</v>
      </c>
    </row>
    <row r="14" spans="1:10" x14ac:dyDescent="0.2">
      <c r="A14" s="1" t="s">
        <v>66</v>
      </c>
      <c r="B14" s="1" t="s">
        <v>67</v>
      </c>
      <c r="C14" s="1" t="s">
        <v>68</v>
      </c>
      <c r="D14" s="1" t="s">
        <v>69</v>
      </c>
      <c r="E14" s="1">
        <v>8</v>
      </c>
      <c r="F14" s="1">
        <v>1013.15</v>
      </c>
      <c r="G14" s="1">
        <v>0.2</v>
      </c>
      <c r="H14" s="1" t="s">
        <v>62</v>
      </c>
      <c r="I14" s="1" t="s">
        <v>47</v>
      </c>
      <c r="J14" s="1" t="s">
        <v>48</v>
      </c>
    </row>
    <row r="15" spans="1:10" x14ac:dyDescent="0.2">
      <c r="A15" s="1" t="s">
        <v>70</v>
      </c>
      <c r="B15" s="1" t="s">
        <v>71</v>
      </c>
      <c r="C15" s="1" t="s">
        <v>72</v>
      </c>
      <c r="D15" s="1" t="s">
        <v>73</v>
      </c>
      <c r="E15" s="1">
        <v>11</v>
      </c>
      <c r="F15" s="1">
        <v>954.16</v>
      </c>
      <c r="G15" s="1">
        <v>0.15</v>
      </c>
      <c r="H15" s="1" t="s">
        <v>62</v>
      </c>
      <c r="I15" s="1" t="s">
        <v>74</v>
      </c>
      <c r="J15" s="1" t="s">
        <v>75</v>
      </c>
    </row>
    <row r="16" spans="1:10" x14ac:dyDescent="0.2">
      <c r="A16" s="1" t="s">
        <v>76</v>
      </c>
      <c r="B16" s="3">
        <v>45295</v>
      </c>
      <c r="C16" s="1" t="s">
        <v>77</v>
      </c>
      <c r="D16" s="1" t="s">
        <v>78</v>
      </c>
      <c r="E16" s="1">
        <v>4</v>
      </c>
      <c r="F16" s="1">
        <v>782.41</v>
      </c>
      <c r="G16" s="1">
        <v>0</v>
      </c>
      <c r="H16" s="1" t="s">
        <v>62</v>
      </c>
      <c r="I16" s="1" t="s">
        <v>47</v>
      </c>
      <c r="J16" s="1" t="s">
        <v>75</v>
      </c>
    </row>
    <row r="17" spans="1:10" x14ac:dyDescent="0.2">
      <c r="A17" s="1" t="s">
        <v>79</v>
      </c>
      <c r="B17" s="1" t="s">
        <v>80</v>
      </c>
      <c r="C17" s="1" t="s">
        <v>34</v>
      </c>
      <c r="D17" s="1" t="s">
        <v>81</v>
      </c>
      <c r="E17" s="1">
        <v>12</v>
      </c>
      <c r="F17" s="1">
        <v>849.05</v>
      </c>
      <c r="G17" s="1">
        <v>0.2</v>
      </c>
      <c r="H17" s="1" t="s">
        <v>62</v>
      </c>
      <c r="I17" s="1" t="s">
        <v>14</v>
      </c>
      <c r="J17" s="1" t="s">
        <v>82</v>
      </c>
    </row>
    <row r="18" spans="1:10" x14ac:dyDescent="0.2">
      <c r="A18" s="1" t="s">
        <v>83</v>
      </c>
      <c r="B18" s="3">
        <v>45559</v>
      </c>
      <c r="C18" s="1" t="s">
        <v>84</v>
      </c>
      <c r="D18" s="1" t="s">
        <v>85</v>
      </c>
      <c r="E18" s="1">
        <v>5</v>
      </c>
      <c r="F18" s="1">
        <v>979.52</v>
      </c>
      <c r="G18" s="1">
        <v>0.05</v>
      </c>
      <c r="H18" s="1" t="s">
        <v>62</v>
      </c>
      <c r="I18" s="1" t="s">
        <v>31</v>
      </c>
      <c r="J18" s="1" t="s">
        <v>43</v>
      </c>
    </row>
    <row r="19" spans="1:10" x14ac:dyDescent="0.2">
      <c r="A19" s="1" t="s">
        <v>86</v>
      </c>
      <c r="B19" s="3">
        <v>45476</v>
      </c>
      <c r="C19" s="1" t="s">
        <v>87</v>
      </c>
      <c r="D19" s="1" t="s">
        <v>88</v>
      </c>
      <c r="E19" s="1">
        <v>7</v>
      </c>
      <c r="F19" s="1">
        <v>1018.12</v>
      </c>
      <c r="G19" s="1">
        <v>0</v>
      </c>
      <c r="H19" s="1" t="s">
        <v>62</v>
      </c>
      <c r="I19" s="1" t="s">
        <v>31</v>
      </c>
      <c r="J19" s="1" t="s">
        <v>52</v>
      </c>
    </row>
    <row r="20" spans="1:10" x14ac:dyDescent="0.2">
      <c r="A20" s="1" t="s">
        <v>89</v>
      </c>
      <c r="B20" s="1" t="s">
        <v>90</v>
      </c>
      <c r="C20" s="1" t="s">
        <v>91</v>
      </c>
      <c r="D20" s="1" t="s">
        <v>92</v>
      </c>
      <c r="E20" s="1">
        <v>6</v>
      </c>
      <c r="F20" s="1">
        <v>769.69</v>
      </c>
      <c r="G20" s="1">
        <v>0</v>
      </c>
      <c r="H20" s="1" t="s">
        <v>20</v>
      </c>
      <c r="I20" s="1" t="s">
        <v>14</v>
      </c>
      <c r="J20" s="1" t="s">
        <v>93</v>
      </c>
    </row>
    <row r="21" spans="1:10" x14ac:dyDescent="0.2">
      <c r="A21" s="1" t="s">
        <v>94</v>
      </c>
      <c r="B21" s="3">
        <v>45583</v>
      </c>
      <c r="C21" s="1" t="s">
        <v>95</v>
      </c>
      <c r="D21" s="1" t="s">
        <v>96</v>
      </c>
      <c r="E21" s="1">
        <v>12</v>
      </c>
      <c r="F21" s="1">
        <v>425.58</v>
      </c>
      <c r="G21" s="1">
        <v>0.15</v>
      </c>
      <c r="H21" s="1" t="s">
        <v>13</v>
      </c>
      <c r="I21" s="1" t="s">
        <v>21</v>
      </c>
      <c r="J21" s="1" t="s">
        <v>97</v>
      </c>
    </row>
    <row r="22" spans="1:10" x14ac:dyDescent="0.2">
      <c r="A22" s="1" t="s">
        <v>98</v>
      </c>
      <c r="B22" s="3">
        <v>45583</v>
      </c>
      <c r="C22" s="1" t="s">
        <v>99</v>
      </c>
      <c r="D22" s="1" t="s">
        <v>100</v>
      </c>
      <c r="E22" s="1">
        <v>9</v>
      </c>
      <c r="F22" s="1">
        <v>1280.18</v>
      </c>
      <c r="G22" s="1">
        <v>0</v>
      </c>
      <c r="H22" s="1" t="s">
        <v>27</v>
      </c>
      <c r="I22" s="1" t="s">
        <v>47</v>
      </c>
      <c r="J22" s="1" t="s">
        <v>75</v>
      </c>
    </row>
    <row r="23" spans="1:10" x14ac:dyDescent="0.2">
      <c r="A23" s="1" t="s">
        <v>101</v>
      </c>
      <c r="B23" s="1" t="s">
        <v>102</v>
      </c>
      <c r="C23" s="1" t="s">
        <v>103</v>
      </c>
      <c r="D23" s="1" t="s">
        <v>104</v>
      </c>
      <c r="E23" s="1">
        <v>6</v>
      </c>
      <c r="F23" s="1">
        <v>1363.68</v>
      </c>
      <c r="G23" s="1">
        <v>0.15</v>
      </c>
      <c r="H23" s="1" t="s">
        <v>62</v>
      </c>
      <c r="I23" s="1" t="s">
        <v>21</v>
      </c>
      <c r="J23" s="1" t="s">
        <v>22</v>
      </c>
    </row>
    <row r="24" spans="1:10" x14ac:dyDescent="0.2">
      <c r="A24" s="1" t="s">
        <v>105</v>
      </c>
      <c r="B24" s="1" t="s">
        <v>106</v>
      </c>
      <c r="C24" s="1" t="s">
        <v>107</v>
      </c>
      <c r="D24" s="1" t="s">
        <v>108</v>
      </c>
      <c r="E24" s="1">
        <v>9</v>
      </c>
      <c r="F24" s="1">
        <v>1348.08</v>
      </c>
      <c r="G24" s="1">
        <v>0.05</v>
      </c>
      <c r="H24" s="1" t="s">
        <v>27</v>
      </c>
      <c r="I24" s="1" t="s">
        <v>14</v>
      </c>
      <c r="J24" s="1" t="s">
        <v>93</v>
      </c>
    </row>
    <row r="25" spans="1:10" x14ac:dyDescent="0.2">
      <c r="A25" s="1" t="s">
        <v>109</v>
      </c>
      <c r="B25" s="3">
        <v>45740</v>
      </c>
      <c r="C25" s="1" t="s">
        <v>110</v>
      </c>
      <c r="D25" s="1" t="s">
        <v>85</v>
      </c>
      <c r="E25" s="1">
        <v>5</v>
      </c>
      <c r="F25" s="1">
        <v>979.52</v>
      </c>
      <c r="G25" s="1">
        <v>0</v>
      </c>
      <c r="H25" s="1" t="s">
        <v>13</v>
      </c>
      <c r="I25" s="1" t="s">
        <v>21</v>
      </c>
      <c r="J25" s="1" t="s">
        <v>22</v>
      </c>
    </row>
    <row r="26" spans="1:10" x14ac:dyDescent="0.2">
      <c r="A26" s="1" t="s">
        <v>111</v>
      </c>
      <c r="B26" s="1" t="s">
        <v>112</v>
      </c>
      <c r="C26" s="1" t="s">
        <v>113</v>
      </c>
      <c r="D26" s="1" t="s">
        <v>114</v>
      </c>
      <c r="E26" s="1">
        <v>6</v>
      </c>
      <c r="F26" s="1">
        <v>906.25</v>
      </c>
      <c r="G26" s="1">
        <v>0.1</v>
      </c>
      <c r="H26" s="1" t="s">
        <v>115</v>
      </c>
      <c r="I26" s="1" t="s">
        <v>14</v>
      </c>
      <c r="J26" s="1" t="s">
        <v>82</v>
      </c>
    </row>
    <row r="27" spans="1:10" x14ac:dyDescent="0.2">
      <c r="A27" s="1" t="s">
        <v>116</v>
      </c>
      <c r="B27" s="3">
        <v>45786</v>
      </c>
      <c r="C27" s="1" t="s">
        <v>117</v>
      </c>
      <c r="D27" s="1" t="s">
        <v>118</v>
      </c>
      <c r="E27" s="1">
        <v>8</v>
      </c>
      <c r="F27" s="1">
        <v>347.15</v>
      </c>
      <c r="G27" s="1">
        <v>0</v>
      </c>
      <c r="H27" s="1" t="s">
        <v>13</v>
      </c>
      <c r="I27" s="1" t="s">
        <v>47</v>
      </c>
      <c r="J27" s="1" t="s">
        <v>75</v>
      </c>
    </row>
    <row r="28" spans="1:10" x14ac:dyDescent="0.2">
      <c r="A28" s="1" t="s">
        <v>119</v>
      </c>
      <c r="B28" s="3">
        <v>45516</v>
      </c>
      <c r="C28" s="1" t="s">
        <v>120</v>
      </c>
      <c r="D28" s="1" t="s">
        <v>30</v>
      </c>
      <c r="E28" s="1">
        <v>1</v>
      </c>
      <c r="F28" s="1">
        <v>798.12</v>
      </c>
      <c r="G28" s="1">
        <v>0.1</v>
      </c>
      <c r="H28" s="1" t="s">
        <v>121</v>
      </c>
      <c r="I28" s="1" t="s">
        <v>31</v>
      </c>
      <c r="J28" s="1" t="s">
        <v>32</v>
      </c>
    </row>
    <row r="29" spans="1:10" x14ac:dyDescent="0.2">
      <c r="A29" s="1" t="s">
        <v>122</v>
      </c>
      <c r="B29" s="3">
        <v>45336</v>
      </c>
      <c r="C29" s="1" t="s">
        <v>123</v>
      </c>
      <c r="D29" s="1" t="s">
        <v>124</v>
      </c>
      <c r="E29" s="1">
        <v>12</v>
      </c>
      <c r="F29" s="1">
        <v>774.08</v>
      </c>
      <c r="G29" s="1">
        <v>0</v>
      </c>
      <c r="H29" s="1" t="s">
        <v>27</v>
      </c>
      <c r="I29" s="1" t="s">
        <v>31</v>
      </c>
      <c r="J29" s="1" t="s">
        <v>52</v>
      </c>
    </row>
    <row r="30" spans="1:10" x14ac:dyDescent="0.2">
      <c r="A30" s="1" t="s">
        <v>125</v>
      </c>
      <c r="B30" s="3">
        <v>45503</v>
      </c>
      <c r="C30" s="1" t="s">
        <v>126</v>
      </c>
      <c r="D30" s="1" t="s">
        <v>127</v>
      </c>
      <c r="E30" s="1">
        <v>4</v>
      </c>
      <c r="F30" s="1">
        <v>418.2</v>
      </c>
      <c r="G30" s="1">
        <v>0</v>
      </c>
      <c r="H30" s="1" t="s">
        <v>20</v>
      </c>
      <c r="I30" s="1" t="s">
        <v>31</v>
      </c>
      <c r="J30" s="1" t="s">
        <v>43</v>
      </c>
    </row>
    <row r="31" spans="1:10" x14ac:dyDescent="0.2">
      <c r="A31" s="1" t="s">
        <v>128</v>
      </c>
      <c r="B31" s="1" t="s">
        <v>129</v>
      </c>
      <c r="C31" s="1" t="s">
        <v>54</v>
      </c>
      <c r="D31" s="1" t="s">
        <v>81</v>
      </c>
      <c r="E31" s="1">
        <v>3</v>
      </c>
      <c r="F31" s="1">
        <v>849.05</v>
      </c>
      <c r="G31" s="1">
        <v>0.05</v>
      </c>
      <c r="H31" s="1" t="s">
        <v>20</v>
      </c>
      <c r="I31" s="1" t="s">
        <v>21</v>
      </c>
      <c r="J31" s="1" t="s">
        <v>22</v>
      </c>
    </row>
    <row r="32" spans="1:10" x14ac:dyDescent="0.2">
      <c r="A32" s="1" t="s">
        <v>130</v>
      </c>
      <c r="B32" s="1" t="s">
        <v>131</v>
      </c>
      <c r="C32" s="1" t="s">
        <v>57</v>
      </c>
      <c r="D32" s="1" t="s">
        <v>55</v>
      </c>
      <c r="E32" s="1">
        <v>8</v>
      </c>
      <c r="F32" s="1">
        <v>522.34</v>
      </c>
      <c r="G32" s="1">
        <v>0.1</v>
      </c>
      <c r="H32" s="1" t="s">
        <v>115</v>
      </c>
      <c r="I32" s="1" t="s">
        <v>132</v>
      </c>
      <c r="J32" s="1" t="s">
        <v>58</v>
      </c>
    </row>
    <row r="33" spans="1:10" x14ac:dyDescent="0.2">
      <c r="A33" s="1" t="s">
        <v>133</v>
      </c>
      <c r="B33" s="1" t="s">
        <v>134</v>
      </c>
      <c r="C33" s="1" t="s">
        <v>135</v>
      </c>
      <c r="D33" s="1" t="s">
        <v>136</v>
      </c>
      <c r="E33" s="1">
        <v>5</v>
      </c>
      <c r="F33" s="1">
        <v>1700.53</v>
      </c>
      <c r="G33" s="1">
        <v>0.2</v>
      </c>
      <c r="H33" s="1" t="s">
        <v>121</v>
      </c>
      <c r="I33" s="1" t="s">
        <v>47</v>
      </c>
      <c r="J33" s="1" t="s">
        <v>48</v>
      </c>
    </row>
    <row r="34" spans="1:10" x14ac:dyDescent="0.2">
      <c r="A34" s="1" t="s">
        <v>137</v>
      </c>
      <c r="B34" s="3">
        <v>45586</v>
      </c>
      <c r="C34" s="1" t="s">
        <v>138</v>
      </c>
      <c r="D34" s="1" t="s">
        <v>139</v>
      </c>
      <c r="E34" s="1">
        <v>4</v>
      </c>
      <c r="F34" s="1">
        <v>193.99</v>
      </c>
      <c r="G34" s="1">
        <v>0.05</v>
      </c>
      <c r="H34" s="1" t="s">
        <v>121</v>
      </c>
      <c r="I34" s="1" t="s">
        <v>21</v>
      </c>
      <c r="J34" s="1" t="s">
        <v>22</v>
      </c>
    </row>
    <row r="35" spans="1:10" x14ac:dyDescent="0.2">
      <c r="A35" s="1" t="s">
        <v>140</v>
      </c>
      <c r="B35" s="3">
        <v>45316</v>
      </c>
      <c r="C35" s="1" t="s">
        <v>141</v>
      </c>
      <c r="D35" s="1" t="s">
        <v>142</v>
      </c>
      <c r="E35" s="1">
        <v>11</v>
      </c>
      <c r="F35" s="1">
        <v>1118.93</v>
      </c>
      <c r="G35" s="1">
        <v>0</v>
      </c>
      <c r="H35" s="1" t="s">
        <v>115</v>
      </c>
      <c r="I35" s="1" t="s">
        <v>14</v>
      </c>
      <c r="J35" s="1" t="s">
        <v>93</v>
      </c>
    </row>
    <row r="36" spans="1:10" x14ac:dyDescent="0.2">
      <c r="A36" s="1" t="s">
        <v>143</v>
      </c>
      <c r="B36" s="3">
        <v>45519</v>
      </c>
      <c r="C36" s="1" t="s">
        <v>57</v>
      </c>
      <c r="D36" s="1" t="s">
        <v>144</v>
      </c>
      <c r="E36" s="1">
        <v>11</v>
      </c>
      <c r="F36" s="1">
        <v>1029.82</v>
      </c>
      <c r="G36" s="1">
        <v>0.05</v>
      </c>
      <c r="H36" s="1" t="s">
        <v>121</v>
      </c>
      <c r="I36" s="1" t="s">
        <v>47</v>
      </c>
      <c r="J36" s="1" t="s">
        <v>75</v>
      </c>
    </row>
    <row r="37" spans="1:10" x14ac:dyDescent="0.2">
      <c r="A37" s="1" t="s">
        <v>145</v>
      </c>
      <c r="B37" s="1" t="s">
        <v>146</v>
      </c>
      <c r="C37" s="1" t="s">
        <v>147</v>
      </c>
      <c r="D37" s="1" t="s">
        <v>148</v>
      </c>
      <c r="E37" s="1">
        <v>10</v>
      </c>
      <c r="F37" s="1">
        <v>243.15</v>
      </c>
      <c r="G37" s="1">
        <v>0.15</v>
      </c>
      <c r="H37" s="1" t="s">
        <v>20</v>
      </c>
      <c r="I37" s="1" t="s">
        <v>31</v>
      </c>
      <c r="J37" s="1" t="s">
        <v>32</v>
      </c>
    </row>
    <row r="38" spans="1:10" x14ac:dyDescent="0.2">
      <c r="A38" s="1" t="s">
        <v>149</v>
      </c>
      <c r="B38" s="1" t="s">
        <v>150</v>
      </c>
      <c r="C38" s="1" t="s">
        <v>141</v>
      </c>
      <c r="D38" s="1" t="s">
        <v>151</v>
      </c>
      <c r="E38" s="1">
        <v>4</v>
      </c>
      <c r="F38" s="1">
        <v>838.72</v>
      </c>
      <c r="G38" s="1">
        <v>0</v>
      </c>
      <c r="H38" s="1" t="s">
        <v>20</v>
      </c>
      <c r="I38" s="1" t="s">
        <v>37</v>
      </c>
      <c r="J38" s="1" t="s">
        <v>82</v>
      </c>
    </row>
    <row r="39" spans="1:10" x14ac:dyDescent="0.2">
      <c r="A39" s="1" t="s">
        <v>152</v>
      </c>
      <c r="B39" s="1" t="s">
        <v>153</v>
      </c>
      <c r="C39" s="1" t="s">
        <v>154</v>
      </c>
      <c r="D39" s="1" t="s">
        <v>155</v>
      </c>
      <c r="E39" s="1">
        <v>8</v>
      </c>
      <c r="F39" s="1">
        <v>1165.56</v>
      </c>
      <c r="G39" s="1">
        <v>0.1</v>
      </c>
      <c r="H39" s="1" t="s">
        <v>115</v>
      </c>
      <c r="I39" s="1" t="s">
        <v>31</v>
      </c>
      <c r="J39" s="1" t="s">
        <v>52</v>
      </c>
    </row>
    <row r="40" spans="1:10" x14ac:dyDescent="0.2">
      <c r="A40" s="1" t="s">
        <v>156</v>
      </c>
      <c r="B40" s="3">
        <v>45353</v>
      </c>
      <c r="C40" s="1" t="s">
        <v>157</v>
      </c>
      <c r="D40" s="1" t="s">
        <v>158</v>
      </c>
      <c r="E40" s="1"/>
      <c r="F40" s="1">
        <v>1490.92</v>
      </c>
      <c r="G40" s="1">
        <v>0</v>
      </c>
      <c r="H40" s="1" t="s">
        <v>36</v>
      </c>
      <c r="I40" s="1" t="s">
        <v>21</v>
      </c>
      <c r="J40" s="1" t="s">
        <v>22</v>
      </c>
    </row>
    <row r="41" spans="1:10" x14ac:dyDescent="0.2">
      <c r="A41" s="1" t="s">
        <v>159</v>
      </c>
      <c r="B41" s="3">
        <v>45652</v>
      </c>
      <c r="C41" s="1" t="s">
        <v>68</v>
      </c>
      <c r="D41" s="1" t="s">
        <v>142</v>
      </c>
      <c r="E41" s="1">
        <v>2</v>
      </c>
      <c r="F41" s="1">
        <v>1118.93</v>
      </c>
      <c r="G41" s="1">
        <v>0.1</v>
      </c>
      <c r="H41" s="1" t="s">
        <v>121</v>
      </c>
      <c r="I41" s="1" t="s">
        <v>47</v>
      </c>
      <c r="J41" s="1" t="s">
        <v>75</v>
      </c>
    </row>
    <row r="42" spans="1:10" x14ac:dyDescent="0.2">
      <c r="A42" s="1" t="s">
        <v>160</v>
      </c>
      <c r="B42" s="1" t="s">
        <v>161</v>
      </c>
      <c r="C42" s="1" t="s">
        <v>60</v>
      </c>
      <c r="D42" s="1" t="s">
        <v>162</v>
      </c>
      <c r="E42" s="1">
        <v>1</v>
      </c>
      <c r="F42" s="1">
        <v>209.03</v>
      </c>
      <c r="G42" s="1">
        <v>0.1</v>
      </c>
      <c r="H42" s="1" t="s">
        <v>20</v>
      </c>
      <c r="I42" s="1" t="s">
        <v>31</v>
      </c>
      <c r="J42" s="1" t="s">
        <v>52</v>
      </c>
    </row>
    <row r="43" spans="1:10" x14ac:dyDescent="0.2">
      <c r="A43" s="1" t="s">
        <v>163</v>
      </c>
      <c r="B43" s="1" t="s">
        <v>164</v>
      </c>
      <c r="C43" s="1" t="s">
        <v>165</v>
      </c>
      <c r="D43" s="1" t="s">
        <v>166</v>
      </c>
      <c r="E43" s="1">
        <v>3</v>
      </c>
      <c r="F43" s="1">
        <v>532.41999999999996</v>
      </c>
      <c r="G43" s="1">
        <v>0</v>
      </c>
      <c r="H43" s="1" t="s">
        <v>115</v>
      </c>
      <c r="I43" s="1" t="s">
        <v>21</v>
      </c>
      <c r="J43" s="1" t="s">
        <v>97</v>
      </c>
    </row>
    <row r="44" spans="1:10" x14ac:dyDescent="0.2">
      <c r="A44" s="1" t="s">
        <v>167</v>
      </c>
      <c r="B44" s="1" t="s">
        <v>168</v>
      </c>
      <c r="C44" s="1" t="s">
        <v>169</v>
      </c>
      <c r="D44" s="1" t="s">
        <v>78</v>
      </c>
      <c r="E44" s="1">
        <v>9</v>
      </c>
      <c r="F44" s="1">
        <v>782.41</v>
      </c>
      <c r="G44" s="1">
        <v>0.05</v>
      </c>
      <c r="H44" s="1" t="s">
        <v>115</v>
      </c>
      <c r="I44" s="1" t="s">
        <v>21</v>
      </c>
      <c r="J44" s="1" t="s">
        <v>170</v>
      </c>
    </row>
    <row r="45" spans="1:10" x14ac:dyDescent="0.2">
      <c r="A45" s="1" t="s">
        <v>171</v>
      </c>
      <c r="B45" s="3">
        <v>45645</v>
      </c>
      <c r="C45" s="1" t="s">
        <v>141</v>
      </c>
      <c r="D45" s="1" t="s">
        <v>69</v>
      </c>
      <c r="E45" s="1">
        <v>10</v>
      </c>
      <c r="F45" s="1">
        <v>1013.15</v>
      </c>
      <c r="G45" s="1">
        <v>0.1</v>
      </c>
      <c r="H45" s="1" t="s">
        <v>36</v>
      </c>
      <c r="I45" s="1" t="s">
        <v>14</v>
      </c>
      <c r="J45" s="1" t="s">
        <v>15</v>
      </c>
    </row>
    <row r="46" spans="1:10" x14ac:dyDescent="0.2">
      <c r="A46" s="1" t="s">
        <v>172</v>
      </c>
      <c r="B46" s="1" t="s">
        <v>173</v>
      </c>
      <c r="C46" s="1" t="s">
        <v>57</v>
      </c>
      <c r="D46" s="1" t="s">
        <v>174</v>
      </c>
      <c r="E46" s="1">
        <v>3</v>
      </c>
      <c r="F46" s="1">
        <v>143.57</v>
      </c>
      <c r="G46" s="1">
        <v>0.05</v>
      </c>
      <c r="H46" s="1" t="s">
        <v>13</v>
      </c>
      <c r="I46" s="1" t="s">
        <v>47</v>
      </c>
      <c r="J46" s="1" t="s">
        <v>58</v>
      </c>
    </row>
    <row r="47" spans="1:10" x14ac:dyDescent="0.2">
      <c r="A47" s="1" t="s">
        <v>175</v>
      </c>
      <c r="B47" s="1" t="s">
        <v>176</v>
      </c>
      <c r="C47" s="1" t="s">
        <v>177</v>
      </c>
      <c r="D47" s="1" t="s">
        <v>178</v>
      </c>
      <c r="E47" s="1">
        <v>7</v>
      </c>
      <c r="F47" s="1">
        <v>253.46</v>
      </c>
      <c r="G47" s="1">
        <v>0</v>
      </c>
      <c r="H47" s="1" t="s">
        <v>115</v>
      </c>
      <c r="I47" s="1" t="s">
        <v>14</v>
      </c>
      <c r="J47" s="1" t="s">
        <v>93</v>
      </c>
    </row>
    <row r="48" spans="1:10" x14ac:dyDescent="0.2">
      <c r="A48" s="1" t="s">
        <v>179</v>
      </c>
      <c r="B48" s="1" t="s">
        <v>180</v>
      </c>
      <c r="C48" s="1" t="s">
        <v>165</v>
      </c>
      <c r="D48" s="1" t="s">
        <v>181</v>
      </c>
      <c r="E48" s="1">
        <v>2</v>
      </c>
      <c r="F48" s="1">
        <v>117.32</v>
      </c>
      <c r="G48" s="1">
        <v>0.05</v>
      </c>
      <c r="H48" s="1" t="s">
        <v>20</v>
      </c>
      <c r="I48" s="1" t="s">
        <v>21</v>
      </c>
      <c r="J48" s="1" t="s">
        <v>170</v>
      </c>
    </row>
    <row r="49" spans="1:10" x14ac:dyDescent="0.2">
      <c r="A49" s="1" t="s">
        <v>182</v>
      </c>
      <c r="B49" s="1" t="s">
        <v>183</v>
      </c>
      <c r="C49" s="1" t="s">
        <v>184</v>
      </c>
      <c r="D49" s="1" t="s">
        <v>46</v>
      </c>
      <c r="E49" s="1">
        <v>7</v>
      </c>
      <c r="F49" s="1">
        <v>1262.55</v>
      </c>
      <c r="G49" s="1">
        <v>0.15</v>
      </c>
      <c r="H49" s="1" t="s">
        <v>62</v>
      </c>
      <c r="I49" s="1" t="s">
        <v>47</v>
      </c>
      <c r="J49" s="1" t="s">
        <v>75</v>
      </c>
    </row>
    <row r="50" spans="1:10" x14ac:dyDescent="0.2">
      <c r="A50" s="1" t="s">
        <v>185</v>
      </c>
      <c r="B50" s="1" t="s">
        <v>186</v>
      </c>
      <c r="C50" s="1" t="s">
        <v>187</v>
      </c>
      <c r="D50" s="1" t="s">
        <v>155</v>
      </c>
      <c r="E50" s="1">
        <v>2</v>
      </c>
      <c r="F50" s="1">
        <v>1165.56</v>
      </c>
      <c r="G50" s="1">
        <v>0.2</v>
      </c>
      <c r="H50" s="1" t="s">
        <v>121</v>
      </c>
      <c r="I50" s="1" t="s">
        <v>14</v>
      </c>
      <c r="J50" s="1" t="s">
        <v>82</v>
      </c>
    </row>
    <row r="51" spans="1:10" x14ac:dyDescent="0.2">
      <c r="A51" s="1" t="s">
        <v>188</v>
      </c>
      <c r="B51" s="3">
        <v>45519</v>
      </c>
      <c r="C51" s="1" t="s">
        <v>110</v>
      </c>
      <c r="D51" s="1" t="s">
        <v>81</v>
      </c>
      <c r="E51" s="1">
        <v>11</v>
      </c>
      <c r="F51" s="1">
        <v>849.05</v>
      </c>
      <c r="G51" s="1">
        <v>0</v>
      </c>
      <c r="H51" s="1" t="s">
        <v>121</v>
      </c>
      <c r="I51" s="1" t="s">
        <v>21</v>
      </c>
      <c r="J51" s="1" t="s">
        <v>97</v>
      </c>
    </row>
    <row r="52" spans="1:10" x14ac:dyDescent="0.2">
      <c r="A52" s="1" t="s">
        <v>189</v>
      </c>
      <c r="B52" s="1" t="s">
        <v>190</v>
      </c>
      <c r="C52" s="1" t="s">
        <v>191</v>
      </c>
      <c r="D52" s="1" t="s">
        <v>192</v>
      </c>
      <c r="E52" s="1">
        <v>12</v>
      </c>
      <c r="F52" s="1">
        <v>1069.8599999999999</v>
      </c>
      <c r="G52" s="1">
        <v>0.05</v>
      </c>
      <c r="H52" s="1" t="s">
        <v>121</v>
      </c>
      <c r="I52" s="1" t="s">
        <v>47</v>
      </c>
      <c r="J52" s="1" t="s">
        <v>48</v>
      </c>
    </row>
    <row r="53" spans="1:10" x14ac:dyDescent="0.2">
      <c r="A53" s="1" t="s">
        <v>193</v>
      </c>
      <c r="B53" s="3">
        <v>45300</v>
      </c>
      <c r="C53" s="1" t="s">
        <v>194</v>
      </c>
      <c r="D53" s="1" t="s">
        <v>195</v>
      </c>
      <c r="E53" s="1">
        <v>4</v>
      </c>
      <c r="F53" s="1">
        <v>661.25</v>
      </c>
      <c r="G53" s="1">
        <v>0</v>
      </c>
      <c r="H53" s="1" t="s">
        <v>62</v>
      </c>
      <c r="I53" s="1" t="s">
        <v>14</v>
      </c>
      <c r="J53" s="1" t="s">
        <v>93</v>
      </c>
    </row>
    <row r="54" spans="1:10" x14ac:dyDescent="0.2">
      <c r="A54" s="1" t="s">
        <v>196</v>
      </c>
      <c r="B54" s="3">
        <v>45835</v>
      </c>
      <c r="C54" s="1" t="s">
        <v>177</v>
      </c>
      <c r="D54" s="1" t="s">
        <v>78</v>
      </c>
      <c r="E54" s="1">
        <v>5</v>
      </c>
      <c r="F54" s="1">
        <v>782.41</v>
      </c>
      <c r="G54" s="1">
        <v>0.15</v>
      </c>
      <c r="H54" s="1" t="s">
        <v>121</v>
      </c>
      <c r="I54" s="1" t="s">
        <v>14</v>
      </c>
      <c r="J54" s="1" t="s">
        <v>93</v>
      </c>
    </row>
    <row r="55" spans="1:10" x14ac:dyDescent="0.2">
      <c r="A55" s="1" t="s">
        <v>197</v>
      </c>
      <c r="B55" s="3">
        <v>45435</v>
      </c>
      <c r="C55" s="1" t="s">
        <v>198</v>
      </c>
      <c r="D55" s="1" t="s">
        <v>199</v>
      </c>
      <c r="E55" s="1">
        <v>11</v>
      </c>
      <c r="F55" s="1">
        <v>528.79999999999995</v>
      </c>
      <c r="G55" s="1">
        <v>0.2</v>
      </c>
      <c r="H55" s="1" t="s">
        <v>13</v>
      </c>
      <c r="I55" s="1" t="s">
        <v>74</v>
      </c>
      <c r="J55" s="1" t="s">
        <v>75</v>
      </c>
    </row>
    <row r="56" spans="1:10" x14ac:dyDescent="0.2">
      <c r="A56" s="1" t="s">
        <v>200</v>
      </c>
      <c r="B56" s="1" t="s">
        <v>201</v>
      </c>
      <c r="C56" s="1" t="s">
        <v>194</v>
      </c>
      <c r="D56" s="1" t="s">
        <v>162</v>
      </c>
      <c r="E56" s="1">
        <v>6</v>
      </c>
      <c r="F56" s="1">
        <v>209.03</v>
      </c>
      <c r="G56" s="1">
        <v>0.1</v>
      </c>
      <c r="H56" s="1" t="s">
        <v>121</v>
      </c>
      <c r="I56" s="1" t="s">
        <v>14</v>
      </c>
      <c r="J56" s="1" t="s">
        <v>82</v>
      </c>
    </row>
    <row r="57" spans="1:10" x14ac:dyDescent="0.2">
      <c r="A57" s="1" t="s">
        <v>202</v>
      </c>
      <c r="B57" s="1" t="s">
        <v>203</v>
      </c>
      <c r="C57" s="1" t="s">
        <v>204</v>
      </c>
      <c r="D57" s="1" t="s">
        <v>158</v>
      </c>
      <c r="E57" s="1">
        <v>8</v>
      </c>
      <c r="F57" s="1">
        <v>1490.92</v>
      </c>
      <c r="G57" s="1">
        <v>0</v>
      </c>
      <c r="H57" s="1" t="s">
        <v>115</v>
      </c>
      <c r="I57" s="1" t="s">
        <v>14</v>
      </c>
      <c r="J57" s="1" t="s">
        <v>82</v>
      </c>
    </row>
    <row r="58" spans="1:10" x14ac:dyDescent="0.2">
      <c r="A58" s="1" t="s">
        <v>205</v>
      </c>
      <c r="B58" s="3">
        <v>45607</v>
      </c>
      <c r="C58" s="1" t="s">
        <v>29</v>
      </c>
      <c r="D58" s="1" t="s">
        <v>26</v>
      </c>
      <c r="E58" s="1">
        <v>7</v>
      </c>
      <c r="F58" s="1">
        <v>725.92</v>
      </c>
      <c r="G58" s="1">
        <v>0.05</v>
      </c>
      <c r="H58" s="1" t="s">
        <v>115</v>
      </c>
      <c r="I58" s="1" t="s">
        <v>31</v>
      </c>
      <c r="J58" s="1" t="s">
        <v>32</v>
      </c>
    </row>
    <row r="59" spans="1:10" x14ac:dyDescent="0.2">
      <c r="A59" s="1" t="s">
        <v>206</v>
      </c>
      <c r="B59" s="1" t="s">
        <v>207</v>
      </c>
      <c r="C59" s="1" t="s">
        <v>64</v>
      </c>
      <c r="D59" s="1" t="s">
        <v>195</v>
      </c>
      <c r="E59" s="1">
        <v>3</v>
      </c>
      <c r="F59" s="1">
        <v>661.25</v>
      </c>
      <c r="G59" s="1">
        <v>0.2</v>
      </c>
      <c r="H59" s="1" t="s">
        <v>27</v>
      </c>
      <c r="I59" s="1" t="s">
        <v>208</v>
      </c>
      <c r="J59" s="1" t="s">
        <v>52</v>
      </c>
    </row>
    <row r="60" spans="1:10" x14ac:dyDescent="0.2">
      <c r="A60" s="1" t="s">
        <v>209</v>
      </c>
      <c r="B60" s="3">
        <v>45371</v>
      </c>
      <c r="C60" s="1" t="s">
        <v>210</v>
      </c>
      <c r="D60" s="1" t="s">
        <v>166</v>
      </c>
      <c r="E60" s="1">
        <v>4</v>
      </c>
      <c r="F60" s="1">
        <v>532.41999999999996</v>
      </c>
      <c r="G60" s="1">
        <v>0.1</v>
      </c>
      <c r="H60" s="1" t="s">
        <v>36</v>
      </c>
      <c r="I60" s="1" t="s">
        <v>31</v>
      </c>
      <c r="J60" s="1" t="s">
        <v>32</v>
      </c>
    </row>
    <row r="61" spans="1:10" x14ac:dyDescent="0.2">
      <c r="A61" s="1" t="s">
        <v>211</v>
      </c>
      <c r="B61" s="1" t="s">
        <v>212</v>
      </c>
      <c r="C61" s="1" t="s">
        <v>99</v>
      </c>
      <c r="D61" s="1" t="s">
        <v>213</v>
      </c>
      <c r="E61" s="1">
        <v>8</v>
      </c>
      <c r="F61" s="1">
        <v>1084.72</v>
      </c>
      <c r="G61" s="1">
        <v>0.15</v>
      </c>
      <c r="H61" s="1" t="s">
        <v>27</v>
      </c>
      <c r="I61" s="1" t="s">
        <v>47</v>
      </c>
      <c r="J61" s="1" t="s">
        <v>75</v>
      </c>
    </row>
    <row r="62" spans="1:10" x14ac:dyDescent="0.2">
      <c r="A62" s="1" t="s">
        <v>214</v>
      </c>
      <c r="B62" s="1" t="s">
        <v>215</v>
      </c>
      <c r="C62" s="1" t="s">
        <v>29</v>
      </c>
      <c r="D62" s="1" t="s">
        <v>216</v>
      </c>
      <c r="E62" s="1">
        <v>4</v>
      </c>
      <c r="F62" s="1">
        <v>1169.26</v>
      </c>
      <c r="G62" s="1">
        <v>0.2</v>
      </c>
      <c r="H62" s="1" t="s">
        <v>27</v>
      </c>
      <c r="I62" s="1" t="s">
        <v>208</v>
      </c>
      <c r="J62" s="1" t="s">
        <v>52</v>
      </c>
    </row>
    <row r="63" spans="1:10" x14ac:dyDescent="0.2">
      <c r="A63" s="1" t="s">
        <v>217</v>
      </c>
      <c r="B63" s="3">
        <v>45407</v>
      </c>
      <c r="C63" s="1" t="s">
        <v>218</v>
      </c>
      <c r="D63" s="1" t="s">
        <v>139</v>
      </c>
      <c r="E63" s="1">
        <v>12</v>
      </c>
      <c r="F63" s="1">
        <v>193.99</v>
      </c>
      <c r="G63" s="1">
        <v>0</v>
      </c>
      <c r="H63" s="1" t="s">
        <v>115</v>
      </c>
      <c r="I63" s="1" t="s">
        <v>31</v>
      </c>
      <c r="J63" s="1" t="s">
        <v>52</v>
      </c>
    </row>
    <row r="64" spans="1:10" x14ac:dyDescent="0.2">
      <c r="A64" s="1" t="s">
        <v>219</v>
      </c>
      <c r="B64" s="3">
        <v>45758</v>
      </c>
      <c r="C64" s="1" t="s">
        <v>220</v>
      </c>
      <c r="D64" s="1" t="s">
        <v>127</v>
      </c>
      <c r="E64" s="1">
        <v>3</v>
      </c>
      <c r="F64" s="1">
        <v>418.2</v>
      </c>
      <c r="G64" s="1">
        <v>0.1</v>
      </c>
      <c r="H64" s="1" t="s">
        <v>121</v>
      </c>
      <c r="I64" s="1" t="s">
        <v>14</v>
      </c>
      <c r="J64" s="1" t="s">
        <v>93</v>
      </c>
    </row>
    <row r="65" spans="1:10" x14ac:dyDescent="0.2">
      <c r="A65" s="1" t="s">
        <v>10</v>
      </c>
      <c r="B65" s="3">
        <v>45704</v>
      </c>
      <c r="C65" s="1" t="s">
        <v>11</v>
      </c>
      <c r="D65" s="1" t="s">
        <v>12</v>
      </c>
      <c r="E65" s="1">
        <v>6</v>
      </c>
      <c r="F65" s="1">
        <v>210.2</v>
      </c>
      <c r="G65" s="1">
        <v>0.1</v>
      </c>
      <c r="H65" s="1" t="s">
        <v>13</v>
      </c>
      <c r="I65" s="1" t="s">
        <v>14</v>
      </c>
      <c r="J65" s="1" t="s">
        <v>15</v>
      </c>
    </row>
    <row r="66" spans="1:10" x14ac:dyDescent="0.2">
      <c r="A66" s="1" t="s">
        <v>221</v>
      </c>
      <c r="B66" s="1" t="s">
        <v>222</v>
      </c>
      <c r="C66" s="1" t="s">
        <v>218</v>
      </c>
      <c r="D66" s="1" t="s">
        <v>73</v>
      </c>
      <c r="E66" s="1">
        <v>1</v>
      </c>
      <c r="F66" s="1">
        <v>954.16</v>
      </c>
      <c r="G66" s="1">
        <v>0.05</v>
      </c>
      <c r="H66" s="1" t="s">
        <v>121</v>
      </c>
      <c r="I66" s="1" t="s">
        <v>31</v>
      </c>
      <c r="J66" s="1" t="s">
        <v>43</v>
      </c>
    </row>
    <row r="67" spans="1:10" x14ac:dyDescent="0.2">
      <c r="A67" s="1" t="s">
        <v>223</v>
      </c>
      <c r="B67" s="1" t="s">
        <v>224</v>
      </c>
      <c r="C67" s="1" t="s">
        <v>25</v>
      </c>
      <c r="D67" s="1" t="s">
        <v>81</v>
      </c>
      <c r="E67" s="1">
        <v>1</v>
      </c>
      <c r="F67" s="1">
        <v>849.05</v>
      </c>
      <c r="G67" s="1">
        <v>0</v>
      </c>
      <c r="H67" s="1" t="s">
        <v>115</v>
      </c>
      <c r="I67" s="1" t="s">
        <v>14</v>
      </c>
      <c r="J67" s="1" t="s">
        <v>15</v>
      </c>
    </row>
    <row r="68" spans="1:10" x14ac:dyDescent="0.2">
      <c r="A68" s="1" t="s">
        <v>225</v>
      </c>
      <c r="B68" s="1" t="s">
        <v>226</v>
      </c>
      <c r="C68" s="1" t="s">
        <v>227</v>
      </c>
      <c r="D68" s="1" t="s">
        <v>216</v>
      </c>
      <c r="E68" s="1">
        <v>10</v>
      </c>
      <c r="F68" s="1">
        <v>1169.26</v>
      </c>
      <c r="G68" s="1">
        <v>0.1</v>
      </c>
      <c r="H68" s="1" t="s">
        <v>36</v>
      </c>
      <c r="I68" s="1" t="s">
        <v>31</v>
      </c>
      <c r="J68" s="1" t="s">
        <v>52</v>
      </c>
    </row>
    <row r="69" spans="1:10" x14ac:dyDescent="0.2">
      <c r="A69" s="1" t="s">
        <v>228</v>
      </c>
      <c r="B69" s="1" t="s">
        <v>229</v>
      </c>
      <c r="C69" s="1" t="s">
        <v>230</v>
      </c>
      <c r="D69" s="1" t="s">
        <v>231</v>
      </c>
      <c r="E69" s="1">
        <v>8</v>
      </c>
      <c r="F69" s="1">
        <v>49.68</v>
      </c>
      <c r="G69" s="1">
        <v>0</v>
      </c>
      <c r="H69" s="1" t="s">
        <v>62</v>
      </c>
      <c r="I69" s="1" t="s">
        <v>47</v>
      </c>
      <c r="J69" s="1" t="s">
        <v>58</v>
      </c>
    </row>
    <row r="70" spans="1:10" x14ac:dyDescent="0.2">
      <c r="A70" s="1" t="s">
        <v>232</v>
      </c>
      <c r="B70" s="1" t="s">
        <v>233</v>
      </c>
      <c r="C70" s="1" t="s">
        <v>154</v>
      </c>
      <c r="D70" s="1" t="s">
        <v>166</v>
      </c>
      <c r="E70" s="1">
        <v>3</v>
      </c>
      <c r="F70" s="1">
        <v>532.41999999999996</v>
      </c>
      <c r="G70" s="1">
        <v>0.1</v>
      </c>
      <c r="H70" s="1" t="s">
        <v>115</v>
      </c>
      <c r="I70" s="1" t="s">
        <v>31</v>
      </c>
      <c r="J70" s="1" t="s">
        <v>32</v>
      </c>
    </row>
    <row r="71" spans="1:10" x14ac:dyDescent="0.2">
      <c r="A71" s="1" t="s">
        <v>234</v>
      </c>
      <c r="B71" s="3">
        <v>45645</v>
      </c>
      <c r="C71" s="1" t="s">
        <v>29</v>
      </c>
      <c r="D71" s="1" t="s">
        <v>108</v>
      </c>
      <c r="E71" s="1">
        <v>2</v>
      </c>
      <c r="F71" s="1">
        <v>1348.08</v>
      </c>
      <c r="G71" s="1">
        <v>0.2</v>
      </c>
      <c r="H71" s="1" t="s">
        <v>27</v>
      </c>
      <c r="I71" s="1" t="s">
        <v>42</v>
      </c>
      <c r="J71" s="1" t="s">
        <v>32</v>
      </c>
    </row>
    <row r="72" spans="1:10" x14ac:dyDescent="0.2">
      <c r="A72" s="1" t="s">
        <v>235</v>
      </c>
      <c r="B72" s="3">
        <v>45719</v>
      </c>
      <c r="C72" s="1" t="s">
        <v>91</v>
      </c>
      <c r="D72" s="1" t="s">
        <v>136</v>
      </c>
      <c r="E72" s="1">
        <v>4</v>
      </c>
      <c r="F72" s="1">
        <v>1700.53</v>
      </c>
      <c r="G72" s="1">
        <v>0.05</v>
      </c>
      <c r="H72" s="1" t="s">
        <v>115</v>
      </c>
      <c r="I72" s="1" t="s">
        <v>14</v>
      </c>
      <c r="J72" s="1" t="s">
        <v>82</v>
      </c>
    </row>
    <row r="73" spans="1:10" x14ac:dyDescent="0.2">
      <c r="A73" s="1" t="s">
        <v>236</v>
      </c>
      <c r="B73" s="1" t="s">
        <v>237</v>
      </c>
      <c r="C73" s="1" t="s">
        <v>123</v>
      </c>
      <c r="D73" s="1" t="s">
        <v>151</v>
      </c>
      <c r="E73" s="1">
        <v>5</v>
      </c>
      <c r="F73" s="1">
        <v>838.72</v>
      </c>
      <c r="G73" s="1">
        <v>0.2</v>
      </c>
      <c r="H73" s="1" t="s">
        <v>121</v>
      </c>
      <c r="I73" s="1" t="s">
        <v>31</v>
      </c>
      <c r="J73" s="1" t="s">
        <v>52</v>
      </c>
    </row>
    <row r="74" spans="1:10" x14ac:dyDescent="0.2">
      <c r="A74" s="1" t="s">
        <v>238</v>
      </c>
      <c r="B74" s="1" t="s">
        <v>239</v>
      </c>
      <c r="C74" s="1" t="s">
        <v>240</v>
      </c>
      <c r="D74" s="1" t="s">
        <v>174</v>
      </c>
      <c r="E74" s="1">
        <v>5</v>
      </c>
      <c r="F74" s="1">
        <v>143.57</v>
      </c>
      <c r="G74" s="1">
        <v>0</v>
      </c>
      <c r="H74" s="1" t="s">
        <v>115</v>
      </c>
      <c r="I74" s="1" t="s">
        <v>21</v>
      </c>
      <c r="J74" s="1" t="s">
        <v>170</v>
      </c>
    </row>
    <row r="75" spans="1:10" x14ac:dyDescent="0.2">
      <c r="A75" s="1" t="s">
        <v>241</v>
      </c>
      <c r="B75" s="1" t="s">
        <v>242</v>
      </c>
      <c r="C75" s="1" t="s">
        <v>165</v>
      </c>
      <c r="D75" s="1" t="s">
        <v>100</v>
      </c>
      <c r="E75" s="1">
        <v>3</v>
      </c>
      <c r="F75" s="1">
        <v>1280.18</v>
      </c>
      <c r="G75" s="1">
        <v>0</v>
      </c>
      <c r="H75" s="1" t="s">
        <v>115</v>
      </c>
      <c r="I75" s="1" t="s">
        <v>21</v>
      </c>
      <c r="J75" s="1" t="s">
        <v>97</v>
      </c>
    </row>
    <row r="76" spans="1:10" x14ac:dyDescent="0.2">
      <c r="A76" s="1" t="s">
        <v>243</v>
      </c>
      <c r="B76" s="1" t="s">
        <v>244</v>
      </c>
      <c r="C76" s="1" t="s">
        <v>54</v>
      </c>
      <c r="D76" s="1" t="s">
        <v>174</v>
      </c>
      <c r="E76" s="1">
        <v>6</v>
      </c>
      <c r="F76" s="1">
        <v>143.57</v>
      </c>
      <c r="G76" s="1">
        <v>0.2</v>
      </c>
      <c r="H76" s="1" t="s">
        <v>36</v>
      </c>
      <c r="I76" s="1" t="s">
        <v>21</v>
      </c>
      <c r="J76" s="1" t="s">
        <v>170</v>
      </c>
    </row>
    <row r="77" spans="1:10" x14ac:dyDescent="0.2">
      <c r="A77" s="1" t="s">
        <v>245</v>
      </c>
      <c r="B77" s="1" t="s">
        <v>233</v>
      </c>
      <c r="C77" s="1" t="s">
        <v>246</v>
      </c>
      <c r="D77" s="1" t="s">
        <v>118</v>
      </c>
      <c r="E77" s="1">
        <v>3</v>
      </c>
      <c r="F77" s="1">
        <v>347.15</v>
      </c>
      <c r="G77" s="1">
        <v>0.1</v>
      </c>
      <c r="H77" s="1" t="s">
        <v>121</v>
      </c>
      <c r="I77" s="1" t="s">
        <v>47</v>
      </c>
      <c r="J77" s="1" t="s">
        <v>58</v>
      </c>
    </row>
    <row r="78" spans="1:10" x14ac:dyDescent="0.2">
      <c r="A78" s="1" t="s">
        <v>247</v>
      </c>
      <c r="B78" s="1" t="s">
        <v>248</v>
      </c>
      <c r="C78" s="1" t="s">
        <v>204</v>
      </c>
      <c r="D78" s="1" t="s">
        <v>231</v>
      </c>
      <c r="E78" s="1">
        <v>1</v>
      </c>
      <c r="F78" s="1">
        <v>49.68</v>
      </c>
      <c r="G78" s="1">
        <v>0</v>
      </c>
      <c r="H78" s="1" t="s">
        <v>121</v>
      </c>
      <c r="I78" s="1" t="s">
        <v>14</v>
      </c>
      <c r="J78" s="1" t="s">
        <v>15</v>
      </c>
    </row>
    <row r="79" spans="1:10" x14ac:dyDescent="0.2">
      <c r="A79" s="1" t="s">
        <v>249</v>
      </c>
      <c r="B79" s="1" t="s">
        <v>250</v>
      </c>
      <c r="C79" s="1" t="s">
        <v>77</v>
      </c>
      <c r="D79" s="1" t="s">
        <v>81</v>
      </c>
      <c r="E79" s="1">
        <v>10</v>
      </c>
      <c r="F79" s="1">
        <v>849.05</v>
      </c>
      <c r="G79" s="1">
        <v>0</v>
      </c>
      <c r="H79" s="1" t="s">
        <v>20</v>
      </c>
      <c r="I79" s="1" t="s">
        <v>47</v>
      </c>
      <c r="J79" s="1" t="s">
        <v>75</v>
      </c>
    </row>
    <row r="80" spans="1:10" x14ac:dyDescent="0.2">
      <c r="A80" s="1" t="s">
        <v>251</v>
      </c>
      <c r="B80" s="3">
        <v>45540</v>
      </c>
      <c r="C80" s="1" t="s">
        <v>252</v>
      </c>
      <c r="D80" s="1" t="s">
        <v>104</v>
      </c>
      <c r="E80" s="1">
        <v>3</v>
      </c>
      <c r="F80" s="1">
        <v>1363.68</v>
      </c>
      <c r="G80" s="1">
        <v>0.1</v>
      </c>
      <c r="H80" s="1" t="s">
        <v>62</v>
      </c>
      <c r="I80" s="1" t="s">
        <v>14</v>
      </c>
      <c r="J80" s="1" t="s">
        <v>15</v>
      </c>
    </row>
    <row r="81" spans="1:10" x14ac:dyDescent="0.2">
      <c r="A81" s="1" t="s">
        <v>253</v>
      </c>
      <c r="B81" s="3">
        <v>45798</v>
      </c>
      <c r="C81" s="1" t="s">
        <v>254</v>
      </c>
      <c r="D81" s="1" t="s">
        <v>114</v>
      </c>
      <c r="E81" s="1">
        <v>9</v>
      </c>
      <c r="F81" s="1">
        <v>906.25</v>
      </c>
      <c r="G81" s="1">
        <v>0.1</v>
      </c>
      <c r="H81" s="1" t="s">
        <v>20</v>
      </c>
      <c r="I81" s="1" t="s">
        <v>21</v>
      </c>
      <c r="J81" s="1" t="s">
        <v>97</v>
      </c>
    </row>
    <row r="82" spans="1:10" x14ac:dyDescent="0.2">
      <c r="A82" s="1" t="s">
        <v>255</v>
      </c>
      <c r="B82" s="3">
        <v>45473</v>
      </c>
      <c r="C82" s="1" t="s">
        <v>256</v>
      </c>
      <c r="D82" s="1" t="s">
        <v>65</v>
      </c>
      <c r="E82" s="1">
        <v>7</v>
      </c>
      <c r="F82" s="1">
        <v>800.37</v>
      </c>
      <c r="G82" s="1">
        <v>0</v>
      </c>
      <c r="H82" s="1" t="s">
        <v>115</v>
      </c>
      <c r="I82" s="1" t="s">
        <v>47</v>
      </c>
      <c r="J82" s="1" t="s">
        <v>75</v>
      </c>
    </row>
    <row r="83" spans="1:10" x14ac:dyDescent="0.2">
      <c r="A83" s="1" t="s">
        <v>257</v>
      </c>
      <c r="B83" s="3">
        <v>45696</v>
      </c>
      <c r="C83" s="1" t="s">
        <v>198</v>
      </c>
      <c r="D83" s="1" t="s">
        <v>127</v>
      </c>
      <c r="E83" s="1">
        <v>11</v>
      </c>
      <c r="F83" s="1">
        <v>418.2</v>
      </c>
      <c r="G83" s="1">
        <v>0.2</v>
      </c>
      <c r="H83" s="1" t="s">
        <v>62</v>
      </c>
      <c r="I83" s="1" t="s">
        <v>47</v>
      </c>
      <c r="J83" s="1" t="s">
        <v>58</v>
      </c>
    </row>
    <row r="84" spans="1:10" x14ac:dyDescent="0.2">
      <c r="A84" s="1" t="s">
        <v>258</v>
      </c>
      <c r="B84" s="3">
        <v>45404</v>
      </c>
      <c r="C84" s="1" t="s">
        <v>259</v>
      </c>
      <c r="D84" s="1" t="s">
        <v>162</v>
      </c>
      <c r="E84" s="1">
        <v>2</v>
      </c>
      <c r="F84" s="1">
        <v>209.03</v>
      </c>
      <c r="G84" s="1">
        <v>0.2</v>
      </c>
      <c r="H84" s="1" t="s">
        <v>121</v>
      </c>
      <c r="I84" s="1" t="s">
        <v>47</v>
      </c>
      <c r="J84" s="1" t="s">
        <v>58</v>
      </c>
    </row>
    <row r="85" spans="1:10" x14ac:dyDescent="0.2">
      <c r="A85" s="1" t="s">
        <v>260</v>
      </c>
      <c r="B85" s="3">
        <v>45389</v>
      </c>
      <c r="C85" s="1" t="s">
        <v>261</v>
      </c>
      <c r="D85" s="1" t="s">
        <v>51</v>
      </c>
      <c r="E85" s="1">
        <v>11</v>
      </c>
      <c r="F85" s="1">
        <v>1019.72</v>
      </c>
      <c r="G85" s="1">
        <v>0</v>
      </c>
      <c r="H85" s="1" t="s">
        <v>115</v>
      </c>
      <c r="I85" s="1" t="s">
        <v>31</v>
      </c>
      <c r="J85" s="1" t="s">
        <v>43</v>
      </c>
    </row>
    <row r="86" spans="1:10" x14ac:dyDescent="0.2">
      <c r="A86" s="1" t="s">
        <v>262</v>
      </c>
      <c r="B86" s="3">
        <v>45704</v>
      </c>
      <c r="C86" s="1" t="s">
        <v>263</v>
      </c>
      <c r="D86" s="1" t="s">
        <v>124</v>
      </c>
      <c r="E86" s="1">
        <v>3</v>
      </c>
      <c r="F86" s="1">
        <v>774.08</v>
      </c>
      <c r="G86" s="1">
        <v>0.05</v>
      </c>
      <c r="H86" s="1" t="s">
        <v>36</v>
      </c>
      <c r="I86" s="1" t="s">
        <v>14</v>
      </c>
      <c r="J86" s="1" t="s">
        <v>82</v>
      </c>
    </row>
    <row r="87" spans="1:10" x14ac:dyDescent="0.2">
      <c r="A87" s="1" t="s">
        <v>264</v>
      </c>
      <c r="B87" s="1" t="s">
        <v>265</v>
      </c>
      <c r="C87" s="1" t="s">
        <v>252</v>
      </c>
      <c r="D87" s="1" t="s">
        <v>124</v>
      </c>
      <c r="E87" s="1">
        <v>10</v>
      </c>
      <c r="F87" s="1">
        <v>774.08</v>
      </c>
      <c r="G87" s="1">
        <v>0.15</v>
      </c>
      <c r="H87" s="1" t="s">
        <v>20</v>
      </c>
      <c r="I87" s="1" t="s">
        <v>14</v>
      </c>
      <c r="J87" s="1" t="s">
        <v>15</v>
      </c>
    </row>
    <row r="88" spans="1:10" x14ac:dyDescent="0.2">
      <c r="A88" s="1" t="s">
        <v>266</v>
      </c>
      <c r="B88" s="3">
        <v>45775</v>
      </c>
      <c r="C88" s="1" t="s">
        <v>169</v>
      </c>
      <c r="D88" s="1" t="s">
        <v>46</v>
      </c>
      <c r="E88" s="1">
        <v>11</v>
      </c>
      <c r="F88" s="1">
        <v>1262.55</v>
      </c>
      <c r="G88" s="1">
        <v>0.2</v>
      </c>
      <c r="H88" s="1" t="s">
        <v>115</v>
      </c>
      <c r="I88" s="1" t="s">
        <v>21</v>
      </c>
      <c r="J88" s="1" t="s">
        <v>22</v>
      </c>
    </row>
    <row r="89" spans="1:10" x14ac:dyDescent="0.2">
      <c r="A89" s="1" t="s">
        <v>267</v>
      </c>
      <c r="B89" s="3">
        <v>45561</v>
      </c>
      <c r="C89" s="1" t="s">
        <v>268</v>
      </c>
      <c r="D89" s="1" t="s">
        <v>269</v>
      </c>
      <c r="E89" s="1">
        <v>11</v>
      </c>
      <c r="F89" s="1">
        <v>865.02</v>
      </c>
      <c r="G89" s="1">
        <v>0</v>
      </c>
      <c r="H89" s="1" t="s">
        <v>13</v>
      </c>
      <c r="I89" s="1" t="s">
        <v>21</v>
      </c>
      <c r="J89" s="1" t="s">
        <v>170</v>
      </c>
    </row>
    <row r="90" spans="1:10" x14ac:dyDescent="0.2">
      <c r="A90" s="1" t="s">
        <v>270</v>
      </c>
      <c r="B90" s="1" t="s">
        <v>271</v>
      </c>
      <c r="C90" s="1" t="s">
        <v>110</v>
      </c>
      <c r="D90" s="1" t="s">
        <v>41</v>
      </c>
      <c r="E90" s="1">
        <v>2</v>
      </c>
      <c r="F90" s="1">
        <v>944.31</v>
      </c>
      <c r="G90" s="1">
        <v>0.15</v>
      </c>
      <c r="H90" s="1" t="s">
        <v>13</v>
      </c>
      <c r="I90" s="1" t="s">
        <v>21</v>
      </c>
      <c r="J90" s="1" t="s">
        <v>97</v>
      </c>
    </row>
    <row r="91" spans="1:10" x14ac:dyDescent="0.2">
      <c r="A91" s="1" t="s">
        <v>272</v>
      </c>
      <c r="B91" s="1" t="s">
        <v>273</v>
      </c>
      <c r="C91" s="1" t="s">
        <v>11</v>
      </c>
      <c r="D91" s="1" t="s">
        <v>213</v>
      </c>
      <c r="E91" s="1">
        <v>5</v>
      </c>
      <c r="F91" s="1">
        <v>1084.72</v>
      </c>
      <c r="G91" s="1">
        <v>0.15</v>
      </c>
      <c r="H91" s="1" t="s">
        <v>27</v>
      </c>
      <c r="I91" s="1" t="s">
        <v>14</v>
      </c>
      <c r="J91" s="1" t="s">
        <v>82</v>
      </c>
    </row>
    <row r="92" spans="1:10" x14ac:dyDescent="0.2">
      <c r="A92" s="1" t="s">
        <v>274</v>
      </c>
      <c r="B92" s="3">
        <v>45634</v>
      </c>
      <c r="C92" s="1" t="s">
        <v>138</v>
      </c>
      <c r="D92" s="1" t="s">
        <v>124</v>
      </c>
      <c r="E92" s="1">
        <v>6</v>
      </c>
      <c r="F92" s="1">
        <v>774.08</v>
      </c>
      <c r="G92" s="1">
        <v>0.2</v>
      </c>
      <c r="H92" s="1" t="s">
        <v>121</v>
      </c>
      <c r="I92" s="1" t="s">
        <v>21</v>
      </c>
      <c r="J92" s="1" t="s">
        <v>170</v>
      </c>
    </row>
    <row r="93" spans="1:10" x14ac:dyDescent="0.2">
      <c r="A93" s="1" t="s">
        <v>275</v>
      </c>
      <c r="B93" s="3">
        <v>45718</v>
      </c>
      <c r="C93" s="1" t="s">
        <v>113</v>
      </c>
      <c r="D93" s="1" t="s">
        <v>78</v>
      </c>
      <c r="E93" s="1">
        <v>1</v>
      </c>
      <c r="F93" s="1">
        <v>782.41</v>
      </c>
      <c r="G93" s="1">
        <v>0.2</v>
      </c>
      <c r="H93" s="1" t="s">
        <v>13</v>
      </c>
      <c r="I93" s="1" t="s">
        <v>14</v>
      </c>
      <c r="J93" s="1" t="s">
        <v>82</v>
      </c>
    </row>
    <row r="94" spans="1:10" x14ac:dyDescent="0.2">
      <c r="A94" s="1" t="s">
        <v>276</v>
      </c>
      <c r="B94" s="3">
        <v>45428</v>
      </c>
      <c r="C94" s="1" t="s">
        <v>147</v>
      </c>
      <c r="D94" s="1" t="s">
        <v>151</v>
      </c>
      <c r="E94" s="1">
        <v>4</v>
      </c>
      <c r="F94" s="1">
        <v>838.72</v>
      </c>
      <c r="G94" s="1">
        <v>0.2</v>
      </c>
      <c r="H94" s="1" t="s">
        <v>121</v>
      </c>
      <c r="I94" s="1" t="s">
        <v>31</v>
      </c>
      <c r="J94" s="1" t="s">
        <v>52</v>
      </c>
    </row>
    <row r="95" spans="1:10" x14ac:dyDescent="0.2">
      <c r="A95" s="1" t="s">
        <v>277</v>
      </c>
      <c r="B95" s="3">
        <v>45475</v>
      </c>
      <c r="C95" s="1" t="s">
        <v>135</v>
      </c>
      <c r="D95" s="1" t="s">
        <v>174</v>
      </c>
      <c r="E95" s="1">
        <v>4</v>
      </c>
      <c r="F95" s="1">
        <v>143.57</v>
      </c>
      <c r="G95" s="1">
        <v>0.2</v>
      </c>
      <c r="H95" s="1" t="s">
        <v>20</v>
      </c>
      <c r="I95" s="1" t="s">
        <v>47</v>
      </c>
      <c r="J95" s="1" t="s">
        <v>58</v>
      </c>
    </row>
    <row r="96" spans="1:10" x14ac:dyDescent="0.2">
      <c r="A96" s="1" t="s">
        <v>278</v>
      </c>
      <c r="B96" s="3">
        <v>45704</v>
      </c>
      <c r="C96" s="1" t="s">
        <v>279</v>
      </c>
      <c r="D96" s="1" t="s">
        <v>178</v>
      </c>
      <c r="E96" s="1">
        <v>11</v>
      </c>
      <c r="F96" s="1">
        <v>253.46</v>
      </c>
      <c r="G96" s="1">
        <v>0</v>
      </c>
      <c r="H96" s="1" t="s">
        <v>121</v>
      </c>
      <c r="I96" s="1" t="s">
        <v>47</v>
      </c>
      <c r="J96" s="1" t="s">
        <v>58</v>
      </c>
    </row>
    <row r="97" spans="1:10" x14ac:dyDescent="0.2">
      <c r="A97" s="1" t="s">
        <v>280</v>
      </c>
      <c r="B97" s="3">
        <v>45674</v>
      </c>
      <c r="C97" s="1" t="s">
        <v>281</v>
      </c>
      <c r="D97" s="1" t="s">
        <v>104</v>
      </c>
      <c r="E97" s="1">
        <v>5</v>
      </c>
      <c r="F97" s="1">
        <v>1363.68</v>
      </c>
      <c r="G97" s="1">
        <v>0.1</v>
      </c>
      <c r="H97" s="1" t="s">
        <v>36</v>
      </c>
      <c r="I97" s="1" t="s">
        <v>47</v>
      </c>
      <c r="J97" s="1" t="s">
        <v>75</v>
      </c>
    </row>
    <row r="98" spans="1:10" x14ac:dyDescent="0.2">
      <c r="A98" s="1" t="s">
        <v>282</v>
      </c>
      <c r="B98" s="3">
        <v>45347</v>
      </c>
      <c r="C98" s="1" t="s">
        <v>283</v>
      </c>
      <c r="D98" s="1" t="s">
        <v>92</v>
      </c>
      <c r="E98" s="1">
        <v>9</v>
      </c>
      <c r="F98" s="1">
        <v>769.69</v>
      </c>
      <c r="G98" s="1">
        <v>0</v>
      </c>
      <c r="H98" s="1" t="s">
        <v>115</v>
      </c>
      <c r="I98" s="1" t="s">
        <v>21</v>
      </c>
      <c r="J98" s="1" t="s">
        <v>97</v>
      </c>
    </row>
    <row r="99" spans="1:10" x14ac:dyDescent="0.2">
      <c r="A99" s="1" t="s">
        <v>284</v>
      </c>
      <c r="B99" s="3">
        <v>45383</v>
      </c>
      <c r="C99" s="1" t="s">
        <v>285</v>
      </c>
      <c r="D99" s="1" t="s">
        <v>158</v>
      </c>
      <c r="E99" s="1">
        <v>2</v>
      </c>
      <c r="F99" s="1">
        <v>1490.92</v>
      </c>
      <c r="G99" s="1">
        <v>0.15</v>
      </c>
      <c r="H99" s="1" t="s">
        <v>62</v>
      </c>
      <c r="I99" s="1" t="s">
        <v>31</v>
      </c>
      <c r="J99" s="1" t="s">
        <v>52</v>
      </c>
    </row>
    <row r="100" spans="1:10" x14ac:dyDescent="0.2">
      <c r="A100" s="1" t="s">
        <v>286</v>
      </c>
      <c r="B100" s="1" t="s">
        <v>287</v>
      </c>
      <c r="C100" s="1" t="s">
        <v>288</v>
      </c>
      <c r="D100" s="1" t="s">
        <v>41</v>
      </c>
      <c r="E100" s="1">
        <v>11</v>
      </c>
      <c r="F100" s="1">
        <v>944.31</v>
      </c>
      <c r="G100" s="1">
        <v>0.2</v>
      </c>
      <c r="H100" s="1" t="s">
        <v>13</v>
      </c>
      <c r="I100" s="1" t="s">
        <v>289</v>
      </c>
      <c r="J100" s="1" t="s">
        <v>97</v>
      </c>
    </row>
    <row r="101" spans="1:10" x14ac:dyDescent="0.2">
      <c r="A101" s="1" t="s">
        <v>290</v>
      </c>
      <c r="B101" s="1" t="s">
        <v>291</v>
      </c>
      <c r="C101" s="1" t="s">
        <v>194</v>
      </c>
      <c r="D101" s="1" t="s">
        <v>100</v>
      </c>
      <c r="E101" s="1">
        <v>8</v>
      </c>
      <c r="F101" s="1">
        <v>1280.18</v>
      </c>
      <c r="G101" s="1">
        <v>0</v>
      </c>
      <c r="H101" s="1" t="s">
        <v>27</v>
      </c>
      <c r="I101" s="1" t="s">
        <v>14</v>
      </c>
      <c r="J101" s="1" t="s">
        <v>15</v>
      </c>
    </row>
    <row r="102" spans="1:10" x14ac:dyDescent="0.2">
      <c r="A102" s="1" t="s">
        <v>292</v>
      </c>
      <c r="B102" s="1" t="s">
        <v>293</v>
      </c>
      <c r="C102" s="1" t="s">
        <v>138</v>
      </c>
      <c r="D102" s="1" t="s">
        <v>231</v>
      </c>
      <c r="E102" s="1">
        <v>8</v>
      </c>
      <c r="F102" s="1">
        <v>49.68</v>
      </c>
      <c r="G102" s="1">
        <v>0.2</v>
      </c>
      <c r="H102" s="1" t="s">
        <v>36</v>
      </c>
      <c r="I102" s="1" t="s">
        <v>21</v>
      </c>
      <c r="J102" s="1" t="s">
        <v>97</v>
      </c>
    </row>
    <row r="103" spans="1:10" x14ac:dyDescent="0.2">
      <c r="A103" s="1" t="s">
        <v>294</v>
      </c>
      <c r="B103" s="1" t="s">
        <v>295</v>
      </c>
      <c r="C103" s="1" t="s">
        <v>296</v>
      </c>
      <c r="D103" s="1" t="s">
        <v>297</v>
      </c>
      <c r="E103" s="1">
        <v>2</v>
      </c>
      <c r="F103" s="1">
        <v>112.32</v>
      </c>
      <c r="G103" s="1">
        <v>0.1</v>
      </c>
      <c r="H103" s="1" t="s">
        <v>36</v>
      </c>
      <c r="I103" s="1" t="s">
        <v>47</v>
      </c>
      <c r="J103" s="1" t="s">
        <v>75</v>
      </c>
    </row>
    <row r="104" spans="1:10" x14ac:dyDescent="0.2">
      <c r="A104" s="1" t="s">
        <v>298</v>
      </c>
      <c r="B104" s="3">
        <v>45446</v>
      </c>
      <c r="C104" s="1" t="s">
        <v>220</v>
      </c>
      <c r="D104" s="1" t="s">
        <v>118</v>
      </c>
      <c r="E104" s="1">
        <v>1</v>
      </c>
      <c r="F104" s="1">
        <v>347.15</v>
      </c>
      <c r="G104" s="1">
        <v>0.1</v>
      </c>
      <c r="H104" s="1" t="s">
        <v>115</v>
      </c>
      <c r="I104" s="1" t="s">
        <v>14</v>
      </c>
      <c r="J104" s="1" t="s">
        <v>93</v>
      </c>
    </row>
    <row r="105" spans="1:10" x14ac:dyDescent="0.2">
      <c r="A105" s="1" t="s">
        <v>299</v>
      </c>
      <c r="B105" s="3">
        <v>45343</v>
      </c>
      <c r="C105" s="1" t="s">
        <v>220</v>
      </c>
      <c r="D105" s="1" t="s">
        <v>181</v>
      </c>
      <c r="E105" s="1">
        <v>2</v>
      </c>
      <c r="F105" s="1">
        <v>117.32</v>
      </c>
      <c r="G105" s="1">
        <v>0.2</v>
      </c>
      <c r="H105" s="1" t="s">
        <v>121</v>
      </c>
      <c r="I105" s="1" t="s">
        <v>300</v>
      </c>
      <c r="J105" s="1" t="s">
        <v>93</v>
      </c>
    </row>
    <row r="106" spans="1:10" x14ac:dyDescent="0.2">
      <c r="A106" s="1" t="s">
        <v>301</v>
      </c>
      <c r="B106" s="1" t="s">
        <v>302</v>
      </c>
      <c r="C106" s="1" t="s">
        <v>303</v>
      </c>
      <c r="D106" s="1" t="s">
        <v>139</v>
      </c>
      <c r="E106" s="1">
        <v>5</v>
      </c>
      <c r="F106" s="1">
        <v>193.99</v>
      </c>
      <c r="G106" s="1">
        <v>0.1</v>
      </c>
      <c r="H106" s="1" t="s">
        <v>13</v>
      </c>
      <c r="I106" s="1" t="s">
        <v>14</v>
      </c>
      <c r="J106" s="1" t="s">
        <v>15</v>
      </c>
    </row>
    <row r="107" spans="1:10" x14ac:dyDescent="0.2">
      <c r="A107" s="1" t="s">
        <v>304</v>
      </c>
      <c r="B107" s="1" t="s">
        <v>305</v>
      </c>
      <c r="C107" s="1" t="s">
        <v>306</v>
      </c>
      <c r="D107" s="1" t="s">
        <v>104</v>
      </c>
      <c r="E107" s="1">
        <v>12</v>
      </c>
      <c r="F107" s="1">
        <v>1363.68</v>
      </c>
      <c r="G107" s="1">
        <v>0.1</v>
      </c>
      <c r="H107" s="1" t="s">
        <v>13</v>
      </c>
      <c r="I107" s="1" t="s">
        <v>14</v>
      </c>
      <c r="J107" s="1" t="s">
        <v>15</v>
      </c>
    </row>
    <row r="108" spans="1:10" x14ac:dyDescent="0.2">
      <c r="A108" s="1" t="s">
        <v>307</v>
      </c>
      <c r="B108" s="3">
        <v>45467</v>
      </c>
      <c r="C108" s="1" t="s">
        <v>227</v>
      </c>
      <c r="D108" s="1" t="s">
        <v>100</v>
      </c>
      <c r="E108" s="1">
        <v>3</v>
      </c>
      <c r="F108" s="1">
        <v>1280.18</v>
      </c>
      <c r="G108" s="1">
        <v>0</v>
      </c>
      <c r="H108" s="1" t="s">
        <v>115</v>
      </c>
      <c r="I108" s="1" t="s">
        <v>31</v>
      </c>
      <c r="J108" s="1" t="s">
        <v>52</v>
      </c>
    </row>
    <row r="109" spans="1:10" x14ac:dyDescent="0.2">
      <c r="A109" s="1" t="s">
        <v>308</v>
      </c>
      <c r="B109" s="1" t="s">
        <v>309</v>
      </c>
      <c r="C109" s="1" t="s">
        <v>310</v>
      </c>
      <c r="D109" s="1" t="s">
        <v>195</v>
      </c>
      <c r="E109" s="1">
        <v>9</v>
      </c>
      <c r="F109" s="1">
        <v>661.25</v>
      </c>
      <c r="G109" s="1">
        <v>0.05</v>
      </c>
      <c r="H109" s="1" t="s">
        <v>20</v>
      </c>
      <c r="I109" s="1" t="s">
        <v>14</v>
      </c>
      <c r="J109" s="1" t="s">
        <v>15</v>
      </c>
    </row>
    <row r="110" spans="1:10" x14ac:dyDescent="0.2">
      <c r="A110" s="1" t="s">
        <v>311</v>
      </c>
      <c r="B110" s="1" t="s">
        <v>312</v>
      </c>
      <c r="C110" s="1" t="s">
        <v>313</v>
      </c>
      <c r="D110" s="1" t="s">
        <v>78</v>
      </c>
      <c r="E110" s="1">
        <v>1</v>
      </c>
      <c r="F110" s="1">
        <v>782.41</v>
      </c>
      <c r="G110" s="1">
        <v>0</v>
      </c>
      <c r="H110" s="1" t="s">
        <v>115</v>
      </c>
      <c r="I110" s="1" t="s">
        <v>21</v>
      </c>
      <c r="J110" s="1" t="s">
        <v>97</v>
      </c>
    </row>
    <row r="111" spans="1:10" x14ac:dyDescent="0.2">
      <c r="A111" s="1" t="s">
        <v>314</v>
      </c>
      <c r="B111" s="1" t="s">
        <v>315</v>
      </c>
      <c r="C111" s="1" t="s">
        <v>246</v>
      </c>
      <c r="D111" s="1" t="s">
        <v>195</v>
      </c>
      <c r="E111" s="1">
        <v>6</v>
      </c>
      <c r="F111" s="1">
        <v>661.25</v>
      </c>
      <c r="G111" s="1">
        <v>0.15</v>
      </c>
      <c r="H111" s="1" t="s">
        <v>36</v>
      </c>
      <c r="I111" s="1" t="s">
        <v>47</v>
      </c>
      <c r="J111" s="1" t="s">
        <v>48</v>
      </c>
    </row>
    <row r="112" spans="1:10" x14ac:dyDescent="0.2">
      <c r="A112" s="1" t="s">
        <v>316</v>
      </c>
      <c r="B112" s="3">
        <v>45551</v>
      </c>
      <c r="C112" s="1" t="s">
        <v>317</v>
      </c>
      <c r="D112" s="1" t="s">
        <v>55</v>
      </c>
      <c r="E112" s="1">
        <v>10</v>
      </c>
      <c r="F112" s="1">
        <v>522.34</v>
      </c>
      <c r="G112" s="1">
        <v>0.05</v>
      </c>
      <c r="H112" s="1" t="s">
        <v>115</v>
      </c>
      <c r="I112" s="1" t="s">
        <v>31</v>
      </c>
      <c r="J112" s="1" t="s">
        <v>52</v>
      </c>
    </row>
    <row r="113" spans="1:10" x14ac:dyDescent="0.2">
      <c r="A113" s="1" t="s">
        <v>318</v>
      </c>
      <c r="B113" s="1" t="s">
        <v>319</v>
      </c>
      <c r="C113" s="1" t="s">
        <v>296</v>
      </c>
      <c r="D113" s="1" t="s">
        <v>231</v>
      </c>
      <c r="E113" s="1">
        <v>10</v>
      </c>
      <c r="F113" s="1">
        <v>49.68</v>
      </c>
      <c r="G113" s="1">
        <v>0</v>
      </c>
      <c r="H113" s="1" t="s">
        <v>62</v>
      </c>
      <c r="I113" s="1" t="s">
        <v>47</v>
      </c>
      <c r="J113" s="1" t="s">
        <v>48</v>
      </c>
    </row>
    <row r="114" spans="1:10" x14ac:dyDescent="0.2">
      <c r="A114" s="1" t="s">
        <v>320</v>
      </c>
      <c r="B114" s="3">
        <v>45293</v>
      </c>
      <c r="C114" s="1" t="s">
        <v>321</v>
      </c>
      <c r="D114" s="1" t="s">
        <v>104</v>
      </c>
      <c r="E114" s="1">
        <v>5</v>
      </c>
      <c r="F114" s="1">
        <v>1363.68</v>
      </c>
      <c r="G114" s="1">
        <v>0</v>
      </c>
      <c r="H114" s="1" t="s">
        <v>36</v>
      </c>
      <c r="I114" s="1" t="s">
        <v>21</v>
      </c>
      <c r="J114" s="1" t="s">
        <v>22</v>
      </c>
    </row>
    <row r="115" spans="1:10" x14ac:dyDescent="0.2">
      <c r="A115" s="1" t="s">
        <v>322</v>
      </c>
      <c r="B115" s="3">
        <v>45777</v>
      </c>
      <c r="C115" s="1" t="s">
        <v>323</v>
      </c>
      <c r="D115" s="1" t="s">
        <v>195</v>
      </c>
      <c r="E115" s="1">
        <v>5</v>
      </c>
      <c r="F115" s="1">
        <v>661.25</v>
      </c>
      <c r="G115" s="1">
        <v>0</v>
      </c>
      <c r="H115" s="1" t="s">
        <v>121</v>
      </c>
      <c r="I115" s="1" t="s">
        <v>14</v>
      </c>
      <c r="J115" s="1" t="s">
        <v>93</v>
      </c>
    </row>
    <row r="116" spans="1:10" x14ac:dyDescent="0.2">
      <c r="A116" s="1" t="s">
        <v>324</v>
      </c>
      <c r="B116" s="3">
        <v>45318</v>
      </c>
      <c r="C116" s="1" t="s">
        <v>303</v>
      </c>
      <c r="D116" s="1" t="s">
        <v>216</v>
      </c>
      <c r="E116" s="1">
        <v>10</v>
      </c>
      <c r="F116" s="1">
        <v>1169.26</v>
      </c>
      <c r="G116" s="1">
        <v>0.1</v>
      </c>
      <c r="H116" s="1" t="s">
        <v>13</v>
      </c>
      <c r="I116" s="1" t="s">
        <v>14</v>
      </c>
      <c r="J116" s="1" t="s">
        <v>15</v>
      </c>
    </row>
    <row r="117" spans="1:10" x14ac:dyDescent="0.2">
      <c r="A117" s="1" t="s">
        <v>325</v>
      </c>
      <c r="B117" s="3">
        <v>45644</v>
      </c>
      <c r="C117" s="1" t="s">
        <v>326</v>
      </c>
      <c r="D117" s="1" t="s">
        <v>46</v>
      </c>
      <c r="E117" s="1">
        <v>8</v>
      </c>
      <c r="F117" s="1">
        <v>1262.55</v>
      </c>
      <c r="G117" s="1">
        <v>0.15</v>
      </c>
      <c r="H117" s="1" t="s">
        <v>115</v>
      </c>
      <c r="I117" s="1" t="s">
        <v>21</v>
      </c>
      <c r="J117" s="1" t="s">
        <v>170</v>
      </c>
    </row>
    <row r="118" spans="1:10" x14ac:dyDescent="0.2">
      <c r="A118" s="1" t="s">
        <v>327</v>
      </c>
      <c r="B118" s="3">
        <v>45356</v>
      </c>
      <c r="C118" s="1" t="s">
        <v>328</v>
      </c>
      <c r="D118" s="1" t="s">
        <v>329</v>
      </c>
      <c r="E118" s="1">
        <v>12</v>
      </c>
      <c r="F118" s="1">
        <v>1334.92</v>
      </c>
      <c r="G118" s="1">
        <v>0</v>
      </c>
      <c r="H118" s="1" t="s">
        <v>121</v>
      </c>
      <c r="I118" s="1" t="s">
        <v>42</v>
      </c>
      <c r="J118" s="1" t="s">
        <v>43</v>
      </c>
    </row>
    <row r="119" spans="1:10" x14ac:dyDescent="0.2">
      <c r="A119" s="1" t="s">
        <v>330</v>
      </c>
      <c r="B119" s="3">
        <v>45602</v>
      </c>
      <c r="C119" s="1" t="s">
        <v>331</v>
      </c>
      <c r="D119" s="1" t="s">
        <v>61</v>
      </c>
      <c r="E119" s="1">
        <v>5</v>
      </c>
      <c r="F119" s="1">
        <v>455.77</v>
      </c>
      <c r="G119" s="1">
        <v>0.15</v>
      </c>
      <c r="H119" s="1" t="s">
        <v>62</v>
      </c>
      <c r="I119" s="1" t="s">
        <v>21</v>
      </c>
      <c r="J119" s="1" t="s">
        <v>22</v>
      </c>
    </row>
    <row r="120" spans="1:10" x14ac:dyDescent="0.2">
      <c r="A120" s="1" t="s">
        <v>332</v>
      </c>
      <c r="B120" s="1" t="s">
        <v>333</v>
      </c>
      <c r="C120" s="1" t="s">
        <v>334</v>
      </c>
      <c r="D120" s="1" t="s">
        <v>178</v>
      </c>
      <c r="E120" s="1">
        <v>9</v>
      </c>
      <c r="F120" s="1">
        <v>253.46</v>
      </c>
      <c r="G120" s="1">
        <v>0</v>
      </c>
      <c r="H120" s="1" t="s">
        <v>36</v>
      </c>
      <c r="I120" s="1" t="s">
        <v>31</v>
      </c>
      <c r="J120" s="1" t="s">
        <v>52</v>
      </c>
    </row>
    <row r="121" spans="1:10" x14ac:dyDescent="0.2">
      <c r="A121" s="1" t="s">
        <v>335</v>
      </c>
      <c r="B121" s="3">
        <v>45327</v>
      </c>
      <c r="C121" s="1" t="s">
        <v>336</v>
      </c>
      <c r="D121" s="1" t="s">
        <v>118</v>
      </c>
      <c r="E121" s="1">
        <v>5</v>
      </c>
      <c r="F121" s="1">
        <v>347.15</v>
      </c>
      <c r="G121" s="1">
        <v>0.1</v>
      </c>
      <c r="H121" s="1" t="s">
        <v>27</v>
      </c>
      <c r="I121" s="1" t="s">
        <v>21</v>
      </c>
      <c r="J121" s="1" t="s">
        <v>97</v>
      </c>
    </row>
    <row r="122" spans="1:10" x14ac:dyDescent="0.2">
      <c r="A122" s="1" t="s">
        <v>337</v>
      </c>
      <c r="B122" s="3">
        <v>45657</v>
      </c>
      <c r="C122" s="1" t="s">
        <v>338</v>
      </c>
      <c r="D122" s="1" t="s">
        <v>78</v>
      </c>
      <c r="E122" s="1">
        <v>11</v>
      </c>
      <c r="F122" s="1">
        <v>782.41</v>
      </c>
      <c r="G122" s="1">
        <v>0</v>
      </c>
      <c r="H122" s="1" t="s">
        <v>121</v>
      </c>
      <c r="I122" s="1" t="s">
        <v>21</v>
      </c>
      <c r="J122" s="1" t="s">
        <v>22</v>
      </c>
    </row>
    <row r="123" spans="1:10" x14ac:dyDescent="0.2">
      <c r="A123" s="1" t="s">
        <v>339</v>
      </c>
      <c r="B123" s="3">
        <v>45782</v>
      </c>
      <c r="C123" s="1" t="s">
        <v>138</v>
      </c>
      <c r="D123" s="1" t="s">
        <v>51</v>
      </c>
      <c r="E123" s="1">
        <v>8</v>
      </c>
      <c r="F123" s="1">
        <v>1019.72</v>
      </c>
      <c r="G123" s="1">
        <v>0.15</v>
      </c>
      <c r="H123" s="1" t="s">
        <v>115</v>
      </c>
      <c r="I123" s="1" t="s">
        <v>21</v>
      </c>
      <c r="J123" s="1" t="s">
        <v>170</v>
      </c>
    </row>
    <row r="124" spans="1:10" x14ac:dyDescent="0.2">
      <c r="A124" s="1" t="s">
        <v>340</v>
      </c>
      <c r="B124" s="1" t="s">
        <v>341</v>
      </c>
      <c r="C124" s="1" t="s">
        <v>342</v>
      </c>
      <c r="D124" s="1" t="s">
        <v>118</v>
      </c>
      <c r="E124" s="1">
        <v>8</v>
      </c>
      <c r="F124" s="1">
        <v>347.15</v>
      </c>
      <c r="G124" s="1">
        <v>0.15</v>
      </c>
      <c r="H124" s="1" t="s">
        <v>13</v>
      </c>
      <c r="I124" s="1" t="s">
        <v>21</v>
      </c>
      <c r="J124" s="1" t="s">
        <v>170</v>
      </c>
    </row>
    <row r="125" spans="1:10" x14ac:dyDescent="0.2">
      <c r="A125" s="1" t="s">
        <v>343</v>
      </c>
      <c r="B125" s="1" t="s">
        <v>344</v>
      </c>
      <c r="C125" s="1" t="s">
        <v>77</v>
      </c>
      <c r="D125" s="1" t="s">
        <v>65</v>
      </c>
      <c r="E125" s="1">
        <v>3</v>
      </c>
      <c r="F125" s="1">
        <v>800.37</v>
      </c>
      <c r="G125" s="1">
        <v>0</v>
      </c>
      <c r="H125" s="1" t="s">
        <v>121</v>
      </c>
      <c r="I125" s="1" t="s">
        <v>47</v>
      </c>
      <c r="J125" s="1" t="s">
        <v>75</v>
      </c>
    </row>
    <row r="126" spans="1:10" x14ac:dyDescent="0.2">
      <c r="A126" s="1" t="s">
        <v>345</v>
      </c>
      <c r="B126" s="1" t="s">
        <v>346</v>
      </c>
      <c r="C126" s="1" t="s">
        <v>347</v>
      </c>
      <c r="D126" s="1" t="s">
        <v>213</v>
      </c>
      <c r="E126" s="1">
        <v>12</v>
      </c>
      <c r="F126" s="1">
        <v>1084.72</v>
      </c>
      <c r="G126" s="1">
        <v>0.2</v>
      </c>
      <c r="H126" s="1" t="s">
        <v>20</v>
      </c>
      <c r="I126" s="1" t="s">
        <v>47</v>
      </c>
      <c r="J126" s="1" t="s">
        <v>48</v>
      </c>
    </row>
    <row r="127" spans="1:10" x14ac:dyDescent="0.2">
      <c r="A127" s="1" t="s">
        <v>348</v>
      </c>
      <c r="B127" s="3">
        <v>45780</v>
      </c>
      <c r="C127" s="1" t="s">
        <v>227</v>
      </c>
      <c r="D127" s="1" t="s">
        <v>297</v>
      </c>
      <c r="E127" s="1">
        <v>10</v>
      </c>
      <c r="F127" s="1">
        <v>112.32</v>
      </c>
      <c r="G127" s="1">
        <v>0.2</v>
      </c>
      <c r="H127" s="1" t="s">
        <v>13</v>
      </c>
      <c r="I127" s="1" t="s">
        <v>31</v>
      </c>
      <c r="J127" s="1" t="s">
        <v>32</v>
      </c>
    </row>
    <row r="128" spans="1:10" x14ac:dyDescent="0.2">
      <c r="A128" s="1" t="s">
        <v>349</v>
      </c>
      <c r="B128" s="1" t="s">
        <v>350</v>
      </c>
      <c r="C128" s="1" t="s">
        <v>351</v>
      </c>
      <c r="D128" s="1" t="s">
        <v>166</v>
      </c>
      <c r="E128" s="1">
        <v>5</v>
      </c>
      <c r="F128" s="1">
        <v>532.41999999999996</v>
      </c>
      <c r="G128" s="1">
        <v>0.15</v>
      </c>
      <c r="H128" s="1" t="s">
        <v>121</v>
      </c>
      <c r="I128" s="1" t="s">
        <v>14</v>
      </c>
      <c r="J128" s="1" t="s">
        <v>15</v>
      </c>
    </row>
    <row r="129" spans="1:10" x14ac:dyDescent="0.2">
      <c r="A129" s="1" t="s">
        <v>352</v>
      </c>
      <c r="B129" s="1" t="s">
        <v>239</v>
      </c>
      <c r="C129" s="1" t="s">
        <v>353</v>
      </c>
      <c r="D129" s="1" t="s">
        <v>144</v>
      </c>
      <c r="E129" s="1">
        <v>5</v>
      </c>
      <c r="F129" s="1">
        <v>1029.82</v>
      </c>
      <c r="G129" s="1">
        <v>0.15</v>
      </c>
      <c r="H129" s="1" t="s">
        <v>27</v>
      </c>
      <c r="I129" s="1" t="s">
        <v>21</v>
      </c>
      <c r="J129" s="1" t="s">
        <v>97</v>
      </c>
    </row>
    <row r="130" spans="1:10" x14ac:dyDescent="0.2">
      <c r="A130" s="1" t="s">
        <v>354</v>
      </c>
      <c r="B130" s="3">
        <v>45509</v>
      </c>
      <c r="C130" s="1" t="s">
        <v>355</v>
      </c>
      <c r="D130" s="1" t="s">
        <v>213</v>
      </c>
      <c r="E130" s="1">
        <v>10</v>
      </c>
      <c r="F130" s="1">
        <v>1084.72</v>
      </c>
      <c r="G130" s="1">
        <v>0.2</v>
      </c>
      <c r="H130" s="1" t="s">
        <v>121</v>
      </c>
      <c r="I130" s="1" t="s">
        <v>300</v>
      </c>
      <c r="J130" s="1" t="s">
        <v>82</v>
      </c>
    </row>
    <row r="131" spans="1:10" x14ac:dyDescent="0.2">
      <c r="A131" s="1" t="s">
        <v>356</v>
      </c>
      <c r="B131" s="3">
        <v>45637</v>
      </c>
      <c r="C131" s="1" t="s">
        <v>107</v>
      </c>
      <c r="D131" s="1" t="s">
        <v>19</v>
      </c>
      <c r="E131" s="1">
        <v>9</v>
      </c>
      <c r="F131" s="1">
        <v>921.01</v>
      </c>
      <c r="G131" s="1">
        <v>0.2</v>
      </c>
      <c r="H131" s="1" t="s">
        <v>20</v>
      </c>
      <c r="I131" s="1" t="s">
        <v>14</v>
      </c>
      <c r="J131" s="1" t="s">
        <v>93</v>
      </c>
    </row>
    <row r="132" spans="1:10" x14ac:dyDescent="0.2">
      <c r="A132" s="1" t="s">
        <v>357</v>
      </c>
      <c r="B132" s="1" t="s">
        <v>358</v>
      </c>
      <c r="C132" s="1" t="s">
        <v>359</v>
      </c>
      <c r="D132" s="1" t="s">
        <v>96</v>
      </c>
      <c r="E132" s="1">
        <v>5</v>
      </c>
      <c r="F132" s="1">
        <v>425.58</v>
      </c>
      <c r="G132" s="1">
        <v>0</v>
      </c>
      <c r="H132" s="1" t="s">
        <v>115</v>
      </c>
      <c r="I132" s="1" t="s">
        <v>31</v>
      </c>
      <c r="J132" s="1" t="s">
        <v>32</v>
      </c>
    </row>
    <row r="133" spans="1:10" x14ac:dyDescent="0.2">
      <c r="A133" s="1" t="s">
        <v>360</v>
      </c>
      <c r="B133" s="3">
        <v>45432</v>
      </c>
      <c r="C133" s="1" t="s">
        <v>227</v>
      </c>
      <c r="D133" s="1" t="s">
        <v>92</v>
      </c>
      <c r="E133" s="1">
        <v>8</v>
      </c>
      <c r="F133" s="1">
        <v>769.69</v>
      </c>
      <c r="G133" s="1">
        <v>0</v>
      </c>
      <c r="H133" s="1" t="s">
        <v>115</v>
      </c>
      <c r="I133" s="1" t="s">
        <v>31</v>
      </c>
      <c r="J133" s="1" t="s">
        <v>52</v>
      </c>
    </row>
    <row r="134" spans="1:10" x14ac:dyDescent="0.2">
      <c r="A134" s="1" t="s">
        <v>361</v>
      </c>
      <c r="B134" s="3">
        <v>45700</v>
      </c>
      <c r="C134" s="1" t="s">
        <v>362</v>
      </c>
      <c r="D134" s="1" t="s">
        <v>136</v>
      </c>
      <c r="E134" s="1">
        <v>8</v>
      </c>
      <c r="F134" s="1">
        <v>1700.53</v>
      </c>
      <c r="G134" s="1">
        <v>0.2</v>
      </c>
      <c r="H134" s="1" t="s">
        <v>36</v>
      </c>
      <c r="I134" s="1" t="s">
        <v>21</v>
      </c>
      <c r="J134" s="1" t="s">
        <v>97</v>
      </c>
    </row>
    <row r="135" spans="1:10" x14ac:dyDescent="0.2">
      <c r="A135" s="1" t="s">
        <v>363</v>
      </c>
      <c r="B135" s="3">
        <v>45784</v>
      </c>
      <c r="C135" s="1" t="s">
        <v>95</v>
      </c>
      <c r="D135" s="1" t="s">
        <v>148</v>
      </c>
      <c r="E135" s="1">
        <v>9</v>
      </c>
      <c r="F135" s="1">
        <v>243.15</v>
      </c>
      <c r="G135" s="1">
        <v>0.2</v>
      </c>
      <c r="H135" s="1" t="s">
        <v>20</v>
      </c>
      <c r="I135" s="1" t="s">
        <v>21</v>
      </c>
      <c r="J135" s="1" t="s">
        <v>170</v>
      </c>
    </row>
    <row r="136" spans="1:10" x14ac:dyDescent="0.2">
      <c r="A136" s="1" t="s">
        <v>364</v>
      </c>
      <c r="B136" s="3">
        <v>45317</v>
      </c>
      <c r="C136" s="1" t="s">
        <v>306</v>
      </c>
      <c r="D136" s="1" t="s">
        <v>365</v>
      </c>
      <c r="E136" s="1">
        <v>9</v>
      </c>
      <c r="F136" s="1">
        <v>1101.54</v>
      </c>
      <c r="G136" s="1">
        <v>0.15</v>
      </c>
      <c r="H136" s="1" t="s">
        <v>27</v>
      </c>
      <c r="I136" s="1" t="s">
        <v>14</v>
      </c>
      <c r="J136" s="1" t="s">
        <v>93</v>
      </c>
    </row>
    <row r="137" spans="1:10" x14ac:dyDescent="0.2">
      <c r="A137" s="1" t="s">
        <v>366</v>
      </c>
      <c r="B137" s="3">
        <v>45412</v>
      </c>
      <c r="C137" s="1" t="s">
        <v>120</v>
      </c>
      <c r="D137" s="1" t="s">
        <v>41</v>
      </c>
      <c r="E137" s="1">
        <v>7</v>
      </c>
      <c r="F137" s="1">
        <v>944.31</v>
      </c>
      <c r="G137" s="1">
        <v>0</v>
      </c>
      <c r="H137" s="1" t="s">
        <v>115</v>
      </c>
      <c r="I137" s="1" t="s">
        <v>42</v>
      </c>
      <c r="J137" s="1" t="s">
        <v>52</v>
      </c>
    </row>
    <row r="138" spans="1:10" x14ac:dyDescent="0.2">
      <c r="A138" s="1" t="s">
        <v>367</v>
      </c>
      <c r="B138" s="3">
        <v>45633</v>
      </c>
      <c r="C138" s="1" t="s">
        <v>288</v>
      </c>
      <c r="D138" s="1" t="s">
        <v>61</v>
      </c>
      <c r="E138" s="1">
        <v>11</v>
      </c>
      <c r="F138" s="1">
        <v>455.77</v>
      </c>
      <c r="G138" s="1">
        <v>0.1</v>
      </c>
      <c r="H138" s="1" t="s">
        <v>115</v>
      </c>
      <c r="I138" s="1" t="s">
        <v>21</v>
      </c>
      <c r="J138" s="1" t="s">
        <v>97</v>
      </c>
    </row>
    <row r="139" spans="1:10" x14ac:dyDescent="0.2">
      <c r="A139" s="1" t="s">
        <v>368</v>
      </c>
      <c r="B139" s="3">
        <v>45298</v>
      </c>
      <c r="C139" s="1" t="s">
        <v>227</v>
      </c>
      <c r="D139" s="1" t="s">
        <v>51</v>
      </c>
      <c r="E139" s="1">
        <v>9</v>
      </c>
      <c r="F139" s="1">
        <v>1019.72</v>
      </c>
      <c r="G139" s="1">
        <v>0.1</v>
      </c>
      <c r="H139" s="1" t="s">
        <v>115</v>
      </c>
      <c r="I139" s="1" t="s">
        <v>42</v>
      </c>
      <c r="J139" s="1" t="s">
        <v>32</v>
      </c>
    </row>
    <row r="140" spans="1:10" x14ac:dyDescent="0.2">
      <c r="A140" s="1" t="s">
        <v>369</v>
      </c>
      <c r="B140" s="3">
        <v>45814</v>
      </c>
      <c r="C140" s="1" t="s">
        <v>359</v>
      </c>
      <c r="D140" s="1" t="s">
        <v>41</v>
      </c>
      <c r="E140" s="1">
        <v>11</v>
      </c>
      <c r="F140" s="1">
        <v>944.31</v>
      </c>
      <c r="G140" s="1">
        <v>0</v>
      </c>
      <c r="H140" s="1" t="s">
        <v>62</v>
      </c>
      <c r="I140" s="1" t="s">
        <v>31</v>
      </c>
      <c r="J140" s="1" t="s">
        <v>32</v>
      </c>
    </row>
    <row r="141" spans="1:10" x14ac:dyDescent="0.2">
      <c r="A141" s="1" t="s">
        <v>370</v>
      </c>
      <c r="B141" s="3">
        <v>45588</v>
      </c>
      <c r="C141" s="1" t="s">
        <v>371</v>
      </c>
      <c r="D141" s="1" t="s">
        <v>41</v>
      </c>
      <c r="E141" s="1">
        <v>4</v>
      </c>
      <c r="F141" s="1">
        <v>944.31</v>
      </c>
      <c r="G141" s="1">
        <v>0</v>
      </c>
      <c r="H141" s="1" t="s">
        <v>121</v>
      </c>
      <c r="I141" s="1" t="s">
        <v>31</v>
      </c>
      <c r="J141" s="1" t="s">
        <v>43</v>
      </c>
    </row>
    <row r="142" spans="1:10" x14ac:dyDescent="0.2">
      <c r="A142" s="1" t="s">
        <v>372</v>
      </c>
      <c r="B142" s="3">
        <v>45343</v>
      </c>
      <c r="C142" s="1" t="s">
        <v>147</v>
      </c>
      <c r="D142" s="1" t="s">
        <v>92</v>
      </c>
      <c r="E142" s="1">
        <v>2</v>
      </c>
      <c r="F142" s="1">
        <v>769.69</v>
      </c>
      <c r="G142" s="1">
        <v>0.1</v>
      </c>
      <c r="H142" s="1" t="s">
        <v>36</v>
      </c>
      <c r="I142" s="1" t="s">
        <v>31</v>
      </c>
      <c r="J142" s="1" t="s">
        <v>52</v>
      </c>
    </row>
    <row r="143" spans="1:10" x14ac:dyDescent="0.2">
      <c r="A143" s="1" t="s">
        <v>373</v>
      </c>
      <c r="B143" s="3">
        <v>45810</v>
      </c>
      <c r="C143" s="1" t="s">
        <v>25</v>
      </c>
      <c r="D143" s="1" t="s">
        <v>127</v>
      </c>
      <c r="E143" s="1">
        <v>10</v>
      </c>
      <c r="F143" s="1">
        <v>418.2</v>
      </c>
      <c r="G143" s="1">
        <v>0</v>
      </c>
      <c r="H143" s="1" t="s">
        <v>62</v>
      </c>
      <c r="I143" s="1" t="s">
        <v>14</v>
      </c>
      <c r="J143" s="1" t="s">
        <v>15</v>
      </c>
    </row>
    <row r="144" spans="1:10" x14ac:dyDescent="0.2">
      <c r="A144" s="1" t="s">
        <v>374</v>
      </c>
      <c r="B144" s="3">
        <v>45697</v>
      </c>
      <c r="C144" s="1" t="s">
        <v>210</v>
      </c>
      <c r="D144" s="1" t="s">
        <v>144</v>
      </c>
      <c r="E144" s="1">
        <v>8</v>
      </c>
      <c r="F144" s="1">
        <v>1029.82</v>
      </c>
      <c r="G144" s="1">
        <v>0</v>
      </c>
      <c r="H144" s="1" t="s">
        <v>62</v>
      </c>
      <c r="I144" s="1" t="s">
        <v>31</v>
      </c>
      <c r="J144" s="1" t="s">
        <v>52</v>
      </c>
    </row>
    <row r="145" spans="1:10" x14ac:dyDescent="0.2">
      <c r="A145" s="1" t="s">
        <v>375</v>
      </c>
      <c r="B145" s="3">
        <v>45440</v>
      </c>
      <c r="C145" s="1" t="s">
        <v>323</v>
      </c>
      <c r="D145" s="1" t="s">
        <v>88</v>
      </c>
      <c r="E145" s="1">
        <v>8</v>
      </c>
      <c r="F145" s="1">
        <v>1018.12</v>
      </c>
      <c r="G145" s="1">
        <v>0</v>
      </c>
      <c r="H145" s="1" t="s">
        <v>62</v>
      </c>
      <c r="I145" s="1" t="s">
        <v>14</v>
      </c>
      <c r="J145" s="1" t="s">
        <v>82</v>
      </c>
    </row>
    <row r="146" spans="1:10" x14ac:dyDescent="0.2">
      <c r="A146" s="1" t="s">
        <v>376</v>
      </c>
      <c r="B146" s="3">
        <v>45373</v>
      </c>
      <c r="C146" s="1" t="s">
        <v>204</v>
      </c>
      <c r="D146" s="1" t="s">
        <v>96</v>
      </c>
      <c r="E146" s="1">
        <v>6</v>
      </c>
      <c r="F146" s="1">
        <v>425.58</v>
      </c>
      <c r="G146" s="1">
        <v>0.05</v>
      </c>
      <c r="H146" s="1" t="s">
        <v>27</v>
      </c>
      <c r="I146" s="1" t="s">
        <v>14</v>
      </c>
      <c r="J146" s="1" t="s">
        <v>93</v>
      </c>
    </row>
    <row r="147" spans="1:10" x14ac:dyDescent="0.2">
      <c r="A147" s="1" t="s">
        <v>377</v>
      </c>
      <c r="B147" s="3">
        <v>45582</v>
      </c>
      <c r="C147" s="1" t="s">
        <v>230</v>
      </c>
      <c r="D147" s="1" t="s">
        <v>78</v>
      </c>
      <c r="E147" s="1">
        <v>5</v>
      </c>
      <c r="F147" s="1">
        <v>782.41</v>
      </c>
      <c r="G147" s="1">
        <v>0</v>
      </c>
      <c r="H147" s="1" t="s">
        <v>115</v>
      </c>
      <c r="I147" s="1" t="s">
        <v>47</v>
      </c>
      <c r="J147" s="1" t="s">
        <v>58</v>
      </c>
    </row>
    <row r="148" spans="1:10" x14ac:dyDescent="0.2">
      <c r="A148" s="1" t="s">
        <v>378</v>
      </c>
      <c r="B148" s="3">
        <v>45746</v>
      </c>
      <c r="C148" s="1" t="s">
        <v>310</v>
      </c>
      <c r="D148" s="1" t="s">
        <v>174</v>
      </c>
      <c r="E148" s="1">
        <v>4</v>
      </c>
      <c r="F148" s="1">
        <v>143.57</v>
      </c>
      <c r="G148" s="1">
        <v>0.1</v>
      </c>
      <c r="H148" s="1" t="s">
        <v>121</v>
      </c>
      <c r="I148" s="1" t="s">
        <v>14</v>
      </c>
      <c r="J148" s="1" t="s">
        <v>93</v>
      </c>
    </row>
    <row r="149" spans="1:10" x14ac:dyDescent="0.2">
      <c r="A149" s="1" t="s">
        <v>379</v>
      </c>
      <c r="B149" s="1" t="s">
        <v>380</v>
      </c>
      <c r="C149" s="1" t="s">
        <v>381</v>
      </c>
      <c r="D149" s="1" t="s">
        <v>73</v>
      </c>
      <c r="E149" s="1">
        <v>5</v>
      </c>
      <c r="F149" s="1">
        <v>954.16</v>
      </c>
      <c r="G149" s="1">
        <v>0</v>
      </c>
      <c r="H149" s="1" t="s">
        <v>27</v>
      </c>
      <c r="I149" s="1" t="s">
        <v>31</v>
      </c>
      <c r="J149" s="1" t="s">
        <v>52</v>
      </c>
    </row>
    <row r="150" spans="1:10" x14ac:dyDescent="0.2">
      <c r="A150" s="1" t="s">
        <v>382</v>
      </c>
      <c r="B150" s="1" t="s">
        <v>383</v>
      </c>
      <c r="C150" s="1" t="s">
        <v>113</v>
      </c>
      <c r="D150" s="1" t="s">
        <v>142</v>
      </c>
      <c r="E150" s="1">
        <v>2</v>
      </c>
      <c r="F150" s="1">
        <v>1118.93</v>
      </c>
      <c r="G150" s="1">
        <v>0</v>
      </c>
      <c r="H150" s="1" t="s">
        <v>20</v>
      </c>
      <c r="I150" s="1" t="s">
        <v>14</v>
      </c>
      <c r="J150" s="1" t="s">
        <v>82</v>
      </c>
    </row>
    <row r="151" spans="1:10" x14ac:dyDescent="0.2">
      <c r="A151" s="1" t="s">
        <v>384</v>
      </c>
      <c r="B151" s="1" t="s">
        <v>385</v>
      </c>
      <c r="C151" s="1" t="s">
        <v>306</v>
      </c>
      <c r="D151" s="1" t="s">
        <v>65</v>
      </c>
      <c r="E151" s="1">
        <v>1</v>
      </c>
      <c r="F151" s="1">
        <v>800.37</v>
      </c>
      <c r="G151" s="1">
        <v>0</v>
      </c>
      <c r="H151" s="1" t="s">
        <v>121</v>
      </c>
      <c r="I151" s="1" t="s">
        <v>14</v>
      </c>
      <c r="J151" s="1" t="s">
        <v>82</v>
      </c>
    </row>
    <row r="152" spans="1:10" x14ac:dyDescent="0.2">
      <c r="A152" s="1" t="s">
        <v>386</v>
      </c>
      <c r="B152" s="1" t="s">
        <v>387</v>
      </c>
      <c r="C152" s="1" t="s">
        <v>388</v>
      </c>
      <c r="D152" s="1" t="s">
        <v>69</v>
      </c>
      <c r="E152" s="1">
        <v>2</v>
      </c>
      <c r="F152" s="1">
        <v>1013.15</v>
      </c>
      <c r="G152" s="1">
        <v>0</v>
      </c>
      <c r="H152" s="1" t="s">
        <v>13</v>
      </c>
      <c r="I152" s="1" t="s">
        <v>31</v>
      </c>
      <c r="J152" s="1" t="s">
        <v>52</v>
      </c>
    </row>
    <row r="153" spans="1:10" x14ac:dyDescent="0.2">
      <c r="A153" s="1" t="s">
        <v>389</v>
      </c>
      <c r="B153" s="3">
        <v>45553</v>
      </c>
      <c r="C153" s="1" t="s">
        <v>40</v>
      </c>
      <c r="D153" s="1" t="s">
        <v>19</v>
      </c>
      <c r="E153" s="1">
        <v>11</v>
      </c>
      <c r="F153" s="1">
        <v>921.01</v>
      </c>
      <c r="G153" s="1">
        <v>0.1</v>
      </c>
      <c r="H153" s="1" t="s">
        <v>20</v>
      </c>
      <c r="I153" s="1" t="s">
        <v>31</v>
      </c>
      <c r="J153" s="1" t="s">
        <v>32</v>
      </c>
    </row>
    <row r="154" spans="1:10" x14ac:dyDescent="0.2">
      <c r="A154" s="1" t="s">
        <v>390</v>
      </c>
      <c r="B154" s="3">
        <v>45802</v>
      </c>
      <c r="C154" s="1" t="s">
        <v>18</v>
      </c>
      <c r="D154" s="1" t="s">
        <v>166</v>
      </c>
      <c r="E154" s="1">
        <v>7</v>
      </c>
      <c r="F154" s="1">
        <v>532.41999999999996</v>
      </c>
      <c r="G154" s="1">
        <v>0.1</v>
      </c>
      <c r="H154" s="1" t="s">
        <v>36</v>
      </c>
      <c r="I154" s="1" t="s">
        <v>21</v>
      </c>
      <c r="J154" s="1" t="s">
        <v>22</v>
      </c>
    </row>
    <row r="155" spans="1:10" x14ac:dyDescent="0.2">
      <c r="A155" s="1" t="s">
        <v>391</v>
      </c>
      <c r="B155" s="3">
        <v>45721</v>
      </c>
      <c r="C155" s="1" t="s">
        <v>392</v>
      </c>
      <c r="D155" s="1" t="s">
        <v>174</v>
      </c>
      <c r="E155" s="1">
        <v>4</v>
      </c>
      <c r="F155" s="1">
        <v>143.57</v>
      </c>
      <c r="G155" s="1">
        <v>0</v>
      </c>
      <c r="H155" s="1" t="s">
        <v>121</v>
      </c>
      <c r="I155" s="1" t="s">
        <v>47</v>
      </c>
      <c r="J155" s="1" t="s">
        <v>48</v>
      </c>
    </row>
    <row r="156" spans="1:10" x14ac:dyDescent="0.2">
      <c r="A156" s="1" t="s">
        <v>393</v>
      </c>
      <c r="B156" s="3">
        <v>45367</v>
      </c>
      <c r="C156" s="1" t="s">
        <v>394</v>
      </c>
      <c r="D156" s="1" t="s">
        <v>96</v>
      </c>
      <c r="E156" s="1">
        <v>8</v>
      </c>
      <c r="F156" s="1">
        <v>425.58</v>
      </c>
      <c r="G156" s="1">
        <v>0.15</v>
      </c>
      <c r="H156" s="1" t="s">
        <v>62</v>
      </c>
      <c r="I156" s="1" t="s">
        <v>21</v>
      </c>
      <c r="J156" s="1" t="s">
        <v>97</v>
      </c>
    </row>
    <row r="157" spans="1:10" x14ac:dyDescent="0.2">
      <c r="A157" s="1" t="s">
        <v>395</v>
      </c>
      <c r="B157" s="3">
        <v>45756</v>
      </c>
      <c r="C157" s="1" t="s">
        <v>396</v>
      </c>
      <c r="D157" s="1" t="s">
        <v>73</v>
      </c>
      <c r="E157" s="1">
        <v>3</v>
      </c>
      <c r="F157" s="1">
        <v>954.16</v>
      </c>
      <c r="G157" s="1">
        <v>0.1</v>
      </c>
      <c r="H157" s="1" t="s">
        <v>115</v>
      </c>
      <c r="I157" s="1" t="s">
        <v>14</v>
      </c>
      <c r="J157" s="1" t="s">
        <v>82</v>
      </c>
    </row>
    <row r="158" spans="1:10" x14ac:dyDescent="0.2">
      <c r="A158" s="1" t="s">
        <v>397</v>
      </c>
      <c r="B158" s="1" t="s">
        <v>398</v>
      </c>
      <c r="C158" s="1" t="s">
        <v>263</v>
      </c>
      <c r="D158" s="1" t="s">
        <v>46</v>
      </c>
      <c r="E158" s="1">
        <v>6</v>
      </c>
      <c r="F158" s="1">
        <v>1262.55</v>
      </c>
      <c r="G158" s="1">
        <v>0</v>
      </c>
      <c r="H158" s="1" t="s">
        <v>27</v>
      </c>
      <c r="I158" s="1" t="s">
        <v>14</v>
      </c>
      <c r="J158" s="1" t="s">
        <v>93</v>
      </c>
    </row>
    <row r="159" spans="1:10" x14ac:dyDescent="0.2">
      <c r="A159" s="1" t="s">
        <v>399</v>
      </c>
      <c r="B159" s="3">
        <v>45500</v>
      </c>
      <c r="C159" s="1" t="s">
        <v>342</v>
      </c>
      <c r="D159" s="1" t="s">
        <v>69</v>
      </c>
      <c r="E159" s="1">
        <v>5</v>
      </c>
      <c r="F159" s="1">
        <v>1013.15</v>
      </c>
      <c r="G159" s="1">
        <v>0.1</v>
      </c>
      <c r="H159" s="1" t="s">
        <v>36</v>
      </c>
      <c r="I159" s="1" t="s">
        <v>21</v>
      </c>
      <c r="J159" s="1" t="s">
        <v>22</v>
      </c>
    </row>
    <row r="160" spans="1:10" x14ac:dyDescent="0.2">
      <c r="A160" s="1" t="s">
        <v>400</v>
      </c>
      <c r="B160" s="1" t="s">
        <v>401</v>
      </c>
      <c r="C160" s="1" t="s">
        <v>381</v>
      </c>
      <c r="D160" s="1" t="s">
        <v>329</v>
      </c>
      <c r="E160" s="1">
        <v>10</v>
      </c>
      <c r="F160" s="1">
        <v>1334.92</v>
      </c>
      <c r="G160" s="1">
        <v>0</v>
      </c>
      <c r="H160" s="1" t="s">
        <v>121</v>
      </c>
      <c r="I160" s="1" t="s">
        <v>31</v>
      </c>
      <c r="J160" s="1" t="s">
        <v>32</v>
      </c>
    </row>
    <row r="161" spans="1:10" x14ac:dyDescent="0.2">
      <c r="A161" s="1" t="s">
        <v>402</v>
      </c>
      <c r="B161" s="3">
        <v>45822</v>
      </c>
      <c r="C161" s="1" t="s">
        <v>126</v>
      </c>
      <c r="D161" s="1" t="s">
        <v>30</v>
      </c>
      <c r="E161" s="1">
        <v>9</v>
      </c>
      <c r="F161" s="1">
        <v>798.12</v>
      </c>
      <c r="G161" s="1">
        <v>0.1</v>
      </c>
      <c r="H161" s="1" t="s">
        <v>36</v>
      </c>
      <c r="I161" s="1" t="s">
        <v>31</v>
      </c>
      <c r="J161" s="1" t="s">
        <v>52</v>
      </c>
    </row>
    <row r="162" spans="1:10" x14ac:dyDescent="0.2">
      <c r="A162" s="1" t="s">
        <v>403</v>
      </c>
      <c r="B162" s="3">
        <v>45481</v>
      </c>
      <c r="C162" s="1" t="s">
        <v>404</v>
      </c>
      <c r="D162" s="1" t="s">
        <v>73</v>
      </c>
      <c r="E162" s="1">
        <v>4</v>
      </c>
      <c r="F162" s="1">
        <v>954.16</v>
      </c>
      <c r="G162" s="1">
        <v>0.15</v>
      </c>
      <c r="H162" s="1" t="s">
        <v>121</v>
      </c>
      <c r="I162" s="1" t="s">
        <v>21</v>
      </c>
      <c r="J162" s="1" t="s">
        <v>22</v>
      </c>
    </row>
    <row r="163" spans="1:10" x14ac:dyDescent="0.2">
      <c r="A163" s="1" t="s">
        <v>405</v>
      </c>
      <c r="B163" s="3">
        <v>45588</v>
      </c>
      <c r="C163" s="1" t="s">
        <v>321</v>
      </c>
      <c r="D163" s="1" t="s">
        <v>69</v>
      </c>
      <c r="E163" s="1">
        <v>11</v>
      </c>
      <c r="F163" s="1">
        <v>1013.15</v>
      </c>
      <c r="G163" s="1">
        <v>0</v>
      </c>
      <c r="H163" s="1" t="s">
        <v>62</v>
      </c>
      <c r="I163" s="1" t="s">
        <v>21</v>
      </c>
      <c r="J163" s="1" t="s">
        <v>22</v>
      </c>
    </row>
    <row r="164" spans="1:10" x14ac:dyDescent="0.2">
      <c r="A164" s="1" t="s">
        <v>406</v>
      </c>
      <c r="B164" s="1" t="s">
        <v>407</v>
      </c>
      <c r="C164" s="1" t="s">
        <v>408</v>
      </c>
      <c r="D164" s="1" t="s">
        <v>19</v>
      </c>
      <c r="E164" s="1">
        <v>11</v>
      </c>
      <c r="F164" s="1">
        <v>921.01</v>
      </c>
      <c r="G164" s="1">
        <v>0</v>
      </c>
      <c r="H164" s="1" t="s">
        <v>121</v>
      </c>
      <c r="I164" s="1" t="s">
        <v>47</v>
      </c>
      <c r="J164" s="1" t="s">
        <v>75</v>
      </c>
    </row>
    <row r="165" spans="1:10" x14ac:dyDescent="0.2">
      <c r="A165" s="1" t="s">
        <v>409</v>
      </c>
      <c r="B165" s="1" t="s">
        <v>410</v>
      </c>
      <c r="C165" s="1" t="s">
        <v>165</v>
      </c>
      <c r="D165" s="1" t="s">
        <v>78</v>
      </c>
      <c r="E165" s="1">
        <v>12</v>
      </c>
      <c r="F165" s="1">
        <v>782.41</v>
      </c>
      <c r="G165" s="1">
        <v>0</v>
      </c>
      <c r="H165" s="1" t="s">
        <v>20</v>
      </c>
      <c r="I165" s="1" t="s">
        <v>21</v>
      </c>
      <c r="J165" s="1" t="s">
        <v>170</v>
      </c>
    </row>
    <row r="166" spans="1:10" x14ac:dyDescent="0.2">
      <c r="A166" s="1" t="s">
        <v>411</v>
      </c>
      <c r="B166" s="3">
        <v>45694</v>
      </c>
      <c r="C166" s="1" t="s">
        <v>412</v>
      </c>
      <c r="D166" s="1" t="s">
        <v>413</v>
      </c>
      <c r="E166" s="1">
        <v>8</v>
      </c>
      <c r="F166" s="1">
        <v>689.97</v>
      </c>
      <c r="G166" s="1">
        <v>0.2</v>
      </c>
      <c r="H166" s="1" t="s">
        <v>62</v>
      </c>
      <c r="I166" s="1" t="s">
        <v>31</v>
      </c>
      <c r="J166" s="1" t="s">
        <v>52</v>
      </c>
    </row>
    <row r="167" spans="1:10" x14ac:dyDescent="0.2">
      <c r="A167" s="1" t="s">
        <v>414</v>
      </c>
      <c r="B167" s="1" t="s">
        <v>415</v>
      </c>
      <c r="C167" s="1" t="s">
        <v>416</v>
      </c>
      <c r="D167" s="1" t="s">
        <v>417</v>
      </c>
      <c r="E167" s="1">
        <v>5</v>
      </c>
      <c r="F167" s="1">
        <v>1240.1099999999999</v>
      </c>
      <c r="G167" s="1">
        <v>0</v>
      </c>
      <c r="H167" s="1" t="s">
        <v>121</v>
      </c>
      <c r="I167" s="1" t="s">
        <v>47</v>
      </c>
      <c r="J167" s="1" t="s">
        <v>58</v>
      </c>
    </row>
    <row r="168" spans="1:10" x14ac:dyDescent="0.2">
      <c r="A168" s="1" t="s">
        <v>418</v>
      </c>
      <c r="B168" s="3">
        <v>45298</v>
      </c>
      <c r="C168" s="1" t="s">
        <v>419</v>
      </c>
      <c r="D168" s="1" t="s">
        <v>216</v>
      </c>
      <c r="E168" s="1">
        <v>5</v>
      </c>
      <c r="F168" s="1">
        <v>1169.26</v>
      </c>
      <c r="G168" s="1">
        <v>0.15</v>
      </c>
      <c r="H168" s="1" t="s">
        <v>62</v>
      </c>
      <c r="I168" s="1" t="s">
        <v>47</v>
      </c>
      <c r="J168" s="1" t="s">
        <v>48</v>
      </c>
    </row>
    <row r="169" spans="1:10" x14ac:dyDescent="0.2">
      <c r="A169" s="1" t="s">
        <v>420</v>
      </c>
      <c r="B169" s="1" t="s">
        <v>421</v>
      </c>
      <c r="C169" s="1" t="s">
        <v>95</v>
      </c>
      <c r="D169" s="1" t="s">
        <v>148</v>
      </c>
      <c r="E169" s="1">
        <v>1</v>
      </c>
      <c r="F169" s="1">
        <v>243.15</v>
      </c>
      <c r="G169" s="1">
        <v>0.05</v>
      </c>
      <c r="H169" s="1" t="s">
        <v>121</v>
      </c>
      <c r="I169" s="1" t="s">
        <v>21</v>
      </c>
      <c r="J169" s="1" t="s">
        <v>97</v>
      </c>
    </row>
    <row r="170" spans="1:10" x14ac:dyDescent="0.2">
      <c r="A170" s="1" t="s">
        <v>422</v>
      </c>
      <c r="B170" s="1" t="s">
        <v>423</v>
      </c>
      <c r="C170" s="1" t="s">
        <v>424</v>
      </c>
      <c r="D170" s="1" t="s">
        <v>73</v>
      </c>
      <c r="E170" s="1">
        <v>3</v>
      </c>
      <c r="F170" s="1">
        <v>954.16</v>
      </c>
      <c r="G170" s="1">
        <v>0</v>
      </c>
      <c r="H170" s="1" t="s">
        <v>62</v>
      </c>
      <c r="I170" s="1" t="s">
        <v>14</v>
      </c>
      <c r="J170" s="1" t="s">
        <v>15</v>
      </c>
    </row>
    <row r="171" spans="1:10" x14ac:dyDescent="0.2">
      <c r="A171" s="1" t="s">
        <v>425</v>
      </c>
      <c r="B171" s="3">
        <v>45426</v>
      </c>
      <c r="C171" s="1" t="s">
        <v>303</v>
      </c>
      <c r="D171" s="1" t="s">
        <v>162</v>
      </c>
      <c r="E171" s="1">
        <v>12</v>
      </c>
      <c r="F171" s="1">
        <v>209.03</v>
      </c>
      <c r="G171" s="1">
        <v>0</v>
      </c>
      <c r="H171" s="1" t="s">
        <v>27</v>
      </c>
      <c r="I171" s="1" t="s">
        <v>14</v>
      </c>
      <c r="J171" s="1" t="s">
        <v>15</v>
      </c>
    </row>
    <row r="172" spans="1:10" x14ac:dyDescent="0.2">
      <c r="A172" s="1" t="s">
        <v>426</v>
      </c>
      <c r="B172" s="1" t="s">
        <v>427</v>
      </c>
      <c r="C172" s="1" t="s">
        <v>428</v>
      </c>
      <c r="D172" s="1" t="s">
        <v>46</v>
      </c>
      <c r="E172" s="1">
        <v>4</v>
      </c>
      <c r="F172" s="1">
        <v>1262.55</v>
      </c>
      <c r="G172" s="1">
        <v>0.05</v>
      </c>
      <c r="H172" s="1" t="s">
        <v>27</v>
      </c>
      <c r="I172" s="1" t="s">
        <v>14</v>
      </c>
      <c r="J172" s="1" t="s">
        <v>82</v>
      </c>
    </row>
    <row r="173" spans="1:10" x14ac:dyDescent="0.2">
      <c r="A173" s="1" t="s">
        <v>429</v>
      </c>
      <c r="B173" s="1" t="s">
        <v>430</v>
      </c>
      <c r="C173" s="1" t="s">
        <v>326</v>
      </c>
      <c r="D173" s="1" t="s">
        <v>26</v>
      </c>
      <c r="E173" s="1">
        <v>5</v>
      </c>
      <c r="F173" s="1">
        <v>725.92</v>
      </c>
      <c r="G173" s="1">
        <v>0.15</v>
      </c>
      <c r="H173" s="1" t="s">
        <v>13</v>
      </c>
      <c r="I173" s="1" t="s">
        <v>21</v>
      </c>
      <c r="J173" s="1" t="s">
        <v>22</v>
      </c>
    </row>
    <row r="174" spans="1:10" x14ac:dyDescent="0.2">
      <c r="A174" s="1" t="s">
        <v>431</v>
      </c>
      <c r="B174" s="3">
        <v>45445</v>
      </c>
      <c r="C174" s="1" t="s">
        <v>68</v>
      </c>
      <c r="D174" s="1" t="s">
        <v>181</v>
      </c>
      <c r="E174" s="1">
        <v>6</v>
      </c>
      <c r="F174" s="1">
        <v>117.32</v>
      </c>
      <c r="G174" s="1">
        <v>0</v>
      </c>
      <c r="H174" s="1" t="s">
        <v>20</v>
      </c>
      <c r="I174" s="1" t="s">
        <v>47</v>
      </c>
      <c r="J174" s="1" t="s">
        <v>48</v>
      </c>
    </row>
    <row r="175" spans="1:10" x14ac:dyDescent="0.2">
      <c r="A175" s="1" t="s">
        <v>432</v>
      </c>
      <c r="B175" s="1" t="s">
        <v>433</v>
      </c>
      <c r="C175" s="1" t="s">
        <v>434</v>
      </c>
      <c r="D175" s="1" t="s">
        <v>108</v>
      </c>
      <c r="E175" s="1">
        <v>4</v>
      </c>
      <c r="F175" s="1">
        <v>1348.08</v>
      </c>
      <c r="G175" s="1">
        <v>0</v>
      </c>
      <c r="H175" s="1" t="s">
        <v>27</v>
      </c>
      <c r="I175" s="1" t="s">
        <v>31</v>
      </c>
      <c r="J175" s="1" t="s">
        <v>32</v>
      </c>
    </row>
    <row r="176" spans="1:10" x14ac:dyDescent="0.2">
      <c r="A176" s="1" t="s">
        <v>435</v>
      </c>
      <c r="B176" s="3">
        <v>45691</v>
      </c>
      <c r="C176" s="1" t="s">
        <v>60</v>
      </c>
      <c r="D176" s="1" t="s">
        <v>35</v>
      </c>
      <c r="E176" s="1">
        <v>7</v>
      </c>
      <c r="F176" s="1">
        <v>709.62</v>
      </c>
      <c r="G176" s="1">
        <v>0.1</v>
      </c>
      <c r="H176" s="1" t="s">
        <v>13</v>
      </c>
      <c r="I176" s="1" t="s">
        <v>31</v>
      </c>
      <c r="J176" s="1" t="s">
        <v>52</v>
      </c>
    </row>
    <row r="177" spans="1:10" x14ac:dyDescent="0.2">
      <c r="A177" s="1" t="s">
        <v>436</v>
      </c>
      <c r="B177" s="1" t="s">
        <v>437</v>
      </c>
      <c r="C177" s="1" t="s">
        <v>317</v>
      </c>
      <c r="D177" s="1" t="s">
        <v>139</v>
      </c>
      <c r="E177" s="1">
        <v>2</v>
      </c>
      <c r="F177" s="1">
        <v>193.99</v>
      </c>
      <c r="G177" s="1">
        <v>0</v>
      </c>
      <c r="H177" s="1" t="s">
        <v>36</v>
      </c>
      <c r="I177" s="1" t="s">
        <v>31</v>
      </c>
      <c r="J177" s="1" t="s">
        <v>32</v>
      </c>
    </row>
    <row r="178" spans="1:10" x14ac:dyDescent="0.2">
      <c r="A178" s="1" t="s">
        <v>438</v>
      </c>
      <c r="B178" s="1" t="s">
        <v>439</v>
      </c>
      <c r="C178" s="1" t="s">
        <v>440</v>
      </c>
      <c r="D178" s="1" t="s">
        <v>69</v>
      </c>
      <c r="E178" s="1">
        <v>5</v>
      </c>
      <c r="F178" s="1">
        <v>1013.15</v>
      </c>
      <c r="G178" s="1">
        <v>0</v>
      </c>
      <c r="H178" s="1" t="s">
        <v>13</v>
      </c>
      <c r="I178" s="1" t="s">
        <v>47</v>
      </c>
      <c r="J178" s="1" t="s">
        <v>48</v>
      </c>
    </row>
    <row r="179" spans="1:10" x14ac:dyDescent="0.2">
      <c r="A179" s="1" t="s">
        <v>441</v>
      </c>
      <c r="B179" s="1" t="s">
        <v>442</v>
      </c>
      <c r="C179" s="1" t="s">
        <v>310</v>
      </c>
      <c r="D179" s="1" t="s">
        <v>329</v>
      </c>
      <c r="E179" s="1">
        <v>11</v>
      </c>
      <c r="F179" s="1">
        <v>1334.92</v>
      </c>
      <c r="G179" s="1">
        <v>0.2</v>
      </c>
      <c r="H179" s="1" t="s">
        <v>62</v>
      </c>
      <c r="I179" s="1" t="s">
        <v>14</v>
      </c>
      <c r="J179" s="1" t="s">
        <v>82</v>
      </c>
    </row>
    <row r="180" spans="1:10" x14ac:dyDescent="0.2">
      <c r="A180" s="1" t="s">
        <v>443</v>
      </c>
      <c r="B180" s="1" t="s">
        <v>287</v>
      </c>
      <c r="C180" s="1" t="s">
        <v>353</v>
      </c>
      <c r="D180" s="1" t="s">
        <v>151</v>
      </c>
      <c r="E180" s="1">
        <v>2</v>
      </c>
      <c r="F180" s="1">
        <v>838.72</v>
      </c>
      <c r="G180" s="1">
        <v>0.05</v>
      </c>
      <c r="H180" s="1" t="s">
        <v>20</v>
      </c>
      <c r="I180" s="1" t="s">
        <v>21</v>
      </c>
      <c r="J180" s="1" t="s">
        <v>97</v>
      </c>
    </row>
    <row r="181" spans="1:10" x14ac:dyDescent="0.2">
      <c r="A181" s="1" t="s">
        <v>444</v>
      </c>
      <c r="B181" s="1" t="s">
        <v>445</v>
      </c>
      <c r="C181" s="1" t="s">
        <v>184</v>
      </c>
      <c r="D181" s="1" t="s">
        <v>151</v>
      </c>
      <c r="E181" s="1"/>
      <c r="F181" s="1">
        <v>838.72</v>
      </c>
      <c r="G181" s="1">
        <v>0.2</v>
      </c>
      <c r="H181" s="1" t="s">
        <v>36</v>
      </c>
      <c r="I181" s="1" t="s">
        <v>47</v>
      </c>
      <c r="J181" s="1" t="s">
        <v>58</v>
      </c>
    </row>
    <row r="182" spans="1:10" x14ac:dyDescent="0.2">
      <c r="A182" s="1" t="s">
        <v>446</v>
      </c>
      <c r="B182" s="3">
        <v>45681</v>
      </c>
      <c r="C182" s="1" t="s">
        <v>113</v>
      </c>
      <c r="D182" s="1" t="s">
        <v>178</v>
      </c>
      <c r="E182" s="1">
        <v>10</v>
      </c>
      <c r="F182" s="1">
        <v>253.46</v>
      </c>
      <c r="G182" s="1">
        <v>0</v>
      </c>
      <c r="H182" s="1" t="s">
        <v>62</v>
      </c>
      <c r="I182" s="1" t="s">
        <v>14</v>
      </c>
      <c r="J182" s="1" t="s">
        <v>93</v>
      </c>
    </row>
    <row r="183" spans="1:10" x14ac:dyDescent="0.2">
      <c r="A183" s="1" t="s">
        <v>447</v>
      </c>
      <c r="B183" s="3">
        <v>45622</v>
      </c>
      <c r="C183" s="1" t="s">
        <v>448</v>
      </c>
      <c r="D183" s="1" t="s">
        <v>195</v>
      </c>
      <c r="E183" s="1">
        <v>3</v>
      </c>
      <c r="F183" s="1">
        <v>661.25</v>
      </c>
      <c r="G183" s="1">
        <v>0</v>
      </c>
      <c r="H183" s="1" t="s">
        <v>36</v>
      </c>
      <c r="I183" s="1" t="s">
        <v>449</v>
      </c>
      <c r="J183" s="1" t="s">
        <v>58</v>
      </c>
    </row>
    <row r="184" spans="1:10" x14ac:dyDescent="0.2">
      <c r="A184" s="1" t="s">
        <v>450</v>
      </c>
      <c r="B184" s="3">
        <v>45358</v>
      </c>
      <c r="C184" s="1" t="s">
        <v>451</v>
      </c>
      <c r="D184" s="1" t="s">
        <v>55</v>
      </c>
      <c r="E184" s="1">
        <v>8</v>
      </c>
      <c r="F184" s="1">
        <v>522.34</v>
      </c>
      <c r="G184" s="1">
        <v>0</v>
      </c>
      <c r="H184" s="1" t="s">
        <v>36</v>
      </c>
      <c r="I184" s="1" t="s">
        <v>31</v>
      </c>
      <c r="J184" s="1" t="s">
        <v>43</v>
      </c>
    </row>
    <row r="185" spans="1:10" x14ac:dyDescent="0.2">
      <c r="A185" s="1" t="s">
        <v>452</v>
      </c>
      <c r="B185" s="3">
        <v>45408</v>
      </c>
      <c r="C185" s="1" t="s">
        <v>317</v>
      </c>
      <c r="D185" s="1" t="s">
        <v>158</v>
      </c>
      <c r="E185" s="1">
        <v>7</v>
      </c>
      <c r="F185" s="1">
        <v>1490.92</v>
      </c>
      <c r="G185" s="1">
        <v>0</v>
      </c>
      <c r="H185" s="1" t="s">
        <v>121</v>
      </c>
      <c r="I185" s="1" t="s">
        <v>31</v>
      </c>
      <c r="J185" s="1" t="s">
        <v>43</v>
      </c>
    </row>
    <row r="186" spans="1:10" x14ac:dyDescent="0.2">
      <c r="A186" s="1" t="s">
        <v>453</v>
      </c>
      <c r="B186" s="3">
        <v>45720</v>
      </c>
      <c r="C186" s="1" t="s">
        <v>328</v>
      </c>
      <c r="D186" s="1" t="s">
        <v>199</v>
      </c>
      <c r="E186" s="1">
        <v>2</v>
      </c>
      <c r="F186" s="1">
        <v>528.79999999999995</v>
      </c>
      <c r="G186" s="1">
        <v>0.05</v>
      </c>
      <c r="H186" s="1" t="s">
        <v>13</v>
      </c>
      <c r="I186" s="1" t="s">
        <v>31</v>
      </c>
      <c r="J186" s="1" t="s">
        <v>32</v>
      </c>
    </row>
    <row r="187" spans="1:10" x14ac:dyDescent="0.2">
      <c r="A187" s="1" t="s">
        <v>454</v>
      </c>
      <c r="B187" s="1" t="s">
        <v>455</v>
      </c>
      <c r="C187" s="1" t="s">
        <v>126</v>
      </c>
      <c r="D187" s="1" t="s">
        <v>118</v>
      </c>
      <c r="E187" s="1">
        <v>2</v>
      </c>
      <c r="F187" s="1">
        <v>347.15</v>
      </c>
      <c r="G187" s="1">
        <v>0.1</v>
      </c>
      <c r="H187" s="1" t="s">
        <v>20</v>
      </c>
      <c r="I187" s="1" t="s">
        <v>31</v>
      </c>
      <c r="J187" s="1" t="s">
        <v>32</v>
      </c>
    </row>
    <row r="188" spans="1:10" x14ac:dyDescent="0.2">
      <c r="A188" s="1" t="s">
        <v>456</v>
      </c>
      <c r="B188" s="1" t="s">
        <v>457</v>
      </c>
      <c r="C188" s="1" t="s">
        <v>458</v>
      </c>
      <c r="D188" s="1" t="s">
        <v>118</v>
      </c>
      <c r="E188" s="1">
        <v>3</v>
      </c>
      <c r="F188" s="1">
        <v>347.15</v>
      </c>
      <c r="G188" s="1">
        <v>0.1</v>
      </c>
      <c r="H188" s="1" t="s">
        <v>20</v>
      </c>
      <c r="I188" s="1" t="s">
        <v>31</v>
      </c>
      <c r="J188" s="1" t="s">
        <v>32</v>
      </c>
    </row>
    <row r="189" spans="1:10" x14ac:dyDescent="0.2">
      <c r="A189" s="1" t="s">
        <v>459</v>
      </c>
      <c r="B189" s="3">
        <v>45697</v>
      </c>
      <c r="C189" s="1" t="s">
        <v>18</v>
      </c>
      <c r="D189" s="1" t="s">
        <v>108</v>
      </c>
      <c r="E189" s="1">
        <v>8</v>
      </c>
      <c r="F189" s="1">
        <v>1348.08</v>
      </c>
      <c r="G189" s="1">
        <v>0.15</v>
      </c>
      <c r="H189" s="1" t="s">
        <v>36</v>
      </c>
      <c r="I189" s="1" t="s">
        <v>21</v>
      </c>
      <c r="J189" s="1" t="s">
        <v>170</v>
      </c>
    </row>
    <row r="190" spans="1:10" x14ac:dyDescent="0.2">
      <c r="A190" s="1" t="s">
        <v>460</v>
      </c>
      <c r="B190" s="3">
        <v>45434</v>
      </c>
      <c r="C190" s="1" t="s">
        <v>126</v>
      </c>
      <c r="D190" s="1" t="s">
        <v>69</v>
      </c>
      <c r="E190" s="1">
        <v>7</v>
      </c>
      <c r="F190" s="1">
        <v>1013.15</v>
      </c>
      <c r="G190" s="1">
        <v>0</v>
      </c>
      <c r="H190" s="1" t="s">
        <v>115</v>
      </c>
      <c r="I190" s="1" t="s">
        <v>31</v>
      </c>
      <c r="J190" s="1" t="s">
        <v>52</v>
      </c>
    </row>
    <row r="191" spans="1:10" x14ac:dyDescent="0.2">
      <c r="A191" s="1" t="s">
        <v>461</v>
      </c>
      <c r="B191" s="3">
        <v>45755</v>
      </c>
      <c r="C191" s="1" t="s">
        <v>371</v>
      </c>
      <c r="D191" s="1" t="s">
        <v>144</v>
      </c>
      <c r="E191" s="1">
        <v>3</v>
      </c>
      <c r="F191" s="1">
        <v>1029.82</v>
      </c>
      <c r="G191" s="1">
        <v>0.1</v>
      </c>
      <c r="H191" s="1" t="s">
        <v>13</v>
      </c>
      <c r="I191" s="1" t="s">
        <v>31</v>
      </c>
      <c r="J191" s="1" t="s">
        <v>43</v>
      </c>
    </row>
    <row r="192" spans="1:10" x14ac:dyDescent="0.2">
      <c r="A192" s="1" t="s">
        <v>462</v>
      </c>
      <c r="B192" s="3">
        <v>45799</v>
      </c>
      <c r="C192" s="1" t="s">
        <v>463</v>
      </c>
      <c r="D192" s="1" t="s">
        <v>88</v>
      </c>
      <c r="E192" s="1">
        <v>6</v>
      </c>
      <c r="F192" s="1">
        <v>1018.12</v>
      </c>
      <c r="G192" s="1">
        <v>0.15</v>
      </c>
      <c r="H192" s="1" t="s">
        <v>36</v>
      </c>
      <c r="I192" s="1" t="s">
        <v>21</v>
      </c>
      <c r="J192" s="1" t="s">
        <v>170</v>
      </c>
    </row>
    <row r="193" spans="1:10" x14ac:dyDescent="0.2">
      <c r="A193" s="1" t="s">
        <v>464</v>
      </c>
      <c r="B193" s="1" t="s">
        <v>465</v>
      </c>
      <c r="C193" s="1" t="s">
        <v>57</v>
      </c>
      <c r="D193" s="1" t="s">
        <v>213</v>
      </c>
      <c r="E193" s="1">
        <v>5</v>
      </c>
      <c r="F193" s="1">
        <v>1084.72</v>
      </c>
      <c r="G193" s="1">
        <v>0.05</v>
      </c>
      <c r="H193" s="1" t="s">
        <v>13</v>
      </c>
      <c r="I193" s="1" t="s">
        <v>47</v>
      </c>
      <c r="J193" s="1" t="s">
        <v>48</v>
      </c>
    </row>
    <row r="194" spans="1:10" x14ac:dyDescent="0.2">
      <c r="A194" s="1" t="s">
        <v>466</v>
      </c>
      <c r="B194" s="3">
        <v>45801</v>
      </c>
      <c r="C194" s="1" t="s">
        <v>467</v>
      </c>
      <c r="D194" s="1" t="s">
        <v>124</v>
      </c>
      <c r="E194" s="1">
        <v>4</v>
      </c>
      <c r="F194" s="1">
        <v>774.08</v>
      </c>
      <c r="G194" s="1">
        <v>0</v>
      </c>
      <c r="H194" s="1" t="s">
        <v>27</v>
      </c>
      <c r="I194" s="1" t="s">
        <v>449</v>
      </c>
      <c r="J194" s="1" t="s">
        <v>48</v>
      </c>
    </row>
    <row r="195" spans="1:10" x14ac:dyDescent="0.2">
      <c r="A195" s="1" t="s">
        <v>468</v>
      </c>
      <c r="B195" s="1" t="s">
        <v>469</v>
      </c>
      <c r="C195" s="1" t="s">
        <v>110</v>
      </c>
      <c r="D195" s="1" t="s">
        <v>329</v>
      </c>
      <c r="E195" s="1">
        <v>1</v>
      </c>
      <c r="F195" s="1">
        <v>1334.92</v>
      </c>
      <c r="G195" s="1">
        <v>0.2</v>
      </c>
      <c r="H195" s="1" t="s">
        <v>20</v>
      </c>
      <c r="I195" s="1" t="s">
        <v>21</v>
      </c>
      <c r="J195" s="1" t="s">
        <v>170</v>
      </c>
    </row>
    <row r="196" spans="1:10" x14ac:dyDescent="0.2">
      <c r="A196" s="1" t="s">
        <v>470</v>
      </c>
      <c r="B196" s="1" t="s">
        <v>471</v>
      </c>
      <c r="C196" s="1" t="s">
        <v>303</v>
      </c>
      <c r="D196" s="1" t="s">
        <v>181</v>
      </c>
      <c r="E196" s="1">
        <v>4</v>
      </c>
      <c r="F196" s="1">
        <v>117.32</v>
      </c>
      <c r="G196" s="1">
        <v>0</v>
      </c>
      <c r="H196" s="1" t="s">
        <v>121</v>
      </c>
      <c r="I196" s="1" t="s">
        <v>14</v>
      </c>
      <c r="J196" s="1" t="s">
        <v>82</v>
      </c>
    </row>
    <row r="197" spans="1:10" x14ac:dyDescent="0.2">
      <c r="A197" s="1" t="s">
        <v>472</v>
      </c>
      <c r="B197" s="1" t="s">
        <v>473</v>
      </c>
      <c r="C197" s="1" t="s">
        <v>268</v>
      </c>
      <c r="D197" s="1" t="s">
        <v>213</v>
      </c>
      <c r="E197" s="1">
        <v>11</v>
      </c>
      <c r="F197" s="1">
        <v>1084.72</v>
      </c>
      <c r="G197" s="1">
        <v>0.05</v>
      </c>
      <c r="H197" s="1" t="s">
        <v>20</v>
      </c>
      <c r="I197" s="1" t="s">
        <v>21</v>
      </c>
      <c r="J197" s="1" t="s">
        <v>170</v>
      </c>
    </row>
    <row r="198" spans="1:10" x14ac:dyDescent="0.2">
      <c r="A198" s="1" t="s">
        <v>474</v>
      </c>
      <c r="B198" s="3">
        <v>45544</v>
      </c>
      <c r="C198" s="1" t="s">
        <v>268</v>
      </c>
      <c r="D198" s="1" t="s">
        <v>65</v>
      </c>
      <c r="E198" s="1"/>
      <c r="F198" s="1">
        <v>800.37</v>
      </c>
      <c r="G198" s="1">
        <v>0.2</v>
      </c>
      <c r="H198" s="1" t="s">
        <v>36</v>
      </c>
      <c r="I198" s="1" t="s">
        <v>21</v>
      </c>
      <c r="J198" s="1" t="s">
        <v>170</v>
      </c>
    </row>
    <row r="199" spans="1:10" x14ac:dyDescent="0.2">
      <c r="A199" s="1" t="s">
        <v>475</v>
      </c>
      <c r="B199" s="3">
        <v>45539</v>
      </c>
      <c r="C199" s="1" t="s">
        <v>476</v>
      </c>
      <c r="D199" s="1" t="s">
        <v>329</v>
      </c>
      <c r="E199" s="1">
        <v>8</v>
      </c>
      <c r="F199" s="1">
        <v>1334.92</v>
      </c>
      <c r="G199" s="1">
        <v>0.1</v>
      </c>
      <c r="H199" s="1" t="s">
        <v>27</v>
      </c>
      <c r="I199" s="1" t="s">
        <v>47</v>
      </c>
      <c r="J199" s="1" t="s">
        <v>58</v>
      </c>
    </row>
    <row r="200" spans="1:10" x14ac:dyDescent="0.2">
      <c r="A200" s="1" t="s">
        <v>477</v>
      </c>
      <c r="B200" s="3">
        <v>45784</v>
      </c>
      <c r="C200" s="1" t="s">
        <v>478</v>
      </c>
      <c r="D200" s="1" t="s">
        <v>192</v>
      </c>
      <c r="E200" s="1">
        <v>7</v>
      </c>
      <c r="F200" s="1">
        <v>1069.8599999999999</v>
      </c>
      <c r="G200" s="1">
        <v>0</v>
      </c>
      <c r="H200" s="1" t="s">
        <v>115</v>
      </c>
      <c r="I200" s="1" t="s">
        <v>31</v>
      </c>
      <c r="J200" s="1" t="s">
        <v>43</v>
      </c>
    </row>
    <row r="201" spans="1:10" x14ac:dyDescent="0.2">
      <c r="A201" s="1" t="s">
        <v>479</v>
      </c>
      <c r="B201" s="1" t="s">
        <v>480</v>
      </c>
      <c r="C201" s="1" t="s">
        <v>296</v>
      </c>
      <c r="D201" s="1" t="s">
        <v>104</v>
      </c>
      <c r="E201" s="1">
        <v>6</v>
      </c>
      <c r="F201" s="1">
        <v>1363.68</v>
      </c>
      <c r="G201" s="1">
        <v>0.15</v>
      </c>
      <c r="H201" s="1" t="s">
        <v>62</v>
      </c>
      <c r="I201" s="1" t="s">
        <v>449</v>
      </c>
      <c r="J201" s="1" t="s">
        <v>58</v>
      </c>
    </row>
    <row r="202" spans="1:10" x14ac:dyDescent="0.2">
      <c r="A202" s="1" t="s">
        <v>481</v>
      </c>
      <c r="B202" s="1" t="s">
        <v>482</v>
      </c>
      <c r="C202" s="1" t="s">
        <v>404</v>
      </c>
      <c r="D202" s="1" t="s">
        <v>41</v>
      </c>
      <c r="E202" s="1">
        <v>5</v>
      </c>
      <c r="F202" s="1">
        <v>944.31</v>
      </c>
      <c r="G202" s="1">
        <v>0</v>
      </c>
      <c r="H202" s="1" t="s">
        <v>62</v>
      </c>
      <c r="I202" s="1" t="s">
        <v>483</v>
      </c>
      <c r="J202" s="1" t="s">
        <v>22</v>
      </c>
    </row>
    <row r="203" spans="1:10" x14ac:dyDescent="0.2">
      <c r="A203" s="1" t="s">
        <v>484</v>
      </c>
      <c r="B203" s="3">
        <v>45438</v>
      </c>
      <c r="C203" s="1" t="s">
        <v>138</v>
      </c>
      <c r="D203" s="1" t="s">
        <v>231</v>
      </c>
      <c r="E203" s="1">
        <v>2</v>
      </c>
      <c r="F203" s="1">
        <v>49.68</v>
      </c>
      <c r="G203" s="1">
        <v>0.1</v>
      </c>
      <c r="H203" s="1" t="s">
        <v>62</v>
      </c>
      <c r="I203" s="1" t="s">
        <v>21</v>
      </c>
      <c r="J203" s="1" t="s">
        <v>170</v>
      </c>
    </row>
    <row r="204" spans="1:10" x14ac:dyDescent="0.2">
      <c r="A204" s="1" t="s">
        <v>485</v>
      </c>
      <c r="B204" s="1" t="s">
        <v>486</v>
      </c>
      <c r="C204" s="1" t="s">
        <v>103</v>
      </c>
      <c r="D204" s="1" t="s">
        <v>166</v>
      </c>
      <c r="E204" s="1">
        <v>2</v>
      </c>
      <c r="F204" s="1">
        <v>532.41999999999996</v>
      </c>
      <c r="G204" s="1">
        <v>0</v>
      </c>
      <c r="H204" s="1" t="s">
        <v>115</v>
      </c>
      <c r="I204" s="1" t="s">
        <v>21</v>
      </c>
      <c r="J204" s="1" t="s">
        <v>170</v>
      </c>
    </row>
    <row r="205" spans="1:10" x14ac:dyDescent="0.2">
      <c r="A205" s="1" t="s">
        <v>487</v>
      </c>
      <c r="B205" s="3">
        <v>45597</v>
      </c>
      <c r="C205" s="1" t="s">
        <v>123</v>
      </c>
      <c r="D205" s="1" t="s">
        <v>100</v>
      </c>
      <c r="E205" s="1">
        <v>5</v>
      </c>
      <c r="F205" s="1">
        <v>1280.18</v>
      </c>
      <c r="G205" s="1">
        <v>0</v>
      </c>
      <c r="H205" s="1" t="s">
        <v>121</v>
      </c>
      <c r="I205" s="1" t="s">
        <v>42</v>
      </c>
      <c r="J205" s="1" t="s">
        <v>32</v>
      </c>
    </row>
    <row r="206" spans="1:10" x14ac:dyDescent="0.2">
      <c r="A206" s="1" t="s">
        <v>488</v>
      </c>
      <c r="B206" s="1" t="s">
        <v>489</v>
      </c>
      <c r="C206" s="1" t="s">
        <v>490</v>
      </c>
      <c r="D206" s="1" t="s">
        <v>19</v>
      </c>
      <c r="E206" s="1">
        <v>9</v>
      </c>
      <c r="F206" s="1">
        <v>921.01</v>
      </c>
      <c r="G206" s="1">
        <v>0.05</v>
      </c>
      <c r="H206" s="1" t="s">
        <v>121</v>
      </c>
      <c r="I206" s="1" t="s">
        <v>47</v>
      </c>
      <c r="J206" s="1" t="s">
        <v>75</v>
      </c>
    </row>
    <row r="207" spans="1:10" x14ac:dyDescent="0.2">
      <c r="A207" s="1" t="s">
        <v>491</v>
      </c>
      <c r="B207" s="1" t="s">
        <v>492</v>
      </c>
      <c r="C207" s="1" t="s">
        <v>493</v>
      </c>
      <c r="D207" s="1" t="s">
        <v>329</v>
      </c>
      <c r="E207" s="1">
        <v>4</v>
      </c>
      <c r="F207" s="1">
        <v>1334.92</v>
      </c>
      <c r="G207" s="1">
        <v>0</v>
      </c>
      <c r="H207" s="1" t="s">
        <v>20</v>
      </c>
      <c r="I207" s="1" t="s">
        <v>47</v>
      </c>
      <c r="J207" s="1" t="s">
        <v>48</v>
      </c>
    </row>
    <row r="208" spans="1:10" x14ac:dyDescent="0.2">
      <c r="A208" s="1" t="s">
        <v>494</v>
      </c>
      <c r="B208" s="1" t="s">
        <v>495</v>
      </c>
      <c r="C208" s="1" t="s">
        <v>321</v>
      </c>
      <c r="D208" s="1" t="s">
        <v>92</v>
      </c>
      <c r="E208" s="1">
        <v>4</v>
      </c>
      <c r="F208" s="1">
        <v>769.69</v>
      </c>
      <c r="G208" s="1">
        <v>0</v>
      </c>
      <c r="H208" s="1" t="s">
        <v>13</v>
      </c>
      <c r="I208" s="1" t="s">
        <v>21</v>
      </c>
      <c r="J208" s="1" t="s">
        <v>97</v>
      </c>
    </row>
    <row r="209" spans="1:10" x14ac:dyDescent="0.2">
      <c r="A209" s="1" t="s">
        <v>496</v>
      </c>
      <c r="B209" s="1" t="s">
        <v>497</v>
      </c>
      <c r="C209" s="1" t="s">
        <v>313</v>
      </c>
      <c r="D209" s="1" t="s">
        <v>41</v>
      </c>
      <c r="E209" s="1">
        <v>10</v>
      </c>
      <c r="F209" s="1">
        <v>944.31</v>
      </c>
      <c r="G209" s="1">
        <v>0.1</v>
      </c>
      <c r="H209" s="1" t="s">
        <v>13</v>
      </c>
      <c r="I209" s="1" t="s">
        <v>21</v>
      </c>
      <c r="J209" s="1" t="s">
        <v>170</v>
      </c>
    </row>
    <row r="210" spans="1:10" x14ac:dyDescent="0.2">
      <c r="A210" s="1" t="s">
        <v>498</v>
      </c>
      <c r="B210" s="1" t="s">
        <v>499</v>
      </c>
      <c r="C210" s="1" t="s">
        <v>220</v>
      </c>
      <c r="D210" s="1" t="s">
        <v>139</v>
      </c>
      <c r="E210" s="1">
        <v>12</v>
      </c>
      <c r="F210" s="1">
        <v>193.99</v>
      </c>
      <c r="G210" s="1">
        <v>0.1</v>
      </c>
      <c r="H210" s="1" t="s">
        <v>27</v>
      </c>
      <c r="I210" s="1" t="s">
        <v>14</v>
      </c>
      <c r="J210" s="1" t="s">
        <v>15</v>
      </c>
    </row>
    <row r="211" spans="1:10" x14ac:dyDescent="0.2">
      <c r="A211" s="1" t="s">
        <v>500</v>
      </c>
      <c r="B211" s="3">
        <v>45310</v>
      </c>
      <c r="C211" s="1" t="s">
        <v>91</v>
      </c>
      <c r="D211" s="1" t="s">
        <v>199</v>
      </c>
      <c r="E211" s="1">
        <v>10</v>
      </c>
      <c r="F211" s="1">
        <v>528.79999999999995</v>
      </c>
      <c r="G211" s="1">
        <v>0</v>
      </c>
      <c r="H211" s="1" t="s">
        <v>62</v>
      </c>
      <c r="I211" s="1" t="s">
        <v>300</v>
      </c>
      <c r="J211" s="1" t="s">
        <v>93</v>
      </c>
    </row>
    <row r="212" spans="1:10" x14ac:dyDescent="0.2">
      <c r="A212" s="1" t="s">
        <v>501</v>
      </c>
      <c r="B212" s="3">
        <v>45464</v>
      </c>
      <c r="C212" s="1" t="s">
        <v>138</v>
      </c>
      <c r="D212" s="1" t="s">
        <v>136</v>
      </c>
      <c r="E212" s="1">
        <v>1</v>
      </c>
      <c r="F212" s="1">
        <v>1700.53</v>
      </c>
      <c r="G212" s="1">
        <v>0</v>
      </c>
      <c r="H212" s="1" t="s">
        <v>27</v>
      </c>
      <c r="I212" s="1" t="s">
        <v>21</v>
      </c>
      <c r="J212" s="1" t="s">
        <v>97</v>
      </c>
    </row>
    <row r="213" spans="1:10" x14ac:dyDescent="0.2">
      <c r="A213" s="1" t="s">
        <v>502</v>
      </c>
      <c r="B213" s="3">
        <v>45349</v>
      </c>
      <c r="C213" s="1" t="s">
        <v>326</v>
      </c>
      <c r="D213" s="1" t="s">
        <v>65</v>
      </c>
      <c r="E213" s="1">
        <v>7</v>
      </c>
      <c r="F213" s="1">
        <v>800.37</v>
      </c>
      <c r="G213" s="1">
        <v>0.05</v>
      </c>
      <c r="H213" s="1" t="s">
        <v>13</v>
      </c>
      <c r="I213" s="1" t="s">
        <v>21</v>
      </c>
      <c r="J213" s="1" t="s">
        <v>170</v>
      </c>
    </row>
    <row r="214" spans="1:10" x14ac:dyDescent="0.2">
      <c r="A214" s="1" t="s">
        <v>503</v>
      </c>
      <c r="B214" s="1" t="s">
        <v>504</v>
      </c>
      <c r="C214" s="1" t="s">
        <v>505</v>
      </c>
      <c r="D214" s="1" t="s">
        <v>166</v>
      </c>
      <c r="E214" s="1">
        <v>1</v>
      </c>
      <c r="F214" s="1">
        <v>532.41999999999996</v>
      </c>
      <c r="G214" s="1">
        <v>0.2</v>
      </c>
      <c r="H214" s="1" t="s">
        <v>121</v>
      </c>
      <c r="I214" s="1" t="s">
        <v>14</v>
      </c>
      <c r="J214" s="1" t="s">
        <v>15</v>
      </c>
    </row>
    <row r="215" spans="1:10" x14ac:dyDescent="0.2">
      <c r="A215" s="1" t="s">
        <v>506</v>
      </c>
      <c r="B215" s="1" t="s">
        <v>507</v>
      </c>
      <c r="C215" s="1" t="s">
        <v>508</v>
      </c>
      <c r="D215" s="1" t="s">
        <v>69</v>
      </c>
      <c r="E215" s="1">
        <v>5</v>
      </c>
      <c r="F215" s="1">
        <v>1013.15</v>
      </c>
      <c r="G215" s="1">
        <v>0.05</v>
      </c>
      <c r="H215" s="1" t="s">
        <v>36</v>
      </c>
      <c r="I215" s="1" t="s">
        <v>31</v>
      </c>
      <c r="J215" s="1" t="s">
        <v>43</v>
      </c>
    </row>
    <row r="216" spans="1:10" x14ac:dyDescent="0.2">
      <c r="A216" s="1" t="s">
        <v>509</v>
      </c>
      <c r="B216" s="3">
        <v>45759</v>
      </c>
      <c r="C216" s="1" t="s">
        <v>510</v>
      </c>
      <c r="D216" s="1" t="s">
        <v>192</v>
      </c>
      <c r="E216" s="1">
        <v>10</v>
      </c>
      <c r="F216" s="1">
        <v>1069.8599999999999</v>
      </c>
      <c r="G216" s="1">
        <v>0</v>
      </c>
      <c r="H216" s="1" t="s">
        <v>13</v>
      </c>
      <c r="I216" s="1" t="s">
        <v>47</v>
      </c>
      <c r="J216" s="1" t="s">
        <v>75</v>
      </c>
    </row>
    <row r="217" spans="1:10" x14ac:dyDescent="0.2">
      <c r="A217" s="1" t="s">
        <v>511</v>
      </c>
      <c r="B217" s="3">
        <v>45679</v>
      </c>
      <c r="C217" s="1" t="s">
        <v>263</v>
      </c>
      <c r="D217" s="1" t="s">
        <v>118</v>
      </c>
      <c r="E217" s="1">
        <v>10</v>
      </c>
      <c r="F217" s="1">
        <v>347.15</v>
      </c>
      <c r="G217" s="1">
        <v>0.2</v>
      </c>
      <c r="H217" s="1" t="s">
        <v>36</v>
      </c>
      <c r="I217" s="1" t="s">
        <v>14</v>
      </c>
      <c r="J217" s="1" t="s">
        <v>15</v>
      </c>
    </row>
    <row r="218" spans="1:10" x14ac:dyDescent="0.2">
      <c r="A218" s="1" t="s">
        <v>512</v>
      </c>
      <c r="B218" s="3">
        <v>45775</v>
      </c>
      <c r="C218" s="1" t="s">
        <v>394</v>
      </c>
      <c r="D218" s="1" t="s">
        <v>69</v>
      </c>
      <c r="E218" s="1">
        <v>3</v>
      </c>
      <c r="F218" s="1">
        <v>1013.15</v>
      </c>
      <c r="G218" s="1">
        <v>0</v>
      </c>
      <c r="H218" s="1" t="s">
        <v>62</v>
      </c>
      <c r="I218" s="1" t="s">
        <v>483</v>
      </c>
      <c r="J218" s="1" t="s">
        <v>22</v>
      </c>
    </row>
    <row r="219" spans="1:10" x14ac:dyDescent="0.2">
      <c r="A219" s="1" t="s">
        <v>513</v>
      </c>
      <c r="B219" s="1" t="s">
        <v>514</v>
      </c>
      <c r="C219" s="1" t="s">
        <v>313</v>
      </c>
      <c r="D219" s="1" t="s">
        <v>78</v>
      </c>
      <c r="E219" s="1">
        <v>10</v>
      </c>
      <c r="F219" s="1">
        <v>782.41</v>
      </c>
      <c r="G219" s="1">
        <v>0</v>
      </c>
      <c r="H219" s="1" t="s">
        <v>115</v>
      </c>
      <c r="I219" s="1" t="s">
        <v>21</v>
      </c>
      <c r="J219" s="1" t="s">
        <v>97</v>
      </c>
    </row>
    <row r="220" spans="1:10" x14ac:dyDescent="0.2">
      <c r="A220" s="1" t="s">
        <v>515</v>
      </c>
      <c r="B220" s="1" t="s">
        <v>516</v>
      </c>
      <c r="C220" s="1" t="s">
        <v>220</v>
      </c>
      <c r="D220" s="1" t="s">
        <v>96</v>
      </c>
      <c r="E220" s="1">
        <v>6</v>
      </c>
      <c r="F220" s="1">
        <v>425.58</v>
      </c>
      <c r="G220" s="1">
        <v>0.15</v>
      </c>
      <c r="H220" s="1" t="s">
        <v>27</v>
      </c>
      <c r="I220" s="1" t="s">
        <v>14</v>
      </c>
      <c r="J220" s="1" t="s">
        <v>15</v>
      </c>
    </row>
    <row r="221" spans="1:10" x14ac:dyDescent="0.2">
      <c r="A221" s="1" t="s">
        <v>517</v>
      </c>
      <c r="B221" s="3">
        <v>45768</v>
      </c>
      <c r="C221" s="1" t="s">
        <v>204</v>
      </c>
      <c r="D221" s="1" t="s">
        <v>81</v>
      </c>
      <c r="E221" s="1">
        <v>11</v>
      </c>
      <c r="F221" s="1">
        <v>849.05</v>
      </c>
      <c r="G221" s="1">
        <v>0</v>
      </c>
      <c r="H221" s="1" t="s">
        <v>20</v>
      </c>
      <c r="I221" s="1" t="s">
        <v>14</v>
      </c>
      <c r="J221" s="1" t="s">
        <v>15</v>
      </c>
    </row>
    <row r="222" spans="1:10" x14ac:dyDescent="0.2">
      <c r="A222" s="1" t="s">
        <v>518</v>
      </c>
      <c r="B222" s="3">
        <v>45398</v>
      </c>
      <c r="C222" s="1" t="s">
        <v>519</v>
      </c>
      <c r="D222" s="1" t="s">
        <v>124</v>
      </c>
      <c r="E222" s="1">
        <v>11</v>
      </c>
      <c r="F222" s="1">
        <v>774.08</v>
      </c>
      <c r="G222" s="1">
        <v>0.1</v>
      </c>
      <c r="H222" s="1" t="s">
        <v>27</v>
      </c>
      <c r="I222" s="1" t="s">
        <v>14</v>
      </c>
      <c r="J222" s="1" t="s">
        <v>15</v>
      </c>
    </row>
    <row r="223" spans="1:10" x14ac:dyDescent="0.2">
      <c r="A223" s="1" t="s">
        <v>520</v>
      </c>
      <c r="B223" s="1" t="s">
        <v>521</v>
      </c>
      <c r="C223" s="1" t="s">
        <v>328</v>
      </c>
      <c r="D223" s="1" t="s">
        <v>55</v>
      </c>
      <c r="E223" s="1">
        <v>9</v>
      </c>
      <c r="F223" s="1">
        <v>522.34</v>
      </c>
      <c r="G223" s="1">
        <v>0.1</v>
      </c>
      <c r="H223" s="1" t="s">
        <v>115</v>
      </c>
      <c r="I223" s="1" t="s">
        <v>31</v>
      </c>
      <c r="J223" s="1" t="s">
        <v>43</v>
      </c>
    </row>
    <row r="224" spans="1:10" x14ac:dyDescent="0.2">
      <c r="A224" s="1" t="s">
        <v>522</v>
      </c>
      <c r="B224" s="3">
        <v>45463</v>
      </c>
      <c r="C224" s="1" t="s">
        <v>347</v>
      </c>
      <c r="D224" s="1" t="s">
        <v>88</v>
      </c>
      <c r="E224" s="1">
        <v>3</v>
      </c>
      <c r="F224" s="1">
        <v>1018.12</v>
      </c>
      <c r="G224" s="1">
        <v>0</v>
      </c>
      <c r="H224" s="1" t="s">
        <v>115</v>
      </c>
      <c r="I224" s="1" t="s">
        <v>47</v>
      </c>
      <c r="J224" s="1" t="s">
        <v>75</v>
      </c>
    </row>
    <row r="225" spans="1:10" x14ac:dyDescent="0.2">
      <c r="A225" s="1" t="s">
        <v>523</v>
      </c>
      <c r="B225" s="1" t="s">
        <v>341</v>
      </c>
      <c r="C225" s="1" t="s">
        <v>50</v>
      </c>
      <c r="D225" s="1" t="s">
        <v>231</v>
      </c>
      <c r="E225" s="1">
        <v>3</v>
      </c>
      <c r="F225" s="1">
        <v>49.68</v>
      </c>
      <c r="G225" s="1">
        <v>0.15</v>
      </c>
      <c r="H225" s="1" t="s">
        <v>13</v>
      </c>
      <c r="I225" s="1" t="s">
        <v>31</v>
      </c>
      <c r="J225" s="1" t="s">
        <v>32</v>
      </c>
    </row>
    <row r="226" spans="1:10" x14ac:dyDescent="0.2">
      <c r="A226" s="1" t="s">
        <v>524</v>
      </c>
      <c r="B226" s="3">
        <v>45317</v>
      </c>
      <c r="C226" s="1" t="s">
        <v>60</v>
      </c>
      <c r="D226" s="1" t="s">
        <v>199</v>
      </c>
      <c r="E226" s="1">
        <v>8</v>
      </c>
      <c r="F226" s="1">
        <v>528.79999999999995</v>
      </c>
      <c r="G226" s="1">
        <v>0</v>
      </c>
      <c r="H226" s="1" t="s">
        <v>121</v>
      </c>
      <c r="I226" s="1" t="s">
        <v>31</v>
      </c>
      <c r="J226" s="1" t="s">
        <v>43</v>
      </c>
    </row>
    <row r="227" spans="1:10" x14ac:dyDescent="0.2">
      <c r="A227" s="1" t="s">
        <v>525</v>
      </c>
      <c r="B227" s="3">
        <v>45625</v>
      </c>
      <c r="C227" s="1" t="s">
        <v>310</v>
      </c>
      <c r="D227" s="1" t="s">
        <v>213</v>
      </c>
      <c r="E227" s="1">
        <v>12</v>
      </c>
      <c r="F227" s="1">
        <v>1084.72</v>
      </c>
      <c r="G227" s="1">
        <v>0.2</v>
      </c>
      <c r="H227" s="1" t="s">
        <v>36</v>
      </c>
      <c r="I227" s="1" t="s">
        <v>14</v>
      </c>
      <c r="J227" s="1" t="s">
        <v>15</v>
      </c>
    </row>
    <row r="228" spans="1:10" x14ac:dyDescent="0.2">
      <c r="A228" s="1" t="s">
        <v>526</v>
      </c>
      <c r="B228" s="3">
        <v>45293</v>
      </c>
      <c r="C228" s="1" t="s">
        <v>396</v>
      </c>
      <c r="D228" s="1" t="s">
        <v>329</v>
      </c>
      <c r="E228" s="1">
        <v>4</v>
      </c>
      <c r="F228" s="1">
        <v>1334.92</v>
      </c>
      <c r="G228" s="1">
        <v>0</v>
      </c>
      <c r="H228" s="1" t="s">
        <v>62</v>
      </c>
      <c r="I228" s="1" t="s">
        <v>14</v>
      </c>
      <c r="J228" s="1" t="s">
        <v>15</v>
      </c>
    </row>
    <row r="229" spans="1:10" x14ac:dyDescent="0.2">
      <c r="A229" s="1" t="s">
        <v>527</v>
      </c>
      <c r="B229" s="3">
        <v>45641</v>
      </c>
      <c r="C229" s="1" t="s">
        <v>336</v>
      </c>
      <c r="D229" s="1" t="s">
        <v>30</v>
      </c>
      <c r="E229" s="1">
        <v>5</v>
      </c>
      <c r="F229" s="1">
        <v>798.12</v>
      </c>
      <c r="G229" s="1">
        <v>0.15</v>
      </c>
      <c r="H229" s="1" t="s">
        <v>27</v>
      </c>
      <c r="I229" s="1" t="s">
        <v>21</v>
      </c>
      <c r="J229" s="1" t="s">
        <v>22</v>
      </c>
    </row>
    <row r="230" spans="1:10" x14ac:dyDescent="0.2">
      <c r="A230" s="1" t="s">
        <v>528</v>
      </c>
      <c r="B230" s="3">
        <v>45373</v>
      </c>
      <c r="C230" s="1" t="s">
        <v>123</v>
      </c>
      <c r="D230" s="1" t="s">
        <v>148</v>
      </c>
      <c r="E230" s="1">
        <v>3</v>
      </c>
      <c r="F230" s="1">
        <v>243.15</v>
      </c>
      <c r="G230" s="1">
        <v>0</v>
      </c>
      <c r="H230" s="1" t="s">
        <v>13</v>
      </c>
      <c r="I230" s="1" t="s">
        <v>31</v>
      </c>
      <c r="J230" s="1" t="s">
        <v>43</v>
      </c>
    </row>
    <row r="231" spans="1:10" x14ac:dyDescent="0.2">
      <c r="A231" s="1" t="s">
        <v>529</v>
      </c>
      <c r="B231" s="3">
        <v>45668</v>
      </c>
      <c r="C231" s="1" t="s">
        <v>530</v>
      </c>
      <c r="D231" s="1" t="s">
        <v>85</v>
      </c>
      <c r="E231" s="1">
        <v>9</v>
      </c>
      <c r="F231" s="1">
        <v>979.52</v>
      </c>
      <c r="G231" s="1">
        <v>0</v>
      </c>
      <c r="H231" s="1" t="s">
        <v>115</v>
      </c>
      <c r="I231" s="1" t="s">
        <v>21</v>
      </c>
      <c r="J231" s="1" t="s">
        <v>170</v>
      </c>
    </row>
    <row r="232" spans="1:10" x14ac:dyDescent="0.2">
      <c r="A232" s="1" t="s">
        <v>531</v>
      </c>
      <c r="B232" s="1" t="s">
        <v>532</v>
      </c>
      <c r="C232" s="1" t="s">
        <v>64</v>
      </c>
      <c r="D232" s="1" t="s">
        <v>365</v>
      </c>
      <c r="E232" s="1">
        <v>4</v>
      </c>
      <c r="F232" s="1">
        <v>1101.54</v>
      </c>
      <c r="G232" s="1">
        <v>0.2</v>
      </c>
      <c r="H232" s="1" t="s">
        <v>115</v>
      </c>
      <c r="I232" s="1" t="s">
        <v>31</v>
      </c>
      <c r="J232" s="1" t="s">
        <v>32</v>
      </c>
    </row>
    <row r="233" spans="1:10" x14ac:dyDescent="0.2">
      <c r="A233" s="1" t="s">
        <v>533</v>
      </c>
      <c r="B233" s="1" t="s">
        <v>534</v>
      </c>
      <c r="C233" s="1" t="s">
        <v>227</v>
      </c>
      <c r="D233" s="1" t="s">
        <v>85</v>
      </c>
      <c r="E233" s="1">
        <v>11</v>
      </c>
      <c r="F233" s="1">
        <v>979.52</v>
      </c>
      <c r="G233" s="1">
        <v>0.2</v>
      </c>
      <c r="H233" s="1" t="s">
        <v>115</v>
      </c>
      <c r="I233" s="1" t="s">
        <v>31</v>
      </c>
      <c r="J233" s="1" t="s">
        <v>52</v>
      </c>
    </row>
    <row r="234" spans="1:10" x14ac:dyDescent="0.2">
      <c r="A234" s="1" t="s">
        <v>535</v>
      </c>
      <c r="B234" s="3">
        <v>45808</v>
      </c>
      <c r="C234" s="1" t="s">
        <v>440</v>
      </c>
      <c r="D234" s="1" t="s">
        <v>269</v>
      </c>
      <c r="E234" s="1">
        <v>6</v>
      </c>
      <c r="F234" s="1">
        <v>865.02</v>
      </c>
      <c r="G234" s="1">
        <v>0</v>
      </c>
      <c r="H234" s="1" t="s">
        <v>27</v>
      </c>
      <c r="I234" s="1" t="s">
        <v>47</v>
      </c>
      <c r="J234" s="1" t="s">
        <v>75</v>
      </c>
    </row>
    <row r="235" spans="1:10" x14ac:dyDescent="0.2">
      <c r="A235" s="1" t="s">
        <v>536</v>
      </c>
      <c r="B235" s="3">
        <v>45334</v>
      </c>
      <c r="C235" s="1" t="s">
        <v>110</v>
      </c>
      <c r="D235" s="1" t="s">
        <v>537</v>
      </c>
      <c r="E235" s="1">
        <v>1</v>
      </c>
      <c r="F235" s="1">
        <v>940.73</v>
      </c>
      <c r="G235" s="1">
        <v>0.05</v>
      </c>
      <c r="H235" s="1" t="s">
        <v>20</v>
      </c>
      <c r="I235" s="1" t="s">
        <v>289</v>
      </c>
      <c r="J235" s="1" t="s">
        <v>170</v>
      </c>
    </row>
    <row r="236" spans="1:10" x14ac:dyDescent="0.2">
      <c r="A236" s="1" t="s">
        <v>538</v>
      </c>
      <c r="B236" s="1" t="s">
        <v>539</v>
      </c>
      <c r="C236" s="1" t="s">
        <v>416</v>
      </c>
      <c r="D236" s="1" t="s">
        <v>269</v>
      </c>
      <c r="E236" s="1">
        <v>1</v>
      </c>
      <c r="F236" s="1">
        <v>865.02</v>
      </c>
      <c r="G236" s="1">
        <v>0</v>
      </c>
      <c r="H236" s="1" t="s">
        <v>27</v>
      </c>
      <c r="I236" s="1" t="s">
        <v>47</v>
      </c>
      <c r="J236" s="1" t="s">
        <v>75</v>
      </c>
    </row>
    <row r="237" spans="1:10" x14ac:dyDescent="0.2">
      <c r="A237" s="1" t="s">
        <v>540</v>
      </c>
      <c r="B237" s="1" t="s">
        <v>541</v>
      </c>
      <c r="C237" s="1" t="s">
        <v>467</v>
      </c>
      <c r="D237" s="1" t="s">
        <v>73</v>
      </c>
      <c r="E237" s="1">
        <v>1</v>
      </c>
      <c r="F237" s="1">
        <v>954.16</v>
      </c>
      <c r="G237" s="1">
        <v>0</v>
      </c>
      <c r="H237" s="1" t="s">
        <v>20</v>
      </c>
      <c r="I237" s="1" t="s">
        <v>47</v>
      </c>
      <c r="J237" s="1" t="s">
        <v>75</v>
      </c>
    </row>
    <row r="238" spans="1:10" x14ac:dyDescent="0.2">
      <c r="A238" s="1" t="s">
        <v>542</v>
      </c>
      <c r="B238" s="3">
        <v>45592</v>
      </c>
      <c r="C238" s="1" t="s">
        <v>138</v>
      </c>
      <c r="D238" s="1" t="s">
        <v>88</v>
      </c>
      <c r="E238" s="1">
        <v>3</v>
      </c>
      <c r="F238" s="1">
        <v>1018.12</v>
      </c>
      <c r="G238" s="1">
        <v>0.2</v>
      </c>
      <c r="H238" s="1" t="s">
        <v>36</v>
      </c>
      <c r="I238" s="1" t="s">
        <v>21</v>
      </c>
      <c r="J238" s="1" t="s">
        <v>22</v>
      </c>
    </row>
    <row r="239" spans="1:10" x14ac:dyDescent="0.2">
      <c r="A239" s="1" t="s">
        <v>543</v>
      </c>
      <c r="B239" s="1" t="s">
        <v>544</v>
      </c>
      <c r="C239" s="1" t="s">
        <v>113</v>
      </c>
      <c r="D239" s="1" t="s">
        <v>81</v>
      </c>
      <c r="E239" s="1"/>
      <c r="F239" s="1">
        <v>849.05</v>
      </c>
      <c r="G239" s="1">
        <v>0.05</v>
      </c>
      <c r="H239" s="1" t="s">
        <v>36</v>
      </c>
      <c r="I239" s="1" t="s">
        <v>14</v>
      </c>
      <c r="J239" s="1" t="s">
        <v>82</v>
      </c>
    </row>
    <row r="240" spans="1:10" x14ac:dyDescent="0.2">
      <c r="A240" s="1" t="s">
        <v>545</v>
      </c>
      <c r="B240" s="3">
        <v>45770</v>
      </c>
      <c r="C240" s="1" t="s">
        <v>546</v>
      </c>
      <c r="D240" s="1" t="s">
        <v>51</v>
      </c>
      <c r="E240" s="1">
        <v>2</v>
      </c>
      <c r="F240" s="1">
        <v>1019.72</v>
      </c>
      <c r="G240" s="1">
        <v>0</v>
      </c>
      <c r="H240" s="1" t="s">
        <v>13</v>
      </c>
      <c r="I240" s="1" t="s">
        <v>21</v>
      </c>
      <c r="J240" s="1" t="s">
        <v>97</v>
      </c>
    </row>
    <row r="241" spans="1:10" x14ac:dyDescent="0.2">
      <c r="A241" s="1" t="s">
        <v>547</v>
      </c>
      <c r="B241" s="3">
        <v>45550</v>
      </c>
      <c r="C241" s="1" t="s">
        <v>394</v>
      </c>
      <c r="D241" s="1" t="s">
        <v>136</v>
      </c>
      <c r="E241" s="1">
        <v>8</v>
      </c>
      <c r="F241" s="1">
        <v>1700.53</v>
      </c>
      <c r="G241" s="1">
        <v>0</v>
      </c>
      <c r="H241" s="1" t="s">
        <v>20</v>
      </c>
      <c r="I241" s="1" t="s">
        <v>21</v>
      </c>
      <c r="J241" s="1" t="s">
        <v>170</v>
      </c>
    </row>
    <row r="242" spans="1:10" x14ac:dyDescent="0.2">
      <c r="A242" s="1" t="s">
        <v>548</v>
      </c>
      <c r="B242" s="1" t="s">
        <v>549</v>
      </c>
      <c r="C242" s="1" t="s">
        <v>54</v>
      </c>
      <c r="D242" s="1" t="s">
        <v>329</v>
      </c>
      <c r="E242" s="1">
        <v>6</v>
      </c>
      <c r="F242" s="1">
        <v>1334.92</v>
      </c>
      <c r="G242" s="1">
        <v>0</v>
      </c>
      <c r="H242" s="1" t="s">
        <v>36</v>
      </c>
      <c r="I242" s="1" t="s">
        <v>21</v>
      </c>
      <c r="J242" s="1" t="s">
        <v>22</v>
      </c>
    </row>
    <row r="243" spans="1:10" x14ac:dyDescent="0.2">
      <c r="A243" s="1" t="s">
        <v>550</v>
      </c>
      <c r="B243" s="3">
        <v>45707</v>
      </c>
      <c r="C243" s="1" t="s">
        <v>336</v>
      </c>
      <c r="D243" s="1" t="s">
        <v>297</v>
      </c>
      <c r="E243" s="1">
        <v>7</v>
      </c>
      <c r="F243" s="1">
        <v>112.32</v>
      </c>
      <c r="G243" s="1">
        <v>0.2</v>
      </c>
      <c r="H243" s="1" t="s">
        <v>62</v>
      </c>
      <c r="I243" s="1" t="s">
        <v>21</v>
      </c>
      <c r="J243" s="1" t="s">
        <v>170</v>
      </c>
    </row>
    <row r="244" spans="1:10" x14ac:dyDescent="0.2">
      <c r="A244" s="1" t="s">
        <v>551</v>
      </c>
      <c r="B244" s="1" t="s">
        <v>552</v>
      </c>
      <c r="C244" s="1" t="s">
        <v>259</v>
      </c>
      <c r="D244" s="1" t="s">
        <v>231</v>
      </c>
      <c r="E244" s="1">
        <v>3</v>
      </c>
      <c r="F244" s="1">
        <v>49.68</v>
      </c>
      <c r="G244" s="1">
        <v>0.2</v>
      </c>
      <c r="H244" s="1" t="s">
        <v>27</v>
      </c>
      <c r="I244" s="1" t="s">
        <v>47</v>
      </c>
      <c r="J244" s="1" t="s">
        <v>58</v>
      </c>
    </row>
    <row r="245" spans="1:10" x14ac:dyDescent="0.2">
      <c r="A245" s="1" t="s">
        <v>553</v>
      </c>
      <c r="B245" s="3">
        <v>45626</v>
      </c>
      <c r="C245" s="1" t="s">
        <v>218</v>
      </c>
      <c r="D245" s="1" t="s">
        <v>30</v>
      </c>
      <c r="E245" s="1">
        <v>7</v>
      </c>
      <c r="F245" s="1">
        <v>798.12</v>
      </c>
      <c r="G245" s="1">
        <v>0</v>
      </c>
      <c r="H245" s="1" t="s">
        <v>115</v>
      </c>
      <c r="I245" s="1" t="s">
        <v>31</v>
      </c>
      <c r="J245" s="1" t="s">
        <v>32</v>
      </c>
    </row>
    <row r="246" spans="1:10" x14ac:dyDescent="0.2">
      <c r="A246" s="1" t="s">
        <v>554</v>
      </c>
      <c r="B246" s="3">
        <v>45826</v>
      </c>
      <c r="C246" s="1" t="s">
        <v>77</v>
      </c>
      <c r="D246" s="1" t="s">
        <v>139</v>
      </c>
      <c r="E246" s="1">
        <v>7</v>
      </c>
      <c r="F246" s="1">
        <v>193.99</v>
      </c>
      <c r="G246" s="1">
        <v>0.05</v>
      </c>
      <c r="H246" s="1" t="s">
        <v>27</v>
      </c>
      <c r="I246" s="1" t="s">
        <v>47</v>
      </c>
      <c r="J246" s="1" t="s">
        <v>75</v>
      </c>
    </row>
    <row r="247" spans="1:10" x14ac:dyDescent="0.2">
      <c r="A247" s="1" t="s">
        <v>555</v>
      </c>
      <c r="B247" s="3">
        <v>45572</v>
      </c>
      <c r="C247" s="1" t="s">
        <v>40</v>
      </c>
      <c r="D247" s="1" t="s">
        <v>199</v>
      </c>
      <c r="E247" s="1">
        <v>1</v>
      </c>
      <c r="F247" s="1">
        <v>528.79999999999995</v>
      </c>
      <c r="G247" s="1">
        <v>0</v>
      </c>
      <c r="H247" s="1" t="s">
        <v>27</v>
      </c>
      <c r="I247" s="1" t="s">
        <v>31</v>
      </c>
      <c r="J247" s="1" t="s">
        <v>32</v>
      </c>
    </row>
    <row r="248" spans="1:10" x14ac:dyDescent="0.2">
      <c r="A248" s="1" t="s">
        <v>556</v>
      </c>
      <c r="B248" s="3">
        <v>45745</v>
      </c>
      <c r="C248" s="1" t="s">
        <v>557</v>
      </c>
      <c r="D248" s="1" t="s">
        <v>178</v>
      </c>
      <c r="E248" s="1">
        <v>1</v>
      </c>
      <c r="F248" s="1">
        <v>253.46</v>
      </c>
      <c r="G248" s="1">
        <v>0.05</v>
      </c>
      <c r="H248" s="1" t="s">
        <v>27</v>
      </c>
      <c r="I248" s="1" t="s">
        <v>14</v>
      </c>
      <c r="J248" s="1" t="s">
        <v>82</v>
      </c>
    </row>
    <row r="249" spans="1:10" x14ac:dyDescent="0.2">
      <c r="A249" s="1" t="s">
        <v>558</v>
      </c>
      <c r="B249" s="3">
        <v>45454</v>
      </c>
      <c r="C249" s="1" t="s">
        <v>220</v>
      </c>
      <c r="D249" s="1" t="s">
        <v>65</v>
      </c>
      <c r="E249" s="1">
        <v>3</v>
      </c>
      <c r="F249" s="1">
        <v>800.37</v>
      </c>
      <c r="G249" s="1">
        <v>0</v>
      </c>
      <c r="H249" s="1" t="s">
        <v>27</v>
      </c>
      <c r="I249" s="1" t="s">
        <v>14</v>
      </c>
      <c r="J249" s="1" t="s">
        <v>82</v>
      </c>
    </row>
    <row r="250" spans="1:10" x14ac:dyDescent="0.2">
      <c r="A250" s="1" t="s">
        <v>559</v>
      </c>
      <c r="B250" s="3">
        <v>45618</v>
      </c>
      <c r="C250" s="1" t="s">
        <v>396</v>
      </c>
      <c r="D250" s="1" t="s">
        <v>213</v>
      </c>
      <c r="E250" s="1">
        <v>7</v>
      </c>
      <c r="F250" s="1">
        <v>1084.72</v>
      </c>
      <c r="G250" s="1">
        <v>0</v>
      </c>
      <c r="H250" s="1" t="s">
        <v>20</v>
      </c>
      <c r="I250" s="1" t="s">
        <v>14</v>
      </c>
      <c r="J250" s="1" t="s">
        <v>82</v>
      </c>
    </row>
    <row r="251" spans="1:10" x14ac:dyDescent="0.2">
      <c r="A251" s="1" t="s">
        <v>560</v>
      </c>
      <c r="B251" s="3">
        <v>45369</v>
      </c>
      <c r="C251" s="1" t="s">
        <v>135</v>
      </c>
      <c r="D251" s="1" t="s">
        <v>181</v>
      </c>
      <c r="E251" s="1">
        <v>6</v>
      </c>
      <c r="F251" s="1">
        <v>117.32</v>
      </c>
      <c r="G251" s="1">
        <v>0</v>
      </c>
      <c r="H251" s="1" t="s">
        <v>27</v>
      </c>
      <c r="I251" s="1" t="s">
        <v>47</v>
      </c>
      <c r="J251" s="1" t="s">
        <v>48</v>
      </c>
    </row>
    <row r="252" spans="1:10" x14ac:dyDescent="0.2">
      <c r="A252" s="1" t="s">
        <v>561</v>
      </c>
      <c r="B252" s="3">
        <v>45661</v>
      </c>
      <c r="C252" s="1" t="s">
        <v>381</v>
      </c>
      <c r="D252" s="1" t="s">
        <v>104</v>
      </c>
      <c r="E252" s="1">
        <v>7</v>
      </c>
      <c r="F252" s="1">
        <v>1363.68</v>
      </c>
      <c r="G252" s="1">
        <v>0</v>
      </c>
      <c r="H252" s="1" t="s">
        <v>27</v>
      </c>
      <c r="I252" s="1" t="s">
        <v>31</v>
      </c>
      <c r="J252" s="1" t="s">
        <v>43</v>
      </c>
    </row>
    <row r="253" spans="1:10" x14ac:dyDescent="0.2">
      <c r="A253" s="1" t="s">
        <v>562</v>
      </c>
      <c r="B253" s="1" t="s">
        <v>563</v>
      </c>
      <c r="C253" s="1" t="s">
        <v>336</v>
      </c>
      <c r="D253" s="1" t="s">
        <v>30</v>
      </c>
      <c r="E253" s="1">
        <v>12</v>
      </c>
      <c r="F253" s="1">
        <v>798.12</v>
      </c>
      <c r="G253" s="1">
        <v>0.05</v>
      </c>
      <c r="H253" s="1" t="s">
        <v>36</v>
      </c>
      <c r="I253" s="1" t="s">
        <v>21</v>
      </c>
      <c r="J253" s="1" t="s">
        <v>97</v>
      </c>
    </row>
    <row r="254" spans="1:10" x14ac:dyDescent="0.2">
      <c r="A254" s="1" t="s">
        <v>564</v>
      </c>
      <c r="B254" s="3">
        <v>45724</v>
      </c>
      <c r="C254" s="1" t="s">
        <v>263</v>
      </c>
      <c r="D254" s="1" t="s">
        <v>216</v>
      </c>
      <c r="E254" s="1">
        <v>2</v>
      </c>
      <c r="F254" s="1">
        <v>1169.26</v>
      </c>
      <c r="G254" s="1">
        <v>0.1</v>
      </c>
      <c r="H254" s="1" t="s">
        <v>36</v>
      </c>
      <c r="I254" s="1" t="s">
        <v>14</v>
      </c>
      <c r="J254" s="1" t="s">
        <v>82</v>
      </c>
    </row>
    <row r="255" spans="1:10" x14ac:dyDescent="0.2">
      <c r="A255" s="1" t="s">
        <v>565</v>
      </c>
      <c r="B255" s="1" t="s">
        <v>566</v>
      </c>
      <c r="C255" s="1" t="s">
        <v>567</v>
      </c>
      <c r="D255" s="1" t="s">
        <v>166</v>
      </c>
      <c r="E255" s="1">
        <v>1</v>
      </c>
      <c r="F255" s="1">
        <v>532.41999999999996</v>
      </c>
      <c r="G255" s="1">
        <v>0</v>
      </c>
      <c r="H255" s="1" t="s">
        <v>20</v>
      </c>
      <c r="I255" s="1" t="s">
        <v>14</v>
      </c>
      <c r="J255" s="1" t="s">
        <v>15</v>
      </c>
    </row>
    <row r="256" spans="1:10" x14ac:dyDescent="0.2">
      <c r="A256" s="1" t="s">
        <v>568</v>
      </c>
      <c r="B256" s="3">
        <v>45781</v>
      </c>
      <c r="C256" s="1" t="s">
        <v>336</v>
      </c>
      <c r="D256" s="1" t="s">
        <v>178</v>
      </c>
      <c r="E256" s="1">
        <v>1</v>
      </c>
      <c r="F256" s="1">
        <v>253.46</v>
      </c>
      <c r="G256" s="1">
        <v>0.2</v>
      </c>
      <c r="H256" s="1" t="s">
        <v>13</v>
      </c>
      <c r="I256" s="1" t="s">
        <v>21</v>
      </c>
      <c r="J256" s="1" t="s">
        <v>22</v>
      </c>
    </row>
    <row r="257" spans="1:10" x14ac:dyDescent="0.2">
      <c r="A257" s="1" t="s">
        <v>569</v>
      </c>
      <c r="B257" s="3">
        <v>45642</v>
      </c>
      <c r="C257" s="1" t="s">
        <v>570</v>
      </c>
      <c r="D257" s="1" t="s">
        <v>100</v>
      </c>
      <c r="E257" s="1">
        <v>2</v>
      </c>
      <c r="F257" s="1">
        <v>1280.18</v>
      </c>
      <c r="G257" s="1">
        <v>0</v>
      </c>
      <c r="H257" s="1" t="s">
        <v>27</v>
      </c>
      <c r="I257" s="1" t="s">
        <v>21</v>
      </c>
      <c r="J257" s="1" t="s">
        <v>97</v>
      </c>
    </row>
    <row r="258" spans="1:10" x14ac:dyDescent="0.2">
      <c r="A258" s="1" t="s">
        <v>571</v>
      </c>
      <c r="B258" s="1" t="s">
        <v>572</v>
      </c>
      <c r="C258" s="1" t="s">
        <v>198</v>
      </c>
      <c r="D258" s="1" t="s">
        <v>41</v>
      </c>
      <c r="E258" s="1">
        <v>6</v>
      </c>
      <c r="F258" s="1">
        <v>944.31</v>
      </c>
      <c r="G258" s="1">
        <v>0.2</v>
      </c>
      <c r="H258" s="1" t="s">
        <v>20</v>
      </c>
      <c r="I258" s="1" t="s">
        <v>47</v>
      </c>
      <c r="J258" s="1" t="s">
        <v>48</v>
      </c>
    </row>
    <row r="259" spans="1:10" x14ac:dyDescent="0.2">
      <c r="A259" s="1" t="s">
        <v>573</v>
      </c>
      <c r="B259" s="3">
        <v>45619</v>
      </c>
      <c r="C259" s="1" t="s">
        <v>574</v>
      </c>
      <c r="D259" s="1" t="s">
        <v>108</v>
      </c>
      <c r="E259" s="1">
        <v>12</v>
      </c>
      <c r="F259" s="1">
        <v>1348.08</v>
      </c>
      <c r="G259" s="1">
        <v>0.05</v>
      </c>
      <c r="H259" s="1" t="s">
        <v>115</v>
      </c>
      <c r="I259" s="1" t="s">
        <v>31</v>
      </c>
      <c r="J259" s="1" t="s">
        <v>32</v>
      </c>
    </row>
    <row r="260" spans="1:10" x14ac:dyDescent="0.2">
      <c r="A260" s="1" t="s">
        <v>575</v>
      </c>
      <c r="B260" s="1" t="s">
        <v>576</v>
      </c>
      <c r="C260" s="1" t="s">
        <v>135</v>
      </c>
      <c r="D260" s="1" t="s">
        <v>537</v>
      </c>
      <c r="E260" s="1">
        <v>4</v>
      </c>
      <c r="F260" s="1">
        <v>940.73</v>
      </c>
      <c r="G260" s="1">
        <v>0</v>
      </c>
      <c r="H260" s="1" t="s">
        <v>62</v>
      </c>
      <c r="I260" s="1" t="s">
        <v>47</v>
      </c>
      <c r="J260" s="1" t="s">
        <v>58</v>
      </c>
    </row>
    <row r="261" spans="1:10" x14ac:dyDescent="0.2">
      <c r="A261" s="1" t="s">
        <v>577</v>
      </c>
      <c r="B261" s="1" t="s">
        <v>578</v>
      </c>
      <c r="C261" s="1" t="s">
        <v>493</v>
      </c>
      <c r="D261" s="1" t="s">
        <v>78</v>
      </c>
      <c r="E261" s="1">
        <v>12</v>
      </c>
      <c r="F261" s="1">
        <v>782.41</v>
      </c>
      <c r="G261" s="1">
        <v>0.2</v>
      </c>
      <c r="H261" s="1" t="s">
        <v>13</v>
      </c>
      <c r="I261" s="1" t="s">
        <v>47</v>
      </c>
      <c r="J261" s="1" t="s">
        <v>48</v>
      </c>
    </row>
    <row r="262" spans="1:10" x14ac:dyDescent="0.2">
      <c r="A262" s="1" t="s">
        <v>579</v>
      </c>
      <c r="B262" s="3">
        <v>45719</v>
      </c>
      <c r="C262" s="1" t="s">
        <v>191</v>
      </c>
      <c r="D262" s="1" t="s">
        <v>178</v>
      </c>
      <c r="E262" s="1">
        <v>5</v>
      </c>
      <c r="F262" s="1">
        <v>253.46</v>
      </c>
      <c r="G262" s="1">
        <v>0</v>
      </c>
      <c r="H262" s="1" t="s">
        <v>115</v>
      </c>
      <c r="I262" s="1" t="s">
        <v>47</v>
      </c>
      <c r="J262" s="1" t="s">
        <v>48</v>
      </c>
    </row>
    <row r="263" spans="1:10" x14ac:dyDescent="0.2">
      <c r="A263" s="1" t="s">
        <v>580</v>
      </c>
      <c r="B263" s="3">
        <v>45739</v>
      </c>
      <c r="C263" s="1" t="s">
        <v>557</v>
      </c>
      <c r="D263" s="1" t="s">
        <v>41</v>
      </c>
      <c r="E263" s="1">
        <v>12</v>
      </c>
      <c r="F263" s="1">
        <v>944.31</v>
      </c>
      <c r="G263" s="1">
        <v>0.2</v>
      </c>
      <c r="H263" s="1" t="s">
        <v>20</v>
      </c>
      <c r="I263" s="1" t="s">
        <v>14</v>
      </c>
      <c r="J263" s="1" t="s">
        <v>93</v>
      </c>
    </row>
    <row r="264" spans="1:10" x14ac:dyDescent="0.2">
      <c r="A264" s="1" t="s">
        <v>581</v>
      </c>
      <c r="B264" s="1" t="s">
        <v>582</v>
      </c>
      <c r="C264" s="1" t="s">
        <v>50</v>
      </c>
      <c r="D264" s="1" t="s">
        <v>142</v>
      </c>
      <c r="E264" s="1">
        <v>11</v>
      </c>
      <c r="F264" s="1">
        <v>1118.93</v>
      </c>
      <c r="G264" s="1">
        <v>0</v>
      </c>
      <c r="H264" s="1" t="s">
        <v>121</v>
      </c>
      <c r="I264" s="1" t="s">
        <v>31</v>
      </c>
      <c r="J264" s="1" t="s">
        <v>32</v>
      </c>
    </row>
    <row r="265" spans="1:10" x14ac:dyDescent="0.2">
      <c r="A265" s="1" t="s">
        <v>583</v>
      </c>
      <c r="B265" s="3">
        <v>45431</v>
      </c>
      <c r="C265" s="1" t="s">
        <v>99</v>
      </c>
      <c r="D265" s="1" t="s">
        <v>108</v>
      </c>
      <c r="E265" s="1">
        <v>8</v>
      </c>
      <c r="F265" s="1">
        <v>1348.08</v>
      </c>
      <c r="G265" s="1">
        <v>0.05</v>
      </c>
      <c r="H265" s="1" t="s">
        <v>115</v>
      </c>
      <c r="I265" s="1" t="s">
        <v>47</v>
      </c>
      <c r="J265" s="1" t="s">
        <v>58</v>
      </c>
    </row>
    <row r="266" spans="1:10" x14ac:dyDescent="0.2">
      <c r="A266" s="1" t="s">
        <v>584</v>
      </c>
      <c r="B266" s="3">
        <v>45584</v>
      </c>
      <c r="C266" s="1" t="s">
        <v>326</v>
      </c>
      <c r="D266" s="1" t="s">
        <v>158</v>
      </c>
      <c r="E266" s="1">
        <v>7</v>
      </c>
      <c r="F266" s="1">
        <v>1490.92</v>
      </c>
      <c r="G266" s="1">
        <v>0</v>
      </c>
      <c r="H266" s="1" t="s">
        <v>27</v>
      </c>
      <c r="I266" s="1" t="s">
        <v>21</v>
      </c>
      <c r="J266" s="1" t="s">
        <v>97</v>
      </c>
    </row>
    <row r="267" spans="1:10" x14ac:dyDescent="0.2">
      <c r="A267" s="1" t="s">
        <v>585</v>
      </c>
      <c r="B267" s="3">
        <v>45398</v>
      </c>
      <c r="C267" s="1" t="s">
        <v>72</v>
      </c>
      <c r="D267" s="1" t="s">
        <v>166</v>
      </c>
      <c r="E267" s="1">
        <v>11</v>
      </c>
      <c r="F267" s="1">
        <v>532.41999999999996</v>
      </c>
      <c r="G267" s="1">
        <v>0.2</v>
      </c>
      <c r="H267" s="1" t="s">
        <v>13</v>
      </c>
      <c r="I267" s="1" t="s">
        <v>47</v>
      </c>
      <c r="J267" s="1" t="s">
        <v>48</v>
      </c>
    </row>
    <row r="268" spans="1:10" x14ac:dyDescent="0.2">
      <c r="A268" s="1" t="s">
        <v>586</v>
      </c>
      <c r="B268" s="1" t="s">
        <v>587</v>
      </c>
      <c r="C268" s="1" t="s">
        <v>288</v>
      </c>
      <c r="D268" s="1" t="s">
        <v>104</v>
      </c>
      <c r="E268" s="1">
        <v>4</v>
      </c>
      <c r="F268" s="1">
        <v>1363.68</v>
      </c>
      <c r="G268" s="1">
        <v>0.05</v>
      </c>
      <c r="H268" s="1" t="s">
        <v>62</v>
      </c>
      <c r="I268" s="1" t="s">
        <v>21</v>
      </c>
      <c r="J268" s="1" t="s">
        <v>170</v>
      </c>
    </row>
    <row r="269" spans="1:10" x14ac:dyDescent="0.2">
      <c r="A269" s="1" t="s">
        <v>588</v>
      </c>
      <c r="B269" s="3">
        <v>45752</v>
      </c>
      <c r="C269" s="1" t="s">
        <v>589</v>
      </c>
      <c r="D269" s="1" t="s">
        <v>413</v>
      </c>
      <c r="E269" s="1">
        <v>9</v>
      </c>
      <c r="F269" s="1">
        <v>689.97</v>
      </c>
      <c r="G269" s="1">
        <v>0</v>
      </c>
      <c r="H269" s="1" t="s">
        <v>36</v>
      </c>
      <c r="I269" s="1" t="s">
        <v>21</v>
      </c>
      <c r="J269" s="1" t="s">
        <v>97</v>
      </c>
    </row>
    <row r="270" spans="1:10" x14ac:dyDescent="0.2">
      <c r="A270" s="1" t="s">
        <v>590</v>
      </c>
      <c r="B270" s="3">
        <v>45489</v>
      </c>
      <c r="C270" s="1" t="s">
        <v>187</v>
      </c>
      <c r="D270" s="1" t="s">
        <v>162</v>
      </c>
      <c r="E270" s="1">
        <v>9</v>
      </c>
      <c r="F270" s="1">
        <v>209.03</v>
      </c>
      <c r="G270" s="1">
        <v>0.15</v>
      </c>
      <c r="H270" s="1" t="s">
        <v>20</v>
      </c>
      <c r="I270" s="1" t="s">
        <v>14</v>
      </c>
      <c r="J270" s="1" t="s">
        <v>15</v>
      </c>
    </row>
    <row r="271" spans="1:10" x14ac:dyDescent="0.2">
      <c r="A271" s="1" t="s">
        <v>591</v>
      </c>
      <c r="B271" s="1" t="s">
        <v>592</v>
      </c>
      <c r="C271" s="1" t="s">
        <v>303</v>
      </c>
      <c r="D271" s="1" t="s">
        <v>178</v>
      </c>
      <c r="E271" s="1">
        <v>5</v>
      </c>
      <c r="F271" s="1">
        <v>253.46</v>
      </c>
      <c r="G271" s="1">
        <v>0</v>
      </c>
      <c r="H271" s="1" t="s">
        <v>62</v>
      </c>
      <c r="I271" s="1" t="s">
        <v>14</v>
      </c>
      <c r="J271" s="1" t="s">
        <v>82</v>
      </c>
    </row>
    <row r="272" spans="1:10" x14ac:dyDescent="0.2">
      <c r="A272" s="1" t="s">
        <v>593</v>
      </c>
      <c r="B272" s="1" t="s">
        <v>439</v>
      </c>
      <c r="C272" s="1" t="s">
        <v>355</v>
      </c>
      <c r="D272" s="1" t="s">
        <v>199</v>
      </c>
      <c r="E272" s="1">
        <v>9</v>
      </c>
      <c r="F272" s="1">
        <v>528.79999999999995</v>
      </c>
      <c r="G272" s="1">
        <v>0.1</v>
      </c>
      <c r="H272" s="1" t="s">
        <v>121</v>
      </c>
      <c r="I272" s="1" t="s">
        <v>14</v>
      </c>
      <c r="J272" s="1" t="s">
        <v>82</v>
      </c>
    </row>
    <row r="273" spans="1:10" x14ac:dyDescent="0.2">
      <c r="A273" s="1" t="s">
        <v>594</v>
      </c>
      <c r="B273" s="1" t="s">
        <v>595</v>
      </c>
      <c r="C273" s="1" t="s">
        <v>72</v>
      </c>
      <c r="D273" s="1" t="s">
        <v>162</v>
      </c>
      <c r="E273" s="1">
        <v>2</v>
      </c>
      <c r="F273" s="1">
        <v>209.03</v>
      </c>
      <c r="G273" s="1">
        <v>0.1</v>
      </c>
      <c r="H273" s="1" t="s">
        <v>115</v>
      </c>
      <c r="I273" s="1" t="s">
        <v>47</v>
      </c>
      <c r="J273" s="1" t="s">
        <v>58</v>
      </c>
    </row>
    <row r="274" spans="1:10" x14ac:dyDescent="0.2">
      <c r="A274" s="1" t="s">
        <v>596</v>
      </c>
      <c r="B274" s="3">
        <v>45518</v>
      </c>
      <c r="C274" s="1" t="s">
        <v>597</v>
      </c>
      <c r="D274" s="1" t="s">
        <v>69</v>
      </c>
      <c r="E274" s="1">
        <v>8</v>
      </c>
      <c r="F274" s="1">
        <v>1013.15</v>
      </c>
      <c r="G274" s="1">
        <v>0</v>
      </c>
      <c r="H274" s="1" t="s">
        <v>62</v>
      </c>
      <c r="I274" s="1" t="s">
        <v>31</v>
      </c>
      <c r="J274" s="1" t="s">
        <v>43</v>
      </c>
    </row>
    <row r="275" spans="1:10" x14ac:dyDescent="0.2">
      <c r="A275" s="1" t="s">
        <v>598</v>
      </c>
      <c r="B275" s="3">
        <v>45432</v>
      </c>
      <c r="C275" s="1" t="s">
        <v>392</v>
      </c>
      <c r="D275" s="1" t="s">
        <v>151</v>
      </c>
      <c r="E275" s="1">
        <v>1</v>
      </c>
      <c r="F275" s="1">
        <v>838.72</v>
      </c>
      <c r="G275" s="1">
        <v>0</v>
      </c>
      <c r="H275" s="1" t="s">
        <v>115</v>
      </c>
      <c r="I275" s="1" t="s">
        <v>47</v>
      </c>
      <c r="J275" s="1" t="s">
        <v>75</v>
      </c>
    </row>
    <row r="276" spans="1:10" x14ac:dyDescent="0.2">
      <c r="A276" s="1" t="s">
        <v>599</v>
      </c>
      <c r="B276" s="3">
        <v>45811</v>
      </c>
      <c r="C276" s="1" t="s">
        <v>123</v>
      </c>
      <c r="D276" s="1" t="s">
        <v>136</v>
      </c>
      <c r="E276" s="1">
        <v>6</v>
      </c>
      <c r="F276" s="1">
        <v>1700.53</v>
      </c>
      <c r="G276" s="1">
        <v>0</v>
      </c>
      <c r="H276" s="1" t="s">
        <v>36</v>
      </c>
      <c r="I276" s="1" t="s">
        <v>31</v>
      </c>
      <c r="J276" s="1" t="s">
        <v>32</v>
      </c>
    </row>
    <row r="277" spans="1:10" x14ac:dyDescent="0.2">
      <c r="A277" s="1" t="s">
        <v>600</v>
      </c>
      <c r="B277" s="3">
        <v>45655</v>
      </c>
      <c r="C277" s="1" t="s">
        <v>220</v>
      </c>
      <c r="D277" s="1" t="s">
        <v>195</v>
      </c>
      <c r="E277" s="1">
        <v>10</v>
      </c>
      <c r="F277" s="1">
        <v>661.25</v>
      </c>
      <c r="G277" s="1">
        <v>0.2</v>
      </c>
      <c r="H277" s="1" t="s">
        <v>13</v>
      </c>
      <c r="I277" s="1" t="s">
        <v>14</v>
      </c>
      <c r="J277" s="1" t="s">
        <v>15</v>
      </c>
    </row>
    <row r="278" spans="1:10" x14ac:dyDescent="0.2">
      <c r="A278" s="1" t="s">
        <v>601</v>
      </c>
      <c r="B278" s="3">
        <v>45737</v>
      </c>
      <c r="C278" s="1" t="s">
        <v>87</v>
      </c>
      <c r="D278" s="1" t="s">
        <v>100</v>
      </c>
      <c r="E278" s="1">
        <v>3</v>
      </c>
      <c r="F278" s="1">
        <v>1280.18</v>
      </c>
      <c r="G278" s="1">
        <v>0.15</v>
      </c>
      <c r="H278" s="1" t="s">
        <v>20</v>
      </c>
      <c r="I278" s="1" t="s">
        <v>31</v>
      </c>
      <c r="J278" s="1" t="s">
        <v>43</v>
      </c>
    </row>
    <row r="279" spans="1:10" x14ac:dyDescent="0.2">
      <c r="A279" s="1" t="s">
        <v>602</v>
      </c>
      <c r="B279" s="3">
        <v>45570</v>
      </c>
      <c r="C279" s="1" t="s">
        <v>11</v>
      </c>
      <c r="D279" s="1" t="s">
        <v>178</v>
      </c>
      <c r="E279" s="1">
        <v>4</v>
      </c>
      <c r="F279" s="1">
        <v>253.46</v>
      </c>
      <c r="G279" s="1">
        <v>0</v>
      </c>
      <c r="H279" s="1" t="s">
        <v>27</v>
      </c>
      <c r="I279" s="1" t="s">
        <v>14</v>
      </c>
      <c r="J279" s="1" t="s">
        <v>82</v>
      </c>
    </row>
    <row r="280" spans="1:10" x14ac:dyDescent="0.2">
      <c r="A280" s="1" t="s">
        <v>603</v>
      </c>
      <c r="B280" s="1" t="s">
        <v>604</v>
      </c>
      <c r="C280" s="1" t="s">
        <v>605</v>
      </c>
      <c r="D280" s="1" t="s">
        <v>108</v>
      </c>
      <c r="E280" s="1">
        <v>4</v>
      </c>
      <c r="F280" s="1">
        <v>1348.08</v>
      </c>
      <c r="G280" s="1">
        <v>0.1</v>
      </c>
      <c r="H280" s="1" t="s">
        <v>62</v>
      </c>
      <c r="I280" s="1" t="s">
        <v>14</v>
      </c>
      <c r="J280" s="1" t="s">
        <v>82</v>
      </c>
    </row>
    <row r="281" spans="1:10" x14ac:dyDescent="0.2">
      <c r="A281" s="1" t="s">
        <v>606</v>
      </c>
      <c r="B281" s="3">
        <v>45724</v>
      </c>
      <c r="C281" s="1" t="s">
        <v>154</v>
      </c>
      <c r="D281" s="1" t="s">
        <v>148</v>
      </c>
      <c r="E281" s="1">
        <v>1</v>
      </c>
      <c r="F281" s="1">
        <v>243.15</v>
      </c>
      <c r="G281" s="1">
        <v>0.1</v>
      </c>
      <c r="H281" s="1" t="s">
        <v>27</v>
      </c>
      <c r="I281" s="1" t="s">
        <v>31</v>
      </c>
      <c r="J281" s="1" t="s">
        <v>43</v>
      </c>
    </row>
    <row r="282" spans="1:10" x14ac:dyDescent="0.2">
      <c r="A282" s="1" t="s">
        <v>607</v>
      </c>
      <c r="B282" s="3">
        <v>45539</v>
      </c>
      <c r="C282" s="1" t="s">
        <v>259</v>
      </c>
      <c r="D282" s="1" t="s">
        <v>26</v>
      </c>
      <c r="E282" s="1">
        <v>10</v>
      </c>
      <c r="F282" s="1">
        <v>725.92</v>
      </c>
      <c r="G282" s="1">
        <v>0.1</v>
      </c>
      <c r="H282" s="1" t="s">
        <v>27</v>
      </c>
      <c r="I282" s="1" t="s">
        <v>47</v>
      </c>
      <c r="J282" s="1" t="s">
        <v>48</v>
      </c>
    </row>
    <row r="283" spans="1:10" x14ac:dyDescent="0.2">
      <c r="A283" s="1" t="s">
        <v>608</v>
      </c>
      <c r="B283" s="3">
        <v>45816</v>
      </c>
      <c r="C283" s="1" t="s">
        <v>230</v>
      </c>
      <c r="D283" s="1" t="s">
        <v>142</v>
      </c>
      <c r="E283" s="1">
        <v>7</v>
      </c>
      <c r="F283" s="1">
        <v>1118.93</v>
      </c>
      <c r="G283" s="1">
        <v>0</v>
      </c>
      <c r="H283" s="1" t="s">
        <v>20</v>
      </c>
      <c r="I283" s="1" t="s">
        <v>449</v>
      </c>
      <c r="J283" s="1" t="s">
        <v>48</v>
      </c>
    </row>
    <row r="284" spans="1:10" x14ac:dyDescent="0.2">
      <c r="A284" s="1" t="s">
        <v>609</v>
      </c>
      <c r="B284" s="3">
        <v>45748</v>
      </c>
      <c r="C284" s="1" t="s">
        <v>198</v>
      </c>
      <c r="D284" s="1" t="s">
        <v>73</v>
      </c>
      <c r="E284" s="1">
        <v>3</v>
      </c>
      <c r="F284" s="1">
        <v>954.16</v>
      </c>
      <c r="G284" s="1">
        <v>0</v>
      </c>
      <c r="H284" s="1" t="s">
        <v>13</v>
      </c>
      <c r="I284" s="1" t="s">
        <v>47</v>
      </c>
      <c r="J284" s="1" t="s">
        <v>58</v>
      </c>
    </row>
    <row r="285" spans="1:10" x14ac:dyDescent="0.2">
      <c r="A285" s="1" t="s">
        <v>610</v>
      </c>
      <c r="B285" s="3">
        <v>45630</v>
      </c>
      <c r="C285" s="1" t="s">
        <v>165</v>
      </c>
      <c r="D285" s="1" t="s">
        <v>108</v>
      </c>
      <c r="E285" s="1">
        <v>2</v>
      </c>
      <c r="F285" s="1">
        <v>1348.08</v>
      </c>
      <c r="G285" s="1">
        <v>0</v>
      </c>
      <c r="H285" s="1" t="s">
        <v>27</v>
      </c>
      <c r="I285" s="1" t="s">
        <v>21</v>
      </c>
      <c r="J285" s="1" t="s">
        <v>22</v>
      </c>
    </row>
    <row r="286" spans="1:10" x14ac:dyDescent="0.2">
      <c r="A286" s="1" t="s">
        <v>611</v>
      </c>
      <c r="B286" s="1" t="s">
        <v>612</v>
      </c>
      <c r="C286" s="1" t="s">
        <v>613</v>
      </c>
      <c r="D286" s="1" t="s">
        <v>118</v>
      </c>
      <c r="E286" s="1">
        <v>3</v>
      </c>
      <c r="F286" s="1">
        <v>347.15</v>
      </c>
      <c r="G286" s="1">
        <v>0</v>
      </c>
      <c r="H286" s="1" t="s">
        <v>115</v>
      </c>
      <c r="I286" s="1" t="s">
        <v>21</v>
      </c>
      <c r="J286" s="1" t="s">
        <v>97</v>
      </c>
    </row>
    <row r="287" spans="1:10" x14ac:dyDescent="0.2">
      <c r="A287" s="1" t="s">
        <v>614</v>
      </c>
      <c r="B287" s="1" t="s">
        <v>615</v>
      </c>
      <c r="C287" s="1" t="s">
        <v>616</v>
      </c>
      <c r="D287" s="1" t="s">
        <v>85</v>
      </c>
      <c r="E287" s="1">
        <v>5</v>
      </c>
      <c r="F287" s="1">
        <v>979.52</v>
      </c>
      <c r="G287" s="1">
        <v>0</v>
      </c>
      <c r="H287" s="1" t="s">
        <v>62</v>
      </c>
      <c r="I287" s="1" t="s">
        <v>14</v>
      </c>
      <c r="J287" s="1" t="s">
        <v>93</v>
      </c>
    </row>
    <row r="288" spans="1:10" x14ac:dyDescent="0.2">
      <c r="A288" s="1" t="s">
        <v>617</v>
      </c>
      <c r="B288" s="3">
        <v>45587</v>
      </c>
      <c r="C288" s="1" t="s">
        <v>618</v>
      </c>
      <c r="D288" s="1" t="s">
        <v>61</v>
      </c>
      <c r="E288" s="1">
        <v>11</v>
      </c>
      <c r="F288" s="1">
        <v>455.77</v>
      </c>
      <c r="G288" s="1">
        <v>0</v>
      </c>
      <c r="H288" s="1" t="s">
        <v>27</v>
      </c>
      <c r="I288" s="1" t="s">
        <v>14</v>
      </c>
      <c r="J288" s="1" t="s">
        <v>15</v>
      </c>
    </row>
    <row r="289" spans="1:10" x14ac:dyDescent="0.2">
      <c r="A289" s="1" t="s">
        <v>619</v>
      </c>
      <c r="B289" s="3">
        <v>45371</v>
      </c>
      <c r="C289" s="1" t="s">
        <v>490</v>
      </c>
      <c r="D289" s="1" t="s">
        <v>118</v>
      </c>
      <c r="E289" s="1">
        <v>1</v>
      </c>
      <c r="F289" s="1">
        <v>347.15</v>
      </c>
      <c r="G289" s="1">
        <v>0</v>
      </c>
      <c r="H289" s="1" t="s">
        <v>62</v>
      </c>
      <c r="I289" s="1" t="s">
        <v>47</v>
      </c>
      <c r="J289" s="1" t="s">
        <v>75</v>
      </c>
    </row>
    <row r="290" spans="1:10" x14ac:dyDescent="0.2">
      <c r="A290" s="1" t="s">
        <v>620</v>
      </c>
      <c r="B290" s="3">
        <v>45799</v>
      </c>
      <c r="C290" s="1" t="s">
        <v>621</v>
      </c>
      <c r="D290" s="1" t="s">
        <v>118</v>
      </c>
      <c r="E290" s="1">
        <v>6</v>
      </c>
      <c r="F290" s="1">
        <v>347.15</v>
      </c>
      <c r="G290" s="1">
        <v>0.2</v>
      </c>
      <c r="H290" s="1" t="s">
        <v>115</v>
      </c>
      <c r="I290" s="1" t="s">
        <v>14</v>
      </c>
      <c r="J290" s="1" t="s">
        <v>93</v>
      </c>
    </row>
    <row r="291" spans="1:10" x14ac:dyDescent="0.2">
      <c r="A291" s="1" t="s">
        <v>622</v>
      </c>
      <c r="B291" s="3">
        <v>45542</v>
      </c>
      <c r="C291" s="1" t="s">
        <v>191</v>
      </c>
      <c r="D291" s="1" t="s">
        <v>329</v>
      </c>
      <c r="E291" s="1">
        <v>11</v>
      </c>
      <c r="F291" s="1">
        <v>1334.92</v>
      </c>
      <c r="G291" s="1">
        <v>0.2</v>
      </c>
      <c r="H291" s="1" t="s">
        <v>20</v>
      </c>
      <c r="I291" s="1" t="s">
        <v>47</v>
      </c>
      <c r="J291" s="1" t="s">
        <v>58</v>
      </c>
    </row>
    <row r="292" spans="1:10" x14ac:dyDescent="0.2">
      <c r="A292" s="1" t="s">
        <v>623</v>
      </c>
      <c r="B292" s="1" t="s">
        <v>624</v>
      </c>
      <c r="C292" s="1" t="s">
        <v>557</v>
      </c>
      <c r="D292" s="1" t="s">
        <v>329</v>
      </c>
      <c r="E292" s="1">
        <v>6</v>
      </c>
      <c r="F292" s="1">
        <v>1334.92</v>
      </c>
      <c r="G292" s="1">
        <v>0.1</v>
      </c>
      <c r="H292" s="1" t="s">
        <v>27</v>
      </c>
      <c r="I292" s="1" t="s">
        <v>14</v>
      </c>
      <c r="J292" s="1" t="s">
        <v>93</v>
      </c>
    </row>
    <row r="293" spans="1:10" x14ac:dyDescent="0.2">
      <c r="A293" s="1" t="s">
        <v>625</v>
      </c>
      <c r="B293" s="1" t="s">
        <v>626</v>
      </c>
      <c r="C293" s="1" t="s">
        <v>371</v>
      </c>
      <c r="D293" s="1" t="s">
        <v>297</v>
      </c>
      <c r="E293" s="1">
        <v>10</v>
      </c>
      <c r="F293" s="1">
        <v>112.32</v>
      </c>
      <c r="G293" s="1">
        <v>0.2</v>
      </c>
      <c r="H293" s="1" t="s">
        <v>62</v>
      </c>
      <c r="I293" s="1" t="s">
        <v>31</v>
      </c>
      <c r="J293" s="1" t="s">
        <v>52</v>
      </c>
    </row>
    <row r="294" spans="1:10" x14ac:dyDescent="0.2">
      <c r="A294" s="1" t="s">
        <v>627</v>
      </c>
      <c r="B294" s="3">
        <v>45406</v>
      </c>
      <c r="C294" s="1" t="s">
        <v>279</v>
      </c>
      <c r="D294" s="1" t="s">
        <v>181</v>
      </c>
      <c r="E294" s="1">
        <v>12</v>
      </c>
      <c r="F294" s="1">
        <v>117.32</v>
      </c>
      <c r="G294" s="1">
        <v>0</v>
      </c>
      <c r="H294" s="1" t="s">
        <v>13</v>
      </c>
      <c r="I294" s="1" t="s">
        <v>47</v>
      </c>
      <c r="J294" s="1" t="s">
        <v>48</v>
      </c>
    </row>
    <row r="295" spans="1:10" x14ac:dyDescent="0.2">
      <c r="A295" s="1" t="s">
        <v>628</v>
      </c>
      <c r="B295" s="1" t="s">
        <v>629</v>
      </c>
      <c r="C295" s="1" t="s">
        <v>493</v>
      </c>
      <c r="D295" s="1" t="s">
        <v>100</v>
      </c>
      <c r="E295" s="1">
        <v>12</v>
      </c>
      <c r="F295" s="1">
        <v>1280.18</v>
      </c>
      <c r="G295" s="1">
        <v>0</v>
      </c>
      <c r="H295" s="1" t="s">
        <v>121</v>
      </c>
      <c r="I295" s="1" t="s">
        <v>47</v>
      </c>
      <c r="J295" s="1" t="s">
        <v>48</v>
      </c>
    </row>
    <row r="296" spans="1:10" x14ac:dyDescent="0.2">
      <c r="A296" s="1" t="s">
        <v>630</v>
      </c>
      <c r="B296" s="3">
        <v>45621</v>
      </c>
      <c r="C296" s="1" t="s">
        <v>227</v>
      </c>
      <c r="D296" s="1" t="s">
        <v>142</v>
      </c>
      <c r="E296" s="1">
        <v>9</v>
      </c>
      <c r="F296" s="1">
        <v>1118.93</v>
      </c>
      <c r="G296" s="1">
        <v>0.05</v>
      </c>
      <c r="H296" s="1" t="s">
        <v>13</v>
      </c>
      <c r="I296" s="1" t="s">
        <v>31</v>
      </c>
      <c r="J296" s="1" t="s">
        <v>52</v>
      </c>
    </row>
    <row r="297" spans="1:10" x14ac:dyDescent="0.2">
      <c r="A297" s="1" t="s">
        <v>631</v>
      </c>
      <c r="B297" s="1" t="s">
        <v>632</v>
      </c>
      <c r="C297" s="1" t="s">
        <v>303</v>
      </c>
      <c r="D297" s="1" t="s">
        <v>413</v>
      </c>
      <c r="E297" s="1">
        <v>10</v>
      </c>
      <c r="F297" s="1">
        <v>689.97</v>
      </c>
      <c r="G297" s="1">
        <v>0</v>
      </c>
      <c r="H297" s="1" t="s">
        <v>13</v>
      </c>
      <c r="I297" s="1" t="s">
        <v>14</v>
      </c>
      <c r="J297" s="1" t="s">
        <v>93</v>
      </c>
    </row>
    <row r="298" spans="1:10" x14ac:dyDescent="0.2">
      <c r="A298" s="1" t="s">
        <v>633</v>
      </c>
      <c r="B298" s="3">
        <v>45313</v>
      </c>
      <c r="C298" s="1" t="s">
        <v>285</v>
      </c>
      <c r="D298" s="1" t="s">
        <v>144</v>
      </c>
      <c r="E298" s="1">
        <v>7</v>
      </c>
      <c r="F298" s="1">
        <v>1029.82</v>
      </c>
      <c r="G298" s="1">
        <v>0</v>
      </c>
      <c r="H298" s="1" t="s">
        <v>13</v>
      </c>
      <c r="I298" s="1" t="s">
        <v>31</v>
      </c>
      <c r="J298" s="1" t="s">
        <v>43</v>
      </c>
    </row>
    <row r="299" spans="1:10" x14ac:dyDescent="0.2">
      <c r="A299" s="1" t="s">
        <v>634</v>
      </c>
      <c r="B299" s="3">
        <v>45348</v>
      </c>
      <c r="C299" s="1" t="s">
        <v>392</v>
      </c>
      <c r="D299" s="1" t="s">
        <v>65</v>
      </c>
      <c r="E299" s="1">
        <v>4</v>
      </c>
      <c r="F299" s="1">
        <v>800.37</v>
      </c>
      <c r="G299" s="1">
        <v>0</v>
      </c>
      <c r="H299" s="1" t="s">
        <v>27</v>
      </c>
      <c r="I299" s="1" t="s">
        <v>47</v>
      </c>
      <c r="J299" s="1" t="s">
        <v>58</v>
      </c>
    </row>
    <row r="300" spans="1:10" x14ac:dyDescent="0.2">
      <c r="A300" s="1" t="s">
        <v>635</v>
      </c>
      <c r="B300" s="1" t="s">
        <v>636</v>
      </c>
      <c r="C300" s="1" t="s">
        <v>412</v>
      </c>
      <c r="D300" s="1" t="s">
        <v>144</v>
      </c>
      <c r="E300" s="1">
        <v>4</v>
      </c>
      <c r="F300" s="1">
        <v>1029.82</v>
      </c>
      <c r="G300" s="1">
        <v>0</v>
      </c>
      <c r="H300" s="1" t="s">
        <v>13</v>
      </c>
      <c r="I300" s="1" t="s">
        <v>31</v>
      </c>
      <c r="J300" s="1" t="s">
        <v>43</v>
      </c>
    </row>
    <row r="301" spans="1:10" x14ac:dyDescent="0.2">
      <c r="A301" s="1" t="s">
        <v>637</v>
      </c>
      <c r="B301" s="1" t="s">
        <v>638</v>
      </c>
      <c r="C301" s="1" t="s">
        <v>396</v>
      </c>
      <c r="D301" s="1" t="s">
        <v>26</v>
      </c>
      <c r="E301" s="1">
        <v>3</v>
      </c>
      <c r="F301" s="1">
        <v>725.92</v>
      </c>
      <c r="G301" s="1">
        <v>0</v>
      </c>
      <c r="H301" s="1" t="s">
        <v>121</v>
      </c>
      <c r="I301" s="1" t="s">
        <v>14</v>
      </c>
      <c r="J301" s="1" t="s">
        <v>93</v>
      </c>
    </row>
    <row r="302" spans="1:10" x14ac:dyDescent="0.2">
      <c r="A302" s="1" t="s">
        <v>639</v>
      </c>
      <c r="B302" s="1" t="s">
        <v>640</v>
      </c>
      <c r="C302" s="1" t="s">
        <v>519</v>
      </c>
      <c r="D302" s="1" t="s">
        <v>231</v>
      </c>
      <c r="E302" s="1">
        <v>3</v>
      </c>
      <c r="F302" s="1">
        <v>49.68</v>
      </c>
      <c r="G302" s="1">
        <v>0.2</v>
      </c>
      <c r="H302" s="1" t="s">
        <v>27</v>
      </c>
      <c r="I302" s="1" t="s">
        <v>14</v>
      </c>
      <c r="J302" s="1" t="s">
        <v>82</v>
      </c>
    </row>
    <row r="303" spans="1:10" x14ac:dyDescent="0.2">
      <c r="A303" s="1" t="s">
        <v>641</v>
      </c>
      <c r="B303" s="3">
        <v>45672</v>
      </c>
      <c r="C303" s="1" t="s">
        <v>120</v>
      </c>
      <c r="D303" s="1" t="s">
        <v>365</v>
      </c>
      <c r="E303" s="1">
        <v>1</v>
      </c>
      <c r="F303" s="1">
        <v>1101.54</v>
      </c>
      <c r="G303" s="1">
        <v>0.1</v>
      </c>
      <c r="H303" s="1" t="s">
        <v>121</v>
      </c>
      <c r="I303" s="1" t="s">
        <v>31</v>
      </c>
      <c r="J303" s="1" t="s">
        <v>52</v>
      </c>
    </row>
    <row r="304" spans="1:10" x14ac:dyDescent="0.2">
      <c r="A304" s="1" t="s">
        <v>642</v>
      </c>
      <c r="B304" s="3">
        <v>45697</v>
      </c>
      <c r="C304" s="1" t="s">
        <v>204</v>
      </c>
      <c r="D304" s="1" t="s">
        <v>19</v>
      </c>
      <c r="E304" s="1">
        <v>12</v>
      </c>
      <c r="F304" s="1">
        <v>921.01</v>
      </c>
      <c r="G304" s="1">
        <v>0.1</v>
      </c>
      <c r="H304" s="1" t="s">
        <v>115</v>
      </c>
      <c r="I304" s="1" t="s">
        <v>14</v>
      </c>
      <c r="J304" s="1" t="s">
        <v>15</v>
      </c>
    </row>
    <row r="305" spans="1:10" x14ac:dyDescent="0.2">
      <c r="A305" s="1" t="s">
        <v>643</v>
      </c>
      <c r="B305" s="3">
        <v>45442</v>
      </c>
      <c r="C305" s="1" t="s">
        <v>644</v>
      </c>
      <c r="D305" s="1" t="s">
        <v>142</v>
      </c>
      <c r="E305" s="1">
        <v>11</v>
      </c>
      <c r="F305" s="1">
        <v>1118.93</v>
      </c>
      <c r="G305" s="1">
        <v>0.05</v>
      </c>
      <c r="H305" s="1" t="s">
        <v>121</v>
      </c>
      <c r="I305" s="1" t="s">
        <v>14</v>
      </c>
      <c r="J305" s="1" t="s">
        <v>82</v>
      </c>
    </row>
    <row r="306" spans="1:10" x14ac:dyDescent="0.2">
      <c r="A306" s="1" t="s">
        <v>645</v>
      </c>
      <c r="B306" s="3">
        <v>45362</v>
      </c>
      <c r="C306" s="1" t="s">
        <v>261</v>
      </c>
      <c r="D306" s="1" t="s">
        <v>46</v>
      </c>
      <c r="E306" s="1">
        <v>6</v>
      </c>
      <c r="F306" s="1">
        <v>1262.55</v>
      </c>
      <c r="G306" s="1">
        <v>0.2</v>
      </c>
      <c r="H306" s="1" t="s">
        <v>36</v>
      </c>
      <c r="I306" s="1" t="s">
        <v>31</v>
      </c>
      <c r="J306" s="1" t="s">
        <v>52</v>
      </c>
    </row>
    <row r="307" spans="1:10" x14ac:dyDescent="0.2">
      <c r="A307" s="1" t="s">
        <v>646</v>
      </c>
      <c r="B307" s="1" t="s">
        <v>647</v>
      </c>
      <c r="C307" s="1" t="s">
        <v>419</v>
      </c>
      <c r="D307" s="1" t="s">
        <v>96</v>
      </c>
      <c r="E307" s="1">
        <v>6</v>
      </c>
      <c r="F307" s="1">
        <v>425.58</v>
      </c>
      <c r="G307" s="1">
        <v>0</v>
      </c>
      <c r="H307" s="1" t="s">
        <v>115</v>
      </c>
      <c r="I307" s="1" t="s">
        <v>47</v>
      </c>
      <c r="J307" s="1" t="s">
        <v>48</v>
      </c>
    </row>
    <row r="308" spans="1:10" x14ac:dyDescent="0.2">
      <c r="A308" s="1" t="s">
        <v>648</v>
      </c>
      <c r="B308" s="3">
        <v>45400</v>
      </c>
      <c r="C308" s="1" t="s">
        <v>574</v>
      </c>
      <c r="D308" s="1" t="s">
        <v>124</v>
      </c>
      <c r="E308" s="1">
        <v>4</v>
      </c>
      <c r="F308" s="1">
        <v>774.08</v>
      </c>
      <c r="G308" s="1">
        <v>0.05</v>
      </c>
      <c r="H308" s="1" t="s">
        <v>62</v>
      </c>
      <c r="I308" s="1" t="s">
        <v>31</v>
      </c>
      <c r="J308" s="1" t="s">
        <v>43</v>
      </c>
    </row>
    <row r="309" spans="1:10" x14ac:dyDescent="0.2">
      <c r="A309" s="1" t="s">
        <v>649</v>
      </c>
      <c r="B309" s="3">
        <v>45598</v>
      </c>
      <c r="C309" s="1" t="s">
        <v>296</v>
      </c>
      <c r="D309" s="1" t="s">
        <v>195</v>
      </c>
      <c r="E309" s="1">
        <v>8</v>
      </c>
      <c r="F309" s="1">
        <v>661.25</v>
      </c>
      <c r="G309" s="1">
        <v>0.2</v>
      </c>
      <c r="H309" s="1" t="s">
        <v>36</v>
      </c>
      <c r="I309" s="1" t="s">
        <v>47</v>
      </c>
      <c r="J309" s="1" t="s">
        <v>48</v>
      </c>
    </row>
    <row r="310" spans="1:10" x14ac:dyDescent="0.2">
      <c r="A310" s="1" t="s">
        <v>650</v>
      </c>
      <c r="B310" s="3">
        <v>45634</v>
      </c>
      <c r="C310" s="1" t="s">
        <v>50</v>
      </c>
      <c r="D310" s="1" t="s">
        <v>181</v>
      </c>
      <c r="E310" s="1">
        <v>1</v>
      </c>
      <c r="F310" s="1">
        <v>117.32</v>
      </c>
      <c r="G310" s="1">
        <v>0</v>
      </c>
      <c r="H310" s="1" t="s">
        <v>121</v>
      </c>
      <c r="I310" s="1" t="s">
        <v>31</v>
      </c>
      <c r="J310" s="1" t="s">
        <v>32</v>
      </c>
    </row>
    <row r="311" spans="1:10" x14ac:dyDescent="0.2">
      <c r="A311" s="1" t="s">
        <v>651</v>
      </c>
      <c r="B311" s="3">
        <v>45502</v>
      </c>
      <c r="C311" s="1" t="s">
        <v>359</v>
      </c>
      <c r="D311" s="1" t="s">
        <v>41</v>
      </c>
      <c r="E311" s="1">
        <v>11</v>
      </c>
      <c r="F311" s="1">
        <v>944.31</v>
      </c>
      <c r="G311" s="1">
        <v>0</v>
      </c>
      <c r="H311" s="1" t="s">
        <v>115</v>
      </c>
      <c r="I311" s="1" t="s">
        <v>31</v>
      </c>
      <c r="J311" s="1" t="s">
        <v>43</v>
      </c>
    </row>
    <row r="312" spans="1:10" x14ac:dyDescent="0.2">
      <c r="A312" s="1" t="s">
        <v>652</v>
      </c>
      <c r="B312" s="1" t="s">
        <v>653</v>
      </c>
      <c r="C312" s="1" t="s">
        <v>113</v>
      </c>
      <c r="D312" s="1" t="s">
        <v>114</v>
      </c>
      <c r="E312" s="1">
        <v>7</v>
      </c>
      <c r="F312" s="1">
        <v>906.25</v>
      </c>
      <c r="G312" s="1">
        <v>0.2</v>
      </c>
      <c r="H312" s="1" t="s">
        <v>62</v>
      </c>
      <c r="I312" s="1" t="s">
        <v>14</v>
      </c>
      <c r="J312" s="1" t="s">
        <v>82</v>
      </c>
    </row>
    <row r="313" spans="1:10" x14ac:dyDescent="0.2">
      <c r="A313" s="1" t="s">
        <v>654</v>
      </c>
      <c r="B313" s="3">
        <v>45807</v>
      </c>
      <c r="C313" s="1" t="s">
        <v>25</v>
      </c>
      <c r="D313" s="1" t="s">
        <v>100</v>
      </c>
      <c r="E313" s="1">
        <v>2</v>
      </c>
      <c r="F313" s="1">
        <v>1280.18</v>
      </c>
      <c r="G313" s="1">
        <v>0</v>
      </c>
      <c r="H313" s="1" t="s">
        <v>36</v>
      </c>
      <c r="I313" s="1" t="s">
        <v>14</v>
      </c>
      <c r="J313" s="1" t="s">
        <v>82</v>
      </c>
    </row>
    <row r="314" spans="1:10" x14ac:dyDescent="0.2">
      <c r="A314" s="1" t="s">
        <v>655</v>
      </c>
      <c r="B314" s="3">
        <v>45403</v>
      </c>
      <c r="C314" s="1" t="s">
        <v>187</v>
      </c>
      <c r="D314" s="1" t="s">
        <v>213</v>
      </c>
      <c r="E314" s="1">
        <v>4</v>
      </c>
      <c r="F314" s="1">
        <v>1084.72</v>
      </c>
      <c r="G314" s="1">
        <v>0</v>
      </c>
      <c r="H314" s="1" t="s">
        <v>36</v>
      </c>
      <c r="I314" s="1" t="s">
        <v>14</v>
      </c>
      <c r="J314" s="1" t="s">
        <v>15</v>
      </c>
    </row>
    <row r="315" spans="1:10" x14ac:dyDescent="0.2">
      <c r="A315" s="1" t="s">
        <v>656</v>
      </c>
      <c r="B315" s="3">
        <v>45376</v>
      </c>
      <c r="C315" s="1" t="s">
        <v>530</v>
      </c>
      <c r="D315" s="1" t="s">
        <v>148</v>
      </c>
      <c r="E315" s="1">
        <v>11</v>
      </c>
      <c r="F315" s="1">
        <v>243.15</v>
      </c>
      <c r="G315" s="1">
        <v>0.05</v>
      </c>
      <c r="H315" s="1" t="s">
        <v>27</v>
      </c>
      <c r="I315" s="1" t="s">
        <v>21</v>
      </c>
      <c r="J315" s="1" t="s">
        <v>22</v>
      </c>
    </row>
    <row r="316" spans="1:10" x14ac:dyDescent="0.2">
      <c r="A316" s="1" t="s">
        <v>657</v>
      </c>
      <c r="B316" s="3">
        <v>45677</v>
      </c>
      <c r="C316" s="1" t="s">
        <v>147</v>
      </c>
      <c r="D316" s="1" t="s">
        <v>166</v>
      </c>
      <c r="E316" s="1">
        <v>1</v>
      </c>
      <c r="F316" s="1">
        <v>532.41999999999996</v>
      </c>
      <c r="G316" s="1">
        <v>0</v>
      </c>
      <c r="H316" s="1" t="s">
        <v>121</v>
      </c>
      <c r="I316" s="1" t="s">
        <v>31</v>
      </c>
      <c r="J316" s="1" t="s">
        <v>32</v>
      </c>
    </row>
    <row r="317" spans="1:10" x14ac:dyDescent="0.2">
      <c r="A317" s="1" t="s">
        <v>658</v>
      </c>
      <c r="B317" s="1" t="s">
        <v>659</v>
      </c>
      <c r="C317" s="1" t="s">
        <v>326</v>
      </c>
      <c r="D317" s="1" t="s">
        <v>174</v>
      </c>
      <c r="E317" s="1">
        <v>1</v>
      </c>
      <c r="F317" s="1">
        <v>143.57</v>
      </c>
      <c r="G317" s="1">
        <v>0.15</v>
      </c>
      <c r="H317" s="1" t="s">
        <v>13</v>
      </c>
      <c r="I317" s="1" t="s">
        <v>21</v>
      </c>
      <c r="J317" s="1" t="s">
        <v>170</v>
      </c>
    </row>
    <row r="318" spans="1:10" x14ac:dyDescent="0.2">
      <c r="A318" s="1" t="s">
        <v>660</v>
      </c>
      <c r="B318" s="3">
        <v>45458</v>
      </c>
      <c r="C318" s="1" t="s">
        <v>147</v>
      </c>
      <c r="D318" s="1" t="s">
        <v>162</v>
      </c>
      <c r="E318" s="1">
        <v>5</v>
      </c>
      <c r="F318" s="1">
        <v>209.03</v>
      </c>
      <c r="G318" s="1">
        <v>0</v>
      </c>
      <c r="H318" s="1" t="s">
        <v>13</v>
      </c>
      <c r="I318" s="1" t="s">
        <v>42</v>
      </c>
      <c r="J318" s="1" t="s">
        <v>32</v>
      </c>
    </row>
    <row r="319" spans="1:10" x14ac:dyDescent="0.2">
      <c r="A319" s="1" t="s">
        <v>661</v>
      </c>
      <c r="B319" s="1" t="s">
        <v>662</v>
      </c>
      <c r="C319" s="1" t="s">
        <v>355</v>
      </c>
      <c r="D319" s="1" t="s">
        <v>139</v>
      </c>
      <c r="E319" s="1">
        <v>5</v>
      </c>
      <c r="F319" s="1">
        <v>193.99</v>
      </c>
      <c r="G319" s="1">
        <v>0.05</v>
      </c>
      <c r="H319" s="1" t="s">
        <v>13</v>
      </c>
      <c r="I319" s="1" t="s">
        <v>14</v>
      </c>
      <c r="J319" s="1" t="s">
        <v>15</v>
      </c>
    </row>
    <row r="320" spans="1:10" x14ac:dyDescent="0.2">
      <c r="A320" s="1" t="s">
        <v>663</v>
      </c>
      <c r="B320" s="3">
        <v>45503</v>
      </c>
      <c r="C320" s="1" t="s">
        <v>147</v>
      </c>
      <c r="D320" s="1" t="s">
        <v>30</v>
      </c>
      <c r="E320" s="1">
        <v>6</v>
      </c>
      <c r="F320" s="1">
        <v>798.12</v>
      </c>
      <c r="G320" s="1">
        <v>0.15</v>
      </c>
      <c r="H320" s="1" t="s">
        <v>36</v>
      </c>
      <c r="I320" s="1" t="s">
        <v>31</v>
      </c>
      <c r="J320" s="1" t="s">
        <v>52</v>
      </c>
    </row>
    <row r="321" spans="1:10" x14ac:dyDescent="0.2">
      <c r="A321" s="1" t="s">
        <v>664</v>
      </c>
      <c r="B321" s="3">
        <v>45372</v>
      </c>
      <c r="C321" s="1" t="s">
        <v>362</v>
      </c>
      <c r="D321" s="1" t="s">
        <v>114</v>
      </c>
      <c r="E321" s="1">
        <v>12</v>
      </c>
      <c r="F321" s="1">
        <v>906.25</v>
      </c>
      <c r="G321" s="1">
        <v>0.2</v>
      </c>
      <c r="H321" s="1" t="s">
        <v>27</v>
      </c>
      <c r="I321" s="1" t="s">
        <v>21</v>
      </c>
      <c r="J321" s="1" t="s">
        <v>170</v>
      </c>
    </row>
    <row r="322" spans="1:10" x14ac:dyDescent="0.2">
      <c r="A322" s="1" t="s">
        <v>665</v>
      </c>
      <c r="B322" s="3">
        <v>45374</v>
      </c>
      <c r="C322" s="1" t="s">
        <v>198</v>
      </c>
      <c r="D322" s="1" t="s">
        <v>136</v>
      </c>
      <c r="E322" s="1">
        <v>10</v>
      </c>
      <c r="F322" s="1">
        <v>1700.53</v>
      </c>
      <c r="G322" s="1">
        <v>0</v>
      </c>
      <c r="H322" s="1" t="s">
        <v>62</v>
      </c>
      <c r="I322" s="1" t="s">
        <v>449</v>
      </c>
      <c r="J322" s="1" t="s">
        <v>58</v>
      </c>
    </row>
    <row r="323" spans="1:10" x14ac:dyDescent="0.2">
      <c r="A323" s="1" t="s">
        <v>666</v>
      </c>
      <c r="B323" s="3">
        <v>45431</v>
      </c>
      <c r="C323" s="1" t="s">
        <v>194</v>
      </c>
      <c r="D323" s="1" t="s">
        <v>269</v>
      </c>
      <c r="E323" s="1">
        <v>3</v>
      </c>
      <c r="F323" s="1">
        <v>865.02</v>
      </c>
      <c r="G323" s="1">
        <v>0</v>
      </c>
      <c r="H323" s="1" t="s">
        <v>36</v>
      </c>
      <c r="I323" s="1" t="s">
        <v>14</v>
      </c>
      <c r="J323" s="1" t="s">
        <v>82</v>
      </c>
    </row>
    <row r="324" spans="1:10" x14ac:dyDescent="0.2">
      <c r="A324" s="1" t="s">
        <v>667</v>
      </c>
      <c r="B324" s="1" t="s">
        <v>668</v>
      </c>
      <c r="C324" s="1" t="s">
        <v>416</v>
      </c>
      <c r="D324" s="1" t="s">
        <v>148</v>
      </c>
      <c r="E324" s="1">
        <v>7</v>
      </c>
      <c r="F324" s="1">
        <v>243.15</v>
      </c>
      <c r="G324" s="1">
        <v>0.05</v>
      </c>
      <c r="H324" s="1" t="s">
        <v>36</v>
      </c>
      <c r="I324" s="1" t="s">
        <v>47</v>
      </c>
      <c r="J324" s="1" t="s">
        <v>48</v>
      </c>
    </row>
    <row r="325" spans="1:10" x14ac:dyDescent="0.2">
      <c r="A325" s="1" t="s">
        <v>669</v>
      </c>
      <c r="B325" s="3">
        <v>45641</v>
      </c>
      <c r="C325" s="1" t="s">
        <v>351</v>
      </c>
      <c r="D325" s="1" t="s">
        <v>142</v>
      </c>
      <c r="E325" s="1">
        <v>3</v>
      </c>
      <c r="F325" s="1">
        <v>1118.93</v>
      </c>
      <c r="G325" s="1">
        <v>0</v>
      </c>
      <c r="H325" s="1" t="s">
        <v>20</v>
      </c>
      <c r="I325" s="1" t="s">
        <v>14</v>
      </c>
      <c r="J325" s="1" t="s">
        <v>93</v>
      </c>
    </row>
    <row r="326" spans="1:10" x14ac:dyDescent="0.2">
      <c r="A326" s="1" t="s">
        <v>670</v>
      </c>
      <c r="B326" s="1" t="s">
        <v>671</v>
      </c>
      <c r="C326" s="1" t="s">
        <v>313</v>
      </c>
      <c r="D326" s="1" t="s">
        <v>269</v>
      </c>
      <c r="E326" s="1">
        <v>12</v>
      </c>
      <c r="F326" s="1">
        <v>865.02</v>
      </c>
      <c r="G326" s="1">
        <v>0</v>
      </c>
      <c r="H326" s="1" t="s">
        <v>115</v>
      </c>
      <c r="I326" s="1" t="s">
        <v>21</v>
      </c>
      <c r="J326" s="1" t="s">
        <v>170</v>
      </c>
    </row>
    <row r="327" spans="1:10" x14ac:dyDescent="0.2">
      <c r="A327" s="1" t="s">
        <v>672</v>
      </c>
      <c r="B327" s="1" t="s">
        <v>673</v>
      </c>
      <c r="C327" s="1" t="s">
        <v>40</v>
      </c>
      <c r="D327" s="1" t="s">
        <v>178</v>
      </c>
      <c r="E327" s="1">
        <v>2</v>
      </c>
      <c r="F327" s="1">
        <v>253.46</v>
      </c>
      <c r="G327" s="1">
        <v>0</v>
      </c>
      <c r="H327" s="1" t="s">
        <v>27</v>
      </c>
      <c r="I327" s="1" t="s">
        <v>208</v>
      </c>
      <c r="J327" s="1" t="s">
        <v>43</v>
      </c>
    </row>
    <row r="328" spans="1:10" x14ac:dyDescent="0.2">
      <c r="A328" s="1" t="s">
        <v>674</v>
      </c>
      <c r="B328" s="3">
        <v>45344</v>
      </c>
      <c r="C328" s="1" t="s">
        <v>490</v>
      </c>
      <c r="D328" s="1" t="s">
        <v>199</v>
      </c>
      <c r="E328" s="1">
        <v>7</v>
      </c>
      <c r="F328" s="1">
        <v>528.79999999999995</v>
      </c>
      <c r="G328" s="1">
        <v>0</v>
      </c>
      <c r="H328" s="1" t="s">
        <v>20</v>
      </c>
      <c r="I328" s="1" t="s">
        <v>47</v>
      </c>
      <c r="J328" s="1" t="s">
        <v>58</v>
      </c>
    </row>
    <row r="329" spans="1:10" x14ac:dyDescent="0.2">
      <c r="A329" s="1" t="s">
        <v>675</v>
      </c>
      <c r="B329" s="3">
        <v>45499</v>
      </c>
      <c r="C329" s="1" t="s">
        <v>117</v>
      </c>
      <c r="D329" s="1" t="s">
        <v>96</v>
      </c>
      <c r="E329" s="1"/>
      <c r="F329" s="1">
        <v>425.58</v>
      </c>
      <c r="G329" s="1">
        <v>0.05</v>
      </c>
      <c r="H329" s="1" t="s">
        <v>36</v>
      </c>
      <c r="I329" s="1" t="s">
        <v>47</v>
      </c>
      <c r="J329" s="1" t="s">
        <v>48</v>
      </c>
    </row>
    <row r="330" spans="1:10" x14ac:dyDescent="0.2">
      <c r="A330" s="1" t="s">
        <v>676</v>
      </c>
      <c r="B330" s="3">
        <v>45359</v>
      </c>
      <c r="C330" s="1" t="s">
        <v>434</v>
      </c>
      <c r="D330" s="1" t="s">
        <v>297</v>
      </c>
      <c r="E330" s="1">
        <v>5</v>
      </c>
      <c r="F330" s="1">
        <v>112.32</v>
      </c>
      <c r="G330" s="1">
        <v>0</v>
      </c>
      <c r="H330" s="1" t="s">
        <v>36</v>
      </c>
      <c r="I330" s="1" t="s">
        <v>42</v>
      </c>
      <c r="J330" s="1" t="s">
        <v>32</v>
      </c>
    </row>
    <row r="331" spans="1:10" x14ac:dyDescent="0.2">
      <c r="A331" s="1" t="s">
        <v>677</v>
      </c>
      <c r="B331" s="3">
        <v>45776</v>
      </c>
      <c r="C331" s="1" t="s">
        <v>147</v>
      </c>
      <c r="D331" s="1" t="s">
        <v>537</v>
      </c>
      <c r="E331" s="1">
        <v>4</v>
      </c>
      <c r="F331" s="1">
        <v>940.73</v>
      </c>
      <c r="G331" s="1">
        <v>0</v>
      </c>
      <c r="H331" s="1" t="s">
        <v>36</v>
      </c>
      <c r="I331" s="1" t="s">
        <v>42</v>
      </c>
      <c r="J331" s="1" t="s">
        <v>43</v>
      </c>
    </row>
    <row r="332" spans="1:10" x14ac:dyDescent="0.2">
      <c r="A332" s="1" t="s">
        <v>678</v>
      </c>
      <c r="B332" s="1" t="s">
        <v>679</v>
      </c>
      <c r="C332" s="1" t="s">
        <v>467</v>
      </c>
      <c r="D332" s="1" t="s">
        <v>65</v>
      </c>
      <c r="E332" s="1">
        <v>9</v>
      </c>
      <c r="F332" s="1">
        <v>800.37</v>
      </c>
      <c r="G332" s="1">
        <v>0.15</v>
      </c>
      <c r="H332" s="1" t="s">
        <v>62</v>
      </c>
      <c r="I332" s="1" t="s">
        <v>47</v>
      </c>
      <c r="J332" s="1" t="s">
        <v>48</v>
      </c>
    </row>
    <row r="333" spans="1:10" x14ac:dyDescent="0.2">
      <c r="A333" s="1" t="s">
        <v>680</v>
      </c>
      <c r="B333" s="3">
        <v>45699</v>
      </c>
      <c r="C333" s="1" t="s">
        <v>18</v>
      </c>
      <c r="D333" s="1" t="s">
        <v>139</v>
      </c>
      <c r="E333" s="1">
        <v>8</v>
      </c>
      <c r="F333" s="1">
        <v>193.99</v>
      </c>
      <c r="G333" s="1">
        <v>0.15</v>
      </c>
      <c r="H333" s="1" t="s">
        <v>115</v>
      </c>
      <c r="I333" s="1" t="s">
        <v>483</v>
      </c>
      <c r="J333" s="1" t="s">
        <v>170</v>
      </c>
    </row>
    <row r="334" spans="1:10" x14ac:dyDescent="0.2">
      <c r="A334" s="1" t="s">
        <v>681</v>
      </c>
      <c r="B334" s="3">
        <v>45492</v>
      </c>
      <c r="C334" s="1" t="s">
        <v>281</v>
      </c>
      <c r="D334" s="1" t="s">
        <v>108</v>
      </c>
      <c r="E334" s="1">
        <v>12</v>
      </c>
      <c r="F334" s="1">
        <v>1348.08</v>
      </c>
      <c r="G334" s="1">
        <v>0.15</v>
      </c>
      <c r="H334" s="1" t="s">
        <v>20</v>
      </c>
      <c r="I334" s="1" t="s">
        <v>47</v>
      </c>
      <c r="J334" s="1" t="s">
        <v>48</v>
      </c>
    </row>
    <row r="335" spans="1:10" x14ac:dyDescent="0.2">
      <c r="A335" s="1" t="s">
        <v>682</v>
      </c>
      <c r="B335" s="1" t="s">
        <v>683</v>
      </c>
      <c r="C335" s="1" t="s">
        <v>359</v>
      </c>
      <c r="D335" s="1" t="s">
        <v>81</v>
      </c>
      <c r="E335" s="1">
        <v>5</v>
      </c>
      <c r="F335" s="1">
        <v>849.05</v>
      </c>
      <c r="G335" s="1">
        <v>0.05</v>
      </c>
      <c r="H335" s="1" t="s">
        <v>62</v>
      </c>
      <c r="I335" s="1" t="s">
        <v>31</v>
      </c>
      <c r="J335" s="1" t="s">
        <v>43</v>
      </c>
    </row>
    <row r="336" spans="1:10" x14ac:dyDescent="0.2">
      <c r="A336" s="1" t="s">
        <v>684</v>
      </c>
      <c r="B336" s="3">
        <v>45591</v>
      </c>
      <c r="C336" s="1" t="s">
        <v>567</v>
      </c>
      <c r="D336" s="1" t="s">
        <v>139</v>
      </c>
      <c r="E336" s="1">
        <v>9</v>
      </c>
      <c r="F336" s="1">
        <v>193.99</v>
      </c>
      <c r="G336" s="1">
        <v>0</v>
      </c>
      <c r="H336" s="1" t="s">
        <v>20</v>
      </c>
      <c r="I336" s="1" t="s">
        <v>300</v>
      </c>
      <c r="J336" s="1" t="s">
        <v>82</v>
      </c>
    </row>
    <row r="337" spans="1:10" x14ac:dyDescent="0.2">
      <c r="A337" s="1" t="s">
        <v>685</v>
      </c>
      <c r="B337" s="3">
        <v>45341</v>
      </c>
      <c r="C337" s="1" t="s">
        <v>310</v>
      </c>
      <c r="D337" s="1" t="s">
        <v>55</v>
      </c>
      <c r="E337" s="1">
        <v>4</v>
      </c>
      <c r="F337" s="1">
        <v>522.34</v>
      </c>
      <c r="G337" s="1">
        <v>0.15</v>
      </c>
      <c r="H337" s="1" t="s">
        <v>121</v>
      </c>
      <c r="I337" s="1" t="s">
        <v>14</v>
      </c>
      <c r="J337" s="1" t="s">
        <v>93</v>
      </c>
    </row>
    <row r="338" spans="1:10" x14ac:dyDescent="0.2">
      <c r="A338" s="1" t="s">
        <v>686</v>
      </c>
      <c r="B338" s="1" t="s">
        <v>687</v>
      </c>
      <c r="C338" s="1" t="s">
        <v>77</v>
      </c>
      <c r="D338" s="1" t="s">
        <v>92</v>
      </c>
      <c r="E338" s="1">
        <v>6</v>
      </c>
      <c r="F338" s="1">
        <v>769.69</v>
      </c>
      <c r="G338" s="1">
        <v>0.1</v>
      </c>
      <c r="H338" s="1" t="s">
        <v>20</v>
      </c>
      <c r="I338" s="1" t="s">
        <v>47</v>
      </c>
      <c r="J338" s="1" t="s">
        <v>58</v>
      </c>
    </row>
    <row r="339" spans="1:10" x14ac:dyDescent="0.2">
      <c r="A339" s="1" t="s">
        <v>688</v>
      </c>
      <c r="B339" s="3">
        <v>45812</v>
      </c>
      <c r="C339" s="1" t="s">
        <v>451</v>
      </c>
      <c r="D339" s="1" t="s">
        <v>151</v>
      </c>
      <c r="E339" s="1"/>
      <c r="F339" s="1">
        <v>838.72</v>
      </c>
      <c r="G339" s="1">
        <v>0</v>
      </c>
      <c r="H339" s="1" t="s">
        <v>115</v>
      </c>
      <c r="I339" s="1" t="s">
        <v>42</v>
      </c>
      <c r="J339" s="1" t="s">
        <v>32</v>
      </c>
    </row>
    <row r="340" spans="1:10" x14ac:dyDescent="0.2">
      <c r="A340" s="1" t="s">
        <v>689</v>
      </c>
      <c r="B340" s="1" t="s">
        <v>690</v>
      </c>
      <c r="C340" s="1" t="s">
        <v>72</v>
      </c>
      <c r="D340" s="1" t="s">
        <v>12</v>
      </c>
      <c r="E340" s="1">
        <v>6</v>
      </c>
      <c r="F340" s="1">
        <v>210.2</v>
      </c>
      <c r="G340" s="1">
        <v>0.15</v>
      </c>
      <c r="H340" s="1" t="s">
        <v>115</v>
      </c>
      <c r="I340" s="1" t="s">
        <v>47</v>
      </c>
      <c r="J340" s="1" t="s">
        <v>48</v>
      </c>
    </row>
    <row r="341" spans="1:10" x14ac:dyDescent="0.2">
      <c r="A341" s="1" t="s">
        <v>691</v>
      </c>
      <c r="B341" s="1" t="s">
        <v>692</v>
      </c>
      <c r="C341" s="1" t="s">
        <v>72</v>
      </c>
      <c r="D341" s="1" t="s">
        <v>178</v>
      </c>
      <c r="E341" s="1">
        <v>3</v>
      </c>
      <c r="F341" s="1">
        <v>253.46</v>
      </c>
      <c r="G341" s="1">
        <v>0.2</v>
      </c>
      <c r="H341" s="1" t="s">
        <v>20</v>
      </c>
      <c r="I341" s="1" t="s">
        <v>47</v>
      </c>
      <c r="J341" s="1" t="s">
        <v>48</v>
      </c>
    </row>
    <row r="342" spans="1:10" x14ac:dyDescent="0.2">
      <c r="A342" s="1" t="s">
        <v>693</v>
      </c>
      <c r="B342" s="3">
        <v>45538</v>
      </c>
      <c r="C342" s="1" t="s">
        <v>230</v>
      </c>
      <c r="D342" s="1" t="s">
        <v>216</v>
      </c>
      <c r="E342" s="1">
        <v>6</v>
      </c>
      <c r="F342" s="1">
        <v>1169.26</v>
      </c>
      <c r="G342" s="1">
        <v>0</v>
      </c>
      <c r="H342" s="1" t="s">
        <v>20</v>
      </c>
      <c r="I342" s="1" t="s">
        <v>47</v>
      </c>
      <c r="J342" s="1" t="s">
        <v>58</v>
      </c>
    </row>
    <row r="343" spans="1:10" x14ac:dyDescent="0.2">
      <c r="A343" s="1" t="s">
        <v>694</v>
      </c>
      <c r="B343" s="1" t="s">
        <v>695</v>
      </c>
      <c r="C343" s="1" t="s">
        <v>191</v>
      </c>
      <c r="D343" s="1" t="s">
        <v>78</v>
      </c>
      <c r="E343" s="1">
        <v>12</v>
      </c>
      <c r="F343" s="1">
        <v>782.41</v>
      </c>
      <c r="G343" s="1">
        <v>0</v>
      </c>
      <c r="H343" s="1" t="s">
        <v>36</v>
      </c>
      <c r="I343" s="1" t="s">
        <v>47</v>
      </c>
      <c r="J343" s="1" t="s">
        <v>48</v>
      </c>
    </row>
    <row r="344" spans="1:10" x14ac:dyDescent="0.2">
      <c r="A344" s="1" t="s">
        <v>696</v>
      </c>
      <c r="B344" s="3">
        <v>45449</v>
      </c>
      <c r="C344" s="1" t="s">
        <v>204</v>
      </c>
      <c r="D344" s="1" t="s">
        <v>78</v>
      </c>
      <c r="E344" s="1">
        <v>9</v>
      </c>
      <c r="F344" s="1">
        <v>782.41</v>
      </c>
      <c r="G344" s="1">
        <v>0.2</v>
      </c>
      <c r="H344" s="1" t="s">
        <v>20</v>
      </c>
      <c r="I344" s="1" t="s">
        <v>37</v>
      </c>
      <c r="J344" s="1" t="s">
        <v>93</v>
      </c>
    </row>
    <row r="345" spans="1:10" x14ac:dyDescent="0.2">
      <c r="A345" s="1" t="s">
        <v>697</v>
      </c>
      <c r="B345" s="3">
        <v>45484</v>
      </c>
      <c r="C345" s="1" t="s">
        <v>177</v>
      </c>
      <c r="D345" s="1" t="s">
        <v>19</v>
      </c>
      <c r="E345" s="1">
        <v>6</v>
      </c>
      <c r="F345" s="1">
        <v>921.01</v>
      </c>
      <c r="G345" s="1">
        <v>0.1</v>
      </c>
      <c r="H345" s="1" t="s">
        <v>27</v>
      </c>
      <c r="I345" s="1" t="s">
        <v>14</v>
      </c>
      <c r="J345" s="1" t="s">
        <v>82</v>
      </c>
    </row>
    <row r="346" spans="1:10" x14ac:dyDescent="0.2">
      <c r="A346" s="1" t="s">
        <v>698</v>
      </c>
      <c r="B346" s="3">
        <v>45405</v>
      </c>
      <c r="C346" s="1" t="s">
        <v>87</v>
      </c>
      <c r="D346" s="1" t="s">
        <v>166</v>
      </c>
      <c r="E346" s="1">
        <v>12</v>
      </c>
      <c r="F346" s="1">
        <v>532.41999999999996</v>
      </c>
      <c r="G346" s="1">
        <v>0</v>
      </c>
      <c r="H346" s="1" t="s">
        <v>13</v>
      </c>
      <c r="I346" s="1" t="s">
        <v>31</v>
      </c>
      <c r="J346" s="1" t="s">
        <v>32</v>
      </c>
    </row>
    <row r="347" spans="1:10" x14ac:dyDescent="0.2">
      <c r="A347" s="1" t="s">
        <v>699</v>
      </c>
      <c r="B347" s="3">
        <v>45397</v>
      </c>
      <c r="C347" s="1" t="s">
        <v>184</v>
      </c>
      <c r="D347" s="1" t="s">
        <v>108</v>
      </c>
      <c r="E347" s="1">
        <v>7</v>
      </c>
      <c r="F347" s="1">
        <v>1348.08</v>
      </c>
      <c r="G347" s="1">
        <v>0</v>
      </c>
      <c r="H347" s="1" t="s">
        <v>121</v>
      </c>
      <c r="I347" s="1" t="s">
        <v>47</v>
      </c>
      <c r="J347" s="1" t="s">
        <v>75</v>
      </c>
    </row>
    <row r="348" spans="1:10" x14ac:dyDescent="0.2">
      <c r="A348" s="1" t="s">
        <v>700</v>
      </c>
      <c r="B348" s="3">
        <v>45440</v>
      </c>
      <c r="C348" s="1" t="s">
        <v>107</v>
      </c>
      <c r="D348" s="1" t="s">
        <v>108</v>
      </c>
      <c r="E348" s="1">
        <v>11</v>
      </c>
      <c r="F348" s="1">
        <v>1348.08</v>
      </c>
      <c r="G348" s="1">
        <v>0</v>
      </c>
      <c r="H348" s="1" t="s">
        <v>13</v>
      </c>
      <c r="I348" s="1" t="s">
        <v>14</v>
      </c>
      <c r="J348" s="1" t="s">
        <v>93</v>
      </c>
    </row>
    <row r="349" spans="1:10" x14ac:dyDescent="0.2">
      <c r="A349" s="1" t="s">
        <v>701</v>
      </c>
      <c r="B349" s="3">
        <v>45401</v>
      </c>
      <c r="C349" s="1" t="s">
        <v>18</v>
      </c>
      <c r="D349" s="1" t="s">
        <v>269</v>
      </c>
      <c r="E349" s="1">
        <v>1</v>
      </c>
      <c r="F349" s="1">
        <v>865.02</v>
      </c>
      <c r="G349" s="1">
        <v>0.2</v>
      </c>
      <c r="H349" s="1" t="s">
        <v>62</v>
      </c>
      <c r="I349" s="1" t="s">
        <v>702</v>
      </c>
      <c r="J349" s="1" t="s">
        <v>97</v>
      </c>
    </row>
    <row r="350" spans="1:10" x14ac:dyDescent="0.2">
      <c r="A350" s="1" t="s">
        <v>703</v>
      </c>
      <c r="B350" s="3">
        <v>45413</v>
      </c>
      <c r="C350" s="1" t="s">
        <v>424</v>
      </c>
      <c r="D350" s="1" t="s">
        <v>61</v>
      </c>
      <c r="E350" s="1">
        <v>3</v>
      </c>
      <c r="F350" s="1">
        <v>455.77</v>
      </c>
      <c r="G350" s="1">
        <v>0</v>
      </c>
      <c r="H350" s="1" t="s">
        <v>62</v>
      </c>
      <c r="I350" s="1" t="s">
        <v>14</v>
      </c>
      <c r="J350" s="1" t="s">
        <v>82</v>
      </c>
    </row>
    <row r="351" spans="1:10" x14ac:dyDescent="0.2">
      <c r="A351" s="1" t="s">
        <v>704</v>
      </c>
      <c r="B351" s="1" t="s">
        <v>705</v>
      </c>
      <c r="C351" s="1" t="s">
        <v>412</v>
      </c>
      <c r="D351" s="1" t="s">
        <v>178</v>
      </c>
      <c r="E351" s="1">
        <v>2</v>
      </c>
      <c r="F351" s="1">
        <v>253.46</v>
      </c>
      <c r="G351" s="1">
        <v>0.1</v>
      </c>
      <c r="H351" s="1" t="s">
        <v>62</v>
      </c>
      <c r="I351" s="1" t="s">
        <v>31</v>
      </c>
      <c r="J351" s="1" t="s">
        <v>52</v>
      </c>
    </row>
    <row r="352" spans="1:10" x14ac:dyDescent="0.2">
      <c r="A352" s="1" t="s">
        <v>706</v>
      </c>
      <c r="B352" s="1" t="s">
        <v>707</v>
      </c>
      <c r="C352" s="1" t="s">
        <v>388</v>
      </c>
      <c r="D352" s="1" t="s">
        <v>216</v>
      </c>
      <c r="E352" s="1">
        <v>7</v>
      </c>
      <c r="F352" s="1">
        <v>1169.26</v>
      </c>
      <c r="G352" s="1">
        <v>0</v>
      </c>
      <c r="H352" s="1" t="s">
        <v>62</v>
      </c>
      <c r="I352" s="1" t="s">
        <v>42</v>
      </c>
      <c r="J352" s="1" t="s">
        <v>52</v>
      </c>
    </row>
    <row r="353" spans="1:10" x14ac:dyDescent="0.2">
      <c r="A353" s="1" t="s">
        <v>708</v>
      </c>
      <c r="B353" s="1" t="s">
        <v>709</v>
      </c>
      <c r="C353" s="1" t="s">
        <v>29</v>
      </c>
      <c r="D353" s="1" t="s">
        <v>151</v>
      </c>
      <c r="E353" s="1">
        <v>7</v>
      </c>
      <c r="F353" s="1">
        <v>838.72</v>
      </c>
      <c r="G353" s="1">
        <v>0</v>
      </c>
      <c r="H353" s="1" t="s">
        <v>121</v>
      </c>
      <c r="I353" s="1" t="s">
        <v>31</v>
      </c>
      <c r="J353" s="1" t="s">
        <v>43</v>
      </c>
    </row>
    <row r="354" spans="1:10" x14ac:dyDescent="0.2">
      <c r="A354" s="1" t="s">
        <v>710</v>
      </c>
      <c r="B354" s="1" t="s">
        <v>711</v>
      </c>
      <c r="C354" s="1" t="s">
        <v>310</v>
      </c>
      <c r="D354" s="1" t="s">
        <v>19</v>
      </c>
      <c r="E354" s="1">
        <v>5</v>
      </c>
      <c r="F354" s="1">
        <v>921.01</v>
      </c>
      <c r="G354" s="1">
        <v>0.1</v>
      </c>
      <c r="H354" s="1" t="s">
        <v>20</v>
      </c>
      <c r="I354" s="1" t="s">
        <v>14</v>
      </c>
      <c r="J354" s="1" t="s">
        <v>15</v>
      </c>
    </row>
    <row r="355" spans="1:10" x14ac:dyDescent="0.2">
      <c r="A355" s="1" t="s">
        <v>712</v>
      </c>
      <c r="B355" s="3">
        <v>45713</v>
      </c>
      <c r="C355" s="1" t="s">
        <v>713</v>
      </c>
      <c r="D355" s="1" t="s">
        <v>118</v>
      </c>
      <c r="E355" s="1">
        <v>7</v>
      </c>
      <c r="F355" s="1">
        <v>347.15</v>
      </c>
      <c r="G355" s="1">
        <v>0.1</v>
      </c>
      <c r="H355" s="1" t="s">
        <v>121</v>
      </c>
      <c r="I355" s="1" t="s">
        <v>31</v>
      </c>
      <c r="J355" s="1" t="s">
        <v>32</v>
      </c>
    </row>
    <row r="356" spans="1:10" x14ac:dyDescent="0.2">
      <c r="A356" s="1" t="s">
        <v>714</v>
      </c>
      <c r="B356" s="3">
        <v>45735</v>
      </c>
      <c r="C356" s="1" t="s">
        <v>392</v>
      </c>
      <c r="D356" s="1" t="s">
        <v>124</v>
      </c>
      <c r="E356" s="1">
        <v>11</v>
      </c>
      <c r="F356" s="1">
        <v>774.08</v>
      </c>
      <c r="G356" s="1">
        <v>0</v>
      </c>
      <c r="H356" s="1" t="s">
        <v>20</v>
      </c>
      <c r="I356" s="1" t="s">
        <v>47</v>
      </c>
      <c r="J356" s="1" t="s">
        <v>58</v>
      </c>
    </row>
    <row r="357" spans="1:10" x14ac:dyDescent="0.2">
      <c r="A357" s="1" t="s">
        <v>715</v>
      </c>
      <c r="B357" s="1" t="s">
        <v>716</v>
      </c>
      <c r="C357" s="1" t="s">
        <v>288</v>
      </c>
      <c r="D357" s="1" t="s">
        <v>127</v>
      </c>
      <c r="E357" s="1">
        <v>7</v>
      </c>
      <c r="F357" s="1">
        <v>418.2</v>
      </c>
      <c r="G357" s="1">
        <v>0.05</v>
      </c>
      <c r="H357" s="1" t="s">
        <v>27</v>
      </c>
      <c r="I357" s="1" t="s">
        <v>21</v>
      </c>
      <c r="J357" s="1" t="s">
        <v>97</v>
      </c>
    </row>
    <row r="358" spans="1:10" x14ac:dyDescent="0.2">
      <c r="A358" s="1" t="s">
        <v>717</v>
      </c>
      <c r="B358" s="1" t="s">
        <v>718</v>
      </c>
      <c r="C358" s="1" t="s">
        <v>120</v>
      </c>
      <c r="D358" s="1" t="s">
        <v>151</v>
      </c>
      <c r="E358" s="1">
        <v>9</v>
      </c>
      <c r="F358" s="1">
        <v>838.72</v>
      </c>
      <c r="G358" s="1">
        <v>0.05</v>
      </c>
      <c r="H358" s="1" t="s">
        <v>115</v>
      </c>
      <c r="I358" s="1" t="s">
        <v>31</v>
      </c>
      <c r="J358" s="1" t="s">
        <v>52</v>
      </c>
    </row>
    <row r="359" spans="1:10" x14ac:dyDescent="0.2">
      <c r="A359" s="1" t="s">
        <v>719</v>
      </c>
      <c r="B359" s="3">
        <v>45383</v>
      </c>
      <c r="C359" s="1" t="s">
        <v>323</v>
      </c>
      <c r="D359" s="1" t="s">
        <v>96</v>
      </c>
      <c r="E359" s="1">
        <v>4</v>
      </c>
      <c r="F359" s="1">
        <v>425.58</v>
      </c>
      <c r="G359" s="1">
        <v>0</v>
      </c>
      <c r="H359" s="1" t="s">
        <v>62</v>
      </c>
      <c r="I359" s="1" t="s">
        <v>14</v>
      </c>
      <c r="J359" s="1" t="s">
        <v>82</v>
      </c>
    </row>
    <row r="360" spans="1:10" x14ac:dyDescent="0.2">
      <c r="A360" s="1" t="s">
        <v>720</v>
      </c>
      <c r="B360" s="3">
        <v>45528</v>
      </c>
      <c r="C360" s="1" t="s">
        <v>141</v>
      </c>
      <c r="D360" s="1" t="s">
        <v>142</v>
      </c>
      <c r="E360" s="1">
        <v>6</v>
      </c>
      <c r="F360" s="1">
        <v>1118.93</v>
      </c>
      <c r="G360" s="1">
        <v>0.2</v>
      </c>
      <c r="H360" s="1" t="s">
        <v>20</v>
      </c>
      <c r="I360" s="1" t="s">
        <v>14</v>
      </c>
      <c r="J360" s="1" t="s">
        <v>82</v>
      </c>
    </row>
    <row r="361" spans="1:10" x14ac:dyDescent="0.2">
      <c r="A361" s="1" t="s">
        <v>721</v>
      </c>
      <c r="B361" s="1" t="s">
        <v>722</v>
      </c>
      <c r="C361" s="1" t="s">
        <v>723</v>
      </c>
      <c r="D361" s="1" t="s">
        <v>192</v>
      </c>
      <c r="E361" s="1">
        <v>9</v>
      </c>
      <c r="F361" s="1">
        <v>1069.8599999999999</v>
      </c>
      <c r="G361" s="1">
        <v>0</v>
      </c>
      <c r="H361" s="1" t="s">
        <v>20</v>
      </c>
      <c r="I361" s="1" t="s">
        <v>21</v>
      </c>
      <c r="J361" s="1" t="s">
        <v>22</v>
      </c>
    </row>
    <row r="362" spans="1:10" x14ac:dyDescent="0.2">
      <c r="A362" s="1" t="s">
        <v>724</v>
      </c>
      <c r="B362" s="3">
        <v>45528</v>
      </c>
      <c r="C362" s="1" t="s">
        <v>194</v>
      </c>
      <c r="D362" s="1" t="s">
        <v>195</v>
      </c>
      <c r="E362" s="1">
        <v>4</v>
      </c>
      <c r="F362" s="1">
        <v>661.25</v>
      </c>
      <c r="G362" s="1">
        <v>0.15</v>
      </c>
      <c r="H362" s="1" t="s">
        <v>13</v>
      </c>
      <c r="I362" s="1" t="s">
        <v>300</v>
      </c>
      <c r="J362" s="1" t="s">
        <v>15</v>
      </c>
    </row>
    <row r="363" spans="1:10" x14ac:dyDescent="0.2">
      <c r="A363" s="1" t="s">
        <v>725</v>
      </c>
      <c r="B363" s="1" t="s">
        <v>726</v>
      </c>
      <c r="C363" s="1" t="s">
        <v>198</v>
      </c>
      <c r="D363" s="1" t="s">
        <v>181</v>
      </c>
      <c r="E363" s="1">
        <v>7</v>
      </c>
      <c r="F363" s="1">
        <v>117.32</v>
      </c>
      <c r="G363" s="1">
        <v>0</v>
      </c>
      <c r="H363" s="1" t="s">
        <v>27</v>
      </c>
      <c r="I363" s="1" t="s">
        <v>47</v>
      </c>
      <c r="J363" s="1" t="s">
        <v>75</v>
      </c>
    </row>
    <row r="364" spans="1:10" x14ac:dyDescent="0.2">
      <c r="A364" s="1" t="s">
        <v>727</v>
      </c>
      <c r="B364" s="3">
        <v>45651</v>
      </c>
      <c r="C364" s="1" t="s">
        <v>281</v>
      </c>
      <c r="D364" s="1" t="s">
        <v>108</v>
      </c>
      <c r="E364" s="1">
        <v>9</v>
      </c>
      <c r="F364" s="1">
        <v>1348.08</v>
      </c>
      <c r="G364" s="1">
        <v>0</v>
      </c>
      <c r="H364" s="1" t="s">
        <v>62</v>
      </c>
      <c r="I364" s="1" t="s">
        <v>47</v>
      </c>
      <c r="J364" s="1" t="s">
        <v>58</v>
      </c>
    </row>
    <row r="365" spans="1:10" x14ac:dyDescent="0.2">
      <c r="A365" s="1" t="s">
        <v>728</v>
      </c>
      <c r="B365" s="3">
        <v>45396</v>
      </c>
      <c r="C365" s="1" t="s">
        <v>259</v>
      </c>
      <c r="D365" s="1" t="s">
        <v>297</v>
      </c>
      <c r="E365" s="1">
        <v>3</v>
      </c>
      <c r="F365" s="1">
        <v>112.32</v>
      </c>
      <c r="G365" s="1">
        <v>0</v>
      </c>
      <c r="H365" s="1" t="s">
        <v>62</v>
      </c>
      <c r="I365" s="1" t="s">
        <v>47</v>
      </c>
      <c r="J365" s="1" t="s">
        <v>48</v>
      </c>
    </row>
    <row r="366" spans="1:10" x14ac:dyDescent="0.2">
      <c r="A366" s="1" t="s">
        <v>729</v>
      </c>
      <c r="B366" s="1" t="s">
        <v>709</v>
      </c>
      <c r="C366" s="1" t="s">
        <v>84</v>
      </c>
      <c r="D366" s="1" t="s">
        <v>78</v>
      </c>
      <c r="E366" s="1">
        <v>1</v>
      </c>
      <c r="F366" s="1">
        <v>782.41</v>
      </c>
      <c r="G366" s="1">
        <v>0.15</v>
      </c>
      <c r="H366" s="1" t="s">
        <v>36</v>
      </c>
      <c r="I366" s="1" t="s">
        <v>31</v>
      </c>
      <c r="J366" s="1" t="s">
        <v>52</v>
      </c>
    </row>
    <row r="367" spans="1:10" x14ac:dyDescent="0.2">
      <c r="A367" s="1" t="s">
        <v>730</v>
      </c>
      <c r="B367" s="3">
        <v>45730</v>
      </c>
      <c r="C367" s="1" t="s">
        <v>18</v>
      </c>
      <c r="D367" s="1" t="s">
        <v>174</v>
      </c>
      <c r="E367" s="1">
        <v>8</v>
      </c>
      <c r="F367" s="1">
        <v>143.57</v>
      </c>
      <c r="G367" s="1">
        <v>0.15</v>
      </c>
      <c r="H367" s="1" t="s">
        <v>62</v>
      </c>
      <c r="I367" s="1" t="s">
        <v>21</v>
      </c>
      <c r="J367" s="1" t="s">
        <v>170</v>
      </c>
    </row>
    <row r="368" spans="1:10" x14ac:dyDescent="0.2">
      <c r="A368" s="1" t="s">
        <v>731</v>
      </c>
      <c r="B368" s="3">
        <v>45637</v>
      </c>
      <c r="C368" s="1" t="s">
        <v>281</v>
      </c>
      <c r="D368" s="1" t="s">
        <v>139</v>
      </c>
      <c r="E368" s="1">
        <v>5</v>
      </c>
      <c r="F368" s="1">
        <v>193.99</v>
      </c>
      <c r="G368" s="1">
        <v>0.15</v>
      </c>
      <c r="H368" s="1" t="s">
        <v>115</v>
      </c>
      <c r="I368" s="1" t="s">
        <v>74</v>
      </c>
      <c r="J368" s="1" t="s">
        <v>48</v>
      </c>
    </row>
    <row r="369" spans="1:10" x14ac:dyDescent="0.2">
      <c r="A369" s="1" t="s">
        <v>732</v>
      </c>
      <c r="B369" s="3">
        <v>45342</v>
      </c>
      <c r="C369" s="1" t="s">
        <v>530</v>
      </c>
      <c r="D369" s="1" t="s">
        <v>178</v>
      </c>
      <c r="E369" s="1">
        <v>11</v>
      </c>
      <c r="F369" s="1">
        <v>253.46</v>
      </c>
      <c r="G369" s="1">
        <v>0</v>
      </c>
      <c r="H369" s="1" t="s">
        <v>36</v>
      </c>
      <c r="I369" s="1" t="s">
        <v>21</v>
      </c>
      <c r="J369" s="1" t="s">
        <v>97</v>
      </c>
    </row>
    <row r="370" spans="1:10" x14ac:dyDescent="0.2">
      <c r="A370" s="1" t="s">
        <v>733</v>
      </c>
      <c r="B370" s="1" t="s">
        <v>734</v>
      </c>
      <c r="C370" s="1" t="s">
        <v>120</v>
      </c>
      <c r="D370" s="1" t="s">
        <v>151</v>
      </c>
      <c r="E370" s="1">
        <v>8</v>
      </c>
      <c r="F370" s="1">
        <v>838.72</v>
      </c>
      <c r="G370" s="1">
        <v>0.1</v>
      </c>
      <c r="H370" s="1" t="s">
        <v>121</v>
      </c>
      <c r="I370" s="1" t="s">
        <v>31</v>
      </c>
      <c r="J370" s="1" t="s">
        <v>52</v>
      </c>
    </row>
    <row r="371" spans="1:10" x14ac:dyDescent="0.2">
      <c r="A371" s="1" t="s">
        <v>735</v>
      </c>
      <c r="B371" s="3">
        <v>45314</v>
      </c>
      <c r="C371" s="1" t="s">
        <v>546</v>
      </c>
      <c r="D371" s="1" t="s">
        <v>73</v>
      </c>
      <c r="E371" s="1">
        <v>4</v>
      </c>
      <c r="F371" s="1">
        <v>954.16</v>
      </c>
      <c r="G371" s="1">
        <v>0.05</v>
      </c>
      <c r="H371" s="1" t="s">
        <v>27</v>
      </c>
      <c r="I371" s="1" t="s">
        <v>21</v>
      </c>
      <c r="J371" s="1" t="s">
        <v>22</v>
      </c>
    </row>
    <row r="372" spans="1:10" x14ac:dyDescent="0.2">
      <c r="A372" s="1" t="s">
        <v>736</v>
      </c>
      <c r="B372" s="3">
        <v>45461</v>
      </c>
      <c r="C372" s="1" t="s">
        <v>279</v>
      </c>
      <c r="D372" s="1" t="s">
        <v>26</v>
      </c>
      <c r="E372" s="1">
        <v>2</v>
      </c>
      <c r="F372" s="1">
        <v>725.92</v>
      </c>
      <c r="G372" s="1">
        <v>0.2</v>
      </c>
      <c r="H372" s="1" t="s">
        <v>27</v>
      </c>
      <c r="I372" s="1" t="s">
        <v>47</v>
      </c>
      <c r="J372" s="1" t="s">
        <v>75</v>
      </c>
    </row>
    <row r="373" spans="1:10" x14ac:dyDescent="0.2">
      <c r="A373" s="1" t="s">
        <v>737</v>
      </c>
      <c r="B373" s="3">
        <v>45796</v>
      </c>
      <c r="C373" s="1" t="s">
        <v>210</v>
      </c>
      <c r="D373" s="1" t="s">
        <v>365</v>
      </c>
      <c r="E373" s="1">
        <v>11</v>
      </c>
      <c r="F373" s="1">
        <v>1101.54</v>
      </c>
      <c r="G373" s="1">
        <v>0.1</v>
      </c>
      <c r="H373" s="1" t="s">
        <v>20</v>
      </c>
      <c r="I373" s="1" t="s">
        <v>31</v>
      </c>
      <c r="J373" s="1" t="s">
        <v>43</v>
      </c>
    </row>
    <row r="374" spans="1:10" x14ac:dyDescent="0.2">
      <c r="A374" s="1" t="s">
        <v>738</v>
      </c>
      <c r="B374" s="3">
        <v>45799</v>
      </c>
      <c r="C374" s="1" t="s">
        <v>574</v>
      </c>
      <c r="D374" s="1" t="s">
        <v>181</v>
      </c>
      <c r="E374" s="1">
        <v>10</v>
      </c>
      <c r="F374" s="1">
        <v>117.32</v>
      </c>
      <c r="G374" s="1">
        <v>0.1</v>
      </c>
      <c r="H374" s="1" t="s">
        <v>36</v>
      </c>
      <c r="I374" s="1" t="s">
        <v>31</v>
      </c>
      <c r="J374" s="1" t="s">
        <v>32</v>
      </c>
    </row>
    <row r="375" spans="1:10" x14ac:dyDescent="0.2">
      <c r="A375" s="1" t="s">
        <v>739</v>
      </c>
      <c r="B375" s="3">
        <v>45325</v>
      </c>
      <c r="C375" s="1" t="s">
        <v>57</v>
      </c>
      <c r="D375" s="1" t="s">
        <v>413</v>
      </c>
      <c r="E375" s="1">
        <v>3</v>
      </c>
      <c r="F375" s="1">
        <v>689.97</v>
      </c>
      <c r="G375" s="1">
        <v>0.2</v>
      </c>
      <c r="H375" s="1" t="s">
        <v>121</v>
      </c>
      <c r="I375" s="1" t="s">
        <v>47</v>
      </c>
      <c r="J375" s="1" t="s">
        <v>75</v>
      </c>
    </row>
    <row r="376" spans="1:10" x14ac:dyDescent="0.2">
      <c r="A376" s="1" t="s">
        <v>740</v>
      </c>
      <c r="B376" s="1" t="s">
        <v>741</v>
      </c>
      <c r="C376" s="1" t="s">
        <v>141</v>
      </c>
      <c r="D376" s="1" t="s">
        <v>61</v>
      </c>
      <c r="E376" s="1">
        <v>8</v>
      </c>
      <c r="F376" s="1">
        <v>455.77</v>
      </c>
      <c r="G376" s="1">
        <v>0.15</v>
      </c>
      <c r="H376" s="1" t="s">
        <v>36</v>
      </c>
      <c r="I376" s="1" t="s">
        <v>14</v>
      </c>
      <c r="J376" s="1" t="s">
        <v>15</v>
      </c>
    </row>
    <row r="377" spans="1:10" x14ac:dyDescent="0.2">
      <c r="A377" s="1" t="s">
        <v>742</v>
      </c>
      <c r="B377" s="1" t="s">
        <v>743</v>
      </c>
      <c r="C377" s="1" t="s">
        <v>113</v>
      </c>
      <c r="D377" s="1" t="s">
        <v>158</v>
      </c>
      <c r="E377" s="1">
        <v>2</v>
      </c>
      <c r="F377" s="1">
        <v>1490.92</v>
      </c>
      <c r="G377" s="1">
        <v>0</v>
      </c>
      <c r="H377" s="1" t="s">
        <v>13</v>
      </c>
      <c r="I377" s="1" t="s">
        <v>14</v>
      </c>
      <c r="J377" s="1" t="s">
        <v>93</v>
      </c>
    </row>
    <row r="378" spans="1:10" x14ac:dyDescent="0.2">
      <c r="A378" s="1" t="s">
        <v>744</v>
      </c>
      <c r="B378" s="1" t="s">
        <v>387</v>
      </c>
      <c r="C378" s="1" t="s">
        <v>283</v>
      </c>
      <c r="D378" s="1" t="s">
        <v>30</v>
      </c>
      <c r="E378" s="1">
        <v>5</v>
      </c>
      <c r="F378" s="1">
        <v>798.12</v>
      </c>
      <c r="G378" s="1">
        <v>0</v>
      </c>
      <c r="H378" s="1" t="s">
        <v>121</v>
      </c>
      <c r="I378" s="1" t="s">
        <v>21</v>
      </c>
      <c r="J378" s="1" t="s">
        <v>170</v>
      </c>
    </row>
    <row r="379" spans="1:10" x14ac:dyDescent="0.2">
      <c r="A379" s="1" t="s">
        <v>745</v>
      </c>
      <c r="B379" s="1" t="s">
        <v>746</v>
      </c>
      <c r="C379" s="1" t="s">
        <v>68</v>
      </c>
      <c r="D379" s="1" t="s">
        <v>41</v>
      </c>
      <c r="E379" s="1">
        <v>12</v>
      </c>
      <c r="F379" s="1">
        <v>944.31</v>
      </c>
      <c r="G379" s="1">
        <v>0</v>
      </c>
      <c r="H379" s="1" t="s">
        <v>36</v>
      </c>
      <c r="I379" s="1" t="s">
        <v>47</v>
      </c>
      <c r="J379" s="1" t="s">
        <v>48</v>
      </c>
    </row>
    <row r="380" spans="1:10" x14ac:dyDescent="0.2">
      <c r="A380" s="1" t="s">
        <v>747</v>
      </c>
      <c r="B380" s="1" t="s">
        <v>748</v>
      </c>
      <c r="C380" s="1" t="s">
        <v>91</v>
      </c>
      <c r="D380" s="1" t="s">
        <v>100</v>
      </c>
      <c r="E380" s="1">
        <v>7</v>
      </c>
      <c r="F380" s="1">
        <v>1280.18</v>
      </c>
      <c r="G380" s="1">
        <v>0</v>
      </c>
      <c r="H380" s="1" t="s">
        <v>20</v>
      </c>
      <c r="I380" s="1" t="s">
        <v>14</v>
      </c>
      <c r="J380" s="1" t="s">
        <v>15</v>
      </c>
    </row>
    <row r="381" spans="1:10" x14ac:dyDescent="0.2">
      <c r="A381" s="1" t="s">
        <v>749</v>
      </c>
      <c r="B381" s="3">
        <v>45644</v>
      </c>
      <c r="C381" s="1" t="s">
        <v>434</v>
      </c>
      <c r="D381" s="1" t="s">
        <v>41</v>
      </c>
      <c r="E381" s="1">
        <v>8</v>
      </c>
      <c r="F381" s="1">
        <v>944.31</v>
      </c>
      <c r="G381" s="1">
        <v>0</v>
      </c>
      <c r="H381" s="1" t="s">
        <v>121</v>
      </c>
      <c r="I381" s="1" t="s">
        <v>31</v>
      </c>
      <c r="J381" s="1" t="s">
        <v>32</v>
      </c>
    </row>
    <row r="382" spans="1:10" x14ac:dyDescent="0.2">
      <c r="A382" s="1" t="s">
        <v>750</v>
      </c>
      <c r="B382" s="3">
        <v>45340</v>
      </c>
      <c r="C382" s="1" t="s">
        <v>519</v>
      </c>
      <c r="D382" s="1" t="s">
        <v>178</v>
      </c>
      <c r="E382" s="1">
        <v>6</v>
      </c>
      <c r="F382" s="1">
        <v>253.46</v>
      </c>
      <c r="G382" s="1">
        <v>0</v>
      </c>
      <c r="H382" s="1" t="s">
        <v>20</v>
      </c>
      <c r="I382" s="1" t="s">
        <v>14</v>
      </c>
      <c r="J382" s="1" t="s">
        <v>15</v>
      </c>
    </row>
    <row r="383" spans="1:10" x14ac:dyDescent="0.2">
      <c r="A383" s="1" t="s">
        <v>751</v>
      </c>
      <c r="B383" s="1" t="s">
        <v>752</v>
      </c>
      <c r="C383" s="1" t="s">
        <v>371</v>
      </c>
      <c r="D383" s="1" t="s">
        <v>127</v>
      </c>
      <c r="E383" s="1">
        <v>5</v>
      </c>
      <c r="F383" s="1">
        <v>418.2</v>
      </c>
      <c r="G383" s="1">
        <v>0</v>
      </c>
      <c r="H383" s="1" t="s">
        <v>36</v>
      </c>
      <c r="I383" s="1" t="s">
        <v>31</v>
      </c>
      <c r="J383" s="1" t="s">
        <v>32</v>
      </c>
    </row>
    <row r="384" spans="1:10" x14ac:dyDescent="0.2">
      <c r="A384" s="1" t="s">
        <v>753</v>
      </c>
      <c r="B384" s="1" t="s">
        <v>754</v>
      </c>
      <c r="C384" s="1" t="s">
        <v>448</v>
      </c>
      <c r="D384" s="1" t="s">
        <v>46</v>
      </c>
      <c r="E384" s="1">
        <v>12</v>
      </c>
      <c r="F384" s="1">
        <v>1262.55</v>
      </c>
      <c r="G384" s="1">
        <v>0</v>
      </c>
      <c r="H384" s="1" t="s">
        <v>20</v>
      </c>
      <c r="I384" s="1" t="s">
        <v>47</v>
      </c>
      <c r="J384" s="1" t="s">
        <v>48</v>
      </c>
    </row>
    <row r="385" spans="1:10" x14ac:dyDescent="0.2">
      <c r="A385" s="1" t="s">
        <v>755</v>
      </c>
      <c r="B385" s="3">
        <v>45709</v>
      </c>
      <c r="C385" s="1" t="s">
        <v>412</v>
      </c>
      <c r="D385" s="1" t="s">
        <v>158</v>
      </c>
      <c r="E385" s="1">
        <v>7</v>
      </c>
      <c r="F385" s="1">
        <v>1490.92</v>
      </c>
      <c r="G385" s="1">
        <v>0</v>
      </c>
      <c r="H385" s="1" t="s">
        <v>36</v>
      </c>
      <c r="I385" s="1" t="s">
        <v>31</v>
      </c>
      <c r="J385" s="1" t="s">
        <v>52</v>
      </c>
    </row>
    <row r="386" spans="1:10" x14ac:dyDescent="0.2">
      <c r="A386" s="1" t="s">
        <v>756</v>
      </c>
      <c r="B386" s="3">
        <v>45823</v>
      </c>
      <c r="C386" s="1" t="s">
        <v>165</v>
      </c>
      <c r="D386" s="1" t="s">
        <v>158</v>
      </c>
      <c r="E386" s="1">
        <v>4</v>
      </c>
      <c r="F386" s="1">
        <v>1490.92</v>
      </c>
      <c r="G386" s="1">
        <v>0</v>
      </c>
      <c r="H386" s="1" t="s">
        <v>27</v>
      </c>
      <c r="I386" s="1" t="s">
        <v>21</v>
      </c>
      <c r="J386" s="1" t="s">
        <v>170</v>
      </c>
    </row>
    <row r="387" spans="1:10" x14ac:dyDescent="0.2">
      <c r="A387" s="1" t="s">
        <v>757</v>
      </c>
      <c r="B387" s="3">
        <v>45500</v>
      </c>
      <c r="C387" s="1" t="s">
        <v>103</v>
      </c>
      <c r="D387" s="1" t="s">
        <v>537</v>
      </c>
      <c r="E387" s="1">
        <v>1</v>
      </c>
      <c r="F387" s="1">
        <v>940.73</v>
      </c>
      <c r="G387" s="1">
        <v>0</v>
      </c>
      <c r="H387" s="1" t="s">
        <v>27</v>
      </c>
      <c r="I387" s="1" t="s">
        <v>21</v>
      </c>
      <c r="J387" s="1" t="s">
        <v>170</v>
      </c>
    </row>
    <row r="388" spans="1:10" x14ac:dyDescent="0.2">
      <c r="A388" s="1" t="s">
        <v>758</v>
      </c>
      <c r="B388" s="1" t="s">
        <v>759</v>
      </c>
      <c r="C388" s="1" t="s">
        <v>187</v>
      </c>
      <c r="D388" s="1" t="s">
        <v>181</v>
      </c>
      <c r="E388" s="1">
        <v>11</v>
      </c>
      <c r="F388" s="1">
        <v>117.32</v>
      </c>
      <c r="G388" s="1">
        <v>0</v>
      </c>
      <c r="H388" s="1" t="s">
        <v>13</v>
      </c>
      <c r="I388" s="1" t="s">
        <v>14</v>
      </c>
      <c r="J388" s="1" t="s">
        <v>15</v>
      </c>
    </row>
    <row r="389" spans="1:10" x14ac:dyDescent="0.2">
      <c r="A389" s="1" t="s">
        <v>760</v>
      </c>
      <c r="B389" s="1" t="s">
        <v>761</v>
      </c>
      <c r="C389" s="1" t="s">
        <v>103</v>
      </c>
      <c r="D389" s="1" t="s">
        <v>124</v>
      </c>
      <c r="E389" s="1">
        <v>9</v>
      </c>
      <c r="F389" s="1">
        <v>774.08</v>
      </c>
      <c r="G389" s="1">
        <v>0.1</v>
      </c>
      <c r="H389" s="1" t="s">
        <v>115</v>
      </c>
      <c r="I389" s="1" t="s">
        <v>21</v>
      </c>
      <c r="J389" s="1" t="s">
        <v>22</v>
      </c>
    </row>
    <row r="390" spans="1:10" x14ac:dyDescent="0.2">
      <c r="A390" s="1" t="s">
        <v>762</v>
      </c>
      <c r="B390" s="3">
        <v>45444</v>
      </c>
      <c r="C390" s="1" t="s">
        <v>412</v>
      </c>
      <c r="D390" s="1" t="s">
        <v>81</v>
      </c>
      <c r="E390" s="1">
        <v>4</v>
      </c>
      <c r="F390" s="1">
        <v>849.05</v>
      </c>
      <c r="G390" s="1">
        <v>0.2</v>
      </c>
      <c r="H390" s="1" t="s">
        <v>121</v>
      </c>
      <c r="I390" s="1" t="s">
        <v>31</v>
      </c>
      <c r="J390" s="1" t="s">
        <v>52</v>
      </c>
    </row>
    <row r="391" spans="1:10" x14ac:dyDescent="0.2">
      <c r="A391" s="1" t="s">
        <v>763</v>
      </c>
      <c r="B391" s="3">
        <v>45343</v>
      </c>
      <c r="C391" s="1" t="s">
        <v>184</v>
      </c>
      <c r="D391" s="1" t="s">
        <v>41</v>
      </c>
      <c r="E391" s="1">
        <v>5</v>
      </c>
      <c r="F391" s="1">
        <v>944.31</v>
      </c>
      <c r="G391" s="1">
        <v>0</v>
      </c>
      <c r="H391" s="1" t="s">
        <v>13</v>
      </c>
      <c r="I391" s="1" t="s">
        <v>47</v>
      </c>
      <c r="J391" s="1" t="s">
        <v>58</v>
      </c>
    </row>
    <row r="392" spans="1:10" x14ac:dyDescent="0.2">
      <c r="A392" s="1" t="s">
        <v>764</v>
      </c>
      <c r="B392" s="1" t="s">
        <v>612</v>
      </c>
      <c r="C392" s="1" t="s">
        <v>490</v>
      </c>
      <c r="D392" s="1" t="s">
        <v>166</v>
      </c>
      <c r="E392" s="1">
        <v>1</v>
      </c>
      <c r="F392" s="1">
        <v>532.41999999999996</v>
      </c>
      <c r="G392" s="1">
        <v>0.15</v>
      </c>
      <c r="H392" s="1" t="s">
        <v>20</v>
      </c>
      <c r="I392" s="1" t="s">
        <v>47</v>
      </c>
      <c r="J392" s="1" t="s">
        <v>75</v>
      </c>
    </row>
    <row r="393" spans="1:10" x14ac:dyDescent="0.2">
      <c r="A393" s="1" t="s">
        <v>765</v>
      </c>
      <c r="B393" s="1" t="s">
        <v>766</v>
      </c>
      <c r="C393" s="1" t="s">
        <v>463</v>
      </c>
      <c r="D393" s="1" t="s">
        <v>297</v>
      </c>
      <c r="E393" s="1">
        <v>3</v>
      </c>
      <c r="F393" s="1">
        <v>112.32</v>
      </c>
      <c r="G393" s="1">
        <v>0.15</v>
      </c>
      <c r="H393" s="1" t="s">
        <v>121</v>
      </c>
      <c r="I393" s="1" t="s">
        <v>21</v>
      </c>
      <c r="J393" s="1" t="s">
        <v>22</v>
      </c>
    </row>
    <row r="394" spans="1:10" x14ac:dyDescent="0.2">
      <c r="A394" s="1" t="s">
        <v>767</v>
      </c>
      <c r="B394" s="3">
        <v>45630</v>
      </c>
      <c r="C394" s="1" t="s">
        <v>306</v>
      </c>
      <c r="D394" s="1" t="s">
        <v>19</v>
      </c>
      <c r="E394" s="1">
        <v>12</v>
      </c>
      <c r="F394" s="1">
        <v>921.01</v>
      </c>
      <c r="G394" s="1">
        <v>0.15</v>
      </c>
      <c r="H394" s="1" t="s">
        <v>121</v>
      </c>
      <c r="I394" s="1" t="s">
        <v>14</v>
      </c>
      <c r="J394" s="1" t="s">
        <v>93</v>
      </c>
    </row>
    <row r="395" spans="1:10" x14ac:dyDescent="0.2">
      <c r="A395" s="1" t="s">
        <v>768</v>
      </c>
      <c r="B395" s="1" t="s">
        <v>769</v>
      </c>
      <c r="C395" s="1" t="s">
        <v>493</v>
      </c>
      <c r="D395" s="1" t="s">
        <v>114</v>
      </c>
      <c r="E395" s="1">
        <v>1</v>
      </c>
      <c r="F395" s="1">
        <v>906.25</v>
      </c>
      <c r="G395" s="1">
        <v>0.05</v>
      </c>
      <c r="H395" s="1" t="s">
        <v>20</v>
      </c>
      <c r="I395" s="1" t="s">
        <v>47</v>
      </c>
      <c r="J395" s="1" t="s">
        <v>75</v>
      </c>
    </row>
    <row r="396" spans="1:10" x14ac:dyDescent="0.2">
      <c r="A396" s="1" t="s">
        <v>770</v>
      </c>
      <c r="B396" s="1" t="s">
        <v>771</v>
      </c>
      <c r="C396" s="1" t="s">
        <v>230</v>
      </c>
      <c r="D396" s="1" t="s">
        <v>127</v>
      </c>
      <c r="E396" s="1">
        <v>5</v>
      </c>
      <c r="F396" s="1">
        <v>418.2</v>
      </c>
      <c r="G396" s="1">
        <v>0</v>
      </c>
      <c r="H396" s="1" t="s">
        <v>13</v>
      </c>
      <c r="I396" s="1" t="s">
        <v>47</v>
      </c>
      <c r="J396" s="1" t="s">
        <v>58</v>
      </c>
    </row>
    <row r="397" spans="1:10" x14ac:dyDescent="0.2">
      <c r="A397" s="1" t="s">
        <v>772</v>
      </c>
      <c r="B397" s="3">
        <v>45752</v>
      </c>
      <c r="C397" s="1" t="s">
        <v>240</v>
      </c>
      <c r="D397" s="1" t="s">
        <v>216</v>
      </c>
      <c r="E397" s="1">
        <v>11</v>
      </c>
      <c r="F397" s="1">
        <v>1169.26</v>
      </c>
      <c r="G397" s="1">
        <v>0.1</v>
      </c>
      <c r="H397" s="1" t="s">
        <v>36</v>
      </c>
      <c r="I397" s="1" t="s">
        <v>21</v>
      </c>
      <c r="J397" s="1" t="s">
        <v>97</v>
      </c>
    </row>
    <row r="398" spans="1:10" x14ac:dyDescent="0.2">
      <c r="A398" s="1" t="s">
        <v>773</v>
      </c>
      <c r="B398" s="1" t="s">
        <v>442</v>
      </c>
      <c r="C398" s="1" t="s">
        <v>296</v>
      </c>
      <c r="D398" s="1" t="s">
        <v>166</v>
      </c>
      <c r="E398" s="1">
        <v>12</v>
      </c>
      <c r="F398" s="1">
        <v>532.41999999999996</v>
      </c>
      <c r="G398" s="1">
        <v>0.1</v>
      </c>
      <c r="H398" s="1" t="s">
        <v>13</v>
      </c>
      <c r="I398" s="1" t="s">
        <v>47</v>
      </c>
      <c r="J398" s="1" t="s">
        <v>75</v>
      </c>
    </row>
    <row r="399" spans="1:10" x14ac:dyDescent="0.2">
      <c r="A399" s="1" t="s">
        <v>774</v>
      </c>
      <c r="B399" s="1" t="s">
        <v>775</v>
      </c>
      <c r="C399" s="1" t="s">
        <v>451</v>
      </c>
      <c r="D399" s="1" t="s">
        <v>216</v>
      </c>
      <c r="E399" s="1">
        <v>9</v>
      </c>
      <c r="F399" s="1">
        <v>1169.26</v>
      </c>
      <c r="G399" s="1">
        <v>0.05</v>
      </c>
      <c r="H399" s="1" t="s">
        <v>20</v>
      </c>
      <c r="I399" s="1" t="s">
        <v>31</v>
      </c>
      <c r="J399" s="1" t="s">
        <v>32</v>
      </c>
    </row>
    <row r="400" spans="1:10" x14ac:dyDescent="0.2">
      <c r="A400" s="1" t="s">
        <v>776</v>
      </c>
      <c r="B400" s="3">
        <v>45523</v>
      </c>
      <c r="C400" s="1" t="s">
        <v>419</v>
      </c>
      <c r="D400" s="1" t="s">
        <v>41</v>
      </c>
      <c r="E400" s="1">
        <v>12</v>
      </c>
      <c r="F400" s="1">
        <v>944.31</v>
      </c>
      <c r="G400" s="1">
        <v>0.1</v>
      </c>
      <c r="H400" s="1" t="s">
        <v>20</v>
      </c>
      <c r="I400" s="1" t="s">
        <v>47</v>
      </c>
      <c r="J400" s="1" t="s">
        <v>58</v>
      </c>
    </row>
    <row r="401" spans="1:10" x14ac:dyDescent="0.2">
      <c r="A401" s="1" t="s">
        <v>777</v>
      </c>
      <c r="B401" s="1" t="s">
        <v>778</v>
      </c>
      <c r="C401" s="1" t="s">
        <v>87</v>
      </c>
      <c r="D401" s="1" t="s">
        <v>199</v>
      </c>
      <c r="E401" s="1">
        <v>7</v>
      </c>
      <c r="F401" s="1">
        <v>528.79999999999995</v>
      </c>
      <c r="G401" s="1">
        <v>0.1</v>
      </c>
      <c r="H401" s="1" t="s">
        <v>36</v>
      </c>
      <c r="I401" s="1" t="s">
        <v>31</v>
      </c>
      <c r="J401" s="1" t="s">
        <v>43</v>
      </c>
    </row>
    <row r="402" spans="1:10" x14ac:dyDescent="0.2">
      <c r="A402" s="1" t="s">
        <v>779</v>
      </c>
      <c r="B402" s="3">
        <v>45730</v>
      </c>
      <c r="C402" s="1" t="s">
        <v>519</v>
      </c>
      <c r="D402" s="1" t="s">
        <v>61</v>
      </c>
      <c r="E402" s="1">
        <v>1</v>
      </c>
      <c r="F402" s="1">
        <v>455.77</v>
      </c>
      <c r="G402" s="1">
        <v>0</v>
      </c>
      <c r="H402" s="1" t="s">
        <v>62</v>
      </c>
      <c r="I402" s="1" t="s">
        <v>14</v>
      </c>
      <c r="J402" s="1" t="s">
        <v>93</v>
      </c>
    </row>
    <row r="403" spans="1:10" x14ac:dyDescent="0.2">
      <c r="A403" s="1" t="s">
        <v>780</v>
      </c>
      <c r="B403" s="3">
        <v>45530</v>
      </c>
      <c r="C403" s="1" t="s">
        <v>463</v>
      </c>
      <c r="D403" s="1" t="s">
        <v>108</v>
      </c>
      <c r="E403" s="1">
        <v>5</v>
      </c>
      <c r="F403" s="1">
        <v>1348.08</v>
      </c>
      <c r="G403" s="1">
        <v>0.2</v>
      </c>
      <c r="H403" s="1" t="s">
        <v>13</v>
      </c>
      <c r="I403" s="1" t="s">
        <v>21</v>
      </c>
      <c r="J403" s="1" t="s">
        <v>22</v>
      </c>
    </row>
    <row r="404" spans="1:10" x14ac:dyDescent="0.2">
      <c r="A404" s="1" t="s">
        <v>781</v>
      </c>
      <c r="B404" s="3">
        <v>45615</v>
      </c>
      <c r="C404" s="1" t="s">
        <v>254</v>
      </c>
      <c r="D404" s="1" t="s">
        <v>148</v>
      </c>
      <c r="E404" s="1">
        <v>8</v>
      </c>
      <c r="F404" s="1">
        <v>243.15</v>
      </c>
      <c r="G404" s="1">
        <v>0</v>
      </c>
      <c r="H404" s="1" t="s">
        <v>27</v>
      </c>
      <c r="I404" s="1" t="s">
        <v>21</v>
      </c>
      <c r="J404" s="1" t="s">
        <v>97</v>
      </c>
    </row>
    <row r="405" spans="1:10" x14ac:dyDescent="0.2">
      <c r="A405" s="1" t="s">
        <v>782</v>
      </c>
      <c r="B405" s="3">
        <v>45401</v>
      </c>
      <c r="C405" s="1" t="s">
        <v>783</v>
      </c>
      <c r="D405" s="1" t="s">
        <v>365</v>
      </c>
      <c r="E405" s="1">
        <v>7</v>
      </c>
      <c r="F405" s="1">
        <v>1101.54</v>
      </c>
      <c r="G405" s="1">
        <v>0</v>
      </c>
      <c r="H405" s="1" t="s">
        <v>115</v>
      </c>
      <c r="I405" s="1" t="s">
        <v>21</v>
      </c>
      <c r="J405" s="1" t="s">
        <v>22</v>
      </c>
    </row>
    <row r="406" spans="1:10" x14ac:dyDescent="0.2">
      <c r="A406" s="1" t="s">
        <v>784</v>
      </c>
      <c r="B406" s="3">
        <v>45397</v>
      </c>
      <c r="C406" s="1" t="s">
        <v>321</v>
      </c>
      <c r="D406" s="1" t="s">
        <v>19</v>
      </c>
      <c r="E406" s="1">
        <v>7</v>
      </c>
      <c r="F406" s="1">
        <v>921.01</v>
      </c>
      <c r="G406" s="1">
        <v>0.15</v>
      </c>
      <c r="H406" s="1" t="s">
        <v>121</v>
      </c>
      <c r="I406" s="1" t="s">
        <v>702</v>
      </c>
      <c r="J406" s="1" t="s">
        <v>97</v>
      </c>
    </row>
    <row r="407" spans="1:10" x14ac:dyDescent="0.2">
      <c r="A407" s="1" t="s">
        <v>785</v>
      </c>
      <c r="B407" s="1" t="s">
        <v>786</v>
      </c>
      <c r="C407" s="1" t="s">
        <v>60</v>
      </c>
      <c r="D407" s="1" t="s">
        <v>35</v>
      </c>
      <c r="E407" s="1">
        <v>1</v>
      </c>
      <c r="F407" s="1">
        <v>709.62</v>
      </c>
      <c r="G407" s="1">
        <v>0.15</v>
      </c>
      <c r="H407" s="1" t="s">
        <v>121</v>
      </c>
      <c r="I407" s="1" t="s">
        <v>31</v>
      </c>
      <c r="J407" s="1" t="s">
        <v>43</v>
      </c>
    </row>
    <row r="408" spans="1:10" x14ac:dyDescent="0.2">
      <c r="A408" s="1" t="s">
        <v>787</v>
      </c>
      <c r="B408" s="3">
        <v>45807</v>
      </c>
      <c r="C408" s="1" t="s">
        <v>157</v>
      </c>
      <c r="D408" s="1" t="s">
        <v>96</v>
      </c>
      <c r="E408" s="1">
        <v>5</v>
      </c>
      <c r="F408" s="1">
        <v>425.58</v>
      </c>
      <c r="G408" s="1">
        <v>0.15</v>
      </c>
      <c r="H408" s="1" t="s">
        <v>36</v>
      </c>
      <c r="I408" s="1" t="s">
        <v>21</v>
      </c>
      <c r="J408" s="1" t="s">
        <v>22</v>
      </c>
    </row>
    <row r="409" spans="1:10" x14ac:dyDescent="0.2">
      <c r="A409" s="1" t="s">
        <v>788</v>
      </c>
      <c r="B409" s="3">
        <v>45507</v>
      </c>
      <c r="C409" s="1" t="s">
        <v>451</v>
      </c>
      <c r="D409" s="1" t="s">
        <v>55</v>
      </c>
      <c r="E409" s="1">
        <v>7</v>
      </c>
      <c r="F409" s="1">
        <v>522.34</v>
      </c>
      <c r="G409" s="1">
        <v>0.1</v>
      </c>
      <c r="H409" s="1" t="s">
        <v>62</v>
      </c>
      <c r="I409" s="1" t="s">
        <v>31</v>
      </c>
      <c r="J409" s="1" t="s">
        <v>52</v>
      </c>
    </row>
    <row r="410" spans="1:10" x14ac:dyDescent="0.2">
      <c r="A410" s="1" t="s">
        <v>789</v>
      </c>
      <c r="B410" s="3">
        <v>45541</v>
      </c>
      <c r="C410" s="1" t="s">
        <v>713</v>
      </c>
      <c r="D410" s="1" t="s">
        <v>166</v>
      </c>
      <c r="E410" s="1">
        <v>8</v>
      </c>
      <c r="F410" s="1">
        <v>532.41999999999996</v>
      </c>
      <c r="G410" s="1">
        <v>0</v>
      </c>
      <c r="H410" s="1" t="s">
        <v>13</v>
      </c>
      <c r="I410" s="1" t="s">
        <v>42</v>
      </c>
      <c r="J410" s="1" t="s">
        <v>32</v>
      </c>
    </row>
    <row r="411" spans="1:10" x14ac:dyDescent="0.2">
      <c r="A411" s="1" t="s">
        <v>790</v>
      </c>
      <c r="B411" s="3">
        <v>45345</v>
      </c>
      <c r="C411" s="1" t="s">
        <v>110</v>
      </c>
      <c r="D411" s="1" t="s">
        <v>181</v>
      </c>
      <c r="E411" s="1">
        <v>3</v>
      </c>
      <c r="F411" s="1">
        <v>117.32</v>
      </c>
      <c r="G411" s="1">
        <v>0.05</v>
      </c>
      <c r="H411" s="1" t="s">
        <v>121</v>
      </c>
      <c r="I411" s="1" t="s">
        <v>21</v>
      </c>
      <c r="J411" s="1" t="s">
        <v>170</v>
      </c>
    </row>
    <row r="412" spans="1:10" x14ac:dyDescent="0.2">
      <c r="A412" s="1" t="s">
        <v>791</v>
      </c>
      <c r="B412" s="3">
        <v>45598</v>
      </c>
      <c r="C412" s="1" t="s">
        <v>570</v>
      </c>
      <c r="D412" s="1" t="s">
        <v>365</v>
      </c>
      <c r="E412" s="1">
        <v>8</v>
      </c>
      <c r="F412" s="1">
        <v>1101.54</v>
      </c>
      <c r="G412" s="1">
        <v>0</v>
      </c>
      <c r="H412" s="1" t="s">
        <v>36</v>
      </c>
      <c r="I412" s="1" t="s">
        <v>483</v>
      </c>
      <c r="J412" s="1" t="s">
        <v>22</v>
      </c>
    </row>
    <row r="413" spans="1:10" x14ac:dyDescent="0.2">
      <c r="A413" s="1" t="s">
        <v>792</v>
      </c>
      <c r="B413" s="3">
        <v>45501</v>
      </c>
      <c r="C413" s="1" t="s">
        <v>126</v>
      </c>
      <c r="D413" s="1" t="s">
        <v>151</v>
      </c>
      <c r="E413" s="1">
        <v>12</v>
      </c>
      <c r="F413" s="1">
        <v>838.72</v>
      </c>
      <c r="G413" s="1">
        <v>0</v>
      </c>
      <c r="H413" s="1" t="s">
        <v>27</v>
      </c>
      <c r="I413" s="1" t="s">
        <v>31</v>
      </c>
      <c r="J413" s="1" t="s">
        <v>32</v>
      </c>
    </row>
    <row r="414" spans="1:10" x14ac:dyDescent="0.2">
      <c r="A414" s="1" t="s">
        <v>793</v>
      </c>
      <c r="B414" s="3">
        <v>45638</v>
      </c>
      <c r="C414" s="1" t="s">
        <v>419</v>
      </c>
      <c r="D414" s="1" t="s">
        <v>151</v>
      </c>
      <c r="E414" s="1">
        <v>12</v>
      </c>
      <c r="F414" s="1">
        <v>838.72</v>
      </c>
      <c r="G414" s="1">
        <v>0</v>
      </c>
      <c r="H414" s="1" t="s">
        <v>36</v>
      </c>
      <c r="I414" s="1" t="s">
        <v>47</v>
      </c>
      <c r="J414" s="1" t="s">
        <v>48</v>
      </c>
    </row>
    <row r="415" spans="1:10" x14ac:dyDescent="0.2">
      <c r="A415" s="1" t="s">
        <v>794</v>
      </c>
      <c r="B415" s="1" t="s">
        <v>795</v>
      </c>
      <c r="C415" s="1" t="s">
        <v>64</v>
      </c>
      <c r="D415" s="1" t="s">
        <v>192</v>
      </c>
      <c r="E415" s="1">
        <v>11</v>
      </c>
      <c r="F415" s="1">
        <v>1069.8599999999999</v>
      </c>
      <c r="G415" s="1">
        <v>0.2</v>
      </c>
      <c r="H415" s="1" t="s">
        <v>27</v>
      </c>
      <c r="I415" s="1" t="s">
        <v>31</v>
      </c>
      <c r="J415" s="1" t="s">
        <v>52</v>
      </c>
    </row>
    <row r="416" spans="1:10" x14ac:dyDescent="0.2">
      <c r="A416" s="1" t="s">
        <v>796</v>
      </c>
      <c r="B416" s="1" t="s">
        <v>797</v>
      </c>
      <c r="C416" s="1" t="s">
        <v>11</v>
      </c>
      <c r="D416" s="1" t="s">
        <v>537</v>
      </c>
      <c r="E416" s="1">
        <v>9</v>
      </c>
      <c r="F416" s="1">
        <v>940.73</v>
      </c>
      <c r="G416" s="1">
        <v>0.2</v>
      </c>
      <c r="H416" s="1" t="s">
        <v>20</v>
      </c>
      <c r="I416" s="1" t="s">
        <v>14</v>
      </c>
      <c r="J416" s="1" t="s">
        <v>82</v>
      </c>
    </row>
    <row r="417" spans="1:10" x14ac:dyDescent="0.2">
      <c r="A417" s="1" t="s">
        <v>798</v>
      </c>
      <c r="B417" s="3">
        <v>45332</v>
      </c>
      <c r="C417" s="1" t="s">
        <v>448</v>
      </c>
      <c r="D417" s="1" t="s">
        <v>65</v>
      </c>
      <c r="E417" s="1">
        <v>11</v>
      </c>
      <c r="F417" s="1">
        <v>800.37</v>
      </c>
      <c r="G417" s="1">
        <v>0</v>
      </c>
      <c r="H417" s="1" t="s">
        <v>62</v>
      </c>
      <c r="I417" s="1" t="s">
        <v>47</v>
      </c>
      <c r="J417" s="1" t="s">
        <v>58</v>
      </c>
    </row>
    <row r="418" spans="1:10" x14ac:dyDescent="0.2">
      <c r="A418" s="1" t="s">
        <v>799</v>
      </c>
      <c r="B418" s="3">
        <v>45782</v>
      </c>
      <c r="C418" s="1" t="s">
        <v>240</v>
      </c>
      <c r="D418" s="1" t="s">
        <v>365</v>
      </c>
      <c r="E418" s="1">
        <v>7</v>
      </c>
      <c r="F418" s="1">
        <v>1101.54</v>
      </c>
      <c r="G418" s="1">
        <v>0.15</v>
      </c>
      <c r="H418" s="1" t="s">
        <v>115</v>
      </c>
      <c r="I418" s="1" t="s">
        <v>21</v>
      </c>
      <c r="J418" s="1" t="s">
        <v>97</v>
      </c>
    </row>
    <row r="419" spans="1:10" x14ac:dyDescent="0.2">
      <c r="A419" s="1" t="s">
        <v>800</v>
      </c>
      <c r="B419" s="3">
        <v>45387</v>
      </c>
      <c r="C419" s="1" t="s">
        <v>448</v>
      </c>
      <c r="D419" s="1" t="s">
        <v>158</v>
      </c>
      <c r="E419" s="1">
        <v>3</v>
      </c>
      <c r="F419" s="1">
        <v>1490.92</v>
      </c>
      <c r="G419" s="1">
        <v>0.2</v>
      </c>
      <c r="H419" s="1" t="s">
        <v>36</v>
      </c>
      <c r="I419" s="1" t="s">
        <v>47</v>
      </c>
      <c r="J419" s="1" t="s">
        <v>75</v>
      </c>
    </row>
    <row r="420" spans="1:10" x14ac:dyDescent="0.2">
      <c r="A420" s="1" t="s">
        <v>801</v>
      </c>
      <c r="B420" s="3">
        <v>45711</v>
      </c>
      <c r="C420" s="1" t="s">
        <v>34</v>
      </c>
      <c r="D420" s="1" t="s">
        <v>213</v>
      </c>
      <c r="E420" s="1">
        <v>5</v>
      </c>
      <c r="F420" s="1">
        <v>1084.72</v>
      </c>
      <c r="G420" s="1">
        <v>0</v>
      </c>
      <c r="H420" s="1" t="s">
        <v>27</v>
      </c>
      <c r="I420" s="1" t="s">
        <v>14</v>
      </c>
      <c r="J420" s="1" t="s">
        <v>15</v>
      </c>
    </row>
    <row r="421" spans="1:10" x14ac:dyDescent="0.2">
      <c r="A421" s="1" t="s">
        <v>802</v>
      </c>
      <c r="B421" s="3">
        <v>45412</v>
      </c>
      <c r="C421" s="1" t="s">
        <v>288</v>
      </c>
      <c r="D421" s="1" t="s">
        <v>195</v>
      </c>
      <c r="E421" s="1">
        <v>11</v>
      </c>
      <c r="F421" s="1">
        <v>661.25</v>
      </c>
      <c r="G421" s="1">
        <v>0</v>
      </c>
      <c r="H421" s="1" t="s">
        <v>36</v>
      </c>
      <c r="I421" s="1" t="s">
        <v>21</v>
      </c>
      <c r="J421" s="1" t="s">
        <v>22</v>
      </c>
    </row>
    <row r="422" spans="1:10" x14ac:dyDescent="0.2">
      <c r="A422" s="1" t="s">
        <v>803</v>
      </c>
      <c r="B422" s="1" t="s">
        <v>804</v>
      </c>
      <c r="C422" s="1" t="s">
        <v>557</v>
      </c>
      <c r="D422" s="1" t="s">
        <v>46</v>
      </c>
      <c r="E422" s="1">
        <v>12</v>
      </c>
      <c r="F422" s="1">
        <v>1262.55</v>
      </c>
      <c r="G422" s="1">
        <v>0.2</v>
      </c>
      <c r="H422" s="1" t="s">
        <v>27</v>
      </c>
      <c r="I422" s="1" t="s">
        <v>14</v>
      </c>
      <c r="J422" s="1" t="s">
        <v>93</v>
      </c>
    </row>
    <row r="423" spans="1:10" x14ac:dyDescent="0.2">
      <c r="A423" s="1" t="s">
        <v>805</v>
      </c>
      <c r="B423" s="3">
        <v>45718</v>
      </c>
      <c r="C423" s="1" t="s">
        <v>321</v>
      </c>
      <c r="D423" s="1" t="s">
        <v>73</v>
      </c>
      <c r="E423" s="1">
        <v>7</v>
      </c>
      <c r="F423" s="1">
        <v>954.16</v>
      </c>
      <c r="G423" s="1">
        <v>0</v>
      </c>
      <c r="H423" s="1" t="s">
        <v>13</v>
      </c>
      <c r="I423" s="1" t="s">
        <v>21</v>
      </c>
      <c r="J423" s="1" t="s">
        <v>170</v>
      </c>
    </row>
    <row r="424" spans="1:10" x14ac:dyDescent="0.2">
      <c r="A424" s="1" t="s">
        <v>806</v>
      </c>
      <c r="B424" s="3">
        <v>45493</v>
      </c>
      <c r="C424" s="1" t="s">
        <v>54</v>
      </c>
      <c r="D424" s="1" t="s">
        <v>118</v>
      </c>
      <c r="E424" s="1">
        <v>7</v>
      </c>
      <c r="F424" s="1">
        <v>347.15</v>
      </c>
      <c r="G424" s="1">
        <v>0.15</v>
      </c>
      <c r="H424" s="1" t="s">
        <v>121</v>
      </c>
      <c r="I424" s="1" t="s">
        <v>21</v>
      </c>
      <c r="J424" s="1" t="s">
        <v>22</v>
      </c>
    </row>
    <row r="425" spans="1:10" x14ac:dyDescent="0.2">
      <c r="A425" s="1" t="s">
        <v>807</v>
      </c>
      <c r="B425" s="3">
        <v>45791</v>
      </c>
      <c r="C425" s="1" t="s">
        <v>510</v>
      </c>
      <c r="D425" s="1" t="s">
        <v>151</v>
      </c>
      <c r="E425" s="1">
        <v>12</v>
      </c>
      <c r="F425" s="1">
        <v>838.72</v>
      </c>
      <c r="G425" s="1">
        <v>0</v>
      </c>
      <c r="H425" s="1" t="s">
        <v>36</v>
      </c>
      <c r="I425" s="1" t="s">
        <v>47</v>
      </c>
      <c r="J425" s="1" t="s">
        <v>58</v>
      </c>
    </row>
    <row r="426" spans="1:10" x14ac:dyDescent="0.2">
      <c r="A426" s="1" t="s">
        <v>808</v>
      </c>
      <c r="B426" s="1" t="s">
        <v>809</v>
      </c>
      <c r="C426" s="1" t="s">
        <v>428</v>
      </c>
      <c r="D426" s="1" t="s">
        <v>51</v>
      </c>
      <c r="E426" s="1">
        <v>3</v>
      </c>
      <c r="F426" s="1">
        <v>1019.72</v>
      </c>
      <c r="G426" s="1">
        <v>0</v>
      </c>
      <c r="H426" s="1" t="s">
        <v>36</v>
      </c>
      <c r="I426" s="1" t="s">
        <v>14</v>
      </c>
      <c r="J426" s="1" t="s">
        <v>82</v>
      </c>
    </row>
    <row r="427" spans="1:10" x14ac:dyDescent="0.2">
      <c r="A427" s="1" t="s">
        <v>810</v>
      </c>
      <c r="B427" s="3">
        <v>45440</v>
      </c>
      <c r="C427" s="1" t="s">
        <v>404</v>
      </c>
      <c r="D427" s="1" t="s">
        <v>216</v>
      </c>
      <c r="E427" s="1">
        <v>2</v>
      </c>
      <c r="F427" s="1">
        <v>1169.26</v>
      </c>
      <c r="G427" s="1">
        <v>0.05</v>
      </c>
      <c r="H427" s="1" t="s">
        <v>13</v>
      </c>
      <c r="I427" s="1" t="s">
        <v>21</v>
      </c>
      <c r="J427" s="1" t="s">
        <v>97</v>
      </c>
    </row>
    <row r="428" spans="1:10" x14ac:dyDescent="0.2">
      <c r="A428" s="1" t="s">
        <v>811</v>
      </c>
      <c r="B428" s="1" t="s">
        <v>812</v>
      </c>
      <c r="C428" s="1" t="s">
        <v>254</v>
      </c>
      <c r="D428" s="1" t="s">
        <v>213</v>
      </c>
      <c r="E428" s="1">
        <v>8</v>
      </c>
      <c r="F428" s="1">
        <v>1084.72</v>
      </c>
      <c r="G428" s="1">
        <v>0.05</v>
      </c>
      <c r="H428" s="1" t="s">
        <v>36</v>
      </c>
      <c r="I428" s="1" t="s">
        <v>21</v>
      </c>
      <c r="J428" s="1" t="s">
        <v>170</v>
      </c>
    </row>
    <row r="429" spans="1:10" x14ac:dyDescent="0.2">
      <c r="A429" s="1" t="s">
        <v>813</v>
      </c>
      <c r="B429" s="3">
        <v>45394</v>
      </c>
      <c r="C429" s="1" t="s">
        <v>57</v>
      </c>
      <c r="D429" s="1" t="s">
        <v>92</v>
      </c>
      <c r="E429" s="1">
        <v>3</v>
      </c>
      <c r="F429" s="1">
        <v>769.69</v>
      </c>
      <c r="G429" s="1">
        <v>0</v>
      </c>
      <c r="H429" s="1" t="s">
        <v>115</v>
      </c>
      <c r="I429" s="1" t="s">
        <v>449</v>
      </c>
      <c r="J429" s="1" t="s">
        <v>58</v>
      </c>
    </row>
    <row r="430" spans="1:10" x14ac:dyDescent="0.2">
      <c r="A430" s="1" t="s">
        <v>814</v>
      </c>
      <c r="B430" s="3">
        <v>45601</v>
      </c>
      <c r="C430" s="1" t="s">
        <v>530</v>
      </c>
      <c r="D430" s="1" t="s">
        <v>78</v>
      </c>
      <c r="E430" s="1">
        <v>4</v>
      </c>
      <c r="F430" s="1">
        <v>782.41</v>
      </c>
      <c r="G430" s="1">
        <v>0.1</v>
      </c>
      <c r="H430" s="1" t="s">
        <v>36</v>
      </c>
      <c r="I430" s="1" t="s">
        <v>483</v>
      </c>
      <c r="J430" s="1" t="s">
        <v>97</v>
      </c>
    </row>
    <row r="431" spans="1:10" x14ac:dyDescent="0.2">
      <c r="A431" s="1" t="s">
        <v>815</v>
      </c>
      <c r="B431" s="1" t="s">
        <v>816</v>
      </c>
      <c r="C431" s="1" t="s">
        <v>120</v>
      </c>
      <c r="D431" s="1" t="s">
        <v>155</v>
      </c>
      <c r="E431" s="1">
        <v>11</v>
      </c>
      <c r="F431" s="1">
        <v>1165.56</v>
      </c>
      <c r="G431" s="1">
        <v>0.15</v>
      </c>
      <c r="H431" s="1" t="s">
        <v>27</v>
      </c>
      <c r="I431" s="1" t="s">
        <v>42</v>
      </c>
      <c r="J431" s="1" t="s">
        <v>32</v>
      </c>
    </row>
    <row r="432" spans="1:10" x14ac:dyDescent="0.2">
      <c r="A432" s="1" t="s">
        <v>817</v>
      </c>
      <c r="B432" s="1" t="s">
        <v>818</v>
      </c>
      <c r="C432" s="1" t="s">
        <v>279</v>
      </c>
      <c r="D432" s="1" t="s">
        <v>26</v>
      </c>
      <c r="E432" s="1">
        <v>3</v>
      </c>
      <c r="F432" s="1">
        <v>725.92</v>
      </c>
      <c r="G432" s="1">
        <v>0.15</v>
      </c>
      <c r="H432" s="1" t="s">
        <v>13</v>
      </c>
      <c r="I432" s="1" t="s">
        <v>449</v>
      </c>
      <c r="J432" s="1" t="s">
        <v>75</v>
      </c>
    </row>
    <row r="433" spans="1:10" x14ac:dyDescent="0.2">
      <c r="A433" s="1" t="s">
        <v>819</v>
      </c>
      <c r="B433" s="1" t="s">
        <v>820</v>
      </c>
      <c r="C433" s="1" t="s">
        <v>191</v>
      </c>
      <c r="D433" s="1" t="s">
        <v>19</v>
      </c>
      <c r="E433" s="1">
        <v>1</v>
      </c>
      <c r="F433" s="1">
        <v>921.01</v>
      </c>
      <c r="G433" s="1">
        <v>0.15</v>
      </c>
      <c r="H433" s="1" t="s">
        <v>115</v>
      </c>
      <c r="I433" s="1" t="s">
        <v>47</v>
      </c>
      <c r="J433" s="1" t="s">
        <v>58</v>
      </c>
    </row>
    <row r="434" spans="1:10" x14ac:dyDescent="0.2">
      <c r="A434" s="1" t="s">
        <v>821</v>
      </c>
      <c r="B434" s="3">
        <v>45293</v>
      </c>
      <c r="C434" s="1" t="s">
        <v>323</v>
      </c>
      <c r="D434" s="1" t="s">
        <v>144</v>
      </c>
      <c r="E434" s="1">
        <v>8</v>
      </c>
      <c r="F434" s="1">
        <v>1029.82</v>
      </c>
      <c r="G434" s="1">
        <v>0.15</v>
      </c>
      <c r="H434" s="1" t="s">
        <v>121</v>
      </c>
      <c r="I434" s="1" t="s">
        <v>14</v>
      </c>
      <c r="J434" s="1" t="s">
        <v>93</v>
      </c>
    </row>
    <row r="435" spans="1:10" x14ac:dyDescent="0.2">
      <c r="A435" s="1" t="s">
        <v>822</v>
      </c>
      <c r="B435" s="1" t="s">
        <v>823</v>
      </c>
      <c r="C435" s="1" t="s">
        <v>123</v>
      </c>
      <c r="D435" s="1" t="s">
        <v>81</v>
      </c>
      <c r="E435" s="1">
        <v>3</v>
      </c>
      <c r="F435" s="1">
        <v>849.05</v>
      </c>
      <c r="G435" s="1">
        <v>0.15</v>
      </c>
      <c r="H435" s="1" t="s">
        <v>36</v>
      </c>
      <c r="I435" s="1" t="s">
        <v>31</v>
      </c>
      <c r="J435" s="1" t="s">
        <v>43</v>
      </c>
    </row>
    <row r="436" spans="1:10" x14ac:dyDescent="0.2">
      <c r="A436" s="1" t="s">
        <v>824</v>
      </c>
      <c r="B436" s="1" t="s">
        <v>825</v>
      </c>
      <c r="C436" s="1" t="s">
        <v>434</v>
      </c>
      <c r="D436" s="1" t="s">
        <v>213</v>
      </c>
      <c r="E436" s="1">
        <v>11</v>
      </c>
      <c r="F436" s="1">
        <v>1084.72</v>
      </c>
      <c r="G436" s="1">
        <v>0.2</v>
      </c>
      <c r="H436" s="1" t="s">
        <v>62</v>
      </c>
      <c r="I436" s="1" t="s">
        <v>208</v>
      </c>
      <c r="J436" s="1" t="s">
        <v>43</v>
      </c>
    </row>
    <row r="437" spans="1:10" x14ac:dyDescent="0.2">
      <c r="A437" s="1" t="s">
        <v>826</v>
      </c>
      <c r="B437" s="3">
        <v>45310</v>
      </c>
      <c r="C437" s="1" t="s">
        <v>87</v>
      </c>
      <c r="D437" s="1" t="s">
        <v>19</v>
      </c>
      <c r="E437" s="1">
        <v>5</v>
      </c>
      <c r="F437" s="1">
        <v>921.01</v>
      </c>
      <c r="G437" s="1">
        <v>0</v>
      </c>
      <c r="H437" s="1" t="s">
        <v>115</v>
      </c>
      <c r="I437" s="1" t="s">
        <v>208</v>
      </c>
      <c r="J437" s="1" t="s">
        <v>32</v>
      </c>
    </row>
    <row r="438" spans="1:10" x14ac:dyDescent="0.2">
      <c r="A438" s="1" t="s">
        <v>827</v>
      </c>
      <c r="B438" s="3">
        <v>45482</v>
      </c>
      <c r="C438" s="1" t="s">
        <v>87</v>
      </c>
      <c r="D438" s="1" t="s">
        <v>78</v>
      </c>
      <c r="E438" s="1">
        <v>7</v>
      </c>
      <c r="F438" s="1">
        <v>782.41</v>
      </c>
      <c r="G438" s="1">
        <v>0</v>
      </c>
      <c r="H438" s="1" t="s">
        <v>115</v>
      </c>
      <c r="I438" s="1" t="s">
        <v>31</v>
      </c>
      <c r="J438" s="1" t="s">
        <v>52</v>
      </c>
    </row>
    <row r="439" spans="1:10" x14ac:dyDescent="0.2">
      <c r="A439" s="1" t="s">
        <v>828</v>
      </c>
      <c r="B439" s="3">
        <v>45343</v>
      </c>
      <c r="C439" s="1" t="s">
        <v>362</v>
      </c>
      <c r="D439" s="1" t="s">
        <v>46</v>
      </c>
      <c r="E439" s="1">
        <v>11</v>
      </c>
      <c r="F439" s="1">
        <v>1262.55</v>
      </c>
      <c r="G439" s="1">
        <v>0</v>
      </c>
      <c r="H439" s="1" t="s">
        <v>62</v>
      </c>
      <c r="I439" s="1" t="s">
        <v>483</v>
      </c>
      <c r="J439" s="1" t="s">
        <v>22</v>
      </c>
    </row>
    <row r="440" spans="1:10" x14ac:dyDescent="0.2">
      <c r="A440" s="1" t="s">
        <v>829</v>
      </c>
      <c r="B440" s="3">
        <v>45392</v>
      </c>
      <c r="C440" s="1" t="s">
        <v>194</v>
      </c>
      <c r="D440" s="1" t="s">
        <v>297</v>
      </c>
      <c r="E440" s="1">
        <v>9</v>
      </c>
      <c r="F440" s="1">
        <v>112.32</v>
      </c>
      <c r="G440" s="1">
        <v>0</v>
      </c>
      <c r="H440" s="1" t="s">
        <v>20</v>
      </c>
      <c r="I440" s="1" t="s">
        <v>14</v>
      </c>
      <c r="J440" s="1" t="s">
        <v>93</v>
      </c>
    </row>
    <row r="441" spans="1:10" x14ac:dyDescent="0.2">
      <c r="A441" s="1" t="s">
        <v>830</v>
      </c>
      <c r="B441" s="1" t="s">
        <v>831</v>
      </c>
      <c r="C441" s="1" t="s">
        <v>261</v>
      </c>
      <c r="D441" s="1" t="s">
        <v>192</v>
      </c>
      <c r="E441" s="1">
        <v>6</v>
      </c>
      <c r="F441" s="1">
        <v>1069.8599999999999</v>
      </c>
      <c r="G441" s="1">
        <v>0</v>
      </c>
      <c r="H441" s="1" t="s">
        <v>13</v>
      </c>
      <c r="I441" s="1" t="s">
        <v>31</v>
      </c>
      <c r="J441" s="1" t="s">
        <v>32</v>
      </c>
    </row>
    <row r="442" spans="1:10" x14ac:dyDescent="0.2">
      <c r="A442" s="1" t="s">
        <v>832</v>
      </c>
      <c r="B442" s="3">
        <v>45652</v>
      </c>
      <c r="C442" s="1" t="s">
        <v>404</v>
      </c>
      <c r="D442" s="1" t="s">
        <v>35</v>
      </c>
      <c r="E442" s="1">
        <v>8</v>
      </c>
      <c r="F442" s="1">
        <v>709.62</v>
      </c>
      <c r="G442" s="1">
        <v>0</v>
      </c>
      <c r="H442" s="1" t="s">
        <v>36</v>
      </c>
      <c r="I442" s="1" t="s">
        <v>21</v>
      </c>
      <c r="J442" s="1" t="s">
        <v>22</v>
      </c>
    </row>
    <row r="443" spans="1:10" x14ac:dyDescent="0.2">
      <c r="A443" s="1" t="s">
        <v>833</v>
      </c>
      <c r="B443" s="3">
        <v>45693</v>
      </c>
      <c r="C443" s="1" t="s">
        <v>336</v>
      </c>
      <c r="D443" s="1" t="s">
        <v>78</v>
      </c>
      <c r="E443" s="1">
        <v>4</v>
      </c>
      <c r="F443" s="1">
        <v>782.41</v>
      </c>
      <c r="G443" s="1">
        <v>0</v>
      </c>
      <c r="H443" s="1" t="s">
        <v>27</v>
      </c>
      <c r="I443" s="1" t="s">
        <v>21</v>
      </c>
      <c r="J443" s="1" t="s">
        <v>97</v>
      </c>
    </row>
    <row r="444" spans="1:10" x14ac:dyDescent="0.2">
      <c r="A444" s="1" t="s">
        <v>834</v>
      </c>
      <c r="B444" s="3">
        <v>45678</v>
      </c>
      <c r="C444" s="1" t="s">
        <v>177</v>
      </c>
      <c r="D444" s="1" t="s">
        <v>329</v>
      </c>
      <c r="E444" s="1">
        <v>10</v>
      </c>
      <c r="F444" s="1">
        <v>1334.92</v>
      </c>
      <c r="G444" s="1">
        <v>0.15</v>
      </c>
      <c r="H444" s="1" t="s">
        <v>13</v>
      </c>
      <c r="I444" s="1" t="s">
        <v>37</v>
      </c>
      <c r="J444" s="1" t="s">
        <v>15</v>
      </c>
    </row>
    <row r="445" spans="1:10" x14ac:dyDescent="0.2">
      <c r="A445" s="1" t="s">
        <v>835</v>
      </c>
      <c r="B445" s="3">
        <v>45413</v>
      </c>
      <c r="C445" s="1" t="s">
        <v>45</v>
      </c>
      <c r="D445" s="1" t="s">
        <v>108</v>
      </c>
      <c r="E445" s="1">
        <v>1</v>
      </c>
      <c r="F445" s="1">
        <v>1348.08</v>
      </c>
      <c r="G445" s="1">
        <v>0</v>
      </c>
      <c r="H445" s="1" t="s">
        <v>36</v>
      </c>
      <c r="I445" s="1" t="s">
        <v>47</v>
      </c>
      <c r="J445" s="1" t="s">
        <v>48</v>
      </c>
    </row>
    <row r="446" spans="1:10" x14ac:dyDescent="0.2">
      <c r="A446" s="1" t="s">
        <v>836</v>
      </c>
      <c r="B446" s="3">
        <v>45611</v>
      </c>
      <c r="C446" s="1" t="s">
        <v>87</v>
      </c>
      <c r="D446" s="1" t="s">
        <v>148</v>
      </c>
      <c r="E446" s="1">
        <v>3</v>
      </c>
      <c r="F446" s="1">
        <v>243.15</v>
      </c>
      <c r="G446" s="1">
        <v>0.15</v>
      </c>
      <c r="H446" s="1" t="s">
        <v>20</v>
      </c>
      <c r="I446" s="1" t="s">
        <v>31</v>
      </c>
      <c r="J446" s="1" t="s">
        <v>52</v>
      </c>
    </row>
    <row r="447" spans="1:10" x14ac:dyDescent="0.2">
      <c r="A447" s="1" t="s">
        <v>837</v>
      </c>
      <c r="B447" s="3">
        <v>45834</v>
      </c>
      <c r="C447" s="1" t="s">
        <v>783</v>
      </c>
      <c r="D447" s="1" t="s">
        <v>136</v>
      </c>
      <c r="E447" s="1">
        <v>6</v>
      </c>
      <c r="F447" s="1">
        <v>1700.53</v>
      </c>
      <c r="G447" s="1">
        <v>0.1</v>
      </c>
      <c r="H447" s="1" t="s">
        <v>115</v>
      </c>
      <c r="I447" s="1" t="s">
        <v>21</v>
      </c>
      <c r="J447" s="1" t="s">
        <v>97</v>
      </c>
    </row>
    <row r="448" spans="1:10" x14ac:dyDescent="0.2">
      <c r="A448" s="1" t="s">
        <v>838</v>
      </c>
      <c r="B448" s="3">
        <v>45384</v>
      </c>
      <c r="C448" s="1" t="s">
        <v>103</v>
      </c>
      <c r="D448" s="1" t="s">
        <v>108</v>
      </c>
      <c r="E448" s="1">
        <v>12</v>
      </c>
      <c r="F448" s="1">
        <v>1348.08</v>
      </c>
      <c r="G448" s="1">
        <v>0</v>
      </c>
      <c r="H448" s="1" t="s">
        <v>27</v>
      </c>
      <c r="I448" s="1" t="s">
        <v>21</v>
      </c>
      <c r="J448" s="1" t="s">
        <v>22</v>
      </c>
    </row>
    <row r="449" spans="1:10" x14ac:dyDescent="0.2">
      <c r="A449" s="1" t="s">
        <v>839</v>
      </c>
      <c r="B449" s="3">
        <v>45385</v>
      </c>
      <c r="C449" s="1" t="s">
        <v>451</v>
      </c>
      <c r="D449" s="1" t="s">
        <v>108</v>
      </c>
      <c r="E449" s="1">
        <v>3</v>
      </c>
      <c r="F449" s="1">
        <v>1348.08</v>
      </c>
      <c r="G449" s="1">
        <v>0.1</v>
      </c>
      <c r="H449" s="1" t="s">
        <v>115</v>
      </c>
      <c r="I449" s="1" t="s">
        <v>31</v>
      </c>
      <c r="J449" s="1" t="s">
        <v>32</v>
      </c>
    </row>
    <row r="450" spans="1:10" x14ac:dyDescent="0.2">
      <c r="A450" s="1" t="s">
        <v>840</v>
      </c>
      <c r="B450" s="3">
        <v>45311</v>
      </c>
      <c r="C450" s="1" t="s">
        <v>313</v>
      </c>
      <c r="D450" s="1" t="s">
        <v>365</v>
      </c>
      <c r="E450" s="1">
        <v>8</v>
      </c>
      <c r="F450" s="1">
        <v>1101.54</v>
      </c>
      <c r="G450" s="1">
        <v>0</v>
      </c>
      <c r="H450" s="1" t="s">
        <v>115</v>
      </c>
      <c r="I450" s="1" t="s">
        <v>21</v>
      </c>
      <c r="J450" s="1" t="s">
        <v>170</v>
      </c>
    </row>
    <row r="451" spans="1:10" x14ac:dyDescent="0.2">
      <c r="A451" s="1" t="s">
        <v>841</v>
      </c>
      <c r="B451" s="3">
        <v>45633</v>
      </c>
      <c r="C451" s="1" t="s">
        <v>328</v>
      </c>
      <c r="D451" s="1" t="s">
        <v>19</v>
      </c>
      <c r="E451" s="1">
        <v>10</v>
      </c>
      <c r="F451" s="1">
        <v>921.01</v>
      </c>
      <c r="G451" s="1">
        <v>0.2</v>
      </c>
      <c r="H451" s="1" t="s">
        <v>36</v>
      </c>
      <c r="I451" s="1" t="s">
        <v>31</v>
      </c>
      <c r="J451" s="1" t="s">
        <v>32</v>
      </c>
    </row>
    <row r="452" spans="1:10" x14ac:dyDescent="0.2">
      <c r="A452" s="1" t="s">
        <v>842</v>
      </c>
      <c r="B452" s="3">
        <v>45608</v>
      </c>
      <c r="C452" s="1" t="s">
        <v>64</v>
      </c>
      <c r="D452" s="1" t="s">
        <v>142</v>
      </c>
      <c r="E452" s="1">
        <v>4</v>
      </c>
      <c r="F452" s="1">
        <v>1118.93</v>
      </c>
      <c r="G452" s="1">
        <v>0.1</v>
      </c>
      <c r="H452" s="1" t="s">
        <v>27</v>
      </c>
      <c r="I452" s="1" t="s">
        <v>31</v>
      </c>
      <c r="J452" s="1" t="s">
        <v>32</v>
      </c>
    </row>
    <row r="453" spans="1:10" x14ac:dyDescent="0.2">
      <c r="A453" s="1" t="s">
        <v>843</v>
      </c>
      <c r="B453" s="3">
        <v>45624</v>
      </c>
      <c r="C453" s="1" t="s">
        <v>644</v>
      </c>
      <c r="D453" s="1" t="s">
        <v>537</v>
      </c>
      <c r="E453" s="1">
        <v>10</v>
      </c>
      <c r="F453" s="1">
        <v>940.73</v>
      </c>
      <c r="G453" s="1">
        <v>0.1</v>
      </c>
      <c r="H453" s="1" t="s">
        <v>115</v>
      </c>
      <c r="I453" s="1" t="s">
        <v>300</v>
      </c>
      <c r="J453" s="1" t="s">
        <v>93</v>
      </c>
    </row>
    <row r="454" spans="1:10" x14ac:dyDescent="0.2">
      <c r="A454" s="1" t="s">
        <v>844</v>
      </c>
      <c r="B454" s="1" t="s">
        <v>845</v>
      </c>
      <c r="C454" s="1" t="s">
        <v>846</v>
      </c>
      <c r="D454" s="1" t="s">
        <v>192</v>
      </c>
      <c r="E454" s="1">
        <v>11</v>
      </c>
      <c r="F454" s="1">
        <v>1069.8599999999999</v>
      </c>
      <c r="G454" s="1">
        <v>0</v>
      </c>
      <c r="H454" s="1" t="s">
        <v>62</v>
      </c>
      <c r="I454" s="1" t="s">
        <v>300</v>
      </c>
      <c r="J454" s="1" t="s">
        <v>15</v>
      </c>
    </row>
    <row r="455" spans="1:10" x14ac:dyDescent="0.2">
      <c r="A455" s="1" t="s">
        <v>847</v>
      </c>
      <c r="B455" s="1" t="s">
        <v>848</v>
      </c>
      <c r="C455" s="1" t="s">
        <v>40</v>
      </c>
      <c r="D455" s="1" t="s">
        <v>155</v>
      </c>
      <c r="E455" s="1">
        <v>3</v>
      </c>
      <c r="F455" s="1">
        <v>1165.56</v>
      </c>
      <c r="G455" s="1">
        <v>0.05</v>
      </c>
      <c r="H455" s="1" t="s">
        <v>115</v>
      </c>
      <c r="I455" s="1" t="s">
        <v>42</v>
      </c>
      <c r="J455" s="1" t="s">
        <v>32</v>
      </c>
    </row>
    <row r="456" spans="1:10" x14ac:dyDescent="0.2">
      <c r="A456" s="1" t="s">
        <v>849</v>
      </c>
      <c r="B456" s="1" t="s">
        <v>242</v>
      </c>
      <c r="C456" s="1" t="s">
        <v>519</v>
      </c>
      <c r="D456" s="1" t="s">
        <v>192</v>
      </c>
      <c r="E456" s="1">
        <v>2</v>
      </c>
      <c r="F456" s="1">
        <v>1069.8599999999999</v>
      </c>
      <c r="G456" s="1">
        <v>0.15</v>
      </c>
      <c r="H456" s="1" t="s">
        <v>121</v>
      </c>
      <c r="I456" s="1" t="s">
        <v>14</v>
      </c>
      <c r="J456" s="1" t="s">
        <v>15</v>
      </c>
    </row>
    <row r="457" spans="1:10" x14ac:dyDescent="0.2">
      <c r="A457" s="1" t="s">
        <v>850</v>
      </c>
      <c r="B457" s="3">
        <v>45716</v>
      </c>
      <c r="C457" s="1" t="s">
        <v>77</v>
      </c>
      <c r="D457" s="1" t="s">
        <v>136</v>
      </c>
      <c r="E457" s="1">
        <v>8</v>
      </c>
      <c r="F457" s="1">
        <v>1700.53</v>
      </c>
      <c r="G457" s="1">
        <v>0</v>
      </c>
      <c r="H457" s="1" t="s">
        <v>36</v>
      </c>
      <c r="I457" s="1" t="s">
        <v>47</v>
      </c>
      <c r="J457" s="1" t="s">
        <v>58</v>
      </c>
    </row>
    <row r="458" spans="1:10" x14ac:dyDescent="0.2">
      <c r="A458" s="1" t="s">
        <v>851</v>
      </c>
      <c r="B458" s="3">
        <v>45539</v>
      </c>
      <c r="C458" s="1" t="s">
        <v>60</v>
      </c>
      <c r="D458" s="1" t="s">
        <v>231</v>
      </c>
      <c r="E458" s="1">
        <v>9</v>
      </c>
      <c r="F458" s="1">
        <v>49.68</v>
      </c>
      <c r="G458" s="1">
        <v>0.1</v>
      </c>
      <c r="H458" s="1" t="s">
        <v>115</v>
      </c>
      <c r="I458" s="1" t="s">
        <v>31</v>
      </c>
      <c r="J458" s="1" t="s">
        <v>52</v>
      </c>
    </row>
    <row r="459" spans="1:10" x14ac:dyDescent="0.2">
      <c r="A459" s="1" t="s">
        <v>852</v>
      </c>
      <c r="B459" s="3">
        <v>45730</v>
      </c>
      <c r="C459" s="1" t="s">
        <v>281</v>
      </c>
      <c r="D459" s="1" t="s">
        <v>148</v>
      </c>
      <c r="E459" s="1">
        <v>2</v>
      </c>
      <c r="F459" s="1">
        <v>243.15</v>
      </c>
      <c r="G459" s="1">
        <v>0</v>
      </c>
      <c r="H459" s="1" t="s">
        <v>36</v>
      </c>
      <c r="I459" s="1" t="s">
        <v>47</v>
      </c>
      <c r="J459" s="1" t="s">
        <v>75</v>
      </c>
    </row>
    <row r="460" spans="1:10" x14ac:dyDescent="0.2">
      <c r="A460" s="1" t="s">
        <v>853</v>
      </c>
      <c r="B460" s="1" t="s">
        <v>854</v>
      </c>
      <c r="C460" s="1" t="s">
        <v>530</v>
      </c>
      <c r="D460" s="1" t="s">
        <v>417</v>
      </c>
      <c r="E460" s="1">
        <v>8</v>
      </c>
      <c r="F460" s="1">
        <v>1240.1099999999999</v>
      </c>
      <c r="G460" s="1">
        <v>0.05</v>
      </c>
      <c r="H460" s="1" t="s">
        <v>36</v>
      </c>
      <c r="I460" s="1" t="s">
        <v>21</v>
      </c>
      <c r="J460" s="1" t="s">
        <v>97</v>
      </c>
    </row>
    <row r="461" spans="1:10" x14ac:dyDescent="0.2">
      <c r="A461" s="1" t="s">
        <v>855</v>
      </c>
      <c r="B461" s="3">
        <v>45346</v>
      </c>
      <c r="C461" s="1" t="s">
        <v>99</v>
      </c>
      <c r="D461" s="1" t="s">
        <v>69</v>
      </c>
      <c r="E461" s="1">
        <v>7</v>
      </c>
      <c r="F461" s="1">
        <v>1013.15</v>
      </c>
      <c r="G461" s="1">
        <v>0.1</v>
      </c>
      <c r="H461" s="1" t="s">
        <v>13</v>
      </c>
      <c r="I461" s="1" t="s">
        <v>47</v>
      </c>
      <c r="J461" s="1" t="s">
        <v>75</v>
      </c>
    </row>
    <row r="462" spans="1:10" x14ac:dyDescent="0.2">
      <c r="A462" s="1" t="s">
        <v>856</v>
      </c>
      <c r="B462" s="3">
        <v>45734</v>
      </c>
      <c r="C462" s="1" t="s">
        <v>184</v>
      </c>
      <c r="D462" s="1" t="s">
        <v>365</v>
      </c>
      <c r="E462" s="1">
        <v>8</v>
      </c>
      <c r="F462" s="1">
        <v>1101.54</v>
      </c>
      <c r="G462" s="1">
        <v>0</v>
      </c>
      <c r="H462" s="1" t="s">
        <v>20</v>
      </c>
      <c r="I462" s="1" t="s">
        <v>47</v>
      </c>
      <c r="J462" s="1" t="s">
        <v>75</v>
      </c>
    </row>
    <row r="463" spans="1:10" x14ac:dyDescent="0.2">
      <c r="A463" s="1" t="s">
        <v>857</v>
      </c>
      <c r="B463" s="3">
        <v>45296</v>
      </c>
      <c r="C463" s="1" t="s">
        <v>169</v>
      </c>
      <c r="D463" s="1" t="s">
        <v>413</v>
      </c>
      <c r="E463" s="1">
        <v>5</v>
      </c>
      <c r="F463" s="1">
        <v>689.97</v>
      </c>
      <c r="G463" s="1">
        <v>0</v>
      </c>
      <c r="H463" s="1" t="s">
        <v>62</v>
      </c>
      <c r="I463" s="1" t="s">
        <v>21</v>
      </c>
      <c r="J463" s="1" t="s">
        <v>170</v>
      </c>
    </row>
    <row r="464" spans="1:10" x14ac:dyDescent="0.2">
      <c r="A464" s="1" t="s">
        <v>858</v>
      </c>
      <c r="B464" s="1" t="s">
        <v>341</v>
      </c>
      <c r="C464" s="1" t="s">
        <v>91</v>
      </c>
      <c r="D464" s="1" t="s">
        <v>114</v>
      </c>
      <c r="E464" s="1">
        <v>4</v>
      </c>
      <c r="F464" s="1">
        <v>906.25</v>
      </c>
      <c r="G464" s="1">
        <v>0</v>
      </c>
      <c r="H464" s="1" t="s">
        <v>36</v>
      </c>
      <c r="I464" s="1" t="s">
        <v>14</v>
      </c>
      <c r="J464" s="1" t="s">
        <v>93</v>
      </c>
    </row>
    <row r="465" spans="1:10" x14ac:dyDescent="0.2">
      <c r="A465" s="1" t="s">
        <v>859</v>
      </c>
      <c r="B465" s="3">
        <v>45645</v>
      </c>
      <c r="C465" s="1" t="s">
        <v>392</v>
      </c>
      <c r="D465" s="1" t="s">
        <v>41</v>
      </c>
      <c r="E465" s="1">
        <v>7</v>
      </c>
      <c r="F465" s="1">
        <v>944.31</v>
      </c>
      <c r="G465" s="1">
        <v>0</v>
      </c>
      <c r="H465" s="1" t="s">
        <v>13</v>
      </c>
      <c r="I465" s="1" t="s">
        <v>47</v>
      </c>
      <c r="J465" s="1" t="s">
        <v>58</v>
      </c>
    </row>
    <row r="466" spans="1:10" x14ac:dyDescent="0.2">
      <c r="A466" s="1" t="s">
        <v>860</v>
      </c>
      <c r="B466" s="3">
        <v>45829</v>
      </c>
      <c r="C466" s="1" t="s">
        <v>412</v>
      </c>
      <c r="D466" s="1" t="s">
        <v>181</v>
      </c>
      <c r="E466" s="1">
        <v>7</v>
      </c>
      <c r="F466" s="1">
        <v>117.32</v>
      </c>
      <c r="G466" s="1">
        <v>0</v>
      </c>
      <c r="H466" s="1" t="s">
        <v>27</v>
      </c>
      <c r="I466" s="1" t="s">
        <v>31</v>
      </c>
      <c r="J466" s="1" t="s">
        <v>32</v>
      </c>
    </row>
    <row r="467" spans="1:10" x14ac:dyDescent="0.2">
      <c r="A467" s="1" t="s">
        <v>861</v>
      </c>
      <c r="B467" s="1" t="s">
        <v>862</v>
      </c>
      <c r="C467" s="1" t="s">
        <v>723</v>
      </c>
      <c r="D467" s="1" t="s">
        <v>12</v>
      </c>
      <c r="E467" s="1">
        <v>2</v>
      </c>
      <c r="F467" s="1">
        <v>210.2</v>
      </c>
      <c r="G467" s="1">
        <v>0</v>
      </c>
      <c r="H467" s="1" t="s">
        <v>36</v>
      </c>
      <c r="I467" s="1" t="s">
        <v>21</v>
      </c>
      <c r="J467" s="1" t="s">
        <v>97</v>
      </c>
    </row>
    <row r="468" spans="1:10" x14ac:dyDescent="0.2">
      <c r="A468" s="1" t="s">
        <v>863</v>
      </c>
      <c r="B468" s="3">
        <v>45736</v>
      </c>
      <c r="C468" s="1" t="s">
        <v>187</v>
      </c>
      <c r="D468" s="1" t="s">
        <v>30</v>
      </c>
      <c r="E468" s="1">
        <v>12</v>
      </c>
      <c r="F468" s="1">
        <v>798.12</v>
      </c>
      <c r="G468" s="1">
        <v>0.1</v>
      </c>
      <c r="H468" s="1" t="s">
        <v>20</v>
      </c>
      <c r="I468" s="1" t="s">
        <v>14</v>
      </c>
      <c r="J468" s="1" t="s">
        <v>82</v>
      </c>
    </row>
    <row r="469" spans="1:10" x14ac:dyDescent="0.2">
      <c r="A469" s="1" t="s">
        <v>864</v>
      </c>
      <c r="B469" s="1" t="s">
        <v>865</v>
      </c>
      <c r="C469" s="1" t="s">
        <v>18</v>
      </c>
      <c r="D469" s="1" t="s">
        <v>158</v>
      </c>
      <c r="E469" s="1">
        <v>6</v>
      </c>
      <c r="F469" s="1">
        <v>1490.92</v>
      </c>
      <c r="G469" s="1">
        <v>0.05</v>
      </c>
      <c r="H469" s="1" t="s">
        <v>36</v>
      </c>
      <c r="I469" s="1" t="s">
        <v>21</v>
      </c>
      <c r="J469" s="1" t="s">
        <v>170</v>
      </c>
    </row>
    <row r="470" spans="1:10" x14ac:dyDescent="0.2">
      <c r="A470" s="1" t="s">
        <v>866</v>
      </c>
      <c r="B470" s="1" t="s">
        <v>867</v>
      </c>
      <c r="C470" s="1" t="s">
        <v>218</v>
      </c>
      <c r="D470" s="1" t="s">
        <v>127</v>
      </c>
      <c r="E470" s="1">
        <v>10</v>
      </c>
      <c r="F470" s="1">
        <v>418.2</v>
      </c>
      <c r="G470" s="1">
        <v>0</v>
      </c>
      <c r="H470" s="1" t="s">
        <v>121</v>
      </c>
      <c r="I470" s="1" t="s">
        <v>31</v>
      </c>
      <c r="J470" s="1" t="s">
        <v>52</v>
      </c>
    </row>
    <row r="471" spans="1:10" x14ac:dyDescent="0.2">
      <c r="A471" s="1" t="s">
        <v>868</v>
      </c>
      <c r="B471" s="1" t="s">
        <v>869</v>
      </c>
      <c r="C471" s="1" t="s">
        <v>165</v>
      </c>
      <c r="D471" s="1" t="s">
        <v>108</v>
      </c>
      <c r="E471" s="1">
        <v>3</v>
      </c>
      <c r="F471" s="1">
        <v>1348.08</v>
      </c>
      <c r="G471" s="1">
        <v>0</v>
      </c>
      <c r="H471" s="1" t="s">
        <v>20</v>
      </c>
      <c r="I471" s="1" t="s">
        <v>483</v>
      </c>
      <c r="J471" s="1" t="s">
        <v>170</v>
      </c>
    </row>
    <row r="472" spans="1:10" x14ac:dyDescent="0.2">
      <c r="A472" s="1" t="s">
        <v>870</v>
      </c>
      <c r="B472" s="3">
        <v>45413</v>
      </c>
      <c r="C472" s="1" t="s">
        <v>567</v>
      </c>
      <c r="D472" s="1" t="s">
        <v>114</v>
      </c>
      <c r="E472" s="1">
        <v>5</v>
      </c>
      <c r="F472" s="1">
        <v>906.25</v>
      </c>
      <c r="G472" s="1">
        <v>0</v>
      </c>
      <c r="H472" s="1" t="s">
        <v>20</v>
      </c>
      <c r="I472" s="1" t="s">
        <v>14</v>
      </c>
      <c r="J472" s="1" t="s">
        <v>93</v>
      </c>
    </row>
    <row r="473" spans="1:10" x14ac:dyDescent="0.2">
      <c r="A473" s="1" t="s">
        <v>871</v>
      </c>
      <c r="B473" s="1" t="s">
        <v>872</v>
      </c>
      <c r="C473" s="1" t="s">
        <v>326</v>
      </c>
      <c r="D473" s="1" t="s">
        <v>118</v>
      </c>
      <c r="E473" s="1">
        <v>10</v>
      </c>
      <c r="F473" s="1">
        <v>347.15</v>
      </c>
      <c r="G473" s="1">
        <v>0</v>
      </c>
      <c r="H473" s="1" t="s">
        <v>115</v>
      </c>
      <c r="I473" s="1" t="s">
        <v>21</v>
      </c>
      <c r="J473" s="1" t="s">
        <v>22</v>
      </c>
    </row>
    <row r="474" spans="1:10" x14ac:dyDescent="0.2">
      <c r="A474" s="1" t="s">
        <v>873</v>
      </c>
      <c r="B474" s="3">
        <v>45452</v>
      </c>
      <c r="C474" s="1" t="s">
        <v>57</v>
      </c>
      <c r="D474" s="1" t="s">
        <v>124</v>
      </c>
      <c r="E474" s="1">
        <v>6</v>
      </c>
      <c r="F474" s="1">
        <v>774.08</v>
      </c>
      <c r="G474" s="1">
        <v>0.2</v>
      </c>
      <c r="H474" s="1" t="s">
        <v>115</v>
      </c>
      <c r="I474" s="1" t="s">
        <v>47</v>
      </c>
      <c r="J474" s="1" t="s">
        <v>48</v>
      </c>
    </row>
    <row r="475" spans="1:10" x14ac:dyDescent="0.2">
      <c r="A475" s="1" t="s">
        <v>874</v>
      </c>
      <c r="B475" s="1" t="s">
        <v>875</v>
      </c>
      <c r="C475" s="1" t="s">
        <v>490</v>
      </c>
      <c r="D475" s="1" t="s">
        <v>537</v>
      </c>
      <c r="E475" s="1">
        <v>2</v>
      </c>
      <c r="F475" s="1">
        <v>940.73</v>
      </c>
      <c r="G475" s="1">
        <v>0</v>
      </c>
      <c r="H475" s="1" t="s">
        <v>13</v>
      </c>
      <c r="I475" s="1" t="s">
        <v>47</v>
      </c>
      <c r="J475" s="1" t="s">
        <v>58</v>
      </c>
    </row>
    <row r="476" spans="1:10" x14ac:dyDescent="0.2">
      <c r="A476" s="1" t="s">
        <v>876</v>
      </c>
      <c r="B476" s="1" t="s">
        <v>877</v>
      </c>
      <c r="C476" s="1" t="s">
        <v>878</v>
      </c>
      <c r="D476" s="1" t="s">
        <v>151</v>
      </c>
      <c r="E476" s="1">
        <v>6</v>
      </c>
      <c r="F476" s="1">
        <v>838.72</v>
      </c>
      <c r="G476" s="1">
        <v>0.15</v>
      </c>
      <c r="H476" s="1" t="s">
        <v>121</v>
      </c>
      <c r="I476" s="1" t="s">
        <v>21</v>
      </c>
      <c r="J476" s="1" t="s">
        <v>22</v>
      </c>
    </row>
    <row r="477" spans="1:10" x14ac:dyDescent="0.2">
      <c r="A477" s="1" t="s">
        <v>879</v>
      </c>
      <c r="B477" s="3">
        <v>45502</v>
      </c>
      <c r="C477" s="1" t="s">
        <v>204</v>
      </c>
      <c r="D477" s="1" t="s">
        <v>213</v>
      </c>
      <c r="E477" s="1">
        <v>2</v>
      </c>
      <c r="F477" s="1">
        <v>1084.72</v>
      </c>
      <c r="G477" s="1">
        <v>0.1</v>
      </c>
      <c r="H477" s="1" t="s">
        <v>27</v>
      </c>
      <c r="I477" s="1" t="s">
        <v>14</v>
      </c>
      <c r="J477" s="1" t="s">
        <v>15</v>
      </c>
    </row>
    <row r="478" spans="1:10" x14ac:dyDescent="0.2">
      <c r="A478" s="1" t="s">
        <v>880</v>
      </c>
      <c r="B478" s="1" t="s">
        <v>881</v>
      </c>
      <c r="C478" s="1" t="s">
        <v>91</v>
      </c>
      <c r="D478" s="1" t="s">
        <v>19</v>
      </c>
      <c r="E478" s="1">
        <v>11</v>
      </c>
      <c r="F478" s="1">
        <v>921.01</v>
      </c>
      <c r="G478" s="1">
        <v>0.2</v>
      </c>
      <c r="H478" s="1" t="s">
        <v>121</v>
      </c>
      <c r="I478" s="1" t="s">
        <v>14</v>
      </c>
      <c r="J478" s="1" t="s">
        <v>82</v>
      </c>
    </row>
    <row r="479" spans="1:10" x14ac:dyDescent="0.2">
      <c r="A479" s="1" t="s">
        <v>882</v>
      </c>
      <c r="B479" s="1" t="s">
        <v>883</v>
      </c>
      <c r="C479" s="1" t="s">
        <v>404</v>
      </c>
      <c r="D479" s="1" t="s">
        <v>30</v>
      </c>
      <c r="E479" s="1">
        <v>11</v>
      </c>
      <c r="F479" s="1">
        <v>798.12</v>
      </c>
      <c r="G479" s="1">
        <v>0</v>
      </c>
      <c r="H479" s="1" t="s">
        <v>115</v>
      </c>
      <c r="I479" s="1" t="s">
        <v>21</v>
      </c>
      <c r="J479" s="1" t="s">
        <v>170</v>
      </c>
    </row>
    <row r="480" spans="1:10" x14ac:dyDescent="0.2">
      <c r="A480" s="1" t="s">
        <v>884</v>
      </c>
      <c r="B480" s="3">
        <v>45683</v>
      </c>
      <c r="C480" s="1" t="s">
        <v>283</v>
      </c>
      <c r="D480" s="1" t="s">
        <v>142</v>
      </c>
      <c r="E480" s="1">
        <v>2</v>
      </c>
      <c r="F480" s="1">
        <v>1118.93</v>
      </c>
      <c r="G480" s="1">
        <v>0.05</v>
      </c>
      <c r="H480" s="1" t="s">
        <v>62</v>
      </c>
      <c r="I480" s="1" t="s">
        <v>21</v>
      </c>
      <c r="J480" s="1" t="s">
        <v>97</v>
      </c>
    </row>
    <row r="481" spans="1:10" x14ac:dyDescent="0.2">
      <c r="A481" s="1" t="s">
        <v>885</v>
      </c>
      <c r="B481" s="1" t="s">
        <v>886</v>
      </c>
      <c r="C481" s="1" t="s">
        <v>165</v>
      </c>
      <c r="D481" s="1" t="s">
        <v>69</v>
      </c>
      <c r="E481" s="1">
        <v>8</v>
      </c>
      <c r="F481" s="1">
        <v>1013.15</v>
      </c>
      <c r="G481" s="1">
        <v>0.15</v>
      </c>
      <c r="H481" s="1" t="s">
        <v>115</v>
      </c>
      <c r="I481" s="1" t="s">
        <v>21</v>
      </c>
      <c r="J481" s="1" t="s">
        <v>170</v>
      </c>
    </row>
    <row r="482" spans="1:10" x14ac:dyDescent="0.2">
      <c r="A482" s="1" t="s">
        <v>887</v>
      </c>
      <c r="B482" s="3">
        <v>45759</v>
      </c>
      <c r="C482" s="1" t="s">
        <v>323</v>
      </c>
      <c r="D482" s="1" t="s">
        <v>51</v>
      </c>
      <c r="E482" s="1">
        <v>12</v>
      </c>
      <c r="F482" s="1">
        <v>1019.72</v>
      </c>
      <c r="G482" s="1">
        <v>0.2</v>
      </c>
      <c r="H482" s="1" t="s">
        <v>20</v>
      </c>
      <c r="I482" s="1" t="s">
        <v>14</v>
      </c>
      <c r="J482" s="1" t="s">
        <v>15</v>
      </c>
    </row>
    <row r="483" spans="1:10" x14ac:dyDescent="0.2">
      <c r="A483" s="1" t="s">
        <v>888</v>
      </c>
      <c r="B483" s="1" t="s">
        <v>486</v>
      </c>
      <c r="C483" s="1" t="s">
        <v>323</v>
      </c>
      <c r="D483" s="1" t="s">
        <v>139</v>
      </c>
      <c r="E483" s="1">
        <v>2</v>
      </c>
      <c r="F483" s="1">
        <v>193.99</v>
      </c>
      <c r="G483" s="1">
        <v>0</v>
      </c>
      <c r="H483" s="1" t="s">
        <v>27</v>
      </c>
      <c r="I483" s="1" t="s">
        <v>14</v>
      </c>
      <c r="J483" s="1" t="s">
        <v>15</v>
      </c>
    </row>
    <row r="484" spans="1:10" x14ac:dyDescent="0.2">
      <c r="A484" s="1" t="s">
        <v>889</v>
      </c>
      <c r="B484" s="3">
        <v>45481</v>
      </c>
      <c r="C484" s="1" t="s">
        <v>519</v>
      </c>
      <c r="D484" s="1" t="s">
        <v>92</v>
      </c>
      <c r="E484" s="1">
        <v>5</v>
      </c>
      <c r="F484" s="1">
        <v>769.69</v>
      </c>
      <c r="G484" s="1">
        <v>0</v>
      </c>
      <c r="H484" s="1" t="s">
        <v>13</v>
      </c>
      <c r="I484" s="1" t="s">
        <v>14</v>
      </c>
      <c r="J484" s="1" t="s">
        <v>15</v>
      </c>
    </row>
    <row r="485" spans="1:10" x14ac:dyDescent="0.2">
      <c r="A485" s="1" t="s">
        <v>890</v>
      </c>
      <c r="B485" s="3">
        <v>45617</v>
      </c>
      <c r="C485" s="1" t="s">
        <v>567</v>
      </c>
      <c r="D485" s="1" t="s">
        <v>96</v>
      </c>
      <c r="E485" s="1">
        <v>11</v>
      </c>
      <c r="F485" s="1">
        <v>425.58</v>
      </c>
      <c r="G485" s="1">
        <v>0.05</v>
      </c>
      <c r="H485" s="1" t="s">
        <v>36</v>
      </c>
      <c r="I485" s="1" t="s">
        <v>300</v>
      </c>
      <c r="J485" s="1" t="s">
        <v>15</v>
      </c>
    </row>
    <row r="486" spans="1:10" x14ac:dyDescent="0.2">
      <c r="A486" s="1" t="s">
        <v>891</v>
      </c>
      <c r="B486" s="3">
        <v>45707</v>
      </c>
      <c r="C486" s="1" t="s">
        <v>240</v>
      </c>
      <c r="D486" s="1" t="s">
        <v>158</v>
      </c>
      <c r="E486" s="1">
        <v>2</v>
      </c>
      <c r="F486" s="1">
        <v>1490.92</v>
      </c>
      <c r="G486" s="1">
        <v>0.1</v>
      </c>
      <c r="H486" s="1" t="s">
        <v>27</v>
      </c>
      <c r="I486" s="1" t="s">
        <v>21</v>
      </c>
      <c r="J486" s="1" t="s">
        <v>170</v>
      </c>
    </row>
    <row r="487" spans="1:10" x14ac:dyDescent="0.2">
      <c r="A487" s="1" t="s">
        <v>892</v>
      </c>
      <c r="B487" s="3">
        <v>45715</v>
      </c>
      <c r="C487" s="1" t="s">
        <v>25</v>
      </c>
      <c r="D487" s="1" t="s">
        <v>537</v>
      </c>
      <c r="E487" s="1">
        <v>9</v>
      </c>
      <c r="F487" s="1">
        <v>940.73</v>
      </c>
      <c r="G487" s="1">
        <v>0.05</v>
      </c>
      <c r="H487" s="1" t="s">
        <v>115</v>
      </c>
      <c r="I487" s="1" t="s">
        <v>14</v>
      </c>
      <c r="J487" s="1" t="s">
        <v>15</v>
      </c>
    </row>
    <row r="488" spans="1:10" x14ac:dyDescent="0.2">
      <c r="A488" s="1" t="s">
        <v>893</v>
      </c>
      <c r="B488" s="1" t="s">
        <v>894</v>
      </c>
      <c r="C488" s="1" t="s">
        <v>283</v>
      </c>
      <c r="D488" s="1" t="s">
        <v>213</v>
      </c>
      <c r="E488" s="1">
        <v>3</v>
      </c>
      <c r="F488" s="1">
        <v>1084.72</v>
      </c>
      <c r="G488" s="1">
        <v>0.2</v>
      </c>
      <c r="H488" s="1" t="s">
        <v>36</v>
      </c>
      <c r="I488" s="1" t="s">
        <v>21</v>
      </c>
      <c r="J488" s="1" t="s">
        <v>170</v>
      </c>
    </row>
    <row r="489" spans="1:10" x14ac:dyDescent="0.2">
      <c r="A489" s="1" t="s">
        <v>895</v>
      </c>
      <c r="B489" s="3">
        <v>45701</v>
      </c>
      <c r="C489" s="1" t="s">
        <v>230</v>
      </c>
      <c r="D489" s="1" t="s">
        <v>41</v>
      </c>
      <c r="E489" s="1">
        <v>5</v>
      </c>
      <c r="F489" s="1">
        <v>944.31</v>
      </c>
      <c r="G489" s="1">
        <v>0</v>
      </c>
      <c r="H489" s="1" t="s">
        <v>13</v>
      </c>
      <c r="I489" s="1" t="s">
        <v>47</v>
      </c>
      <c r="J489" s="1" t="s">
        <v>58</v>
      </c>
    </row>
    <row r="490" spans="1:10" x14ac:dyDescent="0.2">
      <c r="A490" s="1" t="s">
        <v>896</v>
      </c>
      <c r="B490" s="1" t="s">
        <v>239</v>
      </c>
      <c r="C490" s="1" t="s">
        <v>138</v>
      </c>
      <c r="D490" s="1" t="s">
        <v>88</v>
      </c>
      <c r="E490" s="1">
        <v>1</v>
      </c>
      <c r="F490" s="1">
        <v>1018.12</v>
      </c>
      <c r="G490" s="1">
        <v>0.2</v>
      </c>
      <c r="H490" s="1" t="s">
        <v>36</v>
      </c>
      <c r="I490" s="1" t="s">
        <v>21</v>
      </c>
      <c r="J490" s="1" t="s">
        <v>22</v>
      </c>
    </row>
    <row r="491" spans="1:10" x14ac:dyDescent="0.2">
      <c r="A491" s="1" t="s">
        <v>897</v>
      </c>
      <c r="B491" s="3">
        <v>45361</v>
      </c>
      <c r="C491" s="1" t="s">
        <v>261</v>
      </c>
      <c r="D491" s="1" t="s">
        <v>55</v>
      </c>
      <c r="E491" s="1">
        <v>6</v>
      </c>
      <c r="F491" s="1">
        <v>522.34</v>
      </c>
      <c r="G491" s="1">
        <v>0</v>
      </c>
      <c r="H491" s="1" t="s">
        <v>27</v>
      </c>
      <c r="I491" s="1" t="s">
        <v>31</v>
      </c>
      <c r="J491" s="1" t="s">
        <v>43</v>
      </c>
    </row>
    <row r="492" spans="1:10" x14ac:dyDescent="0.2">
      <c r="A492" s="1" t="s">
        <v>898</v>
      </c>
      <c r="B492" s="3">
        <v>45495</v>
      </c>
      <c r="C492" s="1" t="s">
        <v>434</v>
      </c>
      <c r="D492" s="1" t="s">
        <v>139</v>
      </c>
      <c r="E492" s="1">
        <v>7</v>
      </c>
      <c r="F492" s="1">
        <v>193.99</v>
      </c>
      <c r="G492" s="1">
        <v>0</v>
      </c>
      <c r="H492" s="1" t="s">
        <v>115</v>
      </c>
      <c r="I492" s="1" t="s">
        <v>31</v>
      </c>
      <c r="J492" s="1" t="s">
        <v>32</v>
      </c>
    </row>
    <row r="493" spans="1:10" x14ac:dyDescent="0.2">
      <c r="A493" s="1" t="s">
        <v>899</v>
      </c>
      <c r="B493" s="3">
        <v>45751</v>
      </c>
      <c r="C493" s="1" t="s">
        <v>283</v>
      </c>
      <c r="D493" s="1" t="s">
        <v>104</v>
      </c>
      <c r="E493" s="1">
        <v>7</v>
      </c>
      <c r="F493" s="1">
        <v>1363.68</v>
      </c>
      <c r="G493" s="1">
        <v>0</v>
      </c>
      <c r="H493" s="1" t="s">
        <v>36</v>
      </c>
      <c r="I493" s="1" t="s">
        <v>21</v>
      </c>
      <c r="J493" s="1" t="s">
        <v>22</v>
      </c>
    </row>
    <row r="494" spans="1:10" x14ac:dyDescent="0.2">
      <c r="A494" s="1" t="s">
        <v>900</v>
      </c>
      <c r="B494" s="1" t="s">
        <v>901</v>
      </c>
      <c r="C494" s="1" t="s">
        <v>11</v>
      </c>
      <c r="D494" s="1" t="s">
        <v>114</v>
      </c>
      <c r="E494" s="1">
        <v>3</v>
      </c>
      <c r="F494" s="1">
        <v>906.25</v>
      </c>
      <c r="G494" s="1">
        <v>0.1</v>
      </c>
      <c r="H494" s="1" t="s">
        <v>13</v>
      </c>
      <c r="I494" s="1" t="s">
        <v>14</v>
      </c>
      <c r="J494" s="1" t="s">
        <v>15</v>
      </c>
    </row>
    <row r="495" spans="1:10" x14ac:dyDescent="0.2">
      <c r="A495" s="1" t="s">
        <v>902</v>
      </c>
      <c r="B495" s="1" t="s">
        <v>903</v>
      </c>
      <c r="C495" s="1" t="s">
        <v>904</v>
      </c>
      <c r="D495" s="1" t="s">
        <v>35</v>
      </c>
      <c r="E495" s="1">
        <v>9</v>
      </c>
      <c r="F495" s="1">
        <v>709.62</v>
      </c>
      <c r="G495" s="1">
        <v>0.15</v>
      </c>
      <c r="H495" s="1" t="s">
        <v>13</v>
      </c>
      <c r="I495" s="1" t="s">
        <v>21</v>
      </c>
      <c r="J495" s="1" t="s">
        <v>97</v>
      </c>
    </row>
    <row r="496" spans="1:10" x14ac:dyDescent="0.2">
      <c r="A496" s="1" t="s">
        <v>905</v>
      </c>
      <c r="B496" s="1" t="s">
        <v>906</v>
      </c>
      <c r="C496" s="1" t="s">
        <v>60</v>
      </c>
      <c r="D496" s="1" t="s">
        <v>51</v>
      </c>
      <c r="E496" s="1">
        <v>6</v>
      </c>
      <c r="F496" s="1">
        <v>1019.72</v>
      </c>
      <c r="G496" s="1">
        <v>0</v>
      </c>
      <c r="H496" s="1" t="s">
        <v>13</v>
      </c>
      <c r="I496" s="1" t="s">
        <v>42</v>
      </c>
      <c r="J496" s="1" t="s">
        <v>32</v>
      </c>
    </row>
    <row r="497" spans="1:10" x14ac:dyDescent="0.2">
      <c r="A497" s="1" t="s">
        <v>907</v>
      </c>
      <c r="B497" s="1" t="s">
        <v>908</v>
      </c>
      <c r="C497" s="1" t="s">
        <v>478</v>
      </c>
      <c r="D497" s="1" t="s">
        <v>158</v>
      </c>
      <c r="E497" s="1">
        <v>6</v>
      </c>
      <c r="F497" s="1">
        <v>1490.92</v>
      </c>
      <c r="G497" s="1">
        <v>0.2</v>
      </c>
      <c r="H497" s="1" t="s">
        <v>115</v>
      </c>
      <c r="I497" s="1" t="s">
        <v>31</v>
      </c>
      <c r="J497" s="1" t="s">
        <v>43</v>
      </c>
    </row>
    <row r="498" spans="1:10" x14ac:dyDescent="0.2">
      <c r="A498" s="1" t="s">
        <v>909</v>
      </c>
      <c r="B498" s="1" t="s">
        <v>910</v>
      </c>
      <c r="C498" s="1" t="s">
        <v>434</v>
      </c>
      <c r="D498" s="1" t="s">
        <v>329</v>
      </c>
      <c r="E498" s="1">
        <v>1</v>
      </c>
      <c r="F498" s="1">
        <v>1334.92</v>
      </c>
      <c r="G498" s="1">
        <v>0.1</v>
      </c>
      <c r="H498" s="1" t="s">
        <v>62</v>
      </c>
      <c r="I498" s="1" t="s">
        <v>31</v>
      </c>
      <c r="J498" s="1" t="s">
        <v>52</v>
      </c>
    </row>
    <row r="499" spans="1:10" x14ac:dyDescent="0.2">
      <c r="A499" s="1" t="s">
        <v>911</v>
      </c>
      <c r="B499" s="3">
        <v>45550</v>
      </c>
      <c r="C499" s="1" t="s">
        <v>34</v>
      </c>
      <c r="D499" s="1" t="s">
        <v>139</v>
      </c>
      <c r="E499" s="1">
        <v>3</v>
      </c>
      <c r="F499" s="1">
        <v>193.99</v>
      </c>
      <c r="G499" s="1">
        <v>0.1</v>
      </c>
      <c r="H499" s="1" t="s">
        <v>20</v>
      </c>
      <c r="I499" s="1" t="s">
        <v>300</v>
      </c>
      <c r="J499" s="1" t="s">
        <v>93</v>
      </c>
    </row>
    <row r="500" spans="1:10" x14ac:dyDescent="0.2">
      <c r="A500" s="1" t="s">
        <v>912</v>
      </c>
      <c r="B500" s="3">
        <v>45461</v>
      </c>
      <c r="C500" s="1" t="s">
        <v>218</v>
      </c>
      <c r="D500" s="1" t="s">
        <v>139</v>
      </c>
      <c r="E500" s="1">
        <v>12</v>
      </c>
      <c r="F500" s="1">
        <v>193.99</v>
      </c>
      <c r="G500" s="1">
        <v>0</v>
      </c>
      <c r="H500" s="1" t="s">
        <v>62</v>
      </c>
      <c r="I500" s="1" t="s">
        <v>31</v>
      </c>
      <c r="J500" s="1" t="s">
        <v>32</v>
      </c>
    </row>
    <row r="501" spans="1:10" x14ac:dyDescent="0.2">
      <c r="A501" s="1" t="s">
        <v>913</v>
      </c>
      <c r="B501" s="3">
        <v>45614</v>
      </c>
      <c r="C501" s="1" t="s">
        <v>914</v>
      </c>
      <c r="D501" s="1" t="s">
        <v>26</v>
      </c>
      <c r="E501" s="1">
        <v>7</v>
      </c>
      <c r="F501" s="1">
        <v>725.92</v>
      </c>
      <c r="G501" s="1">
        <v>0.2</v>
      </c>
      <c r="H501" s="1" t="s">
        <v>115</v>
      </c>
      <c r="I501" s="1" t="s">
        <v>31</v>
      </c>
      <c r="J501" s="1" t="s">
        <v>32</v>
      </c>
    </row>
    <row r="502" spans="1:10" x14ac:dyDescent="0.2">
      <c r="A502" s="1" t="s">
        <v>915</v>
      </c>
      <c r="B502" s="1" t="s">
        <v>916</v>
      </c>
      <c r="C502" s="1" t="s">
        <v>723</v>
      </c>
      <c r="D502" s="1" t="s">
        <v>73</v>
      </c>
      <c r="E502" s="1">
        <v>2</v>
      </c>
      <c r="F502" s="1">
        <v>954.16</v>
      </c>
      <c r="G502" s="1">
        <v>0</v>
      </c>
      <c r="H502" s="1" t="s">
        <v>62</v>
      </c>
      <c r="I502" s="1" t="s">
        <v>21</v>
      </c>
      <c r="J502" s="1" t="s">
        <v>97</v>
      </c>
    </row>
    <row r="503" spans="1:10" x14ac:dyDescent="0.2">
      <c r="A503" s="1" t="s">
        <v>917</v>
      </c>
      <c r="B503" s="3">
        <v>45712</v>
      </c>
      <c r="C503" s="1" t="s">
        <v>279</v>
      </c>
      <c r="D503" s="1" t="s">
        <v>166</v>
      </c>
      <c r="E503" s="1">
        <v>12</v>
      </c>
      <c r="F503" s="1">
        <v>532.41999999999996</v>
      </c>
      <c r="G503" s="1">
        <v>0</v>
      </c>
      <c r="H503" s="1" t="s">
        <v>115</v>
      </c>
      <c r="I503" s="1" t="s">
        <v>47</v>
      </c>
      <c r="J503" s="1" t="s">
        <v>48</v>
      </c>
    </row>
    <row r="504" spans="1:10" x14ac:dyDescent="0.2">
      <c r="A504" s="1" t="s">
        <v>918</v>
      </c>
      <c r="B504" s="3">
        <v>45332</v>
      </c>
      <c r="C504" s="1" t="s">
        <v>246</v>
      </c>
      <c r="D504" s="1" t="s">
        <v>329</v>
      </c>
      <c r="E504" s="1">
        <v>4</v>
      </c>
      <c r="F504" s="1">
        <v>1334.92</v>
      </c>
      <c r="G504" s="1">
        <v>0</v>
      </c>
      <c r="H504" s="1" t="s">
        <v>27</v>
      </c>
      <c r="I504" s="1" t="s">
        <v>47</v>
      </c>
      <c r="J504" s="1" t="s">
        <v>58</v>
      </c>
    </row>
    <row r="505" spans="1:10" x14ac:dyDescent="0.2">
      <c r="A505" s="1" t="s">
        <v>919</v>
      </c>
      <c r="B505" s="1" t="s">
        <v>920</v>
      </c>
      <c r="C505" s="1" t="s">
        <v>428</v>
      </c>
      <c r="D505" s="1" t="s">
        <v>65</v>
      </c>
      <c r="E505" s="1">
        <v>6</v>
      </c>
      <c r="F505" s="1">
        <v>800.37</v>
      </c>
      <c r="G505" s="1">
        <v>0</v>
      </c>
      <c r="H505" s="1" t="s">
        <v>121</v>
      </c>
      <c r="I505" s="1" t="s">
        <v>14</v>
      </c>
      <c r="J505" s="1" t="s">
        <v>82</v>
      </c>
    </row>
    <row r="506" spans="1:10" x14ac:dyDescent="0.2">
      <c r="A506" s="1" t="s">
        <v>921</v>
      </c>
      <c r="B506" s="3">
        <v>45661</v>
      </c>
      <c r="C506" s="1" t="s">
        <v>57</v>
      </c>
      <c r="D506" s="1" t="s">
        <v>92</v>
      </c>
      <c r="E506" s="1">
        <v>6</v>
      </c>
      <c r="F506" s="1">
        <v>769.69</v>
      </c>
      <c r="G506" s="1">
        <v>0.1</v>
      </c>
      <c r="H506" s="1" t="s">
        <v>36</v>
      </c>
      <c r="I506" s="1" t="s">
        <v>47</v>
      </c>
      <c r="J506" s="1" t="s">
        <v>75</v>
      </c>
    </row>
    <row r="507" spans="1:10" x14ac:dyDescent="0.2">
      <c r="A507" s="1" t="s">
        <v>922</v>
      </c>
      <c r="B507" s="3">
        <v>45520</v>
      </c>
      <c r="C507" s="1" t="s">
        <v>11</v>
      </c>
      <c r="D507" s="1" t="s">
        <v>269</v>
      </c>
      <c r="E507" s="1">
        <v>1</v>
      </c>
      <c r="F507" s="1">
        <v>865.02</v>
      </c>
      <c r="G507" s="1">
        <v>0</v>
      </c>
      <c r="H507" s="1" t="s">
        <v>20</v>
      </c>
      <c r="I507" s="1" t="s">
        <v>14</v>
      </c>
      <c r="J507" s="1" t="s">
        <v>82</v>
      </c>
    </row>
    <row r="508" spans="1:10" x14ac:dyDescent="0.2">
      <c r="A508" s="1" t="s">
        <v>923</v>
      </c>
      <c r="B508" s="1" t="s">
        <v>924</v>
      </c>
      <c r="C508" s="1" t="s">
        <v>321</v>
      </c>
      <c r="D508" s="1" t="s">
        <v>114</v>
      </c>
      <c r="E508" s="1">
        <v>3</v>
      </c>
      <c r="F508" s="1">
        <v>906.25</v>
      </c>
      <c r="G508" s="1">
        <v>0.05</v>
      </c>
      <c r="H508" s="1" t="s">
        <v>20</v>
      </c>
      <c r="I508" s="1" t="s">
        <v>21</v>
      </c>
      <c r="J508" s="1" t="s">
        <v>170</v>
      </c>
    </row>
    <row r="509" spans="1:10" x14ac:dyDescent="0.2">
      <c r="A509" s="1" t="s">
        <v>925</v>
      </c>
      <c r="B509" s="3">
        <v>45365</v>
      </c>
      <c r="C509" s="1" t="s">
        <v>313</v>
      </c>
      <c r="D509" s="1" t="s">
        <v>174</v>
      </c>
      <c r="E509" s="1">
        <v>12</v>
      </c>
      <c r="F509" s="1">
        <v>143.57</v>
      </c>
      <c r="G509" s="1">
        <v>0.15</v>
      </c>
      <c r="H509" s="1" t="s">
        <v>27</v>
      </c>
      <c r="I509" s="1" t="s">
        <v>21</v>
      </c>
      <c r="J509" s="1" t="s">
        <v>22</v>
      </c>
    </row>
    <row r="510" spans="1:10" x14ac:dyDescent="0.2">
      <c r="A510" s="1" t="s">
        <v>926</v>
      </c>
      <c r="B510" s="3">
        <v>45698</v>
      </c>
      <c r="C510" s="1" t="s">
        <v>428</v>
      </c>
      <c r="D510" s="1" t="s">
        <v>192</v>
      </c>
      <c r="E510" s="1">
        <v>5</v>
      </c>
      <c r="F510" s="1">
        <v>1069.8599999999999</v>
      </c>
      <c r="G510" s="1">
        <v>0.2</v>
      </c>
      <c r="H510" s="1" t="s">
        <v>27</v>
      </c>
      <c r="I510" s="1" t="s">
        <v>14</v>
      </c>
      <c r="J510" s="1" t="s">
        <v>93</v>
      </c>
    </row>
    <row r="511" spans="1:10" x14ac:dyDescent="0.2">
      <c r="A511" s="1" t="s">
        <v>927</v>
      </c>
      <c r="B511" s="3">
        <v>45455</v>
      </c>
      <c r="C511" s="1" t="s">
        <v>138</v>
      </c>
      <c r="D511" s="1" t="s">
        <v>12</v>
      </c>
      <c r="E511" s="1">
        <v>2</v>
      </c>
      <c r="F511" s="1">
        <v>210.2</v>
      </c>
      <c r="G511" s="1">
        <v>0</v>
      </c>
      <c r="H511" s="1" t="s">
        <v>20</v>
      </c>
      <c r="I511" s="1" t="s">
        <v>21</v>
      </c>
      <c r="J511" s="1" t="s">
        <v>97</v>
      </c>
    </row>
    <row r="512" spans="1:10" x14ac:dyDescent="0.2">
      <c r="A512" s="1" t="s">
        <v>928</v>
      </c>
      <c r="B512" s="3">
        <v>45413</v>
      </c>
      <c r="C512" s="1" t="s">
        <v>493</v>
      </c>
      <c r="D512" s="1" t="s">
        <v>181</v>
      </c>
      <c r="E512" s="1">
        <v>1</v>
      </c>
      <c r="F512" s="1">
        <v>117.32</v>
      </c>
      <c r="G512" s="1">
        <v>0.2</v>
      </c>
      <c r="H512" s="1" t="s">
        <v>27</v>
      </c>
      <c r="I512" s="1" t="s">
        <v>47</v>
      </c>
      <c r="J512" s="1" t="s">
        <v>58</v>
      </c>
    </row>
    <row r="513" spans="1:10" x14ac:dyDescent="0.2">
      <c r="A513" s="1" t="s">
        <v>929</v>
      </c>
      <c r="B513" s="1" t="s">
        <v>930</v>
      </c>
      <c r="C513" s="1" t="s">
        <v>371</v>
      </c>
      <c r="D513" s="1" t="s">
        <v>88</v>
      </c>
      <c r="E513" s="1">
        <v>6</v>
      </c>
      <c r="F513" s="1">
        <v>1018.12</v>
      </c>
      <c r="G513" s="1">
        <v>0.05</v>
      </c>
      <c r="H513" s="1" t="s">
        <v>13</v>
      </c>
      <c r="I513" s="1" t="s">
        <v>208</v>
      </c>
      <c r="J513" s="1" t="s">
        <v>43</v>
      </c>
    </row>
    <row r="514" spans="1:10" x14ac:dyDescent="0.2">
      <c r="A514" s="1" t="s">
        <v>931</v>
      </c>
      <c r="B514" s="3">
        <v>45683</v>
      </c>
      <c r="C514" s="1" t="s">
        <v>120</v>
      </c>
      <c r="D514" s="1" t="s">
        <v>297</v>
      </c>
      <c r="E514" s="1">
        <v>1</v>
      </c>
      <c r="F514" s="1">
        <v>112.32</v>
      </c>
      <c r="G514" s="1">
        <v>0.15</v>
      </c>
      <c r="H514" s="1" t="s">
        <v>13</v>
      </c>
      <c r="I514" s="1" t="s">
        <v>31</v>
      </c>
      <c r="J514" s="1" t="s">
        <v>32</v>
      </c>
    </row>
    <row r="515" spans="1:10" x14ac:dyDescent="0.2">
      <c r="A515" s="1" t="s">
        <v>932</v>
      </c>
      <c r="B515" s="3">
        <v>45759</v>
      </c>
      <c r="C515" s="1" t="s">
        <v>355</v>
      </c>
      <c r="D515" s="1" t="s">
        <v>85</v>
      </c>
      <c r="E515" s="1">
        <v>6</v>
      </c>
      <c r="F515" s="1">
        <v>979.52</v>
      </c>
      <c r="G515" s="1">
        <v>0.2</v>
      </c>
      <c r="H515" s="1" t="s">
        <v>36</v>
      </c>
      <c r="I515" s="1" t="s">
        <v>14</v>
      </c>
      <c r="J515" s="1" t="s">
        <v>93</v>
      </c>
    </row>
    <row r="516" spans="1:10" x14ac:dyDescent="0.2">
      <c r="A516" s="1" t="s">
        <v>933</v>
      </c>
      <c r="B516" s="3">
        <v>45387</v>
      </c>
      <c r="C516" s="1" t="s">
        <v>351</v>
      </c>
      <c r="D516" s="1" t="s">
        <v>69</v>
      </c>
      <c r="E516" s="1">
        <v>5</v>
      </c>
      <c r="F516" s="1">
        <v>1013.15</v>
      </c>
      <c r="G516" s="1">
        <v>0</v>
      </c>
      <c r="H516" s="1" t="s">
        <v>62</v>
      </c>
      <c r="I516" s="1" t="s">
        <v>14</v>
      </c>
      <c r="J516" s="1" t="s">
        <v>15</v>
      </c>
    </row>
    <row r="517" spans="1:10" x14ac:dyDescent="0.2">
      <c r="A517" s="1" t="s">
        <v>934</v>
      </c>
      <c r="B517" s="3">
        <v>45639</v>
      </c>
      <c r="C517" s="1" t="s">
        <v>321</v>
      </c>
      <c r="D517" s="1" t="s">
        <v>30</v>
      </c>
      <c r="E517" s="1">
        <v>5</v>
      </c>
      <c r="F517" s="1">
        <v>798.12</v>
      </c>
      <c r="G517" s="1">
        <v>0</v>
      </c>
      <c r="H517" s="1" t="s">
        <v>62</v>
      </c>
      <c r="I517" s="1" t="s">
        <v>21</v>
      </c>
      <c r="J517" s="1" t="s">
        <v>170</v>
      </c>
    </row>
    <row r="518" spans="1:10" x14ac:dyDescent="0.2">
      <c r="A518" s="1" t="s">
        <v>935</v>
      </c>
      <c r="B518" s="3">
        <v>45356</v>
      </c>
      <c r="C518" s="1" t="s">
        <v>204</v>
      </c>
      <c r="D518" s="1" t="s">
        <v>19</v>
      </c>
      <c r="E518" s="1">
        <v>3</v>
      </c>
      <c r="F518" s="1">
        <v>921.01</v>
      </c>
      <c r="G518" s="1">
        <v>0</v>
      </c>
      <c r="H518" s="1" t="s">
        <v>13</v>
      </c>
      <c r="I518" s="1" t="s">
        <v>14</v>
      </c>
      <c r="J518" s="1" t="s">
        <v>15</v>
      </c>
    </row>
    <row r="519" spans="1:10" x14ac:dyDescent="0.2">
      <c r="A519" s="1" t="s">
        <v>936</v>
      </c>
      <c r="B519" s="1" t="s">
        <v>937</v>
      </c>
      <c r="C519" s="1" t="s">
        <v>117</v>
      </c>
      <c r="D519" s="1" t="s">
        <v>181</v>
      </c>
      <c r="E519" s="1">
        <v>3</v>
      </c>
      <c r="F519" s="1">
        <v>117.32</v>
      </c>
      <c r="G519" s="1">
        <v>0</v>
      </c>
      <c r="H519" s="1" t="s">
        <v>36</v>
      </c>
      <c r="I519" s="1" t="s">
        <v>47</v>
      </c>
      <c r="J519" s="1" t="s">
        <v>75</v>
      </c>
    </row>
    <row r="520" spans="1:10" x14ac:dyDescent="0.2">
      <c r="A520" s="1" t="s">
        <v>938</v>
      </c>
      <c r="B520" s="3">
        <v>45519</v>
      </c>
      <c r="C520" s="1" t="s">
        <v>285</v>
      </c>
      <c r="D520" s="1" t="s">
        <v>297</v>
      </c>
      <c r="E520" s="1">
        <v>5</v>
      </c>
      <c r="F520" s="1">
        <v>112.32</v>
      </c>
      <c r="G520" s="1">
        <v>0</v>
      </c>
      <c r="H520" s="1" t="s">
        <v>27</v>
      </c>
      <c r="I520" s="1" t="s">
        <v>31</v>
      </c>
      <c r="J520" s="1" t="s">
        <v>52</v>
      </c>
    </row>
    <row r="521" spans="1:10" x14ac:dyDescent="0.2">
      <c r="A521" s="1" t="s">
        <v>939</v>
      </c>
      <c r="B521" s="1" t="s">
        <v>940</v>
      </c>
      <c r="C521" s="1" t="s">
        <v>246</v>
      </c>
      <c r="D521" s="1" t="s">
        <v>413</v>
      </c>
      <c r="E521" s="1">
        <v>8</v>
      </c>
      <c r="F521" s="1">
        <v>689.97</v>
      </c>
      <c r="G521" s="1">
        <v>0.15</v>
      </c>
      <c r="H521" s="1" t="s">
        <v>62</v>
      </c>
      <c r="I521" s="1" t="s">
        <v>47</v>
      </c>
      <c r="J521" s="1" t="s">
        <v>75</v>
      </c>
    </row>
    <row r="522" spans="1:10" x14ac:dyDescent="0.2">
      <c r="A522" s="1" t="s">
        <v>941</v>
      </c>
      <c r="B522" s="3">
        <v>45830</v>
      </c>
      <c r="C522" s="1" t="s">
        <v>317</v>
      </c>
      <c r="D522" s="1" t="s">
        <v>108</v>
      </c>
      <c r="E522" s="1">
        <v>12</v>
      </c>
      <c r="F522" s="1">
        <v>1348.08</v>
      </c>
      <c r="G522" s="1">
        <v>0</v>
      </c>
      <c r="H522" s="1" t="s">
        <v>62</v>
      </c>
      <c r="I522" s="1" t="s">
        <v>31</v>
      </c>
      <c r="J522" s="1" t="s">
        <v>52</v>
      </c>
    </row>
    <row r="523" spans="1:10" x14ac:dyDescent="0.2">
      <c r="A523" s="1" t="s">
        <v>942</v>
      </c>
      <c r="B523" s="1" t="s">
        <v>943</v>
      </c>
      <c r="C523" s="1" t="s">
        <v>263</v>
      </c>
      <c r="D523" s="1" t="s">
        <v>104</v>
      </c>
      <c r="E523" s="1">
        <v>10</v>
      </c>
      <c r="F523" s="1">
        <v>1363.68</v>
      </c>
      <c r="G523" s="1">
        <v>0.1</v>
      </c>
      <c r="H523" s="1" t="s">
        <v>121</v>
      </c>
      <c r="I523" s="1" t="s">
        <v>14</v>
      </c>
      <c r="J523" s="1" t="s">
        <v>15</v>
      </c>
    </row>
    <row r="524" spans="1:10" x14ac:dyDescent="0.2">
      <c r="A524" s="1" t="s">
        <v>944</v>
      </c>
      <c r="B524" s="3">
        <v>45834</v>
      </c>
      <c r="C524" s="1" t="s">
        <v>404</v>
      </c>
      <c r="D524" s="1" t="s">
        <v>46</v>
      </c>
      <c r="E524" s="1">
        <v>3</v>
      </c>
      <c r="F524" s="1">
        <v>1262.55</v>
      </c>
      <c r="G524" s="1">
        <v>0.15</v>
      </c>
      <c r="H524" s="1" t="s">
        <v>27</v>
      </c>
      <c r="I524" s="1" t="s">
        <v>21</v>
      </c>
      <c r="J524" s="1" t="s">
        <v>97</v>
      </c>
    </row>
    <row r="525" spans="1:10" x14ac:dyDescent="0.2">
      <c r="A525" s="1" t="s">
        <v>945</v>
      </c>
      <c r="B525" s="3">
        <v>45410</v>
      </c>
      <c r="C525" s="1" t="s">
        <v>458</v>
      </c>
      <c r="D525" s="1" t="s">
        <v>127</v>
      </c>
      <c r="E525" s="1">
        <v>11</v>
      </c>
      <c r="F525" s="1">
        <v>418.2</v>
      </c>
      <c r="G525" s="1">
        <v>0</v>
      </c>
      <c r="H525" s="1" t="s">
        <v>20</v>
      </c>
      <c r="I525" s="1" t="s">
        <v>31</v>
      </c>
      <c r="J525" s="1" t="s">
        <v>43</v>
      </c>
    </row>
    <row r="526" spans="1:10" x14ac:dyDescent="0.2">
      <c r="A526" s="1" t="s">
        <v>946</v>
      </c>
      <c r="B526" s="3">
        <v>45672</v>
      </c>
      <c r="C526" s="1" t="s">
        <v>557</v>
      </c>
      <c r="D526" s="1" t="s">
        <v>41</v>
      </c>
      <c r="E526" s="1">
        <v>12</v>
      </c>
      <c r="F526" s="1">
        <v>944.31</v>
      </c>
      <c r="G526" s="1">
        <v>0.1</v>
      </c>
      <c r="H526" s="1" t="s">
        <v>36</v>
      </c>
      <c r="I526" s="1" t="s">
        <v>14</v>
      </c>
      <c r="J526" s="1" t="s">
        <v>93</v>
      </c>
    </row>
    <row r="527" spans="1:10" x14ac:dyDescent="0.2">
      <c r="A527" s="1" t="s">
        <v>947</v>
      </c>
      <c r="B527" s="3">
        <v>45595</v>
      </c>
      <c r="C527" s="1" t="s">
        <v>84</v>
      </c>
      <c r="D527" s="1" t="s">
        <v>136</v>
      </c>
      <c r="E527" s="1">
        <v>1</v>
      </c>
      <c r="F527" s="1">
        <v>1700.53</v>
      </c>
      <c r="G527" s="1">
        <v>0.1</v>
      </c>
      <c r="H527" s="1" t="s">
        <v>36</v>
      </c>
      <c r="I527" s="1" t="s">
        <v>31</v>
      </c>
      <c r="J527" s="1" t="s">
        <v>43</v>
      </c>
    </row>
    <row r="528" spans="1:10" x14ac:dyDescent="0.2">
      <c r="A528" s="1" t="s">
        <v>948</v>
      </c>
      <c r="B528" s="3">
        <v>45792</v>
      </c>
      <c r="C528" s="1" t="s">
        <v>77</v>
      </c>
      <c r="D528" s="1" t="s">
        <v>81</v>
      </c>
      <c r="E528" s="1">
        <v>3</v>
      </c>
      <c r="F528" s="1">
        <v>849.05</v>
      </c>
      <c r="G528" s="1">
        <v>0.05</v>
      </c>
      <c r="H528" s="1" t="s">
        <v>121</v>
      </c>
      <c r="I528" s="1" t="s">
        <v>47</v>
      </c>
      <c r="J528" s="1" t="s">
        <v>58</v>
      </c>
    </row>
    <row r="529" spans="1:10" x14ac:dyDescent="0.2">
      <c r="A529" s="1" t="s">
        <v>949</v>
      </c>
      <c r="B529" s="3">
        <v>45512</v>
      </c>
      <c r="C529" s="1" t="s">
        <v>77</v>
      </c>
      <c r="D529" s="1" t="s">
        <v>192</v>
      </c>
      <c r="E529" s="1">
        <v>4</v>
      </c>
      <c r="F529" s="1">
        <v>1069.8599999999999</v>
      </c>
      <c r="G529" s="1">
        <v>0</v>
      </c>
      <c r="H529" s="1" t="s">
        <v>36</v>
      </c>
      <c r="I529" s="1" t="s">
        <v>47</v>
      </c>
      <c r="J529" s="1" t="s">
        <v>58</v>
      </c>
    </row>
    <row r="530" spans="1:10" x14ac:dyDescent="0.2">
      <c r="A530" s="1" t="s">
        <v>950</v>
      </c>
      <c r="B530" s="3">
        <v>45332</v>
      </c>
      <c r="C530" s="1" t="s">
        <v>45</v>
      </c>
      <c r="D530" s="1" t="s">
        <v>181</v>
      </c>
      <c r="E530" s="1">
        <v>1</v>
      </c>
      <c r="F530" s="1">
        <v>117.32</v>
      </c>
      <c r="G530" s="1">
        <v>0.2</v>
      </c>
      <c r="H530" s="1" t="s">
        <v>121</v>
      </c>
      <c r="I530" s="1" t="s">
        <v>47</v>
      </c>
      <c r="J530" s="1" t="s">
        <v>58</v>
      </c>
    </row>
    <row r="531" spans="1:10" x14ac:dyDescent="0.2">
      <c r="A531" s="1" t="s">
        <v>951</v>
      </c>
      <c r="B531" s="3">
        <v>45338</v>
      </c>
      <c r="C531" s="1" t="s">
        <v>783</v>
      </c>
      <c r="D531" s="1" t="s">
        <v>35</v>
      </c>
      <c r="E531" s="1">
        <v>12</v>
      </c>
      <c r="F531" s="1">
        <v>709.62</v>
      </c>
      <c r="G531" s="1">
        <v>0.05</v>
      </c>
      <c r="H531" s="1" t="s">
        <v>13</v>
      </c>
      <c r="I531" s="1" t="s">
        <v>21</v>
      </c>
      <c r="J531" s="1" t="s">
        <v>170</v>
      </c>
    </row>
    <row r="532" spans="1:10" x14ac:dyDescent="0.2">
      <c r="A532" s="1" t="s">
        <v>952</v>
      </c>
      <c r="B532" s="1" t="s">
        <v>953</v>
      </c>
      <c r="C532" s="1" t="s">
        <v>230</v>
      </c>
      <c r="D532" s="1" t="s">
        <v>216</v>
      </c>
      <c r="E532" s="1">
        <v>11</v>
      </c>
      <c r="F532" s="1">
        <v>1169.26</v>
      </c>
      <c r="G532" s="1">
        <v>0.15</v>
      </c>
      <c r="H532" s="1" t="s">
        <v>13</v>
      </c>
      <c r="I532" s="1" t="s">
        <v>47</v>
      </c>
      <c r="J532" s="1" t="s">
        <v>48</v>
      </c>
    </row>
    <row r="533" spans="1:10" x14ac:dyDescent="0.2">
      <c r="A533" s="1" t="s">
        <v>954</v>
      </c>
      <c r="B533" s="3">
        <v>45379</v>
      </c>
      <c r="C533" s="1" t="s">
        <v>204</v>
      </c>
      <c r="D533" s="1" t="s">
        <v>192</v>
      </c>
      <c r="E533" s="1">
        <v>7</v>
      </c>
      <c r="F533" s="1">
        <v>1069.8599999999999</v>
      </c>
      <c r="G533" s="1">
        <v>0</v>
      </c>
      <c r="H533" s="1" t="s">
        <v>121</v>
      </c>
      <c r="I533" s="1" t="s">
        <v>14</v>
      </c>
      <c r="J533" s="1" t="s">
        <v>15</v>
      </c>
    </row>
    <row r="534" spans="1:10" x14ac:dyDescent="0.2">
      <c r="A534" s="1" t="s">
        <v>955</v>
      </c>
      <c r="B534" s="1" t="s">
        <v>956</v>
      </c>
      <c r="C534" s="1" t="s">
        <v>57</v>
      </c>
      <c r="D534" s="1" t="s">
        <v>148</v>
      </c>
      <c r="E534" s="1">
        <v>7</v>
      </c>
      <c r="F534" s="1">
        <v>243.15</v>
      </c>
      <c r="G534" s="1">
        <v>0</v>
      </c>
      <c r="H534" s="1" t="s">
        <v>62</v>
      </c>
      <c r="I534" s="1" t="s">
        <v>47</v>
      </c>
      <c r="J534" s="1" t="s">
        <v>48</v>
      </c>
    </row>
    <row r="535" spans="1:10" x14ac:dyDescent="0.2">
      <c r="A535" s="1" t="s">
        <v>957</v>
      </c>
      <c r="B535" s="1" t="s">
        <v>958</v>
      </c>
      <c r="C535" s="1" t="s">
        <v>353</v>
      </c>
      <c r="D535" s="1" t="s">
        <v>61</v>
      </c>
      <c r="E535" s="1">
        <v>1</v>
      </c>
      <c r="F535" s="1">
        <v>455.77</v>
      </c>
      <c r="G535" s="1">
        <v>0.15</v>
      </c>
      <c r="H535" s="1" t="s">
        <v>27</v>
      </c>
      <c r="I535" s="1" t="s">
        <v>21</v>
      </c>
      <c r="J535" s="1" t="s">
        <v>97</v>
      </c>
    </row>
    <row r="536" spans="1:10" x14ac:dyDescent="0.2">
      <c r="A536" s="1" t="s">
        <v>959</v>
      </c>
      <c r="B536" s="3">
        <v>45339</v>
      </c>
      <c r="C536" s="1" t="s">
        <v>123</v>
      </c>
      <c r="D536" s="1" t="s">
        <v>26</v>
      </c>
      <c r="E536" s="1">
        <v>1</v>
      </c>
      <c r="F536" s="1">
        <v>725.92</v>
      </c>
      <c r="G536" s="1">
        <v>0</v>
      </c>
      <c r="H536" s="1" t="s">
        <v>27</v>
      </c>
      <c r="I536" s="1" t="s">
        <v>31</v>
      </c>
      <c r="J536" s="1" t="s">
        <v>32</v>
      </c>
    </row>
    <row r="537" spans="1:10" x14ac:dyDescent="0.2">
      <c r="A537" s="1" t="s">
        <v>960</v>
      </c>
      <c r="B537" s="3">
        <v>45517</v>
      </c>
      <c r="C537" s="1" t="s">
        <v>371</v>
      </c>
      <c r="D537" s="1" t="s">
        <v>108</v>
      </c>
      <c r="E537" s="1">
        <v>10</v>
      </c>
      <c r="F537" s="1">
        <v>1348.08</v>
      </c>
      <c r="G537" s="1">
        <v>0</v>
      </c>
      <c r="H537" s="1" t="s">
        <v>62</v>
      </c>
      <c r="I537" s="1" t="s">
        <v>31</v>
      </c>
      <c r="J537" s="1" t="s">
        <v>43</v>
      </c>
    </row>
    <row r="538" spans="1:10" x14ac:dyDescent="0.2">
      <c r="A538" s="1" t="s">
        <v>961</v>
      </c>
      <c r="B538" s="3">
        <v>45826</v>
      </c>
      <c r="C538" s="1" t="s">
        <v>240</v>
      </c>
      <c r="D538" s="1" t="s">
        <v>65</v>
      </c>
      <c r="E538" s="1">
        <v>5</v>
      </c>
      <c r="F538" s="1">
        <v>800.37</v>
      </c>
      <c r="G538" s="1">
        <v>0</v>
      </c>
      <c r="H538" s="1" t="s">
        <v>115</v>
      </c>
      <c r="I538" s="1" t="s">
        <v>21</v>
      </c>
      <c r="J538" s="1" t="s">
        <v>170</v>
      </c>
    </row>
    <row r="539" spans="1:10" x14ac:dyDescent="0.2">
      <c r="A539" s="1" t="s">
        <v>962</v>
      </c>
      <c r="B539" s="1" t="s">
        <v>963</v>
      </c>
      <c r="C539" s="1" t="s">
        <v>126</v>
      </c>
      <c r="D539" s="1" t="s">
        <v>417</v>
      </c>
      <c r="E539" s="1">
        <v>12</v>
      </c>
      <c r="F539" s="1">
        <v>1240.1099999999999</v>
      </c>
      <c r="G539" s="1">
        <v>0.15</v>
      </c>
      <c r="H539" s="1" t="s">
        <v>115</v>
      </c>
      <c r="I539" s="1" t="s">
        <v>31</v>
      </c>
      <c r="J539" s="1" t="s">
        <v>52</v>
      </c>
    </row>
    <row r="540" spans="1:10" x14ac:dyDescent="0.2">
      <c r="A540" s="1" t="s">
        <v>964</v>
      </c>
      <c r="B540" s="1" t="s">
        <v>965</v>
      </c>
      <c r="C540" s="1" t="s">
        <v>126</v>
      </c>
      <c r="D540" s="1" t="s">
        <v>537</v>
      </c>
      <c r="E540" s="1">
        <v>7</v>
      </c>
      <c r="F540" s="1">
        <v>940.73</v>
      </c>
      <c r="G540" s="1">
        <v>0.2</v>
      </c>
      <c r="H540" s="1" t="s">
        <v>115</v>
      </c>
      <c r="I540" s="1" t="s">
        <v>42</v>
      </c>
      <c r="J540" s="1" t="s">
        <v>43</v>
      </c>
    </row>
    <row r="541" spans="1:10" x14ac:dyDescent="0.2">
      <c r="A541" s="1" t="s">
        <v>966</v>
      </c>
      <c r="B541" s="1" t="s">
        <v>967</v>
      </c>
      <c r="C541" s="1" t="s">
        <v>351</v>
      </c>
      <c r="D541" s="1" t="s">
        <v>139</v>
      </c>
      <c r="E541" s="1">
        <v>11</v>
      </c>
      <c r="F541" s="1">
        <v>193.99</v>
      </c>
      <c r="G541" s="1">
        <v>0</v>
      </c>
      <c r="H541" s="1" t="s">
        <v>121</v>
      </c>
      <c r="I541" s="1" t="s">
        <v>14</v>
      </c>
      <c r="J541" s="1" t="s">
        <v>15</v>
      </c>
    </row>
    <row r="542" spans="1:10" x14ac:dyDescent="0.2">
      <c r="A542" s="1" t="s">
        <v>968</v>
      </c>
      <c r="B542" s="3">
        <v>45635</v>
      </c>
      <c r="C542" s="1" t="s">
        <v>103</v>
      </c>
      <c r="D542" s="1" t="s">
        <v>144</v>
      </c>
      <c r="E542" s="1">
        <v>6</v>
      </c>
      <c r="F542" s="1">
        <v>1029.82</v>
      </c>
      <c r="G542" s="1">
        <v>0.05</v>
      </c>
      <c r="H542" s="1" t="s">
        <v>20</v>
      </c>
      <c r="I542" s="1" t="s">
        <v>21</v>
      </c>
      <c r="J542" s="1" t="s">
        <v>22</v>
      </c>
    </row>
    <row r="543" spans="1:10" x14ac:dyDescent="0.2">
      <c r="A543" s="1" t="s">
        <v>969</v>
      </c>
      <c r="B543" s="3">
        <v>45333</v>
      </c>
      <c r="C543" s="1" t="s">
        <v>342</v>
      </c>
      <c r="D543" s="1" t="s">
        <v>181</v>
      </c>
      <c r="E543" s="1">
        <v>2</v>
      </c>
      <c r="F543" s="1">
        <v>117.32</v>
      </c>
      <c r="G543" s="1">
        <v>0</v>
      </c>
      <c r="H543" s="1" t="s">
        <v>36</v>
      </c>
      <c r="I543" s="1" t="s">
        <v>21</v>
      </c>
      <c r="J543" s="1" t="s">
        <v>22</v>
      </c>
    </row>
    <row r="544" spans="1:10" x14ac:dyDescent="0.2">
      <c r="A544" s="1" t="s">
        <v>970</v>
      </c>
      <c r="B544" s="1" t="s">
        <v>971</v>
      </c>
      <c r="C544" s="1" t="s">
        <v>546</v>
      </c>
      <c r="D544" s="1" t="s">
        <v>142</v>
      </c>
      <c r="E544" s="1">
        <v>9</v>
      </c>
      <c r="F544" s="1">
        <v>1118.93</v>
      </c>
      <c r="G544" s="1">
        <v>0</v>
      </c>
      <c r="H544" s="1" t="s">
        <v>27</v>
      </c>
      <c r="I544" s="1" t="s">
        <v>21</v>
      </c>
      <c r="J544" s="1" t="s">
        <v>22</v>
      </c>
    </row>
    <row r="545" spans="1:10" x14ac:dyDescent="0.2">
      <c r="A545" s="1" t="s">
        <v>972</v>
      </c>
      <c r="B545" s="3">
        <v>45619</v>
      </c>
      <c r="C545" s="1" t="s">
        <v>198</v>
      </c>
      <c r="D545" s="1" t="s">
        <v>136</v>
      </c>
      <c r="E545" s="1">
        <v>4</v>
      </c>
      <c r="F545" s="1">
        <v>1700.53</v>
      </c>
      <c r="G545" s="1">
        <v>0</v>
      </c>
      <c r="H545" s="1" t="s">
        <v>62</v>
      </c>
      <c r="I545" s="1" t="s">
        <v>47</v>
      </c>
      <c r="J545" s="1" t="s">
        <v>75</v>
      </c>
    </row>
    <row r="546" spans="1:10" x14ac:dyDescent="0.2">
      <c r="A546" s="1" t="s">
        <v>973</v>
      </c>
      <c r="B546" s="3">
        <v>45521</v>
      </c>
      <c r="C546" s="1" t="s">
        <v>570</v>
      </c>
      <c r="D546" s="1" t="s">
        <v>174</v>
      </c>
      <c r="E546" s="1">
        <v>11</v>
      </c>
      <c r="F546" s="1">
        <v>143.57</v>
      </c>
      <c r="G546" s="1">
        <v>0.2</v>
      </c>
      <c r="H546" s="1" t="s">
        <v>27</v>
      </c>
      <c r="I546" s="1" t="s">
        <v>21</v>
      </c>
      <c r="J546" s="1" t="s">
        <v>97</v>
      </c>
    </row>
    <row r="547" spans="1:10" x14ac:dyDescent="0.2">
      <c r="A547" s="1" t="s">
        <v>974</v>
      </c>
      <c r="B547" s="3">
        <v>45484</v>
      </c>
      <c r="C547" s="1" t="s">
        <v>975</v>
      </c>
      <c r="D547" s="1" t="s">
        <v>51</v>
      </c>
      <c r="E547" s="1">
        <v>3</v>
      </c>
      <c r="F547" s="1">
        <v>1019.72</v>
      </c>
      <c r="G547" s="1">
        <v>0.2</v>
      </c>
      <c r="H547" s="1" t="s">
        <v>13</v>
      </c>
      <c r="I547" s="1" t="s">
        <v>21</v>
      </c>
      <c r="J547" s="1" t="s">
        <v>22</v>
      </c>
    </row>
    <row r="548" spans="1:10" x14ac:dyDescent="0.2">
      <c r="A548" s="1" t="s">
        <v>976</v>
      </c>
      <c r="B548" s="3">
        <v>45318</v>
      </c>
      <c r="C548" s="1" t="s">
        <v>11</v>
      </c>
      <c r="D548" s="1" t="s">
        <v>81</v>
      </c>
      <c r="E548" s="1">
        <v>6</v>
      </c>
      <c r="F548" s="1">
        <v>849.05</v>
      </c>
      <c r="G548" s="1">
        <v>0.1</v>
      </c>
      <c r="H548" s="1" t="s">
        <v>27</v>
      </c>
      <c r="I548" s="1" t="s">
        <v>14</v>
      </c>
      <c r="J548" s="1" t="s">
        <v>15</v>
      </c>
    </row>
    <row r="549" spans="1:10" x14ac:dyDescent="0.2">
      <c r="A549" s="1" t="s">
        <v>977</v>
      </c>
      <c r="B549" s="3">
        <v>45790</v>
      </c>
      <c r="C549" s="1" t="s">
        <v>120</v>
      </c>
      <c r="D549" s="1" t="s">
        <v>81</v>
      </c>
      <c r="E549" s="1">
        <v>5</v>
      </c>
      <c r="F549" s="1">
        <v>849.05</v>
      </c>
      <c r="G549" s="1">
        <v>0.15</v>
      </c>
      <c r="H549" s="1" t="s">
        <v>115</v>
      </c>
      <c r="I549" s="1" t="s">
        <v>31</v>
      </c>
      <c r="J549" s="1" t="s">
        <v>43</v>
      </c>
    </row>
    <row r="550" spans="1:10" x14ac:dyDescent="0.2">
      <c r="A550" s="1" t="s">
        <v>978</v>
      </c>
      <c r="B550" s="1" t="s">
        <v>380</v>
      </c>
      <c r="C550" s="1" t="s">
        <v>557</v>
      </c>
      <c r="D550" s="1" t="s">
        <v>12</v>
      </c>
      <c r="E550" s="1">
        <v>8</v>
      </c>
      <c r="F550" s="1">
        <v>210.2</v>
      </c>
      <c r="G550" s="1">
        <v>0.15</v>
      </c>
      <c r="H550" s="1" t="s">
        <v>20</v>
      </c>
      <c r="I550" s="1" t="s">
        <v>14</v>
      </c>
      <c r="J550" s="1" t="s">
        <v>93</v>
      </c>
    </row>
    <row r="551" spans="1:10" x14ac:dyDescent="0.2">
      <c r="A551" s="1" t="s">
        <v>979</v>
      </c>
      <c r="B551" s="3">
        <v>45424</v>
      </c>
      <c r="C551" s="1" t="s">
        <v>351</v>
      </c>
      <c r="D551" s="1" t="s">
        <v>61</v>
      </c>
      <c r="E551" s="1">
        <v>10</v>
      </c>
      <c r="F551" s="1">
        <v>455.77</v>
      </c>
      <c r="G551" s="1">
        <v>0.1</v>
      </c>
      <c r="H551" s="1" t="s">
        <v>27</v>
      </c>
      <c r="I551" s="1" t="s">
        <v>14</v>
      </c>
      <c r="J551" s="1" t="s">
        <v>93</v>
      </c>
    </row>
    <row r="552" spans="1:10" x14ac:dyDescent="0.2">
      <c r="A552" s="1" t="s">
        <v>980</v>
      </c>
      <c r="B552" s="1" t="s">
        <v>981</v>
      </c>
      <c r="C552" s="1" t="s">
        <v>396</v>
      </c>
      <c r="D552" s="1" t="s">
        <v>151</v>
      </c>
      <c r="E552" s="1">
        <v>12</v>
      </c>
      <c r="F552" s="1">
        <v>838.72</v>
      </c>
      <c r="G552" s="1">
        <v>0</v>
      </c>
      <c r="H552" s="1" t="s">
        <v>121</v>
      </c>
      <c r="I552" s="1" t="s">
        <v>14</v>
      </c>
      <c r="J552" s="1" t="s">
        <v>93</v>
      </c>
    </row>
    <row r="553" spans="1:10" x14ac:dyDescent="0.2">
      <c r="A553" s="1" t="s">
        <v>982</v>
      </c>
      <c r="B553" s="1" t="s">
        <v>983</v>
      </c>
      <c r="C553" s="1" t="s">
        <v>191</v>
      </c>
      <c r="D553" s="1" t="s">
        <v>142</v>
      </c>
      <c r="E553" s="1">
        <v>7</v>
      </c>
      <c r="F553" s="1">
        <v>1118.93</v>
      </c>
      <c r="G553" s="1">
        <v>0</v>
      </c>
      <c r="H553" s="1" t="s">
        <v>36</v>
      </c>
      <c r="I553" s="1" t="s">
        <v>47</v>
      </c>
      <c r="J553" s="1" t="s">
        <v>48</v>
      </c>
    </row>
    <row r="554" spans="1:10" x14ac:dyDescent="0.2">
      <c r="A554" s="1" t="s">
        <v>984</v>
      </c>
      <c r="B554" s="3">
        <v>45724</v>
      </c>
      <c r="C554" s="1" t="s">
        <v>616</v>
      </c>
      <c r="D554" s="1" t="s">
        <v>96</v>
      </c>
      <c r="E554" s="1">
        <v>2</v>
      </c>
      <c r="F554" s="1">
        <v>425.58</v>
      </c>
      <c r="G554" s="1">
        <v>0.2</v>
      </c>
      <c r="H554" s="1" t="s">
        <v>36</v>
      </c>
      <c r="I554" s="1" t="s">
        <v>14</v>
      </c>
      <c r="J554" s="1" t="s">
        <v>82</v>
      </c>
    </row>
    <row r="555" spans="1:10" x14ac:dyDescent="0.2">
      <c r="A555" s="1" t="s">
        <v>985</v>
      </c>
      <c r="B555" s="3">
        <v>45405</v>
      </c>
      <c r="C555" s="1" t="s">
        <v>463</v>
      </c>
      <c r="D555" s="1" t="s">
        <v>65</v>
      </c>
      <c r="E555" s="1">
        <v>6</v>
      </c>
      <c r="F555" s="1">
        <v>800.37</v>
      </c>
      <c r="G555" s="1">
        <v>0.1</v>
      </c>
      <c r="H555" s="1" t="s">
        <v>115</v>
      </c>
      <c r="I555" s="1" t="s">
        <v>21</v>
      </c>
      <c r="J555" s="1" t="s">
        <v>97</v>
      </c>
    </row>
    <row r="556" spans="1:10" x14ac:dyDescent="0.2">
      <c r="A556" s="1" t="s">
        <v>986</v>
      </c>
      <c r="B556" s="3">
        <v>45478</v>
      </c>
      <c r="C556" s="1" t="s">
        <v>451</v>
      </c>
      <c r="D556" s="1" t="s">
        <v>92</v>
      </c>
      <c r="E556" s="1">
        <v>10</v>
      </c>
      <c r="F556" s="1">
        <v>769.69</v>
      </c>
      <c r="G556" s="1">
        <v>0.15</v>
      </c>
      <c r="H556" s="1" t="s">
        <v>36</v>
      </c>
      <c r="I556" s="1" t="s">
        <v>31</v>
      </c>
      <c r="J556" s="1" t="s">
        <v>52</v>
      </c>
    </row>
    <row r="557" spans="1:10" x14ac:dyDescent="0.2">
      <c r="A557" s="1" t="s">
        <v>987</v>
      </c>
      <c r="B557" s="1" t="s">
        <v>988</v>
      </c>
      <c r="C557" s="1" t="s">
        <v>975</v>
      </c>
      <c r="D557" s="1" t="s">
        <v>151</v>
      </c>
      <c r="E557" s="1">
        <v>5</v>
      </c>
      <c r="F557" s="1">
        <v>838.72</v>
      </c>
      <c r="G557" s="1">
        <v>0</v>
      </c>
      <c r="H557" s="1" t="s">
        <v>121</v>
      </c>
      <c r="I557" s="1" t="s">
        <v>21</v>
      </c>
      <c r="J557" s="1" t="s">
        <v>97</v>
      </c>
    </row>
    <row r="558" spans="1:10" x14ac:dyDescent="0.2">
      <c r="A558" s="1" t="s">
        <v>989</v>
      </c>
      <c r="B558" s="1" t="s">
        <v>990</v>
      </c>
      <c r="C558" s="1" t="s">
        <v>45</v>
      </c>
      <c r="D558" s="1" t="s">
        <v>136</v>
      </c>
      <c r="E558" s="1">
        <v>4</v>
      </c>
      <c r="F558" s="1">
        <v>1700.53</v>
      </c>
      <c r="G558" s="1">
        <v>0.15</v>
      </c>
      <c r="H558" s="1" t="s">
        <v>62</v>
      </c>
      <c r="I558" s="1" t="s">
        <v>47</v>
      </c>
      <c r="J558" s="1" t="s">
        <v>58</v>
      </c>
    </row>
    <row r="559" spans="1:10" x14ac:dyDescent="0.2">
      <c r="A559" s="1" t="s">
        <v>991</v>
      </c>
      <c r="B559" s="1" t="s">
        <v>992</v>
      </c>
      <c r="C559" s="1" t="s">
        <v>616</v>
      </c>
      <c r="D559" s="1" t="s">
        <v>417</v>
      </c>
      <c r="E559" s="1">
        <v>10</v>
      </c>
      <c r="F559" s="1">
        <v>1240.1099999999999</v>
      </c>
      <c r="G559" s="1">
        <v>0.05</v>
      </c>
      <c r="H559" s="1" t="s">
        <v>121</v>
      </c>
      <c r="I559" s="1" t="s">
        <v>14</v>
      </c>
      <c r="J559" s="1" t="s">
        <v>15</v>
      </c>
    </row>
    <row r="560" spans="1:10" x14ac:dyDescent="0.2">
      <c r="A560" s="1" t="s">
        <v>993</v>
      </c>
      <c r="B560" s="3">
        <v>45750</v>
      </c>
      <c r="C560" s="1" t="s">
        <v>994</v>
      </c>
      <c r="D560" s="1" t="s">
        <v>88</v>
      </c>
      <c r="E560" s="1">
        <v>3</v>
      </c>
      <c r="F560" s="1">
        <v>1018.12</v>
      </c>
      <c r="G560" s="1">
        <v>0</v>
      </c>
      <c r="H560" s="1" t="s">
        <v>27</v>
      </c>
      <c r="I560" s="1" t="s">
        <v>14</v>
      </c>
      <c r="J560" s="1" t="s">
        <v>93</v>
      </c>
    </row>
    <row r="561" spans="1:10" x14ac:dyDescent="0.2">
      <c r="A561" s="1" t="s">
        <v>995</v>
      </c>
      <c r="B561" s="1" t="s">
        <v>996</v>
      </c>
      <c r="C561" s="1" t="s">
        <v>574</v>
      </c>
      <c r="D561" s="1" t="s">
        <v>85</v>
      </c>
      <c r="E561" s="1">
        <v>7</v>
      </c>
      <c r="F561" s="1">
        <v>979.52</v>
      </c>
      <c r="G561" s="1">
        <v>0.1</v>
      </c>
      <c r="H561" s="1" t="s">
        <v>20</v>
      </c>
      <c r="I561" s="1" t="s">
        <v>31</v>
      </c>
      <c r="J561" s="1" t="s">
        <v>43</v>
      </c>
    </row>
    <row r="562" spans="1:10" x14ac:dyDescent="0.2">
      <c r="A562" s="1" t="s">
        <v>997</v>
      </c>
      <c r="B562" s="3">
        <v>45747</v>
      </c>
      <c r="C562" s="1" t="s">
        <v>246</v>
      </c>
      <c r="D562" s="1" t="s">
        <v>142</v>
      </c>
      <c r="E562" s="1">
        <v>5</v>
      </c>
      <c r="F562" s="1">
        <v>1118.93</v>
      </c>
      <c r="G562" s="1">
        <v>0.15</v>
      </c>
      <c r="H562" s="1" t="s">
        <v>115</v>
      </c>
      <c r="I562" s="1" t="s">
        <v>47</v>
      </c>
      <c r="J562" s="1" t="s">
        <v>58</v>
      </c>
    </row>
    <row r="563" spans="1:10" x14ac:dyDescent="0.2">
      <c r="A563" s="1" t="s">
        <v>998</v>
      </c>
      <c r="B563" s="1" t="s">
        <v>999</v>
      </c>
      <c r="C563" s="1" t="s">
        <v>87</v>
      </c>
      <c r="D563" s="1" t="s">
        <v>329</v>
      </c>
      <c r="E563" s="1">
        <v>1</v>
      </c>
      <c r="F563" s="1">
        <v>1334.92</v>
      </c>
      <c r="G563" s="1">
        <v>0</v>
      </c>
      <c r="H563" s="1" t="s">
        <v>20</v>
      </c>
      <c r="I563" s="1" t="s">
        <v>31</v>
      </c>
      <c r="J563" s="1" t="s">
        <v>32</v>
      </c>
    </row>
    <row r="564" spans="1:10" x14ac:dyDescent="0.2">
      <c r="A564" s="1" t="s">
        <v>1000</v>
      </c>
      <c r="B564" s="3">
        <v>45510</v>
      </c>
      <c r="C564" s="1" t="s">
        <v>91</v>
      </c>
      <c r="D564" s="1" t="s">
        <v>19</v>
      </c>
      <c r="E564" s="1">
        <v>7</v>
      </c>
      <c r="F564" s="1">
        <v>921.01</v>
      </c>
      <c r="G564" s="1">
        <v>0</v>
      </c>
      <c r="H564" s="1" t="s">
        <v>27</v>
      </c>
      <c r="I564" s="1" t="s">
        <v>14</v>
      </c>
      <c r="J564" s="1" t="s">
        <v>15</v>
      </c>
    </row>
    <row r="565" spans="1:10" x14ac:dyDescent="0.2">
      <c r="A565" s="1" t="s">
        <v>1001</v>
      </c>
      <c r="B565" s="3">
        <v>45480</v>
      </c>
      <c r="C565" s="1" t="s">
        <v>288</v>
      </c>
      <c r="D565" s="1" t="s">
        <v>192</v>
      </c>
      <c r="E565" s="1">
        <v>11</v>
      </c>
      <c r="F565" s="1">
        <v>1069.8599999999999</v>
      </c>
      <c r="G565" s="1">
        <v>0</v>
      </c>
      <c r="H565" s="1" t="s">
        <v>62</v>
      </c>
      <c r="I565" s="1" t="s">
        <v>21</v>
      </c>
      <c r="J565" s="1" t="s">
        <v>170</v>
      </c>
    </row>
    <row r="566" spans="1:10" x14ac:dyDescent="0.2">
      <c r="A566" s="1" t="s">
        <v>1002</v>
      </c>
      <c r="B566" s="3">
        <v>45640</v>
      </c>
      <c r="C566" s="1" t="s">
        <v>428</v>
      </c>
      <c r="D566" s="1" t="s">
        <v>151</v>
      </c>
      <c r="E566" s="1">
        <v>7</v>
      </c>
      <c r="F566" s="1">
        <v>838.72</v>
      </c>
      <c r="G566" s="1">
        <v>0.05</v>
      </c>
      <c r="H566" s="1" t="s">
        <v>62</v>
      </c>
      <c r="I566" s="1" t="s">
        <v>14</v>
      </c>
      <c r="J566" s="1" t="s">
        <v>82</v>
      </c>
    </row>
    <row r="567" spans="1:10" x14ac:dyDescent="0.2">
      <c r="A567" s="1" t="s">
        <v>1003</v>
      </c>
      <c r="B567" s="1" t="s">
        <v>1004</v>
      </c>
      <c r="C567" s="1" t="s">
        <v>388</v>
      </c>
      <c r="D567" s="1" t="s">
        <v>19</v>
      </c>
      <c r="E567" s="1">
        <v>3</v>
      </c>
      <c r="F567" s="1">
        <v>921.01</v>
      </c>
      <c r="G567" s="1">
        <v>0</v>
      </c>
      <c r="H567" s="1" t="s">
        <v>62</v>
      </c>
      <c r="I567" s="1" t="s">
        <v>31</v>
      </c>
      <c r="J567" s="1" t="s">
        <v>43</v>
      </c>
    </row>
    <row r="568" spans="1:10" x14ac:dyDescent="0.2">
      <c r="A568" s="1" t="s">
        <v>1005</v>
      </c>
      <c r="B568" s="1" t="s">
        <v>1006</v>
      </c>
      <c r="C568" s="1" t="s">
        <v>1007</v>
      </c>
      <c r="D568" s="1" t="s">
        <v>158</v>
      </c>
      <c r="E568" s="1">
        <v>11</v>
      </c>
      <c r="F568" s="1">
        <v>1490.92</v>
      </c>
      <c r="G568" s="1">
        <v>0</v>
      </c>
      <c r="H568" s="1" t="s">
        <v>13</v>
      </c>
      <c r="I568" s="1" t="s">
        <v>21</v>
      </c>
      <c r="J568" s="1" t="s">
        <v>97</v>
      </c>
    </row>
    <row r="569" spans="1:10" x14ac:dyDescent="0.2">
      <c r="A569" s="1" t="s">
        <v>1008</v>
      </c>
      <c r="B569" s="3">
        <v>45824</v>
      </c>
      <c r="C569" s="1" t="s">
        <v>458</v>
      </c>
      <c r="D569" s="1" t="s">
        <v>92</v>
      </c>
      <c r="E569" s="1">
        <v>11</v>
      </c>
      <c r="F569" s="1">
        <v>769.69</v>
      </c>
      <c r="G569" s="1">
        <v>0.1</v>
      </c>
      <c r="H569" s="1" t="s">
        <v>121</v>
      </c>
      <c r="I569" s="1" t="s">
        <v>208</v>
      </c>
      <c r="J569" s="1" t="s">
        <v>32</v>
      </c>
    </row>
    <row r="570" spans="1:10" x14ac:dyDescent="0.2">
      <c r="A570" s="1" t="s">
        <v>1009</v>
      </c>
      <c r="B570" s="3">
        <v>45563</v>
      </c>
      <c r="C570" s="1" t="s">
        <v>40</v>
      </c>
      <c r="D570" s="1" t="s">
        <v>213</v>
      </c>
      <c r="E570" s="1">
        <v>7</v>
      </c>
      <c r="F570" s="1">
        <v>1084.72</v>
      </c>
      <c r="G570" s="1">
        <v>0.15</v>
      </c>
      <c r="H570" s="1" t="s">
        <v>62</v>
      </c>
      <c r="I570" s="1" t="s">
        <v>31</v>
      </c>
      <c r="J570" s="1" t="s">
        <v>43</v>
      </c>
    </row>
    <row r="571" spans="1:10" x14ac:dyDescent="0.2">
      <c r="A571" s="1" t="s">
        <v>1010</v>
      </c>
      <c r="B571" s="3">
        <v>45684</v>
      </c>
      <c r="C571" s="1" t="s">
        <v>478</v>
      </c>
      <c r="D571" s="1" t="s">
        <v>142</v>
      </c>
      <c r="E571" s="1">
        <v>4</v>
      </c>
      <c r="F571" s="1">
        <v>1118.93</v>
      </c>
      <c r="G571" s="1">
        <v>0.1</v>
      </c>
      <c r="H571" s="1" t="s">
        <v>115</v>
      </c>
      <c r="I571" s="1" t="s">
        <v>42</v>
      </c>
      <c r="J571" s="1" t="s">
        <v>43</v>
      </c>
    </row>
    <row r="572" spans="1:10" x14ac:dyDescent="0.2">
      <c r="A572" s="1" t="s">
        <v>1011</v>
      </c>
      <c r="B572" s="3">
        <v>45695</v>
      </c>
      <c r="C572" s="1" t="s">
        <v>210</v>
      </c>
      <c r="D572" s="1" t="s">
        <v>329</v>
      </c>
      <c r="E572" s="1">
        <v>6</v>
      </c>
      <c r="F572" s="1">
        <v>1334.92</v>
      </c>
      <c r="G572" s="1">
        <v>0.1</v>
      </c>
      <c r="H572" s="1" t="s">
        <v>115</v>
      </c>
      <c r="I572" s="1" t="s">
        <v>31</v>
      </c>
      <c r="J572" s="1" t="s">
        <v>32</v>
      </c>
    </row>
    <row r="573" spans="1:10" x14ac:dyDescent="0.2">
      <c r="A573" s="1" t="s">
        <v>1012</v>
      </c>
      <c r="B573" s="3">
        <v>45706</v>
      </c>
      <c r="C573" s="1" t="s">
        <v>126</v>
      </c>
      <c r="D573" s="1" t="s">
        <v>329</v>
      </c>
      <c r="E573" s="1">
        <v>2</v>
      </c>
      <c r="F573" s="1">
        <v>1334.92</v>
      </c>
      <c r="G573" s="1">
        <v>0</v>
      </c>
      <c r="H573" s="1" t="s">
        <v>62</v>
      </c>
      <c r="I573" s="1" t="s">
        <v>31</v>
      </c>
      <c r="J573" s="1" t="s">
        <v>52</v>
      </c>
    </row>
    <row r="574" spans="1:10" x14ac:dyDescent="0.2">
      <c r="A574" s="1" t="s">
        <v>1013</v>
      </c>
      <c r="B574" s="3">
        <v>45647</v>
      </c>
      <c r="C574" s="1" t="s">
        <v>77</v>
      </c>
      <c r="D574" s="1" t="s">
        <v>181</v>
      </c>
      <c r="E574" s="1">
        <v>2</v>
      </c>
      <c r="F574" s="1">
        <v>117.32</v>
      </c>
      <c r="G574" s="1">
        <v>0.2</v>
      </c>
      <c r="H574" s="1" t="s">
        <v>121</v>
      </c>
      <c r="I574" s="1" t="s">
        <v>449</v>
      </c>
      <c r="J574" s="1" t="s">
        <v>58</v>
      </c>
    </row>
    <row r="575" spans="1:10" x14ac:dyDescent="0.2">
      <c r="A575" s="1" t="s">
        <v>1014</v>
      </c>
      <c r="B575" s="3">
        <v>45399</v>
      </c>
      <c r="C575" s="1" t="s">
        <v>306</v>
      </c>
      <c r="D575" s="1" t="s">
        <v>178</v>
      </c>
      <c r="E575" s="1">
        <v>4</v>
      </c>
      <c r="F575" s="1">
        <v>253.46</v>
      </c>
      <c r="G575" s="1">
        <v>0.05</v>
      </c>
      <c r="H575" s="1" t="s">
        <v>27</v>
      </c>
      <c r="I575" s="1" t="s">
        <v>14</v>
      </c>
      <c r="J575" s="1" t="s">
        <v>93</v>
      </c>
    </row>
    <row r="576" spans="1:10" x14ac:dyDescent="0.2">
      <c r="A576" s="1" t="s">
        <v>1015</v>
      </c>
      <c r="B576" s="1" t="s">
        <v>534</v>
      </c>
      <c r="C576" s="1" t="s">
        <v>428</v>
      </c>
      <c r="D576" s="1" t="s">
        <v>162</v>
      </c>
      <c r="E576" s="1">
        <v>2</v>
      </c>
      <c r="F576" s="1">
        <v>209.03</v>
      </c>
      <c r="G576" s="1">
        <v>0.15</v>
      </c>
      <c r="H576" s="1" t="s">
        <v>27</v>
      </c>
      <c r="I576" s="1" t="s">
        <v>14</v>
      </c>
      <c r="J576" s="1" t="s">
        <v>15</v>
      </c>
    </row>
    <row r="577" spans="1:10" x14ac:dyDescent="0.2">
      <c r="A577" s="1" t="s">
        <v>1016</v>
      </c>
      <c r="B577" s="3">
        <v>45564</v>
      </c>
      <c r="C577" s="1" t="s">
        <v>60</v>
      </c>
      <c r="D577" s="1" t="s">
        <v>192</v>
      </c>
      <c r="E577" s="1">
        <v>9</v>
      </c>
      <c r="F577" s="1">
        <v>1069.8599999999999</v>
      </c>
      <c r="G577" s="1">
        <v>0.05</v>
      </c>
      <c r="H577" s="1" t="s">
        <v>36</v>
      </c>
      <c r="I577" s="1" t="s">
        <v>31</v>
      </c>
      <c r="J577" s="1" t="s">
        <v>32</v>
      </c>
    </row>
    <row r="578" spans="1:10" x14ac:dyDescent="0.2">
      <c r="A578" s="1" t="s">
        <v>1017</v>
      </c>
      <c r="B578" s="1" t="s">
        <v>1018</v>
      </c>
      <c r="C578" s="1" t="s">
        <v>240</v>
      </c>
      <c r="D578" s="1" t="s">
        <v>96</v>
      </c>
      <c r="E578" s="1">
        <v>12</v>
      </c>
      <c r="F578" s="1">
        <v>425.58</v>
      </c>
      <c r="G578" s="1">
        <v>0.05</v>
      </c>
      <c r="H578" s="1" t="s">
        <v>62</v>
      </c>
      <c r="I578" s="1" t="s">
        <v>21</v>
      </c>
      <c r="J578" s="1" t="s">
        <v>97</v>
      </c>
    </row>
    <row r="579" spans="1:10" x14ac:dyDescent="0.2">
      <c r="A579" s="1" t="s">
        <v>1019</v>
      </c>
      <c r="B579" s="3">
        <v>45551</v>
      </c>
      <c r="C579" s="1" t="s">
        <v>616</v>
      </c>
      <c r="D579" s="1" t="s">
        <v>151</v>
      </c>
      <c r="E579" s="1">
        <v>6</v>
      </c>
      <c r="F579" s="1">
        <v>838.72</v>
      </c>
      <c r="G579" s="1">
        <v>0</v>
      </c>
      <c r="H579" s="1" t="s">
        <v>20</v>
      </c>
      <c r="I579" s="1" t="s">
        <v>37</v>
      </c>
      <c r="J579" s="1" t="s">
        <v>93</v>
      </c>
    </row>
    <row r="580" spans="1:10" x14ac:dyDescent="0.2">
      <c r="A580" s="1" t="s">
        <v>1020</v>
      </c>
      <c r="B580" s="1" t="s">
        <v>709</v>
      </c>
      <c r="C580" s="1" t="s">
        <v>279</v>
      </c>
      <c r="D580" s="1" t="s">
        <v>69</v>
      </c>
      <c r="E580" s="1">
        <v>1</v>
      </c>
      <c r="F580" s="1">
        <v>1013.15</v>
      </c>
      <c r="G580" s="1">
        <v>0.2</v>
      </c>
      <c r="H580" s="1" t="s">
        <v>20</v>
      </c>
      <c r="I580" s="1" t="s">
        <v>47</v>
      </c>
      <c r="J580" s="1" t="s">
        <v>48</v>
      </c>
    </row>
    <row r="581" spans="1:10" x14ac:dyDescent="0.2">
      <c r="A581" s="1" t="s">
        <v>1021</v>
      </c>
      <c r="B581" s="3">
        <v>45653</v>
      </c>
      <c r="C581" s="1" t="s">
        <v>1022</v>
      </c>
      <c r="D581" s="1" t="s">
        <v>199</v>
      </c>
      <c r="E581" s="1">
        <v>10</v>
      </c>
      <c r="F581" s="1">
        <v>528.79999999999995</v>
      </c>
      <c r="G581" s="1">
        <v>0</v>
      </c>
      <c r="H581" s="1" t="s">
        <v>36</v>
      </c>
      <c r="I581" s="1" t="s">
        <v>14</v>
      </c>
      <c r="J581" s="1" t="s">
        <v>15</v>
      </c>
    </row>
    <row r="582" spans="1:10" x14ac:dyDescent="0.2">
      <c r="A582" s="1" t="s">
        <v>1023</v>
      </c>
      <c r="B582" s="1" t="s">
        <v>544</v>
      </c>
      <c r="C582" s="1" t="s">
        <v>644</v>
      </c>
      <c r="D582" s="1" t="s">
        <v>12</v>
      </c>
      <c r="E582" s="1">
        <v>10</v>
      </c>
      <c r="F582" s="1">
        <v>210.2</v>
      </c>
      <c r="G582" s="1">
        <v>0.2</v>
      </c>
      <c r="H582" s="1" t="s">
        <v>20</v>
      </c>
      <c r="I582" s="1" t="s">
        <v>14</v>
      </c>
      <c r="J582" s="1" t="s">
        <v>15</v>
      </c>
    </row>
    <row r="583" spans="1:10" x14ac:dyDescent="0.2">
      <c r="A583" s="1" t="s">
        <v>1024</v>
      </c>
      <c r="B583" s="1" t="s">
        <v>1025</v>
      </c>
      <c r="C583" s="1" t="s">
        <v>589</v>
      </c>
      <c r="D583" s="1" t="s">
        <v>81</v>
      </c>
      <c r="E583" s="1">
        <v>6</v>
      </c>
      <c r="F583" s="1">
        <v>849.05</v>
      </c>
      <c r="G583" s="1">
        <v>0</v>
      </c>
      <c r="H583" s="1" t="s">
        <v>20</v>
      </c>
      <c r="I583" s="1" t="s">
        <v>21</v>
      </c>
      <c r="J583" s="1" t="s">
        <v>97</v>
      </c>
    </row>
    <row r="584" spans="1:10" x14ac:dyDescent="0.2">
      <c r="A584" s="1" t="s">
        <v>1026</v>
      </c>
      <c r="B584" s="3">
        <v>45789</v>
      </c>
      <c r="C584" s="1" t="s">
        <v>451</v>
      </c>
      <c r="D584" s="1" t="s">
        <v>104</v>
      </c>
      <c r="E584" s="1">
        <v>7</v>
      </c>
      <c r="F584" s="1">
        <v>1363.68</v>
      </c>
      <c r="G584" s="1">
        <v>0.1</v>
      </c>
      <c r="H584" s="1" t="s">
        <v>27</v>
      </c>
      <c r="I584" s="1" t="s">
        <v>31</v>
      </c>
      <c r="J584" s="1" t="s">
        <v>52</v>
      </c>
    </row>
    <row r="585" spans="1:10" x14ac:dyDescent="0.2">
      <c r="A585" s="1" t="s">
        <v>1027</v>
      </c>
      <c r="B585" s="3">
        <v>45624</v>
      </c>
      <c r="C585" s="1" t="s">
        <v>451</v>
      </c>
      <c r="D585" s="1" t="s">
        <v>144</v>
      </c>
      <c r="E585" s="1">
        <v>11</v>
      </c>
      <c r="F585" s="1">
        <v>1029.82</v>
      </c>
      <c r="G585" s="1">
        <v>0</v>
      </c>
      <c r="H585" s="1" t="s">
        <v>121</v>
      </c>
      <c r="I585" s="1" t="s">
        <v>31</v>
      </c>
      <c r="J585" s="1" t="s">
        <v>43</v>
      </c>
    </row>
    <row r="586" spans="1:10" x14ac:dyDescent="0.2">
      <c r="A586" s="1" t="s">
        <v>1028</v>
      </c>
      <c r="B586" s="1" t="s">
        <v>1029</v>
      </c>
      <c r="C586" s="1" t="s">
        <v>567</v>
      </c>
      <c r="D586" s="1" t="s">
        <v>65</v>
      </c>
      <c r="E586" s="1">
        <v>5</v>
      </c>
      <c r="F586" s="1">
        <v>800.37</v>
      </c>
      <c r="G586" s="1">
        <v>0</v>
      </c>
      <c r="H586" s="1" t="s">
        <v>115</v>
      </c>
      <c r="I586" s="1" t="s">
        <v>14</v>
      </c>
      <c r="J586" s="1" t="s">
        <v>82</v>
      </c>
    </row>
    <row r="587" spans="1:10" x14ac:dyDescent="0.2">
      <c r="A587" s="1" t="s">
        <v>1030</v>
      </c>
      <c r="B587" s="3">
        <v>45472</v>
      </c>
      <c r="C587" s="1" t="s">
        <v>283</v>
      </c>
      <c r="D587" s="1" t="s">
        <v>55</v>
      </c>
      <c r="E587" s="1">
        <v>12</v>
      </c>
      <c r="F587" s="1">
        <v>522.34</v>
      </c>
      <c r="G587" s="1">
        <v>0</v>
      </c>
      <c r="H587" s="1" t="s">
        <v>62</v>
      </c>
      <c r="I587" s="1" t="s">
        <v>21</v>
      </c>
      <c r="J587" s="1" t="s">
        <v>97</v>
      </c>
    </row>
    <row r="588" spans="1:10" x14ac:dyDescent="0.2">
      <c r="A588" s="1" t="s">
        <v>1031</v>
      </c>
      <c r="B588" s="3">
        <v>45688</v>
      </c>
      <c r="C588" s="1" t="s">
        <v>84</v>
      </c>
      <c r="D588" s="1" t="s">
        <v>139</v>
      </c>
      <c r="E588" s="1">
        <v>7</v>
      </c>
      <c r="F588" s="1">
        <v>193.99</v>
      </c>
      <c r="G588" s="1">
        <v>0.1</v>
      </c>
      <c r="H588" s="1" t="s">
        <v>20</v>
      </c>
      <c r="I588" s="1" t="s">
        <v>31</v>
      </c>
      <c r="J588" s="1" t="s">
        <v>52</v>
      </c>
    </row>
    <row r="589" spans="1:10" x14ac:dyDescent="0.2">
      <c r="A589" s="1" t="s">
        <v>1032</v>
      </c>
      <c r="B589" s="1" t="s">
        <v>1033</v>
      </c>
      <c r="C589" s="1" t="s">
        <v>126</v>
      </c>
      <c r="D589" s="1" t="s">
        <v>162</v>
      </c>
      <c r="E589" s="1">
        <v>11</v>
      </c>
      <c r="F589" s="1">
        <v>209.03</v>
      </c>
      <c r="G589" s="1">
        <v>0.15</v>
      </c>
      <c r="H589" s="1" t="s">
        <v>13</v>
      </c>
      <c r="I589" s="1" t="s">
        <v>31</v>
      </c>
      <c r="J589" s="1" t="s">
        <v>52</v>
      </c>
    </row>
    <row r="590" spans="1:10" x14ac:dyDescent="0.2">
      <c r="A590" s="1" t="s">
        <v>1034</v>
      </c>
      <c r="B590" s="3">
        <v>45688</v>
      </c>
      <c r="C590" s="1" t="s">
        <v>493</v>
      </c>
      <c r="D590" s="1" t="s">
        <v>139</v>
      </c>
      <c r="E590" s="1">
        <v>11</v>
      </c>
      <c r="F590" s="1">
        <v>193.99</v>
      </c>
      <c r="G590" s="1">
        <v>0.2</v>
      </c>
      <c r="H590" s="1" t="s">
        <v>13</v>
      </c>
      <c r="I590" s="1" t="s">
        <v>47</v>
      </c>
      <c r="J590" s="1" t="s">
        <v>75</v>
      </c>
    </row>
    <row r="591" spans="1:10" x14ac:dyDescent="0.2">
      <c r="A591" s="1" t="s">
        <v>1035</v>
      </c>
      <c r="B591" s="3">
        <v>45412</v>
      </c>
      <c r="C591" s="1" t="s">
        <v>353</v>
      </c>
      <c r="D591" s="1" t="s">
        <v>174</v>
      </c>
      <c r="E591" s="1">
        <v>12</v>
      </c>
      <c r="F591" s="1">
        <v>143.57</v>
      </c>
      <c r="G591" s="1">
        <v>0.15</v>
      </c>
      <c r="H591" s="1" t="s">
        <v>36</v>
      </c>
      <c r="I591" s="1" t="s">
        <v>21</v>
      </c>
      <c r="J591" s="1" t="s">
        <v>170</v>
      </c>
    </row>
    <row r="592" spans="1:10" x14ac:dyDescent="0.2">
      <c r="A592" s="1" t="s">
        <v>1036</v>
      </c>
      <c r="B592" s="1" t="s">
        <v>1037</v>
      </c>
      <c r="C592" s="1" t="s">
        <v>310</v>
      </c>
      <c r="D592" s="1" t="s">
        <v>231</v>
      </c>
      <c r="E592" s="1">
        <v>8</v>
      </c>
      <c r="F592" s="1">
        <v>49.68</v>
      </c>
      <c r="G592" s="1">
        <v>0.15</v>
      </c>
      <c r="H592" s="1" t="s">
        <v>115</v>
      </c>
      <c r="I592" s="1" t="s">
        <v>14</v>
      </c>
      <c r="J592" s="1" t="s">
        <v>93</v>
      </c>
    </row>
    <row r="593" spans="1:10" x14ac:dyDescent="0.2">
      <c r="A593" s="1" t="s">
        <v>1038</v>
      </c>
      <c r="B593" s="1" t="s">
        <v>1039</v>
      </c>
      <c r="C593" s="1" t="s">
        <v>177</v>
      </c>
      <c r="D593" s="1" t="s">
        <v>195</v>
      </c>
      <c r="E593" s="1">
        <v>2</v>
      </c>
      <c r="F593" s="1">
        <v>661.25</v>
      </c>
      <c r="G593" s="1">
        <v>0</v>
      </c>
      <c r="H593" s="1" t="s">
        <v>20</v>
      </c>
      <c r="I593" s="1" t="s">
        <v>14</v>
      </c>
      <c r="J593" s="1" t="s">
        <v>15</v>
      </c>
    </row>
    <row r="594" spans="1:10" x14ac:dyDescent="0.2">
      <c r="A594" s="1" t="s">
        <v>1040</v>
      </c>
      <c r="B594" s="3">
        <v>45331</v>
      </c>
      <c r="C594" s="1" t="s">
        <v>310</v>
      </c>
      <c r="D594" s="1" t="s">
        <v>26</v>
      </c>
      <c r="E594" s="1">
        <v>1</v>
      </c>
      <c r="F594" s="1">
        <v>725.92</v>
      </c>
      <c r="G594" s="1">
        <v>0.05</v>
      </c>
      <c r="H594" s="1" t="s">
        <v>62</v>
      </c>
      <c r="I594" s="1" t="s">
        <v>14</v>
      </c>
      <c r="J594" s="1" t="s">
        <v>82</v>
      </c>
    </row>
    <row r="595" spans="1:10" x14ac:dyDescent="0.2">
      <c r="A595" s="1" t="s">
        <v>1041</v>
      </c>
      <c r="B595" s="3">
        <v>45788</v>
      </c>
      <c r="C595" s="1" t="s">
        <v>451</v>
      </c>
      <c r="D595" s="1" t="s">
        <v>73</v>
      </c>
      <c r="E595" s="1">
        <v>12</v>
      </c>
      <c r="F595" s="1">
        <v>954.16</v>
      </c>
      <c r="G595" s="1">
        <v>0.05</v>
      </c>
      <c r="H595" s="1" t="s">
        <v>27</v>
      </c>
      <c r="I595" s="1" t="s">
        <v>31</v>
      </c>
      <c r="J595" s="1" t="s">
        <v>32</v>
      </c>
    </row>
    <row r="596" spans="1:10" x14ac:dyDescent="0.2">
      <c r="A596" s="1" t="s">
        <v>1042</v>
      </c>
      <c r="B596" s="1" t="s">
        <v>1043</v>
      </c>
      <c r="C596" s="1" t="s">
        <v>126</v>
      </c>
      <c r="D596" s="1" t="s">
        <v>148</v>
      </c>
      <c r="E596" s="1">
        <v>1</v>
      </c>
      <c r="F596" s="1">
        <v>243.15</v>
      </c>
      <c r="G596" s="1">
        <v>0.2</v>
      </c>
      <c r="H596" s="1" t="s">
        <v>62</v>
      </c>
      <c r="I596" s="1" t="s">
        <v>31</v>
      </c>
      <c r="J596" s="1" t="s">
        <v>32</v>
      </c>
    </row>
    <row r="597" spans="1:10" x14ac:dyDescent="0.2">
      <c r="A597" s="1" t="s">
        <v>1044</v>
      </c>
      <c r="B597" s="1" t="s">
        <v>612</v>
      </c>
      <c r="C597" s="1" t="s">
        <v>519</v>
      </c>
      <c r="D597" s="1" t="s">
        <v>148</v>
      </c>
      <c r="E597" s="1">
        <v>10</v>
      </c>
      <c r="F597" s="1">
        <v>243.15</v>
      </c>
      <c r="G597" s="1">
        <v>0</v>
      </c>
      <c r="H597" s="1" t="s">
        <v>13</v>
      </c>
      <c r="I597" s="1" t="s">
        <v>14</v>
      </c>
      <c r="J597" s="1" t="s">
        <v>93</v>
      </c>
    </row>
    <row r="598" spans="1:10" x14ac:dyDescent="0.2">
      <c r="A598" s="1" t="s">
        <v>1045</v>
      </c>
      <c r="B598" s="1" t="s">
        <v>1046</v>
      </c>
      <c r="C598" s="1" t="s">
        <v>147</v>
      </c>
      <c r="D598" s="1" t="s">
        <v>35</v>
      </c>
      <c r="E598" s="1">
        <v>1</v>
      </c>
      <c r="F598" s="1">
        <v>709.62</v>
      </c>
      <c r="G598" s="1">
        <v>0</v>
      </c>
      <c r="H598" s="1" t="s">
        <v>121</v>
      </c>
      <c r="I598" s="1" t="s">
        <v>31</v>
      </c>
      <c r="J598" s="1" t="s">
        <v>52</v>
      </c>
    </row>
    <row r="599" spans="1:10" x14ac:dyDescent="0.2">
      <c r="A599" s="1" t="s">
        <v>1047</v>
      </c>
      <c r="B599" s="3">
        <v>45473</v>
      </c>
      <c r="C599" s="1" t="s">
        <v>123</v>
      </c>
      <c r="D599" s="1" t="s">
        <v>96</v>
      </c>
      <c r="E599" s="1">
        <v>5</v>
      </c>
      <c r="F599" s="1">
        <v>425.58</v>
      </c>
      <c r="G599" s="1">
        <v>0</v>
      </c>
      <c r="H599" s="1" t="s">
        <v>62</v>
      </c>
      <c r="I599" s="1" t="s">
        <v>208</v>
      </c>
      <c r="J599" s="1" t="s">
        <v>32</v>
      </c>
    </row>
    <row r="600" spans="1:10" x14ac:dyDescent="0.2">
      <c r="A600" s="1" t="s">
        <v>1048</v>
      </c>
      <c r="B600" s="3">
        <v>45561</v>
      </c>
      <c r="C600" s="1" t="s">
        <v>113</v>
      </c>
      <c r="D600" s="1" t="s">
        <v>413</v>
      </c>
      <c r="E600" s="1">
        <v>2</v>
      </c>
      <c r="F600" s="1">
        <v>689.97</v>
      </c>
      <c r="G600" s="1">
        <v>0</v>
      </c>
      <c r="H600" s="1" t="s">
        <v>13</v>
      </c>
      <c r="I600" s="1" t="s">
        <v>14</v>
      </c>
      <c r="J600" s="1" t="s">
        <v>82</v>
      </c>
    </row>
    <row r="601" spans="1:10" x14ac:dyDescent="0.2">
      <c r="A601" s="1" t="s">
        <v>1049</v>
      </c>
      <c r="B601" s="3">
        <v>45526</v>
      </c>
      <c r="C601" s="1" t="s">
        <v>210</v>
      </c>
      <c r="D601" s="1" t="s">
        <v>108</v>
      </c>
      <c r="E601" s="1">
        <v>9</v>
      </c>
      <c r="F601" s="1">
        <v>1348.08</v>
      </c>
      <c r="G601" s="1">
        <v>0.1</v>
      </c>
      <c r="H601" s="1" t="s">
        <v>121</v>
      </c>
      <c r="I601" s="1" t="s">
        <v>42</v>
      </c>
      <c r="J601" s="1" t="s">
        <v>43</v>
      </c>
    </row>
    <row r="602" spans="1:10" x14ac:dyDescent="0.2">
      <c r="A602" s="1" t="s">
        <v>1050</v>
      </c>
      <c r="B602" s="1" t="s">
        <v>1051</v>
      </c>
      <c r="C602" s="1" t="s">
        <v>347</v>
      </c>
      <c r="D602" s="1" t="s">
        <v>114</v>
      </c>
      <c r="E602" s="1">
        <v>7</v>
      </c>
      <c r="F602" s="1">
        <v>906.25</v>
      </c>
      <c r="G602" s="1">
        <v>0.15</v>
      </c>
      <c r="H602" s="1" t="s">
        <v>62</v>
      </c>
      <c r="I602" s="1" t="s">
        <v>47</v>
      </c>
      <c r="J602" s="1" t="s">
        <v>48</v>
      </c>
    </row>
    <row r="603" spans="1:10" x14ac:dyDescent="0.2">
      <c r="A603" s="1" t="s">
        <v>1052</v>
      </c>
      <c r="B603" s="1" t="s">
        <v>1053</v>
      </c>
      <c r="C603" s="1" t="s">
        <v>846</v>
      </c>
      <c r="D603" s="1" t="s">
        <v>88</v>
      </c>
      <c r="E603" s="1">
        <v>3</v>
      </c>
      <c r="F603" s="1">
        <v>1018.12</v>
      </c>
      <c r="G603" s="1">
        <v>0</v>
      </c>
      <c r="H603" s="1" t="s">
        <v>27</v>
      </c>
      <c r="I603" s="1" t="s">
        <v>37</v>
      </c>
      <c r="J603" s="1" t="s">
        <v>15</v>
      </c>
    </row>
    <row r="604" spans="1:10" x14ac:dyDescent="0.2">
      <c r="A604" s="1" t="s">
        <v>1054</v>
      </c>
      <c r="B604" s="1" t="s">
        <v>1055</v>
      </c>
      <c r="C604" s="1" t="s">
        <v>303</v>
      </c>
      <c r="D604" s="1" t="s">
        <v>192</v>
      </c>
      <c r="E604" s="1">
        <v>3</v>
      </c>
      <c r="F604" s="1">
        <v>1069.8599999999999</v>
      </c>
      <c r="G604" s="1">
        <v>0</v>
      </c>
      <c r="H604" s="1" t="s">
        <v>62</v>
      </c>
      <c r="I604" s="1" t="s">
        <v>14</v>
      </c>
      <c r="J604" s="1" t="s">
        <v>15</v>
      </c>
    </row>
    <row r="605" spans="1:10" x14ac:dyDescent="0.2">
      <c r="A605" s="1" t="s">
        <v>1056</v>
      </c>
      <c r="B605" s="1" t="s">
        <v>1057</v>
      </c>
      <c r="C605" s="1" t="s">
        <v>419</v>
      </c>
      <c r="D605" s="1" t="s">
        <v>162</v>
      </c>
      <c r="E605" s="1">
        <v>1</v>
      </c>
      <c r="F605" s="1">
        <v>209.03</v>
      </c>
      <c r="G605" s="1">
        <v>0.2</v>
      </c>
      <c r="H605" s="1" t="s">
        <v>36</v>
      </c>
      <c r="I605" s="1" t="s">
        <v>47</v>
      </c>
      <c r="J605" s="1" t="s">
        <v>58</v>
      </c>
    </row>
    <row r="606" spans="1:10" x14ac:dyDescent="0.2">
      <c r="A606" s="1" t="s">
        <v>1058</v>
      </c>
      <c r="B606" s="1" t="s">
        <v>1059</v>
      </c>
      <c r="C606" s="1" t="s">
        <v>404</v>
      </c>
      <c r="D606" s="1" t="s">
        <v>192</v>
      </c>
      <c r="E606" s="1">
        <v>2</v>
      </c>
      <c r="F606" s="1">
        <v>1069.8599999999999</v>
      </c>
      <c r="G606" s="1">
        <v>0.05</v>
      </c>
      <c r="H606" s="1" t="s">
        <v>115</v>
      </c>
      <c r="I606" s="1" t="s">
        <v>21</v>
      </c>
      <c r="J606" s="1" t="s">
        <v>170</v>
      </c>
    </row>
    <row r="607" spans="1:10" x14ac:dyDescent="0.2">
      <c r="A607" s="1" t="s">
        <v>1060</v>
      </c>
      <c r="B607" s="3">
        <v>45510</v>
      </c>
      <c r="C607" s="1" t="s">
        <v>616</v>
      </c>
      <c r="D607" s="1" t="s">
        <v>297</v>
      </c>
      <c r="E607" s="1">
        <v>7</v>
      </c>
      <c r="F607" s="1">
        <v>112.32</v>
      </c>
      <c r="G607" s="1">
        <v>0</v>
      </c>
      <c r="H607" s="1" t="s">
        <v>121</v>
      </c>
      <c r="I607" s="1" t="s">
        <v>14</v>
      </c>
      <c r="J607" s="1" t="s">
        <v>82</v>
      </c>
    </row>
    <row r="608" spans="1:10" x14ac:dyDescent="0.2">
      <c r="A608" s="1" t="s">
        <v>1061</v>
      </c>
      <c r="B608" s="3">
        <v>45498</v>
      </c>
      <c r="C608" s="1" t="s">
        <v>396</v>
      </c>
      <c r="D608" s="1" t="s">
        <v>162</v>
      </c>
      <c r="E608" s="1">
        <v>10</v>
      </c>
      <c r="F608" s="1">
        <v>209.03</v>
      </c>
      <c r="G608" s="1">
        <v>0</v>
      </c>
      <c r="H608" s="1" t="s">
        <v>27</v>
      </c>
      <c r="I608" s="1" t="s">
        <v>14</v>
      </c>
      <c r="J608" s="1" t="s">
        <v>15</v>
      </c>
    </row>
    <row r="609" spans="1:10" x14ac:dyDescent="0.2">
      <c r="A609" s="1" t="s">
        <v>1062</v>
      </c>
      <c r="B609" s="3">
        <v>45386</v>
      </c>
      <c r="C609" s="1" t="s">
        <v>141</v>
      </c>
      <c r="D609" s="1" t="s">
        <v>151</v>
      </c>
      <c r="E609" s="1">
        <v>6</v>
      </c>
      <c r="F609" s="1">
        <v>838.72</v>
      </c>
      <c r="G609" s="1">
        <v>0.1</v>
      </c>
      <c r="H609" s="1" t="s">
        <v>27</v>
      </c>
      <c r="I609" s="1" t="s">
        <v>14</v>
      </c>
      <c r="J609" s="1" t="s">
        <v>82</v>
      </c>
    </row>
    <row r="610" spans="1:10" x14ac:dyDescent="0.2">
      <c r="A610" s="1" t="s">
        <v>1063</v>
      </c>
      <c r="B610" s="3">
        <v>45560</v>
      </c>
      <c r="C610" s="1" t="s">
        <v>448</v>
      </c>
      <c r="D610" s="1" t="s">
        <v>41</v>
      </c>
      <c r="E610" s="1">
        <v>8</v>
      </c>
      <c r="F610" s="1">
        <v>944.31</v>
      </c>
      <c r="G610" s="1">
        <v>0.05</v>
      </c>
      <c r="H610" s="1" t="s">
        <v>27</v>
      </c>
      <c r="I610" s="1" t="s">
        <v>47</v>
      </c>
      <c r="J610" s="1" t="s">
        <v>58</v>
      </c>
    </row>
    <row r="611" spans="1:10" x14ac:dyDescent="0.2">
      <c r="A611" s="1" t="s">
        <v>1064</v>
      </c>
      <c r="B611" s="3">
        <v>45696</v>
      </c>
      <c r="C611" s="1" t="s">
        <v>557</v>
      </c>
      <c r="D611" s="1" t="s">
        <v>35</v>
      </c>
      <c r="E611" s="1">
        <v>7</v>
      </c>
      <c r="F611" s="1">
        <v>709.62</v>
      </c>
      <c r="G611" s="1">
        <v>0</v>
      </c>
      <c r="H611" s="1" t="s">
        <v>121</v>
      </c>
      <c r="I611" s="1" t="s">
        <v>14</v>
      </c>
      <c r="J611" s="1" t="s">
        <v>15</v>
      </c>
    </row>
    <row r="612" spans="1:10" x14ac:dyDescent="0.2">
      <c r="A612" s="1" t="s">
        <v>1065</v>
      </c>
      <c r="B612" s="3">
        <v>45669</v>
      </c>
      <c r="C612" s="1" t="s">
        <v>570</v>
      </c>
      <c r="D612" s="1" t="s">
        <v>155</v>
      </c>
      <c r="E612" s="1">
        <v>7</v>
      </c>
      <c r="F612" s="1">
        <v>1165.56</v>
      </c>
      <c r="G612" s="1">
        <v>0.2</v>
      </c>
      <c r="H612" s="1" t="s">
        <v>20</v>
      </c>
      <c r="I612" s="1" t="s">
        <v>483</v>
      </c>
      <c r="J612" s="1" t="s">
        <v>22</v>
      </c>
    </row>
    <row r="613" spans="1:10" x14ac:dyDescent="0.2">
      <c r="A613" s="1" t="s">
        <v>1066</v>
      </c>
      <c r="B613" s="3">
        <v>45390</v>
      </c>
      <c r="C613" s="1" t="s">
        <v>68</v>
      </c>
      <c r="D613" s="1" t="s">
        <v>174</v>
      </c>
      <c r="E613" s="1">
        <v>5</v>
      </c>
      <c r="F613" s="1">
        <v>143.57</v>
      </c>
      <c r="G613" s="1">
        <v>0.2</v>
      </c>
      <c r="H613" s="1" t="s">
        <v>27</v>
      </c>
      <c r="I613" s="1" t="s">
        <v>47</v>
      </c>
      <c r="J613" s="1" t="s">
        <v>58</v>
      </c>
    </row>
    <row r="614" spans="1:10" x14ac:dyDescent="0.2">
      <c r="A614" s="1" t="s">
        <v>1067</v>
      </c>
      <c r="B614" s="1" t="s">
        <v>1068</v>
      </c>
      <c r="C614" s="1" t="s">
        <v>165</v>
      </c>
      <c r="D614" s="1" t="s">
        <v>231</v>
      </c>
      <c r="E614" s="1">
        <v>10</v>
      </c>
      <c r="F614" s="1">
        <v>49.68</v>
      </c>
      <c r="G614" s="1">
        <v>0.1</v>
      </c>
      <c r="H614" s="1" t="s">
        <v>36</v>
      </c>
      <c r="I614" s="1" t="s">
        <v>21</v>
      </c>
      <c r="J614" s="1" t="s">
        <v>22</v>
      </c>
    </row>
    <row r="615" spans="1:10" x14ac:dyDescent="0.2">
      <c r="A615" s="1" t="s">
        <v>1069</v>
      </c>
      <c r="B615" s="3">
        <v>45384</v>
      </c>
      <c r="C615" s="1" t="s">
        <v>68</v>
      </c>
      <c r="D615" s="1" t="s">
        <v>269</v>
      </c>
      <c r="E615" s="1">
        <v>10</v>
      </c>
      <c r="F615" s="1">
        <v>865.02</v>
      </c>
      <c r="G615" s="1">
        <v>0.1</v>
      </c>
      <c r="H615" s="1" t="s">
        <v>121</v>
      </c>
      <c r="I615" s="1" t="s">
        <v>47</v>
      </c>
      <c r="J615" s="1" t="s">
        <v>48</v>
      </c>
    </row>
    <row r="616" spans="1:10" x14ac:dyDescent="0.2">
      <c r="A616" s="1" t="s">
        <v>1070</v>
      </c>
      <c r="B616" s="1" t="s">
        <v>1071</v>
      </c>
      <c r="C616" s="1" t="s">
        <v>103</v>
      </c>
      <c r="D616" s="1" t="s">
        <v>199</v>
      </c>
      <c r="E616" s="1">
        <v>11</v>
      </c>
      <c r="F616" s="1">
        <v>528.79999999999995</v>
      </c>
      <c r="G616" s="1">
        <v>0.15</v>
      </c>
      <c r="H616" s="1" t="s">
        <v>13</v>
      </c>
      <c r="I616" s="1" t="s">
        <v>21</v>
      </c>
      <c r="J616" s="1" t="s">
        <v>170</v>
      </c>
    </row>
    <row r="617" spans="1:10" x14ac:dyDescent="0.2">
      <c r="A617" s="1" t="s">
        <v>1072</v>
      </c>
      <c r="B617" s="3">
        <v>45508</v>
      </c>
      <c r="C617" s="1" t="s">
        <v>135</v>
      </c>
      <c r="D617" s="1" t="s">
        <v>297</v>
      </c>
      <c r="E617" s="1">
        <v>1</v>
      </c>
      <c r="F617" s="1">
        <v>112.32</v>
      </c>
      <c r="G617" s="1">
        <v>0.1</v>
      </c>
      <c r="H617" s="1" t="s">
        <v>36</v>
      </c>
      <c r="I617" s="1" t="s">
        <v>47</v>
      </c>
      <c r="J617" s="1" t="s">
        <v>75</v>
      </c>
    </row>
    <row r="618" spans="1:10" x14ac:dyDescent="0.2">
      <c r="A618" s="1" t="s">
        <v>1073</v>
      </c>
      <c r="B618" s="1" t="s">
        <v>578</v>
      </c>
      <c r="C618" s="1" t="s">
        <v>519</v>
      </c>
      <c r="D618" s="1" t="s">
        <v>114</v>
      </c>
      <c r="E618" s="1">
        <v>12</v>
      </c>
      <c r="F618" s="1">
        <v>906.25</v>
      </c>
      <c r="G618" s="1">
        <v>0.05</v>
      </c>
      <c r="H618" s="1" t="s">
        <v>36</v>
      </c>
      <c r="I618" s="1" t="s">
        <v>300</v>
      </c>
      <c r="J618" s="1" t="s">
        <v>93</v>
      </c>
    </row>
    <row r="619" spans="1:10" x14ac:dyDescent="0.2">
      <c r="A619" s="1" t="s">
        <v>1074</v>
      </c>
      <c r="B619" s="3">
        <v>45305</v>
      </c>
      <c r="C619" s="1" t="s">
        <v>388</v>
      </c>
      <c r="D619" s="1" t="s">
        <v>166</v>
      </c>
      <c r="E619" s="1">
        <v>5</v>
      </c>
      <c r="F619" s="1">
        <v>532.41999999999996</v>
      </c>
      <c r="G619" s="1">
        <v>0</v>
      </c>
      <c r="H619" s="1" t="s">
        <v>121</v>
      </c>
      <c r="I619" s="1" t="s">
        <v>31</v>
      </c>
      <c r="J619" s="1" t="s">
        <v>52</v>
      </c>
    </row>
    <row r="620" spans="1:10" x14ac:dyDescent="0.2">
      <c r="A620" s="1" t="s">
        <v>1075</v>
      </c>
      <c r="B620" s="3">
        <v>45466</v>
      </c>
      <c r="C620" s="1" t="s">
        <v>254</v>
      </c>
      <c r="D620" s="1" t="s">
        <v>144</v>
      </c>
      <c r="E620" s="1">
        <v>1</v>
      </c>
      <c r="F620" s="1">
        <v>1029.82</v>
      </c>
      <c r="G620" s="1">
        <v>0.2</v>
      </c>
      <c r="H620" s="1" t="s">
        <v>20</v>
      </c>
      <c r="I620" s="1" t="s">
        <v>21</v>
      </c>
      <c r="J620" s="1" t="s">
        <v>97</v>
      </c>
    </row>
    <row r="621" spans="1:10" x14ac:dyDescent="0.2">
      <c r="A621" s="1" t="s">
        <v>1076</v>
      </c>
      <c r="B621" s="3">
        <v>45403</v>
      </c>
      <c r="C621" s="1" t="s">
        <v>138</v>
      </c>
      <c r="D621" s="1" t="s">
        <v>162</v>
      </c>
      <c r="E621" s="1">
        <v>1</v>
      </c>
      <c r="F621" s="1">
        <v>209.03</v>
      </c>
      <c r="G621" s="1">
        <v>0</v>
      </c>
      <c r="H621" s="1" t="s">
        <v>121</v>
      </c>
      <c r="I621" s="1" t="s">
        <v>21</v>
      </c>
      <c r="J621" s="1" t="s">
        <v>170</v>
      </c>
    </row>
    <row r="622" spans="1:10" x14ac:dyDescent="0.2">
      <c r="A622" s="1" t="s">
        <v>1077</v>
      </c>
      <c r="B622" s="3">
        <v>45507</v>
      </c>
      <c r="C622" s="1" t="s">
        <v>141</v>
      </c>
      <c r="D622" s="1" t="s">
        <v>174</v>
      </c>
      <c r="E622" s="1">
        <v>9</v>
      </c>
      <c r="F622" s="1">
        <v>143.57</v>
      </c>
      <c r="G622" s="1">
        <v>0.15</v>
      </c>
      <c r="H622" s="1" t="s">
        <v>20</v>
      </c>
      <c r="I622" s="1" t="s">
        <v>14</v>
      </c>
      <c r="J622" s="1" t="s">
        <v>93</v>
      </c>
    </row>
    <row r="623" spans="1:10" x14ac:dyDescent="0.2">
      <c r="A623" s="1" t="s">
        <v>1078</v>
      </c>
      <c r="B623" s="1" t="s">
        <v>1079</v>
      </c>
      <c r="C623" s="1" t="s">
        <v>546</v>
      </c>
      <c r="D623" s="1" t="s">
        <v>41</v>
      </c>
      <c r="E623" s="1">
        <v>6</v>
      </c>
      <c r="F623" s="1">
        <v>944.31</v>
      </c>
      <c r="G623" s="1">
        <v>0.2</v>
      </c>
      <c r="H623" s="1" t="s">
        <v>62</v>
      </c>
      <c r="I623" s="1" t="s">
        <v>21</v>
      </c>
      <c r="J623" s="1" t="s">
        <v>170</v>
      </c>
    </row>
    <row r="624" spans="1:10" x14ac:dyDescent="0.2">
      <c r="A624" s="1" t="s">
        <v>1080</v>
      </c>
      <c r="B624" s="1" t="s">
        <v>1081</v>
      </c>
      <c r="C624" s="1" t="s">
        <v>448</v>
      </c>
      <c r="D624" s="1" t="s">
        <v>78</v>
      </c>
      <c r="E624" s="1">
        <v>2</v>
      </c>
      <c r="F624" s="1">
        <v>782.41</v>
      </c>
      <c r="G624" s="1">
        <v>0.1</v>
      </c>
      <c r="H624" s="1" t="s">
        <v>20</v>
      </c>
      <c r="I624" s="1" t="s">
        <v>47</v>
      </c>
      <c r="J624" s="1" t="s">
        <v>75</v>
      </c>
    </row>
    <row r="625" spans="1:10" x14ac:dyDescent="0.2">
      <c r="A625" s="1" t="s">
        <v>1082</v>
      </c>
      <c r="B625" s="3">
        <v>45558</v>
      </c>
      <c r="C625" s="1" t="s">
        <v>261</v>
      </c>
      <c r="D625" s="1" t="s">
        <v>213</v>
      </c>
      <c r="E625" s="1">
        <v>10</v>
      </c>
      <c r="F625" s="1">
        <v>1084.72</v>
      </c>
      <c r="G625" s="1">
        <v>0.15</v>
      </c>
      <c r="H625" s="1" t="s">
        <v>13</v>
      </c>
      <c r="I625" s="1" t="s">
        <v>31</v>
      </c>
      <c r="J625" s="1" t="s">
        <v>32</v>
      </c>
    </row>
    <row r="626" spans="1:10" x14ac:dyDescent="0.2">
      <c r="A626" s="1" t="s">
        <v>1083</v>
      </c>
      <c r="B626" s="1" t="s">
        <v>1084</v>
      </c>
      <c r="C626" s="1" t="s">
        <v>268</v>
      </c>
      <c r="D626" s="1" t="s">
        <v>216</v>
      </c>
      <c r="E626" s="1">
        <v>11</v>
      </c>
      <c r="F626" s="1">
        <v>1169.26</v>
      </c>
      <c r="G626" s="1">
        <v>0.15</v>
      </c>
      <c r="H626" s="1" t="s">
        <v>36</v>
      </c>
      <c r="I626" s="1" t="s">
        <v>21</v>
      </c>
      <c r="J626" s="1" t="s">
        <v>22</v>
      </c>
    </row>
    <row r="627" spans="1:10" x14ac:dyDescent="0.2">
      <c r="A627" s="1" t="s">
        <v>1085</v>
      </c>
      <c r="B627" s="1" t="s">
        <v>1086</v>
      </c>
      <c r="C627" s="1" t="s">
        <v>240</v>
      </c>
      <c r="D627" s="1" t="s">
        <v>73</v>
      </c>
      <c r="E627" s="1">
        <v>3</v>
      </c>
      <c r="F627" s="1">
        <v>954.16</v>
      </c>
      <c r="G627" s="1">
        <v>0.2</v>
      </c>
      <c r="H627" s="1" t="s">
        <v>121</v>
      </c>
      <c r="I627" s="1" t="s">
        <v>21</v>
      </c>
      <c r="J627" s="1" t="s">
        <v>97</v>
      </c>
    </row>
    <row r="628" spans="1:10" x14ac:dyDescent="0.2">
      <c r="A628" s="1" t="s">
        <v>1087</v>
      </c>
      <c r="B628" s="3">
        <v>45706</v>
      </c>
      <c r="C628" s="1" t="s">
        <v>54</v>
      </c>
      <c r="D628" s="1" t="s">
        <v>100</v>
      </c>
      <c r="E628" s="1">
        <v>4</v>
      </c>
      <c r="F628" s="1">
        <v>1280.18</v>
      </c>
      <c r="G628" s="1">
        <v>0</v>
      </c>
      <c r="H628" s="1" t="s">
        <v>20</v>
      </c>
      <c r="I628" s="1" t="s">
        <v>21</v>
      </c>
      <c r="J628" s="1" t="s">
        <v>22</v>
      </c>
    </row>
    <row r="629" spans="1:10" x14ac:dyDescent="0.2">
      <c r="A629" s="1" t="s">
        <v>1088</v>
      </c>
      <c r="B629" s="1" t="s">
        <v>718</v>
      </c>
      <c r="C629" s="1" t="s">
        <v>336</v>
      </c>
      <c r="D629" s="1" t="s">
        <v>136</v>
      </c>
      <c r="E629" s="1">
        <v>9</v>
      </c>
      <c r="F629" s="1">
        <v>1700.53</v>
      </c>
      <c r="G629" s="1">
        <v>0.15</v>
      </c>
      <c r="H629" s="1" t="s">
        <v>20</v>
      </c>
      <c r="I629" s="1" t="s">
        <v>21</v>
      </c>
      <c r="J629" s="1" t="s">
        <v>97</v>
      </c>
    </row>
    <row r="630" spans="1:10" x14ac:dyDescent="0.2">
      <c r="A630" s="1" t="s">
        <v>1089</v>
      </c>
      <c r="B630" s="3">
        <v>45498</v>
      </c>
      <c r="C630" s="1" t="s">
        <v>34</v>
      </c>
      <c r="D630" s="1" t="s">
        <v>41</v>
      </c>
      <c r="E630" s="1">
        <v>3</v>
      </c>
      <c r="F630" s="1">
        <v>944.31</v>
      </c>
      <c r="G630" s="1">
        <v>0</v>
      </c>
      <c r="H630" s="1" t="s">
        <v>121</v>
      </c>
      <c r="I630" s="1" t="s">
        <v>14</v>
      </c>
      <c r="J630" s="1" t="s">
        <v>93</v>
      </c>
    </row>
    <row r="631" spans="1:10" x14ac:dyDescent="0.2">
      <c r="A631" s="1" t="s">
        <v>1090</v>
      </c>
      <c r="B631" s="1" t="s">
        <v>1091</v>
      </c>
      <c r="C631" s="1" t="s">
        <v>463</v>
      </c>
      <c r="D631" s="1" t="s">
        <v>192</v>
      </c>
      <c r="E631" s="1">
        <v>9</v>
      </c>
      <c r="F631" s="1">
        <v>1069.8599999999999</v>
      </c>
      <c r="G631" s="1">
        <v>0.2</v>
      </c>
      <c r="H631" s="1" t="s">
        <v>121</v>
      </c>
      <c r="I631" s="1" t="s">
        <v>21</v>
      </c>
      <c r="J631" s="1" t="s">
        <v>170</v>
      </c>
    </row>
    <row r="632" spans="1:10" x14ac:dyDescent="0.2">
      <c r="A632" s="1" t="s">
        <v>1092</v>
      </c>
      <c r="B632" s="1" t="s">
        <v>766</v>
      </c>
      <c r="C632" s="1" t="s">
        <v>281</v>
      </c>
      <c r="D632" s="1" t="s">
        <v>166</v>
      </c>
      <c r="E632" s="1">
        <v>8</v>
      </c>
      <c r="F632" s="1">
        <v>532.41999999999996</v>
      </c>
      <c r="G632" s="1">
        <v>0.2</v>
      </c>
      <c r="H632" s="1" t="s">
        <v>36</v>
      </c>
      <c r="I632" s="1" t="s">
        <v>47</v>
      </c>
      <c r="J632" s="1" t="s">
        <v>75</v>
      </c>
    </row>
    <row r="633" spans="1:10" x14ac:dyDescent="0.2">
      <c r="A633" s="1" t="s">
        <v>1093</v>
      </c>
      <c r="B633" s="1" t="s">
        <v>1094</v>
      </c>
      <c r="C633" s="1" t="s">
        <v>169</v>
      </c>
      <c r="D633" s="1" t="s">
        <v>216</v>
      </c>
      <c r="E633" s="1">
        <v>11</v>
      </c>
      <c r="F633" s="1">
        <v>1169.26</v>
      </c>
      <c r="G633" s="1">
        <v>0.15</v>
      </c>
      <c r="H633" s="1" t="s">
        <v>27</v>
      </c>
      <c r="I633" s="1" t="s">
        <v>21</v>
      </c>
      <c r="J633" s="1" t="s">
        <v>170</v>
      </c>
    </row>
    <row r="634" spans="1:10" x14ac:dyDescent="0.2">
      <c r="A634" s="1" t="s">
        <v>1095</v>
      </c>
      <c r="B634" s="3">
        <v>45309</v>
      </c>
      <c r="C634" s="1" t="s">
        <v>177</v>
      </c>
      <c r="D634" s="1" t="s">
        <v>195</v>
      </c>
      <c r="E634" s="1">
        <v>8</v>
      </c>
      <c r="F634" s="1">
        <v>661.25</v>
      </c>
      <c r="G634" s="1">
        <v>0.15</v>
      </c>
      <c r="H634" s="1" t="s">
        <v>115</v>
      </c>
      <c r="I634" s="1" t="s">
        <v>14</v>
      </c>
      <c r="J634" s="1" t="s">
        <v>93</v>
      </c>
    </row>
    <row r="635" spans="1:10" x14ac:dyDescent="0.2">
      <c r="A635" s="1" t="s">
        <v>1096</v>
      </c>
      <c r="B635" s="3">
        <v>45822</v>
      </c>
      <c r="C635" s="1" t="s">
        <v>191</v>
      </c>
      <c r="D635" s="1" t="s">
        <v>96</v>
      </c>
      <c r="E635" s="1">
        <v>12</v>
      </c>
      <c r="F635" s="1">
        <v>425.58</v>
      </c>
      <c r="G635" s="1">
        <v>0</v>
      </c>
      <c r="H635" s="1" t="s">
        <v>36</v>
      </c>
      <c r="I635" s="1" t="s">
        <v>47</v>
      </c>
      <c r="J635" s="1" t="s">
        <v>58</v>
      </c>
    </row>
    <row r="636" spans="1:10" x14ac:dyDescent="0.2">
      <c r="A636" s="1" t="s">
        <v>1097</v>
      </c>
      <c r="B636" s="3">
        <v>45298</v>
      </c>
      <c r="C636" s="1" t="s">
        <v>99</v>
      </c>
      <c r="D636" s="1" t="s">
        <v>55</v>
      </c>
      <c r="E636" s="1">
        <v>6</v>
      </c>
      <c r="F636" s="1">
        <v>522.34</v>
      </c>
      <c r="G636" s="1">
        <v>0</v>
      </c>
      <c r="H636" s="1" t="s">
        <v>121</v>
      </c>
      <c r="I636" s="1" t="s">
        <v>47</v>
      </c>
      <c r="J636" s="1" t="s">
        <v>75</v>
      </c>
    </row>
    <row r="637" spans="1:10" x14ac:dyDescent="0.2">
      <c r="A637" s="1" t="s">
        <v>1098</v>
      </c>
      <c r="B637" s="3">
        <v>45784</v>
      </c>
      <c r="C637" s="1" t="s">
        <v>589</v>
      </c>
      <c r="D637" s="1" t="s">
        <v>142</v>
      </c>
      <c r="E637" s="1">
        <v>12</v>
      </c>
      <c r="F637" s="1">
        <v>1118.93</v>
      </c>
      <c r="G637" s="1">
        <v>0.05</v>
      </c>
      <c r="H637" s="1" t="s">
        <v>13</v>
      </c>
      <c r="I637" s="1" t="s">
        <v>21</v>
      </c>
      <c r="J637" s="1" t="s">
        <v>97</v>
      </c>
    </row>
    <row r="638" spans="1:10" x14ac:dyDescent="0.2">
      <c r="A638" s="1" t="s">
        <v>1099</v>
      </c>
      <c r="B638" s="3">
        <v>45596</v>
      </c>
      <c r="C638" s="1" t="s">
        <v>351</v>
      </c>
      <c r="D638" s="1" t="s">
        <v>92</v>
      </c>
      <c r="E638" s="1">
        <v>5</v>
      </c>
      <c r="F638" s="1">
        <v>769.69</v>
      </c>
      <c r="G638" s="1">
        <v>0</v>
      </c>
      <c r="H638" s="1" t="s">
        <v>121</v>
      </c>
      <c r="I638" s="1" t="s">
        <v>14</v>
      </c>
      <c r="J638" s="1" t="s">
        <v>82</v>
      </c>
    </row>
    <row r="639" spans="1:10" x14ac:dyDescent="0.2">
      <c r="A639" s="1" t="s">
        <v>1100</v>
      </c>
      <c r="B639" s="1" t="s">
        <v>848</v>
      </c>
      <c r="C639" s="1" t="s">
        <v>218</v>
      </c>
      <c r="D639" s="1" t="s">
        <v>297</v>
      </c>
      <c r="E639" s="1">
        <v>9</v>
      </c>
      <c r="F639" s="1">
        <v>112.32</v>
      </c>
      <c r="G639" s="1">
        <v>0.05</v>
      </c>
      <c r="H639" s="1" t="s">
        <v>36</v>
      </c>
      <c r="I639" s="1" t="s">
        <v>42</v>
      </c>
      <c r="J639" s="1" t="s">
        <v>32</v>
      </c>
    </row>
    <row r="640" spans="1:10" x14ac:dyDescent="0.2">
      <c r="A640" s="1" t="s">
        <v>1101</v>
      </c>
      <c r="B640" s="1" t="s">
        <v>1102</v>
      </c>
      <c r="C640" s="1" t="s">
        <v>11</v>
      </c>
      <c r="D640" s="1" t="s">
        <v>417</v>
      </c>
      <c r="E640" s="1">
        <v>1</v>
      </c>
      <c r="F640" s="1">
        <v>1240.1099999999999</v>
      </c>
      <c r="G640" s="1">
        <v>0.05</v>
      </c>
      <c r="H640" s="1" t="s">
        <v>13</v>
      </c>
      <c r="I640" s="1" t="s">
        <v>14</v>
      </c>
      <c r="J640" s="1" t="s">
        <v>15</v>
      </c>
    </row>
    <row r="641" spans="1:10" x14ac:dyDescent="0.2">
      <c r="A641" s="1" t="s">
        <v>1103</v>
      </c>
      <c r="B641" s="3">
        <v>45635</v>
      </c>
      <c r="C641" s="1" t="s">
        <v>323</v>
      </c>
      <c r="D641" s="1" t="s">
        <v>124</v>
      </c>
      <c r="E641" s="1">
        <v>12</v>
      </c>
      <c r="F641" s="1">
        <v>774.08</v>
      </c>
      <c r="G641" s="1">
        <v>0</v>
      </c>
      <c r="H641" s="1" t="s">
        <v>27</v>
      </c>
      <c r="I641" s="1" t="s">
        <v>14</v>
      </c>
      <c r="J641" s="1" t="s">
        <v>82</v>
      </c>
    </row>
    <row r="642" spans="1:10" x14ac:dyDescent="0.2">
      <c r="A642" s="1" t="s">
        <v>1104</v>
      </c>
      <c r="B642" s="1" t="s">
        <v>1105</v>
      </c>
      <c r="C642" s="1" t="s">
        <v>254</v>
      </c>
      <c r="D642" s="1" t="s">
        <v>92</v>
      </c>
      <c r="E642" s="1">
        <v>10</v>
      </c>
      <c r="F642" s="1">
        <v>769.69</v>
      </c>
      <c r="G642" s="1">
        <v>0.1</v>
      </c>
      <c r="H642" s="1" t="s">
        <v>36</v>
      </c>
      <c r="I642" s="1" t="s">
        <v>21</v>
      </c>
      <c r="J642" s="1" t="s">
        <v>170</v>
      </c>
    </row>
    <row r="643" spans="1:10" x14ac:dyDescent="0.2">
      <c r="A643" s="1" t="s">
        <v>1106</v>
      </c>
      <c r="B643" s="3">
        <v>45355</v>
      </c>
      <c r="C643" s="1" t="s">
        <v>490</v>
      </c>
      <c r="D643" s="1" t="s">
        <v>174</v>
      </c>
      <c r="E643" s="1">
        <v>12</v>
      </c>
      <c r="F643" s="1">
        <v>143.57</v>
      </c>
      <c r="G643" s="1">
        <v>0</v>
      </c>
      <c r="H643" s="1" t="s">
        <v>36</v>
      </c>
      <c r="I643" s="1" t="s">
        <v>47</v>
      </c>
      <c r="J643" s="1" t="s">
        <v>48</v>
      </c>
    </row>
    <row r="644" spans="1:10" x14ac:dyDescent="0.2">
      <c r="A644" s="1" t="s">
        <v>1107</v>
      </c>
      <c r="B644" s="3">
        <v>45518</v>
      </c>
      <c r="C644" s="1" t="s">
        <v>25</v>
      </c>
      <c r="D644" s="1" t="s">
        <v>151</v>
      </c>
      <c r="E644" s="1">
        <v>4</v>
      </c>
      <c r="F644" s="1">
        <v>838.72</v>
      </c>
      <c r="G644" s="1">
        <v>0</v>
      </c>
      <c r="H644" s="1" t="s">
        <v>36</v>
      </c>
      <c r="I644" s="1" t="s">
        <v>14</v>
      </c>
      <c r="J644" s="1" t="s">
        <v>15</v>
      </c>
    </row>
    <row r="645" spans="1:10" x14ac:dyDescent="0.2">
      <c r="A645" s="1" t="s">
        <v>1108</v>
      </c>
      <c r="B645" s="3">
        <v>45394</v>
      </c>
      <c r="C645" s="1" t="s">
        <v>317</v>
      </c>
      <c r="D645" s="1" t="s">
        <v>51</v>
      </c>
      <c r="E645" s="1">
        <v>3</v>
      </c>
      <c r="F645" s="1">
        <v>1019.72</v>
      </c>
      <c r="G645" s="1">
        <v>0</v>
      </c>
      <c r="H645" s="1" t="s">
        <v>36</v>
      </c>
      <c r="I645" s="1" t="s">
        <v>208</v>
      </c>
      <c r="J645" s="1" t="s">
        <v>43</v>
      </c>
    </row>
    <row r="646" spans="1:10" x14ac:dyDescent="0.2">
      <c r="A646" s="1" t="s">
        <v>1109</v>
      </c>
      <c r="B646" s="3">
        <v>45810</v>
      </c>
      <c r="C646" s="1" t="s">
        <v>567</v>
      </c>
      <c r="D646" s="1" t="s">
        <v>100</v>
      </c>
      <c r="E646" s="1">
        <v>3</v>
      </c>
      <c r="F646" s="1">
        <v>1280.18</v>
      </c>
      <c r="G646" s="1">
        <v>0</v>
      </c>
      <c r="H646" s="1" t="s">
        <v>121</v>
      </c>
      <c r="I646" s="1" t="s">
        <v>14</v>
      </c>
      <c r="J646" s="1" t="s">
        <v>93</v>
      </c>
    </row>
    <row r="647" spans="1:10" x14ac:dyDescent="0.2">
      <c r="A647" s="1" t="s">
        <v>1110</v>
      </c>
      <c r="B647" s="3">
        <v>45583</v>
      </c>
      <c r="C647" s="1" t="s">
        <v>198</v>
      </c>
      <c r="D647" s="1" t="s">
        <v>65</v>
      </c>
      <c r="E647" s="1">
        <v>6</v>
      </c>
      <c r="F647" s="1">
        <v>800.37</v>
      </c>
      <c r="G647" s="1">
        <v>0</v>
      </c>
      <c r="H647" s="1" t="s">
        <v>36</v>
      </c>
      <c r="I647" s="1" t="s">
        <v>47</v>
      </c>
      <c r="J647" s="1" t="s">
        <v>58</v>
      </c>
    </row>
    <row r="648" spans="1:10" x14ac:dyDescent="0.2">
      <c r="A648" s="1" t="s">
        <v>1111</v>
      </c>
      <c r="B648" s="3">
        <v>45490</v>
      </c>
      <c r="C648" s="1" t="s">
        <v>246</v>
      </c>
      <c r="D648" s="1" t="s">
        <v>537</v>
      </c>
      <c r="E648" s="1">
        <v>3</v>
      </c>
      <c r="F648" s="1">
        <v>940.73</v>
      </c>
      <c r="G648" s="1">
        <v>0</v>
      </c>
      <c r="H648" s="1" t="s">
        <v>20</v>
      </c>
      <c r="I648" s="1" t="s">
        <v>47</v>
      </c>
      <c r="J648" s="1" t="s">
        <v>75</v>
      </c>
    </row>
    <row r="649" spans="1:10" x14ac:dyDescent="0.2">
      <c r="A649" s="1" t="s">
        <v>1112</v>
      </c>
      <c r="B649" s="3">
        <v>45470</v>
      </c>
      <c r="C649" s="1" t="s">
        <v>288</v>
      </c>
      <c r="D649" s="1" t="s">
        <v>100</v>
      </c>
      <c r="E649" s="1">
        <v>6</v>
      </c>
      <c r="F649" s="1">
        <v>1280.18</v>
      </c>
      <c r="G649" s="1">
        <v>0.1</v>
      </c>
      <c r="H649" s="1" t="s">
        <v>13</v>
      </c>
      <c r="I649" s="1" t="s">
        <v>21</v>
      </c>
      <c r="J649" s="1" t="s">
        <v>97</v>
      </c>
    </row>
    <row r="650" spans="1:10" x14ac:dyDescent="0.2">
      <c r="A650" s="1" t="s">
        <v>1113</v>
      </c>
      <c r="B650" s="1" t="s">
        <v>1114</v>
      </c>
      <c r="C650" s="1" t="s">
        <v>123</v>
      </c>
      <c r="D650" s="1" t="s">
        <v>124</v>
      </c>
      <c r="E650" s="1">
        <v>4</v>
      </c>
      <c r="F650" s="1">
        <v>774.08</v>
      </c>
      <c r="G650" s="1">
        <v>0.2</v>
      </c>
      <c r="H650" s="1" t="s">
        <v>20</v>
      </c>
      <c r="I650" s="1" t="s">
        <v>31</v>
      </c>
      <c r="J650" s="1" t="s">
        <v>52</v>
      </c>
    </row>
    <row r="651" spans="1:10" x14ac:dyDescent="0.2">
      <c r="A651" s="1" t="s">
        <v>1115</v>
      </c>
      <c r="B651" s="3">
        <v>45707</v>
      </c>
      <c r="C651" s="1" t="s">
        <v>34</v>
      </c>
      <c r="D651" s="1" t="s">
        <v>12</v>
      </c>
      <c r="E651" s="1">
        <v>6</v>
      </c>
      <c r="F651" s="1">
        <v>210.2</v>
      </c>
      <c r="G651" s="1">
        <v>0.1</v>
      </c>
      <c r="H651" s="1" t="s">
        <v>62</v>
      </c>
      <c r="I651" s="1" t="s">
        <v>14</v>
      </c>
      <c r="J651" s="1" t="s">
        <v>15</v>
      </c>
    </row>
    <row r="652" spans="1:10" x14ac:dyDescent="0.2">
      <c r="A652" s="1" t="s">
        <v>1116</v>
      </c>
      <c r="B652" s="3">
        <v>45587</v>
      </c>
      <c r="C652" s="1" t="s">
        <v>396</v>
      </c>
      <c r="D652" s="1" t="s">
        <v>216</v>
      </c>
      <c r="E652" s="1">
        <v>10</v>
      </c>
      <c r="F652" s="1">
        <v>1169.26</v>
      </c>
      <c r="G652" s="1">
        <v>0.2</v>
      </c>
      <c r="H652" s="1" t="s">
        <v>13</v>
      </c>
      <c r="I652" s="1" t="s">
        <v>14</v>
      </c>
      <c r="J652" s="1" t="s">
        <v>93</v>
      </c>
    </row>
    <row r="653" spans="1:10" x14ac:dyDescent="0.2">
      <c r="A653" s="1" t="s">
        <v>1117</v>
      </c>
      <c r="B653" s="3">
        <v>45720</v>
      </c>
      <c r="C653" s="1" t="s">
        <v>616</v>
      </c>
      <c r="D653" s="1" t="s">
        <v>297</v>
      </c>
      <c r="E653" s="1">
        <v>6</v>
      </c>
      <c r="F653" s="1">
        <v>112.32</v>
      </c>
      <c r="G653" s="1">
        <v>0.05</v>
      </c>
      <c r="H653" s="1" t="s">
        <v>121</v>
      </c>
      <c r="I653" s="1" t="s">
        <v>14</v>
      </c>
      <c r="J653" s="1" t="s">
        <v>15</v>
      </c>
    </row>
    <row r="654" spans="1:10" x14ac:dyDescent="0.2">
      <c r="A654" s="1" t="s">
        <v>1118</v>
      </c>
      <c r="B654" s="3">
        <v>45449</v>
      </c>
      <c r="C654" s="1" t="s">
        <v>141</v>
      </c>
      <c r="D654" s="1" t="s">
        <v>417</v>
      </c>
      <c r="E654" s="1">
        <v>1</v>
      </c>
      <c r="F654" s="1">
        <v>1240.1099999999999</v>
      </c>
      <c r="G654" s="1">
        <v>0</v>
      </c>
      <c r="H654" s="1" t="s">
        <v>36</v>
      </c>
      <c r="I654" s="1" t="s">
        <v>14</v>
      </c>
      <c r="J654" s="1" t="s">
        <v>93</v>
      </c>
    </row>
    <row r="655" spans="1:10" x14ac:dyDescent="0.2">
      <c r="A655" s="1" t="s">
        <v>1119</v>
      </c>
      <c r="B655" s="1" t="s">
        <v>387</v>
      </c>
      <c r="C655" s="1" t="s">
        <v>310</v>
      </c>
      <c r="D655" s="1" t="s">
        <v>537</v>
      </c>
      <c r="E655" s="1">
        <v>5</v>
      </c>
      <c r="F655" s="1">
        <v>940.73</v>
      </c>
      <c r="G655" s="1">
        <v>0</v>
      </c>
      <c r="H655" s="1" t="s">
        <v>13</v>
      </c>
      <c r="I655" s="1" t="s">
        <v>14</v>
      </c>
      <c r="J655" s="1" t="s">
        <v>93</v>
      </c>
    </row>
    <row r="656" spans="1:10" x14ac:dyDescent="0.2">
      <c r="A656" s="1" t="s">
        <v>1120</v>
      </c>
      <c r="B656" s="3">
        <v>45340</v>
      </c>
      <c r="C656" s="1" t="s">
        <v>72</v>
      </c>
      <c r="D656" s="1" t="s">
        <v>51</v>
      </c>
      <c r="E656" s="1">
        <v>5</v>
      </c>
      <c r="F656" s="1">
        <v>1019.72</v>
      </c>
      <c r="G656" s="1">
        <v>0</v>
      </c>
      <c r="H656" s="1" t="s">
        <v>27</v>
      </c>
      <c r="I656" s="1" t="s">
        <v>74</v>
      </c>
      <c r="J656" s="1" t="s">
        <v>48</v>
      </c>
    </row>
    <row r="657" spans="1:10" x14ac:dyDescent="0.2">
      <c r="A657" s="1" t="s">
        <v>1121</v>
      </c>
      <c r="B657" s="3">
        <v>45338</v>
      </c>
      <c r="C657" s="1" t="s">
        <v>328</v>
      </c>
      <c r="D657" s="1" t="s">
        <v>92</v>
      </c>
      <c r="E657" s="1">
        <v>1</v>
      </c>
      <c r="F657" s="1">
        <v>769.69</v>
      </c>
      <c r="G657" s="1">
        <v>0</v>
      </c>
      <c r="H657" s="1" t="s">
        <v>121</v>
      </c>
      <c r="I657" s="1" t="s">
        <v>31</v>
      </c>
      <c r="J657" s="1" t="s">
        <v>43</v>
      </c>
    </row>
    <row r="658" spans="1:10" x14ac:dyDescent="0.2">
      <c r="A658" s="1" t="s">
        <v>1122</v>
      </c>
      <c r="B658" s="1" t="s">
        <v>1123</v>
      </c>
      <c r="C658" s="1" t="s">
        <v>313</v>
      </c>
      <c r="D658" s="1" t="s">
        <v>96</v>
      </c>
      <c r="E658" s="1">
        <v>11</v>
      </c>
      <c r="F658" s="1">
        <v>425.58</v>
      </c>
      <c r="G658" s="1">
        <v>0.05</v>
      </c>
      <c r="H658" s="1" t="s">
        <v>62</v>
      </c>
      <c r="I658" s="1" t="s">
        <v>21</v>
      </c>
      <c r="J658" s="1" t="s">
        <v>170</v>
      </c>
    </row>
    <row r="659" spans="1:10" x14ac:dyDescent="0.2">
      <c r="A659" s="1" t="s">
        <v>1124</v>
      </c>
      <c r="B659" s="3">
        <v>45754</v>
      </c>
      <c r="C659" s="1" t="s">
        <v>254</v>
      </c>
      <c r="D659" s="1" t="s">
        <v>199</v>
      </c>
      <c r="E659" s="1">
        <v>2</v>
      </c>
      <c r="F659" s="1">
        <v>528.79999999999995</v>
      </c>
      <c r="G659" s="1">
        <v>0.15</v>
      </c>
      <c r="H659" s="1" t="s">
        <v>20</v>
      </c>
      <c r="I659" s="1" t="s">
        <v>21</v>
      </c>
      <c r="J659" s="1" t="s">
        <v>22</v>
      </c>
    </row>
    <row r="660" spans="1:10" x14ac:dyDescent="0.2">
      <c r="A660" s="1" t="s">
        <v>1125</v>
      </c>
      <c r="B660" s="1" t="s">
        <v>1126</v>
      </c>
      <c r="C660" s="1" t="s">
        <v>416</v>
      </c>
      <c r="D660" s="1" t="s">
        <v>69</v>
      </c>
      <c r="E660" s="1">
        <v>1</v>
      </c>
      <c r="F660" s="1">
        <v>1013.15</v>
      </c>
      <c r="G660" s="1">
        <v>0</v>
      </c>
      <c r="H660" s="1" t="s">
        <v>20</v>
      </c>
      <c r="I660" s="1" t="s">
        <v>47</v>
      </c>
      <c r="J660" s="1" t="s">
        <v>58</v>
      </c>
    </row>
    <row r="661" spans="1:10" x14ac:dyDescent="0.2">
      <c r="A661" s="1" t="s">
        <v>1127</v>
      </c>
      <c r="B661" s="3">
        <v>45534</v>
      </c>
      <c r="C661" s="1" t="s">
        <v>204</v>
      </c>
      <c r="D661" s="1" t="s">
        <v>124</v>
      </c>
      <c r="E661" s="1">
        <v>1</v>
      </c>
      <c r="F661" s="1">
        <v>774.08</v>
      </c>
      <c r="G661" s="1">
        <v>0</v>
      </c>
      <c r="H661" s="1" t="s">
        <v>13</v>
      </c>
      <c r="I661" s="1" t="s">
        <v>14</v>
      </c>
      <c r="J661" s="1" t="s">
        <v>93</v>
      </c>
    </row>
    <row r="662" spans="1:10" x14ac:dyDescent="0.2">
      <c r="A662" s="1" t="s">
        <v>1128</v>
      </c>
      <c r="B662" s="3">
        <v>45473</v>
      </c>
      <c r="C662" s="1" t="s">
        <v>467</v>
      </c>
      <c r="D662" s="1" t="s">
        <v>26</v>
      </c>
      <c r="E662" s="1">
        <v>7</v>
      </c>
      <c r="F662" s="1">
        <v>725.92</v>
      </c>
      <c r="G662" s="1">
        <v>0</v>
      </c>
      <c r="H662" s="1" t="s">
        <v>115</v>
      </c>
      <c r="I662" s="1" t="s">
        <v>47</v>
      </c>
      <c r="J662" s="1" t="s">
        <v>75</v>
      </c>
    </row>
    <row r="663" spans="1:10" x14ac:dyDescent="0.2">
      <c r="A663" s="1" t="s">
        <v>1129</v>
      </c>
      <c r="B663" s="1" t="s">
        <v>1130</v>
      </c>
      <c r="C663" s="1" t="s">
        <v>490</v>
      </c>
      <c r="D663" s="1" t="s">
        <v>174</v>
      </c>
      <c r="E663" s="1">
        <v>9</v>
      </c>
      <c r="F663" s="1">
        <v>143.57</v>
      </c>
      <c r="G663" s="1">
        <v>0.05</v>
      </c>
      <c r="H663" s="1" t="s">
        <v>121</v>
      </c>
      <c r="I663" s="1" t="s">
        <v>47</v>
      </c>
      <c r="J663" s="1" t="s">
        <v>58</v>
      </c>
    </row>
    <row r="664" spans="1:10" x14ac:dyDescent="0.2">
      <c r="A664" s="1" t="s">
        <v>1131</v>
      </c>
      <c r="B664" s="1" t="s">
        <v>1132</v>
      </c>
      <c r="C664" s="1" t="s">
        <v>187</v>
      </c>
      <c r="D664" s="1" t="s">
        <v>144</v>
      </c>
      <c r="E664" s="1">
        <v>4</v>
      </c>
      <c r="F664" s="1">
        <v>1029.82</v>
      </c>
      <c r="G664" s="1">
        <v>0</v>
      </c>
      <c r="H664" s="1" t="s">
        <v>20</v>
      </c>
      <c r="I664" s="1" t="s">
        <v>14</v>
      </c>
      <c r="J664" s="1" t="s">
        <v>82</v>
      </c>
    </row>
    <row r="665" spans="1:10" x14ac:dyDescent="0.2">
      <c r="A665" s="1" t="s">
        <v>1133</v>
      </c>
      <c r="B665" s="1" t="s">
        <v>1134</v>
      </c>
      <c r="C665" s="1" t="s">
        <v>279</v>
      </c>
      <c r="D665" s="1" t="s">
        <v>162</v>
      </c>
      <c r="E665" s="1">
        <v>3</v>
      </c>
      <c r="F665" s="1">
        <v>209.03</v>
      </c>
      <c r="G665" s="1">
        <v>0.05</v>
      </c>
      <c r="H665" s="1" t="s">
        <v>36</v>
      </c>
      <c r="I665" s="1" t="s">
        <v>47</v>
      </c>
      <c r="J665" s="1" t="s">
        <v>75</v>
      </c>
    </row>
    <row r="666" spans="1:10" x14ac:dyDescent="0.2">
      <c r="A666" s="1" t="s">
        <v>1135</v>
      </c>
      <c r="B666" s="1" t="s">
        <v>1136</v>
      </c>
      <c r="C666" s="1" t="s">
        <v>11</v>
      </c>
      <c r="D666" s="1" t="s">
        <v>69</v>
      </c>
      <c r="E666" s="1">
        <v>5</v>
      </c>
      <c r="F666" s="1">
        <v>1013.15</v>
      </c>
      <c r="G666" s="1">
        <v>0.05</v>
      </c>
      <c r="H666" s="1" t="s">
        <v>62</v>
      </c>
      <c r="I666" s="1" t="s">
        <v>14</v>
      </c>
      <c r="J666" s="1" t="s">
        <v>15</v>
      </c>
    </row>
    <row r="667" spans="1:10" x14ac:dyDescent="0.2">
      <c r="A667" s="1" t="s">
        <v>1137</v>
      </c>
      <c r="B667" s="1" t="s">
        <v>1138</v>
      </c>
      <c r="C667" s="1" t="s">
        <v>846</v>
      </c>
      <c r="D667" s="1" t="s">
        <v>178</v>
      </c>
      <c r="E667" s="1">
        <v>6</v>
      </c>
      <c r="F667" s="1">
        <v>253.46</v>
      </c>
      <c r="G667" s="1">
        <v>0.05</v>
      </c>
      <c r="H667" s="1" t="s">
        <v>121</v>
      </c>
      <c r="I667" s="1" t="s">
        <v>300</v>
      </c>
      <c r="J667" s="1" t="s">
        <v>82</v>
      </c>
    </row>
    <row r="668" spans="1:10" x14ac:dyDescent="0.2">
      <c r="A668" s="1" t="s">
        <v>1139</v>
      </c>
      <c r="B668" s="3">
        <v>45682</v>
      </c>
      <c r="C668" s="1" t="s">
        <v>519</v>
      </c>
      <c r="D668" s="1" t="s">
        <v>104</v>
      </c>
      <c r="E668" s="1">
        <v>3</v>
      </c>
      <c r="F668" s="1">
        <v>1363.68</v>
      </c>
      <c r="G668" s="1">
        <v>0.05</v>
      </c>
      <c r="H668" s="1" t="s">
        <v>20</v>
      </c>
      <c r="I668" s="1" t="s">
        <v>37</v>
      </c>
      <c r="J668" s="1" t="s">
        <v>93</v>
      </c>
    </row>
    <row r="669" spans="1:10" x14ac:dyDescent="0.2">
      <c r="A669" s="1" t="s">
        <v>1140</v>
      </c>
      <c r="B669" s="3">
        <v>45820</v>
      </c>
      <c r="C669" s="1" t="s">
        <v>135</v>
      </c>
      <c r="D669" s="1" t="s">
        <v>35</v>
      </c>
      <c r="E669" s="1">
        <v>5</v>
      </c>
      <c r="F669" s="1">
        <v>709.62</v>
      </c>
      <c r="G669" s="1">
        <v>0</v>
      </c>
      <c r="H669" s="1" t="s">
        <v>27</v>
      </c>
      <c r="I669" s="1" t="s">
        <v>47</v>
      </c>
      <c r="J669" s="1" t="s">
        <v>58</v>
      </c>
    </row>
    <row r="670" spans="1:10" x14ac:dyDescent="0.2">
      <c r="A670" s="1" t="s">
        <v>1141</v>
      </c>
      <c r="B670" s="3">
        <v>45778</v>
      </c>
      <c r="C670" s="1" t="s">
        <v>246</v>
      </c>
      <c r="D670" s="1" t="s">
        <v>92</v>
      </c>
      <c r="E670" s="1">
        <v>12</v>
      </c>
      <c r="F670" s="1">
        <v>769.69</v>
      </c>
      <c r="G670" s="1">
        <v>0.1</v>
      </c>
      <c r="H670" s="1" t="s">
        <v>36</v>
      </c>
      <c r="I670" s="1" t="s">
        <v>47</v>
      </c>
      <c r="J670" s="1" t="s">
        <v>48</v>
      </c>
    </row>
    <row r="671" spans="1:10" x14ac:dyDescent="0.2">
      <c r="A671" s="1" t="s">
        <v>1142</v>
      </c>
      <c r="B671" s="1" t="s">
        <v>1143</v>
      </c>
      <c r="C671" s="1" t="s">
        <v>1144</v>
      </c>
      <c r="D671" s="1" t="s">
        <v>55</v>
      </c>
      <c r="E671" s="1">
        <v>12</v>
      </c>
      <c r="F671" s="1">
        <v>522.34</v>
      </c>
      <c r="G671" s="1">
        <v>0.2</v>
      </c>
      <c r="H671" s="1" t="s">
        <v>13</v>
      </c>
      <c r="I671" s="1" t="s">
        <v>21</v>
      </c>
      <c r="J671" s="1" t="s">
        <v>170</v>
      </c>
    </row>
    <row r="672" spans="1:10" x14ac:dyDescent="0.2">
      <c r="A672" s="1" t="s">
        <v>1145</v>
      </c>
      <c r="B672" s="3">
        <v>45356</v>
      </c>
      <c r="C672" s="1" t="s">
        <v>530</v>
      </c>
      <c r="D672" s="1" t="s">
        <v>231</v>
      </c>
      <c r="E672" s="1">
        <v>11</v>
      </c>
      <c r="F672" s="1">
        <v>49.68</v>
      </c>
      <c r="G672" s="1">
        <v>0</v>
      </c>
      <c r="H672" s="1" t="s">
        <v>13</v>
      </c>
      <c r="I672" s="1" t="s">
        <v>21</v>
      </c>
      <c r="J672" s="1" t="s">
        <v>97</v>
      </c>
    </row>
    <row r="673" spans="1:10" x14ac:dyDescent="0.2">
      <c r="A673" s="1" t="s">
        <v>1146</v>
      </c>
      <c r="B673" s="1" t="s">
        <v>1147</v>
      </c>
      <c r="C673" s="1" t="s">
        <v>141</v>
      </c>
      <c r="D673" s="1" t="s">
        <v>78</v>
      </c>
      <c r="E673" s="1">
        <v>11</v>
      </c>
      <c r="F673" s="1">
        <v>782.41</v>
      </c>
      <c r="G673" s="1">
        <v>0.2</v>
      </c>
      <c r="H673" s="1" t="s">
        <v>36</v>
      </c>
      <c r="I673" s="1" t="s">
        <v>14</v>
      </c>
      <c r="J673" s="1" t="s">
        <v>93</v>
      </c>
    </row>
    <row r="674" spans="1:10" x14ac:dyDescent="0.2">
      <c r="A674" s="1" t="s">
        <v>1148</v>
      </c>
      <c r="B674" s="3">
        <v>45429</v>
      </c>
      <c r="C674" s="1" t="s">
        <v>50</v>
      </c>
      <c r="D674" s="1" t="s">
        <v>108</v>
      </c>
      <c r="E674" s="1">
        <v>9</v>
      </c>
      <c r="F674" s="1">
        <v>1348.08</v>
      </c>
      <c r="G674" s="1">
        <v>0.2</v>
      </c>
      <c r="H674" s="1" t="s">
        <v>36</v>
      </c>
      <c r="I674" s="1" t="s">
        <v>31</v>
      </c>
      <c r="J674" s="1" t="s">
        <v>43</v>
      </c>
    </row>
    <row r="675" spans="1:10" x14ac:dyDescent="0.2">
      <c r="A675" s="1" t="s">
        <v>1149</v>
      </c>
      <c r="B675" s="1" t="s">
        <v>1150</v>
      </c>
      <c r="C675" s="1" t="s">
        <v>165</v>
      </c>
      <c r="D675" s="1" t="s">
        <v>174</v>
      </c>
      <c r="E675" s="1">
        <v>3</v>
      </c>
      <c r="F675" s="1">
        <v>143.57</v>
      </c>
      <c r="G675" s="1">
        <v>0.1</v>
      </c>
      <c r="H675" s="1" t="s">
        <v>62</v>
      </c>
      <c r="I675" s="1" t="s">
        <v>21</v>
      </c>
      <c r="J675" s="1" t="s">
        <v>97</v>
      </c>
    </row>
    <row r="676" spans="1:10" x14ac:dyDescent="0.2">
      <c r="A676" s="1" t="s">
        <v>1151</v>
      </c>
      <c r="B676" s="3">
        <v>45421</v>
      </c>
      <c r="C676" s="1" t="s">
        <v>396</v>
      </c>
      <c r="D676" s="1" t="s">
        <v>413</v>
      </c>
      <c r="E676" s="1">
        <v>4</v>
      </c>
      <c r="F676" s="1">
        <v>689.97</v>
      </c>
      <c r="G676" s="1">
        <v>0.05</v>
      </c>
      <c r="H676" s="1" t="s">
        <v>115</v>
      </c>
      <c r="I676" s="1" t="s">
        <v>1152</v>
      </c>
      <c r="J676" s="1" t="s">
        <v>93</v>
      </c>
    </row>
    <row r="677" spans="1:10" x14ac:dyDescent="0.2">
      <c r="A677" s="1" t="s">
        <v>1153</v>
      </c>
      <c r="B677" s="1" t="s">
        <v>1154</v>
      </c>
      <c r="C677" s="1" t="s">
        <v>388</v>
      </c>
      <c r="D677" s="1" t="s">
        <v>413</v>
      </c>
      <c r="E677" s="1">
        <v>5</v>
      </c>
      <c r="F677" s="1">
        <v>689.97</v>
      </c>
      <c r="G677" s="1">
        <v>0.1</v>
      </c>
      <c r="H677" s="1" t="s">
        <v>20</v>
      </c>
      <c r="I677" s="1" t="s">
        <v>31</v>
      </c>
      <c r="J677" s="1" t="s">
        <v>43</v>
      </c>
    </row>
    <row r="678" spans="1:10" x14ac:dyDescent="0.2">
      <c r="A678" s="1" t="s">
        <v>1155</v>
      </c>
      <c r="B678" s="3">
        <v>45554</v>
      </c>
      <c r="C678" s="1" t="s">
        <v>184</v>
      </c>
      <c r="D678" s="1" t="s">
        <v>136</v>
      </c>
      <c r="E678" s="1">
        <v>2</v>
      </c>
      <c r="F678" s="1">
        <v>1700.53</v>
      </c>
      <c r="G678" s="1">
        <v>0</v>
      </c>
      <c r="H678" s="1" t="s">
        <v>36</v>
      </c>
      <c r="I678" s="1" t="s">
        <v>449</v>
      </c>
      <c r="J678" s="1" t="s">
        <v>48</v>
      </c>
    </row>
    <row r="679" spans="1:10" x14ac:dyDescent="0.2">
      <c r="A679" s="1" t="s">
        <v>1156</v>
      </c>
      <c r="B679" s="1" t="s">
        <v>916</v>
      </c>
      <c r="C679" s="1" t="s">
        <v>994</v>
      </c>
      <c r="D679" s="1" t="s">
        <v>199</v>
      </c>
      <c r="E679" s="1">
        <v>6</v>
      </c>
      <c r="F679" s="1">
        <v>528.79999999999995</v>
      </c>
      <c r="G679" s="1">
        <v>0.1</v>
      </c>
      <c r="H679" s="1" t="s">
        <v>121</v>
      </c>
      <c r="I679" s="1" t="s">
        <v>14</v>
      </c>
      <c r="J679" s="1" t="s">
        <v>15</v>
      </c>
    </row>
    <row r="680" spans="1:10" x14ac:dyDescent="0.2">
      <c r="A680" s="1" t="s">
        <v>1157</v>
      </c>
      <c r="B680" s="1" t="s">
        <v>1158</v>
      </c>
      <c r="C680" s="1" t="s">
        <v>135</v>
      </c>
      <c r="D680" s="1" t="s">
        <v>192</v>
      </c>
      <c r="E680" s="1">
        <v>6</v>
      </c>
      <c r="F680" s="1">
        <v>1069.8599999999999</v>
      </c>
      <c r="G680" s="1">
        <v>0.05</v>
      </c>
      <c r="H680" s="1" t="s">
        <v>27</v>
      </c>
      <c r="I680" s="1" t="s">
        <v>47</v>
      </c>
      <c r="J680" s="1" t="s">
        <v>75</v>
      </c>
    </row>
    <row r="681" spans="1:10" x14ac:dyDescent="0.2">
      <c r="A681" s="1" t="s">
        <v>1159</v>
      </c>
      <c r="B681" s="3">
        <v>45303</v>
      </c>
      <c r="C681" s="1" t="s">
        <v>355</v>
      </c>
      <c r="D681" s="1" t="s">
        <v>192</v>
      </c>
      <c r="E681" s="1">
        <v>10</v>
      </c>
      <c r="F681" s="1">
        <v>1069.8599999999999</v>
      </c>
      <c r="G681" s="1">
        <v>0</v>
      </c>
      <c r="H681" s="1" t="s">
        <v>36</v>
      </c>
      <c r="I681" s="1" t="s">
        <v>14</v>
      </c>
      <c r="J681" s="1" t="s">
        <v>93</v>
      </c>
    </row>
    <row r="682" spans="1:10" x14ac:dyDescent="0.2">
      <c r="A682" s="1" t="s">
        <v>1160</v>
      </c>
      <c r="B682" s="3">
        <v>45663</v>
      </c>
      <c r="C682" s="1" t="s">
        <v>371</v>
      </c>
      <c r="D682" s="1" t="s">
        <v>127</v>
      </c>
      <c r="E682" s="1">
        <v>1</v>
      </c>
      <c r="F682" s="1">
        <v>418.2</v>
      </c>
      <c r="G682" s="1">
        <v>0</v>
      </c>
      <c r="H682" s="1" t="s">
        <v>27</v>
      </c>
      <c r="I682" s="1" t="s">
        <v>31</v>
      </c>
      <c r="J682" s="1" t="s">
        <v>43</v>
      </c>
    </row>
    <row r="683" spans="1:10" x14ac:dyDescent="0.2">
      <c r="A683" s="1" t="s">
        <v>1161</v>
      </c>
      <c r="B683" s="3">
        <v>45428</v>
      </c>
      <c r="C683" s="1" t="s">
        <v>11</v>
      </c>
      <c r="D683" s="1" t="s">
        <v>216</v>
      </c>
      <c r="E683" s="1">
        <v>7</v>
      </c>
      <c r="F683" s="1">
        <v>1169.26</v>
      </c>
      <c r="G683" s="1">
        <v>0.2</v>
      </c>
      <c r="H683" s="1" t="s">
        <v>121</v>
      </c>
      <c r="I683" s="1" t="s">
        <v>14</v>
      </c>
      <c r="J683" s="1" t="s">
        <v>93</v>
      </c>
    </row>
    <row r="684" spans="1:10" x14ac:dyDescent="0.2">
      <c r="A684" s="1" t="s">
        <v>1162</v>
      </c>
      <c r="B684" s="3">
        <v>45689</v>
      </c>
      <c r="C684" s="1" t="s">
        <v>338</v>
      </c>
      <c r="D684" s="1" t="s">
        <v>51</v>
      </c>
      <c r="E684" s="1">
        <v>8</v>
      </c>
      <c r="F684" s="1">
        <v>1019.72</v>
      </c>
      <c r="G684" s="1">
        <v>0.1</v>
      </c>
      <c r="H684" s="1" t="s">
        <v>121</v>
      </c>
      <c r="I684" s="1" t="s">
        <v>21</v>
      </c>
      <c r="J684" s="1" t="s">
        <v>97</v>
      </c>
    </row>
    <row r="685" spans="1:10" x14ac:dyDescent="0.2">
      <c r="A685" s="1" t="s">
        <v>1163</v>
      </c>
      <c r="B685" s="3">
        <v>45470</v>
      </c>
      <c r="C685" s="1" t="s">
        <v>1164</v>
      </c>
      <c r="D685" s="1" t="s">
        <v>269</v>
      </c>
      <c r="E685" s="1">
        <v>8</v>
      </c>
      <c r="F685" s="1">
        <v>865.02</v>
      </c>
      <c r="G685" s="1">
        <v>0.1</v>
      </c>
      <c r="H685" s="1" t="s">
        <v>36</v>
      </c>
      <c r="I685" s="1" t="s">
        <v>300</v>
      </c>
      <c r="J685" s="1" t="s">
        <v>93</v>
      </c>
    </row>
    <row r="686" spans="1:10" x14ac:dyDescent="0.2">
      <c r="A686" s="1" t="s">
        <v>1165</v>
      </c>
      <c r="B686" s="3">
        <v>45824</v>
      </c>
      <c r="C686" s="1" t="s">
        <v>353</v>
      </c>
      <c r="D686" s="1" t="s">
        <v>124</v>
      </c>
      <c r="E686" s="1">
        <v>11</v>
      </c>
      <c r="F686" s="1">
        <v>774.08</v>
      </c>
      <c r="G686" s="1">
        <v>0.2</v>
      </c>
      <c r="H686" s="1" t="s">
        <v>36</v>
      </c>
      <c r="I686" s="1" t="s">
        <v>21</v>
      </c>
      <c r="J686" s="1" t="s">
        <v>22</v>
      </c>
    </row>
    <row r="687" spans="1:10" x14ac:dyDescent="0.2">
      <c r="A687" s="1" t="s">
        <v>1166</v>
      </c>
      <c r="B687" s="3">
        <v>45648</v>
      </c>
      <c r="C687" s="1" t="s">
        <v>478</v>
      </c>
      <c r="D687" s="1" t="s">
        <v>231</v>
      </c>
      <c r="E687" s="1">
        <v>11</v>
      </c>
      <c r="F687" s="1">
        <v>49.68</v>
      </c>
      <c r="G687" s="1">
        <v>0</v>
      </c>
      <c r="H687" s="1" t="s">
        <v>121</v>
      </c>
      <c r="I687" s="1" t="s">
        <v>31</v>
      </c>
      <c r="J687" s="1" t="s">
        <v>52</v>
      </c>
    </row>
    <row r="688" spans="1:10" x14ac:dyDescent="0.2">
      <c r="A688" s="1" t="s">
        <v>1167</v>
      </c>
      <c r="B688" s="1" t="s">
        <v>544</v>
      </c>
      <c r="C688" s="1" t="s">
        <v>419</v>
      </c>
      <c r="D688" s="1" t="s">
        <v>231</v>
      </c>
      <c r="E688" s="1">
        <v>9</v>
      </c>
      <c r="F688" s="1">
        <v>49.68</v>
      </c>
      <c r="G688" s="1">
        <v>0</v>
      </c>
      <c r="H688" s="1" t="s">
        <v>27</v>
      </c>
      <c r="I688" s="1" t="s">
        <v>132</v>
      </c>
      <c r="J688" s="1" t="s">
        <v>75</v>
      </c>
    </row>
    <row r="689" spans="1:10" x14ac:dyDescent="0.2">
      <c r="A689" s="1" t="s">
        <v>1168</v>
      </c>
      <c r="B689" s="1" t="s">
        <v>1169</v>
      </c>
      <c r="C689" s="1" t="s">
        <v>313</v>
      </c>
      <c r="D689" s="1" t="s">
        <v>231</v>
      </c>
      <c r="E689" s="1">
        <v>12</v>
      </c>
      <c r="F689" s="1">
        <v>49.68</v>
      </c>
      <c r="G689" s="1">
        <v>0.1</v>
      </c>
      <c r="H689" s="1" t="s">
        <v>115</v>
      </c>
      <c r="I689" s="1" t="s">
        <v>21</v>
      </c>
      <c r="J689" s="1" t="s">
        <v>97</v>
      </c>
    </row>
    <row r="690" spans="1:10" x14ac:dyDescent="0.2">
      <c r="A690" s="1" t="s">
        <v>1170</v>
      </c>
      <c r="B690" s="1" t="s">
        <v>1171</v>
      </c>
      <c r="C690" s="1" t="s">
        <v>285</v>
      </c>
      <c r="D690" s="1" t="s">
        <v>155</v>
      </c>
      <c r="E690" s="1">
        <v>2</v>
      </c>
      <c r="F690" s="1">
        <v>1165.56</v>
      </c>
      <c r="G690" s="1">
        <v>0.2</v>
      </c>
      <c r="H690" s="1" t="s">
        <v>36</v>
      </c>
      <c r="I690" s="1" t="s">
        <v>208</v>
      </c>
      <c r="J690" s="1" t="s">
        <v>43</v>
      </c>
    </row>
    <row r="691" spans="1:10" x14ac:dyDescent="0.2">
      <c r="A691" s="1" t="s">
        <v>1172</v>
      </c>
      <c r="B691" s="1" t="s">
        <v>1173</v>
      </c>
      <c r="C691" s="1" t="s">
        <v>317</v>
      </c>
      <c r="D691" s="1" t="s">
        <v>136</v>
      </c>
      <c r="E691" s="1">
        <v>12</v>
      </c>
      <c r="F691" s="1">
        <v>1700.53</v>
      </c>
      <c r="G691" s="1">
        <v>0.2</v>
      </c>
      <c r="H691" s="1" t="s">
        <v>13</v>
      </c>
      <c r="I691" s="1" t="s">
        <v>31</v>
      </c>
      <c r="J691" s="1" t="s">
        <v>43</v>
      </c>
    </row>
    <row r="692" spans="1:10" x14ac:dyDescent="0.2">
      <c r="A692" s="1" t="s">
        <v>1174</v>
      </c>
      <c r="B692" s="1" t="s">
        <v>1175</v>
      </c>
      <c r="C692" s="1" t="s">
        <v>338</v>
      </c>
      <c r="D692" s="1" t="s">
        <v>108</v>
      </c>
      <c r="E692" s="1">
        <v>7</v>
      </c>
      <c r="F692" s="1">
        <v>1348.08</v>
      </c>
      <c r="G692" s="1">
        <v>0.15</v>
      </c>
      <c r="H692" s="1" t="s">
        <v>13</v>
      </c>
      <c r="I692" s="1" t="s">
        <v>21</v>
      </c>
      <c r="J692" s="1" t="s">
        <v>97</v>
      </c>
    </row>
    <row r="693" spans="1:10" x14ac:dyDescent="0.2">
      <c r="A693" s="1" t="s">
        <v>1176</v>
      </c>
      <c r="B693" s="3">
        <v>45597</v>
      </c>
      <c r="C693" s="1" t="s">
        <v>994</v>
      </c>
      <c r="D693" s="1" t="s">
        <v>195</v>
      </c>
      <c r="E693" s="1">
        <v>4</v>
      </c>
      <c r="F693" s="1">
        <v>661.25</v>
      </c>
      <c r="G693" s="1">
        <v>0</v>
      </c>
      <c r="H693" s="1" t="s">
        <v>121</v>
      </c>
      <c r="I693" s="1" t="s">
        <v>14</v>
      </c>
      <c r="J693" s="1" t="s">
        <v>82</v>
      </c>
    </row>
    <row r="694" spans="1:10" x14ac:dyDescent="0.2">
      <c r="A694" s="1" t="s">
        <v>1177</v>
      </c>
      <c r="B694" s="3">
        <v>45780</v>
      </c>
      <c r="C694" s="1" t="s">
        <v>303</v>
      </c>
      <c r="D694" s="1" t="s">
        <v>269</v>
      </c>
      <c r="E694" s="1">
        <v>10</v>
      </c>
      <c r="F694" s="1">
        <v>865.02</v>
      </c>
      <c r="G694" s="1">
        <v>0</v>
      </c>
      <c r="H694" s="1" t="s">
        <v>13</v>
      </c>
      <c r="I694" s="1" t="s">
        <v>14</v>
      </c>
      <c r="J694" s="1" t="s">
        <v>93</v>
      </c>
    </row>
    <row r="695" spans="1:10" x14ac:dyDescent="0.2">
      <c r="A695" s="1" t="s">
        <v>1178</v>
      </c>
      <c r="B695" s="3">
        <v>45416</v>
      </c>
      <c r="C695" s="1" t="s">
        <v>68</v>
      </c>
      <c r="D695" s="1" t="s">
        <v>114</v>
      </c>
      <c r="E695" s="1">
        <v>1</v>
      </c>
      <c r="F695" s="1">
        <v>906.25</v>
      </c>
      <c r="G695" s="1">
        <v>0</v>
      </c>
      <c r="H695" s="1" t="s">
        <v>27</v>
      </c>
      <c r="I695" s="1" t="s">
        <v>47</v>
      </c>
      <c r="J695" s="1" t="s">
        <v>75</v>
      </c>
    </row>
    <row r="696" spans="1:10" x14ac:dyDescent="0.2">
      <c r="A696" s="1" t="s">
        <v>1179</v>
      </c>
      <c r="B696" s="3">
        <v>45602</v>
      </c>
      <c r="C696" s="1" t="s">
        <v>268</v>
      </c>
      <c r="D696" s="1" t="s">
        <v>216</v>
      </c>
      <c r="E696" s="1">
        <v>1</v>
      </c>
      <c r="F696" s="1">
        <v>1169.26</v>
      </c>
      <c r="G696" s="1">
        <v>0</v>
      </c>
      <c r="H696" s="1" t="s">
        <v>36</v>
      </c>
      <c r="I696" s="1" t="s">
        <v>21</v>
      </c>
      <c r="J696" s="1" t="s">
        <v>97</v>
      </c>
    </row>
    <row r="697" spans="1:10" x14ac:dyDescent="0.2">
      <c r="A697" s="1" t="s">
        <v>1180</v>
      </c>
      <c r="B697" s="1" t="s">
        <v>1126</v>
      </c>
      <c r="C697" s="1" t="s">
        <v>434</v>
      </c>
      <c r="D697" s="1" t="s">
        <v>104</v>
      </c>
      <c r="E697" s="1">
        <v>1</v>
      </c>
      <c r="F697" s="1">
        <v>1363.68</v>
      </c>
      <c r="G697" s="1">
        <v>0</v>
      </c>
      <c r="H697" s="1" t="s">
        <v>115</v>
      </c>
      <c r="I697" s="1" t="s">
        <v>31</v>
      </c>
      <c r="J697" s="1" t="s">
        <v>52</v>
      </c>
    </row>
    <row r="698" spans="1:10" x14ac:dyDescent="0.2">
      <c r="A698" s="1" t="s">
        <v>1181</v>
      </c>
      <c r="B698" s="1" t="s">
        <v>659</v>
      </c>
      <c r="C698" s="1" t="s">
        <v>54</v>
      </c>
      <c r="D698" s="1" t="s">
        <v>199</v>
      </c>
      <c r="E698" s="1">
        <v>10</v>
      </c>
      <c r="F698" s="1">
        <v>528.79999999999995</v>
      </c>
      <c r="G698" s="1">
        <v>0</v>
      </c>
      <c r="H698" s="1" t="s">
        <v>62</v>
      </c>
      <c r="I698" s="1" t="s">
        <v>483</v>
      </c>
      <c r="J698" s="1" t="s">
        <v>170</v>
      </c>
    </row>
    <row r="699" spans="1:10" x14ac:dyDescent="0.2">
      <c r="A699" s="1" t="s">
        <v>1182</v>
      </c>
      <c r="B699" s="3">
        <v>45654</v>
      </c>
      <c r="C699" s="1" t="s">
        <v>25</v>
      </c>
      <c r="D699" s="1" t="s">
        <v>181</v>
      </c>
      <c r="E699" s="1">
        <v>3</v>
      </c>
      <c r="F699" s="1">
        <v>117.32</v>
      </c>
      <c r="G699" s="1">
        <v>0.1</v>
      </c>
      <c r="H699" s="1" t="s">
        <v>36</v>
      </c>
      <c r="I699" s="1" t="s">
        <v>14</v>
      </c>
      <c r="J699" s="1" t="s">
        <v>82</v>
      </c>
    </row>
    <row r="700" spans="1:10" x14ac:dyDescent="0.2">
      <c r="A700" s="1" t="s">
        <v>1183</v>
      </c>
      <c r="B700" s="1" t="s">
        <v>1184</v>
      </c>
      <c r="C700" s="1" t="s">
        <v>388</v>
      </c>
      <c r="D700" s="1" t="s">
        <v>178</v>
      </c>
      <c r="E700" s="1">
        <v>4</v>
      </c>
      <c r="F700" s="1">
        <v>253.46</v>
      </c>
      <c r="G700" s="1">
        <v>0</v>
      </c>
      <c r="H700" s="1" t="s">
        <v>13</v>
      </c>
      <c r="I700" s="1" t="s">
        <v>31</v>
      </c>
      <c r="J700" s="1" t="s">
        <v>43</v>
      </c>
    </row>
    <row r="701" spans="1:10" x14ac:dyDescent="0.2">
      <c r="A701" s="1" t="s">
        <v>1185</v>
      </c>
      <c r="B701" s="3">
        <v>45830</v>
      </c>
      <c r="C701" s="1" t="s">
        <v>11</v>
      </c>
      <c r="D701" s="1" t="s">
        <v>85</v>
      </c>
      <c r="E701" s="1">
        <v>10</v>
      </c>
      <c r="F701" s="1">
        <v>979.52</v>
      </c>
      <c r="G701" s="1">
        <v>0.15</v>
      </c>
      <c r="H701" s="1" t="s">
        <v>20</v>
      </c>
      <c r="I701" s="1" t="s">
        <v>300</v>
      </c>
      <c r="J701" s="1" t="s">
        <v>93</v>
      </c>
    </row>
    <row r="702" spans="1:10" x14ac:dyDescent="0.2">
      <c r="A702" s="1" t="s">
        <v>1186</v>
      </c>
      <c r="B702" s="3">
        <v>45718</v>
      </c>
      <c r="C702" s="1" t="s">
        <v>45</v>
      </c>
      <c r="D702" s="1" t="s">
        <v>85</v>
      </c>
      <c r="E702" s="1">
        <v>11</v>
      </c>
      <c r="F702" s="1">
        <v>979.52</v>
      </c>
      <c r="G702" s="1">
        <v>0.15</v>
      </c>
      <c r="H702" s="1" t="s">
        <v>13</v>
      </c>
      <c r="I702" s="1" t="s">
        <v>47</v>
      </c>
      <c r="J702" s="1" t="s">
        <v>75</v>
      </c>
    </row>
    <row r="703" spans="1:10" x14ac:dyDescent="0.2">
      <c r="A703" s="1" t="s">
        <v>1187</v>
      </c>
      <c r="B703" s="1" t="s">
        <v>504</v>
      </c>
      <c r="C703" s="1" t="s">
        <v>165</v>
      </c>
      <c r="D703" s="1" t="s">
        <v>162</v>
      </c>
      <c r="E703" s="1">
        <v>11</v>
      </c>
      <c r="F703" s="1">
        <v>209.03</v>
      </c>
      <c r="G703" s="1">
        <v>0.05</v>
      </c>
      <c r="H703" s="1" t="s">
        <v>36</v>
      </c>
      <c r="I703" s="1" t="s">
        <v>21</v>
      </c>
      <c r="J703" s="1" t="s">
        <v>170</v>
      </c>
    </row>
    <row r="704" spans="1:10" x14ac:dyDescent="0.2">
      <c r="A704" s="1" t="s">
        <v>1188</v>
      </c>
      <c r="B704" s="1" t="s">
        <v>305</v>
      </c>
      <c r="C704" s="1" t="s">
        <v>126</v>
      </c>
      <c r="D704" s="1" t="s">
        <v>73</v>
      </c>
      <c r="E704" s="1">
        <v>6</v>
      </c>
      <c r="F704" s="1">
        <v>954.16</v>
      </c>
      <c r="G704" s="1">
        <v>0.1</v>
      </c>
      <c r="H704" s="1" t="s">
        <v>62</v>
      </c>
      <c r="I704" s="1" t="s">
        <v>31</v>
      </c>
      <c r="J704" s="1" t="s">
        <v>32</v>
      </c>
    </row>
    <row r="705" spans="1:10" x14ac:dyDescent="0.2">
      <c r="A705" s="1" t="s">
        <v>1189</v>
      </c>
      <c r="B705" s="3">
        <v>45501</v>
      </c>
      <c r="C705" s="1" t="s">
        <v>95</v>
      </c>
      <c r="D705" s="1" t="s">
        <v>178</v>
      </c>
      <c r="E705" s="1">
        <v>7</v>
      </c>
      <c r="F705" s="1">
        <v>253.46</v>
      </c>
      <c r="G705" s="1">
        <v>0</v>
      </c>
      <c r="H705" s="1" t="s">
        <v>115</v>
      </c>
      <c r="I705" s="1" t="s">
        <v>21</v>
      </c>
      <c r="J705" s="1" t="s">
        <v>22</v>
      </c>
    </row>
    <row r="706" spans="1:10" x14ac:dyDescent="0.2">
      <c r="A706" s="1" t="s">
        <v>1190</v>
      </c>
      <c r="B706" s="3">
        <v>45742</v>
      </c>
      <c r="C706" s="1" t="s">
        <v>240</v>
      </c>
      <c r="D706" s="1" t="s">
        <v>85</v>
      </c>
      <c r="E706" s="1">
        <v>1</v>
      </c>
      <c r="F706" s="1">
        <v>979.52</v>
      </c>
      <c r="G706" s="1">
        <v>0</v>
      </c>
      <c r="H706" s="1" t="s">
        <v>62</v>
      </c>
      <c r="I706" s="1" t="s">
        <v>21</v>
      </c>
      <c r="J706" s="1" t="s">
        <v>97</v>
      </c>
    </row>
    <row r="707" spans="1:10" x14ac:dyDescent="0.2">
      <c r="A707" s="1" t="s">
        <v>1191</v>
      </c>
      <c r="B707" s="3">
        <v>45654</v>
      </c>
      <c r="C707" s="1" t="s">
        <v>64</v>
      </c>
      <c r="D707" s="1" t="s">
        <v>195</v>
      </c>
      <c r="E707" s="1">
        <v>1</v>
      </c>
      <c r="F707" s="1">
        <v>661.25</v>
      </c>
      <c r="G707" s="1">
        <v>0</v>
      </c>
      <c r="H707" s="1" t="s">
        <v>62</v>
      </c>
      <c r="I707" s="1" t="s">
        <v>31</v>
      </c>
      <c r="J707" s="1" t="s">
        <v>52</v>
      </c>
    </row>
    <row r="708" spans="1:10" x14ac:dyDescent="0.2">
      <c r="A708" s="1" t="s">
        <v>1192</v>
      </c>
      <c r="B708" s="3">
        <v>45594</v>
      </c>
      <c r="C708" s="1" t="s">
        <v>644</v>
      </c>
      <c r="D708" s="1" t="s">
        <v>151</v>
      </c>
      <c r="E708" s="1">
        <v>3</v>
      </c>
      <c r="F708" s="1">
        <v>838.72</v>
      </c>
      <c r="G708" s="1">
        <v>0.1</v>
      </c>
      <c r="H708" s="1" t="s">
        <v>36</v>
      </c>
      <c r="I708" s="1" t="s">
        <v>14</v>
      </c>
      <c r="J708" s="1" t="s">
        <v>93</v>
      </c>
    </row>
    <row r="709" spans="1:10" x14ac:dyDescent="0.2">
      <c r="A709" s="1" t="s">
        <v>1193</v>
      </c>
      <c r="B709" s="3">
        <v>45543</v>
      </c>
      <c r="C709" s="1" t="s">
        <v>268</v>
      </c>
      <c r="D709" s="1" t="s">
        <v>144</v>
      </c>
      <c r="E709" s="1">
        <v>7</v>
      </c>
      <c r="F709" s="1">
        <v>1029.82</v>
      </c>
      <c r="G709" s="1">
        <v>0</v>
      </c>
      <c r="H709" s="1" t="s">
        <v>62</v>
      </c>
      <c r="I709" s="1" t="s">
        <v>21</v>
      </c>
      <c r="J709" s="1" t="s">
        <v>170</v>
      </c>
    </row>
    <row r="710" spans="1:10" x14ac:dyDescent="0.2">
      <c r="A710" s="1" t="s">
        <v>1194</v>
      </c>
      <c r="B710" s="3">
        <v>45538</v>
      </c>
      <c r="C710" s="1" t="s">
        <v>846</v>
      </c>
      <c r="D710" s="1" t="s">
        <v>158</v>
      </c>
      <c r="E710" s="1">
        <v>10</v>
      </c>
      <c r="F710" s="1">
        <v>1490.92</v>
      </c>
      <c r="G710" s="1">
        <v>0.1</v>
      </c>
      <c r="H710" s="1" t="s">
        <v>62</v>
      </c>
      <c r="I710" s="1" t="s">
        <v>14</v>
      </c>
      <c r="J710" s="1" t="s">
        <v>82</v>
      </c>
    </row>
    <row r="711" spans="1:10" x14ac:dyDescent="0.2">
      <c r="A711" s="1" t="s">
        <v>1195</v>
      </c>
      <c r="B711" s="1" t="s">
        <v>305</v>
      </c>
      <c r="C711" s="1" t="s">
        <v>204</v>
      </c>
      <c r="D711" s="1" t="s">
        <v>155</v>
      </c>
      <c r="E711" s="1">
        <v>7</v>
      </c>
      <c r="F711" s="1">
        <v>1165.56</v>
      </c>
      <c r="G711" s="1">
        <v>0.1</v>
      </c>
      <c r="H711" s="1" t="s">
        <v>36</v>
      </c>
      <c r="I711" s="1" t="s">
        <v>14</v>
      </c>
      <c r="J711" s="1" t="s">
        <v>15</v>
      </c>
    </row>
    <row r="712" spans="1:10" x14ac:dyDescent="0.2">
      <c r="A712" s="1" t="s">
        <v>1196</v>
      </c>
      <c r="B712" s="1" t="s">
        <v>1197</v>
      </c>
      <c r="C712" s="1" t="s">
        <v>141</v>
      </c>
      <c r="D712" s="1" t="s">
        <v>51</v>
      </c>
      <c r="E712" s="1">
        <v>1</v>
      </c>
      <c r="F712" s="1">
        <v>1019.72</v>
      </c>
      <c r="G712" s="1">
        <v>0</v>
      </c>
      <c r="H712" s="1" t="s">
        <v>13</v>
      </c>
      <c r="I712" s="1" t="s">
        <v>14</v>
      </c>
      <c r="J712" s="1" t="s">
        <v>93</v>
      </c>
    </row>
    <row r="713" spans="1:10" x14ac:dyDescent="0.2">
      <c r="A713" s="1" t="s">
        <v>1198</v>
      </c>
      <c r="B713" s="3">
        <v>45534</v>
      </c>
      <c r="C713" s="1" t="s">
        <v>310</v>
      </c>
      <c r="D713" s="1" t="s">
        <v>108</v>
      </c>
      <c r="E713" s="1">
        <v>6</v>
      </c>
      <c r="F713" s="1">
        <v>1348.08</v>
      </c>
      <c r="G713" s="1">
        <v>0.15</v>
      </c>
      <c r="H713" s="1" t="s">
        <v>115</v>
      </c>
      <c r="I713" s="1" t="s">
        <v>14</v>
      </c>
      <c r="J713" s="1" t="s">
        <v>15</v>
      </c>
    </row>
    <row r="714" spans="1:10" x14ac:dyDescent="0.2">
      <c r="A714" s="1" t="s">
        <v>1199</v>
      </c>
      <c r="B714" s="3">
        <v>45293</v>
      </c>
      <c r="C714" s="1" t="s">
        <v>326</v>
      </c>
      <c r="D714" s="1" t="s">
        <v>181</v>
      </c>
      <c r="E714" s="1">
        <v>1</v>
      </c>
      <c r="F714" s="1">
        <v>117.32</v>
      </c>
      <c r="G714" s="1">
        <v>0.05</v>
      </c>
      <c r="H714" s="1" t="s">
        <v>36</v>
      </c>
      <c r="I714" s="1" t="s">
        <v>21</v>
      </c>
      <c r="J714" s="1" t="s">
        <v>170</v>
      </c>
    </row>
    <row r="715" spans="1:10" x14ac:dyDescent="0.2">
      <c r="A715" s="1" t="s">
        <v>1200</v>
      </c>
      <c r="B715" s="3">
        <v>45543</v>
      </c>
      <c r="C715" s="1" t="s">
        <v>519</v>
      </c>
      <c r="D715" s="1" t="s">
        <v>269</v>
      </c>
      <c r="E715" s="1">
        <v>10</v>
      </c>
      <c r="F715" s="1">
        <v>865.02</v>
      </c>
      <c r="G715" s="1">
        <v>0</v>
      </c>
      <c r="H715" s="1" t="s">
        <v>36</v>
      </c>
      <c r="I715" s="1" t="s">
        <v>14</v>
      </c>
      <c r="J715" s="1" t="s">
        <v>15</v>
      </c>
    </row>
    <row r="716" spans="1:10" x14ac:dyDescent="0.2">
      <c r="A716" s="1" t="s">
        <v>1201</v>
      </c>
      <c r="B716" s="3">
        <v>45675</v>
      </c>
      <c r="C716" s="1" t="s">
        <v>440</v>
      </c>
      <c r="D716" s="1" t="s">
        <v>41</v>
      </c>
      <c r="E716" s="1">
        <v>10</v>
      </c>
      <c r="F716" s="1">
        <v>944.31</v>
      </c>
      <c r="G716" s="1">
        <v>0.15</v>
      </c>
      <c r="H716" s="1" t="s">
        <v>115</v>
      </c>
      <c r="I716" s="1" t="s">
        <v>47</v>
      </c>
      <c r="J716" s="1" t="s">
        <v>58</v>
      </c>
    </row>
    <row r="717" spans="1:10" x14ac:dyDescent="0.2">
      <c r="A717" s="1" t="s">
        <v>1202</v>
      </c>
      <c r="B717" s="3">
        <v>45809</v>
      </c>
      <c r="C717" s="1" t="s">
        <v>283</v>
      </c>
      <c r="D717" s="1" t="s">
        <v>108</v>
      </c>
      <c r="E717" s="1">
        <v>8</v>
      </c>
      <c r="F717" s="1">
        <v>1348.08</v>
      </c>
      <c r="G717" s="1">
        <v>0</v>
      </c>
      <c r="H717" s="1" t="s">
        <v>20</v>
      </c>
      <c r="I717" s="1" t="s">
        <v>21</v>
      </c>
      <c r="J717" s="1" t="s">
        <v>22</v>
      </c>
    </row>
    <row r="718" spans="1:10" x14ac:dyDescent="0.2">
      <c r="A718" s="1" t="s">
        <v>1203</v>
      </c>
      <c r="B718" s="3">
        <v>45695</v>
      </c>
      <c r="C718" s="1" t="s">
        <v>165</v>
      </c>
      <c r="D718" s="1" t="s">
        <v>100</v>
      </c>
      <c r="E718" s="1">
        <v>9</v>
      </c>
      <c r="F718" s="1">
        <v>1280.18</v>
      </c>
      <c r="G718" s="1">
        <v>0.2</v>
      </c>
      <c r="H718" s="1" t="s">
        <v>115</v>
      </c>
      <c r="I718" s="1" t="s">
        <v>21</v>
      </c>
      <c r="J718" s="1" t="s">
        <v>170</v>
      </c>
    </row>
    <row r="719" spans="1:10" x14ac:dyDescent="0.2">
      <c r="A719" s="1" t="s">
        <v>1204</v>
      </c>
      <c r="B719" s="3">
        <v>45390</v>
      </c>
      <c r="C719" s="1" t="s">
        <v>165</v>
      </c>
      <c r="D719" s="1" t="s">
        <v>181</v>
      </c>
      <c r="E719" s="1">
        <v>8</v>
      </c>
      <c r="F719" s="1">
        <v>117.32</v>
      </c>
      <c r="G719" s="1">
        <v>0.15</v>
      </c>
      <c r="H719" s="1" t="s">
        <v>121</v>
      </c>
      <c r="I719" s="1" t="s">
        <v>21</v>
      </c>
      <c r="J719" s="1" t="s">
        <v>22</v>
      </c>
    </row>
    <row r="720" spans="1:10" x14ac:dyDescent="0.2">
      <c r="A720" s="1" t="s">
        <v>1205</v>
      </c>
      <c r="B720" s="3">
        <v>45386</v>
      </c>
      <c r="C720" s="1" t="s">
        <v>519</v>
      </c>
      <c r="D720" s="1" t="s">
        <v>73</v>
      </c>
      <c r="E720" s="1">
        <v>3</v>
      </c>
      <c r="F720" s="1">
        <v>954.16</v>
      </c>
      <c r="G720" s="1">
        <v>0</v>
      </c>
      <c r="H720" s="1" t="s">
        <v>36</v>
      </c>
      <c r="I720" s="1" t="s">
        <v>14</v>
      </c>
      <c r="J720" s="1" t="s">
        <v>82</v>
      </c>
    </row>
    <row r="721" spans="1:10" x14ac:dyDescent="0.2">
      <c r="A721" s="1" t="s">
        <v>1206</v>
      </c>
      <c r="B721" s="1" t="s">
        <v>1207</v>
      </c>
      <c r="C721" s="1" t="s">
        <v>169</v>
      </c>
      <c r="D721" s="1" t="s">
        <v>365</v>
      </c>
      <c r="E721" s="1">
        <v>6</v>
      </c>
      <c r="F721" s="1">
        <v>1101.54</v>
      </c>
      <c r="G721" s="1">
        <v>0.15</v>
      </c>
      <c r="H721" s="1" t="s">
        <v>36</v>
      </c>
      <c r="I721" s="1" t="s">
        <v>21</v>
      </c>
      <c r="J721" s="1" t="s">
        <v>97</v>
      </c>
    </row>
    <row r="722" spans="1:10" x14ac:dyDescent="0.2">
      <c r="A722" s="1" t="s">
        <v>1208</v>
      </c>
      <c r="B722" s="1" t="s">
        <v>1209</v>
      </c>
      <c r="C722" s="1" t="s">
        <v>347</v>
      </c>
      <c r="D722" s="1" t="s">
        <v>231</v>
      </c>
      <c r="E722" s="1">
        <v>5</v>
      </c>
      <c r="F722" s="1">
        <v>49.68</v>
      </c>
      <c r="G722" s="1">
        <v>0.1</v>
      </c>
      <c r="H722" s="1" t="s">
        <v>115</v>
      </c>
      <c r="I722" s="1" t="s">
        <v>47</v>
      </c>
      <c r="J722" s="1" t="s">
        <v>58</v>
      </c>
    </row>
    <row r="723" spans="1:10" x14ac:dyDescent="0.2">
      <c r="A723" s="1" t="s">
        <v>1210</v>
      </c>
      <c r="B723" s="3">
        <v>45698</v>
      </c>
      <c r="C723" s="1" t="s">
        <v>530</v>
      </c>
      <c r="D723" s="1" t="s">
        <v>69</v>
      </c>
      <c r="E723" s="1">
        <v>11</v>
      </c>
      <c r="F723" s="1">
        <v>1013.15</v>
      </c>
      <c r="G723" s="1">
        <v>0</v>
      </c>
      <c r="H723" s="1" t="s">
        <v>13</v>
      </c>
      <c r="I723" s="1" t="s">
        <v>21</v>
      </c>
      <c r="J723" s="1" t="s">
        <v>170</v>
      </c>
    </row>
    <row r="724" spans="1:10" x14ac:dyDescent="0.2">
      <c r="A724" s="1" t="s">
        <v>1211</v>
      </c>
      <c r="B724" s="3">
        <v>45689</v>
      </c>
      <c r="C724" s="1" t="s">
        <v>353</v>
      </c>
      <c r="D724" s="1" t="s">
        <v>19</v>
      </c>
      <c r="E724" s="1">
        <v>12</v>
      </c>
      <c r="F724" s="1">
        <v>921.01</v>
      </c>
      <c r="G724" s="1">
        <v>0.15</v>
      </c>
      <c r="H724" s="1" t="s">
        <v>36</v>
      </c>
      <c r="I724" s="1" t="s">
        <v>21</v>
      </c>
      <c r="J724" s="1" t="s">
        <v>170</v>
      </c>
    </row>
    <row r="725" spans="1:10" x14ac:dyDescent="0.2">
      <c r="A725" s="1" t="s">
        <v>1212</v>
      </c>
      <c r="B725" s="3">
        <v>45594</v>
      </c>
      <c r="C725" s="1" t="s">
        <v>419</v>
      </c>
      <c r="D725" s="1" t="s">
        <v>19</v>
      </c>
      <c r="E725" s="1">
        <v>11</v>
      </c>
      <c r="F725" s="1">
        <v>921.01</v>
      </c>
      <c r="G725" s="1">
        <v>0</v>
      </c>
      <c r="H725" s="1" t="s">
        <v>121</v>
      </c>
      <c r="I725" s="1" t="s">
        <v>47</v>
      </c>
      <c r="J725" s="1" t="s">
        <v>48</v>
      </c>
    </row>
    <row r="726" spans="1:10" x14ac:dyDescent="0.2">
      <c r="A726" s="1" t="s">
        <v>1213</v>
      </c>
      <c r="B726" s="3">
        <v>45806</v>
      </c>
      <c r="C726" s="1" t="s">
        <v>388</v>
      </c>
      <c r="D726" s="1" t="s">
        <v>139</v>
      </c>
      <c r="E726" s="1">
        <v>3</v>
      </c>
      <c r="F726" s="1">
        <v>193.99</v>
      </c>
      <c r="G726" s="1">
        <v>0.15</v>
      </c>
      <c r="H726" s="1" t="s">
        <v>36</v>
      </c>
      <c r="I726" s="1" t="s">
        <v>31</v>
      </c>
      <c r="J726" s="1" t="s">
        <v>52</v>
      </c>
    </row>
    <row r="727" spans="1:10" x14ac:dyDescent="0.2">
      <c r="A727" s="1" t="s">
        <v>1214</v>
      </c>
      <c r="B727" s="1" t="s">
        <v>1215</v>
      </c>
      <c r="C727" s="1" t="s">
        <v>18</v>
      </c>
      <c r="D727" s="1" t="s">
        <v>35</v>
      </c>
      <c r="E727" s="1">
        <v>1</v>
      </c>
      <c r="F727" s="1">
        <v>709.62</v>
      </c>
      <c r="G727" s="1">
        <v>0.15</v>
      </c>
      <c r="H727" s="1" t="s">
        <v>27</v>
      </c>
      <c r="I727" s="1" t="s">
        <v>21</v>
      </c>
      <c r="J727" s="1" t="s">
        <v>170</v>
      </c>
    </row>
    <row r="728" spans="1:10" x14ac:dyDescent="0.2">
      <c r="A728" s="1" t="s">
        <v>1216</v>
      </c>
      <c r="B728" s="3">
        <v>45836</v>
      </c>
      <c r="C728" s="1" t="s">
        <v>994</v>
      </c>
      <c r="D728" s="1" t="s">
        <v>81</v>
      </c>
      <c r="E728" s="1">
        <v>1</v>
      </c>
      <c r="F728" s="1">
        <v>849.05</v>
      </c>
      <c r="G728" s="1">
        <v>0.2</v>
      </c>
      <c r="H728" s="1" t="s">
        <v>36</v>
      </c>
      <c r="I728" s="1" t="s">
        <v>14</v>
      </c>
      <c r="J728" s="1" t="s">
        <v>82</v>
      </c>
    </row>
    <row r="729" spans="1:10" x14ac:dyDescent="0.2">
      <c r="A729" s="1" t="s">
        <v>1217</v>
      </c>
      <c r="B729" s="1" t="s">
        <v>1218</v>
      </c>
      <c r="C729" s="1" t="s">
        <v>713</v>
      </c>
      <c r="D729" s="1" t="s">
        <v>181</v>
      </c>
      <c r="E729" s="1">
        <v>1</v>
      </c>
      <c r="F729" s="1">
        <v>117.32</v>
      </c>
      <c r="G729" s="1">
        <v>0</v>
      </c>
      <c r="H729" s="1" t="s">
        <v>62</v>
      </c>
      <c r="I729" s="1" t="s">
        <v>31</v>
      </c>
      <c r="J729" s="1" t="s">
        <v>43</v>
      </c>
    </row>
    <row r="730" spans="1:10" x14ac:dyDescent="0.2">
      <c r="A730" s="1" t="s">
        <v>1219</v>
      </c>
      <c r="B730" s="1" t="s">
        <v>1220</v>
      </c>
      <c r="C730" s="1" t="s">
        <v>99</v>
      </c>
      <c r="D730" s="1" t="s">
        <v>35</v>
      </c>
      <c r="E730" s="1">
        <v>1</v>
      </c>
      <c r="F730" s="1">
        <v>709.62</v>
      </c>
      <c r="G730" s="1">
        <v>0</v>
      </c>
      <c r="H730" s="1" t="s">
        <v>13</v>
      </c>
      <c r="I730" s="1" t="s">
        <v>47</v>
      </c>
      <c r="J730" s="1" t="s">
        <v>48</v>
      </c>
    </row>
    <row r="731" spans="1:10" x14ac:dyDescent="0.2">
      <c r="A731" s="1" t="s">
        <v>1221</v>
      </c>
      <c r="B731" s="1" t="s">
        <v>1222</v>
      </c>
      <c r="C731" s="1" t="s">
        <v>317</v>
      </c>
      <c r="D731" s="1" t="s">
        <v>26</v>
      </c>
      <c r="E731" s="1">
        <v>7</v>
      </c>
      <c r="F731" s="1">
        <v>725.92</v>
      </c>
      <c r="G731" s="1">
        <v>0</v>
      </c>
      <c r="H731" s="1" t="s">
        <v>115</v>
      </c>
      <c r="I731" s="1" t="s">
        <v>31</v>
      </c>
      <c r="J731" s="1" t="s">
        <v>43</v>
      </c>
    </row>
    <row r="732" spans="1:10" x14ac:dyDescent="0.2">
      <c r="A732" s="1" t="s">
        <v>1223</v>
      </c>
      <c r="B732" s="1" t="s">
        <v>1224</v>
      </c>
      <c r="C732" s="1" t="s">
        <v>355</v>
      </c>
      <c r="D732" s="1" t="s">
        <v>216</v>
      </c>
      <c r="E732" s="1">
        <v>2</v>
      </c>
      <c r="F732" s="1">
        <v>1169.26</v>
      </c>
      <c r="G732" s="1">
        <v>0</v>
      </c>
      <c r="H732" s="1" t="s">
        <v>121</v>
      </c>
      <c r="I732" s="1" t="s">
        <v>300</v>
      </c>
      <c r="J732" s="1" t="s">
        <v>93</v>
      </c>
    </row>
    <row r="733" spans="1:10" x14ac:dyDescent="0.2">
      <c r="A733" s="1" t="s">
        <v>1225</v>
      </c>
      <c r="B733" s="1" t="s">
        <v>1226</v>
      </c>
      <c r="C733" s="1" t="s">
        <v>154</v>
      </c>
      <c r="D733" s="1" t="s">
        <v>81</v>
      </c>
      <c r="E733" s="1">
        <v>2</v>
      </c>
      <c r="F733" s="1">
        <v>849.05</v>
      </c>
      <c r="G733" s="1">
        <v>0.15</v>
      </c>
      <c r="H733" s="1" t="s">
        <v>20</v>
      </c>
      <c r="I733" s="1" t="s">
        <v>31</v>
      </c>
      <c r="J733" s="1" t="s">
        <v>43</v>
      </c>
    </row>
    <row r="734" spans="1:10" x14ac:dyDescent="0.2">
      <c r="A734" s="1" t="s">
        <v>1227</v>
      </c>
      <c r="B734" s="3">
        <v>45482</v>
      </c>
      <c r="C734" s="1" t="s">
        <v>434</v>
      </c>
      <c r="D734" s="1" t="s">
        <v>139</v>
      </c>
      <c r="E734" s="1">
        <v>3</v>
      </c>
      <c r="F734" s="1">
        <v>193.99</v>
      </c>
      <c r="G734" s="1">
        <v>0.15</v>
      </c>
      <c r="H734" s="1" t="s">
        <v>36</v>
      </c>
      <c r="I734" s="1" t="s">
        <v>31</v>
      </c>
      <c r="J734" s="1" t="s">
        <v>52</v>
      </c>
    </row>
    <row r="735" spans="1:10" x14ac:dyDescent="0.2">
      <c r="A735" s="1" t="s">
        <v>1228</v>
      </c>
      <c r="B735" s="1" t="s">
        <v>1229</v>
      </c>
      <c r="C735" s="1" t="s">
        <v>210</v>
      </c>
      <c r="D735" s="1" t="s">
        <v>139</v>
      </c>
      <c r="E735" s="1">
        <v>9</v>
      </c>
      <c r="F735" s="1">
        <v>193.99</v>
      </c>
      <c r="G735" s="1">
        <v>0</v>
      </c>
      <c r="H735" s="1" t="s">
        <v>20</v>
      </c>
      <c r="I735" s="1" t="s">
        <v>31</v>
      </c>
      <c r="J735" s="1" t="s">
        <v>32</v>
      </c>
    </row>
    <row r="736" spans="1:10" x14ac:dyDescent="0.2">
      <c r="A736" s="1" t="s">
        <v>1230</v>
      </c>
      <c r="B736" s="3">
        <v>45443</v>
      </c>
      <c r="C736" s="1" t="s">
        <v>463</v>
      </c>
      <c r="D736" s="1" t="s">
        <v>329</v>
      </c>
      <c r="E736" s="1">
        <v>10</v>
      </c>
      <c r="F736" s="1">
        <v>1334.92</v>
      </c>
      <c r="G736" s="1">
        <v>0.1</v>
      </c>
      <c r="H736" s="1" t="s">
        <v>27</v>
      </c>
      <c r="I736" s="1" t="s">
        <v>21</v>
      </c>
      <c r="J736" s="1" t="s">
        <v>170</v>
      </c>
    </row>
    <row r="737" spans="1:10" x14ac:dyDescent="0.2">
      <c r="A737" s="1" t="s">
        <v>1231</v>
      </c>
      <c r="B737" s="3">
        <v>45804</v>
      </c>
      <c r="C737" s="1" t="s">
        <v>336</v>
      </c>
      <c r="D737" s="1" t="s">
        <v>365</v>
      </c>
      <c r="E737" s="1">
        <v>8</v>
      </c>
      <c r="F737" s="1">
        <v>1101.54</v>
      </c>
      <c r="G737" s="1">
        <v>0</v>
      </c>
      <c r="H737" s="1" t="s">
        <v>20</v>
      </c>
      <c r="I737" s="1" t="s">
        <v>21</v>
      </c>
      <c r="J737" s="1" t="s">
        <v>22</v>
      </c>
    </row>
    <row r="738" spans="1:10" x14ac:dyDescent="0.2">
      <c r="A738" s="1" t="s">
        <v>1232</v>
      </c>
      <c r="B738" s="3">
        <v>45586</v>
      </c>
      <c r="C738" s="1" t="s">
        <v>154</v>
      </c>
      <c r="D738" s="1" t="s">
        <v>104</v>
      </c>
      <c r="E738" s="1">
        <v>12</v>
      </c>
      <c r="F738" s="1">
        <v>1363.68</v>
      </c>
      <c r="G738" s="1">
        <v>0</v>
      </c>
      <c r="H738" s="1" t="s">
        <v>121</v>
      </c>
      <c r="I738" s="1" t="s">
        <v>42</v>
      </c>
      <c r="J738" s="1" t="s">
        <v>32</v>
      </c>
    </row>
    <row r="739" spans="1:10" x14ac:dyDescent="0.2">
      <c r="A739" s="1" t="s">
        <v>1233</v>
      </c>
      <c r="B739" s="3">
        <v>45769</v>
      </c>
      <c r="C739" s="1" t="s">
        <v>84</v>
      </c>
      <c r="D739" s="1" t="s">
        <v>118</v>
      </c>
      <c r="E739" s="1">
        <v>12</v>
      </c>
      <c r="F739" s="1">
        <v>347.15</v>
      </c>
      <c r="G739" s="1">
        <v>0</v>
      </c>
      <c r="H739" s="1" t="s">
        <v>121</v>
      </c>
      <c r="I739" s="1" t="s">
        <v>31</v>
      </c>
      <c r="J739" s="1" t="s">
        <v>43</v>
      </c>
    </row>
    <row r="740" spans="1:10" x14ac:dyDescent="0.2">
      <c r="A740" s="1" t="s">
        <v>1234</v>
      </c>
      <c r="B740" s="3">
        <v>45448</v>
      </c>
      <c r="C740" s="1" t="s">
        <v>351</v>
      </c>
      <c r="D740" s="1" t="s">
        <v>85</v>
      </c>
      <c r="E740" s="1">
        <v>10</v>
      </c>
      <c r="F740" s="1">
        <v>979.52</v>
      </c>
      <c r="G740" s="1">
        <v>0.1</v>
      </c>
      <c r="H740" s="1" t="s">
        <v>27</v>
      </c>
      <c r="I740" s="1" t="s">
        <v>14</v>
      </c>
      <c r="J740" s="1" t="s">
        <v>93</v>
      </c>
    </row>
    <row r="741" spans="1:10" x14ac:dyDescent="0.2">
      <c r="A741" s="1" t="s">
        <v>1235</v>
      </c>
      <c r="B741" s="1" t="s">
        <v>1236</v>
      </c>
      <c r="C741" s="1" t="s">
        <v>392</v>
      </c>
      <c r="D741" s="1" t="s">
        <v>166</v>
      </c>
      <c r="E741" s="1">
        <v>10</v>
      </c>
      <c r="F741" s="1">
        <v>532.41999999999996</v>
      </c>
      <c r="G741" s="1">
        <v>0</v>
      </c>
      <c r="H741" s="1" t="s">
        <v>27</v>
      </c>
      <c r="I741" s="1" t="s">
        <v>47</v>
      </c>
      <c r="J741" s="1" t="s">
        <v>58</v>
      </c>
    </row>
    <row r="742" spans="1:10" x14ac:dyDescent="0.2">
      <c r="A742" s="1" t="s">
        <v>1237</v>
      </c>
      <c r="B742" s="3">
        <v>45680</v>
      </c>
      <c r="C742" s="1" t="s">
        <v>644</v>
      </c>
      <c r="D742" s="1" t="s">
        <v>139</v>
      </c>
      <c r="E742" s="1">
        <v>11</v>
      </c>
      <c r="F742" s="1">
        <v>193.99</v>
      </c>
      <c r="G742" s="1">
        <v>0.15</v>
      </c>
      <c r="H742" s="1" t="s">
        <v>20</v>
      </c>
      <c r="I742" s="1" t="s">
        <v>14</v>
      </c>
      <c r="J742" s="1" t="s">
        <v>15</v>
      </c>
    </row>
    <row r="743" spans="1:10" x14ac:dyDescent="0.2">
      <c r="A743" s="1" t="s">
        <v>1238</v>
      </c>
      <c r="B743" s="3">
        <v>45607</v>
      </c>
      <c r="C743" s="1" t="s">
        <v>87</v>
      </c>
      <c r="D743" s="1" t="s">
        <v>100</v>
      </c>
      <c r="E743" s="1">
        <v>8</v>
      </c>
      <c r="F743" s="1">
        <v>1280.18</v>
      </c>
      <c r="G743" s="1">
        <v>0.05</v>
      </c>
      <c r="H743" s="1" t="s">
        <v>20</v>
      </c>
      <c r="I743" s="1" t="s">
        <v>31</v>
      </c>
      <c r="J743" s="1" t="s">
        <v>52</v>
      </c>
    </row>
    <row r="744" spans="1:10" x14ac:dyDescent="0.2">
      <c r="A744" s="1" t="s">
        <v>1239</v>
      </c>
      <c r="B744" s="3">
        <v>45541</v>
      </c>
      <c r="C744" s="1" t="s">
        <v>107</v>
      </c>
      <c r="D744" s="1" t="s">
        <v>413</v>
      </c>
      <c r="E744" s="1">
        <v>11</v>
      </c>
      <c r="F744" s="1">
        <v>689.97</v>
      </c>
      <c r="G744" s="1">
        <v>0.15</v>
      </c>
      <c r="H744" s="1" t="s">
        <v>115</v>
      </c>
      <c r="I744" s="1" t="s">
        <v>37</v>
      </c>
      <c r="J744" s="1" t="s">
        <v>82</v>
      </c>
    </row>
    <row r="745" spans="1:10" x14ac:dyDescent="0.2">
      <c r="A745" s="1" t="s">
        <v>1240</v>
      </c>
      <c r="B745" s="1" t="s">
        <v>1241</v>
      </c>
      <c r="C745" s="1" t="s">
        <v>194</v>
      </c>
      <c r="D745" s="1" t="s">
        <v>81</v>
      </c>
      <c r="E745" s="1">
        <v>1</v>
      </c>
      <c r="F745" s="1">
        <v>849.05</v>
      </c>
      <c r="G745" s="1">
        <v>0.2</v>
      </c>
      <c r="H745" s="1" t="s">
        <v>121</v>
      </c>
      <c r="I745" s="1" t="s">
        <v>14</v>
      </c>
      <c r="J745" s="1" t="s">
        <v>93</v>
      </c>
    </row>
    <row r="746" spans="1:10" x14ac:dyDescent="0.2">
      <c r="A746" s="1" t="s">
        <v>1242</v>
      </c>
      <c r="B746" s="1" t="s">
        <v>433</v>
      </c>
      <c r="C746" s="1" t="s">
        <v>338</v>
      </c>
      <c r="D746" s="1" t="s">
        <v>213</v>
      </c>
      <c r="E746" s="1">
        <v>1</v>
      </c>
      <c r="F746" s="1">
        <v>1084.72</v>
      </c>
      <c r="G746" s="1">
        <v>0.2</v>
      </c>
      <c r="H746" s="1" t="s">
        <v>27</v>
      </c>
      <c r="I746" s="1" t="s">
        <v>21</v>
      </c>
      <c r="J746" s="1" t="s">
        <v>22</v>
      </c>
    </row>
    <row r="747" spans="1:10" x14ac:dyDescent="0.2">
      <c r="A747" s="1" t="s">
        <v>1243</v>
      </c>
      <c r="B747" s="3">
        <v>45446</v>
      </c>
      <c r="C747" s="1" t="s">
        <v>342</v>
      </c>
      <c r="D747" s="1" t="s">
        <v>26</v>
      </c>
      <c r="E747" s="1">
        <v>12</v>
      </c>
      <c r="F747" s="1">
        <v>725.92</v>
      </c>
      <c r="G747" s="1">
        <v>0.2</v>
      </c>
      <c r="H747" s="1" t="s">
        <v>27</v>
      </c>
      <c r="I747" s="1" t="s">
        <v>21</v>
      </c>
      <c r="J747" s="1" t="s">
        <v>97</v>
      </c>
    </row>
    <row r="748" spans="1:10" x14ac:dyDescent="0.2">
      <c r="A748" s="1" t="s">
        <v>1244</v>
      </c>
      <c r="B748" s="1" t="s">
        <v>920</v>
      </c>
      <c r="C748" s="1" t="s">
        <v>404</v>
      </c>
      <c r="D748" s="1" t="s">
        <v>178</v>
      </c>
      <c r="E748" s="1">
        <v>1</v>
      </c>
      <c r="F748" s="1">
        <v>253.46</v>
      </c>
      <c r="G748" s="1">
        <v>0.05</v>
      </c>
      <c r="H748" s="1" t="s">
        <v>36</v>
      </c>
      <c r="I748" s="1" t="s">
        <v>21</v>
      </c>
      <c r="J748" s="1" t="s">
        <v>170</v>
      </c>
    </row>
    <row r="749" spans="1:10" x14ac:dyDescent="0.2">
      <c r="A749" s="1" t="s">
        <v>1245</v>
      </c>
      <c r="B749" s="3">
        <v>45599</v>
      </c>
      <c r="C749" s="1" t="s">
        <v>50</v>
      </c>
      <c r="D749" s="1" t="s">
        <v>365</v>
      </c>
      <c r="E749" s="1">
        <v>7</v>
      </c>
      <c r="F749" s="1">
        <v>1101.54</v>
      </c>
      <c r="G749" s="1">
        <v>0</v>
      </c>
      <c r="H749" s="1" t="s">
        <v>27</v>
      </c>
      <c r="I749" s="1" t="s">
        <v>31</v>
      </c>
      <c r="J749" s="1" t="s">
        <v>32</v>
      </c>
    </row>
    <row r="750" spans="1:10" x14ac:dyDescent="0.2">
      <c r="A750" s="1" t="s">
        <v>1246</v>
      </c>
      <c r="B750" s="3">
        <v>45793</v>
      </c>
      <c r="C750" s="1" t="s">
        <v>204</v>
      </c>
      <c r="D750" s="1" t="s">
        <v>158</v>
      </c>
      <c r="E750" s="1">
        <v>8</v>
      </c>
      <c r="F750" s="1">
        <v>1490.92</v>
      </c>
      <c r="G750" s="1">
        <v>0.2</v>
      </c>
      <c r="H750" s="1" t="s">
        <v>115</v>
      </c>
      <c r="I750" s="1" t="s">
        <v>14</v>
      </c>
      <c r="J750" s="1" t="s">
        <v>93</v>
      </c>
    </row>
    <row r="751" spans="1:10" x14ac:dyDescent="0.2">
      <c r="A751" s="1" t="s">
        <v>1247</v>
      </c>
      <c r="B751" s="3">
        <v>45755</v>
      </c>
      <c r="C751" s="1" t="s">
        <v>451</v>
      </c>
      <c r="D751" s="1" t="s">
        <v>96</v>
      </c>
      <c r="E751" s="1">
        <v>6</v>
      </c>
      <c r="F751" s="1">
        <v>425.58</v>
      </c>
      <c r="G751" s="1">
        <v>0.15</v>
      </c>
      <c r="H751" s="1" t="s">
        <v>27</v>
      </c>
      <c r="I751" s="1" t="s">
        <v>42</v>
      </c>
      <c r="J751" s="1" t="s">
        <v>32</v>
      </c>
    </row>
    <row r="752" spans="1:10" x14ac:dyDescent="0.2">
      <c r="A752" s="1" t="s">
        <v>1248</v>
      </c>
      <c r="B752" s="1" t="s">
        <v>1249</v>
      </c>
      <c r="C752" s="1" t="s">
        <v>261</v>
      </c>
      <c r="D752" s="1" t="s">
        <v>46</v>
      </c>
      <c r="E752" s="1">
        <v>6</v>
      </c>
      <c r="F752" s="1">
        <v>1262.55</v>
      </c>
      <c r="G752" s="1">
        <v>0.05</v>
      </c>
      <c r="H752" s="1" t="s">
        <v>121</v>
      </c>
      <c r="I752" s="1" t="s">
        <v>31</v>
      </c>
      <c r="J752" s="1" t="s">
        <v>32</v>
      </c>
    </row>
    <row r="753" spans="1:10" x14ac:dyDescent="0.2">
      <c r="A753" s="1" t="s">
        <v>1250</v>
      </c>
      <c r="B753" s="3">
        <v>45425</v>
      </c>
      <c r="C753" s="1" t="s">
        <v>91</v>
      </c>
      <c r="D753" s="1" t="s">
        <v>269</v>
      </c>
      <c r="E753" s="1">
        <v>11</v>
      </c>
      <c r="F753" s="1">
        <v>865.02</v>
      </c>
      <c r="G753" s="1">
        <v>0</v>
      </c>
      <c r="H753" s="1" t="s">
        <v>121</v>
      </c>
      <c r="I753" s="1" t="s">
        <v>14</v>
      </c>
      <c r="J753" s="1" t="s">
        <v>15</v>
      </c>
    </row>
    <row r="754" spans="1:10" x14ac:dyDescent="0.2">
      <c r="A754" s="1" t="s">
        <v>1251</v>
      </c>
      <c r="B754" s="3">
        <v>45802</v>
      </c>
      <c r="C754" s="1" t="s">
        <v>50</v>
      </c>
      <c r="D754" s="1" t="s">
        <v>213</v>
      </c>
      <c r="E754" s="1">
        <v>3</v>
      </c>
      <c r="F754" s="1">
        <v>1084.72</v>
      </c>
      <c r="G754" s="1">
        <v>0</v>
      </c>
      <c r="H754" s="1" t="s">
        <v>115</v>
      </c>
      <c r="I754" s="1" t="s">
        <v>31</v>
      </c>
      <c r="J754" s="1" t="s">
        <v>32</v>
      </c>
    </row>
    <row r="755" spans="1:10" x14ac:dyDescent="0.2">
      <c r="A755" s="1" t="s">
        <v>1252</v>
      </c>
      <c r="B755" s="1" t="s">
        <v>1253</v>
      </c>
      <c r="C755" s="1" t="s">
        <v>306</v>
      </c>
      <c r="D755" s="1" t="s">
        <v>417</v>
      </c>
      <c r="E755" s="1">
        <v>9</v>
      </c>
      <c r="F755" s="1">
        <v>1240.1099999999999</v>
      </c>
      <c r="G755" s="1">
        <v>0.1</v>
      </c>
      <c r="H755" s="1" t="s">
        <v>27</v>
      </c>
      <c r="I755" s="1" t="s">
        <v>14</v>
      </c>
      <c r="J755" s="1" t="s">
        <v>93</v>
      </c>
    </row>
    <row r="756" spans="1:10" x14ac:dyDescent="0.2">
      <c r="A756" s="1" t="s">
        <v>1254</v>
      </c>
      <c r="B756" s="1" t="s">
        <v>1255</v>
      </c>
      <c r="C756" s="1" t="s">
        <v>546</v>
      </c>
      <c r="D756" s="1" t="s">
        <v>51</v>
      </c>
      <c r="E756" s="1">
        <v>7</v>
      </c>
      <c r="F756" s="1">
        <v>1019.72</v>
      </c>
      <c r="G756" s="1">
        <v>0.05</v>
      </c>
      <c r="H756" s="1" t="s">
        <v>36</v>
      </c>
      <c r="I756" s="1" t="s">
        <v>21</v>
      </c>
      <c r="J756" s="1" t="s">
        <v>22</v>
      </c>
    </row>
    <row r="757" spans="1:10" x14ac:dyDescent="0.2">
      <c r="A757" s="1" t="s">
        <v>1256</v>
      </c>
      <c r="B757" s="3">
        <v>45799</v>
      </c>
      <c r="C757" s="1" t="s">
        <v>355</v>
      </c>
      <c r="D757" s="1" t="s">
        <v>329</v>
      </c>
      <c r="E757" s="1">
        <v>11</v>
      </c>
      <c r="F757" s="1">
        <v>1334.92</v>
      </c>
      <c r="G757" s="1">
        <v>0.15</v>
      </c>
      <c r="H757" s="1" t="s">
        <v>36</v>
      </c>
      <c r="I757" s="1" t="s">
        <v>14</v>
      </c>
      <c r="J757" s="1" t="s">
        <v>93</v>
      </c>
    </row>
    <row r="758" spans="1:10" x14ac:dyDescent="0.2">
      <c r="A758" s="1" t="s">
        <v>1257</v>
      </c>
      <c r="B758" s="3">
        <v>45344</v>
      </c>
      <c r="C758" s="1" t="s">
        <v>141</v>
      </c>
      <c r="D758" s="1" t="s">
        <v>65</v>
      </c>
      <c r="E758" s="1">
        <v>11</v>
      </c>
      <c r="F758" s="1">
        <v>800.37</v>
      </c>
      <c r="G758" s="1">
        <v>0</v>
      </c>
      <c r="H758" s="1" t="s">
        <v>36</v>
      </c>
      <c r="I758" s="1" t="s">
        <v>14</v>
      </c>
      <c r="J758" s="1" t="s">
        <v>15</v>
      </c>
    </row>
    <row r="759" spans="1:10" x14ac:dyDescent="0.2">
      <c r="A759" s="1" t="s">
        <v>1258</v>
      </c>
      <c r="B759" s="3">
        <v>45341</v>
      </c>
      <c r="C759" s="1" t="s">
        <v>191</v>
      </c>
      <c r="D759" s="1" t="s">
        <v>35</v>
      </c>
      <c r="E759" s="1">
        <v>5</v>
      </c>
      <c r="F759" s="1">
        <v>709.62</v>
      </c>
      <c r="G759" s="1">
        <v>0</v>
      </c>
      <c r="H759" s="1" t="s">
        <v>121</v>
      </c>
      <c r="I759" s="1" t="s">
        <v>47</v>
      </c>
      <c r="J759" s="1" t="s">
        <v>75</v>
      </c>
    </row>
    <row r="760" spans="1:10" x14ac:dyDescent="0.2">
      <c r="A760" s="1" t="s">
        <v>1259</v>
      </c>
      <c r="B760" s="3">
        <v>45443</v>
      </c>
      <c r="C760" s="1" t="s">
        <v>135</v>
      </c>
      <c r="D760" s="1" t="s">
        <v>199</v>
      </c>
      <c r="E760" s="1">
        <v>3</v>
      </c>
      <c r="F760" s="1">
        <v>528.79999999999995</v>
      </c>
      <c r="G760" s="1">
        <v>0</v>
      </c>
      <c r="H760" s="1" t="s">
        <v>36</v>
      </c>
      <c r="I760" s="1" t="s">
        <v>47</v>
      </c>
      <c r="J760" s="1" t="s">
        <v>48</v>
      </c>
    </row>
    <row r="761" spans="1:10" x14ac:dyDescent="0.2">
      <c r="A761" s="1" t="s">
        <v>1260</v>
      </c>
      <c r="B761" s="3">
        <v>45590</v>
      </c>
      <c r="C761" s="1" t="s">
        <v>306</v>
      </c>
      <c r="D761" s="1" t="s">
        <v>365</v>
      </c>
      <c r="E761" s="1">
        <v>11</v>
      </c>
      <c r="F761" s="1">
        <v>1101.54</v>
      </c>
      <c r="G761" s="1">
        <v>0</v>
      </c>
      <c r="H761" s="1" t="s">
        <v>13</v>
      </c>
      <c r="I761" s="1" t="s">
        <v>14</v>
      </c>
      <c r="J761" s="1" t="s">
        <v>82</v>
      </c>
    </row>
    <row r="762" spans="1:10" x14ac:dyDescent="0.2">
      <c r="A762" s="1" t="s">
        <v>1261</v>
      </c>
      <c r="B762" s="3">
        <v>45451</v>
      </c>
      <c r="C762" s="1" t="s">
        <v>428</v>
      </c>
      <c r="D762" s="1" t="s">
        <v>178</v>
      </c>
      <c r="E762" s="1">
        <v>3</v>
      </c>
      <c r="F762" s="1">
        <v>253.46</v>
      </c>
      <c r="G762" s="1">
        <v>0.1</v>
      </c>
      <c r="H762" s="1" t="s">
        <v>36</v>
      </c>
      <c r="I762" s="1" t="s">
        <v>14</v>
      </c>
      <c r="J762" s="1" t="s">
        <v>15</v>
      </c>
    </row>
    <row r="763" spans="1:10" x14ac:dyDescent="0.2">
      <c r="A763" s="1" t="s">
        <v>1262</v>
      </c>
      <c r="B763" s="1" t="s">
        <v>1263</v>
      </c>
      <c r="C763" s="1" t="s">
        <v>240</v>
      </c>
      <c r="D763" s="1" t="s">
        <v>166</v>
      </c>
      <c r="E763" s="1">
        <v>10</v>
      </c>
      <c r="F763" s="1">
        <v>532.41999999999996</v>
      </c>
      <c r="G763" s="1">
        <v>0</v>
      </c>
      <c r="H763" s="1" t="s">
        <v>27</v>
      </c>
      <c r="I763" s="1" t="s">
        <v>21</v>
      </c>
      <c r="J763" s="1" t="s">
        <v>170</v>
      </c>
    </row>
    <row r="764" spans="1:10" x14ac:dyDescent="0.2">
      <c r="A764" s="1" t="s">
        <v>1264</v>
      </c>
      <c r="B764" s="3">
        <v>45765</v>
      </c>
      <c r="C764" s="1" t="s">
        <v>303</v>
      </c>
      <c r="D764" s="1" t="s">
        <v>114</v>
      </c>
      <c r="E764" s="1">
        <v>12</v>
      </c>
      <c r="F764" s="1">
        <v>906.25</v>
      </c>
      <c r="G764" s="1">
        <v>0</v>
      </c>
      <c r="H764" s="1" t="s">
        <v>62</v>
      </c>
      <c r="I764" s="1" t="s">
        <v>14</v>
      </c>
      <c r="J764" s="1" t="s">
        <v>15</v>
      </c>
    </row>
    <row r="765" spans="1:10" x14ac:dyDescent="0.2">
      <c r="A765" s="1" t="s">
        <v>1265</v>
      </c>
      <c r="B765" s="3">
        <v>45721</v>
      </c>
      <c r="C765" s="1" t="s">
        <v>18</v>
      </c>
      <c r="D765" s="1" t="s">
        <v>178</v>
      </c>
      <c r="E765" s="1">
        <v>7</v>
      </c>
      <c r="F765" s="1">
        <v>253.46</v>
      </c>
      <c r="G765" s="1">
        <v>0.1</v>
      </c>
      <c r="H765" s="1" t="s">
        <v>62</v>
      </c>
      <c r="I765" s="1" t="s">
        <v>21</v>
      </c>
      <c r="J765" s="1" t="s">
        <v>170</v>
      </c>
    </row>
    <row r="766" spans="1:10" x14ac:dyDescent="0.2">
      <c r="A766" s="1" t="s">
        <v>1266</v>
      </c>
      <c r="B766" s="3">
        <v>45707</v>
      </c>
      <c r="C766" s="1" t="s">
        <v>463</v>
      </c>
      <c r="D766" s="1" t="s">
        <v>41</v>
      </c>
      <c r="E766" s="1">
        <v>7</v>
      </c>
      <c r="F766" s="1">
        <v>944.31</v>
      </c>
      <c r="G766" s="1">
        <v>0</v>
      </c>
      <c r="H766" s="1" t="s">
        <v>27</v>
      </c>
      <c r="I766" s="1" t="s">
        <v>483</v>
      </c>
      <c r="J766" s="1" t="s">
        <v>22</v>
      </c>
    </row>
    <row r="767" spans="1:10" x14ac:dyDescent="0.2">
      <c r="A767" s="1" t="s">
        <v>1267</v>
      </c>
      <c r="B767" s="1" t="s">
        <v>1268</v>
      </c>
      <c r="C767" s="1" t="s">
        <v>589</v>
      </c>
      <c r="D767" s="1" t="s">
        <v>537</v>
      </c>
      <c r="E767" s="1">
        <v>7</v>
      </c>
      <c r="F767" s="1">
        <v>940.73</v>
      </c>
      <c r="G767" s="1">
        <v>0</v>
      </c>
      <c r="H767" s="1" t="s">
        <v>36</v>
      </c>
      <c r="I767" s="1" t="s">
        <v>483</v>
      </c>
      <c r="J767" s="1" t="s">
        <v>170</v>
      </c>
    </row>
    <row r="768" spans="1:10" x14ac:dyDescent="0.2">
      <c r="A768" s="1" t="s">
        <v>1269</v>
      </c>
      <c r="B768" s="3">
        <v>45603</v>
      </c>
      <c r="C768" s="1" t="s">
        <v>394</v>
      </c>
      <c r="D768" s="1" t="s">
        <v>124</v>
      </c>
      <c r="E768" s="1">
        <v>6</v>
      </c>
      <c r="F768" s="1">
        <v>774.08</v>
      </c>
      <c r="G768" s="1">
        <v>0.05</v>
      </c>
      <c r="H768" s="1" t="s">
        <v>121</v>
      </c>
      <c r="I768" s="1" t="s">
        <v>21</v>
      </c>
      <c r="J768" s="1" t="s">
        <v>22</v>
      </c>
    </row>
    <row r="769" spans="1:10" x14ac:dyDescent="0.2">
      <c r="A769" s="1" t="s">
        <v>1270</v>
      </c>
      <c r="B769" s="3">
        <v>45478</v>
      </c>
      <c r="C769" s="1" t="s">
        <v>723</v>
      </c>
      <c r="D769" s="1" t="s">
        <v>155</v>
      </c>
      <c r="E769" s="1">
        <v>3</v>
      </c>
      <c r="F769" s="1">
        <v>1165.56</v>
      </c>
      <c r="G769" s="1">
        <v>0.05</v>
      </c>
      <c r="H769" s="1" t="s">
        <v>115</v>
      </c>
      <c r="I769" s="1" t="s">
        <v>21</v>
      </c>
      <c r="J769" s="1" t="s">
        <v>97</v>
      </c>
    </row>
    <row r="770" spans="1:10" x14ac:dyDescent="0.2">
      <c r="A770" s="1" t="s">
        <v>1271</v>
      </c>
      <c r="B770" s="1" t="s">
        <v>1272</v>
      </c>
      <c r="C770" s="1" t="s">
        <v>416</v>
      </c>
      <c r="D770" s="1" t="s">
        <v>231</v>
      </c>
      <c r="E770" s="1">
        <v>2</v>
      </c>
      <c r="F770" s="1">
        <v>49.68</v>
      </c>
      <c r="G770" s="1">
        <v>0.15</v>
      </c>
      <c r="H770" s="1" t="s">
        <v>115</v>
      </c>
      <c r="I770" s="1" t="s">
        <v>449</v>
      </c>
      <c r="J770" s="1" t="s">
        <v>48</v>
      </c>
    </row>
    <row r="771" spans="1:10" x14ac:dyDescent="0.2">
      <c r="A771" s="1" t="s">
        <v>1273</v>
      </c>
      <c r="B771" s="1" t="s">
        <v>1274</v>
      </c>
      <c r="C771" s="1" t="s">
        <v>11</v>
      </c>
      <c r="D771" s="1" t="s">
        <v>413</v>
      </c>
      <c r="E771" s="1">
        <v>8</v>
      </c>
      <c r="F771" s="1">
        <v>689.97</v>
      </c>
      <c r="G771" s="1">
        <v>0</v>
      </c>
      <c r="H771" s="1" t="s">
        <v>62</v>
      </c>
      <c r="I771" s="1" t="s">
        <v>14</v>
      </c>
      <c r="J771" s="1" t="s">
        <v>82</v>
      </c>
    </row>
    <row r="772" spans="1:10" x14ac:dyDescent="0.2">
      <c r="A772" s="1" t="s">
        <v>1275</v>
      </c>
      <c r="B772" s="1" t="s">
        <v>1276</v>
      </c>
      <c r="C772" s="1" t="s">
        <v>220</v>
      </c>
      <c r="D772" s="1" t="s">
        <v>65</v>
      </c>
      <c r="E772" s="1">
        <v>7</v>
      </c>
      <c r="F772" s="1">
        <v>800.37</v>
      </c>
      <c r="G772" s="1">
        <v>0.1</v>
      </c>
      <c r="H772" s="1" t="s">
        <v>13</v>
      </c>
      <c r="I772" s="1" t="s">
        <v>14</v>
      </c>
      <c r="J772" s="1" t="s">
        <v>82</v>
      </c>
    </row>
    <row r="773" spans="1:10" x14ac:dyDescent="0.2">
      <c r="A773" s="1" t="s">
        <v>1277</v>
      </c>
      <c r="B773" s="1" t="s">
        <v>1278</v>
      </c>
      <c r="C773" s="1" t="s">
        <v>107</v>
      </c>
      <c r="D773" s="1" t="s">
        <v>85</v>
      </c>
      <c r="E773" s="1">
        <v>7</v>
      </c>
      <c r="F773" s="1">
        <v>979.52</v>
      </c>
      <c r="G773" s="1">
        <v>0</v>
      </c>
      <c r="H773" s="1" t="s">
        <v>115</v>
      </c>
      <c r="I773" s="1" t="s">
        <v>14</v>
      </c>
      <c r="J773" s="1" t="s">
        <v>93</v>
      </c>
    </row>
    <row r="774" spans="1:10" x14ac:dyDescent="0.2">
      <c r="A774" s="1" t="s">
        <v>1279</v>
      </c>
      <c r="B774" s="1" t="s">
        <v>1280</v>
      </c>
      <c r="C774" s="1" t="s">
        <v>355</v>
      </c>
      <c r="D774" s="1" t="s">
        <v>19</v>
      </c>
      <c r="E774" s="1">
        <v>2</v>
      </c>
      <c r="F774" s="1">
        <v>921.01</v>
      </c>
      <c r="G774" s="1">
        <v>0</v>
      </c>
      <c r="H774" s="1" t="s">
        <v>27</v>
      </c>
      <c r="I774" s="1" t="s">
        <v>14</v>
      </c>
      <c r="J774" s="1" t="s">
        <v>93</v>
      </c>
    </row>
    <row r="775" spans="1:10" x14ac:dyDescent="0.2">
      <c r="A775" s="1" t="s">
        <v>1281</v>
      </c>
      <c r="B775" s="1" t="s">
        <v>1282</v>
      </c>
      <c r="C775" s="1" t="s">
        <v>103</v>
      </c>
      <c r="D775" s="1" t="s">
        <v>30</v>
      </c>
      <c r="E775" s="1">
        <v>1</v>
      </c>
      <c r="F775" s="1">
        <v>798.12</v>
      </c>
      <c r="G775" s="1">
        <v>0.15</v>
      </c>
      <c r="H775" s="1" t="s">
        <v>13</v>
      </c>
      <c r="I775" s="1" t="s">
        <v>21</v>
      </c>
      <c r="J775" s="1" t="s">
        <v>97</v>
      </c>
    </row>
    <row r="776" spans="1:10" x14ac:dyDescent="0.2">
      <c r="A776" s="1" t="s">
        <v>1283</v>
      </c>
      <c r="B776" s="1" t="s">
        <v>302</v>
      </c>
      <c r="C776" s="1" t="s">
        <v>428</v>
      </c>
      <c r="D776" s="1" t="s">
        <v>114</v>
      </c>
      <c r="E776" s="1">
        <v>9</v>
      </c>
      <c r="F776" s="1">
        <v>906.25</v>
      </c>
      <c r="G776" s="1">
        <v>0</v>
      </c>
      <c r="H776" s="1" t="s">
        <v>13</v>
      </c>
      <c r="I776" s="1" t="s">
        <v>14</v>
      </c>
      <c r="J776" s="1" t="s">
        <v>82</v>
      </c>
    </row>
    <row r="777" spans="1:10" x14ac:dyDescent="0.2">
      <c r="A777" s="1" t="s">
        <v>1284</v>
      </c>
      <c r="B777" s="1" t="s">
        <v>1285</v>
      </c>
      <c r="C777" s="1" t="s">
        <v>138</v>
      </c>
      <c r="D777" s="1" t="s">
        <v>136</v>
      </c>
      <c r="E777" s="1">
        <v>10</v>
      </c>
      <c r="F777" s="1">
        <v>1700.53</v>
      </c>
      <c r="G777" s="1">
        <v>0</v>
      </c>
      <c r="H777" s="1" t="s">
        <v>115</v>
      </c>
      <c r="I777" s="1" t="s">
        <v>21</v>
      </c>
      <c r="J777" s="1" t="s">
        <v>97</v>
      </c>
    </row>
    <row r="778" spans="1:10" x14ac:dyDescent="0.2">
      <c r="A778" s="1" t="s">
        <v>1286</v>
      </c>
      <c r="B778" s="3">
        <v>45776</v>
      </c>
      <c r="C778" s="1" t="s">
        <v>107</v>
      </c>
      <c r="D778" s="1" t="s">
        <v>85</v>
      </c>
      <c r="E778" s="1">
        <v>6</v>
      </c>
      <c r="F778" s="1">
        <v>979.52</v>
      </c>
      <c r="G778" s="1">
        <v>0.1</v>
      </c>
      <c r="H778" s="1" t="s">
        <v>62</v>
      </c>
      <c r="I778" s="1" t="s">
        <v>14</v>
      </c>
      <c r="J778" s="1" t="s">
        <v>93</v>
      </c>
    </row>
    <row r="779" spans="1:10" x14ac:dyDescent="0.2">
      <c r="A779" s="1" t="s">
        <v>1287</v>
      </c>
      <c r="B779" s="1" t="s">
        <v>1288</v>
      </c>
      <c r="C779" s="1" t="s">
        <v>428</v>
      </c>
      <c r="D779" s="1" t="s">
        <v>192</v>
      </c>
      <c r="E779" s="1">
        <v>7</v>
      </c>
      <c r="F779" s="1">
        <v>1069.8599999999999</v>
      </c>
      <c r="G779" s="1">
        <v>0</v>
      </c>
      <c r="H779" s="1" t="s">
        <v>20</v>
      </c>
      <c r="I779" s="1" t="s">
        <v>14</v>
      </c>
      <c r="J779" s="1" t="s">
        <v>93</v>
      </c>
    </row>
    <row r="780" spans="1:10" x14ac:dyDescent="0.2">
      <c r="A780" s="1" t="s">
        <v>1289</v>
      </c>
      <c r="B780" s="1" t="s">
        <v>1290</v>
      </c>
      <c r="C780" s="1" t="s">
        <v>355</v>
      </c>
      <c r="D780" s="1" t="s">
        <v>178</v>
      </c>
      <c r="E780" s="1">
        <v>10</v>
      </c>
      <c r="F780" s="1">
        <v>253.46</v>
      </c>
      <c r="G780" s="1">
        <v>0.2</v>
      </c>
      <c r="H780" s="1" t="s">
        <v>20</v>
      </c>
      <c r="I780" s="1" t="s">
        <v>14</v>
      </c>
      <c r="J780" s="1" t="s">
        <v>15</v>
      </c>
    </row>
    <row r="781" spans="1:10" x14ac:dyDescent="0.2">
      <c r="A781" s="1" t="s">
        <v>1291</v>
      </c>
      <c r="B781" s="3">
        <v>45504</v>
      </c>
      <c r="C781" s="1" t="s">
        <v>283</v>
      </c>
      <c r="D781" s="1" t="s">
        <v>231</v>
      </c>
      <c r="E781" s="1">
        <v>7</v>
      </c>
      <c r="F781" s="1">
        <v>49.68</v>
      </c>
      <c r="G781" s="1">
        <v>0.2</v>
      </c>
      <c r="H781" s="1" t="s">
        <v>121</v>
      </c>
      <c r="I781" s="1" t="s">
        <v>21</v>
      </c>
      <c r="J781" s="1" t="s">
        <v>22</v>
      </c>
    </row>
    <row r="782" spans="1:10" x14ac:dyDescent="0.2">
      <c r="A782" s="1" t="s">
        <v>1292</v>
      </c>
      <c r="B782" s="3">
        <v>45662</v>
      </c>
      <c r="C782" s="1" t="s">
        <v>84</v>
      </c>
      <c r="D782" s="1" t="s">
        <v>96</v>
      </c>
      <c r="E782" s="1">
        <v>8</v>
      </c>
      <c r="F782" s="1">
        <v>425.58</v>
      </c>
      <c r="G782" s="1">
        <v>0</v>
      </c>
      <c r="H782" s="1" t="s">
        <v>36</v>
      </c>
      <c r="I782" s="1" t="s">
        <v>31</v>
      </c>
      <c r="J782" s="1" t="s">
        <v>32</v>
      </c>
    </row>
    <row r="783" spans="1:10" x14ac:dyDescent="0.2">
      <c r="A783" s="1" t="s">
        <v>1293</v>
      </c>
      <c r="B783" s="3">
        <v>45831</v>
      </c>
      <c r="C783" s="1" t="s">
        <v>618</v>
      </c>
      <c r="D783" s="1" t="s">
        <v>81</v>
      </c>
      <c r="E783" s="1">
        <v>2</v>
      </c>
      <c r="F783" s="1">
        <v>849.05</v>
      </c>
      <c r="G783" s="1">
        <v>0.15</v>
      </c>
      <c r="H783" s="1" t="s">
        <v>115</v>
      </c>
      <c r="I783" s="1" t="s">
        <v>14</v>
      </c>
      <c r="J783" s="1" t="s">
        <v>82</v>
      </c>
    </row>
    <row r="784" spans="1:10" x14ac:dyDescent="0.2">
      <c r="A784" s="1" t="s">
        <v>1294</v>
      </c>
      <c r="B784" s="1" t="s">
        <v>1295</v>
      </c>
      <c r="C784" s="1" t="s">
        <v>493</v>
      </c>
      <c r="D784" s="1" t="s">
        <v>192</v>
      </c>
      <c r="E784" s="1">
        <v>1</v>
      </c>
      <c r="F784" s="1">
        <v>1069.8599999999999</v>
      </c>
      <c r="G784" s="1">
        <v>0</v>
      </c>
      <c r="H784" s="1" t="s">
        <v>36</v>
      </c>
      <c r="I784" s="1" t="s">
        <v>47</v>
      </c>
      <c r="J784" s="1" t="s">
        <v>58</v>
      </c>
    </row>
    <row r="785" spans="1:10" x14ac:dyDescent="0.2">
      <c r="A785" s="1" t="s">
        <v>1296</v>
      </c>
      <c r="B785" s="3">
        <v>45433</v>
      </c>
      <c r="C785" s="1" t="s">
        <v>279</v>
      </c>
      <c r="D785" s="1" t="s">
        <v>81</v>
      </c>
      <c r="E785" s="1">
        <v>12</v>
      </c>
      <c r="F785" s="1">
        <v>849.05</v>
      </c>
      <c r="G785" s="1">
        <v>0.15</v>
      </c>
      <c r="H785" s="1" t="s">
        <v>62</v>
      </c>
      <c r="I785" s="1" t="s">
        <v>47</v>
      </c>
      <c r="J785" s="1" t="s">
        <v>58</v>
      </c>
    </row>
    <row r="786" spans="1:10" x14ac:dyDescent="0.2">
      <c r="A786" s="1" t="s">
        <v>1297</v>
      </c>
      <c r="B786" s="3">
        <v>45772</v>
      </c>
      <c r="C786" s="1" t="s">
        <v>72</v>
      </c>
      <c r="D786" s="1" t="s">
        <v>104</v>
      </c>
      <c r="E786" s="1">
        <v>7</v>
      </c>
      <c r="F786" s="1">
        <v>1363.68</v>
      </c>
      <c r="G786" s="1">
        <v>0</v>
      </c>
      <c r="H786" s="1" t="s">
        <v>36</v>
      </c>
      <c r="I786" s="1" t="s">
        <v>47</v>
      </c>
      <c r="J786" s="1" t="s">
        <v>58</v>
      </c>
    </row>
    <row r="787" spans="1:10" x14ac:dyDescent="0.2">
      <c r="A787" s="1" t="s">
        <v>1298</v>
      </c>
      <c r="B787" s="3">
        <v>45654</v>
      </c>
      <c r="C787" s="1" t="s">
        <v>11</v>
      </c>
      <c r="D787" s="1" t="s">
        <v>35</v>
      </c>
      <c r="E787" s="1">
        <v>10</v>
      </c>
      <c r="F787" s="1">
        <v>709.62</v>
      </c>
      <c r="G787" s="1">
        <v>0.2</v>
      </c>
      <c r="H787" s="1" t="s">
        <v>115</v>
      </c>
      <c r="I787" s="1" t="s">
        <v>14</v>
      </c>
      <c r="J787" s="1" t="s">
        <v>15</v>
      </c>
    </row>
    <row r="788" spans="1:10" x14ac:dyDescent="0.2">
      <c r="A788" s="1" t="s">
        <v>1299</v>
      </c>
      <c r="B788" s="1" t="s">
        <v>1300</v>
      </c>
      <c r="C788" s="1" t="s">
        <v>147</v>
      </c>
      <c r="D788" s="1" t="s">
        <v>213</v>
      </c>
      <c r="E788" s="1">
        <v>8</v>
      </c>
      <c r="F788" s="1">
        <v>1084.72</v>
      </c>
      <c r="G788" s="1">
        <v>0</v>
      </c>
      <c r="H788" s="1" t="s">
        <v>27</v>
      </c>
      <c r="I788" s="1" t="s">
        <v>31</v>
      </c>
      <c r="J788" s="1" t="s">
        <v>43</v>
      </c>
    </row>
    <row r="789" spans="1:10" x14ac:dyDescent="0.2">
      <c r="A789" s="1" t="s">
        <v>1301</v>
      </c>
      <c r="B789" s="3">
        <v>45319</v>
      </c>
      <c r="C789" s="1" t="s">
        <v>117</v>
      </c>
      <c r="D789" s="1" t="s">
        <v>65</v>
      </c>
      <c r="E789" s="1">
        <v>1</v>
      </c>
      <c r="F789" s="1">
        <v>800.37</v>
      </c>
      <c r="G789" s="1">
        <v>0</v>
      </c>
      <c r="H789" s="1" t="s">
        <v>36</v>
      </c>
      <c r="I789" s="1" t="s">
        <v>47</v>
      </c>
      <c r="J789" s="1" t="s">
        <v>58</v>
      </c>
    </row>
    <row r="790" spans="1:10" x14ac:dyDescent="0.2">
      <c r="A790" s="1" t="s">
        <v>1302</v>
      </c>
      <c r="B790" s="3">
        <v>45683</v>
      </c>
      <c r="C790" s="1" t="s">
        <v>463</v>
      </c>
      <c r="D790" s="1" t="s">
        <v>142</v>
      </c>
      <c r="E790" s="1">
        <v>7</v>
      </c>
      <c r="F790" s="1">
        <v>1118.93</v>
      </c>
      <c r="G790" s="1">
        <v>0</v>
      </c>
      <c r="H790" s="1" t="s">
        <v>27</v>
      </c>
      <c r="I790" s="1" t="s">
        <v>21</v>
      </c>
      <c r="J790" s="1" t="s">
        <v>22</v>
      </c>
    </row>
    <row r="791" spans="1:10" x14ac:dyDescent="0.2">
      <c r="A791" s="1" t="s">
        <v>1303</v>
      </c>
      <c r="B791" s="1" t="s">
        <v>695</v>
      </c>
      <c r="C791" s="1" t="s">
        <v>317</v>
      </c>
      <c r="D791" s="1" t="s">
        <v>139</v>
      </c>
      <c r="E791" s="1">
        <v>7</v>
      </c>
      <c r="F791" s="1">
        <v>193.99</v>
      </c>
      <c r="G791" s="1">
        <v>0</v>
      </c>
      <c r="H791" s="1" t="s">
        <v>13</v>
      </c>
      <c r="I791" s="1" t="s">
        <v>31</v>
      </c>
      <c r="J791" s="1" t="s">
        <v>43</v>
      </c>
    </row>
    <row r="792" spans="1:10" x14ac:dyDescent="0.2">
      <c r="A792" s="1" t="s">
        <v>1304</v>
      </c>
      <c r="B792" s="3">
        <v>45806</v>
      </c>
      <c r="C792" s="1" t="s">
        <v>84</v>
      </c>
      <c r="D792" s="1" t="s">
        <v>124</v>
      </c>
      <c r="E792" s="1">
        <v>12</v>
      </c>
      <c r="F792" s="1">
        <v>774.08</v>
      </c>
      <c r="G792" s="1">
        <v>0.1</v>
      </c>
      <c r="H792" s="1" t="s">
        <v>62</v>
      </c>
      <c r="I792" s="1" t="s">
        <v>31</v>
      </c>
      <c r="J792" s="1" t="s">
        <v>52</v>
      </c>
    </row>
    <row r="793" spans="1:10" x14ac:dyDescent="0.2">
      <c r="A793" s="1" t="s">
        <v>1305</v>
      </c>
      <c r="B793" s="3">
        <v>45769</v>
      </c>
      <c r="C793" s="1" t="s">
        <v>567</v>
      </c>
      <c r="D793" s="1" t="s">
        <v>96</v>
      </c>
      <c r="E793" s="1">
        <v>8</v>
      </c>
      <c r="F793" s="1">
        <v>425.58</v>
      </c>
      <c r="G793" s="1">
        <v>0.2</v>
      </c>
      <c r="H793" s="1" t="s">
        <v>62</v>
      </c>
      <c r="I793" s="1" t="s">
        <v>14</v>
      </c>
      <c r="J793" s="1" t="s">
        <v>93</v>
      </c>
    </row>
    <row r="794" spans="1:10" x14ac:dyDescent="0.2">
      <c r="A794" s="1" t="s">
        <v>1306</v>
      </c>
      <c r="B794" s="1" t="s">
        <v>1307</v>
      </c>
      <c r="C794" s="1" t="s">
        <v>204</v>
      </c>
      <c r="D794" s="1" t="s">
        <v>124</v>
      </c>
      <c r="E794" s="1">
        <v>12</v>
      </c>
      <c r="F794" s="1">
        <v>774.08</v>
      </c>
      <c r="G794" s="1">
        <v>0</v>
      </c>
      <c r="H794" s="1" t="s">
        <v>36</v>
      </c>
      <c r="I794" s="1" t="s">
        <v>14</v>
      </c>
      <c r="J794" s="1" t="s">
        <v>15</v>
      </c>
    </row>
    <row r="795" spans="1:10" x14ac:dyDescent="0.2">
      <c r="A795" s="1" t="s">
        <v>1308</v>
      </c>
      <c r="B795" s="3">
        <v>45809</v>
      </c>
      <c r="C795" s="1" t="s">
        <v>34</v>
      </c>
      <c r="D795" s="1" t="s">
        <v>537</v>
      </c>
      <c r="E795" s="1">
        <v>11</v>
      </c>
      <c r="F795" s="1">
        <v>940.73</v>
      </c>
      <c r="G795" s="1">
        <v>0</v>
      </c>
      <c r="H795" s="1" t="s">
        <v>62</v>
      </c>
      <c r="I795" s="1" t="s">
        <v>14</v>
      </c>
      <c r="J795" s="1" t="s">
        <v>15</v>
      </c>
    </row>
    <row r="796" spans="1:10" x14ac:dyDescent="0.2">
      <c r="A796" s="1" t="s">
        <v>1309</v>
      </c>
      <c r="B796" s="1" t="s">
        <v>1310</v>
      </c>
      <c r="C796" s="1" t="s">
        <v>458</v>
      </c>
      <c r="D796" s="1" t="s">
        <v>118</v>
      </c>
      <c r="E796" s="1">
        <v>4</v>
      </c>
      <c r="F796" s="1">
        <v>347.15</v>
      </c>
      <c r="G796" s="1">
        <v>0.15</v>
      </c>
      <c r="H796" s="1" t="s">
        <v>115</v>
      </c>
      <c r="I796" s="1" t="s">
        <v>31</v>
      </c>
      <c r="J796" s="1" t="s">
        <v>52</v>
      </c>
    </row>
    <row r="797" spans="1:10" x14ac:dyDescent="0.2">
      <c r="A797" s="1" t="s">
        <v>1311</v>
      </c>
      <c r="B797" s="1" t="s">
        <v>1312</v>
      </c>
      <c r="C797" s="1" t="s">
        <v>11</v>
      </c>
      <c r="D797" s="1" t="s">
        <v>26</v>
      </c>
      <c r="E797" s="1">
        <v>12</v>
      </c>
      <c r="F797" s="1">
        <v>725.92</v>
      </c>
      <c r="G797" s="1">
        <v>0.15</v>
      </c>
      <c r="H797" s="1" t="s">
        <v>13</v>
      </c>
      <c r="I797" s="1" t="s">
        <v>300</v>
      </c>
      <c r="J797" s="1" t="s">
        <v>15</v>
      </c>
    </row>
    <row r="798" spans="1:10" x14ac:dyDescent="0.2">
      <c r="A798" s="1" t="s">
        <v>1313</v>
      </c>
      <c r="B798" s="1" t="s">
        <v>1314</v>
      </c>
      <c r="C798" s="1" t="s">
        <v>252</v>
      </c>
      <c r="D798" s="1" t="s">
        <v>19</v>
      </c>
      <c r="E798" s="1">
        <v>8</v>
      </c>
      <c r="F798" s="1">
        <v>921.01</v>
      </c>
      <c r="G798" s="1">
        <v>0.2</v>
      </c>
      <c r="H798" s="1" t="s">
        <v>13</v>
      </c>
      <c r="I798" s="1" t="s">
        <v>14</v>
      </c>
      <c r="J798" s="1" t="s">
        <v>15</v>
      </c>
    </row>
    <row r="799" spans="1:10" x14ac:dyDescent="0.2">
      <c r="A799" s="1" t="s">
        <v>1315</v>
      </c>
      <c r="B799" s="3">
        <v>45560</v>
      </c>
      <c r="C799" s="1" t="s">
        <v>589</v>
      </c>
      <c r="D799" s="1" t="s">
        <v>136</v>
      </c>
      <c r="E799" s="1">
        <v>9</v>
      </c>
      <c r="F799" s="1">
        <v>1700.53</v>
      </c>
      <c r="G799" s="1">
        <v>0.2</v>
      </c>
      <c r="H799" s="1" t="s">
        <v>36</v>
      </c>
      <c r="I799" s="1" t="s">
        <v>21</v>
      </c>
      <c r="J799" s="1" t="s">
        <v>97</v>
      </c>
    </row>
    <row r="800" spans="1:10" x14ac:dyDescent="0.2">
      <c r="A800" s="1" t="s">
        <v>1316</v>
      </c>
      <c r="B800" s="3">
        <v>45372</v>
      </c>
      <c r="C800" s="1" t="s">
        <v>493</v>
      </c>
      <c r="D800" s="1" t="s">
        <v>69</v>
      </c>
      <c r="E800" s="1">
        <v>10</v>
      </c>
      <c r="F800" s="1">
        <v>1013.15</v>
      </c>
      <c r="G800" s="1">
        <v>0.05</v>
      </c>
      <c r="H800" s="1" t="s">
        <v>20</v>
      </c>
      <c r="I800" s="1" t="s">
        <v>47</v>
      </c>
      <c r="J800" s="1" t="s">
        <v>48</v>
      </c>
    </row>
    <row r="801" spans="1:10" x14ac:dyDescent="0.2">
      <c r="A801" s="1" t="s">
        <v>1317</v>
      </c>
      <c r="B801" s="3">
        <v>45502</v>
      </c>
      <c r="C801" s="1" t="s">
        <v>107</v>
      </c>
      <c r="D801" s="1" t="s">
        <v>85</v>
      </c>
      <c r="E801" s="1">
        <v>9</v>
      </c>
      <c r="F801" s="1">
        <v>979.52</v>
      </c>
      <c r="G801" s="1">
        <v>0.1</v>
      </c>
      <c r="H801" s="1" t="s">
        <v>27</v>
      </c>
      <c r="I801" s="1" t="s">
        <v>14</v>
      </c>
      <c r="J801" s="1" t="s">
        <v>93</v>
      </c>
    </row>
    <row r="802" spans="1:10" x14ac:dyDescent="0.2">
      <c r="A802" s="1" t="s">
        <v>1318</v>
      </c>
      <c r="B802" s="3">
        <v>45386</v>
      </c>
      <c r="C802" s="1" t="s">
        <v>644</v>
      </c>
      <c r="D802" s="1" t="s">
        <v>195</v>
      </c>
      <c r="E802" s="1">
        <v>6</v>
      </c>
      <c r="F802" s="1">
        <v>661.25</v>
      </c>
      <c r="G802" s="1">
        <v>0</v>
      </c>
      <c r="H802" s="1" t="s">
        <v>36</v>
      </c>
      <c r="I802" s="1" t="s">
        <v>14</v>
      </c>
      <c r="J802" s="1" t="s">
        <v>15</v>
      </c>
    </row>
    <row r="803" spans="1:10" x14ac:dyDescent="0.2">
      <c r="A803" s="1" t="s">
        <v>1319</v>
      </c>
      <c r="B803" s="3">
        <v>45294</v>
      </c>
      <c r="C803" s="1" t="s">
        <v>227</v>
      </c>
      <c r="D803" s="1" t="s">
        <v>69</v>
      </c>
      <c r="E803" s="1">
        <v>8</v>
      </c>
      <c r="F803" s="1">
        <v>1013.15</v>
      </c>
      <c r="G803" s="1">
        <v>0.1</v>
      </c>
      <c r="H803" s="1" t="s">
        <v>13</v>
      </c>
      <c r="I803" s="1" t="s">
        <v>31</v>
      </c>
      <c r="J803" s="1" t="s">
        <v>52</v>
      </c>
    </row>
    <row r="804" spans="1:10" x14ac:dyDescent="0.2">
      <c r="A804" s="1" t="s">
        <v>1320</v>
      </c>
      <c r="B804" s="3">
        <v>45536</v>
      </c>
      <c r="C804" s="1" t="s">
        <v>91</v>
      </c>
      <c r="D804" s="1" t="s">
        <v>69</v>
      </c>
      <c r="E804" s="1">
        <v>8</v>
      </c>
      <c r="F804" s="1">
        <v>1013.15</v>
      </c>
      <c r="G804" s="1">
        <v>0.05</v>
      </c>
      <c r="H804" s="1" t="s">
        <v>115</v>
      </c>
      <c r="I804" s="1" t="s">
        <v>14</v>
      </c>
      <c r="J804" s="1" t="s">
        <v>82</v>
      </c>
    </row>
    <row r="805" spans="1:10" x14ac:dyDescent="0.2">
      <c r="A805" s="1" t="s">
        <v>1321</v>
      </c>
      <c r="B805" s="1" t="s">
        <v>1322</v>
      </c>
      <c r="C805" s="1" t="s">
        <v>120</v>
      </c>
      <c r="D805" s="1" t="s">
        <v>19</v>
      </c>
      <c r="E805" s="1">
        <v>11</v>
      </c>
      <c r="F805" s="1">
        <v>921.01</v>
      </c>
      <c r="G805" s="1">
        <v>0</v>
      </c>
      <c r="H805" s="1" t="s">
        <v>62</v>
      </c>
      <c r="I805" s="1" t="s">
        <v>31</v>
      </c>
      <c r="J805" s="1" t="s">
        <v>52</v>
      </c>
    </row>
    <row r="806" spans="1:10" x14ac:dyDescent="0.2">
      <c r="A806" s="1" t="s">
        <v>1323</v>
      </c>
      <c r="B806" s="1" t="s">
        <v>1324</v>
      </c>
      <c r="C806" s="1" t="s">
        <v>279</v>
      </c>
      <c r="D806" s="1" t="s">
        <v>269</v>
      </c>
      <c r="E806" s="1">
        <v>12</v>
      </c>
      <c r="F806" s="1">
        <v>865.02</v>
      </c>
      <c r="G806" s="1">
        <v>0</v>
      </c>
      <c r="H806" s="1" t="s">
        <v>115</v>
      </c>
      <c r="I806" s="1" t="s">
        <v>47</v>
      </c>
      <c r="J806" s="1" t="s">
        <v>75</v>
      </c>
    </row>
    <row r="807" spans="1:10" x14ac:dyDescent="0.2">
      <c r="A807" s="1" t="s">
        <v>1325</v>
      </c>
      <c r="B807" s="1" t="s">
        <v>566</v>
      </c>
      <c r="C807" s="1" t="s">
        <v>783</v>
      </c>
      <c r="D807" s="1" t="s">
        <v>30</v>
      </c>
      <c r="E807" s="1">
        <v>11</v>
      </c>
      <c r="F807" s="1">
        <v>798.12</v>
      </c>
      <c r="G807" s="1">
        <v>0</v>
      </c>
      <c r="H807" s="1" t="s">
        <v>121</v>
      </c>
      <c r="I807" s="1" t="s">
        <v>21</v>
      </c>
      <c r="J807" s="1" t="s">
        <v>170</v>
      </c>
    </row>
    <row r="808" spans="1:10" x14ac:dyDescent="0.2">
      <c r="A808" s="1" t="s">
        <v>1326</v>
      </c>
      <c r="B808" s="3">
        <v>45535</v>
      </c>
      <c r="C808" s="1" t="s">
        <v>310</v>
      </c>
      <c r="D808" s="1" t="s">
        <v>124</v>
      </c>
      <c r="E808" s="1">
        <v>12</v>
      </c>
      <c r="F808" s="1">
        <v>774.08</v>
      </c>
      <c r="G808" s="1">
        <v>0</v>
      </c>
      <c r="H808" s="1" t="s">
        <v>121</v>
      </c>
      <c r="I808" s="1" t="s">
        <v>14</v>
      </c>
      <c r="J808" s="1" t="s">
        <v>82</v>
      </c>
    </row>
    <row r="809" spans="1:10" x14ac:dyDescent="0.2">
      <c r="A809" s="1" t="s">
        <v>1327</v>
      </c>
      <c r="B809" s="3">
        <v>45678</v>
      </c>
      <c r="C809" s="1" t="s">
        <v>103</v>
      </c>
      <c r="D809" s="1" t="s">
        <v>46</v>
      </c>
      <c r="E809" s="1">
        <v>7</v>
      </c>
      <c r="F809" s="1">
        <v>1262.55</v>
      </c>
      <c r="G809" s="1">
        <v>0.15</v>
      </c>
      <c r="H809" s="1" t="s">
        <v>115</v>
      </c>
      <c r="I809" s="1" t="s">
        <v>21</v>
      </c>
      <c r="J809" s="1" t="s">
        <v>22</v>
      </c>
    </row>
    <row r="810" spans="1:10" x14ac:dyDescent="0.2">
      <c r="A810" s="1" t="s">
        <v>1328</v>
      </c>
      <c r="B810" s="1" t="s">
        <v>1329</v>
      </c>
      <c r="C810" s="1" t="s">
        <v>428</v>
      </c>
      <c r="D810" s="1" t="s">
        <v>124</v>
      </c>
      <c r="E810" s="1">
        <v>8</v>
      </c>
      <c r="F810" s="1">
        <v>774.08</v>
      </c>
      <c r="G810" s="1">
        <v>0</v>
      </c>
      <c r="H810" s="1" t="s">
        <v>13</v>
      </c>
      <c r="I810" s="1" t="s">
        <v>14</v>
      </c>
      <c r="J810" s="1" t="s">
        <v>82</v>
      </c>
    </row>
    <row r="811" spans="1:10" x14ac:dyDescent="0.2">
      <c r="A811" s="1" t="s">
        <v>1330</v>
      </c>
      <c r="B811" s="3">
        <v>45566</v>
      </c>
      <c r="C811" s="1" t="s">
        <v>123</v>
      </c>
      <c r="D811" s="1" t="s">
        <v>108</v>
      </c>
      <c r="E811" s="1">
        <v>6</v>
      </c>
      <c r="F811" s="1">
        <v>1348.08</v>
      </c>
      <c r="G811" s="1">
        <v>0.2</v>
      </c>
      <c r="H811" s="1" t="s">
        <v>121</v>
      </c>
      <c r="I811" s="1" t="s">
        <v>31</v>
      </c>
      <c r="J811" s="1" t="s">
        <v>43</v>
      </c>
    </row>
    <row r="812" spans="1:10" x14ac:dyDescent="0.2">
      <c r="A812" s="1" t="s">
        <v>1331</v>
      </c>
      <c r="B812" s="3">
        <v>45710</v>
      </c>
      <c r="C812" s="1" t="s">
        <v>60</v>
      </c>
      <c r="D812" s="1" t="s">
        <v>166</v>
      </c>
      <c r="E812" s="1">
        <v>11</v>
      </c>
      <c r="F812" s="1">
        <v>532.41999999999996</v>
      </c>
      <c r="G812" s="1">
        <v>0.05</v>
      </c>
      <c r="H812" s="1" t="s">
        <v>27</v>
      </c>
      <c r="I812" s="1" t="s">
        <v>31</v>
      </c>
      <c r="J812" s="1" t="s">
        <v>43</v>
      </c>
    </row>
    <row r="813" spans="1:10" x14ac:dyDescent="0.2">
      <c r="A813" s="1" t="s">
        <v>1332</v>
      </c>
      <c r="B813" s="1" t="s">
        <v>1037</v>
      </c>
      <c r="C813" s="1" t="s">
        <v>29</v>
      </c>
      <c r="D813" s="1" t="s">
        <v>35</v>
      </c>
      <c r="E813" s="1">
        <v>10</v>
      </c>
      <c r="F813" s="1">
        <v>709.62</v>
      </c>
      <c r="G813" s="1">
        <v>0.05</v>
      </c>
      <c r="H813" s="1" t="s">
        <v>13</v>
      </c>
      <c r="I813" s="1" t="s">
        <v>31</v>
      </c>
      <c r="J813" s="1" t="s">
        <v>52</v>
      </c>
    </row>
    <row r="814" spans="1:10" x14ac:dyDescent="0.2">
      <c r="A814" s="1" t="s">
        <v>1333</v>
      </c>
      <c r="B814" s="3">
        <v>45450</v>
      </c>
      <c r="C814" s="1" t="s">
        <v>50</v>
      </c>
      <c r="D814" s="1" t="s">
        <v>166</v>
      </c>
      <c r="E814" s="1">
        <v>9</v>
      </c>
      <c r="F814" s="1">
        <v>532.41999999999996</v>
      </c>
      <c r="G814" s="1">
        <v>0.2</v>
      </c>
      <c r="H814" s="1" t="s">
        <v>121</v>
      </c>
      <c r="I814" s="1" t="s">
        <v>31</v>
      </c>
      <c r="J814" s="1" t="s">
        <v>43</v>
      </c>
    </row>
    <row r="815" spans="1:10" x14ac:dyDescent="0.2">
      <c r="A815" s="1" t="s">
        <v>1334</v>
      </c>
      <c r="B815" s="1" t="s">
        <v>1335</v>
      </c>
      <c r="C815" s="1" t="s">
        <v>246</v>
      </c>
      <c r="D815" s="1" t="s">
        <v>114</v>
      </c>
      <c r="E815" s="1">
        <v>10</v>
      </c>
      <c r="F815" s="1">
        <v>906.25</v>
      </c>
      <c r="G815" s="1">
        <v>0.2</v>
      </c>
      <c r="H815" s="1" t="s">
        <v>20</v>
      </c>
      <c r="I815" s="1" t="s">
        <v>132</v>
      </c>
      <c r="J815" s="1" t="s">
        <v>58</v>
      </c>
    </row>
    <row r="816" spans="1:10" x14ac:dyDescent="0.2">
      <c r="A816" s="1" t="s">
        <v>1336</v>
      </c>
      <c r="B816" s="3">
        <v>45502</v>
      </c>
      <c r="C816" s="1" t="s">
        <v>254</v>
      </c>
      <c r="D816" s="1" t="s">
        <v>413</v>
      </c>
      <c r="E816" s="1">
        <v>12</v>
      </c>
      <c r="F816" s="1">
        <v>689.97</v>
      </c>
      <c r="G816" s="1">
        <v>0</v>
      </c>
      <c r="H816" s="1" t="s">
        <v>27</v>
      </c>
      <c r="I816" s="1" t="s">
        <v>21</v>
      </c>
      <c r="J816" s="1" t="s">
        <v>170</v>
      </c>
    </row>
    <row r="817" spans="1:10" x14ac:dyDescent="0.2">
      <c r="A817" s="1" t="s">
        <v>1337</v>
      </c>
      <c r="B817" s="3">
        <v>45724</v>
      </c>
      <c r="C817" s="1" t="s">
        <v>975</v>
      </c>
      <c r="D817" s="1" t="s">
        <v>216</v>
      </c>
      <c r="E817" s="1">
        <v>6</v>
      </c>
      <c r="F817" s="1">
        <v>1169.26</v>
      </c>
      <c r="G817" s="1">
        <v>0.15</v>
      </c>
      <c r="H817" s="1" t="s">
        <v>20</v>
      </c>
      <c r="I817" s="1" t="s">
        <v>21</v>
      </c>
      <c r="J817" s="1" t="s">
        <v>22</v>
      </c>
    </row>
    <row r="818" spans="1:10" x14ac:dyDescent="0.2">
      <c r="A818" s="1" t="s">
        <v>1338</v>
      </c>
      <c r="B818" s="1" t="s">
        <v>1150</v>
      </c>
      <c r="C818" s="1" t="s">
        <v>68</v>
      </c>
      <c r="D818" s="1" t="s">
        <v>61</v>
      </c>
      <c r="E818" s="1">
        <v>11</v>
      </c>
      <c r="F818" s="1">
        <v>455.77</v>
      </c>
      <c r="G818" s="1">
        <v>0</v>
      </c>
      <c r="H818" s="1" t="s">
        <v>36</v>
      </c>
      <c r="I818" s="1" t="s">
        <v>47</v>
      </c>
      <c r="J818" s="1" t="s">
        <v>75</v>
      </c>
    </row>
    <row r="819" spans="1:10" x14ac:dyDescent="0.2">
      <c r="A819" s="1" t="s">
        <v>1339</v>
      </c>
      <c r="B819" s="1" t="s">
        <v>1340</v>
      </c>
      <c r="C819" s="1" t="s">
        <v>1341</v>
      </c>
      <c r="D819" s="1" t="s">
        <v>69</v>
      </c>
      <c r="E819" s="1">
        <v>5</v>
      </c>
      <c r="F819" s="1">
        <v>1013.15</v>
      </c>
      <c r="G819" s="1">
        <v>0.1</v>
      </c>
      <c r="H819" s="1" t="s">
        <v>13</v>
      </c>
      <c r="I819" s="1" t="s">
        <v>21</v>
      </c>
      <c r="J819" s="1" t="s">
        <v>97</v>
      </c>
    </row>
    <row r="820" spans="1:10" x14ac:dyDescent="0.2">
      <c r="A820" s="1" t="s">
        <v>1342</v>
      </c>
      <c r="B820" s="1" t="s">
        <v>1343</v>
      </c>
      <c r="C820" s="1" t="s">
        <v>1344</v>
      </c>
      <c r="D820" s="1" t="s">
        <v>413</v>
      </c>
      <c r="E820" s="1">
        <v>8</v>
      </c>
      <c r="F820" s="1">
        <v>689.97</v>
      </c>
      <c r="G820" s="1">
        <v>0.2</v>
      </c>
      <c r="H820" s="1" t="s">
        <v>115</v>
      </c>
      <c r="I820" s="1" t="s">
        <v>31</v>
      </c>
      <c r="J820" s="1" t="s">
        <v>43</v>
      </c>
    </row>
    <row r="821" spans="1:10" x14ac:dyDescent="0.2">
      <c r="A821" s="1" t="s">
        <v>1345</v>
      </c>
      <c r="B821" s="3">
        <v>45398</v>
      </c>
      <c r="C821" s="1" t="s">
        <v>107</v>
      </c>
      <c r="D821" s="1" t="s">
        <v>35</v>
      </c>
      <c r="E821" s="1">
        <v>7</v>
      </c>
      <c r="F821" s="1">
        <v>709.62</v>
      </c>
      <c r="G821" s="1">
        <v>0.2</v>
      </c>
      <c r="H821" s="1" t="s">
        <v>115</v>
      </c>
      <c r="I821" s="1" t="s">
        <v>14</v>
      </c>
      <c r="J821" s="1" t="s">
        <v>82</v>
      </c>
    </row>
    <row r="822" spans="1:10" x14ac:dyDescent="0.2">
      <c r="A822" s="1" t="s">
        <v>1346</v>
      </c>
      <c r="B822" s="1" t="s">
        <v>1347</v>
      </c>
      <c r="C822" s="1" t="s">
        <v>254</v>
      </c>
      <c r="D822" s="1" t="s">
        <v>166</v>
      </c>
      <c r="E822" s="1">
        <v>12</v>
      </c>
      <c r="F822" s="1">
        <v>532.41999999999996</v>
      </c>
      <c r="G822" s="1">
        <v>0.05</v>
      </c>
      <c r="H822" s="1" t="s">
        <v>13</v>
      </c>
      <c r="I822" s="1" t="s">
        <v>21</v>
      </c>
      <c r="J822" s="1" t="s">
        <v>22</v>
      </c>
    </row>
    <row r="823" spans="1:10" x14ac:dyDescent="0.2">
      <c r="A823" s="1" t="s">
        <v>1348</v>
      </c>
      <c r="B823" s="3">
        <v>45478</v>
      </c>
      <c r="C823" s="1" t="s">
        <v>165</v>
      </c>
      <c r="D823" s="1" t="s">
        <v>329</v>
      </c>
      <c r="E823" s="1">
        <v>8</v>
      </c>
      <c r="F823" s="1">
        <v>1334.92</v>
      </c>
      <c r="G823" s="1">
        <v>0.15</v>
      </c>
      <c r="H823" s="1" t="s">
        <v>36</v>
      </c>
      <c r="I823" s="1" t="s">
        <v>21</v>
      </c>
      <c r="J823" s="1" t="s">
        <v>170</v>
      </c>
    </row>
    <row r="824" spans="1:10" x14ac:dyDescent="0.2">
      <c r="A824" s="1" t="s">
        <v>1349</v>
      </c>
      <c r="B824" s="1" t="s">
        <v>1350</v>
      </c>
      <c r="C824" s="1" t="s">
        <v>117</v>
      </c>
      <c r="D824" s="1" t="s">
        <v>297</v>
      </c>
      <c r="E824" s="1">
        <v>1</v>
      </c>
      <c r="F824" s="1">
        <v>112.32</v>
      </c>
      <c r="G824" s="1">
        <v>0</v>
      </c>
      <c r="H824" s="1" t="s">
        <v>13</v>
      </c>
      <c r="I824" s="1" t="s">
        <v>47</v>
      </c>
      <c r="J824" s="1" t="s">
        <v>48</v>
      </c>
    </row>
    <row r="825" spans="1:10" x14ac:dyDescent="0.2">
      <c r="A825" s="1" t="s">
        <v>1351</v>
      </c>
      <c r="B825" s="3">
        <v>45640</v>
      </c>
      <c r="C825" s="1" t="s">
        <v>240</v>
      </c>
      <c r="D825" s="1" t="s">
        <v>181</v>
      </c>
      <c r="E825" s="1">
        <v>9</v>
      </c>
      <c r="F825" s="1">
        <v>117.32</v>
      </c>
      <c r="G825" s="1">
        <v>0</v>
      </c>
      <c r="H825" s="1" t="s">
        <v>20</v>
      </c>
      <c r="I825" s="1" t="s">
        <v>21</v>
      </c>
      <c r="J825" s="1" t="s">
        <v>170</v>
      </c>
    </row>
    <row r="826" spans="1:10" x14ac:dyDescent="0.2">
      <c r="A826" s="1" t="s">
        <v>1352</v>
      </c>
      <c r="B826" s="3">
        <v>45547</v>
      </c>
      <c r="C826" s="1" t="s">
        <v>177</v>
      </c>
      <c r="D826" s="1" t="s">
        <v>195</v>
      </c>
      <c r="E826" s="1">
        <v>5</v>
      </c>
      <c r="F826" s="1">
        <v>661.25</v>
      </c>
      <c r="G826" s="1">
        <v>0.1</v>
      </c>
      <c r="H826" s="1" t="s">
        <v>62</v>
      </c>
      <c r="I826" s="1" t="s">
        <v>300</v>
      </c>
      <c r="J826" s="1" t="s">
        <v>93</v>
      </c>
    </row>
    <row r="827" spans="1:10" x14ac:dyDescent="0.2">
      <c r="A827" s="1" t="s">
        <v>1353</v>
      </c>
      <c r="B827" s="1" t="s">
        <v>1354</v>
      </c>
      <c r="C827" s="1" t="s">
        <v>198</v>
      </c>
      <c r="D827" s="1" t="s">
        <v>413</v>
      </c>
      <c r="E827" s="1">
        <v>12</v>
      </c>
      <c r="F827" s="1">
        <v>689.97</v>
      </c>
      <c r="G827" s="1">
        <v>0</v>
      </c>
      <c r="H827" s="1" t="s">
        <v>115</v>
      </c>
      <c r="I827" s="1" t="s">
        <v>47</v>
      </c>
      <c r="J827" s="1" t="s">
        <v>58</v>
      </c>
    </row>
    <row r="828" spans="1:10" x14ac:dyDescent="0.2">
      <c r="A828" s="1" t="s">
        <v>1355</v>
      </c>
      <c r="B828" s="3">
        <v>45678</v>
      </c>
      <c r="C828" s="1" t="s">
        <v>40</v>
      </c>
      <c r="D828" s="1" t="s">
        <v>124</v>
      </c>
      <c r="E828" s="1">
        <v>3</v>
      </c>
      <c r="F828" s="1">
        <v>774.08</v>
      </c>
      <c r="G828" s="1">
        <v>0.15</v>
      </c>
      <c r="H828" s="1" t="s">
        <v>13</v>
      </c>
      <c r="I828" s="1" t="s">
        <v>31</v>
      </c>
      <c r="J828" s="1" t="s">
        <v>52</v>
      </c>
    </row>
    <row r="829" spans="1:10" x14ac:dyDescent="0.2">
      <c r="A829" s="1" t="s">
        <v>1356</v>
      </c>
      <c r="B829" s="1" t="s">
        <v>1357</v>
      </c>
      <c r="C829" s="1" t="s">
        <v>394</v>
      </c>
      <c r="D829" s="1" t="s">
        <v>127</v>
      </c>
      <c r="E829" s="1">
        <v>10</v>
      </c>
      <c r="F829" s="1">
        <v>418.2</v>
      </c>
      <c r="G829" s="1">
        <v>0</v>
      </c>
      <c r="H829" s="1" t="s">
        <v>13</v>
      </c>
      <c r="I829" s="1" t="s">
        <v>21</v>
      </c>
      <c r="J829" s="1" t="s">
        <v>97</v>
      </c>
    </row>
    <row r="830" spans="1:10" x14ac:dyDescent="0.2">
      <c r="A830" s="1" t="s">
        <v>1358</v>
      </c>
      <c r="B830" s="3">
        <v>45728</v>
      </c>
      <c r="C830" s="1" t="s">
        <v>107</v>
      </c>
      <c r="D830" s="1" t="s">
        <v>162</v>
      </c>
      <c r="E830" s="1">
        <v>3</v>
      </c>
      <c r="F830" s="1">
        <v>209.03</v>
      </c>
      <c r="G830" s="1">
        <v>0</v>
      </c>
      <c r="H830" s="1" t="s">
        <v>13</v>
      </c>
      <c r="I830" s="1" t="s">
        <v>14</v>
      </c>
      <c r="J830" s="1" t="s">
        <v>82</v>
      </c>
    </row>
    <row r="831" spans="1:10" x14ac:dyDescent="0.2">
      <c r="A831" s="1" t="s">
        <v>1359</v>
      </c>
      <c r="B831" s="1" t="s">
        <v>1360</v>
      </c>
      <c r="C831" s="1" t="s">
        <v>25</v>
      </c>
      <c r="D831" s="1" t="s">
        <v>12</v>
      </c>
      <c r="E831" s="1">
        <v>11</v>
      </c>
      <c r="F831" s="1">
        <v>210.2</v>
      </c>
      <c r="G831" s="1">
        <v>0.05</v>
      </c>
      <c r="H831" s="1" t="s">
        <v>121</v>
      </c>
      <c r="I831" s="1" t="s">
        <v>14</v>
      </c>
      <c r="J831" s="1" t="s">
        <v>93</v>
      </c>
    </row>
    <row r="832" spans="1:10" x14ac:dyDescent="0.2">
      <c r="A832" s="1" t="s">
        <v>1361</v>
      </c>
      <c r="B832" s="1" t="s">
        <v>1084</v>
      </c>
      <c r="C832" s="1" t="s">
        <v>1362</v>
      </c>
      <c r="D832" s="1" t="s">
        <v>108</v>
      </c>
      <c r="E832" s="1">
        <v>5</v>
      </c>
      <c r="F832" s="1">
        <v>1348.08</v>
      </c>
      <c r="G832" s="1">
        <v>0.1</v>
      </c>
      <c r="H832" s="1" t="s">
        <v>36</v>
      </c>
      <c r="I832" s="1" t="s">
        <v>31</v>
      </c>
      <c r="J832" s="1" t="s">
        <v>43</v>
      </c>
    </row>
    <row r="833" spans="1:10" x14ac:dyDescent="0.2">
      <c r="A833" s="1" t="s">
        <v>1363</v>
      </c>
      <c r="B833" s="3">
        <v>45643</v>
      </c>
      <c r="C833" s="1" t="s">
        <v>126</v>
      </c>
      <c r="D833" s="1" t="s">
        <v>537</v>
      </c>
      <c r="E833" s="1">
        <v>6</v>
      </c>
      <c r="F833" s="1">
        <v>940.73</v>
      </c>
      <c r="G833" s="1">
        <v>0.2</v>
      </c>
      <c r="H833" s="1" t="s">
        <v>115</v>
      </c>
      <c r="I833" s="1" t="s">
        <v>31</v>
      </c>
      <c r="J833" s="1" t="s">
        <v>52</v>
      </c>
    </row>
    <row r="834" spans="1:10" x14ac:dyDescent="0.2">
      <c r="A834" s="1" t="s">
        <v>1364</v>
      </c>
      <c r="B834" s="3">
        <v>45404</v>
      </c>
      <c r="C834" s="1" t="s">
        <v>557</v>
      </c>
      <c r="D834" s="1" t="s">
        <v>181</v>
      </c>
      <c r="E834" s="1">
        <v>11</v>
      </c>
      <c r="F834" s="1">
        <v>117.32</v>
      </c>
      <c r="G834" s="1">
        <v>0.2</v>
      </c>
      <c r="H834" s="1" t="s">
        <v>13</v>
      </c>
      <c r="I834" s="1" t="s">
        <v>300</v>
      </c>
      <c r="J834" s="1" t="s">
        <v>15</v>
      </c>
    </row>
    <row r="835" spans="1:10" x14ac:dyDescent="0.2">
      <c r="A835" s="1" t="s">
        <v>1365</v>
      </c>
      <c r="B835" s="3">
        <v>45632</v>
      </c>
      <c r="C835" s="1" t="s">
        <v>570</v>
      </c>
      <c r="D835" s="1" t="s">
        <v>297</v>
      </c>
      <c r="E835" s="1">
        <v>3</v>
      </c>
      <c r="F835" s="1">
        <v>112.32</v>
      </c>
      <c r="G835" s="1">
        <v>0</v>
      </c>
      <c r="H835" s="1" t="s">
        <v>121</v>
      </c>
      <c r="I835" s="1" t="s">
        <v>21</v>
      </c>
      <c r="J835" s="1" t="s">
        <v>97</v>
      </c>
    </row>
    <row r="836" spans="1:10" x14ac:dyDescent="0.2">
      <c r="A836" s="1" t="s">
        <v>1366</v>
      </c>
      <c r="B836" s="3">
        <v>45356</v>
      </c>
      <c r="C836" s="1" t="s">
        <v>110</v>
      </c>
      <c r="D836" s="1" t="s">
        <v>537</v>
      </c>
      <c r="E836" s="1"/>
      <c r="F836" s="1">
        <v>940.73</v>
      </c>
      <c r="G836" s="1">
        <v>0</v>
      </c>
      <c r="H836" s="1" t="s">
        <v>27</v>
      </c>
      <c r="I836" s="1" t="s">
        <v>21</v>
      </c>
      <c r="J836" s="1" t="s">
        <v>22</v>
      </c>
    </row>
    <row r="837" spans="1:10" x14ac:dyDescent="0.2">
      <c r="A837" s="1" t="s">
        <v>1367</v>
      </c>
      <c r="B837" s="3">
        <v>45501</v>
      </c>
      <c r="C837" s="1" t="s">
        <v>141</v>
      </c>
      <c r="D837" s="1" t="s">
        <v>104</v>
      </c>
      <c r="E837" s="1">
        <v>4</v>
      </c>
      <c r="F837" s="1">
        <v>1363.68</v>
      </c>
      <c r="G837" s="1">
        <v>0</v>
      </c>
      <c r="H837" s="1" t="s">
        <v>121</v>
      </c>
      <c r="I837" s="1" t="s">
        <v>14</v>
      </c>
      <c r="J837" s="1" t="s">
        <v>93</v>
      </c>
    </row>
    <row r="838" spans="1:10" x14ac:dyDescent="0.2">
      <c r="A838" s="1" t="s">
        <v>1368</v>
      </c>
      <c r="B838" s="1" t="s">
        <v>1312</v>
      </c>
      <c r="C838" s="1" t="s">
        <v>25</v>
      </c>
      <c r="D838" s="1" t="s">
        <v>51</v>
      </c>
      <c r="E838" s="1">
        <v>8</v>
      </c>
      <c r="F838" s="1">
        <v>1019.72</v>
      </c>
      <c r="G838" s="1">
        <v>0</v>
      </c>
      <c r="H838" s="1" t="s">
        <v>13</v>
      </c>
      <c r="I838" s="1" t="s">
        <v>14</v>
      </c>
      <c r="J838" s="1" t="s">
        <v>82</v>
      </c>
    </row>
    <row r="839" spans="1:10" x14ac:dyDescent="0.2">
      <c r="A839" s="1" t="s">
        <v>1369</v>
      </c>
      <c r="B839" s="3">
        <v>45482</v>
      </c>
      <c r="C839" s="1" t="s">
        <v>589</v>
      </c>
      <c r="D839" s="1" t="s">
        <v>181</v>
      </c>
      <c r="E839" s="1">
        <v>3</v>
      </c>
      <c r="F839" s="1">
        <v>117.32</v>
      </c>
      <c r="G839" s="1">
        <v>0.15</v>
      </c>
      <c r="H839" s="1" t="s">
        <v>36</v>
      </c>
      <c r="I839" s="1" t="s">
        <v>21</v>
      </c>
      <c r="J839" s="1" t="s">
        <v>170</v>
      </c>
    </row>
    <row r="840" spans="1:10" x14ac:dyDescent="0.2">
      <c r="A840" s="1" t="s">
        <v>1370</v>
      </c>
      <c r="B840" s="1" t="s">
        <v>903</v>
      </c>
      <c r="C840" s="1" t="s">
        <v>138</v>
      </c>
      <c r="D840" s="1" t="s">
        <v>51</v>
      </c>
      <c r="E840" s="1">
        <v>2</v>
      </c>
      <c r="F840" s="1">
        <v>1019.72</v>
      </c>
      <c r="G840" s="1">
        <v>0.1</v>
      </c>
      <c r="H840" s="1" t="s">
        <v>62</v>
      </c>
      <c r="I840" s="1" t="s">
        <v>21</v>
      </c>
      <c r="J840" s="1" t="s">
        <v>97</v>
      </c>
    </row>
    <row r="841" spans="1:10" x14ac:dyDescent="0.2">
      <c r="A841" s="1" t="s">
        <v>1371</v>
      </c>
      <c r="B841" s="3">
        <v>45565</v>
      </c>
      <c r="C841" s="1" t="s">
        <v>355</v>
      </c>
      <c r="D841" s="1" t="s">
        <v>69</v>
      </c>
      <c r="E841" s="1">
        <v>1</v>
      </c>
      <c r="F841" s="1">
        <v>1013.15</v>
      </c>
      <c r="G841" s="1">
        <v>0.05</v>
      </c>
      <c r="H841" s="1" t="s">
        <v>115</v>
      </c>
      <c r="I841" s="1" t="s">
        <v>14</v>
      </c>
      <c r="J841" s="1" t="s">
        <v>93</v>
      </c>
    </row>
    <row r="842" spans="1:10" x14ac:dyDescent="0.2">
      <c r="A842" s="1" t="s">
        <v>1372</v>
      </c>
      <c r="B842" s="1" t="s">
        <v>1373</v>
      </c>
      <c r="C842" s="1" t="s">
        <v>29</v>
      </c>
      <c r="D842" s="1" t="s">
        <v>100</v>
      </c>
      <c r="E842" s="1">
        <v>9</v>
      </c>
      <c r="F842" s="1">
        <v>1280.18</v>
      </c>
      <c r="G842" s="1">
        <v>0.2</v>
      </c>
      <c r="H842" s="1" t="s">
        <v>121</v>
      </c>
      <c r="I842" s="1" t="s">
        <v>31</v>
      </c>
      <c r="J842" s="1" t="s">
        <v>43</v>
      </c>
    </row>
    <row r="843" spans="1:10" x14ac:dyDescent="0.2">
      <c r="A843" s="1" t="s">
        <v>1374</v>
      </c>
      <c r="B843" s="1" t="s">
        <v>1375</v>
      </c>
      <c r="C843" s="1" t="s">
        <v>342</v>
      </c>
      <c r="D843" s="1" t="s">
        <v>96</v>
      </c>
      <c r="E843" s="1">
        <v>4</v>
      </c>
      <c r="F843" s="1">
        <v>425.58</v>
      </c>
      <c r="G843" s="1">
        <v>0.15</v>
      </c>
      <c r="H843" s="1" t="s">
        <v>62</v>
      </c>
      <c r="I843" s="1" t="s">
        <v>21</v>
      </c>
      <c r="J843" s="1" t="s">
        <v>170</v>
      </c>
    </row>
    <row r="844" spans="1:10" x14ac:dyDescent="0.2">
      <c r="A844" s="1" t="s">
        <v>1376</v>
      </c>
      <c r="B844" s="3">
        <v>45773</v>
      </c>
      <c r="C844" s="1" t="s">
        <v>29</v>
      </c>
      <c r="D844" s="1" t="s">
        <v>192</v>
      </c>
      <c r="E844" s="1">
        <v>7</v>
      </c>
      <c r="F844" s="1">
        <v>1069.8599999999999</v>
      </c>
      <c r="G844" s="1">
        <v>0.05</v>
      </c>
      <c r="H844" s="1" t="s">
        <v>20</v>
      </c>
      <c r="I844" s="1" t="s">
        <v>31</v>
      </c>
      <c r="J844" s="1" t="s">
        <v>52</v>
      </c>
    </row>
    <row r="845" spans="1:10" x14ac:dyDescent="0.2">
      <c r="A845" s="1" t="s">
        <v>1377</v>
      </c>
      <c r="B845" s="3">
        <v>45475</v>
      </c>
      <c r="C845" s="1" t="s">
        <v>60</v>
      </c>
      <c r="D845" s="1" t="s">
        <v>413</v>
      </c>
      <c r="E845" s="1">
        <v>4</v>
      </c>
      <c r="F845" s="1">
        <v>689.97</v>
      </c>
      <c r="G845" s="1">
        <v>0.2</v>
      </c>
      <c r="H845" s="1" t="s">
        <v>36</v>
      </c>
      <c r="I845" s="1" t="s">
        <v>42</v>
      </c>
      <c r="J845" s="1" t="s">
        <v>32</v>
      </c>
    </row>
    <row r="846" spans="1:10" x14ac:dyDescent="0.2">
      <c r="A846" s="1" t="s">
        <v>1378</v>
      </c>
      <c r="B846" s="1" t="s">
        <v>1379</v>
      </c>
      <c r="C846" s="1" t="s">
        <v>723</v>
      </c>
      <c r="D846" s="1" t="s">
        <v>114</v>
      </c>
      <c r="E846" s="1">
        <v>2</v>
      </c>
      <c r="F846" s="1">
        <v>906.25</v>
      </c>
      <c r="G846" s="1">
        <v>0.2</v>
      </c>
      <c r="H846" s="1" t="s">
        <v>121</v>
      </c>
      <c r="I846" s="1" t="s">
        <v>21</v>
      </c>
      <c r="J846" s="1" t="s">
        <v>170</v>
      </c>
    </row>
    <row r="847" spans="1:10" x14ac:dyDescent="0.2">
      <c r="A847" s="1" t="s">
        <v>1380</v>
      </c>
      <c r="B847" s="3">
        <v>45601</v>
      </c>
      <c r="C847" s="1" t="s">
        <v>29</v>
      </c>
      <c r="D847" s="1" t="s">
        <v>96</v>
      </c>
      <c r="E847" s="1">
        <v>7</v>
      </c>
      <c r="F847" s="1">
        <v>425.58</v>
      </c>
      <c r="G847" s="1">
        <v>0.05</v>
      </c>
      <c r="H847" s="1" t="s">
        <v>20</v>
      </c>
      <c r="I847" s="1" t="s">
        <v>31</v>
      </c>
      <c r="J847" s="1" t="s">
        <v>52</v>
      </c>
    </row>
    <row r="848" spans="1:10" x14ac:dyDescent="0.2">
      <c r="A848" s="1" t="s">
        <v>1381</v>
      </c>
      <c r="B848" s="3">
        <v>45453</v>
      </c>
      <c r="C848" s="1" t="s">
        <v>252</v>
      </c>
      <c r="D848" s="1" t="s">
        <v>78</v>
      </c>
      <c r="E848" s="1">
        <v>11</v>
      </c>
      <c r="F848" s="1">
        <v>782.41</v>
      </c>
      <c r="G848" s="1">
        <v>0</v>
      </c>
      <c r="H848" s="1" t="s">
        <v>62</v>
      </c>
      <c r="I848" s="1" t="s">
        <v>14</v>
      </c>
      <c r="J848" s="1" t="s">
        <v>82</v>
      </c>
    </row>
    <row r="849" spans="1:10" x14ac:dyDescent="0.2">
      <c r="A849" s="1" t="s">
        <v>1382</v>
      </c>
      <c r="B849" s="3">
        <v>45658</v>
      </c>
      <c r="C849" s="1" t="s">
        <v>342</v>
      </c>
      <c r="D849" s="1" t="s">
        <v>417</v>
      </c>
      <c r="E849" s="1">
        <v>2</v>
      </c>
      <c r="F849" s="1">
        <v>1240.1099999999999</v>
      </c>
      <c r="G849" s="1">
        <v>0</v>
      </c>
      <c r="H849" s="1" t="s">
        <v>115</v>
      </c>
      <c r="I849" s="1" t="s">
        <v>21</v>
      </c>
      <c r="J849" s="1" t="s">
        <v>170</v>
      </c>
    </row>
    <row r="850" spans="1:10" x14ac:dyDescent="0.2">
      <c r="A850" s="1" t="s">
        <v>1383</v>
      </c>
      <c r="B850" s="3">
        <v>45813</v>
      </c>
      <c r="C850" s="1" t="s">
        <v>29</v>
      </c>
      <c r="D850" s="1" t="s">
        <v>365</v>
      </c>
      <c r="E850" s="1">
        <v>4</v>
      </c>
      <c r="F850" s="1">
        <v>1101.54</v>
      </c>
      <c r="G850" s="1">
        <v>0</v>
      </c>
      <c r="H850" s="1" t="s">
        <v>20</v>
      </c>
      <c r="I850" s="1" t="s">
        <v>31</v>
      </c>
      <c r="J850" s="1" t="s">
        <v>43</v>
      </c>
    </row>
    <row r="851" spans="1:10" x14ac:dyDescent="0.2">
      <c r="A851" s="1" t="s">
        <v>1384</v>
      </c>
      <c r="B851" s="3">
        <v>45782</v>
      </c>
      <c r="C851" s="1" t="s">
        <v>285</v>
      </c>
      <c r="D851" s="1" t="s">
        <v>537</v>
      </c>
      <c r="E851" s="1">
        <v>2</v>
      </c>
      <c r="F851" s="1">
        <v>940.73</v>
      </c>
      <c r="G851" s="1">
        <v>0.05</v>
      </c>
      <c r="H851" s="1" t="s">
        <v>13</v>
      </c>
      <c r="I851" s="1" t="s">
        <v>31</v>
      </c>
      <c r="J851" s="1" t="s">
        <v>32</v>
      </c>
    </row>
    <row r="852" spans="1:10" x14ac:dyDescent="0.2">
      <c r="A852" s="1" t="s">
        <v>1385</v>
      </c>
      <c r="B852" s="3">
        <v>45496</v>
      </c>
      <c r="C852" s="1" t="s">
        <v>994</v>
      </c>
      <c r="D852" s="1" t="s">
        <v>26</v>
      </c>
      <c r="E852" s="1">
        <v>5</v>
      </c>
      <c r="F852" s="1">
        <v>725.92</v>
      </c>
      <c r="G852" s="1">
        <v>0</v>
      </c>
      <c r="H852" s="1" t="s">
        <v>20</v>
      </c>
      <c r="I852" s="1" t="s">
        <v>300</v>
      </c>
      <c r="J852" s="1" t="s">
        <v>93</v>
      </c>
    </row>
    <row r="853" spans="1:10" x14ac:dyDescent="0.2">
      <c r="A853" s="1" t="s">
        <v>1386</v>
      </c>
      <c r="B853" s="3">
        <v>45638</v>
      </c>
      <c r="C853" s="1" t="s">
        <v>268</v>
      </c>
      <c r="D853" s="1" t="s">
        <v>195</v>
      </c>
      <c r="E853" s="1">
        <v>4</v>
      </c>
      <c r="F853" s="1">
        <v>661.25</v>
      </c>
      <c r="G853" s="1">
        <v>0.15</v>
      </c>
      <c r="H853" s="1" t="s">
        <v>20</v>
      </c>
      <c r="I853" s="1" t="s">
        <v>21</v>
      </c>
      <c r="J853" s="1" t="s">
        <v>170</v>
      </c>
    </row>
    <row r="854" spans="1:10" x14ac:dyDescent="0.2">
      <c r="A854" s="1" t="s">
        <v>1387</v>
      </c>
      <c r="B854" s="1" t="s">
        <v>1388</v>
      </c>
      <c r="C854" s="1" t="s">
        <v>404</v>
      </c>
      <c r="D854" s="1" t="s">
        <v>19</v>
      </c>
      <c r="E854" s="1">
        <v>3</v>
      </c>
      <c r="F854" s="1">
        <v>921.01</v>
      </c>
      <c r="G854" s="1">
        <v>0.2</v>
      </c>
      <c r="H854" s="1" t="s">
        <v>121</v>
      </c>
      <c r="I854" s="1" t="s">
        <v>21</v>
      </c>
      <c r="J854" s="1" t="s">
        <v>170</v>
      </c>
    </row>
    <row r="855" spans="1:10" x14ac:dyDescent="0.2">
      <c r="A855" s="1" t="s">
        <v>1389</v>
      </c>
      <c r="B855" s="1" t="s">
        <v>302</v>
      </c>
      <c r="C855" s="1" t="s">
        <v>347</v>
      </c>
      <c r="D855" s="1" t="s">
        <v>104</v>
      </c>
      <c r="E855" s="1">
        <v>8</v>
      </c>
      <c r="F855" s="1">
        <v>1363.68</v>
      </c>
      <c r="G855" s="1">
        <v>0</v>
      </c>
      <c r="H855" s="1" t="s">
        <v>62</v>
      </c>
      <c r="I855" s="1" t="s">
        <v>47</v>
      </c>
      <c r="J855" s="1" t="s">
        <v>75</v>
      </c>
    </row>
    <row r="856" spans="1:10" x14ac:dyDescent="0.2">
      <c r="A856" s="1" t="s">
        <v>1390</v>
      </c>
      <c r="B856" s="1" t="s">
        <v>1391</v>
      </c>
      <c r="C856" s="1" t="s">
        <v>68</v>
      </c>
      <c r="D856" s="1" t="s">
        <v>92</v>
      </c>
      <c r="E856" s="1">
        <v>3</v>
      </c>
      <c r="F856" s="1">
        <v>769.69</v>
      </c>
      <c r="G856" s="1">
        <v>0</v>
      </c>
      <c r="H856" s="1" t="s">
        <v>27</v>
      </c>
      <c r="I856" s="1" t="s">
        <v>449</v>
      </c>
      <c r="J856" s="1" t="s">
        <v>48</v>
      </c>
    </row>
    <row r="857" spans="1:10" x14ac:dyDescent="0.2">
      <c r="A857" s="1" t="s">
        <v>1392</v>
      </c>
      <c r="B857" s="1" t="s">
        <v>1393</v>
      </c>
      <c r="C857" s="1" t="s">
        <v>120</v>
      </c>
      <c r="D857" s="1" t="s">
        <v>181</v>
      </c>
      <c r="E857" s="1">
        <v>9</v>
      </c>
      <c r="F857" s="1">
        <v>117.32</v>
      </c>
      <c r="G857" s="1">
        <v>0</v>
      </c>
      <c r="H857" s="1" t="s">
        <v>121</v>
      </c>
      <c r="I857" s="1" t="s">
        <v>42</v>
      </c>
      <c r="J857" s="1" t="s">
        <v>43</v>
      </c>
    </row>
    <row r="858" spans="1:10" x14ac:dyDescent="0.2">
      <c r="A858" s="1" t="s">
        <v>1394</v>
      </c>
      <c r="B858" s="3">
        <v>45489</v>
      </c>
      <c r="C858" s="1" t="s">
        <v>64</v>
      </c>
      <c r="D858" s="1" t="s">
        <v>55</v>
      </c>
      <c r="E858" s="1">
        <v>7</v>
      </c>
      <c r="F858" s="1">
        <v>522.34</v>
      </c>
      <c r="G858" s="1">
        <v>0.05</v>
      </c>
      <c r="H858" s="1" t="s">
        <v>36</v>
      </c>
      <c r="I858" s="1" t="s">
        <v>31</v>
      </c>
      <c r="J858" s="1" t="s">
        <v>43</v>
      </c>
    </row>
    <row r="859" spans="1:10" x14ac:dyDescent="0.2">
      <c r="A859" s="1" t="s">
        <v>1395</v>
      </c>
      <c r="B859" s="1" t="s">
        <v>1396</v>
      </c>
      <c r="C859" s="1" t="s">
        <v>77</v>
      </c>
      <c r="D859" s="1" t="s">
        <v>61</v>
      </c>
      <c r="E859" s="1">
        <v>5</v>
      </c>
      <c r="F859" s="1">
        <v>455.77</v>
      </c>
      <c r="G859" s="1">
        <v>0.15</v>
      </c>
      <c r="H859" s="1" t="s">
        <v>13</v>
      </c>
      <c r="I859" s="1" t="s">
        <v>449</v>
      </c>
      <c r="J859" s="1" t="s">
        <v>48</v>
      </c>
    </row>
    <row r="860" spans="1:10" x14ac:dyDescent="0.2">
      <c r="A860" s="1" t="s">
        <v>1397</v>
      </c>
      <c r="B860" s="1" t="s">
        <v>1398</v>
      </c>
      <c r="C860" s="1" t="s">
        <v>510</v>
      </c>
      <c r="D860" s="1" t="s">
        <v>537</v>
      </c>
      <c r="E860" s="1">
        <v>6</v>
      </c>
      <c r="F860" s="1">
        <v>940.73</v>
      </c>
      <c r="G860" s="1">
        <v>0</v>
      </c>
      <c r="H860" s="1" t="s">
        <v>27</v>
      </c>
      <c r="I860" s="1" t="s">
        <v>47</v>
      </c>
      <c r="J860" s="1" t="s">
        <v>48</v>
      </c>
    </row>
    <row r="861" spans="1:10" x14ac:dyDescent="0.2">
      <c r="A861" s="1" t="s">
        <v>1399</v>
      </c>
      <c r="B861" s="1" t="s">
        <v>1400</v>
      </c>
      <c r="C861" s="1" t="s">
        <v>285</v>
      </c>
      <c r="D861" s="1" t="s">
        <v>413</v>
      </c>
      <c r="E861" s="1">
        <v>8</v>
      </c>
      <c r="F861" s="1">
        <v>689.97</v>
      </c>
      <c r="G861" s="1">
        <v>0.1</v>
      </c>
      <c r="H861" s="1" t="s">
        <v>36</v>
      </c>
      <c r="I861" s="1" t="s">
        <v>31</v>
      </c>
      <c r="J861" s="1" t="s">
        <v>52</v>
      </c>
    </row>
    <row r="862" spans="1:10" x14ac:dyDescent="0.2">
      <c r="A862" s="1" t="s">
        <v>1401</v>
      </c>
      <c r="B862" s="3">
        <v>45508</v>
      </c>
      <c r="C862" s="1" t="s">
        <v>177</v>
      </c>
      <c r="D862" s="1" t="s">
        <v>92</v>
      </c>
      <c r="E862" s="1">
        <v>9</v>
      </c>
      <c r="F862" s="1">
        <v>769.69</v>
      </c>
      <c r="G862" s="1">
        <v>0.15</v>
      </c>
      <c r="H862" s="1" t="s">
        <v>62</v>
      </c>
      <c r="I862" s="1" t="s">
        <v>14</v>
      </c>
      <c r="J862" s="1" t="s">
        <v>15</v>
      </c>
    </row>
    <row r="863" spans="1:10" x14ac:dyDescent="0.2">
      <c r="A863" s="1" t="s">
        <v>1402</v>
      </c>
      <c r="B863" s="1" t="s">
        <v>1403</v>
      </c>
      <c r="C863" s="1" t="s">
        <v>11</v>
      </c>
      <c r="D863" s="1" t="s">
        <v>365</v>
      </c>
      <c r="E863" s="1">
        <v>4</v>
      </c>
      <c r="F863" s="1">
        <v>1101.54</v>
      </c>
      <c r="G863" s="1">
        <v>0</v>
      </c>
      <c r="H863" s="1" t="s">
        <v>115</v>
      </c>
      <c r="I863" s="1" t="s">
        <v>14</v>
      </c>
      <c r="J863" s="1" t="s">
        <v>82</v>
      </c>
    </row>
    <row r="864" spans="1:10" x14ac:dyDescent="0.2">
      <c r="A864" s="1" t="s">
        <v>1404</v>
      </c>
      <c r="B864" s="1" t="s">
        <v>1405</v>
      </c>
      <c r="C864" s="1" t="s">
        <v>135</v>
      </c>
      <c r="D864" s="1" t="s">
        <v>124</v>
      </c>
      <c r="E864" s="1">
        <v>10</v>
      </c>
      <c r="F864" s="1">
        <v>774.08</v>
      </c>
      <c r="G864" s="1">
        <v>0.1</v>
      </c>
      <c r="H864" s="1" t="s">
        <v>115</v>
      </c>
      <c r="I864" s="1" t="s">
        <v>47</v>
      </c>
      <c r="J864" s="1" t="s">
        <v>58</v>
      </c>
    </row>
    <row r="865" spans="1:10" x14ac:dyDescent="0.2">
      <c r="A865" s="1" t="s">
        <v>1406</v>
      </c>
      <c r="B865" s="1" t="s">
        <v>862</v>
      </c>
      <c r="C865" s="1" t="s">
        <v>220</v>
      </c>
      <c r="D865" s="1" t="s">
        <v>195</v>
      </c>
      <c r="E865" s="1">
        <v>8</v>
      </c>
      <c r="F865" s="1">
        <v>661.25</v>
      </c>
      <c r="G865" s="1">
        <v>0.15</v>
      </c>
      <c r="H865" s="1" t="s">
        <v>121</v>
      </c>
      <c r="I865" s="1" t="s">
        <v>14</v>
      </c>
      <c r="J865" s="1" t="s">
        <v>93</v>
      </c>
    </row>
    <row r="866" spans="1:10" x14ac:dyDescent="0.2">
      <c r="A866" s="1" t="s">
        <v>1407</v>
      </c>
      <c r="B866" s="3">
        <v>45434</v>
      </c>
      <c r="C866" s="1" t="s">
        <v>285</v>
      </c>
      <c r="D866" s="1" t="s">
        <v>413</v>
      </c>
      <c r="E866" s="1">
        <v>11</v>
      </c>
      <c r="F866" s="1">
        <v>689.97</v>
      </c>
      <c r="G866" s="1">
        <v>0.2</v>
      </c>
      <c r="H866" s="1" t="s">
        <v>62</v>
      </c>
      <c r="I866" s="1" t="s">
        <v>31</v>
      </c>
      <c r="J866" s="1" t="s">
        <v>43</v>
      </c>
    </row>
    <row r="867" spans="1:10" x14ac:dyDescent="0.2">
      <c r="A867" s="1" t="s">
        <v>1408</v>
      </c>
      <c r="B867" s="3">
        <v>45723</v>
      </c>
      <c r="C867" s="1" t="s">
        <v>388</v>
      </c>
      <c r="D867" s="1" t="s">
        <v>26</v>
      </c>
      <c r="E867" s="1">
        <v>9</v>
      </c>
      <c r="F867" s="1">
        <v>725.92</v>
      </c>
      <c r="G867" s="1">
        <v>0.15</v>
      </c>
      <c r="H867" s="1" t="s">
        <v>115</v>
      </c>
      <c r="I867" s="1" t="s">
        <v>31</v>
      </c>
      <c r="J867" s="1" t="s">
        <v>43</v>
      </c>
    </row>
    <row r="868" spans="1:10" x14ac:dyDescent="0.2">
      <c r="A868" s="1" t="s">
        <v>1409</v>
      </c>
      <c r="B868" s="3">
        <v>45573</v>
      </c>
      <c r="C868" s="1" t="s">
        <v>371</v>
      </c>
      <c r="D868" s="1" t="s">
        <v>139</v>
      </c>
      <c r="E868" s="1">
        <v>4</v>
      </c>
      <c r="F868" s="1">
        <v>193.99</v>
      </c>
      <c r="G868" s="1">
        <v>0.1</v>
      </c>
      <c r="H868" s="1" t="s">
        <v>121</v>
      </c>
      <c r="I868" s="1" t="s">
        <v>31</v>
      </c>
      <c r="J868" s="1" t="s">
        <v>32</v>
      </c>
    </row>
    <row r="869" spans="1:10" x14ac:dyDescent="0.2">
      <c r="A869" s="1" t="s">
        <v>1410</v>
      </c>
      <c r="B869" s="3">
        <v>45671</v>
      </c>
      <c r="C869" s="1" t="s">
        <v>259</v>
      </c>
      <c r="D869" s="1" t="s">
        <v>158</v>
      </c>
      <c r="E869" s="1">
        <v>6</v>
      </c>
      <c r="F869" s="1">
        <v>1490.92</v>
      </c>
      <c r="G869" s="1">
        <v>0.05</v>
      </c>
      <c r="H869" s="1" t="s">
        <v>27</v>
      </c>
      <c r="I869" s="1" t="s">
        <v>47</v>
      </c>
      <c r="J869" s="1" t="s">
        <v>58</v>
      </c>
    </row>
    <row r="870" spans="1:10" x14ac:dyDescent="0.2">
      <c r="A870" s="1" t="s">
        <v>1411</v>
      </c>
      <c r="B870" s="1" t="s">
        <v>1412</v>
      </c>
      <c r="C870" s="1" t="s">
        <v>246</v>
      </c>
      <c r="D870" s="1" t="s">
        <v>104</v>
      </c>
      <c r="E870" s="1">
        <v>10</v>
      </c>
      <c r="F870" s="1">
        <v>1363.68</v>
      </c>
      <c r="G870" s="1">
        <v>0.2</v>
      </c>
      <c r="H870" s="1" t="s">
        <v>115</v>
      </c>
      <c r="I870" s="1" t="s">
        <v>47</v>
      </c>
      <c r="J870" s="1" t="s">
        <v>75</v>
      </c>
    </row>
    <row r="871" spans="1:10" x14ac:dyDescent="0.2">
      <c r="A871" s="1" t="s">
        <v>1413</v>
      </c>
      <c r="B871" s="3">
        <v>45359</v>
      </c>
      <c r="C871" s="1" t="s">
        <v>252</v>
      </c>
      <c r="D871" s="1" t="s">
        <v>69</v>
      </c>
      <c r="E871" s="1">
        <v>7</v>
      </c>
      <c r="F871" s="1">
        <v>1013.15</v>
      </c>
      <c r="G871" s="1">
        <v>0.1</v>
      </c>
      <c r="H871" s="1" t="s">
        <v>20</v>
      </c>
      <c r="I871" s="1" t="s">
        <v>14</v>
      </c>
      <c r="J871" s="1" t="s">
        <v>15</v>
      </c>
    </row>
    <row r="872" spans="1:10" x14ac:dyDescent="0.2">
      <c r="A872" s="1" t="s">
        <v>1414</v>
      </c>
      <c r="B872" s="1" t="s">
        <v>881</v>
      </c>
      <c r="C872" s="1" t="s">
        <v>448</v>
      </c>
      <c r="D872" s="1" t="s">
        <v>155</v>
      </c>
      <c r="E872" s="1">
        <v>2</v>
      </c>
      <c r="F872" s="1">
        <v>1165.56</v>
      </c>
      <c r="G872" s="1">
        <v>0.05</v>
      </c>
      <c r="H872" s="1" t="s">
        <v>115</v>
      </c>
      <c r="I872" s="1" t="s">
        <v>47</v>
      </c>
      <c r="J872" s="1" t="s">
        <v>58</v>
      </c>
    </row>
    <row r="873" spans="1:10" x14ac:dyDescent="0.2">
      <c r="A873" s="1" t="s">
        <v>1415</v>
      </c>
      <c r="B873" s="3">
        <v>45391</v>
      </c>
      <c r="C873" s="1" t="s">
        <v>113</v>
      </c>
      <c r="D873" s="1" t="s">
        <v>413</v>
      </c>
      <c r="E873" s="1">
        <v>9</v>
      </c>
      <c r="F873" s="1">
        <v>689.97</v>
      </c>
      <c r="G873" s="1">
        <v>0.15</v>
      </c>
      <c r="H873" s="1" t="s">
        <v>20</v>
      </c>
      <c r="I873" s="1" t="s">
        <v>14</v>
      </c>
      <c r="J873" s="1" t="s">
        <v>15</v>
      </c>
    </row>
    <row r="874" spans="1:10" x14ac:dyDescent="0.2">
      <c r="A874" s="1" t="s">
        <v>1416</v>
      </c>
      <c r="B874" s="3">
        <v>45296</v>
      </c>
      <c r="C874" s="1" t="s">
        <v>362</v>
      </c>
      <c r="D874" s="1" t="s">
        <v>78</v>
      </c>
      <c r="E874" s="1">
        <v>5</v>
      </c>
      <c r="F874" s="1">
        <v>782.41</v>
      </c>
      <c r="G874" s="1">
        <v>0</v>
      </c>
      <c r="H874" s="1" t="s">
        <v>62</v>
      </c>
      <c r="I874" s="1" t="s">
        <v>21</v>
      </c>
      <c r="J874" s="1" t="s">
        <v>170</v>
      </c>
    </row>
    <row r="875" spans="1:10" x14ac:dyDescent="0.2">
      <c r="A875" s="1" t="s">
        <v>1417</v>
      </c>
      <c r="B875" s="3">
        <v>45629</v>
      </c>
      <c r="C875" s="1" t="s">
        <v>11</v>
      </c>
      <c r="D875" s="1" t="s">
        <v>61</v>
      </c>
      <c r="E875" s="1">
        <v>6</v>
      </c>
      <c r="F875" s="1">
        <v>455.77</v>
      </c>
      <c r="G875" s="1">
        <v>0</v>
      </c>
      <c r="H875" s="1" t="s">
        <v>27</v>
      </c>
      <c r="I875" s="1" t="s">
        <v>14</v>
      </c>
      <c r="J875" s="1" t="s">
        <v>15</v>
      </c>
    </row>
    <row r="876" spans="1:10" x14ac:dyDescent="0.2">
      <c r="A876" s="1" t="s">
        <v>1418</v>
      </c>
      <c r="B876" s="3">
        <v>45824</v>
      </c>
      <c r="C876" s="1" t="s">
        <v>392</v>
      </c>
      <c r="D876" s="1" t="s">
        <v>19</v>
      </c>
      <c r="E876" s="1">
        <v>5</v>
      </c>
      <c r="F876" s="1">
        <v>921.01</v>
      </c>
      <c r="G876" s="1">
        <v>0.05</v>
      </c>
      <c r="H876" s="1" t="s">
        <v>62</v>
      </c>
      <c r="I876" s="1" t="s">
        <v>47</v>
      </c>
      <c r="J876" s="1" t="s">
        <v>48</v>
      </c>
    </row>
    <row r="877" spans="1:10" x14ac:dyDescent="0.2">
      <c r="A877" s="1" t="s">
        <v>1419</v>
      </c>
      <c r="B877" s="3">
        <v>45354</v>
      </c>
      <c r="C877" s="1" t="s">
        <v>570</v>
      </c>
      <c r="D877" s="1" t="s">
        <v>41</v>
      </c>
      <c r="E877" s="1">
        <v>7</v>
      </c>
      <c r="F877" s="1">
        <v>944.31</v>
      </c>
      <c r="G877" s="1">
        <v>0.2</v>
      </c>
      <c r="H877" s="1" t="s">
        <v>115</v>
      </c>
      <c r="I877" s="1" t="s">
        <v>21</v>
      </c>
      <c r="J877" s="1" t="s">
        <v>22</v>
      </c>
    </row>
    <row r="878" spans="1:10" x14ac:dyDescent="0.2">
      <c r="A878" s="1" t="s">
        <v>1420</v>
      </c>
      <c r="B878" s="1" t="s">
        <v>1421</v>
      </c>
      <c r="C878" s="1" t="s">
        <v>975</v>
      </c>
      <c r="D878" s="1" t="s">
        <v>127</v>
      </c>
      <c r="E878" s="1">
        <v>3</v>
      </c>
      <c r="F878" s="1">
        <v>418.2</v>
      </c>
      <c r="G878" s="1">
        <v>0</v>
      </c>
      <c r="H878" s="1" t="s">
        <v>115</v>
      </c>
      <c r="I878" s="1" t="s">
        <v>21</v>
      </c>
      <c r="J878" s="1" t="s">
        <v>97</v>
      </c>
    </row>
    <row r="879" spans="1:10" x14ac:dyDescent="0.2">
      <c r="A879" s="1" t="s">
        <v>1422</v>
      </c>
      <c r="B879" s="3">
        <v>45794</v>
      </c>
      <c r="C879" s="1" t="s">
        <v>328</v>
      </c>
      <c r="D879" s="1" t="s">
        <v>148</v>
      </c>
      <c r="E879" s="1">
        <v>2</v>
      </c>
      <c r="F879" s="1">
        <v>243.15</v>
      </c>
      <c r="G879" s="1">
        <v>0.1</v>
      </c>
      <c r="H879" s="1" t="s">
        <v>121</v>
      </c>
      <c r="I879" s="1" t="s">
        <v>31</v>
      </c>
      <c r="J879" s="1" t="s">
        <v>32</v>
      </c>
    </row>
    <row r="880" spans="1:10" x14ac:dyDescent="0.2">
      <c r="A880" s="1" t="s">
        <v>1423</v>
      </c>
      <c r="B880" s="3">
        <v>45794</v>
      </c>
      <c r="C880" s="1" t="s">
        <v>230</v>
      </c>
      <c r="D880" s="1" t="s">
        <v>174</v>
      </c>
      <c r="E880" s="1">
        <v>10</v>
      </c>
      <c r="F880" s="1">
        <v>143.57</v>
      </c>
      <c r="G880" s="1">
        <v>0</v>
      </c>
      <c r="H880" s="1" t="s">
        <v>13</v>
      </c>
      <c r="I880" s="1" t="s">
        <v>47</v>
      </c>
      <c r="J880" s="1" t="s">
        <v>58</v>
      </c>
    </row>
    <row r="881" spans="1:10" x14ac:dyDescent="0.2">
      <c r="A881" s="1" t="s">
        <v>1424</v>
      </c>
      <c r="B881" s="3">
        <v>45311</v>
      </c>
      <c r="C881" s="1" t="s">
        <v>77</v>
      </c>
      <c r="D881" s="1" t="s">
        <v>329</v>
      </c>
      <c r="E881" s="1">
        <v>3</v>
      </c>
      <c r="F881" s="1">
        <v>1334.92</v>
      </c>
      <c r="G881" s="1">
        <v>0.1</v>
      </c>
      <c r="H881" s="1" t="s">
        <v>115</v>
      </c>
      <c r="I881" s="1" t="s">
        <v>47</v>
      </c>
      <c r="J881" s="1" t="s">
        <v>48</v>
      </c>
    </row>
    <row r="882" spans="1:10" x14ac:dyDescent="0.2">
      <c r="A882" s="1" t="s">
        <v>1425</v>
      </c>
      <c r="B882" s="1" t="s">
        <v>1426</v>
      </c>
      <c r="C882" s="1" t="s">
        <v>317</v>
      </c>
      <c r="D882" s="1" t="s">
        <v>216</v>
      </c>
      <c r="E882" s="1">
        <v>7</v>
      </c>
      <c r="F882" s="1">
        <v>1169.26</v>
      </c>
      <c r="G882" s="1">
        <v>0</v>
      </c>
      <c r="H882" s="1" t="s">
        <v>36</v>
      </c>
      <c r="I882" s="1" t="s">
        <v>31</v>
      </c>
      <c r="J882" s="1" t="s">
        <v>43</v>
      </c>
    </row>
    <row r="883" spans="1:10" x14ac:dyDescent="0.2">
      <c r="A883" s="1" t="s">
        <v>1427</v>
      </c>
      <c r="B883" s="1" t="s">
        <v>1428</v>
      </c>
      <c r="C883" s="1" t="s">
        <v>493</v>
      </c>
      <c r="D883" s="1" t="s">
        <v>417</v>
      </c>
      <c r="E883" s="1">
        <v>9</v>
      </c>
      <c r="F883" s="1">
        <v>1240.1099999999999</v>
      </c>
      <c r="G883" s="1">
        <v>0.15</v>
      </c>
      <c r="H883" s="1" t="s">
        <v>36</v>
      </c>
      <c r="I883" s="1" t="s">
        <v>47</v>
      </c>
      <c r="J883" s="1" t="s">
        <v>58</v>
      </c>
    </row>
    <row r="884" spans="1:10" x14ac:dyDescent="0.2">
      <c r="A884" s="1" t="s">
        <v>1429</v>
      </c>
      <c r="B884" s="3">
        <v>45493</v>
      </c>
      <c r="C884" s="1" t="s">
        <v>846</v>
      </c>
      <c r="D884" s="1" t="s">
        <v>178</v>
      </c>
      <c r="E884" s="1">
        <v>4</v>
      </c>
      <c r="F884" s="1">
        <v>253.46</v>
      </c>
      <c r="G884" s="1">
        <v>0</v>
      </c>
      <c r="H884" s="1" t="s">
        <v>121</v>
      </c>
      <c r="I884" s="1" t="s">
        <v>14</v>
      </c>
      <c r="J884" s="1" t="s">
        <v>15</v>
      </c>
    </row>
    <row r="885" spans="1:10" x14ac:dyDescent="0.2">
      <c r="A885" s="1" t="s">
        <v>1430</v>
      </c>
      <c r="B885" s="1" t="s">
        <v>1431</v>
      </c>
      <c r="C885" s="1" t="s">
        <v>40</v>
      </c>
      <c r="D885" s="1" t="s">
        <v>162</v>
      </c>
      <c r="E885" s="1">
        <v>3</v>
      </c>
      <c r="F885" s="1">
        <v>209.03</v>
      </c>
      <c r="G885" s="1">
        <v>0</v>
      </c>
      <c r="H885" s="1" t="s">
        <v>27</v>
      </c>
      <c r="I885" s="1" t="s">
        <v>31</v>
      </c>
      <c r="J885" s="1" t="s">
        <v>43</v>
      </c>
    </row>
    <row r="886" spans="1:10" x14ac:dyDescent="0.2">
      <c r="A886" s="1" t="s">
        <v>1432</v>
      </c>
      <c r="B886" s="1" t="s">
        <v>709</v>
      </c>
      <c r="C886" s="1" t="s">
        <v>394</v>
      </c>
      <c r="D886" s="1" t="s">
        <v>61</v>
      </c>
      <c r="E886" s="1">
        <v>4</v>
      </c>
      <c r="F886" s="1">
        <v>455.77</v>
      </c>
      <c r="G886" s="1">
        <v>0.05</v>
      </c>
      <c r="H886" s="1" t="s">
        <v>13</v>
      </c>
      <c r="I886" s="1" t="s">
        <v>21</v>
      </c>
      <c r="J886" s="1" t="s">
        <v>22</v>
      </c>
    </row>
    <row r="887" spans="1:10" x14ac:dyDescent="0.2">
      <c r="A887" s="1" t="s">
        <v>1433</v>
      </c>
      <c r="B887" s="1" t="s">
        <v>1059</v>
      </c>
      <c r="C887" s="1" t="s">
        <v>424</v>
      </c>
      <c r="D887" s="1" t="s">
        <v>199</v>
      </c>
      <c r="E887" s="1">
        <v>7</v>
      </c>
      <c r="F887" s="1">
        <v>528.79999999999995</v>
      </c>
      <c r="G887" s="1">
        <v>0</v>
      </c>
      <c r="H887" s="1" t="s">
        <v>115</v>
      </c>
      <c r="I887" s="1" t="s">
        <v>14</v>
      </c>
      <c r="J887" s="1" t="s">
        <v>93</v>
      </c>
    </row>
    <row r="888" spans="1:10" x14ac:dyDescent="0.2">
      <c r="A888" s="1" t="s">
        <v>1434</v>
      </c>
      <c r="B888" s="1" t="s">
        <v>640</v>
      </c>
      <c r="C888" s="1" t="s">
        <v>91</v>
      </c>
      <c r="D888" s="1" t="s">
        <v>81</v>
      </c>
      <c r="E888" s="1">
        <v>2</v>
      </c>
      <c r="F888" s="1">
        <v>849.05</v>
      </c>
      <c r="G888" s="1">
        <v>0</v>
      </c>
      <c r="H888" s="1" t="s">
        <v>62</v>
      </c>
      <c r="I888" s="1" t="s">
        <v>37</v>
      </c>
      <c r="J888" s="1" t="s">
        <v>15</v>
      </c>
    </row>
    <row r="889" spans="1:10" x14ac:dyDescent="0.2">
      <c r="A889" s="1" t="s">
        <v>1435</v>
      </c>
      <c r="B889" s="1" t="s">
        <v>894</v>
      </c>
      <c r="C889" s="1" t="s">
        <v>493</v>
      </c>
      <c r="D889" s="1" t="s">
        <v>192</v>
      </c>
      <c r="E889" s="1">
        <v>2</v>
      </c>
      <c r="F889" s="1">
        <v>1069.8599999999999</v>
      </c>
      <c r="G889" s="1">
        <v>0</v>
      </c>
      <c r="H889" s="1" t="s">
        <v>115</v>
      </c>
      <c r="I889" s="1" t="s">
        <v>47</v>
      </c>
      <c r="J889" s="1" t="s">
        <v>58</v>
      </c>
    </row>
    <row r="890" spans="1:10" x14ac:dyDescent="0.2">
      <c r="A890" s="1" t="s">
        <v>1436</v>
      </c>
      <c r="B890" s="3">
        <v>45373</v>
      </c>
      <c r="C890" s="1" t="s">
        <v>40</v>
      </c>
      <c r="D890" s="1" t="s">
        <v>46</v>
      </c>
      <c r="E890" s="1">
        <v>1</v>
      </c>
      <c r="F890" s="1">
        <v>1262.55</v>
      </c>
      <c r="G890" s="1">
        <v>0.05</v>
      </c>
      <c r="H890" s="1" t="s">
        <v>20</v>
      </c>
      <c r="I890" s="1" t="s">
        <v>31</v>
      </c>
      <c r="J890" s="1" t="s">
        <v>52</v>
      </c>
    </row>
    <row r="891" spans="1:10" x14ac:dyDescent="0.2">
      <c r="A891" s="1" t="s">
        <v>1437</v>
      </c>
      <c r="B891" s="1" t="s">
        <v>1357</v>
      </c>
      <c r="C891" s="1" t="s">
        <v>107</v>
      </c>
      <c r="D891" s="1" t="s">
        <v>181</v>
      </c>
      <c r="E891" s="1">
        <v>8</v>
      </c>
      <c r="F891" s="1">
        <v>117.32</v>
      </c>
      <c r="G891" s="1">
        <v>0</v>
      </c>
      <c r="H891" s="1" t="s">
        <v>20</v>
      </c>
      <c r="I891" s="1" t="s">
        <v>14</v>
      </c>
      <c r="J891" s="1" t="s">
        <v>93</v>
      </c>
    </row>
    <row r="892" spans="1:10" x14ac:dyDescent="0.2">
      <c r="A892" s="1" t="s">
        <v>1438</v>
      </c>
      <c r="B892" s="3">
        <v>45620</v>
      </c>
      <c r="C892" s="1" t="s">
        <v>321</v>
      </c>
      <c r="D892" s="1" t="s">
        <v>100</v>
      </c>
      <c r="E892" s="1">
        <v>5</v>
      </c>
      <c r="F892" s="1">
        <v>1280.18</v>
      </c>
      <c r="G892" s="1">
        <v>0.05</v>
      </c>
      <c r="H892" s="1" t="s">
        <v>121</v>
      </c>
      <c r="I892" s="1" t="s">
        <v>21</v>
      </c>
      <c r="J892" s="1" t="s">
        <v>22</v>
      </c>
    </row>
    <row r="893" spans="1:10" x14ac:dyDescent="0.2">
      <c r="A893" s="1" t="s">
        <v>1439</v>
      </c>
      <c r="B893" s="3">
        <v>45634</v>
      </c>
      <c r="C893" s="1" t="s">
        <v>107</v>
      </c>
      <c r="D893" s="1" t="s">
        <v>297</v>
      </c>
      <c r="E893" s="1">
        <v>5</v>
      </c>
      <c r="F893" s="1">
        <v>112.32</v>
      </c>
      <c r="G893" s="1">
        <v>0</v>
      </c>
      <c r="H893" s="1" t="s">
        <v>27</v>
      </c>
      <c r="I893" s="1" t="s">
        <v>14</v>
      </c>
      <c r="J893" s="1" t="s">
        <v>82</v>
      </c>
    </row>
    <row r="894" spans="1:10" x14ac:dyDescent="0.2">
      <c r="A894" s="1" t="s">
        <v>1440</v>
      </c>
      <c r="B894" s="1" t="s">
        <v>80</v>
      </c>
      <c r="C894" s="1" t="s">
        <v>723</v>
      </c>
      <c r="D894" s="1" t="s">
        <v>199</v>
      </c>
      <c r="E894" s="1">
        <v>4</v>
      </c>
      <c r="F894" s="1">
        <v>528.79999999999995</v>
      </c>
      <c r="G894" s="1">
        <v>0.2</v>
      </c>
      <c r="H894" s="1" t="s">
        <v>20</v>
      </c>
      <c r="I894" s="1" t="s">
        <v>21</v>
      </c>
      <c r="J894" s="1" t="s">
        <v>22</v>
      </c>
    </row>
    <row r="895" spans="1:10" x14ac:dyDescent="0.2">
      <c r="A895" s="1" t="s">
        <v>1441</v>
      </c>
      <c r="B895" s="3">
        <v>45389</v>
      </c>
      <c r="C895" s="1" t="s">
        <v>120</v>
      </c>
      <c r="D895" s="1" t="s">
        <v>195</v>
      </c>
      <c r="E895" s="1">
        <v>10</v>
      </c>
      <c r="F895" s="1">
        <v>661.25</v>
      </c>
      <c r="G895" s="1">
        <v>0</v>
      </c>
      <c r="H895" s="1" t="s">
        <v>36</v>
      </c>
      <c r="I895" s="1" t="s">
        <v>31</v>
      </c>
      <c r="J895" s="1" t="s">
        <v>52</v>
      </c>
    </row>
    <row r="896" spans="1:10" x14ac:dyDescent="0.2">
      <c r="A896" s="1" t="s">
        <v>1442</v>
      </c>
      <c r="B896" s="1" t="s">
        <v>1443</v>
      </c>
      <c r="C896" s="1" t="s">
        <v>40</v>
      </c>
      <c r="D896" s="1" t="s">
        <v>81</v>
      </c>
      <c r="E896" s="1">
        <v>2</v>
      </c>
      <c r="F896" s="1">
        <v>849.05</v>
      </c>
      <c r="G896" s="1">
        <v>0.15</v>
      </c>
      <c r="H896" s="1" t="s">
        <v>36</v>
      </c>
      <c r="I896" s="1" t="s">
        <v>31</v>
      </c>
      <c r="J896" s="1" t="s">
        <v>32</v>
      </c>
    </row>
    <row r="897" spans="1:10" x14ac:dyDescent="0.2">
      <c r="A897" s="1" t="s">
        <v>1444</v>
      </c>
      <c r="B897" s="3">
        <v>45803</v>
      </c>
      <c r="C897" s="1" t="s">
        <v>1164</v>
      </c>
      <c r="D897" s="1" t="s">
        <v>92</v>
      </c>
      <c r="E897" s="1">
        <v>6</v>
      </c>
      <c r="F897" s="1">
        <v>769.69</v>
      </c>
      <c r="G897" s="1">
        <v>0.15</v>
      </c>
      <c r="H897" s="1" t="s">
        <v>115</v>
      </c>
      <c r="I897" s="1" t="s">
        <v>14</v>
      </c>
      <c r="J897" s="1" t="s">
        <v>93</v>
      </c>
    </row>
    <row r="898" spans="1:10" x14ac:dyDescent="0.2">
      <c r="A898" s="1" t="s">
        <v>1445</v>
      </c>
      <c r="B898" s="1" t="s">
        <v>1446</v>
      </c>
      <c r="C898" s="1" t="s">
        <v>396</v>
      </c>
      <c r="D898" s="1" t="s">
        <v>144</v>
      </c>
      <c r="E898" s="1">
        <v>9</v>
      </c>
      <c r="F898" s="1">
        <v>1029.82</v>
      </c>
      <c r="G898" s="1">
        <v>0</v>
      </c>
      <c r="H898" s="1" t="s">
        <v>36</v>
      </c>
      <c r="I898" s="1" t="s">
        <v>14</v>
      </c>
      <c r="J898" s="1" t="s">
        <v>93</v>
      </c>
    </row>
    <row r="899" spans="1:10" x14ac:dyDescent="0.2">
      <c r="A899" s="1" t="s">
        <v>1447</v>
      </c>
      <c r="B899" s="1" t="s">
        <v>1448</v>
      </c>
      <c r="C899" s="1" t="s">
        <v>530</v>
      </c>
      <c r="D899" s="1" t="s">
        <v>213</v>
      </c>
      <c r="E899" s="1">
        <v>10</v>
      </c>
      <c r="F899" s="1">
        <v>1084.72</v>
      </c>
      <c r="G899" s="1">
        <v>0.1</v>
      </c>
      <c r="H899" s="1" t="s">
        <v>36</v>
      </c>
      <c r="I899" s="1" t="s">
        <v>21</v>
      </c>
      <c r="J899" s="1" t="s">
        <v>22</v>
      </c>
    </row>
    <row r="900" spans="1:10" x14ac:dyDescent="0.2">
      <c r="A900" s="1" t="s">
        <v>1449</v>
      </c>
      <c r="B900" s="1" t="s">
        <v>759</v>
      </c>
      <c r="C900" s="1" t="s">
        <v>263</v>
      </c>
      <c r="D900" s="1" t="s">
        <v>30</v>
      </c>
      <c r="E900" s="1">
        <v>8</v>
      </c>
      <c r="F900" s="1">
        <v>798.12</v>
      </c>
      <c r="G900" s="1">
        <v>0.15</v>
      </c>
      <c r="H900" s="1" t="s">
        <v>115</v>
      </c>
      <c r="I900" s="1" t="s">
        <v>14</v>
      </c>
      <c r="J900" s="1" t="s">
        <v>15</v>
      </c>
    </row>
    <row r="901" spans="1:10" x14ac:dyDescent="0.2">
      <c r="A901" s="1" t="s">
        <v>1450</v>
      </c>
      <c r="B901" s="3">
        <v>45790</v>
      </c>
      <c r="C901" s="1" t="s">
        <v>310</v>
      </c>
      <c r="D901" s="1" t="s">
        <v>51</v>
      </c>
      <c r="E901" s="1">
        <v>3</v>
      </c>
      <c r="F901" s="1">
        <v>1019.72</v>
      </c>
      <c r="G901" s="1">
        <v>0.2</v>
      </c>
      <c r="H901" s="1" t="s">
        <v>27</v>
      </c>
      <c r="I901" s="1" t="s">
        <v>14</v>
      </c>
      <c r="J901" s="1" t="s">
        <v>82</v>
      </c>
    </row>
    <row r="902" spans="1:10" x14ac:dyDescent="0.2">
      <c r="A902" s="1" t="s">
        <v>1451</v>
      </c>
      <c r="B902" s="1" t="s">
        <v>1136</v>
      </c>
      <c r="C902" s="1" t="s">
        <v>303</v>
      </c>
      <c r="D902" s="1" t="s">
        <v>124</v>
      </c>
      <c r="E902" s="1">
        <v>5</v>
      </c>
      <c r="F902" s="1">
        <v>774.08</v>
      </c>
      <c r="G902" s="1">
        <v>0.05</v>
      </c>
      <c r="H902" s="1" t="s">
        <v>62</v>
      </c>
      <c r="I902" s="1" t="s">
        <v>14</v>
      </c>
      <c r="J902" s="1" t="s">
        <v>93</v>
      </c>
    </row>
    <row r="903" spans="1:10" x14ac:dyDescent="0.2">
      <c r="A903" s="1" t="s">
        <v>1452</v>
      </c>
      <c r="B903" s="3">
        <v>45636</v>
      </c>
      <c r="C903" s="1" t="s">
        <v>574</v>
      </c>
      <c r="D903" s="1" t="s">
        <v>65</v>
      </c>
      <c r="E903" s="1">
        <v>7</v>
      </c>
      <c r="F903" s="1">
        <v>800.37</v>
      </c>
      <c r="G903" s="1">
        <v>0</v>
      </c>
      <c r="H903" s="1" t="s">
        <v>20</v>
      </c>
      <c r="I903" s="1" t="s">
        <v>31</v>
      </c>
      <c r="J903" s="1" t="s">
        <v>52</v>
      </c>
    </row>
    <row r="904" spans="1:10" x14ac:dyDescent="0.2">
      <c r="A904" s="1" t="s">
        <v>1453</v>
      </c>
      <c r="B904" s="3">
        <v>45780</v>
      </c>
      <c r="C904" s="1" t="s">
        <v>141</v>
      </c>
      <c r="D904" s="1" t="s">
        <v>12</v>
      </c>
      <c r="E904" s="1">
        <v>11</v>
      </c>
      <c r="F904" s="1">
        <v>210.2</v>
      </c>
      <c r="G904" s="1">
        <v>0.15</v>
      </c>
      <c r="H904" s="1" t="s">
        <v>20</v>
      </c>
      <c r="I904" s="1" t="s">
        <v>300</v>
      </c>
      <c r="J904" s="1" t="s">
        <v>93</v>
      </c>
    </row>
    <row r="905" spans="1:10" x14ac:dyDescent="0.2">
      <c r="A905" s="1" t="s">
        <v>1454</v>
      </c>
      <c r="B905" s="3">
        <v>45356</v>
      </c>
      <c r="C905" s="1" t="s">
        <v>256</v>
      </c>
      <c r="D905" s="1" t="s">
        <v>65</v>
      </c>
      <c r="E905" s="1">
        <v>9</v>
      </c>
      <c r="F905" s="1">
        <v>800.37</v>
      </c>
      <c r="G905" s="1">
        <v>0.05</v>
      </c>
      <c r="H905" s="1" t="s">
        <v>20</v>
      </c>
      <c r="I905" s="1" t="s">
        <v>47</v>
      </c>
      <c r="J905" s="1" t="s">
        <v>48</v>
      </c>
    </row>
    <row r="906" spans="1:10" x14ac:dyDescent="0.2">
      <c r="A906" s="1" t="s">
        <v>1455</v>
      </c>
      <c r="B906" s="1" t="s">
        <v>1456</v>
      </c>
      <c r="C906" s="1" t="s">
        <v>254</v>
      </c>
      <c r="D906" s="1" t="s">
        <v>41</v>
      </c>
      <c r="E906" s="1">
        <v>9</v>
      </c>
      <c r="F906" s="1">
        <v>944.31</v>
      </c>
      <c r="G906" s="1">
        <v>0.1</v>
      </c>
      <c r="H906" s="1" t="s">
        <v>36</v>
      </c>
      <c r="I906" s="1" t="s">
        <v>21</v>
      </c>
      <c r="J906" s="1" t="s">
        <v>97</v>
      </c>
    </row>
    <row r="907" spans="1:10" x14ac:dyDescent="0.2">
      <c r="A907" s="1" t="s">
        <v>1457</v>
      </c>
      <c r="B907" s="3">
        <v>45611</v>
      </c>
      <c r="C907" s="1" t="s">
        <v>263</v>
      </c>
      <c r="D907" s="1" t="s">
        <v>178</v>
      </c>
      <c r="E907" s="1">
        <v>3</v>
      </c>
      <c r="F907" s="1">
        <v>253.46</v>
      </c>
      <c r="G907" s="1">
        <v>0.2</v>
      </c>
      <c r="H907" s="1" t="s">
        <v>36</v>
      </c>
      <c r="I907" s="1" t="s">
        <v>14</v>
      </c>
      <c r="J907" s="1" t="s">
        <v>15</v>
      </c>
    </row>
    <row r="908" spans="1:10" x14ac:dyDescent="0.2">
      <c r="A908" s="1" t="s">
        <v>1458</v>
      </c>
      <c r="B908" s="3">
        <v>45655</v>
      </c>
      <c r="C908" s="1" t="s">
        <v>644</v>
      </c>
      <c r="D908" s="1" t="s">
        <v>100</v>
      </c>
      <c r="E908" s="1">
        <v>12</v>
      </c>
      <c r="F908" s="1">
        <v>1280.18</v>
      </c>
      <c r="G908" s="1">
        <v>0.1</v>
      </c>
      <c r="H908" s="1" t="s">
        <v>115</v>
      </c>
      <c r="I908" s="1" t="s">
        <v>300</v>
      </c>
      <c r="J908" s="1" t="s">
        <v>93</v>
      </c>
    </row>
    <row r="909" spans="1:10" x14ac:dyDescent="0.2">
      <c r="A909" s="1" t="s">
        <v>1459</v>
      </c>
      <c r="B909" s="1" t="s">
        <v>1255</v>
      </c>
      <c r="C909" s="1" t="s">
        <v>230</v>
      </c>
      <c r="D909" s="1" t="s">
        <v>100</v>
      </c>
      <c r="E909" s="1">
        <v>10</v>
      </c>
      <c r="F909" s="1">
        <v>1280.18</v>
      </c>
      <c r="G909" s="1">
        <v>0</v>
      </c>
      <c r="H909" s="1" t="s">
        <v>13</v>
      </c>
      <c r="I909" s="1" t="s">
        <v>47</v>
      </c>
      <c r="J909" s="1" t="s">
        <v>75</v>
      </c>
    </row>
    <row r="910" spans="1:10" x14ac:dyDescent="0.2">
      <c r="A910" s="1" t="s">
        <v>1460</v>
      </c>
      <c r="B910" s="3">
        <v>45320</v>
      </c>
      <c r="C910" s="1" t="s">
        <v>138</v>
      </c>
      <c r="D910" s="1" t="s">
        <v>139</v>
      </c>
      <c r="E910" s="1">
        <v>5</v>
      </c>
      <c r="F910" s="1">
        <v>193.99</v>
      </c>
      <c r="G910" s="1">
        <v>0</v>
      </c>
      <c r="H910" s="1" t="s">
        <v>20</v>
      </c>
      <c r="I910" s="1" t="s">
        <v>21</v>
      </c>
      <c r="J910" s="1" t="s">
        <v>97</v>
      </c>
    </row>
    <row r="911" spans="1:10" x14ac:dyDescent="0.2">
      <c r="A911" s="1" t="s">
        <v>1461</v>
      </c>
      <c r="B911" s="3">
        <v>45696</v>
      </c>
      <c r="C911" s="1" t="s">
        <v>259</v>
      </c>
      <c r="D911" s="1" t="s">
        <v>151</v>
      </c>
      <c r="E911" s="1">
        <v>7</v>
      </c>
      <c r="F911" s="1">
        <v>838.72</v>
      </c>
      <c r="G911" s="1">
        <v>0.15</v>
      </c>
      <c r="H911" s="1" t="s">
        <v>115</v>
      </c>
      <c r="I911" s="1" t="s">
        <v>47</v>
      </c>
      <c r="J911" s="1" t="s">
        <v>48</v>
      </c>
    </row>
    <row r="912" spans="1:10" x14ac:dyDescent="0.2">
      <c r="A912" s="1" t="s">
        <v>1462</v>
      </c>
      <c r="B912" s="3">
        <v>45367</v>
      </c>
      <c r="C912" s="1" t="s">
        <v>165</v>
      </c>
      <c r="D912" s="1" t="s">
        <v>413</v>
      </c>
      <c r="E912" s="1">
        <v>8</v>
      </c>
      <c r="F912" s="1">
        <v>689.97</v>
      </c>
      <c r="G912" s="1">
        <v>0</v>
      </c>
      <c r="H912" s="1" t="s">
        <v>13</v>
      </c>
      <c r="I912" s="1" t="s">
        <v>21</v>
      </c>
      <c r="J912" s="1" t="s">
        <v>97</v>
      </c>
    </row>
    <row r="913" spans="1:10" x14ac:dyDescent="0.2">
      <c r="A913" s="1" t="s">
        <v>1463</v>
      </c>
      <c r="B913" s="3">
        <v>45837</v>
      </c>
      <c r="C913" s="1" t="s">
        <v>412</v>
      </c>
      <c r="D913" s="1" t="s">
        <v>81</v>
      </c>
      <c r="E913" s="1">
        <v>8</v>
      </c>
      <c r="F913" s="1">
        <v>849.05</v>
      </c>
      <c r="G913" s="1">
        <v>0</v>
      </c>
      <c r="H913" s="1" t="s">
        <v>115</v>
      </c>
      <c r="I913" s="1" t="s">
        <v>31</v>
      </c>
      <c r="J913" s="1" t="s">
        <v>43</v>
      </c>
    </row>
    <row r="914" spans="1:10" x14ac:dyDescent="0.2">
      <c r="A914" s="1" t="s">
        <v>1464</v>
      </c>
      <c r="B914" s="3">
        <v>45657</v>
      </c>
      <c r="C914" s="1" t="s">
        <v>478</v>
      </c>
      <c r="D914" s="1" t="s">
        <v>269</v>
      </c>
      <c r="E914" s="1">
        <v>10</v>
      </c>
      <c r="F914" s="1">
        <v>865.02</v>
      </c>
      <c r="G914" s="1">
        <v>0.05</v>
      </c>
      <c r="H914" s="1" t="s">
        <v>20</v>
      </c>
      <c r="I914" s="1" t="s">
        <v>31</v>
      </c>
      <c r="J914" s="1" t="s">
        <v>32</v>
      </c>
    </row>
    <row r="915" spans="1:10" x14ac:dyDescent="0.2">
      <c r="A915" s="1" t="s">
        <v>1465</v>
      </c>
      <c r="B915" s="3">
        <v>45482</v>
      </c>
      <c r="C915" s="1" t="s">
        <v>313</v>
      </c>
      <c r="D915" s="1" t="s">
        <v>85</v>
      </c>
      <c r="E915" s="1"/>
      <c r="F915" s="1">
        <v>979.52</v>
      </c>
      <c r="G915" s="1">
        <v>0</v>
      </c>
      <c r="H915" s="1" t="s">
        <v>20</v>
      </c>
      <c r="I915" s="1" t="s">
        <v>21</v>
      </c>
      <c r="J915" s="1" t="s">
        <v>22</v>
      </c>
    </row>
    <row r="916" spans="1:10" x14ac:dyDescent="0.2">
      <c r="A916" s="1" t="s">
        <v>1466</v>
      </c>
      <c r="B916" s="3">
        <v>45773</v>
      </c>
      <c r="C916" s="1" t="s">
        <v>68</v>
      </c>
      <c r="D916" s="1" t="s">
        <v>51</v>
      </c>
      <c r="E916" s="1">
        <v>5</v>
      </c>
      <c r="F916" s="1">
        <v>1019.72</v>
      </c>
      <c r="G916" s="1">
        <v>0.1</v>
      </c>
      <c r="H916" s="1" t="s">
        <v>62</v>
      </c>
      <c r="I916" s="1" t="s">
        <v>47</v>
      </c>
      <c r="J916" s="1" t="s">
        <v>48</v>
      </c>
    </row>
    <row r="917" spans="1:10" x14ac:dyDescent="0.2">
      <c r="A917" s="1" t="s">
        <v>1467</v>
      </c>
      <c r="B917" s="3">
        <v>45315</v>
      </c>
      <c r="C917" s="1" t="s">
        <v>147</v>
      </c>
      <c r="D917" s="1" t="s">
        <v>195</v>
      </c>
      <c r="E917" s="1">
        <v>6</v>
      </c>
      <c r="F917" s="1">
        <v>661.25</v>
      </c>
      <c r="G917" s="1">
        <v>0.15</v>
      </c>
      <c r="H917" s="1" t="s">
        <v>20</v>
      </c>
      <c r="I917" s="1" t="s">
        <v>31</v>
      </c>
      <c r="J917" s="1" t="s">
        <v>32</v>
      </c>
    </row>
    <row r="918" spans="1:10" x14ac:dyDescent="0.2">
      <c r="A918" s="1" t="s">
        <v>1468</v>
      </c>
      <c r="B918" s="3">
        <v>45590</v>
      </c>
      <c r="C918" s="1" t="s">
        <v>261</v>
      </c>
      <c r="D918" s="1" t="s">
        <v>231</v>
      </c>
      <c r="E918" s="1">
        <v>8</v>
      </c>
      <c r="F918" s="1">
        <v>49.68</v>
      </c>
      <c r="G918" s="1">
        <v>0.05</v>
      </c>
      <c r="H918" s="1" t="s">
        <v>20</v>
      </c>
      <c r="I918" s="1" t="s">
        <v>31</v>
      </c>
      <c r="J918" s="1" t="s">
        <v>43</v>
      </c>
    </row>
    <row r="919" spans="1:10" x14ac:dyDescent="0.2">
      <c r="A919" s="1" t="s">
        <v>1469</v>
      </c>
      <c r="B919" s="1" t="s">
        <v>1470</v>
      </c>
      <c r="C919" s="1" t="s">
        <v>177</v>
      </c>
      <c r="D919" s="1" t="s">
        <v>78</v>
      </c>
      <c r="E919" s="1">
        <v>5</v>
      </c>
      <c r="F919" s="1">
        <v>782.41</v>
      </c>
      <c r="G919" s="1">
        <v>0.15</v>
      </c>
      <c r="H919" s="1" t="s">
        <v>20</v>
      </c>
      <c r="I919" s="1" t="s">
        <v>14</v>
      </c>
      <c r="J919" s="1" t="s">
        <v>82</v>
      </c>
    </row>
    <row r="920" spans="1:10" x14ac:dyDescent="0.2">
      <c r="A920" s="1" t="s">
        <v>1471</v>
      </c>
      <c r="B920" s="3">
        <v>45528</v>
      </c>
      <c r="C920" s="1" t="s">
        <v>493</v>
      </c>
      <c r="D920" s="1" t="s">
        <v>417</v>
      </c>
      <c r="E920" s="1">
        <v>7</v>
      </c>
      <c r="F920" s="1">
        <v>1240.1099999999999</v>
      </c>
      <c r="G920" s="1">
        <v>0</v>
      </c>
      <c r="H920" s="1" t="s">
        <v>115</v>
      </c>
      <c r="I920" s="1" t="s">
        <v>47</v>
      </c>
      <c r="J920" s="1" t="s">
        <v>58</v>
      </c>
    </row>
    <row r="921" spans="1:10" x14ac:dyDescent="0.2">
      <c r="A921" s="1" t="s">
        <v>1472</v>
      </c>
      <c r="B921" s="1" t="s">
        <v>1473</v>
      </c>
      <c r="C921" s="1" t="s">
        <v>994</v>
      </c>
      <c r="D921" s="1" t="s">
        <v>139</v>
      </c>
      <c r="E921" s="1">
        <v>12</v>
      </c>
      <c r="F921" s="1">
        <v>193.99</v>
      </c>
      <c r="G921" s="1">
        <v>0.1</v>
      </c>
      <c r="H921" s="1" t="s">
        <v>121</v>
      </c>
      <c r="I921" s="1" t="s">
        <v>14</v>
      </c>
      <c r="J921" s="1" t="s">
        <v>93</v>
      </c>
    </row>
    <row r="922" spans="1:10" x14ac:dyDescent="0.2">
      <c r="A922" s="1" t="s">
        <v>1474</v>
      </c>
      <c r="B922" s="1" t="s">
        <v>1475</v>
      </c>
      <c r="C922" s="1" t="s">
        <v>347</v>
      </c>
      <c r="D922" s="1" t="s">
        <v>231</v>
      </c>
      <c r="E922" s="1">
        <v>3</v>
      </c>
      <c r="F922" s="1">
        <v>49.68</v>
      </c>
      <c r="G922" s="1">
        <v>0</v>
      </c>
      <c r="H922" s="1" t="s">
        <v>20</v>
      </c>
      <c r="I922" s="1" t="s">
        <v>449</v>
      </c>
      <c r="J922" s="1" t="s">
        <v>58</v>
      </c>
    </row>
    <row r="923" spans="1:10" x14ac:dyDescent="0.2">
      <c r="A923" s="1" t="s">
        <v>1476</v>
      </c>
      <c r="B923" s="3">
        <v>45389</v>
      </c>
      <c r="C923" s="1" t="s">
        <v>394</v>
      </c>
      <c r="D923" s="1" t="s">
        <v>96</v>
      </c>
      <c r="E923" s="1"/>
      <c r="F923" s="1">
        <v>425.58</v>
      </c>
      <c r="G923" s="1">
        <v>0.05</v>
      </c>
      <c r="H923" s="1" t="s">
        <v>20</v>
      </c>
      <c r="I923" s="1" t="s">
        <v>21</v>
      </c>
      <c r="J923" s="1" t="s">
        <v>97</v>
      </c>
    </row>
    <row r="924" spans="1:10" x14ac:dyDescent="0.2">
      <c r="A924" s="1" t="s">
        <v>1477</v>
      </c>
      <c r="B924" s="3">
        <v>45718</v>
      </c>
      <c r="C924" s="1" t="s">
        <v>296</v>
      </c>
      <c r="D924" s="1" t="s">
        <v>329</v>
      </c>
      <c r="E924" s="1">
        <v>12</v>
      </c>
      <c r="F924" s="1">
        <v>1334.92</v>
      </c>
      <c r="G924" s="1">
        <v>0.2</v>
      </c>
      <c r="H924" s="1" t="s">
        <v>62</v>
      </c>
      <c r="I924" s="1" t="s">
        <v>47</v>
      </c>
      <c r="J924" s="1" t="s">
        <v>58</v>
      </c>
    </row>
    <row r="925" spans="1:10" x14ac:dyDescent="0.2">
      <c r="A925" s="1" t="s">
        <v>1478</v>
      </c>
      <c r="B925" s="3">
        <v>45324</v>
      </c>
      <c r="C925" s="1" t="s">
        <v>412</v>
      </c>
      <c r="D925" s="1" t="s">
        <v>85</v>
      </c>
      <c r="E925" s="1">
        <v>9</v>
      </c>
      <c r="F925" s="1">
        <v>979.52</v>
      </c>
      <c r="G925" s="1">
        <v>0.2</v>
      </c>
      <c r="H925" s="1" t="s">
        <v>62</v>
      </c>
      <c r="I925" s="1" t="s">
        <v>42</v>
      </c>
      <c r="J925" s="1" t="s">
        <v>43</v>
      </c>
    </row>
    <row r="926" spans="1:10" x14ac:dyDescent="0.2">
      <c r="A926" s="1" t="s">
        <v>1479</v>
      </c>
      <c r="B926" s="1" t="s">
        <v>1480</v>
      </c>
      <c r="C926" s="1" t="s">
        <v>261</v>
      </c>
      <c r="D926" s="1" t="s">
        <v>96</v>
      </c>
      <c r="E926" s="1">
        <v>9</v>
      </c>
      <c r="F926" s="1">
        <v>425.58</v>
      </c>
      <c r="G926" s="1">
        <v>0.1</v>
      </c>
      <c r="H926" s="1" t="s">
        <v>62</v>
      </c>
      <c r="I926" s="1" t="s">
        <v>31</v>
      </c>
      <c r="J926" s="1" t="s">
        <v>52</v>
      </c>
    </row>
    <row r="927" spans="1:10" x14ac:dyDescent="0.2">
      <c r="A927" s="1" t="s">
        <v>1481</v>
      </c>
      <c r="B927" s="3">
        <v>45815</v>
      </c>
      <c r="C927" s="1" t="s">
        <v>328</v>
      </c>
      <c r="D927" s="1" t="s">
        <v>181</v>
      </c>
      <c r="E927" s="1">
        <v>1</v>
      </c>
      <c r="F927" s="1">
        <v>117.32</v>
      </c>
      <c r="G927" s="1">
        <v>0</v>
      </c>
      <c r="H927" s="1" t="s">
        <v>13</v>
      </c>
      <c r="I927" s="1" t="s">
        <v>31</v>
      </c>
      <c r="J927" s="1" t="s">
        <v>32</v>
      </c>
    </row>
    <row r="928" spans="1:10" x14ac:dyDescent="0.2">
      <c r="A928" s="1" t="s">
        <v>1482</v>
      </c>
      <c r="B928" s="3">
        <v>45387</v>
      </c>
      <c r="C928" s="1" t="s">
        <v>25</v>
      </c>
      <c r="D928" s="1" t="s">
        <v>51</v>
      </c>
      <c r="E928" s="1">
        <v>3</v>
      </c>
      <c r="F928" s="1">
        <v>1019.72</v>
      </c>
      <c r="G928" s="1">
        <v>0</v>
      </c>
      <c r="H928" s="1" t="s">
        <v>27</v>
      </c>
      <c r="I928" s="1" t="s">
        <v>14</v>
      </c>
      <c r="J928" s="1" t="s">
        <v>82</v>
      </c>
    </row>
    <row r="929" spans="1:10" x14ac:dyDescent="0.2">
      <c r="A929" s="1" t="s">
        <v>1483</v>
      </c>
      <c r="B929" s="1" t="s">
        <v>1484</v>
      </c>
      <c r="C929" s="1" t="s">
        <v>323</v>
      </c>
      <c r="D929" s="1" t="s">
        <v>26</v>
      </c>
      <c r="E929" s="1">
        <v>3</v>
      </c>
      <c r="F929" s="1">
        <v>725.92</v>
      </c>
      <c r="G929" s="1">
        <v>0</v>
      </c>
      <c r="H929" s="1" t="s">
        <v>13</v>
      </c>
      <c r="I929" s="1" t="s">
        <v>14</v>
      </c>
      <c r="J929" s="1" t="s">
        <v>82</v>
      </c>
    </row>
    <row r="930" spans="1:10" x14ac:dyDescent="0.2">
      <c r="A930" s="1" t="s">
        <v>1485</v>
      </c>
      <c r="B930" s="3">
        <v>45507</v>
      </c>
      <c r="C930" s="1" t="s">
        <v>388</v>
      </c>
      <c r="D930" s="1" t="s">
        <v>78</v>
      </c>
      <c r="E930" s="1">
        <v>6</v>
      </c>
      <c r="F930" s="1">
        <v>782.41</v>
      </c>
      <c r="G930" s="1">
        <v>0.2</v>
      </c>
      <c r="H930" s="1" t="s">
        <v>115</v>
      </c>
      <c r="I930" s="1" t="s">
        <v>31</v>
      </c>
      <c r="J930" s="1" t="s">
        <v>52</v>
      </c>
    </row>
    <row r="931" spans="1:10" x14ac:dyDescent="0.2">
      <c r="A931" s="1" t="s">
        <v>1486</v>
      </c>
      <c r="B931" s="1" t="s">
        <v>1487</v>
      </c>
      <c r="C931" s="1" t="s">
        <v>246</v>
      </c>
      <c r="D931" s="1" t="s">
        <v>178</v>
      </c>
      <c r="E931" s="1">
        <v>3</v>
      </c>
      <c r="F931" s="1">
        <v>253.46</v>
      </c>
      <c r="G931" s="1">
        <v>0</v>
      </c>
      <c r="H931" s="1" t="s">
        <v>13</v>
      </c>
      <c r="I931" s="1" t="s">
        <v>449</v>
      </c>
      <c r="J931" s="1" t="s">
        <v>58</v>
      </c>
    </row>
    <row r="932" spans="1:10" x14ac:dyDescent="0.2">
      <c r="A932" s="1" t="s">
        <v>1488</v>
      </c>
      <c r="B932" s="3">
        <v>45387</v>
      </c>
      <c r="C932" s="1" t="s">
        <v>451</v>
      </c>
      <c r="D932" s="1" t="s">
        <v>199</v>
      </c>
      <c r="E932" s="1">
        <v>10</v>
      </c>
      <c r="F932" s="1">
        <v>528.79999999999995</v>
      </c>
      <c r="G932" s="1">
        <v>0.05</v>
      </c>
      <c r="H932" s="1" t="s">
        <v>27</v>
      </c>
      <c r="I932" s="1" t="s">
        <v>31</v>
      </c>
      <c r="J932" s="1" t="s">
        <v>32</v>
      </c>
    </row>
    <row r="933" spans="1:10" x14ac:dyDescent="0.2">
      <c r="A933" s="1" t="s">
        <v>1489</v>
      </c>
      <c r="B933" s="3">
        <v>45326</v>
      </c>
      <c r="C933" s="1" t="s">
        <v>138</v>
      </c>
      <c r="D933" s="1" t="s">
        <v>85</v>
      </c>
      <c r="E933" s="1">
        <v>6</v>
      </c>
      <c r="F933" s="1">
        <v>979.52</v>
      </c>
      <c r="G933" s="1">
        <v>0.15</v>
      </c>
      <c r="H933" s="1" t="s">
        <v>13</v>
      </c>
      <c r="I933" s="1" t="s">
        <v>21</v>
      </c>
      <c r="J933" s="1" t="s">
        <v>97</v>
      </c>
    </row>
    <row r="934" spans="1:10" x14ac:dyDescent="0.2">
      <c r="A934" s="1" t="s">
        <v>1490</v>
      </c>
      <c r="B934" s="1" t="s">
        <v>233</v>
      </c>
      <c r="C934" s="1" t="s">
        <v>783</v>
      </c>
      <c r="D934" s="1" t="s">
        <v>413</v>
      </c>
      <c r="E934" s="1">
        <v>5</v>
      </c>
      <c r="F934" s="1">
        <v>689.97</v>
      </c>
      <c r="G934" s="1">
        <v>0.2</v>
      </c>
      <c r="H934" s="1" t="s">
        <v>20</v>
      </c>
      <c r="I934" s="1" t="s">
        <v>483</v>
      </c>
      <c r="J934" s="1" t="s">
        <v>170</v>
      </c>
    </row>
    <row r="935" spans="1:10" x14ac:dyDescent="0.2">
      <c r="A935" s="1" t="s">
        <v>1491</v>
      </c>
      <c r="B935" s="1" t="s">
        <v>1492</v>
      </c>
      <c r="C935" s="1" t="s">
        <v>123</v>
      </c>
      <c r="D935" s="1" t="s">
        <v>41</v>
      </c>
      <c r="E935" s="1">
        <v>10</v>
      </c>
      <c r="F935" s="1">
        <v>944.31</v>
      </c>
      <c r="G935" s="1">
        <v>0</v>
      </c>
      <c r="H935" s="1" t="s">
        <v>36</v>
      </c>
      <c r="I935" s="1" t="s">
        <v>208</v>
      </c>
      <c r="J935" s="1" t="s">
        <v>32</v>
      </c>
    </row>
    <row r="936" spans="1:10" x14ac:dyDescent="0.2">
      <c r="A936" s="1" t="s">
        <v>1493</v>
      </c>
      <c r="B936" s="1" t="s">
        <v>679</v>
      </c>
      <c r="C936" s="1" t="s">
        <v>227</v>
      </c>
      <c r="D936" s="1" t="s">
        <v>144</v>
      </c>
      <c r="E936" s="1">
        <v>10</v>
      </c>
      <c r="F936" s="1">
        <v>1029.82</v>
      </c>
      <c r="G936" s="1">
        <v>0.2</v>
      </c>
      <c r="H936" s="1" t="s">
        <v>27</v>
      </c>
      <c r="I936" s="1" t="s">
        <v>31</v>
      </c>
      <c r="J936" s="1" t="s">
        <v>43</v>
      </c>
    </row>
    <row r="937" spans="1:10" x14ac:dyDescent="0.2">
      <c r="A937" s="1" t="s">
        <v>1494</v>
      </c>
      <c r="B937" s="3">
        <v>45752</v>
      </c>
      <c r="C937" s="1" t="s">
        <v>252</v>
      </c>
      <c r="D937" s="1" t="s">
        <v>166</v>
      </c>
      <c r="E937" s="1">
        <v>6</v>
      </c>
      <c r="F937" s="1">
        <v>532.41999999999996</v>
      </c>
      <c r="G937" s="1">
        <v>0</v>
      </c>
      <c r="H937" s="1" t="s">
        <v>36</v>
      </c>
      <c r="I937" s="1" t="s">
        <v>14</v>
      </c>
      <c r="J937" s="1" t="s">
        <v>15</v>
      </c>
    </row>
    <row r="938" spans="1:10" x14ac:dyDescent="0.2">
      <c r="A938" s="1" t="s">
        <v>1495</v>
      </c>
      <c r="B938" s="1" t="s">
        <v>1496</v>
      </c>
      <c r="C938" s="1" t="s">
        <v>64</v>
      </c>
      <c r="D938" s="1" t="s">
        <v>413</v>
      </c>
      <c r="E938" s="1">
        <v>1</v>
      </c>
      <c r="F938" s="1">
        <v>689.97</v>
      </c>
      <c r="G938" s="1">
        <v>0.2</v>
      </c>
      <c r="H938" s="1" t="s">
        <v>36</v>
      </c>
      <c r="I938" s="1" t="s">
        <v>31</v>
      </c>
      <c r="J938" s="1" t="s">
        <v>52</v>
      </c>
    </row>
    <row r="939" spans="1:10" x14ac:dyDescent="0.2">
      <c r="A939" s="1" t="s">
        <v>1497</v>
      </c>
      <c r="B939" s="1" t="s">
        <v>1498</v>
      </c>
      <c r="C939" s="1" t="s">
        <v>994</v>
      </c>
      <c r="D939" s="1" t="s">
        <v>329</v>
      </c>
      <c r="E939" s="1">
        <v>11</v>
      </c>
      <c r="F939" s="1">
        <v>1334.92</v>
      </c>
      <c r="G939" s="1">
        <v>0.2</v>
      </c>
      <c r="H939" s="1" t="s">
        <v>20</v>
      </c>
      <c r="I939" s="1" t="s">
        <v>14</v>
      </c>
      <c r="J939" s="1" t="s">
        <v>82</v>
      </c>
    </row>
    <row r="940" spans="1:10" x14ac:dyDescent="0.2">
      <c r="A940" s="1" t="s">
        <v>1499</v>
      </c>
      <c r="B940" s="3">
        <v>45560</v>
      </c>
      <c r="C940" s="1" t="s">
        <v>210</v>
      </c>
      <c r="D940" s="1" t="s">
        <v>151</v>
      </c>
      <c r="E940" s="1">
        <v>5</v>
      </c>
      <c r="F940" s="1">
        <v>838.72</v>
      </c>
      <c r="G940" s="1">
        <v>0.05</v>
      </c>
      <c r="H940" s="1" t="s">
        <v>20</v>
      </c>
      <c r="I940" s="1" t="s">
        <v>31</v>
      </c>
      <c r="J940" s="1" t="s">
        <v>52</v>
      </c>
    </row>
    <row r="941" spans="1:10" x14ac:dyDescent="0.2">
      <c r="A941" s="1" t="s">
        <v>1500</v>
      </c>
      <c r="B941" s="1" t="s">
        <v>1501</v>
      </c>
      <c r="C941" s="1" t="s">
        <v>220</v>
      </c>
      <c r="D941" s="1" t="s">
        <v>19</v>
      </c>
      <c r="E941" s="1">
        <v>6</v>
      </c>
      <c r="F941" s="1">
        <v>921.01</v>
      </c>
      <c r="G941" s="1">
        <v>0.05</v>
      </c>
      <c r="H941" s="1" t="s">
        <v>36</v>
      </c>
      <c r="I941" s="1" t="s">
        <v>14</v>
      </c>
      <c r="J941" s="1" t="s">
        <v>93</v>
      </c>
    </row>
    <row r="942" spans="1:10" x14ac:dyDescent="0.2">
      <c r="A942" s="1" t="s">
        <v>1502</v>
      </c>
      <c r="B942" s="3">
        <v>45559</v>
      </c>
      <c r="C942" s="1" t="s">
        <v>557</v>
      </c>
      <c r="D942" s="1" t="s">
        <v>178</v>
      </c>
      <c r="E942" s="1">
        <v>6</v>
      </c>
      <c r="F942" s="1">
        <v>253.46</v>
      </c>
      <c r="G942" s="1">
        <v>0</v>
      </c>
      <c r="H942" s="1" t="s">
        <v>62</v>
      </c>
      <c r="I942" s="1" t="s">
        <v>14</v>
      </c>
      <c r="J942" s="1" t="s">
        <v>15</v>
      </c>
    </row>
    <row r="943" spans="1:10" x14ac:dyDescent="0.2">
      <c r="A943" s="1" t="s">
        <v>1503</v>
      </c>
      <c r="B943" s="3">
        <v>45436</v>
      </c>
      <c r="C943" s="1" t="s">
        <v>419</v>
      </c>
      <c r="D943" s="1" t="s">
        <v>166</v>
      </c>
      <c r="E943" s="1">
        <v>10</v>
      </c>
      <c r="F943" s="1">
        <v>532.41999999999996</v>
      </c>
      <c r="G943" s="1">
        <v>0.2</v>
      </c>
      <c r="H943" s="1" t="s">
        <v>13</v>
      </c>
      <c r="I943" s="1" t="s">
        <v>47</v>
      </c>
      <c r="J943" s="1" t="s">
        <v>75</v>
      </c>
    </row>
    <row r="944" spans="1:10" x14ac:dyDescent="0.2">
      <c r="A944" s="1" t="s">
        <v>1504</v>
      </c>
      <c r="B944" s="3">
        <v>45368</v>
      </c>
      <c r="C944" s="1" t="s">
        <v>589</v>
      </c>
      <c r="D944" s="1" t="s">
        <v>35</v>
      </c>
      <c r="E944" s="1">
        <v>12</v>
      </c>
      <c r="F944" s="1">
        <v>709.62</v>
      </c>
      <c r="G944" s="1">
        <v>0</v>
      </c>
      <c r="H944" s="1" t="s">
        <v>115</v>
      </c>
      <c r="I944" s="1" t="s">
        <v>21</v>
      </c>
      <c r="J944" s="1" t="s">
        <v>22</v>
      </c>
    </row>
    <row r="945" spans="1:10" x14ac:dyDescent="0.2">
      <c r="A945" s="1" t="s">
        <v>1505</v>
      </c>
      <c r="B945" s="3">
        <v>45423</v>
      </c>
      <c r="C945" s="1" t="s">
        <v>296</v>
      </c>
      <c r="D945" s="1" t="s">
        <v>96</v>
      </c>
      <c r="E945" s="1">
        <v>11</v>
      </c>
      <c r="F945" s="1">
        <v>425.58</v>
      </c>
      <c r="G945" s="1">
        <v>0.15</v>
      </c>
      <c r="H945" s="1" t="s">
        <v>13</v>
      </c>
      <c r="I945" s="1" t="s">
        <v>47</v>
      </c>
      <c r="J945" s="1" t="s">
        <v>75</v>
      </c>
    </row>
    <row r="946" spans="1:10" x14ac:dyDescent="0.2">
      <c r="A946" s="1" t="s">
        <v>1506</v>
      </c>
      <c r="B946" s="3">
        <v>45565</v>
      </c>
      <c r="C946" s="1" t="s">
        <v>353</v>
      </c>
      <c r="D946" s="1" t="s">
        <v>46</v>
      </c>
      <c r="E946" s="1">
        <v>11</v>
      </c>
      <c r="F946" s="1">
        <v>1262.55</v>
      </c>
      <c r="G946" s="1">
        <v>0.15</v>
      </c>
      <c r="H946" s="1" t="s">
        <v>27</v>
      </c>
      <c r="I946" s="1" t="s">
        <v>21</v>
      </c>
      <c r="J946" s="1" t="s">
        <v>170</v>
      </c>
    </row>
    <row r="947" spans="1:10" x14ac:dyDescent="0.2">
      <c r="A947" s="1" t="s">
        <v>1507</v>
      </c>
      <c r="B947" s="1" t="s">
        <v>17</v>
      </c>
      <c r="C947" s="1" t="s">
        <v>478</v>
      </c>
      <c r="D947" s="1" t="s">
        <v>178</v>
      </c>
      <c r="E947" s="1">
        <v>4</v>
      </c>
      <c r="F947" s="1">
        <v>253.46</v>
      </c>
      <c r="G947" s="1">
        <v>0.05</v>
      </c>
      <c r="H947" s="1" t="s">
        <v>20</v>
      </c>
      <c r="I947" s="1" t="s">
        <v>31</v>
      </c>
      <c r="J947" s="1" t="s">
        <v>32</v>
      </c>
    </row>
    <row r="948" spans="1:10" x14ac:dyDescent="0.2">
      <c r="A948" s="1" t="s">
        <v>1508</v>
      </c>
      <c r="B948" s="3">
        <v>45410</v>
      </c>
      <c r="C948" s="1" t="s">
        <v>99</v>
      </c>
      <c r="D948" s="1" t="s">
        <v>19</v>
      </c>
      <c r="E948" s="1">
        <v>6</v>
      </c>
      <c r="F948" s="1">
        <v>921.01</v>
      </c>
      <c r="G948" s="1">
        <v>0.1</v>
      </c>
      <c r="H948" s="1" t="s">
        <v>36</v>
      </c>
      <c r="I948" s="1" t="s">
        <v>47</v>
      </c>
      <c r="J948" s="1" t="s">
        <v>58</v>
      </c>
    </row>
    <row r="949" spans="1:10" x14ac:dyDescent="0.2">
      <c r="A949" s="1" t="s">
        <v>1509</v>
      </c>
      <c r="B949" s="1" t="s">
        <v>1398</v>
      </c>
      <c r="C949" s="1" t="s">
        <v>570</v>
      </c>
      <c r="D949" s="1" t="s">
        <v>181</v>
      </c>
      <c r="E949" s="1">
        <v>2</v>
      </c>
      <c r="F949" s="1">
        <v>117.32</v>
      </c>
      <c r="G949" s="1">
        <v>0.2</v>
      </c>
      <c r="H949" s="1" t="s">
        <v>27</v>
      </c>
      <c r="I949" s="1" t="s">
        <v>21</v>
      </c>
      <c r="J949" s="1" t="s">
        <v>22</v>
      </c>
    </row>
    <row r="950" spans="1:10" x14ac:dyDescent="0.2">
      <c r="A950" s="1" t="s">
        <v>1510</v>
      </c>
      <c r="B950" s="3">
        <v>45373</v>
      </c>
      <c r="C950" s="1" t="s">
        <v>227</v>
      </c>
      <c r="D950" s="1" t="s">
        <v>181</v>
      </c>
      <c r="E950" s="1">
        <v>4</v>
      </c>
      <c r="F950" s="1">
        <v>117.32</v>
      </c>
      <c r="G950" s="1">
        <v>0</v>
      </c>
      <c r="H950" s="1" t="s">
        <v>36</v>
      </c>
      <c r="I950" s="1" t="s">
        <v>31</v>
      </c>
      <c r="J950" s="1" t="s">
        <v>52</v>
      </c>
    </row>
    <row r="951" spans="1:10" x14ac:dyDescent="0.2">
      <c r="A951" s="1" t="s">
        <v>1511</v>
      </c>
      <c r="B951" s="1" t="s">
        <v>1512</v>
      </c>
      <c r="C951" s="1" t="s">
        <v>458</v>
      </c>
      <c r="D951" s="1" t="s">
        <v>108</v>
      </c>
      <c r="E951" s="1">
        <v>9</v>
      </c>
      <c r="F951" s="1">
        <v>1348.08</v>
      </c>
      <c r="G951" s="1">
        <v>0</v>
      </c>
      <c r="H951" s="1" t="s">
        <v>36</v>
      </c>
      <c r="I951" s="1" t="s">
        <v>31</v>
      </c>
      <c r="J951" s="1" t="s">
        <v>43</v>
      </c>
    </row>
    <row r="952" spans="1:10" x14ac:dyDescent="0.2">
      <c r="A952" s="1" t="s">
        <v>1513</v>
      </c>
      <c r="B952" s="3">
        <v>45747</v>
      </c>
      <c r="C952" s="1" t="s">
        <v>154</v>
      </c>
      <c r="D952" s="1" t="s">
        <v>114</v>
      </c>
      <c r="E952" s="1">
        <v>10</v>
      </c>
      <c r="F952" s="1">
        <v>906.25</v>
      </c>
      <c r="G952" s="1">
        <v>0.1</v>
      </c>
      <c r="H952" s="1" t="s">
        <v>62</v>
      </c>
      <c r="I952" s="1" t="s">
        <v>31</v>
      </c>
      <c r="J952" s="1" t="s">
        <v>52</v>
      </c>
    </row>
    <row r="953" spans="1:10" x14ac:dyDescent="0.2">
      <c r="A953" s="1" t="s">
        <v>1514</v>
      </c>
      <c r="B953" s="3">
        <v>45309</v>
      </c>
      <c r="C953" s="1" t="s">
        <v>254</v>
      </c>
      <c r="D953" s="1" t="s">
        <v>216</v>
      </c>
      <c r="E953" s="1">
        <v>5</v>
      </c>
      <c r="F953" s="1">
        <v>1169.26</v>
      </c>
      <c r="G953" s="1">
        <v>0.2</v>
      </c>
      <c r="H953" s="1" t="s">
        <v>20</v>
      </c>
      <c r="I953" s="1" t="s">
        <v>21</v>
      </c>
      <c r="J953" s="1" t="s">
        <v>97</v>
      </c>
    </row>
    <row r="954" spans="1:10" x14ac:dyDescent="0.2">
      <c r="A954" s="1" t="s">
        <v>1515</v>
      </c>
      <c r="B954" s="3">
        <v>45392</v>
      </c>
      <c r="C954" s="1" t="s">
        <v>288</v>
      </c>
      <c r="D954" s="1" t="s">
        <v>78</v>
      </c>
      <c r="E954" s="1">
        <v>12</v>
      </c>
      <c r="F954" s="1">
        <v>782.41</v>
      </c>
      <c r="G954" s="1">
        <v>0</v>
      </c>
      <c r="H954" s="1" t="s">
        <v>13</v>
      </c>
      <c r="I954" s="1" t="s">
        <v>21</v>
      </c>
      <c r="J954" s="1" t="s">
        <v>97</v>
      </c>
    </row>
    <row r="955" spans="1:10" x14ac:dyDescent="0.2">
      <c r="A955" s="1" t="s">
        <v>1516</v>
      </c>
      <c r="B955" s="3">
        <v>45539</v>
      </c>
      <c r="C955" s="1" t="s">
        <v>448</v>
      </c>
      <c r="D955" s="1" t="s">
        <v>199</v>
      </c>
      <c r="E955" s="1">
        <v>10</v>
      </c>
      <c r="F955" s="1">
        <v>528.79999999999995</v>
      </c>
      <c r="G955" s="1">
        <v>0.2</v>
      </c>
      <c r="H955" s="1" t="s">
        <v>36</v>
      </c>
      <c r="I955" s="1" t="s">
        <v>47</v>
      </c>
      <c r="J955" s="1" t="s">
        <v>58</v>
      </c>
    </row>
    <row r="956" spans="1:10" x14ac:dyDescent="0.2">
      <c r="A956" s="1" t="s">
        <v>1517</v>
      </c>
      <c r="B956" s="3">
        <v>45743</v>
      </c>
      <c r="C956" s="1" t="s">
        <v>467</v>
      </c>
      <c r="D956" s="1" t="s">
        <v>124</v>
      </c>
      <c r="E956" s="1">
        <v>4</v>
      </c>
      <c r="F956" s="1">
        <v>774.08</v>
      </c>
      <c r="G956" s="1">
        <v>0.15</v>
      </c>
      <c r="H956" s="1" t="s">
        <v>115</v>
      </c>
      <c r="I956" s="1" t="s">
        <v>47</v>
      </c>
      <c r="J956" s="1" t="s">
        <v>58</v>
      </c>
    </row>
    <row r="957" spans="1:10" x14ac:dyDescent="0.2">
      <c r="A957" s="1" t="s">
        <v>1518</v>
      </c>
      <c r="B957" s="1" t="s">
        <v>1519</v>
      </c>
      <c r="C957" s="1" t="s">
        <v>123</v>
      </c>
      <c r="D957" s="1" t="s">
        <v>12</v>
      </c>
      <c r="E957" s="1">
        <v>7</v>
      </c>
      <c r="F957" s="1">
        <v>210.2</v>
      </c>
      <c r="G957" s="1">
        <v>0</v>
      </c>
      <c r="H957" s="1" t="s">
        <v>115</v>
      </c>
      <c r="I957" s="1" t="s">
        <v>42</v>
      </c>
      <c r="J957" s="1" t="s">
        <v>52</v>
      </c>
    </row>
    <row r="958" spans="1:10" x14ac:dyDescent="0.2">
      <c r="A958" s="1" t="s">
        <v>1520</v>
      </c>
      <c r="B958" s="3">
        <v>45394</v>
      </c>
      <c r="C958" s="1" t="s">
        <v>281</v>
      </c>
      <c r="D958" s="1" t="s">
        <v>46</v>
      </c>
      <c r="E958" s="1">
        <v>12</v>
      </c>
      <c r="F958" s="1">
        <v>1262.55</v>
      </c>
      <c r="G958" s="1">
        <v>0.1</v>
      </c>
      <c r="H958" s="1" t="s">
        <v>115</v>
      </c>
      <c r="I958" s="1" t="s">
        <v>47</v>
      </c>
      <c r="J958" s="1" t="s">
        <v>48</v>
      </c>
    </row>
    <row r="959" spans="1:10" x14ac:dyDescent="0.2">
      <c r="A959" s="1" t="s">
        <v>1521</v>
      </c>
      <c r="B959" s="3">
        <v>45438</v>
      </c>
      <c r="C959" s="1" t="s">
        <v>1164</v>
      </c>
      <c r="D959" s="1" t="s">
        <v>114</v>
      </c>
      <c r="E959" s="1">
        <v>8</v>
      </c>
      <c r="F959" s="1">
        <v>906.25</v>
      </c>
      <c r="G959" s="1">
        <v>0</v>
      </c>
      <c r="H959" s="1" t="s">
        <v>13</v>
      </c>
      <c r="I959" s="1" t="s">
        <v>14</v>
      </c>
      <c r="J959" s="1" t="s">
        <v>82</v>
      </c>
    </row>
    <row r="960" spans="1:10" x14ac:dyDescent="0.2">
      <c r="A960" s="1" t="s">
        <v>1522</v>
      </c>
      <c r="B960" s="3">
        <v>45761</v>
      </c>
      <c r="C960" s="1" t="s">
        <v>317</v>
      </c>
      <c r="D960" s="1" t="s">
        <v>30</v>
      </c>
      <c r="E960" s="1">
        <v>9</v>
      </c>
      <c r="F960" s="1">
        <v>798.12</v>
      </c>
      <c r="G960" s="1">
        <v>0</v>
      </c>
      <c r="H960" s="1" t="s">
        <v>62</v>
      </c>
      <c r="I960" s="1" t="s">
        <v>31</v>
      </c>
      <c r="J960" s="1" t="s">
        <v>52</v>
      </c>
    </row>
    <row r="961" spans="1:10" x14ac:dyDescent="0.2">
      <c r="A961" s="1" t="s">
        <v>1523</v>
      </c>
      <c r="B961" s="1" t="s">
        <v>1524</v>
      </c>
      <c r="C961" s="1" t="s">
        <v>296</v>
      </c>
      <c r="D961" s="1" t="s">
        <v>114</v>
      </c>
      <c r="E961" s="1">
        <v>7</v>
      </c>
      <c r="F961" s="1">
        <v>906.25</v>
      </c>
      <c r="G961" s="1">
        <v>0.1</v>
      </c>
      <c r="H961" s="1" t="s">
        <v>13</v>
      </c>
      <c r="I961" s="1" t="s">
        <v>47</v>
      </c>
      <c r="J961" s="1" t="s">
        <v>75</v>
      </c>
    </row>
    <row r="962" spans="1:10" x14ac:dyDescent="0.2">
      <c r="A962" s="1" t="s">
        <v>1525</v>
      </c>
      <c r="B962" s="3">
        <v>45647</v>
      </c>
      <c r="C962" s="1" t="s">
        <v>1164</v>
      </c>
      <c r="D962" s="1" t="s">
        <v>92</v>
      </c>
      <c r="E962" s="1">
        <v>8</v>
      </c>
      <c r="F962" s="1">
        <v>769.69</v>
      </c>
      <c r="G962" s="1">
        <v>0.15</v>
      </c>
      <c r="H962" s="1" t="s">
        <v>13</v>
      </c>
      <c r="I962" s="1" t="s">
        <v>14</v>
      </c>
      <c r="J962" s="1" t="s">
        <v>82</v>
      </c>
    </row>
    <row r="963" spans="1:10" x14ac:dyDescent="0.2">
      <c r="A963" s="1" t="s">
        <v>1526</v>
      </c>
      <c r="B963" s="3">
        <v>45660</v>
      </c>
      <c r="C963" s="1" t="s">
        <v>91</v>
      </c>
      <c r="D963" s="1" t="s">
        <v>46</v>
      </c>
      <c r="E963" s="1">
        <v>7</v>
      </c>
      <c r="F963" s="1">
        <v>1262.55</v>
      </c>
      <c r="G963" s="1">
        <v>0</v>
      </c>
      <c r="H963" s="1" t="s">
        <v>27</v>
      </c>
      <c r="I963" s="1" t="s">
        <v>14</v>
      </c>
      <c r="J963" s="1" t="s">
        <v>93</v>
      </c>
    </row>
    <row r="964" spans="1:10" x14ac:dyDescent="0.2">
      <c r="A964" s="1" t="s">
        <v>1527</v>
      </c>
      <c r="B964" s="3">
        <v>45725</v>
      </c>
      <c r="C964" s="1" t="s">
        <v>154</v>
      </c>
      <c r="D964" s="1" t="s">
        <v>81</v>
      </c>
      <c r="E964" s="1">
        <v>5</v>
      </c>
      <c r="F964" s="1">
        <v>849.05</v>
      </c>
      <c r="G964" s="1">
        <v>0</v>
      </c>
      <c r="H964" s="1" t="s">
        <v>115</v>
      </c>
      <c r="I964" s="1" t="s">
        <v>31</v>
      </c>
      <c r="J964" s="1" t="s">
        <v>52</v>
      </c>
    </row>
    <row r="965" spans="1:10" x14ac:dyDescent="0.2">
      <c r="A965" s="1" t="s">
        <v>1528</v>
      </c>
      <c r="B965" s="3">
        <v>45551</v>
      </c>
      <c r="C965" s="1" t="s">
        <v>40</v>
      </c>
      <c r="D965" s="1" t="s">
        <v>216</v>
      </c>
      <c r="E965" s="1">
        <v>9</v>
      </c>
      <c r="F965" s="1">
        <v>1169.26</v>
      </c>
      <c r="G965" s="1">
        <v>0</v>
      </c>
      <c r="H965" s="1" t="s">
        <v>36</v>
      </c>
      <c r="I965" s="1" t="s">
        <v>31</v>
      </c>
      <c r="J965" s="1" t="s">
        <v>43</v>
      </c>
    </row>
    <row r="966" spans="1:10" x14ac:dyDescent="0.2">
      <c r="A966" s="1" t="s">
        <v>1529</v>
      </c>
      <c r="B966" s="3">
        <v>45624</v>
      </c>
      <c r="C966" s="1" t="s">
        <v>281</v>
      </c>
      <c r="D966" s="1" t="s">
        <v>297</v>
      </c>
      <c r="E966" s="1">
        <v>2</v>
      </c>
      <c r="F966" s="1">
        <v>112.32</v>
      </c>
      <c r="G966" s="1">
        <v>0</v>
      </c>
      <c r="H966" s="1" t="s">
        <v>13</v>
      </c>
      <c r="I966" s="1" t="s">
        <v>47</v>
      </c>
      <c r="J966" s="1" t="s">
        <v>58</v>
      </c>
    </row>
    <row r="967" spans="1:10" x14ac:dyDescent="0.2">
      <c r="A967" s="1" t="s">
        <v>1530</v>
      </c>
      <c r="B967" s="3">
        <v>45584</v>
      </c>
      <c r="C967" s="1" t="s">
        <v>846</v>
      </c>
      <c r="D967" s="1" t="s">
        <v>41</v>
      </c>
      <c r="E967" s="1">
        <v>2</v>
      </c>
      <c r="F967" s="1">
        <v>944.31</v>
      </c>
      <c r="G967" s="1">
        <v>0</v>
      </c>
      <c r="H967" s="1" t="s">
        <v>36</v>
      </c>
      <c r="I967" s="1" t="s">
        <v>14</v>
      </c>
      <c r="J967" s="1" t="s">
        <v>15</v>
      </c>
    </row>
    <row r="968" spans="1:10" x14ac:dyDescent="0.2">
      <c r="A968" s="1" t="s">
        <v>1531</v>
      </c>
      <c r="B968" s="3">
        <v>45336</v>
      </c>
      <c r="C968" s="1" t="s">
        <v>147</v>
      </c>
      <c r="D968" s="1" t="s">
        <v>35</v>
      </c>
      <c r="E968" s="1">
        <v>2</v>
      </c>
      <c r="F968" s="1">
        <v>709.62</v>
      </c>
      <c r="G968" s="1">
        <v>0.15</v>
      </c>
      <c r="H968" s="1" t="s">
        <v>27</v>
      </c>
      <c r="I968" s="1" t="s">
        <v>31</v>
      </c>
      <c r="J968" s="1" t="s">
        <v>43</v>
      </c>
    </row>
    <row r="969" spans="1:10" x14ac:dyDescent="0.2">
      <c r="A969" s="1" t="s">
        <v>1532</v>
      </c>
      <c r="B969" s="1" t="s">
        <v>1533</v>
      </c>
      <c r="C969" s="1" t="s">
        <v>263</v>
      </c>
      <c r="D969" s="1" t="s">
        <v>136</v>
      </c>
      <c r="E969" s="1">
        <v>5</v>
      </c>
      <c r="F969" s="1">
        <v>1700.53</v>
      </c>
      <c r="G969" s="1">
        <v>0.15</v>
      </c>
      <c r="H969" s="1" t="s">
        <v>62</v>
      </c>
      <c r="I969" s="1" t="s">
        <v>14</v>
      </c>
      <c r="J969" s="1" t="s">
        <v>82</v>
      </c>
    </row>
    <row r="970" spans="1:10" x14ac:dyDescent="0.2">
      <c r="A970" s="1" t="s">
        <v>1534</v>
      </c>
      <c r="B970" s="1" t="s">
        <v>1535</v>
      </c>
      <c r="C970" s="1" t="s">
        <v>388</v>
      </c>
      <c r="D970" s="1" t="s">
        <v>78</v>
      </c>
      <c r="E970" s="1">
        <v>5</v>
      </c>
      <c r="F970" s="1">
        <v>782.41</v>
      </c>
      <c r="G970" s="1">
        <v>0.05</v>
      </c>
      <c r="H970" s="1" t="s">
        <v>62</v>
      </c>
      <c r="I970" s="1" t="s">
        <v>31</v>
      </c>
      <c r="J970" s="1" t="s">
        <v>43</v>
      </c>
    </row>
    <row r="971" spans="1:10" x14ac:dyDescent="0.2">
      <c r="A971" s="1" t="s">
        <v>1532</v>
      </c>
      <c r="B971" s="1" t="s">
        <v>1533</v>
      </c>
      <c r="C971" s="1" t="s">
        <v>263</v>
      </c>
      <c r="D971" s="1" t="s">
        <v>136</v>
      </c>
      <c r="E971" s="1">
        <v>5</v>
      </c>
      <c r="F971" s="1">
        <v>1700.53</v>
      </c>
      <c r="G971" s="1">
        <v>0.15</v>
      </c>
      <c r="H971" s="1" t="s">
        <v>62</v>
      </c>
      <c r="I971" s="1" t="s">
        <v>14</v>
      </c>
      <c r="J971" s="1" t="s">
        <v>82</v>
      </c>
    </row>
    <row r="972" spans="1:10" x14ac:dyDescent="0.2">
      <c r="A972" s="1" t="s">
        <v>1536</v>
      </c>
      <c r="B972" s="1" t="s">
        <v>489</v>
      </c>
      <c r="C972" s="1" t="s">
        <v>440</v>
      </c>
      <c r="D972" s="1" t="s">
        <v>96</v>
      </c>
      <c r="E972" s="1">
        <v>7</v>
      </c>
      <c r="F972" s="1">
        <v>425.58</v>
      </c>
      <c r="G972" s="1">
        <v>0.2</v>
      </c>
      <c r="H972" s="1" t="s">
        <v>62</v>
      </c>
      <c r="I972" s="1" t="s">
        <v>47</v>
      </c>
      <c r="J972" s="1" t="s">
        <v>75</v>
      </c>
    </row>
    <row r="973" spans="1:10" x14ac:dyDescent="0.2">
      <c r="A973" s="1" t="s">
        <v>1537</v>
      </c>
      <c r="B973" s="1" t="s">
        <v>1538</v>
      </c>
      <c r="C973" s="1" t="s">
        <v>117</v>
      </c>
      <c r="D973" s="1" t="s">
        <v>199</v>
      </c>
      <c r="E973" s="1">
        <v>2</v>
      </c>
      <c r="F973" s="1">
        <v>528.79999999999995</v>
      </c>
      <c r="G973" s="1">
        <v>0</v>
      </c>
      <c r="H973" s="1" t="s">
        <v>36</v>
      </c>
      <c r="I973" s="1" t="s">
        <v>47</v>
      </c>
      <c r="J973" s="1" t="s">
        <v>58</v>
      </c>
    </row>
    <row r="974" spans="1:10" x14ac:dyDescent="0.2">
      <c r="A974" s="1" t="s">
        <v>1539</v>
      </c>
      <c r="B974" s="1" t="s">
        <v>1540</v>
      </c>
      <c r="C974" s="1" t="s">
        <v>323</v>
      </c>
      <c r="D974" s="1" t="s">
        <v>51</v>
      </c>
      <c r="E974" s="1">
        <v>10</v>
      </c>
      <c r="F974" s="1">
        <v>1019.72</v>
      </c>
      <c r="G974" s="1">
        <v>0</v>
      </c>
      <c r="H974" s="1" t="s">
        <v>115</v>
      </c>
      <c r="I974" s="1" t="s">
        <v>14</v>
      </c>
      <c r="J974" s="1" t="s">
        <v>93</v>
      </c>
    </row>
    <row r="975" spans="1:10" x14ac:dyDescent="0.2">
      <c r="A975" s="1" t="s">
        <v>1541</v>
      </c>
      <c r="B975" s="3">
        <v>45478</v>
      </c>
      <c r="C975" s="1" t="s">
        <v>355</v>
      </c>
      <c r="D975" s="1" t="s">
        <v>41</v>
      </c>
      <c r="E975" s="1">
        <v>4</v>
      </c>
      <c r="F975" s="1">
        <v>944.31</v>
      </c>
      <c r="G975" s="1">
        <v>0.15</v>
      </c>
      <c r="H975" s="1" t="s">
        <v>27</v>
      </c>
      <c r="I975" s="1" t="s">
        <v>14</v>
      </c>
      <c r="J975" s="1" t="s">
        <v>82</v>
      </c>
    </row>
    <row r="976" spans="1:10" x14ac:dyDescent="0.2">
      <c r="A976" s="1" t="s">
        <v>1542</v>
      </c>
      <c r="B976" s="1" t="s">
        <v>1543</v>
      </c>
      <c r="C976" s="1" t="s">
        <v>279</v>
      </c>
      <c r="D976" s="1" t="s">
        <v>92</v>
      </c>
      <c r="E976" s="1">
        <v>9</v>
      </c>
      <c r="F976" s="1">
        <v>769.69</v>
      </c>
      <c r="G976" s="1">
        <v>0</v>
      </c>
      <c r="H976" s="1" t="s">
        <v>121</v>
      </c>
      <c r="I976" s="1" t="s">
        <v>47</v>
      </c>
      <c r="J976" s="1" t="s">
        <v>48</v>
      </c>
    </row>
    <row r="977" spans="1:10" x14ac:dyDescent="0.2">
      <c r="A977" s="1" t="s">
        <v>1544</v>
      </c>
      <c r="B977" s="3">
        <v>45749</v>
      </c>
      <c r="C977" s="1" t="s">
        <v>317</v>
      </c>
      <c r="D977" s="1" t="s">
        <v>195</v>
      </c>
      <c r="E977" s="1">
        <v>4</v>
      </c>
      <c r="F977" s="1">
        <v>661.25</v>
      </c>
      <c r="G977" s="1">
        <v>0</v>
      </c>
      <c r="H977" s="1" t="s">
        <v>20</v>
      </c>
      <c r="I977" s="1" t="s">
        <v>31</v>
      </c>
      <c r="J977" s="1" t="s">
        <v>32</v>
      </c>
    </row>
    <row r="978" spans="1:10" x14ac:dyDescent="0.2">
      <c r="A978" s="1" t="s">
        <v>1545</v>
      </c>
      <c r="B978" s="3">
        <v>45762</v>
      </c>
      <c r="C978" s="1" t="s">
        <v>120</v>
      </c>
      <c r="D978" s="1" t="s">
        <v>365</v>
      </c>
      <c r="E978" s="1">
        <v>11</v>
      </c>
      <c r="F978" s="1">
        <v>1101.54</v>
      </c>
      <c r="G978" s="1">
        <v>0</v>
      </c>
      <c r="H978" s="1" t="s">
        <v>27</v>
      </c>
      <c r="I978" s="1" t="s">
        <v>31</v>
      </c>
      <c r="J978" s="1" t="s">
        <v>32</v>
      </c>
    </row>
    <row r="979" spans="1:10" x14ac:dyDescent="0.2">
      <c r="A979" s="1" t="s">
        <v>1546</v>
      </c>
      <c r="B979" s="3">
        <v>45777</v>
      </c>
      <c r="C979" s="1" t="s">
        <v>713</v>
      </c>
      <c r="D979" s="1" t="s">
        <v>26</v>
      </c>
      <c r="E979" s="1">
        <v>5</v>
      </c>
      <c r="F979" s="1">
        <v>725.92</v>
      </c>
      <c r="G979" s="1">
        <v>0.05</v>
      </c>
      <c r="H979" s="1" t="s">
        <v>27</v>
      </c>
      <c r="I979" s="1" t="s">
        <v>31</v>
      </c>
      <c r="J979" s="1" t="s">
        <v>52</v>
      </c>
    </row>
    <row r="980" spans="1:10" x14ac:dyDescent="0.2">
      <c r="A980" s="1" t="s">
        <v>1547</v>
      </c>
      <c r="B980" s="1" t="s">
        <v>1548</v>
      </c>
      <c r="C980" s="1" t="s">
        <v>353</v>
      </c>
      <c r="D980" s="1" t="s">
        <v>88</v>
      </c>
      <c r="E980" s="1">
        <v>7</v>
      </c>
      <c r="F980" s="1">
        <v>1018.12</v>
      </c>
      <c r="G980" s="1">
        <v>0.05</v>
      </c>
      <c r="H980" s="1" t="s">
        <v>27</v>
      </c>
      <c r="I980" s="1" t="s">
        <v>21</v>
      </c>
      <c r="J980" s="1" t="s">
        <v>170</v>
      </c>
    </row>
    <row r="981" spans="1:10" x14ac:dyDescent="0.2">
      <c r="A981" s="1" t="s">
        <v>1549</v>
      </c>
      <c r="B981" s="3">
        <v>45462</v>
      </c>
      <c r="C981" s="1" t="s">
        <v>353</v>
      </c>
      <c r="D981" s="1" t="s">
        <v>51</v>
      </c>
      <c r="E981" s="1">
        <v>6</v>
      </c>
      <c r="F981" s="1">
        <v>1019.72</v>
      </c>
      <c r="G981" s="1">
        <v>0</v>
      </c>
      <c r="H981" s="1" t="s">
        <v>20</v>
      </c>
      <c r="I981" s="1" t="s">
        <v>21</v>
      </c>
      <c r="J981" s="1" t="s">
        <v>97</v>
      </c>
    </row>
    <row r="982" spans="1:10" x14ac:dyDescent="0.2">
      <c r="A982" s="1" t="s">
        <v>1550</v>
      </c>
      <c r="B982" s="1" t="s">
        <v>1551</v>
      </c>
      <c r="C982" s="1" t="s">
        <v>77</v>
      </c>
      <c r="D982" s="1" t="s">
        <v>166</v>
      </c>
      <c r="E982" s="1">
        <v>6</v>
      </c>
      <c r="F982" s="1">
        <v>532.41999999999996</v>
      </c>
      <c r="G982" s="1">
        <v>0</v>
      </c>
      <c r="H982" s="1" t="s">
        <v>121</v>
      </c>
      <c r="I982" s="1" t="s">
        <v>47</v>
      </c>
      <c r="J982" s="1" t="s">
        <v>58</v>
      </c>
    </row>
    <row r="983" spans="1:10" x14ac:dyDescent="0.2">
      <c r="A983" s="1" t="s">
        <v>1552</v>
      </c>
      <c r="B983" s="3">
        <v>45304</v>
      </c>
      <c r="C983" s="1" t="s">
        <v>77</v>
      </c>
      <c r="D983" s="1" t="s">
        <v>178</v>
      </c>
      <c r="E983" s="1">
        <v>8</v>
      </c>
      <c r="F983" s="1">
        <v>253.46</v>
      </c>
      <c r="G983" s="1">
        <v>0.15</v>
      </c>
      <c r="H983" s="1" t="s">
        <v>36</v>
      </c>
      <c r="I983" s="1" t="s">
        <v>47</v>
      </c>
      <c r="J983" s="1" t="s">
        <v>48</v>
      </c>
    </row>
    <row r="984" spans="1:10" x14ac:dyDescent="0.2">
      <c r="A984" s="1" t="s">
        <v>1553</v>
      </c>
      <c r="B984" s="3">
        <v>45725</v>
      </c>
      <c r="C984" s="1" t="s">
        <v>246</v>
      </c>
      <c r="D984" s="1" t="s">
        <v>269</v>
      </c>
      <c r="E984" s="1">
        <v>6</v>
      </c>
      <c r="F984" s="1">
        <v>865.02</v>
      </c>
      <c r="G984" s="1">
        <v>0.15</v>
      </c>
      <c r="H984" s="1" t="s">
        <v>27</v>
      </c>
      <c r="I984" s="1" t="s">
        <v>47</v>
      </c>
      <c r="J984" s="1" t="s">
        <v>58</v>
      </c>
    </row>
    <row r="985" spans="1:10" x14ac:dyDescent="0.2">
      <c r="A985" s="1" t="s">
        <v>1554</v>
      </c>
      <c r="B985" s="1" t="s">
        <v>1555</v>
      </c>
      <c r="C985" s="1" t="s">
        <v>141</v>
      </c>
      <c r="D985" s="1" t="s">
        <v>124</v>
      </c>
      <c r="E985" s="1">
        <v>9</v>
      </c>
      <c r="F985" s="1">
        <v>774.08</v>
      </c>
      <c r="G985" s="1">
        <v>0.05</v>
      </c>
      <c r="H985" s="1" t="s">
        <v>36</v>
      </c>
      <c r="I985" s="1" t="s">
        <v>14</v>
      </c>
      <c r="J985" s="1" t="s">
        <v>93</v>
      </c>
    </row>
    <row r="986" spans="1:10" x14ac:dyDescent="0.2">
      <c r="A986" s="1" t="s">
        <v>1556</v>
      </c>
      <c r="B986" s="3">
        <v>45828</v>
      </c>
      <c r="C986" s="1" t="s">
        <v>40</v>
      </c>
      <c r="D986" s="1" t="s">
        <v>413</v>
      </c>
      <c r="E986" s="1">
        <v>10</v>
      </c>
      <c r="F986" s="1">
        <v>689.97</v>
      </c>
      <c r="G986" s="1">
        <v>0.05</v>
      </c>
      <c r="H986" s="1" t="s">
        <v>62</v>
      </c>
      <c r="I986" s="1" t="s">
        <v>31</v>
      </c>
      <c r="J986" s="1" t="s">
        <v>52</v>
      </c>
    </row>
    <row r="987" spans="1:10" x14ac:dyDescent="0.2">
      <c r="A987" s="1" t="s">
        <v>1557</v>
      </c>
      <c r="B987" s="1" t="s">
        <v>877</v>
      </c>
      <c r="C987" s="1" t="s">
        <v>138</v>
      </c>
      <c r="D987" s="1" t="s">
        <v>124</v>
      </c>
      <c r="E987" s="1">
        <v>2</v>
      </c>
      <c r="F987" s="1">
        <v>774.08</v>
      </c>
      <c r="G987" s="1">
        <v>0.2</v>
      </c>
      <c r="H987" s="1" t="s">
        <v>27</v>
      </c>
      <c r="I987" s="1" t="s">
        <v>21</v>
      </c>
      <c r="J987" s="1" t="s">
        <v>170</v>
      </c>
    </row>
    <row r="988" spans="1:10" x14ac:dyDescent="0.2">
      <c r="A988" s="1" t="s">
        <v>1558</v>
      </c>
      <c r="B988" s="3">
        <v>45408</v>
      </c>
      <c r="C988" s="1" t="s">
        <v>574</v>
      </c>
      <c r="D988" s="1" t="s">
        <v>61</v>
      </c>
      <c r="E988" s="1">
        <v>11</v>
      </c>
      <c r="F988" s="1">
        <v>455.77</v>
      </c>
      <c r="G988" s="1">
        <v>0</v>
      </c>
      <c r="H988" s="1" t="s">
        <v>20</v>
      </c>
      <c r="I988" s="1" t="s">
        <v>31</v>
      </c>
      <c r="J988" s="1" t="s">
        <v>43</v>
      </c>
    </row>
    <row r="989" spans="1:10" x14ac:dyDescent="0.2">
      <c r="A989" s="1" t="s">
        <v>1559</v>
      </c>
      <c r="B989" s="3">
        <v>45632</v>
      </c>
      <c r="C989" s="1" t="s">
        <v>313</v>
      </c>
      <c r="D989" s="1" t="s">
        <v>118</v>
      </c>
      <c r="E989" s="1">
        <v>10</v>
      </c>
      <c r="F989" s="1">
        <v>347.15</v>
      </c>
      <c r="G989" s="1">
        <v>0</v>
      </c>
      <c r="H989" s="1" t="s">
        <v>36</v>
      </c>
      <c r="I989" s="1" t="s">
        <v>21</v>
      </c>
      <c r="J989" s="1" t="s">
        <v>97</v>
      </c>
    </row>
    <row r="990" spans="1:10" x14ac:dyDescent="0.2">
      <c r="A990" s="1" t="s">
        <v>1560</v>
      </c>
      <c r="B990" s="3">
        <v>45680</v>
      </c>
      <c r="C990" s="1" t="s">
        <v>263</v>
      </c>
      <c r="D990" s="1" t="s">
        <v>96</v>
      </c>
      <c r="E990" s="1">
        <v>8</v>
      </c>
      <c r="F990" s="1">
        <v>425.58</v>
      </c>
      <c r="G990" s="1">
        <v>0.2</v>
      </c>
      <c r="H990" s="1" t="s">
        <v>36</v>
      </c>
      <c r="I990" s="1" t="s">
        <v>300</v>
      </c>
      <c r="J990" s="1" t="s">
        <v>82</v>
      </c>
    </row>
    <row r="991" spans="1:10" x14ac:dyDescent="0.2">
      <c r="A991" s="1" t="s">
        <v>1561</v>
      </c>
      <c r="B991" s="1" t="s">
        <v>186</v>
      </c>
      <c r="C991" s="1" t="s">
        <v>210</v>
      </c>
      <c r="D991" s="1" t="s">
        <v>174</v>
      </c>
      <c r="E991" s="1">
        <v>11</v>
      </c>
      <c r="F991" s="1">
        <v>143.57</v>
      </c>
      <c r="G991" s="1">
        <v>0.1</v>
      </c>
      <c r="H991" s="1" t="s">
        <v>121</v>
      </c>
      <c r="I991" s="1" t="s">
        <v>31</v>
      </c>
      <c r="J991" s="1" t="s">
        <v>52</v>
      </c>
    </row>
    <row r="992" spans="1:10" x14ac:dyDescent="0.2">
      <c r="A992" s="1" t="s">
        <v>1562</v>
      </c>
      <c r="B992" s="3">
        <v>45302</v>
      </c>
      <c r="C992" s="1" t="s">
        <v>246</v>
      </c>
      <c r="D992" s="1" t="s">
        <v>365</v>
      </c>
      <c r="E992" s="1">
        <v>5</v>
      </c>
      <c r="F992" s="1">
        <v>1101.54</v>
      </c>
      <c r="G992" s="1">
        <v>0.1</v>
      </c>
      <c r="H992" s="1" t="s">
        <v>27</v>
      </c>
      <c r="I992" s="1" t="s">
        <v>47</v>
      </c>
      <c r="J992" s="1" t="s">
        <v>58</v>
      </c>
    </row>
    <row r="993" spans="1:10" x14ac:dyDescent="0.2">
      <c r="A993" s="1" t="s">
        <v>1563</v>
      </c>
      <c r="B993" s="3">
        <v>45746</v>
      </c>
      <c r="C993" s="1" t="s">
        <v>50</v>
      </c>
      <c r="D993" s="1" t="s">
        <v>178</v>
      </c>
      <c r="E993" s="1">
        <v>1</v>
      </c>
      <c r="F993" s="1">
        <v>253.46</v>
      </c>
      <c r="G993" s="1">
        <v>0</v>
      </c>
      <c r="H993" s="1" t="s">
        <v>62</v>
      </c>
      <c r="I993" s="1" t="s">
        <v>42</v>
      </c>
      <c r="J993" s="1" t="s">
        <v>32</v>
      </c>
    </row>
    <row r="994" spans="1:10" x14ac:dyDescent="0.2">
      <c r="A994" s="1" t="s">
        <v>1564</v>
      </c>
      <c r="B994" s="3">
        <v>45721</v>
      </c>
      <c r="C994" s="1" t="s">
        <v>336</v>
      </c>
      <c r="D994" s="1" t="s">
        <v>195</v>
      </c>
      <c r="E994" s="1">
        <v>1</v>
      </c>
      <c r="F994" s="1">
        <v>661.25</v>
      </c>
      <c r="G994" s="1">
        <v>0</v>
      </c>
      <c r="H994" s="1" t="s">
        <v>115</v>
      </c>
      <c r="I994" s="1" t="s">
        <v>21</v>
      </c>
      <c r="J994" s="1" t="s">
        <v>170</v>
      </c>
    </row>
    <row r="995" spans="1:10" x14ac:dyDescent="0.2">
      <c r="A995" s="1" t="s">
        <v>1565</v>
      </c>
      <c r="B995" s="3">
        <v>45297</v>
      </c>
      <c r="C995" s="1" t="s">
        <v>25</v>
      </c>
      <c r="D995" s="1" t="s">
        <v>269</v>
      </c>
      <c r="E995" s="1">
        <v>6</v>
      </c>
      <c r="F995" s="1">
        <v>865.02</v>
      </c>
      <c r="G995" s="1">
        <v>0</v>
      </c>
      <c r="H995" s="1" t="s">
        <v>36</v>
      </c>
      <c r="I995" s="1" t="s">
        <v>14</v>
      </c>
      <c r="J995" s="1" t="s">
        <v>15</v>
      </c>
    </row>
    <row r="996" spans="1:10" x14ac:dyDescent="0.2">
      <c r="A996" s="1" t="s">
        <v>1566</v>
      </c>
      <c r="B996" s="1" t="s">
        <v>937</v>
      </c>
      <c r="C996" s="1" t="s">
        <v>904</v>
      </c>
      <c r="D996" s="1" t="s">
        <v>30</v>
      </c>
      <c r="E996" s="1">
        <v>9</v>
      </c>
      <c r="F996" s="1">
        <v>798.12</v>
      </c>
      <c r="G996" s="1">
        <v>0</v>
      </c>
      <c r="H996" s="1" t="s">
        <v>115</v>
      </c>
      <c r="I996" s="1" t="s">
        <v>21</v>
      </c>
      <c r="J996" s="1" t="s">
        <v>170</v>
      </c>
    </row>
    <row r="997" spans="1:10" x14ac:dyDescent="0.2">
      <c r="A997" s="1" t="s">
        <v>1567</v>
      </c>
      <c r="B997" s="3">
        <v>45413</v>
      </c>
      <c r="C997" s="1" t="s">
        <v>45</v>
      </c>
      <c r="D997" s="1" t="s">
        <v>158</v>
      </c>
      <c r="E997" s="1">
        <v>1</v>
      </c>
      <c r="F997" s="1">
        <v>1490.92</v>
      </c>
      <c r="G997" s="1">
        <v>0</v>
      </c>
      <c r="H997" s="1" t="s">
        <v>36</v>
      </c>
      <c r="I997" s="1" t="s">
        <v>47</v>
      </c>
      <c r="J997" s="1" t="s">
        <v>58</v>
      </c>
    </row>
    <row r="998" spans="1:10" x14ac:dyDescent="0.2">
      <c r="A998" s="1" t="s">
        <v>1568</v>
      </c>
      <c r="B998" s="3">
        <v>45709</v>
      </c>
      <c r="C998" s="1" t="s">
        <v>184</v>
      </c>
      <c r="D998" s="1" t="s">
        <v>231</v>
      </c>
      <c r="E998" s="1"/>
      <c r="F998" s="1">
        <v>49.68</v>
      </c>
      <c r="G998" s="1">
        <v>0.05</v>
      </c>
      <c r="H998" s="1" t="s">
        <v>27</v>
      </c>
      <c r="I998" s="1" t="s">
        <v>47</v>
      </c>
      <c r="J998" s="1" t="s">
        <v>75</v>
      </c>
    </row>
    <row r="999" spans="1:10" x14ac:dyDescent="0.2">
      <c r="A999" s="1" t="s">
        <v>1569</v>
      </c>
      <c r="B999" s="1" t="s">
        <v>752</v>
      </c>
      <c r="C999" s="1" t="s">
        <v>644</v>
      </c>
      <c r="D999" s="1" t="s">
        <v>96</v>
      </c>
      <c r="E999" s="1">
        <v>8</v>
      </c>
      <c r="F999" s="1">
        <v>425.58</v>
      </c>
      <c r="G999" s="1">
        <v>0</v>
      </c>
      <c r="H999" s="1" t="s">
        <v>20</v>
      </c>
      <c r="I999" s="1" t="s">
        <v>14</v>
      </c>
      <c r="J999" s="1" t="s">
        <v>82</v>
      </c>
    </row>
    <row r="1000" spans="1:10" x14ac:dyDescent="0.2">
      <c r="A1000" s="1" t="s">
        <v>1570</v>
      </c>
      <c r="B1000" s="3">
        <v>45650</v>
      </c>
      <c r="C1000" s="1" t="s">
        <v>107</v>
      </c>
      <c r="D1000" s="1" t="s">
        <v>61</v>
      </c>
      <c r="E1000" s="1">
        <v>2</v>
      </c>
      <c r="F1000" s="1">
        <v>455.77</v>
      </c>
      <c r="G1000" s="1">
        <v>0.1</v>
      </c>
      <c r="H1000" s="1" t="s">
        <v>115</v>
      </c>
      <c r="I1000" s="1" t="s">
        <v>14</v>
      </c>
      <c r="J1000" s="1" t="s">
        <v>15</v>
      </c>
    </row>
    <row r="1001" spans="1:10" x14ac:dyDescent="0.2">
      <c r="A1001" s="1" t="s">
        <v>1571</v>
      </c>
      <c r="B1001" s="1" t="s">
        <v>1572</v>
      </c>
      <c r="C1001" s="1" t="s">
        <v>458</v>
      </c>
      <c r="D1001" s="1" t="s">
        <v>148</v>
      </c>
      <c r="E1001" s="1">
        <v>2</v>
      </c>
      <c r="F1001" s="1">
        <v>243.15</v>
      </c>
      <c r="G1001" s="1">
        <v>0</v>
      </c>
      <c r="H1001" s="1" t="s">
        <v>115</v>
      </c>
      <c r="I1001" s="1" t="s">
        <v>208</v>
      </c>
      <c r="J1001" s="1" t="s">
        <v>32</v>
      </c>
    </row>
    <row r="1002" spans="1:10" x14ac:dyDescent="0.2">
      <c r="A1002" s="1" t="s">
        <v>1573</v>
      </c>
      <c r="B1002" s="1" t="s">
        <v>1574</v>
      </c>
      <c r="C1002" s="1" t="s">
        <v>77</v>
      </c>
      <c r="D1002" s="1" t="s">
        <v>413</v>
      </c>
      <c r="E1002" s="1">
        <v>2</v>
      </c>
      <c r="F1002" s="1">
        <v>689.97</v>
      </c>
      <c r="G1002" s="1">
        <v>0.15</v>
      </c>
      <c r="H1002" s="1" t="s">
        <v>62</v>
      </c>
      <c r="I1002" s="1" t="s">
        <v>47</v>
      </c>
      <c r="J1002" s="1" t="s">
        <v>58</v>
      </c>
    </row>
    <row r="1003" spans="1:10" x14ac:dyDescent="0.2">
      <c r="A1003" s="1" t="s">
        <v>1575</v>
      </c>
      <c r="B1003" s="1" t="s">
        <v>1576</v>
      </c>
      <c r="C1003" s="1" t="s">
        <v>546</v>
      </c>
      <c r="D1003" s="1" t="s">
        <v>181</v>
      </c>
      <c r="E1003" s="1">
        <v>12</v>
      </c>
      <c r="F1003" s="1">
        <v>117.32</v>
      </c>
      <c r="G1003" s="1">
        <v>0.05</v>
      </c>
      <c r="H1003" s="1" t="s">
        <v>62</v>
      </c>
      <c r="I1003" s="1" t="s">
        <v>21</v>
      </c>
      <c r="J1003" s="1" t="s">
        <v>170</v>
      </c>
    </row>
    <row r="1004" spans="1:10" x14ac:dyDescent="0.2">
      <c r="A1004" s="1" t="s">
        <v>1577</v>
      </c>
      <c r="B1004" s="3">
        <v>45338</v>
      </c>
      <c r="C1004" s="1" t="s">
        <v>404</v>
      </c>
      <c r="D1004" s="1" t="s">
        <v>19</v>
      </c>
      <c r="E1004" s="1">
        <v>1</v>
      </c>
      <c r="F1004" s="1">
        <v>921.01</v>
      </c>
      <c r="G1004" s="1">
        <v>0</v>
      </c>
      <c r="H1004" s="1" t="s">
        <v>20</v>
      </c>
      <c r="I1004" s="1" t="s">
        <v>21</v>
      </c>
      <c r="J1004" s="1" t="s">
        <v>97</v>
      </c>
    </row>
    <row r="1005" spans="1:10" x14ac:dyDescent="0.2">
      <c r="A1005" s="1" t="s">
        <v>1578</v>
      </c>
      <c r="B1005" s="1" t="s">
        <v>1579</v>
      </c>
      <c r="C1005" s="1" t="s">
        <v>463</v>
      </c>
      <c r="D1005" s="1" t="s">
        <v>178</v>
      </c>
      <c r="E1005" s="1">
        <v>12</v>
      </c>
      <c r="F1005" s="1">
        <v>253.46</v>
      </c>
      <c r="G1005" s="1">
        <v>0</v>
      </c>
      <c r="H1005" s="1" t="s">
        <v>115</v>
      </c>
      <c r="I1005" s="1" t="s">
        <v>21</v>
      </c>
      <c r="J1005" s="1" t="s">
        <v>97</v>
      </c>
    </row>
    <row r="1006" spans="1:10" x14ac:dyDescent="0.2">
      <c r="A1006" s="1" t="s">
        <v>1580</v>
      </c>
      <c r="B1006" s="1" t="s">
        <v>1285</v>
      </c>
      <c r="C1006" s="1" t="s">
        <v>975</v>
      </c>
      <c r="D1006" s="1" t="s">
        <v>162</v>
      </c>
      <c r="E1006" s="1">
        <v>3</v>
      </c>
      <c r="F1006" s="1">
        <v>209.03</v>
      </c>
      <c r="G1006" s="1">
        <v>0</v>
      </c>
      <c r="H1006" s="1" t="s">
        <v>36</v>
      </c>
      <c r="I1006" s="1" t="s">
        <v>21</v>
      </c>
      <c r="J1006" s="1" t="s">
        <v>97</v>
      </c>
    </row>
    <row r="1007" spans="1:10" x14ac:dyDescent="0.2">
      <c r="A1007" s="1" t="s">
        <v>1581</v>
      </c>
      <c r="B1007" s="3">
        <v>45534</v>
      </c>
      <c r="C1007" s="1" t="s">
        <v>567</v>
      </c>
      <c r="D1007" s="1" t="s">
        <v>19</v>
      </c>
      <c r="E1007" s="1">
        <v>3</v>
      </c>
      <c r="F1007" s="1">
        <v>921.01</v>
      </c>
      <c r="G1007" s="1">
        <v>0</v>
      </c>
      <c r="H1007" s="1" t="s">
        <v>115</v>
      </c>
      <c r="I1007" s="1" t="s">
        <v>300</v>
      </c>
      <c r="J1007" s="1" t="s">
        <v>82</v>
      </c>
    </row>
    <row r="1008" spans="1:10" x14ac:dyDescent="0.2">
      <c r="A1008" s="1" t="s">
        <v>1582</v>
      </c>
      <c r="B1008" s="3">
        <v>45467</v>
      </c>
      <c r="C1008" s="1" t="s">
        <v>336</v>
      </c>
      <c r="D1008" s="1" t="s">
        <v>365</v>
      </c>
      <c r="E1008" s="1">
        <v>11</v>
      </c>
      <c r="F1008" s="1">
        <v>1101.54</v>
      </c>
      <c r="G1008" s="1">
        <v>0.05</v>
      </c>
      <c r="H1008" s="1" t="s">
        <v>20</v>
      </c>
      <c r="I1008" s="1" t="s">
        <v>21</v>
      </c>
      <c r="J1008" s="1" t="s">
        <v>170</v>
      </c>
    </row>
    <row r="1009" spans="1:10" x14ac:dyDescent="0.2">
      <c r="A1009" s="1" t="s">
        <v>1583</v>
      </c>
      <c r="B1009" s="3">
        <v>45344</v>
      </c>
      <c r="C1009" s="1" t="s">
        <v>323</v>
      </c>
      <c r="D1009" s="1" t="s">
        <v>195</v>
      </c>
      <c r="E1009" s="1">
        <v>12</v>
      </c>
      <c r="F1009" s="1">
        <v>661.25</v>
      </c>
      <c r="G1009" s="1">
        <v>0.1</v>
      </c>
      <c r="H1009" s="1" t="s">
        <v>20</v>
      </c>
      <c r="I1009" s="1" t="s">
        <v>14</v>
      </c>
      <c r="J1009" s="1" t="s">
        <v>82</v>
      </c>
    </row>
    <row r="1010" spans="1:10" x14ac:dyDescent="0.2">
      <c r="A1010" s="1" t="s">
        <v>1584</v>
      </c>
      <c r="B1010" s="3">
        <v>45494</v>
      </c>
      <c r="C1010" s="1" t="s">
        <v>120</v>
      </c>
      <c r="D1010" s="1" t="s">
        <v>155</v>
      </c>
      <c r="E1010" s="1">
        <v>8</v>
      </c>
      <c r="F1010" s="1">
        <v>1165.56</v>
      </c>
      <c r="G1010" s="1">
        <v>0</v>
      </c>
      <c r="H1010" s="1" t="s">
        <v>27</v>
      </c>
      <c r="I1010" s="1" t="s">
        <v>31</v>
      </c>
      <c r="J1010" s="1" t="s">
        <v>52</v>
      </c>
    </row>
    <row r="1011" spans="1:10" x14ac:dyDescent="0.2">
      <c r="A1011" s="1" t="s">
        <v>1585</v>
      </c>
      <c r="B1011" s="1" t="s">
        <v>1586</v>
      </c>
      <c r="C1011" s="1" t="s">
        <v>220</v>
      </c>
      <c r="D1011" s="1" t="s">
        <v>65</v>
      </c>
      <c r="E1011" s="1">
        <v>2</v>
      </c>
      <c r="F1011" s="1">
        <v>800.37</v>
      </c>
      <c r="G1011" s="1">
        <v>0.05</v>
      </c>
      <c r="H1011" s="1" t="s">
        <v>13</v>
      </c>
      <c r="I1011" s="1" t="s">
        <v>14</v>
      </c>
      <c r="J1011" s="1" t="s">
        <v>15</v>
      </c>
    </row>
    <row r="1012" spans="1:10" x14ac:dyDescent="0.2">
      <c r="A1012" s="1" t="s">
        <v>1587</v>
      </c>
      <c r="B1012" s="3">
        <v>45769</v>
      </c>
      <c r="C1012" s="1" t="s">
        <v>303</v>
      </c>
      <c r="D1012" s="1" t="s">
        <v>41</v>
      </c>
      <c r="E1012" s="1">
        <v>6</v>
      </c>
      <c r="F1012" s="1">
        <v>944.31</v>
      </c>
      <c r="G1012" s="1">
        <v>0.05</v>
      </c>
      <c r="H1012" s="1" t="s">
        <v>36</v>
      </c>
      <c r="I1012" s="1" t="s">
        <v>14</v>
      </c>
      <c r="J1012" s="1" t="s">
        <v>93</v>
      </c>
    </row>
    <row r="1013" spans="1:10" x14ac:dyDescent="0.2">
      <c r="A1013" s="1" t="s">
        <v>1588</v>
      </c>
      <c r="B1013" s="3">
        <v>45678</v>
      </c>
      <c r="C1013" s="1" t="s">
        <v>351</v>
      </c>
      <c r="D1013" s="1" t="s">
        <v>12</v>
      </c>
      <c r="E1013" s="1">
        <v>9</v>
      </c>
      <c r="F1013" s="1">
        <v>210.2</v>
      </c>
      <c r="G1013" s="1">
        <v>0.2</v>
      </c>
      <c r="H1013" s="1" t="s">
        <v>27</v>
      </c>
      <c r="I1013" s="1" t="s">
        <v>14</v>
      </c>
      <c r="J1013" s="1" t="s">
        <v>82</v>
      </c>
    </row>
    <row r="1014" spans="1:10" x14ac:dyDescent="0.2">
      <c r="A1014" s="1" t="s">
        <v>1589</v>
      </c>
      <c r="B1014" s="3">
        <v>45730</v>
      </c>
      <c r="C1014" s="1" t="s">
        <v>64</v>
      </c>
      <c r="D1014" s="1" t="s">
        <v>195</v>
      </c>
      <c r="E1014" s="1">
        <v>1</v>
      </c>
      <c r="F1014" s="1">
        <v>661.25</v>
      </c>
      <c r="G1014" s="1">
        <v>0.05</v>
      </c>
      <c r="H1014" s="1" t="s">
        <v>20</v>
      </c>
      <c r="I1014" s="1" t="s">
        <v>31</v>
      </c>
      <c r="J1014" s="1" t="s">
        <v>43</v>
      </c>
    </row>
    <row r="1015" spans="1:10" x14ac:dyDescent="0.2">
      <c r="A1015" s="1" t="s">
        <v>1590</v>
      </c>
      <c r="B1015" s="3">
        <v>45763</v>
      </c>
      <c r="C1015" s="1" t="s">
        <v>313</v>
      </c>
      <c r="D1015" s="1" t="s">
        <v>41</v>
      </c>
      <c r="E1015" s="1">
        <v>2</v>
      </c>
      <c r="F1015" s="1">
        <v>944.31</v>
      </c>
      <c r="G1015" s="1">
        <v>0</v>
      </c>
      <c r="H1015" s="1" t="s">
        <v>121</v>
      </c>
      <c r="I1015" s="1" t="s">
        <v>21</v>
      </c>
      <c r="J1015" s="1" t="s">
        <v>170</v>
      </c>
    </row>
    <row r="1016" spans="1:10" x14ac:dyDescent="0.2">
      <c r="A1016" s="1" t="s">
        <v>1591</v>
      </c>
      <c r="B1016" s="3">
        <v>45705</v>
      </c>
      <c r="C1016" s="1" t="s">
        <v>546</v>
      </c>
      <c r="D1016" s="1" t="s">
        <v>136</v>
      </c>
      <c r="E1016" s="1">
        <v>4</v>
      </c>
      <c r="F1016" s="1">
        <v>1700.53</v>
      </c>
      <c r="G1016" s="1">
        <v>0</v>
      </c>
      <c r="H1016" s="1" t="s">
        <v>115</v>
      </c>
      <c r="I1016" s="1" t="s">
        <v>21</v>
      </c>
      <c r="J1016" s="1" t="s">
        <v>170</v>
      </c>
    </row>
    <row r="1017" spans="1:10" x14ac:dyDescent="0.2">
      <c r="A1017" s="1" t="s">
        <v>1592</v>
      </c>
      <c r="B1017" s="3">
        <v>45496</v>
      </c>
      <c r="C1017" s="1" t="s">
        <v>263</v>
      </c>
      <c r="D1017" s="1" t="s">
        <v>51</v>
      </c>
      <c r="E1017" s="1">
        <v>7</v>
      </c>
      <c r="F1017" s="1">
        <v>1019.72</v>
      </c>
      <c r="G1017" s="1">
        <v>0</v>
      </c>
      <c r="H1017" s="1" t="s">
        <v>36</v>
      </c>
      <c r="I1017" s="1" t="s">
        <v>37</v>
      </c>
      <c r="J1017" s="1" t="s">
        <v>93</v>
      </c>
    </row>
    <row r="1018" spans="1:10" x14ac:dyDescent="0.2">
      <c r="A1018" s="1" t="s">
        <v>1593</v>
      </c>
      <c r="B1018" s="3">
        <v>45543</v>
      </c>
      <c r="C1018" s="1" t="s">
        <v>54</v>
      </c>
      <c r="D1018" s="1" t="s">
        <v>329</v>
      </c>
      <c r="E1018" s="1">
        <v>8</v>
      </c>
      <c r="F1018" s="1">
        <v>1334.92</v>
      </c>
      <c r="G1018" s="1">
        <v>0</v>
      </c>
      <c r="H1018" s="1" t="s">
        <v>20</v>
      </c>
      <c r="I1018" s="1" t="s">
        <v>21</v>
      </c>
      <c r="J1018" s="1" t="s">
        <v>170</v>
      </c>
    </row>
    <row r="1019" spans="1:10" x14ac:dyDescent="0.2">
      <c r="A1019" s="1" t="s">
        <v>1594</v>
      </c>
      <c r="B1019" s="1" t="s">
        <v>1595</v>
      </c>
      <c r="C1019" s="1" t="s">
        <v>342</v>
      </c>
      <c r="D1019" s="1" t="s">
        <v>104</v>
      </c>
      <c r="E1019" s="1">
        <v>8</v>
      </c>
      <c r="F1019" s="1">
        <v>1363.68</v>
      </c>
      <c r="G1019" s="1">
        <v>0</v>
      </c>
      <c r="H1019" s="1" t="s">
        <v>36</v>
      </c>
      <c r="I1019" s="1" t="s">
        <v>21</v>
      </c>
      <c r="J1019" s="1" t="s">
        <v>97</v>
      </c>
    </row>
    <row r="1020" spans="1:10" x14ac:dyDescent="0.2">
      <c r="A1020" s="1" t="s">
        <v>1596</v>
      </c>
      <c r="B1020" s="3">
        <v>45441</v>
      </c>
      <c r="C1020" s="1" t="s">
        <v>328</v>
      </c>
      <c r="D1020" s="1" t="s">
        <v>231</v>
      </c>
      <c r="E1020" s="1"/>
      <c r="F1020" s="1">
        <v>49.68</v>
      </c>
      <c r="G1020" s="1">
        <v>0.1</v>
      </c>
      <c r="H1020" s="1" t="s">
        <v>20</v>
      </c>
      <c r="I1020" s="1" t="s">
        <v>31</v>
      </c>
      <c r="J1020" s="1" t="s">
        <v>43</v>
      </c>
    </row>
    <row r="1021" spans="1:10" x14ac:dyDescent="0.2">
      <c r="A1021" s="1" t="s">
        <v>1597</v>
      </c>
      <c r="B1021" s="3">
        <v>45530</v>
      </c>
      <c r="C1021" s="1" t="s">
        <v>1598</v>
      </c>
      <c r="D1021" s="1" t="s">
        <v>178</v>
      </c>
      <c r="E1021" s="1">
        <v>8</v>
      </c>
      <c r="F1021" s="1">
        <v>253.46</v>
      </c>
      <c r="G1021" s="1">
        <v>0.05</v>
      </c>
      <c r="H1021" s="1" t="s">
        <v>36</v>
      </c>
      <c r="I1021" s="1" t="s">
        <v>14</v>
      </c>
      <c r="J1021" s="1" t="s">
        <v>93</v>
      </c>
    </row>
    <row r="1022" spans="1:10" x14ac:dyDescent="0.2">
      <c r="A1022" s="1" t="s">
        <v>1599</v>
      </c>
      <c r="B1022" s="3">
        <v>45599</v>
      </c>
      <c r="C1022" s="1" t="s">
        <v>440</v>
      </c>
      <c r="D1022" s="1" t="s">
        <v>144</v>
      </c>
      <c r="E1022" s="1">
        <v>1</v>
      </c>
      <c r="F1022" s="1">
        <v>1029.82</v>
      </c>
      <c r="G1022" s="1">
        <v>0.2</v>
      </c>
      <c r="H1022" s="1" t="s">
        <v>121</v>
      </c>
      <c r="I1022" s="1" t="s">
        <v>449</v>
      </c>
      <c r="J1022" s="1" t="s">
        <v>58</v>
      </c>
    </row>
    <row r="1023" spans="1:10" x14ac:dyDescent="0.2">
      <c r="A1023" s="1" t="s">
        <v>1600</v>
      </c>
      <c r="B1023" s="3">
        <v>45574</v>
      </c>
      <c r="C1023" s="1" t="s">
        <v>240</v>
      </c>
      <c r="D1023" s="1" t="s">
        <v>158</v>
      </c>
      <c r="E1023" s="1">
        <v>9</v>
      </c>
      <c r="F1023" s="1">
        <v>1490.92</v>
      </c>
      <c r="G1023" s="1">
        <v>0.1</v>
      </c>
      <c r="H1023" s="1" t="s">
        <v>27</v>
      </c>
      <c r="I1023" s="1" t="s">
        <v>21</v>
      </c>
      <c r="J1023" s="1" t="s">
        <v>170</v>
      </c>
    </row>
    <row r="1024" spans="1:10" x14ac:dyDescent="0.2">
      <c r="A1024" s="1" t="s">
        <v>1601</v>
      </c>
      <c r="B1024" s="3">
        <v>45743</v>
      </c>
      <c r="C1024" s="1" t="s">
        <v>846</v>
      </c>
      <c r="D1024" s="1" t="s">
        <v>144</v>
      </c>
      <c r="E1024" s="1">
        <v>2</v>
      </c>
      <c r="F1024" s="1">
        <v>1029.82</v>
      </c>
      <c r="G1024" s="1">
        <v>0.2</v>
      </c>
      <c r="H1024" s="1" t="s">
        <v>13</v>
      </c>
      <c r="I1024" s="1" t="s">
        <v>14</v>
      </c>
      <c r="J1024" s="1" t="s">
        <v>15</v>
      </c>
    </row>
    <row r="1025" spans="1:10" x14ac:dyDescent="0.2">
      <c r="A1025" s="1" t="s">
        <v>1602</v>
      </c>
      <c r="B1025" s="3">
        <v>45591</v>
      </c>
      <c r="C1025" s="1" t="s">
        <v>283</v>
      </c>
      <c r="D1025" s="1" t="s">
        <v>181</v>
      </c>
      <c r="E1025" s="1">
        <v>11</v>
      </c>
      <c r="F1025" s="1">
        <v>117.32</v>
      </c>
      <c r="G1025" s="1">
        <v>0</v>
      </c>
      <c r="H1025" s="1" t="s">
        <v>13</v>
      </c>
      <c r="I1025" s="1" t="s">
        <v>21</v>
      </c>
      <c r="J1025" s="1" t="s">
        <v>170</v>
      </c>
    </row>
    <row r="1026" spans="1:10" x14ac:dyDescent="0.2">
      <c r="A1026" s="1" t="s">
        <v>1603</v>
      </c>
      <c r="B1026" s="3">
        <v>45428</v>
      </c>
      <c r="C1026" s="1" t="s">
        <v>138</v>
      </c>
      <c r="D1026" s="1" t="s">
        <v>162</v>
      </c>
      <c r="E1026" s="1">
        <v>11</v>
      </c>
      <c r="F1026" s="1">
        <v>209.03</v>
      </c>
      <c r="G1026" s="1">
        <v>0.2</v>
      </c>
      <c r="H1026" s="1" t="s">
        <v>115</v>
      </c>
      <c r="I1026" s="1" t="s">
        <v>21</v>
      </c>
      <c r="J1026" s="1" t="s">
        <v>170</v>
      </c>
    </row>
    <row r="1027" spans="1:10" x14ac:dyDescent="0.2">
      <c r="A1027" s="1" t="s">
        <v>1604</v>
      </c>
      <c r="B1027" s="1" t="s">
        <v>1605</v>
      </c>
      <c r="C1027" s="1" t="s">
        <v>326</v>
      </c>
      <c r="D1027" s="1" t="s">
        <v>51</v>
      </c>
      <c r="E1027" s="1"/>
      <c r="F1027" s="1">
        <v>1019.72</v>
      </c>
      <c r="G1027" s="1">
        <v>0.1</v>
      </c>
      <c r="H1027" s="1" t="s">
        <v>27</v>
      </c>
      <c r="I1027" s="1" t="s">
        <v>21</v>
      </c>
      <c r="J1027" s="1" t="s">
        <v>22</v>
      </c>
    </row>
    <row r="1028" spans="1:10" x14ac:dyDescent="0.2">
      <c r="A1028" s="1" t="s">
        <v>1606</v>
      </c>
      <c r="B1028" s="1" t="s">
        <v>1607</v>
      </c>
      <c r="C1028" s="1" t="s">
        <v>338</v>
      </c>
      <c r="D1028" s="1" t="s">
        <v>192</v>
      </c>
      <c r="E1028" s="1">
        <v>7</v>
      </c>
      <c r="F1028" s="1">
        <v>1069.8599999999999</v>
      </c>
      <c r="G1028" s="1">
        <v>0</v>
      </c>
      <c r="H1028" s="1" t="s">
        <v>20</v>
      </c>
      <c r="I1028" s="1" t="s">
        <v>21</v>
      </c>
      <c r="J1028" s="1" t="s">
        <v>170</v>
      </c>
    </row>
    <row r="1029" spans="1:10" x14ac:dyDescent="0.2">
      <c r="A1029" s="1" t="s">
        <v>337</v>
      </c>
      <c r="B1029" s="3">
        <v>45657</v>
      </c>
      <c r="C1029" s="1" t="s">
        <v>338</v>
      </c>
      <c r="D1029" s="1" t="s">
        <v>78</v>
      </c>
      <c r="E1029" s="1">
        <v>11</v>
      </c>
      <c r="F1029" s="1">
        <v>782.41</v>
      </c>
      <c r="G1029" s="1">
        <v>0</v>
      </c>
      <c r="H1029" s="1" t="s">
        <v>121</v>
      </c>
      <c r="I1029" s="1" t="s">
        <v>21</v>
      </c>
      <c r="J1029" s="1" t="s">
        <v>22</v>
      </c>
    </row>
    <row r="1030" spans="1:10" x14ac:dyDescent="0.2">
      <c r="A1030" s="1" t="s">
        <v>1608</v>
      </c>
      <c r="B1030" s="1" t="s">
        <v>632</v>
      </c>
      <c r="C1030" s="1" t="s">
        <v>187</v>
      </c>
      <c r="D1030" s="1" t="s">
        <v>12</v>
      </c>
      <c r="E1030" s="1">
        <v>3</v>
      </c>
      <c r="F1030" s="1">
        <v>210.2</v>
      </c>
      <c r="G1030" s="1">
        <v>0.05</v>
      </c>
      <c r="H1030" s="1" t="s">
        <v>115</v>
      </c>
      <c r="I1030" s="1" t="s">
        <v>14</v>
      </c>
      <c r="J1030" s="1" t="s">
        <v>82</v>
      </c>
    </row>
    <row r="1031" spans="1:10" x14ac:dyDescent="0.2">
      <c r="A1031" s="1" t="s">
        <v>1609</v>
      </c>
      <c r="B1031" s="1" t="s">
        <v>1496</v>
      </c>
      <c r="C1031" s="1" t="s">
        <v>510</v>
      </c>
      <c r="D1031" s="1" t="s">
        <v>51</v>
      </c>
      <c r="E1031" s="1">
        <v>1</v>
      </c>
      <c r="F1031" s="1">
        <v>1019.72</v>
      </c>
      <c r="G1031" s="1">
        <v>0</v>
      </c>
      <c r="H1031" s="1" t="s">
        <v>121</v>
      </c>
      <c r="I1031" s="1" t="s">
        <v>47</v>
      </c>
      <c r="J1031" s="1" t="s">
        <v>48</v>
      </c>
    </row>
    <row r="1032" spans="1:10" x14ac:dyDescent="0.2">
      <c r="A1032" s="1" t="s">
        <v>1610</v>
      </c>
      <c r="B1032" s="1" t="s">
        <v>1611</v>
      </c>
      <c r="C1032" s="1" t="s">
        <v>416</v>
      </c>
      <c r="D1032" s="1" t="s">
        <v>12</v>
      </c>
      <c r="E1032" s="1">
        <v>9</v>
      </c>
      <c r="F1032" s="1">
        <v>210.2</v>
      </c>
      <c r="G1032" s="1">
        <v>0</v>
      </c>
      <c r="H1032" s="1" t="s">
        <v>13</v>
      </c>
      <c r="I1032" s="1" t="s">
        <v>47</v>
      </c>
      <c r="J1032" s="1" t="s">
        <v>58</v>
      </c>
    </row>
    <row r="1033" spans="1:10" x14ac:dyDescent="0.2">
      <c r="A1033" s="1" t="s">
        <v>1612</v>
      </c>
      <c r="B1033" s="1" t="s">
        <v>1136</v>
      </c>
      <c r="C1033" s="1" t="s">
        <v>567</v>
      </c>
      <c r="D1033" s="1" t="s">
        <v>19</v>
      </c>
      <c r="E1033" s="1">
        <v>4</v>
      </c>
      <c r="F1033" s="1">
        <v>921.01</v>
      </c>
      <c r="G1033" s="1">
        <v>0.15</v>
      </c>
      <c r="H1033" s="1" t="s">
        <v>13</v>
      </c>
      <c r="I1033" s="1" t="s">
        <v>14</v>
      </c>
      <c r="J1033" s="1" t="s">
        <v>82</v>
      </c>
    </row>
    <row r="1034" spans="1:10" x14ac:dyDescent="0.2">
      <c r="A1034" s="1" t="s">
        <v>1613</v>
      </c>
      <c r="B1034" s="1" t="s">
        <v>1614</v>
      </c>
      <c r="C1034" s="1" t="s">
        <v>191</v>
      </c>
      <c r="D1034" s="1" t="s">
        <v>174</v>
      </c>
      <c r="E1034" s="1">
        <v>9</v>
      </c>
      <c r="F1034" s="1">
        <v>143.57</v>
      </c>
      <c r="G1034" s="1">
        <v>0.15</v>
      </c>
      <c r="H1034" s="1" t="s">
        <v>62</v>
      </c>
      <c r="I1034" s="1" t="s">
        <v>47</v>
      </c>
      <c r="J1034" s="1" t="s">
        <v>48</v>
      </c>
    </row>
    <row r="1035" spans="1:10" x14ac:dyDescent="0.2">
      <c r="A1035" s="1" t="s">
        <v>1615</v>
      </c>
      <c r="B1035" s="1" t="s">
        <v>576</v>
      </c>
      <c r="C1035" s="1" t="s">
        <v>362</v>
      </c>
      <c r="D1035" s="1" t="s">
        <v>104</v>
      </c>
      <c r="E1035" s="1">
        <v>10</v>
      </c>
      <c r="F1035" s="1">
        <v>1363.68</v>
      </c>
      <c r="G1035" s="1">
        <v>0</v>
      </c>
      <c r="H1035" s="1" t="s">
        <v>27</v>
      </c>
      <c r="I1035" s="1" t="s">
        <v>21</v>
      </c>
      <c r="J1035" s="1" t="s">
        <v>170</v>
      </c>
    </row>
    <row r="1036" spans="1:10" x14ac:dyDescent="0.2">
      <c r="A1036" s="1" t="s">
        <v>1616</v>
      </c>
      <c r="B1036" s="3">
        <v>45683</v>
      </c>
      <c r="C1036" s="1" t="s">
        <v>68</v>
      </c>
      <c r="D1036" s="1" t="s">
        <v>55</v>
      </c>
      <c r="E1036" s="1">
        <v>12</v>
      </c>
      <c r="F1036" s="1">
        <v>522.34</v>
      </c>
      <c r="G1036" s="1">
        <v>0.05</v>
      </c>
      <c r="H1036" s="1" t="s">
        <v>13</v>
      </c>
      <c r="I1036" s="1" t="s">
        <v>47</v>
      </c>
      <c r="J1036" s="1" t="s">
        <v>75</v>
      </c>
    </row>
    <row r="1037" spans="1:10" x14ac:dyDescent="0.2">
      <c r="A1037" s="1" t="s">
        <v>1617</v>
      </c>
      <c r="B1037" s="3">
        <v>45617</v>
      </c>
      <c r="C1037" s="1" t="s">
        <v>463</v>
      </c>
      <c r="D1037" s="1" t="s">
        <v>81</v>
      </c>
      <c r="E1037" s="1">
        <v>8</v>
      </c>
      <c r="F1037" s="1">
        <v>849.05</v>
      </c>
      <c r="G1037" s="1">
        <v>0.1</v>
      </c>
      <c r="H1037" s="1" t="s">
        <v>13</v>
      </c>
      <c r="I1037" s="1" t="s">
        <v>21</v>
      </c>
      <c r="J1037" s="1" t="s">
        <v>170</v>
      </c>
    </row>
    <row r="1038" spans="1:10" x14ac:dyDescent="0.2">
      <c r="A1038" s="1" t="s">
        <v>1618</v>
      </c>
      <c r="B1038" s="3">
        <v>45395</v>
      </c>
      <c r="C1038" s="1" t="s">
        <v>723</v>
      </c>
      <c r="D1038" s="1" t="s">
        <v>297</v>
      </c>
      <c r="E1038" s="1">
        <v>4</v>
      </c>
      <c r="F1038" s="1">
        <v>112.32</v>
      </c>
      <c r="G1038" s="1">
        <v>0.2</v>
      </c>
      <c r="H1038" s="1" t="s">
        <v>36</v>
      </c>
      <c r="I1038" s="1" t="s">
        <v>21</v>
      </c>
      <c r="J1038" s="1" t="s">
        <v>97</v>
      </c>
    </row>
    <row r="1039" spans="1:10" x14ac:dyDescent="0.2">
      <c r="A1039" s="1" t="s">
        <v>1619</v>
      </c>
      <c r="B1039" s="1" t="s">
        <v>1620</v>
      </c>
      <c r="C1039" s="1" t="s">
        <v>1621</v>
      </c>
      <c r="D1039" s="1" t="s">
        <v>537</v>
      </c>
      <c r="E1039" s="1">
        <v>11</v>
      </c>
      <c r="F1039" s="1">
        <v>940.73</v>
      </c>
      <c r="G1039" s="1">
        <v>0</v>
      </c>
      <c r="H1039" s="1" t="s">
        <v>36</v>
      </c>
      <c r="I1039" s="1" t="s">
        <v>21</v>
      </c>
      <c r="J1039" s="1" t="s">
        <v>22</v>
      </c>
    </row>
    <row r="1040" spans="1:10" x14ac:dyDescent="0.2">
      <c r="A1040" s="1" t="s">
        <v>1622</v>
      </c>
      <c r="B1040" s="1" t="s">
        <v>1037</v>
      </c>
      <c r="C1040" s="1" t="s">
        <v>296</v>
      </c>
      <c r="D1040" s="1" t="s">
        <v>46</v>
      </c>
      <c r="E1040" s="1">
        <v>6</v>
      </c>
      <c r="F1040" s="1">
        <v>1262.55</v>
      </c>
      <c r="G1040" s="1">
        <v>0.1</v>
      </c>
      <c r="H1040" s="1" t="s">
        <v>62</v>
      </c>
      <c r="I1040" s="1" t="s">
        <v>449</v>
      </c>
      <c r="J1040" s="1" t="s">
        <v>48</v>
      </c>
    </row>
    <row r="1041" spans="1:10" x14ac:dyDescent="0.2">
      <c r="A1041" s="1" t="s">
        <v>1623</v>
      </c>
      <c r="B1041" s="3">
        <v>45780</v>
      </c>
      <c r="C1041" s="1" t="s">
        <v>246</v>
      </c>
      <c r="D1041" s="1" t="s">
        <v>195</v>
      </c>
      <c r="E1041" s="1">
        <v>7</v>
      </c>
      <c r="F1041" s="1">
        <v>661.25</v>
      </c>
      <c r="G1041" s="1">
        <v>0.2</v>
      </c>
      <c r="H1041" s="1" t="s">
        <v>115</v>
      </c>
      <c r="I1041" s="1" t="s">
        <v>47</v>
      </c>
      <c r="J1041" s="1" t="s">
        <v>75</v>
      </c>
    </row>
    <row r="1042" spans="1:10" x14ac:dyDescent="0.2">
      <c r="A1042" s="1" t="s">
        <v>1624</v>
      </c>
      <c r="B1042" s="3">
        <v>45591</v>
      </c>
      <c r="C1042" s="1" t="s">
        <v>72</v>
      </c>
      <c r="D1042" s="1" t="s">
        <v>199</v>
      </c>
      <c r="E1042" s="1">
        <v>8</v>
      </c>
      <c r="F1042" s="1">
        <v>528.79999999999995</v>
      </c>
      <c r="G1042" s="1">
        <v>0.05</v>
      </c>
      <c r="H1042" s="1" t="s">
        <v>20</v>
      </c>
      <c r="I1042" s="1" t="s">
        <v>47</v>
      </c>
      <c r="J1042" s="1" t="s">
        <v>58</v>
      </c>
    </row>
    <row r="1043" spans="1:10" x14ac:dyDescent="0.2">
      <c r="A1043" s="1" t="s">
        <v>1625</v>
      </c>
      <c r="B1043" s="1" t="s">
        <v>937</v>
      </c>
      <c r="C1043" s="1" t="s">
        <v>210</v>
      </c>
      <c r="D1043" s="1" t="s">
        <v>114</v>
      </c>
      <c r="E1043" s="1">
        <v>7</v>
      </c>
      <c r="F1043" s="1">
        <v>906.25</v>
      </c>
      <c r="G1043" s="1">
        <v>0.15</v>
      </c>
      <c r="H1043" s="1" t="s">
        <v>121</v>
      </c>
      <c r="I1043" s="1" t="s">
        <v>31</v>
      </c>
      <c r="J1043" s="1" t="s">
        <v>43</v>
      </c>
    </row>
    <row r="1044" spans="1:10" x14ac:dyDescent="0.2">
      <c r="A1044" s="1" t="s">
        <v>1626</v>
      </c>
      <c r="B1044" s="1" t="s">
        <v>1627</v>
      </c>
      <c r="C1044" s="1" t="s">
        <v>198</v>
      </c>
      <c r="D1044" s="1" t="s">
        <v>213</v>
      </c>
      <c r="E1044" s="1">
        <v>6</v>
      </c>
      <c r="F1044" s="1">
        <v>1084.72</v>
      </c>
      <c r="G1044" s="1">
        <v>0</v>
      </c>
      <c r="H1044" s="1" t="s">
        <v>115</v>
      </c>
      <c r="I1044" s="1" t="s">
        <v>47</v>
      </c>
      <c r="J1044" s="1" t="s">
        <v>48</v>
      </c>
    </row>
    <row r="1045" spans="1:10" x14ac:dyDescent="0.2">
      <c r="A1045" s="1" t="s">
        <v>1628</v>
      </c>
      <c r="B1045" s="1" t="s">
        <v>1629</v>
      </c>
      <c r="C1045" s="1" t="s">
        <v>448</v>
      </c>
      <c r="D1045" s="1" t="s">
        <v>65</v>
      </c>
      <c r="E1045" s="1">
        <v>12</v>
      </c>
      <c r="F1045" s="1">
        <v>800.37</v>
      </c>
      <c r="G1045" s="1">
        <v>0.05</v>
      </c>
      <c r="H1045" s="1" t="s">
        <v>115</v>
      </c>
      <c r="I1045" s="1" t="s">
        <v>47</v>
      </c>
      <c r="J1045" s="1" t="s">
        <v>75</v>
      </c>
    </row>
    <row r="1046" spans="1:10" x14ac:dyDescent="0.2">
      <c r="A1046" s="1" t="s">
        <v>1630</v>
      </c>
      <c r="B1046" s="1" t="s">
        <v>1314</v>
      </c>
      <c r="C1046" s="1" t="s">
        <v>723</v>
      </c>
      <c r="D1046" s="1" t="s">
        <v>124</v>
      </c>
      <c r="E1046" s="1">
        <v>6</v>
      </c>
      <c r="F1046" s="1">
        <v>774.08</v>
      </c>
      <c r="G1046" s="1">
        <v>0</v>
      </c>
      <c r="H1046" s="1" t="s">
        <v>36</v>
      </c>
      <c r="I1046" s="1" t="s">
        <v>21</v>
      </c>
      <c r="J1046" s="1" t="s">
        <v>170</v>
      </c>
    </row>
    <row r="1047" spans="1:10" x14ac:dyDescent="0.2">
      <c r="A1047" s="1" t="s">
        <v>1631</v>
      </c>
      <c r="B1047" s="1" t="s">
        <v>544</v>
      </c>
      <c r="C1047" s="1" t="s">
        <v>342</v>
      </c>
      <c r="D1047" s="1" t="s">
        <v>365</v>
      </c>
      <c r="E1047" s="1">
        <v>6</v>
      </c>
      <c r="F1047" s="1">
        <v>1101.54</v>
      </c>
      <c r="G1047" s="1">
        <v>0.15</v>
      </c>
      <c r="H1047" s="1" t="s">
        <v>121</v>
      </c>
      <c r="I1047" s="1" t="s">
        <v>21</v>
      </c>
      <c r="J1047" s="1" t="s">
        <v>97</v>
      </c>
    </row>
    <row r="1048" spans="1:10" x14ac:dyDescent="0.2">
      <c r="A1048" s="1" t="s">
        <v>1632</v>
      </c>
      <c r="B1048" s="3">
        <v>45373</v>
      </c>
      <c r="C1048" s="1" t="s">
        <v>34</v>
      </c>
      <c r="D1048" s="1" t="s">
        <v>155</v>
      </c>
      <c r="E1048" s="1">
        <v>8</v>
      </c>
      <c r="F1048" s="1">
        <v>1165.56</v>
      </c>
      <c r="G1048" s="1">
        <v>0.2</v>
      </c>
      <c r="H1048" s="1" t="s">
        <v>115</v>
      </c>
      <c r="I1048" s="1" t="s">
        <v>14</v>
      </c>
      <c r="J1048" s="1" t="s">
        <v>15</v>
      </c>
    </row>
    <row r="1049" spans="1:10" x14ac:dyDescent="0.2">
      <c r="A1049" s="1" t="s">
        <v>1633</v>
      </c>
      <c r="B1049" s="1" t="s">
        <v>1634</v>
      </c>
      <c r="C1049" s="1" t="s">
        <v>107</v>
      </c>
      <c r="D1049" s="1" t="s">
        <v>127</v>
      </c>
      <c r="E1049" s="1">
        <v>1</v>
      </c>
      <c r="F1049" s="1">
        <v>418.2</v>
      </c>
      <c r="G1049" s="1">
        <v>0</v>
      </c>
      <c r="H1049" s="1" t="s">
        <v>13</v>
      </c>
      <c r="I1049" s="1" t="s">
        <v>14</v>
      </c>
      <c r="J1049" s="1" t="s">
        <v>82</v>
      </c>
    </row>
    <row r="1050" spans="1:10" x14ac:dyDescent="0.2">
      <c r="A1050" s="1" t="s">
        <v>1635</v>
      </c>
      <c r="B1050" s="3">
        <v>45744</v>
      </c>
      <c r="C1050" s="1" t="s">
        <v>434</v>
      </c>
      <c r="D1050" s="1" t="s">
        <v>41</v>
      </c>
      <c r="E1050" s="1">
        <v>10</v>
      </c>
      <c r="F1050" s="1">
        <v>944.31</v>
      </c>
      <c r="G1050" s="1">
        <v>0</v>
      </c>
      <c r="H1050" s="1" t="s">
        <v>20</v>
      </c>
      <c r="I1050" s="1" t="s">
        <v>31</v>
      </c>
      <c r="J1050" s="1" t="s">
        <v>43</v>
      </c>
    </row>
    <row r="1051" spans="1:10" x14ac:dyDescent="0.2">
      <c r="A1051" s="1" t="s">
        <v>1636</v>
      </c>
      <c r="B1051" s="3">
        <v>45351</v>
      </c>
      <c r="C1051" s="1" t="s">
        <v>353</v>
      </c>
      <c r="D1051" s="1" t="s">
        <v>26</v>
      </c>
      <c r="E1051" s="1">
        <v>5</v>
      </c>
      <c r="F1051" s="1">
        <v>725.92</v>
      </c>
      <c r="G1051" s="1">
        <v>0</v>
      </c>
      <c r="H1051" s="1" t="s">
        <v>20</v>
      </c>
      <c r="I1051" s="1" t="s">
        <v>21</v>
      </c>
      <c r="J1051" s="1" t="s">
        <v>22</v>
      </c>
    </row>
    <row r="1052" spans="1:10" x14ac:dyDescent="0.2">
      <c r="A1052" s="1" t="s">
        <v>1637</v>
      </c>
      <c r="B1052" s="1" t="s">
        <v>1638</v>
      </c>
      <c r="C1052" s="1" t="s">
        <v>342</v>
      </c>
      <c r="D1052" s="1" t="s">
        <v>199</v>
      </c>
      <c r="E1052" s="1">
        <v>11</v>
      </c>
      <c r="F1052" s="1">
        <v>528.79999999999995</v>
      </c>
      <c r="G1052" s="1">
        <v>0.1</v>
      </c>
      <c r="H1052" s="1" t="s">
        <v>62</v>
      </c>
      <c r="I1052" s="1" t="s">
        <v>21</v>
      </c>
      <c r="J1052" s="1" t="s">
        <v>170</v>
      </c>
    </row>
    <row r="1053" spans="1:10" x14ac:dyDescent="0.2">
      <c r="A1053" s="1" t="s">
        <v>1639</v>
      </c>
      <c r="B1053" s="1" t="s">
        <v>823</v>
      </c>
      <c r="C1053" s="1" t="s">
        <v>567</v>
      </c>
      <c r="D1053" s="1" t="s">
        <v>158</v>
      </c>
      <c r="E1053" s="1">
        <v>3</v>
      </c>
      <c r="F1053" s="1">
        <v>1490.92</v>
      </c>
      <c r="G1053" s="1">
        <v>0.05</v>
      </c>
      <c r="H1053" s="1" t="s">
        <v>62</v>
      </c>
      <c r="I1053" s="1" t="s">
        <v>14</v>
      </c>
      <c r="J1053" s="1" t="s">
        <v>82</v>
      </c>
    </row>
    <row r="1054" spans="1:10" x14ac:dyDescent="0.2">
      <c r="A1054" s="1" t="s">
        <v>1640</v>
      </c>
      <c r="B1054" s="3">
        <v>45670</v>
      </c>
      <c r="C1054" s="1" t="s">
        <v>40</v>
      </c>
      <c r="D1054" s="1" t="s">
        <v>181</v>
      </c>
      <c r="E1054" s="1">
        <v>8</v>
      </c>
      <c r="F1054" s="1">
        <v>117.32</v>
      </c>
      <c r="G1054" s="1">
        <v>0</v>
      </c>
      <c r="H1054" s="1" t="s">
        <v>20</v>
      </c>
      <c r="I1054" s="1" t="s">
        <v>31</v>
      </c>
      <c r="J1054" s="1" t="s">
        <v>32</v>
      </c>
    </row>
    <row r="1055" spans="1:10" x14ac:dyDescent="0.2">
      <c r="A1055" s="1" t="s">
        <v>1641</v>
      </c>
      <c r="B1055" s="1" t="s">
        <v>1642</v>
      </c>
      <c r="C1055" s="1" t="s">
        <v>567</v>
      </c>
      <c r="D1055" s="1" t="s">
        <v>85</v>
      </c>
      <c r="E1055" s="1">
        <v>1</v>
      </c>
      <c r="F1055" s="1">
        <v>979.52</v>
      </c>
      <c r="G1055" s="1">
        <v>0.2</v>
      </c>
      <c r="H1055" s="1" t="s">
        <v>36</v>
      </c>
      <c r="I1055" s="1" t="s">
        <v>14</v>
      </c>
      <c r="J1055" s="1" t="s">
        <v>82</v>
      </c>
    </row>
    <row r="1056" spans="1:10" x14ac:dyDescent="0.2">
      <c r="A1056" s="1" t="s">
        <v>1643</v>
      </c>
      <c r="B1056" s="1" t="s">
        <v>1644</v>
      </c>
      <c r="C1056" s="1" t="s">
        <v>50</v>
      </c>
      <c r="D1056" s="1" t="s">
        <v>100</v>
      </c>
      <c r="E1056" s="1">
        <v>4</v>
      </c>
      <c r="F1056" s="1">
        <v>1280.18</v>
      </c>
      <c r="G1056" s="1">
        <v>0</v>
      </c>
      <c r="H1056" s="1" t="s">
        <v>13</v>
      </c>
      <c r="I1056" s="1" t="s">
        <v>31</v>
      </c>
      <c r="J1056" s="1" t="s">
        <v>43</v>
      </c>
    </row>
    <row r="1057" spans="1:10" x14ac:dyDescent="0.2">
      <c r="A1057" s="1" t="s">
        <v>1645</v>
      </c>
      <c r="B1057" s="1" t="s">
        <v>1646</v>
      </c>
      <c r="C1057" s="1" t="s">
        <v>87</v>
      </c>
      <c r="D1057" s="1" t="s">
        <v>231</v>
      </c>
      <c r="E1057" s="1">
        <v>2</v>
      </c>
      <c r="F1057" s="1">
        <v>49.68</v>
      </c>
      <c r="G1057" s="1">
        <v>0.05</v>
      </c>
      <c r="H1057" s="1" t="s">
        <v>62</v>
      </c>
      <c r="I1057" s="1" t="s">
        <v>31</v>
      </c>
      <c r="J1057" s="1" t="s">
        <v>32</v>
      </c>
    </row>
    <row r="1058" spans="1:10" x14ac:dyDescent="0.2">
      <c r="A1058" s="1" t="s">
        <v>1647</v>
      </c>
      <c r="B1058" s="1" t="s">
        <v>1648</v>
      </c>
      <c r="C1058" s="1" t="s">
        <v>412</v>
      </c>
      <c r="D1058" s="1" t="s">
        <v>162</v>
      </c>
      <c r="E1058" s="1">
        <v>12</v>
      </c>
      <c r="F1058" s="1">
        <v>209.03</v>
      </c>
      <c r="G1058" s="1">
        <v>0</v>
      </c>
      <c r="H1058" s="1" t="s">
        <v>36</v>
      </c>
      <c r="I1058" s="1" t="s">
        <v>31</v>
      </c>
      <c r="J1058" s="1" t="s">
        <v>52</v>
      </c>
    </row>
    <row r="1059" spans="1:10" x14ac:dyDescent="0.2">
      <c r="A1059" s="1" t="s">
        <v>1649</v>
      </c>
      <c r="B1059" s="1" t="s">
        <v>1650</v>
      </c>
      <c r="C1059" s="1" t="s">
        <v>1651</v>
      </c>
      <c r="D1059" s="1" t="s">
        <v>213</v>
      </c>
      <c r="E1059" s="1">
        <v>2</v>
      </c>
      <c r="F1059" s="1">
        <v>1084.72</v>
      </c>
      <c r="G1059" s="1">
        <v>0</v>
      </c>
      <c r="H1059" s="1" t="s">
        <v>115</v>
      </c>
      <c r="I1059" s="1" t="s">
        <v>21</v>
      </c>
      <c r="J1059" s="1" t="s">
        <v>97</v>
      </c>
    </row>
    <row r="1060" spans="1:10" x14ac:dyDescent="0.2">
      <c r="A1060" s="1" t="s">
        <v>1652</v>
      </c>
      <c r="B1060" s="3">
        <v>45647</v>
      </c>
      <c r="C1060" s="1" t="s">
        <v>371</v>
      </c>
      <c r="D1060" s="1" t="s">
        <v>81</v>
      </c>
      <c r="E1060" s="1">
        <v>11</v>
      </c>
      <c r="F1060" s="1">
        <v>849.05</v>
      </c>
      <c r="G1060" s="1">
        <v>0.15</v>
      </c>
      <c r="H1060" s="1" t="s">
        <v>13</v>
      </c>
      <c r="I1060" s="1" t="s">
        <v>31</v>
      </c>
      <c r="J1060" s="1" t="s">
        <v>52</v>
      </c>
    </row>
    <row r="1061" spans="1:10" x14ac:dyDescent="0.2">
      <c r="A1061" s="1" t="s">
        <v>1653</v>
      </c>
      <c r="B1061" s="3">
        <v>45417</v>
      </c>
      <c r="C1061" s="1" t="s">
        <v>123</v>
      </c>
      <c r="D1061" s="1" t="s">
        <v>118</v>
      </c>
      <c r="E1061" s="1">
        <v>7</v>
      </c>
      <c r="F1061" s="1">
        <v>347.15</v>
      </c>
      <c r="G1061" s="1">
        <v>0.2</v>
      </c>
      <c r="H1061" s="1" t="s">
        <v>115</v>
      </c>
      <c r="I1061" s="1" t="s">
        <v>31</v>
      </c>
      <c r="J1061" s="1" t="s">
        <v>52</v>
      </c>
    </row>
    <row r="1062" spans="1:10" x14ac:dyDescent="0.2">
      <c r="A1062" s="1" t="s">
        <v>1654</v>
      </c>
      <c r="B1062" s="3">
        <v>45512</v>
      </c>
      <c r="C1062" s="1" t="s">
        <v>975</v>
      </c>
      <c r="D1062" s="1" t="s">
        <v>104</v>
      </c>
      <c r="E1062" s="1">
        <v>7</v>
      </c>
      <c r="F1062" s="1">
        <v>1363.68</v>
      </c>
      <c r="G1062" s="1">
        <v>0.2</v>
      </c>
      <c r="H1062" s="1" t="s">
        <v>20</v>
      </c>
      <c r="I1062" s="1" t="s">
        <v>21</v>
      </c>
      <c r="J1062" s="1" t="s">
        <v>170</v>
      </c>
    </row>
    <row r="1063" spans="1:10" x14ac:dyDescent="0.2">
      <c r="A1063" s="1" t="s">
        <v>1655</v>
      </c>
      <c r="B1063" s="3">
        <v>45333</v>
      </c>
      <c r="C1063" s="1" t="s">
        <v>396</v>
      </c>
      <c r="D1063" s="1" t="s">
        <v>178</v>
      </c>
      <c r="E1063" s="1">
        <v>1</v>
      </c>
      <c r="F1063" s="1">
        <v>253.46</v>
      </c>
      <c r="G1063" s="1">
        <v>0</v>
      </c>
      <c r="H1063" s="1" t="s">
        <v>36</v>
      </c>
      <c r="I1063" s="1" t="s">
        <v>14</v>
      </c>
      <c r="J1063" s="1" t="s">
        <v>82</v>
      </c>
    </row>
    <row r="1064" spans="1:10" x14ac:dyDescent="0.2">
      <c r="A1064" s="1" t="s">
        <v>1656</v>
      </c>
      <c r="B1064" s="1" t="s">
        <v>1657</v>
      </c>
      <c r="C1064" s="1" t="s">
        <v>169</v>
      </c>
      <c r="D1064" s="1" t="s">
        <v>155</v>
      </c>
      <c r="E1064" s="1">
        <v>10</v>
      </c>
      <c r="F1064" s="1">
        <v>1165.56</v>
      </c>
      <c r="G1064" s="1">
        <v>0</v>
      </c>
      <c r="H1064" s="1" t="s">
        <v>62</v>
      </c>
      <c r="I1064" s="1" t="s">
        <v>21</v>
      </c>
      <c r="J1064" s="1" t="s">
        <v>22</v>
      </c>
    </row>
    <row r="1065" spans="1:10" x14ac:dyDescent="0.2">
      <c r="A1065" s="1" t="s">
        <v>1658</v>
      </c>
      <c r="B1065" s="1" t="s">
        <v>1659</v>
      </c>
      <c r="C1065" s="1" t="s">
        <v>87</v>
      </c>
      <c r="D1065" s="1" t="s">
        <v>73</v>
      </c>
      <c r="E1065" s="1">
        <v>10</v>
      </c>
      <c r="F1065" s="1">
        <v>954.16</v>
      </c>
      <c r="G1065" s="1">
        <v>0</v>
      </c>
      <c r="H1065" s="1" t="s">
        <v>115</v>
      </c>
      <c r="I1065" s="1" t="s">
        <v>31</v>
      </c>
      <c r="J1065" s="1" t="s">
        <v>52</v>
      </c>
    </row>
    <row r="1066" spans="1:10" x14ac:dyDescent="0.2">
      <c r="A1066" s="1" t="s">
        <v>1660</v>
      </c>
      <c r="B1066" s="1" t="s">
        <v>1661</v>
      </c>
      <c r="C1066" s="1" t="s">
        <v>310</v>
      </c>
      <c r="D1066" s="1" t="s">
        <v>162</v>
      </c>
      <c r="E1066" s="1">
        <v>4</v>
      </c>
      <c r="F1066" s="1">
        <v>209.03</v>
      </c>
      <c r="G1066" s="1">
        <v>0</v>
      </c>
      <c r="H1066" s="1" t="s">
        <v>121</v>
      </c>
      <c r="I1066" s="1" t="s">
        <v>37</v>
      </c>
      <c r="J1066" s="1" t="s">
        <v>15</v>
      </c>
    </row>
    <row r="1067" spans="1:10" x14ac:dyDescent="0.2">
      <c r="A1067" s="1" t="s">
        <v>1662</v>
      </c>
      <c r="B1067" s="3">
        <v>45514</v>
      </c>
      <c r="C1067" s="1" t="s">
        <v>388</v>
      </c>
      <c r="D1067" s="1" t="s">
        <v>195</v>
      </c>
      <c r="E1067" s="1">
        <v>10</v>
      </c>
      <c r="F1067" s="1">
        <v>661.25</v>
      </c>
      <c r="G1067" s="1">
        <v>0.15</v>
      </c>
      <c r="H1067" s="1" t="s">
        <v>27</v>
      </c>
      <c r="I1067" s="1" t="s">
        <v>31</v>
      </c>
      <c r="J1067" s="1" t="s">
        <v>52</v>
      </c>
    </row>
    <row r="1068" spans="1:10" x14ac:dyDescent="0.2">
      <c r="A1068" s="1" t="s">
        <v>1663</v>
      </c>
      <c r="B1068" s="1" t="s">
        <v>1574</v>
      </c>
      <c r="C1068" s="1" t="s">
        <v>392</v>
      </c>
      <c r="D1068" s="1" t="s">
        <v>12</v>
      </c>
      <c r="E1068" s="1">
        <v>8</v>
      </c>
      <c r="F1068" s="1">
        <v>210.2</v>
      </c>
      <c r="G1068" s="1">
        <v>0.1</v>
      </c>
      <c r="H1068" s="1" t="s">
        <v>13</v>
      </c>
      <c r="I1068" s="1" t="s">
        <v>47</v>
      </c>
      <c r="J1068" s="1" t="s">
        <v>58</v>
      </c>
    </row>
    <row r="1069" spans="1:10" x14ac:dyDescent="0.2">
      <c r="A1069" s="1" t="s">
        <v>1664</v>
      </c>
      <c r="B1069" s="3">
        <v>45636</v>
      </c>
      <c r="C1069" s="1" t="s">
        <v>570</v>
      </c>
      <c r="D1069" s="1" t="s">
        <v>85</v>
      </c>
      <c r="E1069" s="1">
        <v>12</v>
      </c>
      <c r="F1069" s="1">
        <v>979.52</v>
      </c>
      <c r="G1069" s="1">
        <v>0</v>
      </c>
      <c r="H1069" s="1" t="s">
        <v>62</v>
      </c>
      <c r="I1069" s="1" t="s">
        <v>21</v>
      </c>
      <c r="J1069" s="1" t="s">
        <v>97</v>
      </c>
    </row>
    <row r="1070" spans="1:10" x14ac:dyDescent="0.2">
      <c r="A1070" s="1" t="s">
        <v>1665</v>
      </c>
      <c r="B1070" s="3">
        <v>45461</v>
      </c>
      <c r="C1070" s="1" t="s">
        <v>616</v>
      </c>
      <c r="D1070" s="1" t="s">
        <v>92</v>
      </c>
      <c r="E1070" s="1">
        <v>6</v>
      </c>
      <c r="F1070" s="1">
        <v>769.69</v>
      </c>
      <c r="G1070" s="1">
        <v>0</v>
      </c>
      <c r="H1070" s="1" t="s">
        <v>27</v>
      </c>
      <c r="I1070" s="1" t="s">
        <v>14</v>
      </c>
      <c r="J1070" s="1" t="s">
        <v>15</v>
      </c>
    </row>
    <row r="1071" spans="1:10" x14ac:dyDescent="0.2">
      <c r="A1071" s="1" t="s">
        <v>1666</v>
      </c>
      <c r="B1071" s="3">
        <v>45766</v>
      </c>
      <c r="C1071" s="1" t="s">
        <v>306</v>
      </c>
      <c r="D1071" s="1" t="s">
        <v>181</v>
      </c>
      <c r="E1071" s="1">
        <v>5</v>
      </c>
      <c r="F1071" s="1">
        <v>117.32</v>
      </c>
      <c r="G1071" s="1">
        <v>0.05</v>
      </c>
      <c r="H1071" s="1" t="s">
        <v>62</v>
      </c>
      <c r="I1071" s="1" t="s">
        <v>14</v>
      </c>
      <c r="J1071" s="1" t="s">
        <v>93</v>
      </c>
    </row>
    <row r="1072" spans="1:10" x14ac:dyDescent="0.2">
      <c r="A1072" s="1" t="s">
        <v>1667</v>
      </c>
      <c r="B1072" s="3">
        <v>45630</v>
      </c>
      <c r="C1072" s="1" t="s">
        <v>40</v>
      </c>
      <c r="D1072" s="1" t="s">
        <v>61</v>
      </c>
      <c r="E1072" s="1">
        <v>4</v>
      </c>
      <c r="F1072" s="1">
        <v>455.77</v>
      </c>
      <c r="G1072" s="1">
        <v>0</v>
      </c>
      <c r="H1072" s="1" t="s">
        <v>121</v>
      </c>
      <c r="I1072" s="1" t="s">
        <v>31</v>
      </c>
      <c r="J1072" s="1" t="s">
        <v>32</v>
      </c>
    </row>
    <row r="1073" spans="1:10" x14ac:dyDescent="0.2">
      <c r="A1073" s="1" t="s">
        <v>1668</v>
      </c>
      <c r="B1073" s="3">
        <v>45313</v>
      </c>
      <c r="C1073" s="1" t="s">
        <v>381</v>
      </c>
      <c r="D1073" s="1" t="s">
        <v>213</v>
      </c>
      <c r="E1073" s="1">
        <v>6</v>
      </c>
      <c r="F1073" s="1">
        <v>1084.72</v>
      </c>
      <c r="G1073" s="1">
        <v>0.2</v>
      </c>
      <c r="H1073" s="1" t="s">
        <v>36</v>
      </c>
      <c r="I1073" s="1" t="s">
        <v>31</v>
      </c>
      <c r="J1073" s="1" t="s">
        <v>32</v>
      </c>
    </row>
    <row r="1074" spans="1:10" x14ac:dyDescent="0.2">
      <c r="A1074" s="1" t="s">
        <v>1669</v>
      </c>
      <c r="B1074" s="1" t="s">
        <v>1670</v>
      </c>
      <c r="C1074" s="1" t="s">
        <v>141</v>
      </c>
      <c r="D1074" s="1" t="s">
        <v>12</v>
      </c>
      <c r="E1074" s="1">
        <v>7</v>
      </c>
      <c r="F1074" s="1">
        <v>210.2</v>
      </c>
      <c r="G1074" s="1">
        <v>0.15</v>
      </c>
      <c r="H1074" s="1" t="s">
        <v>13</v>
      </c>
      <c r="I1074" s="1" t="s">
        <v>14</v>
      </c>
      <c r="J1074" s="1" t="s">
        <v>82</v>
      </c>
    </row>
    <row r="1075" spans="1:10" x14ac:dyDescent="0.2">
      <c r="A1075" s="1" t="s">
        <v>1671</v>
      </c>
      <c r="B1075" s="3">
        <v>45665</v>
      </c>
      <c r="C1075" s="1" t="s">
        <v>448</v>
      </c>
      <c r="D1075" s="1" t="s">
        <v>151</v>
      </c>
      <c r="E1075" s="1">
        <v>12</v>
      </c>
      <c r="F1075" s="1">
        <v>838.72</v>
      </c>
      <c r="G1075" s="1">
        <v>0.1</v>
      </c>
      <c r="H1075" s="1" t="s">
        <v>36</v>
      </c>
      <c r="I1075" s="1" t="s">
        <v>47</v>
      </c>
      <c r="J1075" s="1" t="s">
        <v>75</v>
      </c>
    </row>
    <row r="1076" spans="1:10" x14ac:dyDescent="0.2">
      <c r="A1076" s="1" t="s">
        <v>1672</v>
      </c>
      <c r="B1076" s="1" t="s">
        <v>1134</v>
      </c>
      <c r="C1076" s="1" t="s">
        <v>220</v>
      </c>
      <c r="D1076" s="1" t="s">
        <v>297</v>
      </c>
      <c r="E1076" s="1">
        <v>3</v>
      </c>
      <c r="F1076" s="1">
        <v>112.32</v>
      </c>
      <c r="G1076" s="1">
        <v>0.05</v>
      </c>
      <c r="H1076" s="1" t="s">
        <v>36</v>
      </c>
      <c r="I1076" s="1" t="s">
        <v>14</v>
      </c>
      <c r="J1076" s="1" t="s">
        <v>15</v>
      </c>
    </row>
    <row r="1077" spans="1:10" x14ac:dyDescent="0.2">
      <c r="A1077" s="1" t="s">
        <v>1673</v>
      </c>
      <c r="B1077" s="1" t="s">
        <v>439</v>
      </c>
      <c r="C1077" s="1" t="s">
        <v>351</v>
      </c>
      <c r="D1077" s="1" t="s">
        <v>297</v>
      </c>
      <c r="E1077" s="1">
        <v>1</v>
      </c>
      <c r="F1077" s="1">
        <v>112.32</v>
      </c>
      <c r="G1077" s="1">
        <v>0.05</v>
      </c>
      <c r="H1077" s="1" t="s">
        <v>20</v>
      </c>
      <c r="I1077" s="1" t="s">
        <v>14</v>
      </c>
      <c r="J1077" s="1" t="s">
        <v>93</v>
      </c>
    </row>
    <row r="1078" spans="1:10" x14ac:dyDescent="0.2">
      <c r="A1078" s="1" t="s">
        <v>1674</v>
      </c>
      <c r="B1078" s="3">
        <v>45375</v>
      </c>
      <c r="C1078" s="1" t="s">
        <v>355</v>
      </c>
      <c r="D1078" s="1" t="s">
        <v>118</v>
      </c>
      <c r="E1078" s="1">
        <v>5</v>
      </c>
      <c r="F1078" s="1">
        <v>347.15</v>
      </c>
      <c r="G1078" s="1">
        <v>0</v>
      </c>
      <c r="H1078" s="1" t="s">
        <v>36</v>
      </c>
      <c r="I1078" s="1" t="s">
        <v>14</v>
      </c>
      <c r="J1078" s="1" t="s">
        <v>93</v>
      </c>
    </row>
    <row r="1079" spans="1:10" x14ac:dyDescent="0.2">
      <c r="A1079" s="1" t="s">
        <v>1675</v>
      </c>
      <c r="B1079" s="1" t="s">
        <v>1676</v>
      </c>
      <c r="C1079" s="1" t="s">
        <v>1164</v>
      </c>
      <c r="D1079" s="1" t="s">
        <v>85</v>
      </c>
      <c r="E1079" s="1">
        <v>12</v>
      </c>
      <c r="F1079" s="1">
        <v>979.52</v>
      </c>
      <c r="G1079" s="1">
        <v>0.1</v>
      </c>
      <c r="H1079" s="1" t="s">
        <v>115</v>
      </c>
      <c r="I1079" s="1" t="s">
        <v>14</v>
      </c>
      <c r="J1079" s="1" t="s">
        <v>82</v>
      </c>
    </row>
    <row r="1080" spans="1:10" x14ac:dyDescent="0.2">
      <c r="A1080" s="1" t="s">
        <v>1677</v>
      </c>
      <c r="B1080" s="1" t="s">
        <v>346</v>
      </c>
      <c r="C1080" s="1" t="s">
        <v>288</v>
      </c>
      <c r="D1080" s="1" t="s">
        <v>81</v>
      </c>
      <c r="E1080" s="1">
        <v>11</v>
      </c>
      <c r="F1080" s="1">
        <v>849.05</v>
      </c>
      <c r="G1080" s="1">
        <v>0</v>
      </c>
      <c r="H1080" s="1" t="s">
        <v>121</v>
      </c>
      <c r="I1080" s="1" t="s">
        <v>21</v>
      </c>
      <c r="J1080" s="1" t="s">
        <v>22</v>
      </c>
    </row>
    <row r="1081" spans="1:10" x14ac:dyDescent="0.2">
      <c r="A1081" s="1" t="s">
        <v>1678</v>
      </c>
      <c r="B1081" s="3">
        <v>45696</v>
      </c>
      <c r="C1081" s="1" t="s">
        <v>1164</v>
      </c>
      <c r="D1081" s="1" t="s">
        <v>417</v>
      </c>
      <c r="E1081" s="1">
        <v>11</v>
      </c>
      <c r="F1081" s="1">
        <v>1240.1099999999999</v>
      </c>
      <c r="G1081" s="1">
        <v>0.1</v>
      </c>
      <c r="H1081" s="1" t="s">
        <v>13</v>
      </c>
      <c r="I1081" s="1" t="s">
        <v>14</v>
      </c>
      <c r="J1081" s="1" t="s">
        <v>93</v>
      </c>
    </row>
    <row r="1082" spans="1:10" x14ac:dyDescent="0.2">
      <c r="A1082" s="1" t="s">
        <v>1679</v>
      </c>
      <c r="B1082" s="3">
        <v>45588</v>
      </c>
      <c r="C1082" s="1" t="s">
        <v>570</v>
      </c>
      <c r="D1082" s="1" t="s">
        <v>216</v>
      </c>
      <c r="E1082" s="1">
        <v>6</v>
      </c>
      <c r="F1082" s="1">
        <v>1169.26</v>
      </c>
      <c r="G1082" s="1">
        <v>0</v>
      </c>
      <c r="H1082" s="1" t="s">
        <v>36</v>
      </c>
      <c r="I1082" s="1" t="s">
        <v>21</v>
      </c>
      <c r="J1082" s="1" t="s">
        <v>22</v>
      </c>
    </row>
    <row r="1083" spans="1:10" x14ac:dyDescent="0.2">
      <c r="A1083" s="1" t="s">
        <v>1680</v>
      </c>
      <c r="B1083" s="3">
        <v>45738</v>
      </c>
      <c r="C1083" s="1" t="s">
        <v>110</v>
      </c>
      <c r="D1083" s="1" t="s">
        <v>104</v>
      </c>
      <c r="E1083" s="1">
        <v>10</v>
      </c>
      <c r="F1083" s="1">
        <v>1363.68</v>
      </c>
      <c r="G1083" s="1">
        <v>0</v>
      </c>
      <c r="H1083" s="1" t="s">
        <v>20</v>
      </c>
      <c r="I1083" s="1" t="s">
        <v>21</v>
      </c>
      <c r="J1083" s="1" t="s">
        <v>170</v>
      </c>
    </row>
    <row r="1084" spans="1:10" x14ac:dyDescent="0.2">
      <c r="A1084" s="1" t="s">
        <v>1681</v>
      </c>
      <c r="B1084" s="3">
        <v>45676</v>
      </c>
      <c r="C1084" s="1" t="s">
        <v>616</v>
      </c>
      <c r="D1084" s="1" t="s">
        <v>158</v>
      </c>
      <c r="E1084" s="1">
        <v>2</v>
      </c>
      <c r="F1084" s="1">
        <v>1490.92</v>
      </c>
      <c r="G1084" s="1">
        <v>0</v>
      </c>
      <c r="H1084" s="1" t="s">
        <v>36</v>
      </c>
      <c r="I1084" s="1" t="s">
        <v>14</v>
      </c>
      <c r="J1084" s="1" t="s">
        <v>93</v>
      </c>
    </row>
    <row r="1085" spans="1:10" x14ac:dyDescent="0.2">
      <c r="A1085" s="1" t="s">
        <v>1221</v>
      </c>
      <c r="B1085" s="1" t="s">
        <v>1222</v>
      </c>
      <c r="C1085" s="1" t="s">
        <v>317</v>
      </c>
      <c r="D1085" s="1" t="s">
        <v>26</v>
      </c>
      <c r="E1085" s="1">
        <v>7</v>
      </c>
      <c r="F1085" s="1">
        <v>725.92</v>
      </c>
      <c r="G1085" s="1">
        <v>0</v>
      </c>
      <c r="H1085" s="1" t="s">
        <v>115</v>
      </c>
      <c r="I1085" s="1" t="s">
        <v>31</v>
      </c>
      <c r="J1085" s="1" t="s">
        <v>43</v>
      </c>
    </row>
    <row r="1086" spans="1:10" x14ac:dyDescent="0.2">
      <c r="A1086" s="1" t="s">
        <v>1682</v>
      </c>
      <c r="B1086" s="3">
        <v>45376</v>
      </c>
      <c r="C1086" s="1" t="s">
        <v>227</v>
      </c>
      <c r="D1086" s="1" t="s">
        <v>174</v>
      </c>
      <c r="E1086" s="1">
        <v>12</v>
      </c>
      <c r="F1086" s="1">
        <v>143.57</v>
      </c>
      <c r="G1086" s="1">
        <v>0</v>
      </c>
      <c r="H1086" s="1" t="s">
        <v>27</v>
      </c>
      <c r="I1086" s="1" t="s">
        <v>42</v>
      </c>
      <c r="J1086" s="1" t="s">
        <v>43</v>
      </c>
    </row>
    <row r="1087" spans="1:10" x14ac:dyDescent="0.2">
      <c r="A1087" s="1" t="s">
        <v>1683</v>
      </c>
      <c r="B1087" s="3">
        <v>45772</v>
      </c>
      <c r="C1087" s="1" t="s">
        <v>87</v>
      </c>
      <c r="D1087" s="1" t="s">
        <v>30</v>
      </c>
      <c r="E1087" s="1">
        <v>1</v>
      </c>
      <c r="F1087" s="1">
        <v>798.12</v>
      </c>
      <c r="G1087" s="1">
        <v>0.2</v>
      </c>
      <c r="H1087" s="1" t="s">
        <v>20</v>
      </c>
      <c r="I1087" s="1" t="s">
        <v>31</v>
      </c>
      <c r="J1087" s="1" t="s">
        <v>52</v>
      </c>
    </row>
    <row r="1088" spans="1:10" x14ac:dyDescent="0.2">
      <c r="A1088" s="1" t="s">
        <v>1684</v>
      </c>
      <c r="B1088" s="3">
        <v>45596</v>
      </c>
      <c r="C1088" s="1" t="s">
        <v>64</v>
      </c>
      <c r="D1088" s="1" t="s">
        <v>78</v>
      </c>
      <c r="E1088" s="1">
        <v>8</v>
      </c>
      <c r="F1088" s="1">
        <v>782.41</v>
      </c>
      <c r="G1088" s="1">
        <v>0.2</v>
      </c>
      <c r="H1088" s="1" t="s">
        <v>27</v>
      </c>
      <c r="I1088" s="1" t="s">
        <v>31</v>
      </c>
      <c r="J1088" s="1" t="s">
        <v>32</v>
      </c>
    </row>
    <row r="1089" spans="1:10" x14ac:dyDescent="0.2">
      <c r="A1089" s="1" t="s">
        <v>1685</v>
      </c>
      <c r="B1089" s="3">
        <v>45614</v>
      </c>
      <c r="C1089" s="1" t="s">
        <v>616</v>
      </c>
      <c r="D1089" s="1" t="s">
        <v>114</v>
      </c>
      <c r="E1089" s="1">
        <v>12</v>
      </c>
      <c r="F1089" s="1">
        <v>906.25</v>
      </c>
      <c r="G1089" s="1">
        <v>0</v>
      </c>
      <c r="H1089" s="1" t="s">
        <v>62</v>
      </c>
      <c r="I1089" s="1" t="s">
        <v>300</v>
      </c>
      <c r="J1089" s="1" t="s">
        <v>93</v>
      </c>
    </row>
    <row r="1090" spans="1:10" x14ac:dyDescent="0.2">
      <c r="A1090" s="1" t="s">
        <v>1686</v>
      </c>
      <c r="B1090" s="1" t="s">
        <v>797</v>
      </c>
      <c r="C1090" s="1" t="s">
        <v>546</v>
      </c>
      <c r="D1090" s="1" t="s">
        <v>61</v>
      </c>
      <c r="E1090" s="1">
        <v>1</v>
      </c>
      <c r="F1090" s="1">
        <v>455.77</v>
      </c>
      <c r="G1090" s="1">
        <v>0.15</v>
      </c>
      <c r="H1090" s="1" t="s">
        <v>27</v>
      </c>
      <c r="I1090" s="1" t="s">
        <v>21</v>
      </c>
      <c r="J1090" s="1" t="s">
        <v>97</v>
      </c>
    </row>
    <row r="1091" spans="1:10" x14ac:dyDescent="0.2">
      <c r="A1091" s="1" t="s">
        <v>1687</v>
      </c>
      <c r="B1091" s="1" t="s">
        <v>222</v>
      </c>
      <c r="C1091" s="1" t="s">
        <v>68</v>
      </c>
      <c r="D1091" s="1" t="s">
        <v>329</v>
      </c>
      <c r="E1091" s="1">
        <v>11</v>
      </c>
      <c r="F1091" s="1">
        <v>1334.92</v>
      </c>
      <c r="G1091" s="1">
        <v>0.15</v>
      </c>
      <c r="H1091" s="1" t="s">
        <v>36</v>
      </c>
      <c r="I1091" s="1" t="s">
        <v>47</v>
      </c>
      <c r="J1091" s="1" t="s">
        <v>58</v>
      </c>
    </row>
    <row r="1092" spans="1:10" x14ac:dyDescent="0.2">
      <c r="A1092" s="1" t="s">
        <v>1688</v>
      </c>
      <c r="B1092" s="1" t="s">
        <v>1689</v>
      </c>
      <c r="C1092" s="1" t="s">
        <v>362</v>
      </c>
      <c r="D1092" s="1" t="s">
        <v>158</v>
      </c>
      <c r="E1092" s="1">
        <v>2</v>
      </c>
      <c r="F1092" s="1">
        <v>1490.92</v>
      </c>
      <c r="G1092" s="1">
        <v>0.15</v>
      </c>
      <c r="H1092" s="1" t="s">
        <v>20</v>
      </c>
      <c r="I1092" s="1" t="s">
        <v>21</v>
      </c>
      <c r="J1092" s="1" t="s">
        <v>170</v>
      </c>
    </row>
    <row r="1093" spans="1:10" x14ac:dyDescent="0.2">
      <c r="A1093" s="1" t="s">
        <v>1690</v>
      </c>
      <c r="B1093" s="3">
        <v>45543</v>
      </c>
      <c r="C1093" s="1" t="s">
        <v>1691</v>
      </c>
      <c r="D1093" s="1" t="s">
        <v>41</v>
      </c>
      <c r="E1093" s="1">
        <v>5</v>
      </c>
      <c r="F1093" s="1">
        <v>944.31</v>
      </c>
      <c r="G1093" s="1">
        <v>0</v>
      </c>
      <c r="H1093" s="1" t="s">
        <v>121</v>
      </c>
      <c r="I1093" s="1" t="s">
        <v>31</v>
      </c>
      <c r="J1093" s="1" t="s">
        <v>32</v>
      </c>
    </row>
    <row r="1094" spans="1:10" x14ac:dyDescent="0.2">
      <c r="A1094" s="1" t="s">
        <v>1692</v>
      </c>
      <c r="B1094" s="1" t="s">
        <v>1693</v>
      </c>
      <c r="C1094" s="1" t="s">
        <v>530</v>
      </c>
      <c r="D1094" s="1" t="s">
        <v>124</v>
      </c>
      <c r="E1094" s="1">
        <v>7</v>
      </c>
      <c r="F1094" s="1">
        <v>774.08</v>
      </c>
      <c r="G1094" s="1">
        <v>0</v>
      </c>
      <c r="H1094" s="1" t="s">
        <v>27</v>
      </c>
      <c r="I1094" s="1" t="s">
        <v>21</v>
      </c>
      <c r="J1094" s="1" t="s">
        <v>97</v>
      </c>
    </row>
    <row r="1095" spans="1:10" x14ac:dyDescent="0.2">
      <c r="A1095" s="1" t="s">
        <v>1694</v>
      </c>
      <c r="B1095" s="1" t="s">
        <v>1421</v>
      </c>
      <c r="C1095" s="1" t="s">
        <v>353</v>
      </c>
      <c r="D1095" s="1" t="s">
        <v>413</v>
      </c>
      <c r="E1095" s="1">
        <v>1</v>
      </c>
      <c r="F1095" s="1">
        <v>689.97</v>
      </c>
      <c r="G1095" s="1">
        <v>0</v>
      </c>
      <c r="H1095" s="1" t="s">
        <v>13</v>
      </c>
      <c r="I1095" s="1" t="s">
        <v>483</v>
      </c>
      <c r="J1095" s="1" t="s">
        <v>97</v>
      </c>
    </row>
    <row r="1096" spans="1:10" x14ac:dyDescent="0.2">
      <c r="A1096" s="1" t="s">
        <v>1695</v>
      </c>
      <c r="B1096" s="1" t="s">
        <v>1696</v>
      </c>
      <c r="C1096" s="1" t="s">
        <v>570</v>
      </c>
      <c r="D1096" s="1" t="s">
        <v>158</v>
      </c>
      <c r="E1096" s="1">
        <v>7</v>
      </c>
      <c r="F1096" s="1">
        <v>1490.92</v>
      </c>
      <c r="G1096" s="1">
        <v>0.05</v>
      </c>
      <c r="H1096" s="1" t="s">
        <v>27</v>
      </c>
      <c r="I1096" s="1" t="s">
        <v>21</v>
      </c>
      <c r="J1096" s="1" t="s">
        <v>22</v>
      </c>
    </row>
    <row r="1097" spans="1:10" x14ac:dyDescent="0.2">
      <c r="A1097" s="1" t="s">
        <v>1697</v>
      </c>
      <c r="B1097" s="3">
        <v>45346</v>
      </c>
      <c r="C1097" s="1" t="s">
        <v>141</v>
      </c>
      <c r="D1097" s="1" t="s">
        <v>365</v>
      </c>
      <c r="E1097" s="1">
        <v>11</v>
      </c>
      <c r="F1097" s="1">
        <v>1101.54</v>
      </c>
      <c r="G1097" s="1">
        <v>0.1</v>
      </c>
      <c r="H1097" s="1" t="s">
        <v>13</v>
      </c>
      <c r="I1097" s="1" t="s">
        <v>14</v>
      </c>
      <c r="J1097" s="1" t="s">
        <v>93</v>
      </c>
    </row>
    <row r="1098" spans="1:10" x14ac:dyDescent="0.2">
      <c r="A1098" s="1" t="s">
        <v>1698</v>
      </c>
      <c r="B1098" s="3">
        <v>45626</v>
      </c>
      <c r="C1098" s="1" t="s">
        <v>392</v>
      </c>
      <c r="D1098" s="1" t="s">
        <v>69</v>
      </c>
      <c r="E1098" s="1">
        <v>7</v>
      </c>
      <c r="F1098" s="1">
        <v>1013.15</v>
      </c>
      <c r="G1098" s="1">
        <v>0.2</v>
      </c>
      <c r="H1098" s="1" t="s">
        <v>20</v>
      </c>
      <c r="I1098" s="1" t="s">
        <v>47</v>
      </c>
      <c r="J1098" s="1" t="s">
        <v>58</v>
      </c>
    </row>
    <row r="1099" spans="1:10" x14ac:dyDescent="0.2">
      <c r="A1099" s="1" t="s">
        <v>1699</v>
      </c>
      <c r="B1099" s="3">
        <v>45764</v>
      </c>
      <c r="C1099" s="1" t="s">
        <v>103</v>
      </c>
      <c r="D1099" s="1" t="s">
        <v>92</v>
      </c>
      <c r="E1099" s="1">
        <v>9</v>
      </c>
      <c r="F1099" s="1">
        <v>769.69</v>
      </c>
      <c r="G1099" s="1">
        <v>0.15</v>
      </c>
      <c r="H1099" s="1" t="s">
        <v>13</v>
      </c>
      <c r="I1099" s="1" t="s">
        <v>21</v>
      </c>
      <c r="J1099" s="1" t="s">
        <v>170</v>
      </c>
    </row>
    <row r="1100" spans="1:10" x14ac:dyDescent="0.2">
      <c r="A1100" s="1" t="s">
        <v>1700</v>
      </c>
      <c r="B1100" s="1" t="s">
        <v>180</v>
      </c>
      <c r="C1100" s="1" t="s">
        <v>147</v>
      </c>
      <c r="D1100" s="1" t="s">
        <v>35</v>
      </c>
      <c r="E1100" s="1">
        <v>2</v>
      </c>
      <c r="F1100" s="1">
        <v>709.62</v>
      </c>
      <c r="G1100" s="1">
        <v>0</v>
      </c>
      <c r="H1100" s="1" t="s">
        <v>36</v>
      </c>
      <c r="I1100" s="1" t="s">
        <v>31</v>
      </c>
      <c r="J1100" s="1" t="s">
        <v>32</v>
      </c>
    </row>
    <row r="1101" spans="1:10" x14ac:dyDescent="0.2">
      <c r="A1101" s="1" t="s">
        <v>1701</v>
      </c>
      <c r="B1101" s="1" t="s">
        <v>636</v>
      </c>
      <c r="C1101" s="1" t="s">
        <v>359</v>
      </c>
      <c r="D1101" s="1" t="s">
        <v>144</v>
      </c>
      <c r="E1101" s="1">
        <v>11</v>
      </c>
      <c r="F1101" s="1">
        <v>1029.82</v>
      </c>
      <c r="G1101" s="1">
        <v>0.2</v>
      </c>
      <c r="H1101" s="1" t="s">
        <v>121</v>
      </c>
      <c r="I1101" s="1" t="s">
        <v>31</v>
      </c>
      <c r="J1101" s="1" t="s">
        <v>52</v>
      </c>
    </row>
    <row r="1102" spans="1:10" x14ac:dyDescent="0.2">
      <c r="A1102" s="1" t="s">
        <v>1702</v>
      </c>
      <c r="B1102" s="1" t="s">
        <v>1703</v>
      </c>
      <c r="C1102" s="1" t="s">
        <v>392</v>
      </c>
      <c r="D1102" s="1" t="s">
        <v>297</v>
      </c>
      <c r="E1102" s="1">
        <v>12</v>
      </c>
      <c r="F1102" s="1">
        <v>112.32</v>
      </c>
      <c r="G1102" s="1">
        <v>0.15</v>
      </c>
      <c r="H1102" s="1" t="s">
        <v>115</v>
      </c>
      <c r="I1102" s="1" t="s">
        <v>47</v>
      </c>
      <c r="J1102" s="1" t="s">
        <v>75</v>
      </c>
    </row>
    <row r="1103" spans="1:10" x14ac:dyDescent="0.2">
      <c r="A1103" s="1" t="s">
        <v>1704</v>
      </c>
      <c r="B1103" s="3">
        <v>45614</v>
      </c>
      <c r="C1103" s="1" t="s">
        <v>252</v>
      </c>
      <c r="D1103" s="1" t="s">
        <v>12</v>
      </c>
      <c r="E1103" s="1">
        <v>8</v>
      </c>
      <c r="F1103" s="1">
        <v>210.2</v>
      </c>
      <c r="G1103" s="1">
        <v>0</v>
      </c>
      <c r="H1103" s="1" t="s">
        <v>121</v>
      </c>
      <c r="I1103" s="1" t="s">
        <v>14</v>
      </c>
      <c r="J1103" s="1" t="s">
        <v>93</v>
      </c>
    </row>
    <row r="1104" spans="1:10" x14ac:dyDescent="0.2">
      <c r="A1104" s="1" t="s">
        <v>1705</v>
      </c>
      <c r="B1104" s="1" t="s">
        <v>1706</v>
      </c>
      <c r="C1104" s="1" t="s">
        <v>303</v>
      </c>
      <c r="D1104" s="1" t="s">
        <v>127</v>
      </c>
      <c r="E1104" s="1">
        <v>12</v>
      </c>
      <c r="F1104" s="1">
        <v>418.2</v>
      </c>
      <c r="G1104" s="1">
        <v>0.05</v>
      </c>
      <c r="H1104" s="1" t="s">
        <v>27</v>
      </c>
      <c r="I1104" s="1" t="s">
        <v>14</v>
      </c>
      <c r="J1104" s="1" t="s">
        <v>15</v>
      </c>
    </row>
    <row r="1105" spans="1:10" x14ac:dyDescent="0.2">
      <c r="A1105" s="1" t="s">
        <v>1707</v>
      </c>
      <c r="B1105" s="1" t="s">
        <v>1708</v>
      </c>
      <c r="C1105" s="1" t="s">
        <v>644</v>
      </c>
      <c r="D1105" s="1" t="s">
        <v>417</v>
      </c>
      <c r="E1105" s="1">
        <v>7</v>
      </c>
      <c r="F1105" s="1">
        <v>1240.1099999999999</v>
      </c>
      <c r="G1105" s="1">
        <v>0.2</v>
      </c>
      <c r="H1105" s="1" t="s">
        <v>13</v>
      </c>
      <c r="I1105" s="1" t="s">
        <v>14</v>
      </c>
      <c r="J1105" s="1" t="s">
        <v>15</v>
      </c>
    </row>
    <row r="1106" spans="1:10" x14ac:dyDescent="0.2">
      <c r="A1106" s="1" t="s">
        <v>1709</v>
      </c>
      <c r="B1106" s="1" t="s">
        <v>1710</v>
      </c>
      <c r="C1106" s="1" t="s">
        <v>467</v>
      </c>
      <c r="D1106" s="1" t="s">
        <v>114</v>
      </c>
      <c r="E1106" s="1">
        <v>7</v>
      </c>
      <c r="F1106" s="1">
        <v>906.25</v>
      </c>
      <c r="G1106" s="1">
        <v>0</v>
      </c>
      <c r="H1106" s="1" t="s">
        <v>62</v>
      </c>
      <c r="I1106" s="1" t="s">
        <v>47</v>
      </c>
      <c r="J1106" s="1" t="s">
        <v>75</v>
      </c>
    </row>
    <row r="1107" spans="1:10" x14ac:dyDescent="0.2">
      <c r="A1107" s="1" t="s">
        <v>1711</v>
      </c>
      <c r="B1107" s="1" t="s">
        <v>1081</v>
      </c>
      <c r="C1107" s="1" t="s">
        <v>191</v>
      </c>
      <c r="D1107" s="1" t="s">
        <v>136</v>
      </c>
      <c r="E1107" s="1">
        <v>4</v>
      </c>
      <c r="F1107" s="1">
        <v>1700.53</v>
      </c>
      <c r="G1107" s="1">
        <v>0.1</v>
      </c>
      <c r="H1107" s="1" t="s">
        <v>115</v>
      </c>
      <c r="I1107" s="1" t="s">
        <v>47</v>
      </c>
      <c r="J1107" s="1" t="s">
        <v>58</v>
      </c>
    </row>
    <row r="1108" spans="1:10" x14ac:dyDescent="0.2">
      <c r="A1108" s="1" t="s">
        <v>1712</v>
      </c>
      <c r="B1108" s="3">
        <v>45647</v>
      </c>
      <c r="C1108" s="1" t="s">
        <v>404</v>
      </c>
      <c r="D1108" s="1" t="s">
        <v>297</v>
      </c>
      <c r="E1108" s="1">
        <v>3</v>
      </c>
      <c r="F1108" s="1">
        <v>112.32</v>
      </c>
      <c r="G1108" s="1">
        <v>0.1</v>
      </c>
      <c r="H1108" s="1" t="s">
        <v>13</v>
      </c>
      <c r="I1108" s="1" t="s">
        <v>21</v>
      </c>
      <c r="J1108" s="1" t="s">
        <v>170</v>
      </c>
    </row>
    <row r="1109" spans="1:10" x14ac:dyDescent="0.2">
      <c r="A1109" s="1" t="s">
        <v>1713</v>
      </c>
      <c r="B1109" s="3">
        <v>45483</v>
      </c>
      <c r="C1109" s="1" t="s">
        <v>347</v>
      </c>
      <c r="D1109" s="1" t="s">
        <v>144</v>
      </c>
      <c r="E1109" s="1">
        <v>6</v>
      </c>
      <c r="F1109" s="1">
        <v>1029.82</v>
      </c>
      <c r="G1109" s="1">
        <v>0.2</v>
      </c>
      <c r="H1109" s="1" t="s">
        <v>115</v>
      </c>
      <c r="I1109" s="1" t="s">
        <v>47</v>
      </c>
      <c r="J1109" s="1" t="s">
        <v>48</v>
      </c>
    </row>
    <row r="1110" spans="1:10" x14ac:dyDescent="0.2">
      <c r="A1110" s="1" t="s">
        <v>1714</v>
      </c>
      <c r="B1110" s="3">
        <v>45507</v>
      </c>
      <c r="C1110" s="1" t="s">
        <v>296</v>
      </c>
      <c r="D1110" s="1" t="s">
        <v>155</v>
      </c>
      <c r="E1110" s="1">
        <v>11</v>
      </c>
      <c r="F1110" s="1">
        <v>1165.56</v>
      </c>
      <c r="G1110" s="1">
        <v>0.05</v>
      </c>
      <c r="H1110" s="1" t="s">
        <v>121</v>
      </c>
      <c r="I1110" s="1" t="s">
        <v>47</v>
      </c>
      <c r="J1110" s="1" t="s">
        <v>58</v>
      </c>
    </row>
    <row r="1111" spans="1:10" x14ac:dyDescent="0.2">
      <c r="A1111" s="1" t="s">
        <v>1715</v>
      </c>
      <c r="B1111" s="3">
        <v>45706</v>
      </c>
      <c r="C1111" s="1" t="s">
        <v>530</v>
      </c>
      <c r="D1111" s="1" t="s">
        <v>26</v>
      </c>
      <c r="E1111" s="1">
        <v>8</v>
      </c>
      <c r="F1111" s="1">
        <v>725.92</v>
      </c>
      <c r="G1111" s="1">
        <v>0.1</v>
      </c>
      <c r="H1111" s="1" t="s">
        <v>62</v>
      </c>
      <c r="I1111" s="1" t="s">
        <v>21</v>
      </c>
      <c r="J1111" s="1" t="s">
        <v>97</v>
      </c>
    </row>
    <row r="1112" spans="1:10" x14ac:dyDescent="0.2">
      <c r="A1112" s="1" t="s">
        <v>1716</v>
      </c>
      <c r="B1112" s="1" t="s">
        <v>1717</v>
      </c>
      <c r="C1112" s="1" t="s">
        <v>342</v>
      </c>
      <c r="D1112" s="1" t="s">
        <v>81</v>
      </c>
      <c r="E1112" s="1">
        <v>4</v>
      </c>
      <c r="F1112" s="1">
        <v>849.05</v>
      </c>
      <c r="G1112" s="1">
        <v>0</v>
      </c>
      <c r="H1112" s="1" t="s">
        <v>27</v>
      </c>
      <c r="I1112" s="1" t="s">
        <v>21</v>
      </c>
      <c r="J1112" s="1" t="s">
        <v>97</v>
      </c>
    </row>
    <row r="1113" spans="1:10" x14ac:dyDescent="0.2">
      <c r="A1113" s="1" t="s">
        <v>1718</v>
      </c>
      <c r="B1113" s="1" t="s">
        <v>1719</v>
      </c>
      <c r="C1113" s="1" t="s">
        <v>846</v>
      </c>
      <c r="D1113" s="1" t="s">
        <v>136</v>
      </c>
      <c r="E1113" s="1">
        <v>2</v>
      </c>
      <c r="F1113" s="1">
        <v>1700.53</v>
      </c>
      <c r="G1113" s="1">
        <v>0</v>
      </c>
      <c r="H1113" s="1" t="s">
        <v>115</v>
      </c>
      <c r="I1113" s="1" t="s">
        <v>14</v>
      </c>
      <c r="J1113" s="1" t="s">
        <v>15</v>
      </c>
    </row>
    <row r="1114" spans="1:10" x14ac:dyDescent="0.2">
      <c r="A1114" s="1" t="s">
        <v>1720</v>
      </c>
      <c r="B1114" s="3">
        <v>45655</v>
      </c>
      <c r="C1114" s="1" t="s">
        <v>54</v>
      </c>
      <c r="D1114" s="1" t="s">
        <v>537</v>
      </c>
      <c r="E1114" s="1">
        <v>10</v>
      </c>
      <c r="F1114" s="1">
        <v>940.73</v>
      </c>
      <c r="G1114" s="1">
        <v>0</v>
      </c>
      <c r="H1114" s="1" t="s">
        <v>121</v>
      </c>
      <c r="I1114" s="1" t="s">
        <v>21</v>
      </c>
      <c r="J1114" s="1" t="s">
        <v>170</v>
      </c>
    </row>
    <row r="1115" spans="1:10" x14ac:dyDescent="0.2">
      <c r="A1115" s="1" t="s">
        <v>1721</v>
      </c>
      <c r="B1115" s="3">
        <v>45560</v>
      </c>
      <c r="C1115" s="1" t="s">
        <v>416</v>
      </c>
      <c r="D1115" s="1" t="s">
        <v>199</v>
      </c>
      <c r="E1115" s="1">
        <v>11</v>
      </c>
      <c r="F1115" s="1">
        <v>528.79999999999995</v>
      </c>
      <c r="G1115" s="1">
        <v>0.15</v>
      </c>
      <c r="H1115" s="1" t="s">
        <v>13</v>
      </c>
      <c r="I1115" s="1" t="s">
        <v>47</v>
      </c>
      <c r="J1115" s="1" t="s">
        <v>48</v>
      </c>
    </row>
    <row r="1116" spans="1:10" x14ac:dyDescent="0.2">
      <c r="A1116" s="1" t="s">
        <v>1722</v>
      </c>
      <c r="B1116" s="3">
        <v>45679</v>
      </c>
      <c r="C1116" s="1" t="s">
        <v>975</v>
      </c>
      <c r="D1116" s="1" t="s">
        <v>41</v>
      </c>
      <c r="E1116" s="1">
        <v>1</v>
      </c>
      <c r="F1116" s="1">
        <v>944.31</v>
      </c>
      <c r="G1116" s="1">
        <v>0</v>
      </c>
      <c r="H1116" s="1" t="s">
        <v>36</v>
      </c>
      <c r="I1116" s="1" t="s">
        <v>21</v>
      </c>
      <c r="J1116" s="1" t="s">
        <v>22</v>
      </c>
    </row>
    <row r="1117" spans="1:10" x14ac:dyDescent="0.2">
      <c r="A1117" s="1" t="s">
        <v>1723</v>
      </c>
      <c r="B1117" s="3">
        <v>45782</v>
      </c>
      <c r="C1117" s="1" t="s">
        <v>371</v>
      </c>
      <c r="D1117" s="1" t="s">
        <v>96</v>
      </c>
      <c r="E1117" s="1">
        <v>1</v>
      </c>
      <c r="F1117" s="1">
        <v>425.58</v>
      </c>
      <c r="G1117" s="1">
        <v>0.1</v>
      </c>
      <c r="H1117" s="1" t="s">
        <v>62</v>
      </c>
      <c r="I1117" s="1" t="s">
        <v>42</v>
      </c>
      <c r="J1117" s="1" t="s">
        <v>43</v>
      </c>
    </row>
    <row r="1118" spans="1:10" x14ac:dyDescent="0.2">
      <c r="A1118" s="1" t="s">
        <v>1724</v>
      </c>
      <c r="B1118" s="1" t="s">
        <v>1725</v>
      </c>
      <c r="C1118" s="1" t="s">
        <v>519</v>
      </c>
      <c r="D1118" s="1" t="s">
        <v>329</v>
      </c>
      <c r="E1118" s="1">
        <v>2</v>
      </c>
      <c r="F1118" s="1">
        <v>1334.92</v>
      </c>
      <c r="G1118" s="1">
        <v>0.05</v>
      </c>
      <c r="H1118" s="1" t="s">
        <v>27</v>
      </c>
      <c r="I1118" s="1" t="s">
        <v>14</v>
      </c>
      <c r="J1118" s="1" t="s">
        <v>93</v>
      </c>
    </row>
    <row r="1119" spans="1:10" x14ac:dyDescent="0.2">
      <c r="A1119" s="1" t="s">
        <v>1726</v>
      </c>
      <c r="B1119" s="3">
        <v>45825</v>
      </c>
      <c r="C1119" s="1" t="s">
        <v>467</v>
      </c>
      <c r="D1119" s="1" t="s">
        <v>114</v>
      </c>
      <c r="E1119" s="1">
        <v>10</v>
      </c>
      <c r="F1119" s="1">
        <v>906.25</v>
      </c>
      <c r="G1119" s="1">
        <v>0</v>
      </c>
      <c r="H1119" s="1" t="s">
        <v>115</v>
      </c>
      <c r="I1119" s="1" t="s">
        <v>449</v>
      </c>
      <c r="J1119" s="1" t="s">
        <v>48</v>
      </c>
    </row>
    <row r="1120" spans="1:10" x14ac:dyDescent="0.2">
      <c r="A1120" s="1" t="s">
        <v>1727</v>
      </c>
      <c r="B1120" s="3">
        <v>45567</v>
      </c>
      <c r="C1120" s="1" t="s">
        <v>359</v>
      </c>
      <c r="D1120" s="1" t="s">
        <v>108</v>
      </c>
      <c r="E1120" s="1">
        <v>3</v>
      </c>
      <c r="F1120" s="1">
        <v>1348.08</v>
      </c>
      <c r="G1120" s="1">
        <v>0</v>
      </c>
      <c r="H1120" s="1" t="s">
        <v>121</v>
      </c>
      <c r="I1120" s="1" t="s">
        <v>31</v>
      </c>
      <c r="J1120" s="1" t="s">
        <v>43</v>
      </c>
    </row>
    <row r="1121" spans="1:10" x14ac:dyDescent="0.2">
      <c r="A1121" s="1" t="s">
        <v>1728</v>
      </c>
      <c r="B1121" s="3">
        <v>45516</v>
      </c>
      <c r="C1121" s="1" t="s">
        <v>138</v>
      </c>
      <c r="D1121" s="1" t="s">
        <v>231</v>
      </c>
      <c r="E1121" s="1">
        <v>1</v>
      </c>
      <c r="F1121" s="1">
        <v>49.68</v>
      </c>
      <c r="G1121" s="1">
        <v>0</v>
      </c>
      <c r="H1121" s="1" t="s">
        <v>115</v>
      </c>
      <c r="I1121" s="1" t="s">
        <v>21</v>
      </c>
      <c r="J1121" s="1" t="s">
        <v>22</v>
      </c>
    </row>
    <row r="1122" spans="1:10" x14ac:dyDescent="0.2">
      <c r="A1122" s="1" t="s">
        <v>1729</v>
      </c>
      <c r="B1122" s="3">
        <v>45632</v>
      </c>
      <c r="C1122" s="1" t="s">
        <v>147</v>
      </c>
      <c r="D1122" s="1" t="s">
        <v>136</v>
      </c>
      <c r="E1122" s="1">
        <v>6</v>
      </c>
      <c r="F1122" s="1">
        <v>1700.53</v>
      </c>
      <c r="G1122" s="1">
        <v>0.1</v>
      </c>
      <c r="H1122" s="1" t="s">
        <v>121</v>
      </c>
      <c r="I1122" s="1" t="s">
        <v>31</v>
      </c>
      <c r="J1122" s="1" t="s">
        <v>32</v>
      </c>
    </row>
    <row r="1123" spans="1:10" x14ac:dyDescent="0.2">
      <c r="A1123" s="1" t="s">
        <v>1730</v>
      </c>
      <c r="B1123" s="1" t="s">
        <v>1731</v>
      </c>
      <c r="C1123" s="1" t="s">
        <v>458</v>
      </c>
      <c r="D1123" s="1" t="s">
        <v>46</v>
      </c>
      <c r="E1123" s="1">
        <v>1</v>
      </c>
      <c r="F1123" s="1">
        <v>1262.55</v>
      </c>
      <c r="G1123" s="1">
        <v>0.05</v>
      </c>
      <c r="H1123" s="1" t="s">
        <v>62</v>
      </c>
      <c r="I1123" s="1" t="s">
        <v>31</v>
      </c>
      <c r="J1123" s="1" t="s">
        <v>32</v>
      </c>
    </row>
    <row r="1124" spans="1:10" x14ac:dyDescent="0.2">
      <c r="A1124" s="1" t="s">
        <v>1732</v>
      </c>
      <c r="B1124" s="3">
        <v>45802</v>
      </c>
      <c r="C1124" s="1" t="s">
        <v>252</v>
      </c>
      <c r="D1124" s="1" t="s">
        <v>73</v>
      </c>
      <c r="E1124" s="1">
        <v>12</v>
      </c>
      <c r="F1124" s="1">
        <v>954.16</v>
      </c>
      <c r="G1124" s="1">
        <v>0.05</v>
      </c>
      <c r="H1124" s="1" t="s">
        <v>62</v>
      </c>
      <c r="I1124" s="1" t="s">
        <v>14</v>
      </c>
      <c r="J1124" s="1" t="s">
        <v>93</v>
      </c>
    </row>
    <row r="1125" spans="1:10" x14ac:dyDescent="0.2">
      <c r="A1125" s="1" t="s">
        <v>1733</v>
      </c>
      <c r="B1125" s="3">
        <v>45486</v>
      </c>
      <c r="C1125" s="1" t="s">
        <v>210</v>
      </c>
      <c r="D1125" s="1" t="s">
        <v>51</v>
      </c>
      <c r="E1125" s="1">
        <v>4</v>
      </c>
      <c r="F1125" s="1">
        <v>1019.72</v>
      </c>
      <c r="G1125" s="1">
        <v>0.1</v>
      </c>
      <c r="H1125" s="1" t="s">
        <v>36</v>
      </c>
      <c r="I1125" s="1" t="s">
        <v>31</v>
      </c>
      <c r="J1125" s="1" t="s">
        <v>43</v>
      </c>
    </row>
    <row r="1126" spans="1:10" x14ac:dyDescent="0.2">
      <c r="A1126" s="1" t="s">
        <v>1734</v>
      </c>
      <c r="B1126" s="1" t="s">
        <v>1735</v>
      </c>
      <c r="C1126" s="1" t="s">
        <v>362</v>
      </c>
      <c r="D1126" s="1" t="s">
        <v>35</v>
      </c>
      <c r="E1126" s="1">
        <v>4</v>
      </c>
      <c r="F1126" s="1">
        <v>709.62</v>
      </c>
      <c r="G1126" s="1">
        <v>0.2</v>
      </c>
      <c r="H1126" s="1" t="s">
        <v>13</v>
      </c>
      <c r="I1126" s="1" t="s">
        <v>21</v>
      </c>
      <c r="J1126" s="1" t="s">
        <v>22</v>
      </c>
    </row>
    <row r="1127" spans="1:10" x14ac:dyDescent="0.2">
      <c r="A1127" s="1" t="s">
        <v>1736</v>
      </c>
      <c r="B1127" s="1" t="s">
        <v>1737</v>
      </c>
      <c r="C1127" s="1" t="s">
        <v>317</v>
      </c>
      <c r="D1127" s="1" t="s">
        <v>174</v>
      </c>
      <c r="E1127" s="1">
        <v>2</v>
      </c>
      <c r="F1127" s="1">
        <v>143.57</v>
      </c>
      <c r="G1127" s="1">
        <v>0</v>
      </c>
      <c r="H1127" s="1" t="s">
        <v>20</v>
      </c>
      <c r="I1127" s="1" t="s">
        <v>31</v>
      </c>
      <c r="J1127" s="1" t="s">
        <v>32</v>
      </c>
    </row>
    <row r="1128" spans="1:10" x14ac:dyDescent="0.2">
      <c r="A1128" s="1" t="s">
        <v>1738</v>
      </c>
      <c r="B1128" s="3">
        <v>45726</v>
      </c>
      <c r="C1128" s="1" t="s">
        <v>57</v>
      </c>
      <c r="D1128" s="1" t="s">
        <v>166</v>
      </c>
      <c r="E1128" s="1">
        <v>1</v>
      </c>
      <c r="F1128" s="1">
        <v>532.41999999999996</v>
      </c>
      <c r="G1128" s="1">
        <v>0</v>
      </c>
      <c r="H1128" s="1" t="s">
        <v>27</v>
      </c>
      <c r="I1128" s="1" t="s">
        <v>47</v>
      </c>
      <c r="J1128" s="1" t="s">
        <v>48</v>
      </c>
    </row>
    <row r="1129" spans="1:10" x14ac:dyDescent="0.2">
      <c r="A1129" s="1" t="s">
        <v>1739</v>
      </c>
      <c r="B1129" s="1" t="s">
        <v>1431</v>
      </c>
      <c r="C1129" s="1" t="s">
        <v>306</v>
      </c>
      <c r="D1129" s="1" t="s">
        <v>537</v>
      </c>
      <c r="E1129" s="1">
        <v>7</v>
      </c>
      <c r="F1129" s="1">
        <v>940.73</v>
      </c>
      <c r="G1129" s="1">
        <v>0.05</v>
      </c>
      <c r="H1129" s="1" t="s">
        <v>121</v>
      </c>
      <c r="I1129" s="1" t="s">
        <v>14</v>
      </c>
      <c r="J1129" s="1" t="s">
        <v>82</v>
      </c>
    </row>
    <row r="1130" spans="1:10" x14ac:dyDescent="0.2">
      <c r="A1130" s="1" t="s">
        <v>1740</v>
      </c>
      <c r="B1130" s="3">
        <v>45355</v>
      </c>
      <c r="C1130" s="1" t="s">
        <v>191</v>
      </c>
      <c r="D1130" s="1" t="s">
        <v>297</v>
      </c>
      <c r="E1130" s="1">
        <v>12</v>
      </c>
      <c r="F1130" s="1">
        <v>112.32</v>
      </c>
      <c r="G1130" s="1">
        <v>0.2</v>
      </c>
      <c r="H1130" s="1" t="s">
        <v>20</v>
      </c>
      <c r="I1130" s="1" t="s">
        <v>47</v>
      </c>
      <c r="J1130" s="1" t="s">
        <v>58</v>
      </c>
    </row>
    <row r="1131" spans="1:10" x14ac:dyDescent="0.2">
      <c r="A1131" s="1" t="s">
        <v>1741</v>
      </c>
      <c r="B1131" s="3">
        <v>45371</v>
      </c>
      <c r="C1131" s="1" t="s">
        <v>154</v>
      </c>
      <c r="D1131" s="1" t="s">
        <v>213</v>
      </c>
      <c r="E1131" s="1">
        <v>8</v>
      </c>
      <c r="F1131" s="1">
        <v>1084.72</v>
      </c>
      <c r="G1131" s="1">
        <v>0.2</v>
      </c>
      <c r="H1131" s="1" t="s">
        <v>36</v>
      </c>
      <c r="I1131" s="1" t="s">
        <v>31</v>
      </c>
      <c r="J1131" s="1" t="s">
        <v>32</v>
      </c>
    </row>
    <row r="1132" spans="1:10" x14ac:dyDescent="0.2">
      <c r="A1132" s="1" t="s">
        <v>1742</v>
      </c>
      <c r="B1132" s="1" t="s">
        <v>752</v>
      </c>
      <c r="C1132" s="1" t="s">
        <v>18</v>
      </c>
      <c r="D1132" s="1" t="s">
        <v>178</v>
      </c>
      <c r="E1132" s="1">
        <v>3</v>
      </c>
      <c r="F1132" s="1">
        <v>253.46</v>
      </c>
      <c r="G1132" s="1">
        <v>0</v>
      </c>
      <c r="H1132" s="1" t="s">
        <v>20</v>
      </c>
      <c r="I1132" s="1" t="s">
        <v>483</v>
      </c>
      <c r="J1132" s="1" t="s">
        <v>170</v>
      </c>
    </row>
    <row r="1133" spans="1:10" x14ac:dyDescent="0.2">
      <c r="A1133" s="1" t="s">
        <v>1743</v>
      </c>
      <c r="B1133" s="1" t="s">
        <v>1744</v>
      </c>
      <c r="C1133" s="1" t="s">
        <v>60</v>
      </c>
      <c r="D1133" s="1" t="s">
        <v>81</v>
      </c>
      <c r="E1133" s="1">
        <v>12</v>
      </c>
      <c r="F1133" s="1">
        <v>849.05</v>
      </c>
      <c r="G1133" s="1">
        <v>0</v>
      </c>
      <c r="H1133" s="1" t="s">
        <v>115</v>
      </c>
      <c r="I1133" s="1" t="s">
        <v>31</v>
      </c>
      <c r="J1133" s="1" t="s">
        <v>52</v>
      </c>
    </row>
    <row r="1134" spans="1:10" x14ac:dyDescent="0.2">
      <c r="A1134" s="1" t="s">
        <v>1745</v>
      </c>
      <c r="B1134" s="3">
        <v>45494</v>
      </c>
      <c r="C1134" s="1" t="s">
        <v>416</v>
      </c>
      <c r="D1134" s="1" t="s">
        <v>69</v>
      </c>
      <c r="E1134" s="1">
        <v>5</v>
      </c>
      <c r="F1134" s="1">
        <v>1013.15</v>
      </c>
      <c r="G1134" s="1">
        <v>0</v>
      </c>
      <c r="H1134" s="1" t="s">
        <v>121</v>
      </c>
      <c r="I1134" s="1" t="s">
        <v>47</v>
      </c>
      <c r="J1134" s="1" t="s">
        <v>58</v>
      </c>
    </row>
    <row r="1135" spans="1:10" x14ac:dyDescent="0.2">
      <c r="A1135" s="1" t="s">
        <v>1746</v>
      </c>
      <c r="B1135" s="3">
        <v>45751</v>
      </c>
      <c r="C1135" s="1" t="s">
        <v>259</v>
      </c>
      <c r="D1135" s="1" t="s">
        <v>148</v>
      </c>
      <c r="E1135" s="1">
        <v>1</v>
      </c>
      <c r="F1135" s="1">
        <v>243.15</v>
      </c>
      <c r="G1135" s="1">
        <v>0</v>
      </c>
      <c r="H1135" s="1" t="s">
        <v>121</v>
      </c>
      <c r="I1135" s="1" t="s">
        <v>47</v>
      </c>
      <c r="J1135" s="1" t="s">
        <v>75</v>
      </c>
    </row>
    <row r="1136" spans="1:10" x14ac:dyDescent="0.2">
      <c r="A1136" s="1" t="s">
        <v>1747</v>
      </c>
      <c r="B1136" s="1" t="s">
        <v>469</v>
      </c>
      <c r="C1136" s="1" t="s">
        <v>546</v>
      </c>
      <c r="D1136" s="1" t="s">
        <v>174</v>
      </c>
      <c r="E1136" s="1">
        <v>11</v>
      </c>
      <c r="F1136" s="1">
        <v>143.57</v>
      </c>
      <c r="G1136" s="1">
        <v>0</v>
      </c>
      <c r="H1136" s="1" t="s">
        <v>62</v>
      </c>
      <c r="I1136" s="1" t="s">
        <v>21</v>
      </c>
      <c r="J1136" s="1" t="s">
        <v>97</v>
      </c>
    </row>
    <row r="1137" spans="1:10" x14ac:dyDescent="0.2">
      <c r="A1137" s="1" t="s">
        <v>1748</v>
      </c>
      <c r="B1137" s="1" t="s">
        <v>1749</v>
      </c>
      <c r="C1137" s="1" t="s">
        <v>60</v>
      </c>
      <c r="D1137" s="1" t="s">
        <v>269</v>
      </c>
      <c r="E1137" s="1">
        <v>12</v>
      </c>
      <c r="F1137" s="1">
        <v>865.02</v>
      </c>
      <c r="G1137" s="1">
        <v>0</v>
      </c>
      <c r="H1137" s="1" t="s">
        <v>62</v>
      </c>
      <c r="I1137" s="1" t="s">
        <v>31</v>
      </c>
      <c r="J1137" s="1" t="s">
        <v>43</v>
      </c>
    </row>
    <row r="1138" spans="1:10" x14ac:dyDescent="0.2">
      <c r="A1138" s="1" t="s">
        <v>1750</v>
      </c>
      <c r="B1138" s="1" t="s">
        <v>1751</v>
      </c>
      <c r="C1138" s="1" t="s">
        <v>846</v>
      </c>
      <c r="D1138" s="1" t="s">
        <v>81</v>
      </c>
      <c r="E1138" s="1">
        <v>12</v>
      </c>
      <c r="F1138" s="1">
        <v>849.05</v>
      </c>
      <c r="G1138" s="1">
        <v>0</v>
      </c>
      <c r="H1138" s="1" t="s">
        <v>13</v>
      </c>
      <c r="I1138" s="1" t="s">
        <v>14</v>
      </c>
      <c r="J1138" s="1" t="s">
        <v>82</v>
      </c>
    </row>
    <row r="1139" spans="1:10" x14ac:dyDescent="0.2">
      <c r="A1139" s="1" t="s">
        <v>1752</v>
      </c>
      <c r="B1139" s="3">
        <v>45679</v>
      </c>
      <c r="C1139" s="1" t="s">
        <v>396</v>
      </c>
      <c r="D1139" s="1" t="s">
        <v>61</v>
      </c>
      <c r="E1139" s="1">
        <v>9</v>
      </c>
      <c r="F1139" s="1">
        <v>455.77</v>
      </c>
      <c r="G1139" s="1">
        <v>0.05</v>
      </c>
      <c r="H1139" s="1" t="s">
        <v>121</v>
      </c>
      <c r="I1139" s="1" t="s">
        <v>14</v>
      </c>
      <c r="J1139" s="1" t="s">
        <v>15</v>
      </c>
    </row>
    <row r="1140" spans="1:10" x14ac:dyDescent="0.2">
      <c r="A1140" s="1" t="s">
        <v>1753</v>
      </c>
      <c r="B1140" s="1" t="s">
        <v>1754</v>
      </c>
      <c r="C1140" s="1" t="s">
        <v>204</v>
      </c>
      <c r="D1140" s="1" t="s">
        <v>108</v>
      </c>
      <c r="E1140" s="1">
        <v>1</v>
      </c>
      <c r="F1140" s="1">
        <v>1348.08</v>
      </c>
      <c r="G1140" s="1">
        <v>0.15</v>
      </c>
      <c r="H1140" s="1" t="s">
        <v>20</v>
      </c>
      <c r="I1140" s="1" t="s">
        <v>14</v>
      </c>
      <c r="J1140" s="1" t="s">
        <v>93</v>
      </c>
    </row>
    <row r="1141" spans="1:10" x14ac:dyDescent="0.2">
      <c r="A1141" s="1" t="s">
        <v>1755</v>
      </c>
      <c r="B1141" s="3">
        <v>45356</v>
      </c>
      <c r="C1141" s="1" t="s">
        <v>113</v>
      </c>
      <c r="D1141" s="1" t="s">
        <v>162</v>
      </c>
      <c r="E1141" s="1">
        <v>3</v>
      </c>
      <c r="F1141" s="1">
        <v>209.03</v>
      </c>
      <c r="G1141" s="1">
        <v>0.15</v>
      </c>
      <c r="H1141" s="1" t="s">
        <v>36</v>
      </c>
      <c r="I1141" s="1" t="s">
        <v>14</v>
      </c>
      <c r="J1141" s="1" t="s">
        <v>82</v>
      </c>
    </row>
    <row r="1142" spans="1:10" x14ac:dyDescent="0.2">
      <c r="A1142" s="1" t="s">
        <v>1756</v>
      </c>
      <c r="B1142" s="3">
        <v>45771</v>
      </c>
      <c r="C1142" s="1" t="s">
        <v>353</v>
      </c>
      <c r="D1142" s="1" t="s">
        <v>195</v>
      </c>
      <c r="E1142" s="1">
        <v>2</v>
      </c>
      <c r="F1142" s="1">
        <v>661.25</v>
      </c>
      <c r="G1142" s="1">
        <v>0.05</v>
      </c>
      <c r="H1142" s="1" t="s">
        <v>27</v>
      </c>
      <c r="I1142" s="1" t="s">
        <v>483</v>
      </c>
      <c r="J1142" s="1" t="s">
        <v>170</v>
      </c>
    </row>
    <row r="1143" spans="1:10" x14ac:dyDescent="0.2">
      <c r="A1143" s="1" t="s">
        <v>1757</v>
      </c>
      <c r="B1143" s="1" t="s">
        <v>1758</v>
      </c>
      <c r="C1143" s="1" t="s">
        <v>68</v>
      </c>
      <c r="D1143" s="1" t="s">
        <v>30</v>
      </c>
      <c r="E1143" s="1">
        <v>9</v>
      </c>
      <c r="F1143" s="1">
        <v>798.12</v>
      </c>
      <c r="G1143" s="1">
        <v>0</v>
      </c>
      <c r="H1143" s="1" t="s">
        <v>27</v>
      </c>
      <c r="I1143" s="1" t="s">
        <v>47</v>
      </c>
      <c r="J1143" s="1" t="s">
        <v>48</v>
      </c>
    </row>
    <row r="1144" spans="1:10" x14ac:dyDescent="0.2">
      <c r="A1144" s="1" t="s">
        <v>1759</v>
      </c>
      <c r="B1144" s="3">
        <v>45638</v>
      </c>
      <c r="C1144" s="1" t="s">
        <v>310</v>
      </c>
      <c r="D1144" s="1" t="s">
        <v>151</v>
      </c>
      <c r="E1144" s="1">
        <v>6</v>
      </c>
      <c r="F1144" s="1">
        <v>838.72</v>
      </c>
      <c r="G1144" s="1">
        <v>0.05</v>
      </c>
      <c r="H1144" s="1" t="s">
        <v>36</v>
      </c>
      <c r="I1144" s="1" t="s">
        <v>14</v>
      </c>
      <c r="J1144" s="1" t="s">
        <v>93</v>
      </c>
    </row>
    <row r="1145" spans="1:10" x14ac:dyDescent="0.2">
      <c r="A1145" s="1" t="s">
        <v>1760</v>
      </c>
      <c r="B1145" s="3">
        <v>45697</v>
      </c>
      <c r="C1145" s="1" t="s">
        <v>50</v>
      </c>
      <c r="D1145" s="1" t="s">
        <v>46</v>
      </c>
      <c r="E1145" s="1">
        <v>5</v>
      </c>
      <c r="F1145" s="1">
        <v>1262.55</v>
      </c>
      <c r="G1145" s="1">
        <v>0</v>
      </c>
      <c r="H1145" s="1" t="s">
        <v>62</v>
      </c>
      <c r="I1145" s="1" t="s">
        <v>31</v>
      </c>
      <c r="J1145" s="1" t="s">
        <v>43</v>
      </c>
    </row>
    <row r="1146" spans="1:10" x14ac:dyDescent="0.2">
      <c r="A1146" s="1" t="s">
        <v>1761</v>
      </c>
      <c r="B1146" s="1" t="s">
        <v>1762</v>
      </c>
      <c r="C1146" s="1" t="s">
        <v>147</v>
      </c>
      <c r="D1146" s="1" t="s">
        <v>12</v>
      </c>
      <c r="E1146" s="1">
        <v>3</v>
      </c>
      <c r="F1146" s="1">
        <v>210.2</v>
      </c>
      <c r="G1146" s="1">
        <v>0.15</v>
      </c>
      <c r="H1146" s="1" t="s">
        <v>27</v>
      </c>
      <c r="I1146" s="1" t="s">
        <v>31</v>
      </c>
      <c r="J1146" s="1" t="s">
        <v>32</v>
      </c>
    </row>
    <row r="1147" spans="1:10" x14ac:dyDescent="0.2">
      <c r="A1147" s="1" t="s">
        <v>1763</v>
      </c>
      <c r="B1147" s="3">
        <v>45467</v>
      </c>
      <c r="C1147" s="1" t="s">
        <v>347</v>
      </c>
      <c r="D1147" s="1" t="s">
        <v>151</v>
      </c>
      <c r="E1147" s="1">
        <v>5</v>
      </c>
      <c r="F1147" s="1">
        <v>838.72</v>
      </c>
      <c r="G1147" s="1">
        <v>0</v>
      </c>
      <c r="H1147" s="1" t="s">
        <v>20</v>
      </c>
      <c r="I1147" s="1" t="s">
        <v>47</v>
      </c>
      <c r="J1147" s="1" t="s">
        <v>48</v>
      </c>
    </row>
    <row r="1148" spans="1:10" x14ac:dyDescent="0.2">
      <c r="A1148" s="1" t="s">
        <v>1764</v>
      </c>
      <c r="B1148" s="3">
        <v>45627</v>
      </c>
      <c r="C1148" s="1" t="s">
        <v>147</v>
      </c>
      <c r="D1148" s="1" t="s">
        <v>269</v>
      </c>
      <c r="E1148" s="1">
        <v>6</v>
      </c>
      <c r="F1148" s="1">
        <v>865.02</v>
      </c>
      <c r="G1148" s="1">
        <v>0</v>
      </c>
      <c r="H1148" s="1" t="s">
        <v>121</v>
      </c>
      <c r="I1148" s="1" t="s">
        <v>31</v>
      </c>
      <c r="J1148" s="1" t="s">
        <v>43</v>
      </c>
    </row>
    <row r="1149" spans="1:10" x14ac:dyDescent="0.2">
      <c r="A1149" s="1" t="s">
        <v>1765</v>
      </c>
      <c r="B1149" s="1" t="s">
        <v>1766</v>
      </c>
      <c r="C1149" s="1" t="s">
        <v>191</v>
      </c>
      <c r="D1149" s="1" t="s">
        <v>26</v>
      </c>
      <c r="E1149" s="1">
        <v>6</v>
      </c>
      <c r="F1149" s="1">
        <v>725.92</v>
      </c>
      <c r="G1149" s="1">
        <v>0.1</v>
      </c>
      <c r="H1149" s="1" t="s">
        <v>36</v>
      </c>
      <c r="I1149" s="1" t="s">
        <v>47</v>
      </c>
      <c r="J1149" s="1" t="s">
        <v>48</v>
      </c>
    </row>
    <row r="1150" spans="1:10" x14ac:dyDescent="0.2">
      <c r="A1150" s="1" t="s">
        <v>1767</v>
      </c>
      <c r="B1150" s="1" t="s">
        <v>1768</v>
      </c>
      <c r="C1150" s="1" t="s">
        <v>451</v>
      </c>
      <c r="D1150" s="1" t="s">
        <v>178</v>
      </c>
      <c r="E1150" s="1">
        <v>12</v>
      </c>
      <c r="F1150" s="1">
        <v>253.46</v>
      </c>
      <c r="G1150" s="1">
        <v>0.15</v>
      </c>
      <c r="H1150" s="1" t="s">
        <v>27</v>
      </c>
      <c r="I1150" s="1" t="s">
        <v>31</v>
      </c>
      <c r="J1150" s="1" t="s">
        <v>52</v>
      </c>
    </row>
    <row r="1151" spans="1:10" x14ac:dyDescent="0.2">
      <c r="A1151" s="1" t="s">
        <v>1769</v>
      </c>
      <c r="B1151" s="1" t="s">
        <v>1770</v>
      </c>
      <c r="C1151" s="1" t="s">
        <v>419</v>
      </c>
      <c r="D1151" s="1" t="s">
        <v>365</v>
      </c>
      <c r="E1151" s="1">
        <v>9</v>
      </c>
      <c r="F1151" s="1">
        <v>1101.54</v>
      </c>
      <c r="G1151" s="1">
        <v>0.2</v>
      </c>
      <c r="H1151" s="1" t="s">
        <v>27</v>
      </c>
      <c r="I1151" s="1" t="s">
        <v>47</v>
      </c>
      <c r="J1151" s="1" t="s">
        <v>58</v>
      </c>
    </row>
    <row r="1152" spans="1:10" x14ac:dyDescent="0.2">
      <c r="A1152" s="1" t="s">
        <v>1771</v>
      </c>
      <c r="B1152" s="3">
        <v>45435</v>
      </c>
      <c r="C1152" s="1" t="s">
        <v>281</v>
      </c>
      <c r="D1152" s="1" t="s">
        <v>162</v>
      </c>
      <c r="E1152" s="1">
        <v>8</v>
      </c>
      <c r="F1152" s="1">
        <v>209.03</v>
      </c>
      <c r="G1152" s="1">
        <v>0</v>
      </c>
      <c r="H1152" s="1" t="s">
        <v>36</v>
      </c>
      <c r="I1152" s="1" t="s">
        <v>47</v>
      </c>
      <c r="J1152" s="1" t="s">
        <v>75</v>
      </c>
    </row>
    <row r="1153" spans="1:10" x14ac:dyDescent="0.2">
      <c r="A1153" s="1" t="s">
        <v>1772</v>
      </c>
      <c r="B1153" s="3">
        <v>45396</v>
      </c>
      <c r="C1153" s="1" t="s">
        <v>25</v>
      </c>
      <c r="D1153" s="1" t="s">
        <v>124</v>
      </c>
      <c r="E1153" s="1">
        <v>11</v>
      </c>
      <c r="F1153" s="1">
        <v>774.08</v>
      </c>
      <c r="G1153" s="1">
        <v>0</v>
      </c>
      <c r="H1153" s="1" t="s">
        <v>62</v>
      </c>
      <c r="I1153" s="1" t="s">
        <v>14</v>
      </c>
      <c r="J1153" s="1" t="s">
        <v>15</v>
      </c>
    </row>
    <row r="1154" spans="1:10" x14ac:dyDescent="0.2">
      <c r="A1154" s="1" t="s">
        <v>1773</v>
      </c>
      <c r="B1154" s="1" t="s">
        <v>17</v>
      </c>
      <c r="C1154" s="1" t="s">
        <v>107</v>
      </c>
      <c r="D1154" s="1" t="s">
        <v>73</v>
      </c>
      <c r="E1154" s="1">
        <v>8</v>
      </c>
      <c r="F1154" s="1">
        <v>954.16</v>
      </c>
      <c r="G1154" s="1">
        <v>0.2</v>
      </c>
      <c r="H1154" s="1" t="s">
        <v>27</v>
      </c>
      <c r="I1154" s="1" t="s">
        <v>14</v>
      </c>
      <c r="J1154" s="1" t="s">
        <v>82</v>
      </c>
    </row>
    <row r="1155" spans="1:10" x14ac:dyDescent="0.2">
      <c r="A1155" s="1" t="s">
        <v>1774</v>
      </c>
      <c r="B1155" s="3">
        <v>45521</v>
      </c>
      <c r="C1155" s="1" t="s">
        <v>154</v>
      </c>
      <c r="D1155" s="1" t="s">
        <v>19</v>
      </c>
      <c r="E1155" s="1">
        <v>6</v>
      </c>
      <c r="F1155" s="1">
        <v>921.01</v>
      </c>
      <c r="G1155" s="1">
        <v>0.15</v>
      </c>
      <c r="H1155" s="1" t="s">
        <v>115</v>
      </c>
      <c r="I1155" s="1" t="s">
        <v>31</v>
      </c>
      <c r="J1155" s="1" t="s">
        <v>52</v>
      </c>
    </row>
    <row r="1156" spans="1:10" x14ac:dyDescent="0.2">
      <c r="A1156" s="1" t="s">
        <v>1775</v>
      </c>
      <c r="B1156" s="1" t="s">
        <v>671</v>
      </c>
      <c r="C1156" s="1" t="s">
        <v>463</v>
      </c>
      <c r="D1156" s="1" t="s">
        <v>118</v>
      </c>
      <c r="E1156" s="1">
        <v>11</v>
      </c>
      <c r="F1156" s="1">
        <v>347.15</v>
      </c>
      <c r="G1156" s="1">
        <v>0.1</v>
      </c>
      <c r="H1156" s="1" t="s">
        <v>115</v>
      </c>
      <c r="I1156" s="1" t="s">
        <v>21</v>
      </c>
      <c r="J1156" s="1" t="s">
        <v>97</v>
      </c>
    </row>
    <row r="1157" spans="1:10" x14ac:dyDescent="0.2">
      <c r="A1157" s="1" t="s">
        <v>1776</v>
      </c>
      <c r="B1157" s="1" t="s">
        <v>1777</v>
      </c>
      <c r="C1157" s="1" t="s">
        <v>126</v>
      </c>
      <c r="D1157" s="1" t="s">
        <v>124</v>
      </c>
      <c r="E1157" s="1">
        <v>3</v>
      </c>
      <c r="F1157" s="1">
        <v>774.08</v>
      </c>
      <c r="G1157" s="1">
        <v>0</v>
      </c>
      <c r="H1157" s="1" t="s">
        <v>27</v>
      </c>
      <c r="I1157" s="1" t="s">
        <v>31</v>
      </c>
      <c r="J1157" s="1" t="s">
        <v>52</v>
      </c>
    </row>
    <row r="1158" spans="1:10" x14ac:dyDescent="0.2">
      <c r="A1158" s="1" t="s">
        <v>1778</v>
      </c>
      <c r="B1158" s="1" t="s">
        <v>1779</v>
      </c>
      <c r="C1158" s="1" t="s">
        <v>120</v>
      </c>
      <c r="D1158" s="1" t="s">
        <v>417</v>
      </c>
      <c r="E1158" s="1">
        <v>2</v>
      </c>
      <c r="F1158" s="1">
        <v>1240.1099999999999</v>
      </c>
      <c r="G1158" s="1">
        <v>0</v>
      </c>
      <c r="H1158" s="1" t="s">
        <v>27</v>
      </c>
      <c r="I1158" s="1" t="s">
        <v>31</v>
      </c>
      <c r="J1158" s="1" t="s">
        <v>32</v>
      </c>
    </row>
    <row r="1159" spans="1:10" x14ac:dyDescent="0.2">
      <c r="A1159" s="1" t="s">
        <v>1780</v>
      </c>
      <c r="B1159" s="3">
        <v>45564</v>
      </c>
      <c r="C1159" s="1" t="s">
        <v>45</v>
      </c>
      <c r="D1159" s="1" t="s">
        <v>365</v>
      </c>
      <c r="E1159" s="1">
        <v>10</v>
      </c>
      <c r="F1159" s="1">
        <v>1101.54</v>
      </c>
      <c r="G1159" s="1">
        <v>0.1</v>
      </c>
      <c r="H1159" s="1" t="s">
        <v>13</v>
      </c>
      <c r="I1159" s="1" t="s">
        <v>47</v>
      </c>
      <c r="J1159" s="1" t="s">
        <v>48</v>
      </c>
    </row>
    <row r="1160" spans="1:10" x14ac:dyDescent="0.2">
      <c r="A1160" s="1" t="s">
        <v>1781</v>
      </c>
      <c r="B1160" s="1" t="s">
        <v>572</v>
      </c>
      <c r="C1160" s="1" t="s">
        <v>306</v>
      </c>
      <c r="D1160" s="1" t="s">
        <v>73</v>
      </c>
      <c r="E1160" s="1">
        <v>12</v>
      </c>
      <c r="F1160" s="1">
        <v>954.16</v>
      </c>
      <c r="G1160" s="1">
        <v>0</v>
      </c>
      <c r="H1160" s="1" t="s">
        <v>20</v>
      </c>
      <c r="I1160" s="1" t="s">
        <v>14</v>
      </c>
      <c r="J1160" s="1" t="s">
        <v>82</v>
      </c>
    </row>
    <row r="1161" spans="1:10" x14ac:dyDescent="0.2">
      <c r="A1161" s="1" t="s">
        <v>1782</v>
      </c>
      <c r="B1161" s="1" t="s">
        <v>1783</v>
      </c>
      <c r="C1161" s="1" t="s">
        <v>1007</v>
      </c>
      <c r="D1161" s="1" t="s">
        <v>92</v>
      </c>
      <c r="E1161" s="1">
        <v>4</v>
      </c>
      <c r="F1161" s="1">
        <v>769.69</v>
      </c>
      <c r="G1161" s="1">
        <v>0.15</v>
      </c>
      <c r="H1161" s="1" t="s">
        <v>13</v>
      </c>
      <c r="I1161" s="1" t="s">
        <v>21</v>
      </c>
      <c r="J1161" s="1" t="s">
        <v>97</v>
      </c>
    </row>
    <row r="1162" spans="1:10" x14ac:dyDescent="0.2">
      <c r="A1162" s="1" t="s">
        <v>1784</v>
      </c>
      <c r="B1162" s="1" t="s">
        <v>1785</v>
      </c>
      <c r="C1162" s="1" t="s">
        <v>546</v>
      </c>
      <c r="D1162" s="1" t="s">
        <v>216</v>
      </c>
      <c r="E1162" s="1">
        <v>3</v>
      </c>
      <c r="F1162" s="1">
        <v>1169.26</v>
      </c>
      <c r="G1162" s="1">
        <v>0</v>
      </c>
      <c r="H1162" s="1" t="s">
        <v>20</v>
      </c>
      <c r="I1162" s="1" t="s">
        <v>21</v>
      </c>
      <c r="J1162" s="1" t="s">
        <v>97</v>
      </c>
    </row>
    <row r="1163" spans="1:10" x14ac:dyDescent="0.2">
      <c r="A1163" s="1" t="s">
        <v>1786</v>
      </c>
      <c r="B1163" s="3">
        <v>45508</v>
      </c>
      <c r="C1163" s="1" t="s">
        <v>103</v>
      </c>
      <c r="D1163" s="1" t="s">
        <v>30</v>
      </c>
      <c r="E1163" s="1">
        <v>10</v>
      </c>
      <c r="F1163" s="1">
        <v>798.12</v>
      </c>
      <c r="G1163" s="1">
        <v>0.15</v>
      </c>
      <c r="H1163" s="1" t="s">
        <v>13</v>
      </c>
      <c r="I1163" s="1" t="s">
        <v>21</v>
      </c>
      <c r="J1163" s="1" t="s">
        <v>22</v>
      </c>
    </row>
    <row r="1164" spans="1:10" x14ac:dyDescent="0.2">
      <c r="A1164" s="1" t="s">
        <v>1787</v>
      </c>
      <c r="B1164" s="1" t="s">
        <v>1788</v>
      </c>
      <c r="C1164" s="1" t="s">
        <v>246</v>
      </c>
      <c r="D1164" s="1" t="s">
        <v>166</v>
      </c>
      <c r="E1164" s="1">
        <v>7</v>
      </c>
      <c r="F1164" s="1">
        <v>532.41999999999996</v>
      </c>
      <c r="G1164" s="1">
        <v>0</v>
      </c>
      <c r="H1164" s="1" t="s">
        <v>115</v>
      </c>
      <c r="I1164" s="1" t="s">
        <v>47</v>
      </c>
      <c r="J1164" s="1" t="s">
        <v>75</v>
      </c>
    </row>
    <row r="1165" spans="1:10" x14ac:dyDescent="0.2">
      <c r="A1165" s="1" t="s">
        <v>1789</v>
      </c>
      <c r="B1165" s="3">
        <v>45618</v>
      </c>
      <c r="C1165" s="1" t="s">
        <v>45</v>
      </c>
      <c r="D1165" s="1" t="s">
        <v>195</v>
      </c>
      <c r="E1165" s="1">
        <v>5</v>
      </c>
      <c r="F1165" s="1">
        <v>661.25</v>
      </c>
      <c r="G1165" s="1">
        <v>0</v>
      </c>
      <c r="H1165" s="1" t="s">
        <v>13</v>
      </c>
      <c r="I1165" s="1" t="s">
        <v>47</v>
      </c>
      <c r="J1165" s="1" t="s">
        <v>75</v>
      </c>
    </row>
    <row r="1166" spans="1:10" x14ac:dyDescent="0.2">
      <c r="A1166" s="1" t="s">
        <v>1790</v>
      </c>
      <c r="B1166" s="1" t="s">
        <v>1791</v>
      </c>
      <c r="C1166" s="1" t="s">
        <v>994</v>
      </c>
      <c r="D1166" s="1" t="s">
        <v>213</v>
      </c>
      <c r="E1166" s="1">
        <v>8</v>
      </c>
      <c r="F1166" s="1">
        <v>1084.72</v>
      </c>
      <c r="G1166" s="1">
        <v>0.05</v>
      </c>
      <c r="H1166" s="1" t="s">
        <v>13</v>
      </c>
      <c r="I1166" s="1" t="s">
        <v>14</v>
      </c>
      <c r="J1166" s="1" t="s">
        <v>93</v>
      </c>
    </row>
    <row r="1167" spans="1:10" x14ac:dyDescent="0.2">
      <c r="A1167" s="1" t="s">
        <v>1792</v>
      </c>
      <c r="B1167" s="3">
        <v>45663</v>
      </c>
      <c r="C1167" s="1" t="s">
        <v>113</v>
      </c>
      <c r="D1167" s="1" t="s">
        <v>155</v>
      </c>
      <c r="E1167" s="1">
        <v>5</v>
      </c>
      <c r="F1167" s="1">
        <v>1165.56</v>
      </c>
      <c r="G1167" s="1">
        <v>0.1</v>
      </c>
      <c r="H1167" s="1" t="s">
        <v>36</v>
      </c>
      <c r="I1167" s="1" t="s">
        <v>14</v>
      </c>
      <c r="J1167" s="1" t="s">
        <v>15</v>
      </c>
    </row>
    <row r="1168" spans="1:10" x14ac:dyDescent="0.2">
      <c r="A1168" s="1" t="s">
        <v>1793</v>
      </c>
      <c r="B1168" s="1" t="s">
        <v>1794</v>
      </c>
      <c r="C1168" s="1" t="s">
        <v>557</v>
      </c>
      <c r="D1168" s="1" t="s">
        <v>114</v>
      </c>
      <c r="E1168" s="1">
        <v>3</v>
      </c>
      <c r="F1168" s="1">
        <v>906.25</v>
      </c>
      <c r="G1168" s="1">
        <v>0.15</v>
      </c>
      <c r="H1168" s="1" t="s">
        <v>36</v>
      </c>
      <c r="I1168" s="1" t="s">
        <v>300</v>
      </c>
      <c r="J1168" s="1" t="s">
        <v>93</v>
      </c>
    </row>
    <row r="1169" spans="1:10" x14ac:dyDescent="0.2">
      <c r="A1169" s="1" t="s">
        <v>1795</v>
      </c>
      <c r="B1169" s="3">
        <v>45541</v>
      </c>
      <c r="C1169" s="1" t="s">
        <v>246</v>
      </c>
      <c r="D1169" s="1" t="s">
        <v>269</v>
      </c>
      <c r="E1169" s="1">
        <v>10</v>
      </c>
      <c r="F1169" s="1">
        <v>865.02</v>
      </c>
      <c r="G1169" s="1">
        <v>0.15</v>
      </c>
      <c r="H1169" s="1" t="s">
        <v>36</v>
      </c>
      <c r="I1169" s="1" t="s">
        <v>449</v>
      </c>
      <c r="J1169" s="1" t="s">
        <v>75</v>
      </c>
    </row>
    <row r="1170" spans="1:10" x14ac:dyDescent="0.2">
      <c r="A1170" s="1" t="s">
        <v>1796</v>
      </c>
      <c r="B1170" s="1" t="s">
        <v>1797</v>
      </c>
      <c r="C1170" s="1" t="s">
        <v>18</v>
      </c>
      <c r="D1170" s="1" t="s">
        <v>114</v>
      </c>
      <c r="E1170" s="1">
        <v>6</v>
      </c>
      <c r="F1170" s="1">
        <v>906.25</v>
      </c>
      <c r="G1170" s="1">
        <v>0.15</v>
      </c>
      <c r="H1170" s="1" t="s">
        <v>13</v>
      </c>
      <c r="I1170" s="1" t="s">
        <v>483</v>
      </c>
      <c r="J1170" s="1" t="s">
        <v>22</v>
      </c>
    </row>
    <row r="1171" spans="1:10" x14ac:dyDescent="0.2">
      <c r="A1171" s="1" t="s">
        <v>1798</v>
      </c>
      <c r="B1171" s="3">
        <v>45644</v>
      </c>
      <c r="C1171" s="1" t="s">
        <v>240</v>
      </c>
      <c r="D1171" s="1" t="s">
        <v>51</v>
      </c>
      <c r="E1171" s="1">
        <v>3</v>
      </c>
      <c r="F1171" s="1">
        <v>1019.72</v>
      </c>
      <c r="G1171" s="1">
        <v>0.15</v>
      </c>
      <c r="H1171" s="1" t="s">
        <v>121</v>
      </c>
      <c r="I1171" s="1" t="s">
        <v>21</v>
      </c>
      <c r="J1171" s="1" t="s">
        <v>170</v>
      </c>
    </row>
    <row r="1172" spans="1:10" x14ac:dyDescent="0.2">
      <c r="A1172" s="1" t="s">
        <v>1799</v>
      </c>
      <c r="B1172" s="1" t="s">
        <v>1800</v>
      </c>
      <c r="C1172" s="1" t="s">
        <v>187</v>
      </c>
      <c r="D1172" s="1" t="s">
        <v>69</v>
      </c>
      <c r="E1172" s="1">
        <v>10</v>
      </c>
      <c r="F1172" s="1">
        <v>1013.15</v>
      </c>
      <c r="G1172" s="1">
        <v>0</v>
      </c>
      <c r="H1172" s="1" t="s">
        <v>62</v>
      </c>
      <c r="I1172" s="1" t="s">
        <v>37</v>
      </c>
      <c r="J1172" s="1" t="s">
        <v>82</v>
      </c>
    </row>
    <row r="1173" spans="1:10" x14ac:dyDescent="0.2">
      <c r="A1173" s="1" t="s">
        <v>1801</v>
      </c>
      <c r="B1173" s="1" t="s">
        <v>346</v>
      </c>
      <c r="C1173" s="1" t="s">
        <v>64</v>
      </c>
      <c r="D1173" s="1" t="s">
        <v>104</v>
      </c>
      <c r="E1173" s="1">
        <v>4</v>
      </c>
      <c r="F1173" s="1">
        <v>1363.68</v>
      </c>
      <c r="G1173" s="1">
        <v>0.1</v>
      </c>
      <c r="H1173" s="1" t="s">
        <v>20</v>
      </c>
      <c r="I1173" s="1" t="s">
        <v>31</v>
      </c>
      <c r="J1173" s="1" t="s">
        <v>32</v>
      </c>
    </row>
    <row r="1174" spans="1:10" x14ac:dyDescent="0.2">
      <c r="A1174" s="1" t="s">
        <v>1802</v>
      </c>
      <c r="B1174" s="3">
        <v>45726</v>
      </c>
      <c r="C1174" s="1" t="s">
        <v>493</v>
      </c>
      <c r="D1174" s="1" t="s">
        <v>51</v>
      </c>
      <c r="E1174" s="1">
        <v>2</v>
      </c>
      <c r="F1174" s="1">
        <v>1019.72</v>
      </c>
      <c r="G1174" s="1">
        <v>0</v>
      </c>
      <c r="H1174" s="1" t="s">
        <v>121</v>
      </c>
      <c r="I1174" s="1" t="s">
        <v>47</v>
      </c>
      <c r="J1174" s="1" t="s">
        <v>48</v>
      </c>
    </row>
    <row r="1175" spans="1:10" x14ac:dyDescent="0.2">
      <c r="A1175" s="1" t="s">
        <v>1803</v>
      </c>
      <c r="B1175" s="3">
        <v>45447</v>
      </c>
      <c r="C1175" s="1" t="s">
        <v>187</v>
      </c>
      <c r="D1175" s="1" t="s">
        <v>148</v>
      </c>
      <c r="E1175" s="1">
        <v>7</v>
      </c>
      <c r="F1175" s="1">
        <v>243.15</v>
      </c>
      <c r="G1175" s="1">
        <v>0</v>
      </c>
      <c r="H1175" s="1" t="s">
        <v>36</v>
      </c>
      <c r="I1175" s="1" t="s">
        <v>14</v>
      </c>
      <c r="J1175" s="1" t="s">
        <v>15</v>
      </c>
    </row>
    <row r="1176" spans="1:10" x14ac:dyDescent="0.2">
      <c r="A1176" s="1" t="s">
        <v>1804</v>
      </c>
      <c r="B1176" s="3">
        <v>45567</v>
      </c>
      <c r="C1176" s="1" t="s">
        <v>57</v>
      </c>
      <c r="D1176" s="1" t="s">
        <v>269</v>
      </c>
      <c r="E1176" s="1">
        <v>3</v>
      </c>
      <c r="F1176" s="1">
        <v>865.02</v>
      </c>
      <c r="G1176" s="1">
        <v>0.1</v>
      </c>
      <c r="H1176" s="1" t="s">
        <v>20</v>
      </c>
      <c r="I1176" s="1" t="s">
        <v>47</v>
      </c>
      <c r="J1176" s="1" t="s">
        <v>58</v>
      </c>
    </row>
    <row r="1177" spans="1:10" x14ac:dyDescent="0.2">
      <c r="A1177" s="1" t="s">
        <v>1805</v>
      </c>
      <c r="B1177" s="3">
        <v>45314</v>
      </c>
      <c r="C1177" s="1" t="s">
        <v>336</v>
      </c>
      <c r="D1177" s="1" t="s">
        <v>118</v>
      </c>
      <c r="E1177" s="1">
        <v>8</v>
      </c>
      <c r="F1177" s="1">
        <v>347.15</v>
      </c>
      <c r="G1177" s="1">
        <v>0.2</v>
      </c>
      <c r="H1177" s="1" t="s">
        <v>20</v>
      </c>
      <c r="I1177" s="1" t="s">
        <v>21</v>
      </c>
      <c r="J1177" s="1" t="s">
        <v>22</v>
      </c>
    </row>
    <row r="1178" spans="1:10" x14ac:dyDescent="0.2">
      <c r="A1178" s="1" t="s">
        <v>1806</v>
      </c>
      <c r="B1178" s="3">
        <v>45588</v>
      </c>
      <c r="C1178" s="1" t="s">
        <v>458</v>
      </c>
      <c r="D1178" s="1" t="s">
        <v>365</v>
      </c>
      <c r="E1178" s="1">
        <v>5</v>
      </c>
      <c r="F1178" s="1">
        <v>1101.54</v>
      </c>
      <c r="G1178" s="1">
        <v>0</v>
      </c>
      <c r="H1178" s="1" t="s">
        <v>20</v>
      </c>
      <c r="I1178" s="1" t="s">
        <v>31</v>
      </c>
      <c r="J1178" s="1" t="s">
        <v>52</v>
      </c>
    </row>
    <row r="1179" spans="1:10" x14ac:dyDescent="0.2">
      <c r="A1179" s="1" t="s">
        <v>1807</v>
      </c>
      <c r="B1179" s="3">
        <v>45545</v>
      </c>
      <c r="C1179" s="1" t="s">
        <v>95</v>
      </c>
      <c r="D1179" s="1" t="s">
        <v>195</v>
      </c>
      <c r="E1179" s="1">
        <v>4</v>
      </c>
      <c r="F1179" s="1">
        <v>661.25</v>
      </c>
      <c r="G1179" s="1">
        <v>0.15</v>
      </c>
      <c r="H1179" s="1" t="s">
        <v>20</v>
      </c>
      <c r="I1179" s="1" t="s">
        <v>483</v>
      </c>
      <c r="J1179" s="1" t="s">
        <v>170</v>
      </c>
    </row>
    <row r="1180" spans="1:10" x14ac:dyDescent="0.2">
      <c r="A1180" s="1" t="s">
        <v>1808</v>
      </c>
      <c r="B1180" s="3">
        <v>45474</v>
      </c>
      <c r="C1180" s="1" t="s">
        <v>288</v>
      </c>
      <c r="D1180" s="1" t="s">
        <v>61</v>
      </c>
      <c r="E1180" s="1">
        <v>7</v>
      </c>
      <c r="F1180" s="1">
        <v>455.77</v>
      </c>
      <c r="G1180" s="1">
        <v>0</v>
      </c>
      <c r="H1180" s="1" t="s">
        <v>62</v>
      </c>
      <c r="I1180" s="1" t="s">
        <v>21</v>
      </c>
      <c r="J1180" s="1" t="s">
        <v>22</v>
      </c>
    </row>
    <row r="1181" spans="1:10" x14ac:dyDescent="0.2">
      <c r="A1181" s="1" t="s">
        <v>1809</v>
      </c>
      <c r="B1181" s="1" t="s">
        <v>1241</v>
      </c>
      <c r="C1181" s="1" t="s">
        <v>371</v>
      </c>
      <c r="D1181" s="1" t="s">
        <v>100</v>
      </c>
      <c r="E1181" s="1">
        <v>4</v>
      </c>
      <c r="F1181" s="1">
        <v>1280.18</v>
      </c>
      <c r="G1181" s="1">
        <v>0.05</v>
      </c>
      <c r="H1181" s="1" t="s">
        <v>13</v>
      </c>
      <c r="I1181" s="1" t="s">
        <v>208</v>
      </c>
      <c r="J1181" s="1" t="s">
        <v>32</v>
      </c>
    </row>
    <row r="1182" spans="1:10" x14ac:dyDescent="0.2">
      <c r="A1182" s="1" t="s">
        <v>1810</v>
      </c>
      <c r="B1182" s="3">
        <v>45313</v>
      </c>
      <c r="C1182" s="1" t="s">
        <v>546</v>
      </c>
      <c r="D1182" s="1" t="s">
        <v>192</v>
      </c>
      <c r="E1182" s="1">
        <v>9</v>
      </c>
      <c r="F1182" s="1">
        <v>1069.8599999999999</v>
      </c>
      <c r="G1182" s="1">
        <v>0.2</v>
      </c>
      <c r="H1182" s="1" t="s">
        <v>121</v>
      </c>
      <c r="I1182" s="1" t="s">
        <v>21</v>
      </c>
      <c r="J1182" s="1" t="s">
        <v>22</v>
      </c>
    </row>
    <row r="1183" spans="1:10" x14ac:dyDescent="0.2">
      <c r="A1183" s="1" t="s">
        <v>1811</v>
      </c>
      <c r="B1183" s="3">
        <v>45302</v>
      </c>
      <c r="C1183" s="1" t="s">
        <v>210</v>
      </c>
      <c r="D1183" s="1" t="s">
        <v>19</v>
      </c>
      <c r="E1183" s="1">
        <v>5</v>
      </c>
      <c r="F1183" s="1">
        <v>921.01</v>
      </c>
      <c r="G1183" s="1">
        <v>0</v>
      </c>
      <c r="H1183" s="1" t="s">
        <v>115</v>
      </c>
      <c r="I1183" s="1" t="s">
        <v>31</v>
      </c>
      <c r="J1183" s="1" t="s">
        <v>52</v>
      </c>
    </row>
    <row r="1184" spans="1:10" x14ac:dyDescent="0.2">
      <c r="A1184" s="1" t="s">
        <v>1812</v>
      </c>
      <c r="B1184" s="3">
        <v>45662</v>
      </c>
      <c r="C1184" s="1" t="s">
        <v>434</v>
      </c>
      <c r="D1184" s="1" t="s">
        <v>297</v>
      </c>
      <c r="E1184" s="1">
        <v>7</v>
      </c>
      <c r="F1184" s="1">
        <v>112.32</v>
      </c>
      <c r="G1184" s="1">
        <v>0</v>
      </c>
      <c r="H1184" s="1" t="s">
        <v>115</v>
      </c>
      <c r="I1184" s="1" t="s">
        <v>31</v>
      </c>
      <c r="J1184" s="1" t="s">
        <v>52</v>
      </c>
    </row>
    <row r="1185" spans="1:10" x14ac:dyDescent="0.2">
      <c r="A1185" s="1" t="s">
        <v>1813</v>
      </c>
      <c r="B1185" s="3">
        <v>45453</v>
      </c>
      <c r="C1185" s="1" t="s">
        <v>451</v>
      </c>
      <c r="D1185" s="1" t="s">
        <v>166</v>
      </c>
      <c r="E1185" s="1">
        <v>6</v>
      </c>
      <c r="F1185" s="1">
        <v>532.41999999999996</v>
      </c>
      <c r="G1185" s="1">
        <v>0</v>
      </c>
      <c r="H1185" s="1" t="s">
        <v>62</v>
      </c>
      <c r="I1185" s="1" t="s">
        <v>31</v>
      </c>
      <c r="J1185" s="1" t="s">
        <v>52</v>
      </c>
    </row>
    <row r="1186" spans="1:10" x14ac:dyDescent="0.2">
      <c r="A1186" s="1" t="s">
        <v>1814</v>
      </c>
      <c r="B1186" s="3">
        <v>45558</v>
      </c>
      <c r="C1186" s="1" t="s">
        <v>306</v>
      </c>
      <c r="D1186" s="1" t="s">
        <v>181</v>
      </c>
      <c r="E1186" s="1">
        <v>2</v>
      </c>
      <c r="F1186" s="1">
        <v>117.32</v>
      </c>
      <c r="G1186" s="1">
        <v>0.2</v>
      </c>
      <c r="H1186" s="1" t="s">
        <v>27</v>
      </c>
      <c r="I1186" s="1" t="s">
        <v>14</v>
      </c>
      <c r="J1186" s="1" t="s">
        <v>93</v>
      </c>
    </row>
    <row r="1187" spans="1:10" x14ac:dyDescent="0.2">
      <c r="A1187" s="1" t="s">
        <v>1815</v>
      </c>
      <c r="B1187" s="3">
        <v>45762</v>
      </c>
      <c r="C1187" s="1" t="s">
        <v>283</v>
      </c>
      <c r="D1187" s="1" t="s">
        <v>192</v>
      </c>
      <c r="E1187" s="1">
        <v>5</v>
      </c>
      <c r="F1187" s="1">
        <v>1069.8599999999999</v>
      </c>
      <c r="G1187" s="1">
        <v>0.15</v>
      </c>
      <c r="H1187" s="1" t="s">
        <v>27</v>
      </c>
      <c r="I1187" s="1" t="s">
        <v>21</v>
      </c>
      <c r="J1187" s="1" t="s">
        <v>97</v>
      </c>
    </row>
    <row r="1188" spans="1:10" x14ac:dyDescent="0.2">
      <c r="A1188" s="1" t="s">
        <v>1816</v>
      </c>
      <c r="B1188" s="3">
        <v>45587</v>
      </c>
      <c r="C1188" s="1" t="s">
        <v>95</v>
      </c>
      <c r="D1188" s="1" t="s">
        <v>151</v>
      </c>
      <c r="E1188" s="1">
        <v>9</v>
      </c>
      <c r="F1188" s="1">
        <v>838.72</v>
      </c>
      <c r="G1188" s="1">
        <v>0</v>
      </c>
      <c r="H1188" s="1" t="s">
        <v>13</v>
      </c>
      <c r="I1188" s="1" t="s">
        <v>483</v>
      </c>
      <c r="J1188" s="1" t="s">
        <v>22</v>
      </c>
    </row>
    <row r="1189" spans="1:10" x14ac:dyDescent="0.2">
      <c r="A1189" s="1" t="s">
        <v>1817</v>
      </c>
      <c r="B1189" s="3">
        <v>45542</v>
      </c>
      <c r="C1189" s="1" t="s">
        <v>87</v>
      </c>
      <c r="D1189" s="1" t="s">
        <v>55</v>
      </c>
      <c r="E1189" s="1">
        <v>1</v>
      </c>
      <c r="F1189" s="1">
        <v>522.34</v>
      </c>
      <c r="G1189" s="1">
        <v>0.05</v>
      </c>
      <c r="H1189" s="1" t="s">
        <v>121</v>
      </c>
      <c r="I1189" s="1" t="s">
        <v>31</v>
      </c>
      <c r="J1189" s="1" t="s">
        <v>32</v>
      </c>
    </row>
    <row r="1190" spans="1:10" x14ac:dyDescent="0.2">
      <c r="A1190" s="1" t="s">
        <v>1818</v>
      </c>
      <c r="B1190" s="1" t="s">
        <v>1819</v>
      </c>
      <c r="C1190" s="1" t="s">
        <v>91</v>
      </c>
      <c r="D1190" s="1" t="s">
        <v>139</v>
      </c>
      <c r="E1190" s="1">
        <v>8</v>
      </c>
      <c r="F1190" s="1">
        <v>193.99</v>
      </c>
      <c r="G1190" s="1">
        <v>0</v>
      </c>
      <c r="H1190" s="1" t="s">
        <v>20</v>
      </c>
      <c r="I1190" s="1" t="s">
        <v>14</v>
      </c>
      <c r="J1190" s="1" t="s">
        <v>82</v>
      </c>
    </row>
    <row r="1191" spans="1:10" x14ac:dyDescent="0.2">
      <c r="A1191" s="1" t="s">
        <v>1820</v>
      </c>
      <c r="B1191" s="1" t="s">
        <v>1821</v>
      </c>
      <c r="C1191" s="1" t="s">
        <v>1164</v>
      </c>
      <c r="D1191" s="1" t="s">
        <v>216</v>
      </c>
      <c r="E1191" s="1">
        <v>4</v>
      </c>
      <c r="F1191" s="1">
        <v>1169.26</v>
      </c>
      <c r="G1191" s="1">
        <v>0.2</v>
      </c>
      <c r="H1191" s="1" t="s">
        <v>36</v>
      </c>
      <c r="I1191" s="1" t="s">
        <v>14</v>
      </c>
      <c r="J1191" s="1" t="s">
        <v>82</v>
      </c>
    </row>
    <row r="1192" spans="1:10" x14ac:dyDescent="0.2">
      <c r="A1192" s="1" t="s">
        <v>1822</v>
      </c>
      <c r="B1192" s="3">
        <v>45804</v>
      </c>
      <c r="C1192" s="1" t="s">
        <v>1823</v>
      </c>
      <c r="D1192" s="1" t="s">
        <v>12</v>
      </c>
      <c r="E1192" s="1">
        <v>6</v>
      </c>
      <c r="F1192" s="1">
        <v>210.2</v>
      </c>
      <c r="G1192" s="1">
        <v>0</v>
      </c>
      <c r="H1192" s="1" t="s">
        <v>13</v>
      </c>
      <c r="I1192" s="1" t="s">
        <v>31</v>
      </c>
      <c r="J1192" s="1" t="s">
        <v>52</v>
      </c>
    </row>
    <row r="1193" spans="1:10" x14ac:dyDescent="0.2">
      <c r="A1193" s="1" t="s">
        <v>1824</v>
      </c>
      <c r="B1193" s="3">
        <v>45460</v>
      </c>
      <c r="C1193" s="1" t="s">
        <v>530</v>
      </c>
      <c r="D1193" s="1" t="s">
        <v>35</v>
      </c>
      <c r="E1193" s="1">
        <v>1</v>
      </c>
      <c r="F1193" s="1">
        <v>709.62</v>
      </c>
      <c r="G1193" s="1">
        <v>0.15</v>
      </c>
      <c r="H1193" s="1" t="s">
        <v>62</v>
      </c>
      <c r="I1193" s="1" t="s">
        <v>289</v>
      </c>
      <c r="J1193" s="1" t="s">
        <v>22</v>
      </c>
    </row>
    <row r="1194" spans="1:10" x14ac:dyDescent="0.2">
      <c r="A1194" s="1" t="s">
        <v>1825</v>
      </c>
      <c r="B1194" s="1" t="s">
        <v>1826</v>
      </c>
      <c r="C1194" s="1" t="s">
        <v>616</v>
      </c>
      <c r="D1194" s="1" t="s">
        <v>195</v>
      </c>
      <c r="E1194" s="1">
        <v>7</v>
      </c>
      <c r="F1194" s="1">
        <v>661.25</v>
      </c>
      <c r="G1194" s="1">
        <v>0</v>
      </c>
      <c r="H1194" s="1" t="s">
        <v>36</v>
      </c>
      <c r="I1194" s="1" t="s">
        <v>14</v>
      </c>
      <c r="J1194" s="1" t="s">
        <v>82</v>
      </c>
    </row>
    <row r="1195" spans="1:10" x14ac:dyDescent="0.2">
      <c r="A1195" s="1" t="s">
        <v>1827</v>
      </c>
      <c r="B1195" s="3">
        <v>45293</v>
      </c>
      <c r="C1195" s="1" t="s">
        <v>60</v>
      </c>
      <c r="D1195" s="1" t="s">
        <v>537</v>
      </c>
      <c r="E1195" s="1">
        <v>10</v>
      </c>
      <c r="F1195" s="1">
        <v>940.73</v>
      </c>
      <c r="G1195" s="1">
        <v>0.15</v>
      </c>
      <c r="H1195" s="1" t="s">
        <v>36</v>
      </c>
      <c r="I1195" s="1" t="s">
        <v>42</v>
      </c>
      <c r="J1195" s="1" t="s">
        <v>43</v>
      </c>
    </row>
    <row r="1196" spans="1:10" x14ac:dyDescent="0.2">
      <c r="A1196" s="1" t="s">
        <v>1828</v>
      </c>
      <c r="B1196" s="3">
        <v>45627</v>
      </c>
      <c r="C1196" s="1" t="s">
        <v>117</v>
      </c>
      <c r="D1196" s="1" t="s">
        <v>114</v>
      </c>
      <c r="E1196" s="1">
        <v>9</v>
      </c>
      <c r="F1196" s="1">
        <v>906.25</v>
      </c>
      <c r="G1196" s="1">
        <v>0.1</v>
      </c>
      <c r="H1196" s="1" t="s">
        <v>13</v>
      </c>
      <c r="I1196" s="1" t="s">
        <v>47</v>
      </c>
      <c r="J1196" s="1" t="s">
        <v>58</v>
      </c>
    </row>
    <row r="1197" spans="1:10" x14ac:dyDescent="0.2">
      <c r="A1197" s="1" t="s">
        <v>1829</v>
      </c>
      <c r="B1197" s="1" t="s">
        <v>1830</v>
      </c>
      <c r="C1197" s="1" t="s">
        <v>428</v>
      </c>
      <c r="D1197" s="1" t="s">
        <v>65</v>
      </c>
      <c r="E1197" s="1">
        <v>12</v>
      </c>
      <c r="F1197" s="1">
        <v>800.37</v>
      </c>
      <c r="G1197" s="1">
        <v>0.1</v>
      </c>
      <c r="H1197" s="1" t="s">
        <v>36</v>
      </c>
      <c r="I1197" s="1" t="s">
        <v>14</v>
      </c>
      <c r="J1197" s="1" t="s">
        <v>82</v>
      </c>
    </row>
    <row r="1198" spans="1:10" x14ac:dyDescent="0.2">
      <c r="A1198" s="1" t="s">
        <v>1831</v>
      </c>
      <c r="B1198" s="1" t="s">
        <v>1832</v>
      </c>
      <c r="C1198" s="1" t="s">
        <v>263</v>
      </c>
      <c r="D1198" s="1" t="s">
        <v>51</v>
      </c>
      <c r="E1198" s="1">
        <v>3</v>
      </c>
      <c r="F1198" s="1">
        <v>1019.72</v>
      </c>
      <c r="G1198" s="1">
        <v>0</v>
      </c>
      <c r="H1198" s="1" t="s">
        <v>27</v>
      </c>
      <c r="I1198" s="1" t="s">
        <v>14</v>
      </c>
      <c r="J1198" s="1" t="s">
        <v>93</v>
      </c>
    </row>
    <row r="1199" spans="1:10" x14ac:dyDescent="0.2">
      <c r="A1199" s="1" t="s">
        <v>1833</v>
      </c>
      <c r="B1199" s="1" t="s">
        <v>1834</v>
      </c>
      <c r="C1199" s="1" t="s">
        <v>323</v>
      </c>
      <c r="D1199" s="1" t="s">
        <v>142</v>
      </c>
      <c r="E1199" s="1">
        <v>3</v>
      </c>
      <c r="F1199" s="1">
        <v>1118.93</v>
      </c>
      <c r="G1199" s="1">
        <v>0.15</v>
      </c>
      <c r="H1199" s="1" t="s">
        <v>13</v>
      </c>
      <c r="I1199" s="1" t="s">
        <v>14</v>
      </c>
      <c r="J1199" s="1" t="s">
        <v>15</v>
      </c>
    </row>
    <row r="1200" spans="1:10" x14ac:dyDescent="0.2">
      <c r="A1200" s="1" t="s">
        <v>1835</v>
      </c>
      <c r="B1200" s="1" t="s">
        <v>1836</v>
      </c>
      <c r="C1200" s="1" t="s">
        <v>72</v>
      </c>
      <c r="D1200" s="1" t="s">
        <v>413</v>
      </c>
      <c r="E1200" s="1">
        <v>2</v>
      </c>
      <c r="F1200" s="1">
        <v>689.97</v>
      </c>
      <c r="G1200" s="1">
        <v>0.2</v>
      </c>
      <c r="H1200" s="1" t="s">
        <v>27</v>
      </c>
      <c r="I1200" s="1" t="s">
        <v>47</v>
      </c>
      <c r="J1200" s="1" t="s">
        <v>48</v>
      </c>
    </row>
    <row r="1201" spans="1:10" x14ac:dyDescent="0.2">
      <c r="A1201" s="1" t="s">
        <v>1837</v>
      </c>
      <c r="B1201" s="3">
        <v>45344</v>
      </c>
      <c r="C1201" s="1" t="s">
        <v>574</v>
      </c>
      <c r="D1201" s="1" t="s">
        <v>55</v>
      </c>
      <c r="E1201" s="1">
        <v>10</v>
      </c>
      <c r="F1201" s="1">
        <v>522.34</v>
      </c>
      <c r="G1201" s="1">
        <v>0.1</v>
      </c>
      <c r="H1201" s="1" t="s">
        <v>115</v>
      </c>
      <c r="I1201" s="1" t="s">
        <v>31</v>
      </c>
      <c r="J1201" s="1" t="s">
        <v>43</v>
      </c>
    </row>
    <row r="1202" spans="1:10" x14ac:dyDescent="0.2">
      <c r="A1202" s="1" t="s">
        <v>1838</v>
      </c>
      <c r="B1202" s="3">
        <v>45761</v>
      </c>
      <c r="C1202" s="1" t="s">
        <v>1839</v>
      </c>
      <c r="D1202" s="1" t="s">
        <v>55</v>
      </c>
      <c r="E1202" s="1">
        <v>11</v>
      </c>
      <c r="F1202" s="1">
        <v>522.34</v>
      </c>
      <c r="G1202" s="1">
        <v>0</v>
      </c>
      <c r="H1202" s="1" t="s">
        <v>115</v>
      </c>
      <c r="I1202" s="1" t="s">
        <v>42</v>
      </c>
      <c r="J1202" s="1" t="s">
        <v>43</v>
      </c>
    </row>
    <row r="1203" spans="1:10" x14ac:dyDescent="0.2">
      <c r="A1203" s="1" t="s">
        <v>1840</v>
      </c>
      <c r="B1203" s="3">
        <v>45525</v>
      </c>
      <c r="C1203" s="1" t="s">
        <v>434</v>
      </c>
      <c r="D1203" s="1" t="s">
        <v>46</v>
      </c>
      <c r="E1203" s="1">
        <v>9</v>
      </c>
      <c r="F1203" s="1">
        <v>1262.55</v>
      </c>
      <c r="G1203" s="1">
        <v>0.1</v>
      </c>
      <c r="H1203" s="1" t="s">
        <v>62</v>
      </c>
      <c r="I1203" s="1" t="s">
        <v>31</v>
      </c>
      <c r="J1203" s="1" t="s">
        <v>52</v>
      </c>
    </row>
    <row r="1204" spans="1:10" x14ac:dyDescent="0.2">
      <c r="A1204" s="1" t="s">
        <v>1841</v>
      </c>
      <c r="B1204" s="3">
        <v>45446</v>
      </c>
      <c r="C1204" s="1" t="s">
        <v>303</v>
      </c>
      <c r="D1204" s="1" t="s">
        <v>148</v>
      </c>
      <c r="E1204" s="1">
        <v>4</v>
      </c>
      <c r="F1204" s="1">
        <v>243.15</v>
      </c>
      <c r="G1204" s="1">
        <v>0</v>
      </c>
      <c r="H1204" s="1" t="s">
        <v>20</v>
      </c>
      <c r="I1204" s="1" t="s">
        <v>14</v>
      </c>
      <c r="J1204" s="1" t="s">
        <v>15</v>
      </c>
    </row>
    <row r="1205" spans="1:10" x14ac:dyDescent="0.2">
      <c r="A1205" s="1" t="s">
        <v>1842</v>
      </c>
      <c r="B1205" s="1" t="s">
        <v>1843</v>
      </c>
      <c r="C1205" s="1" t="s">
        <v>64</v>
      </c>
      <c r="D1205" s="1" t="s">
        <v>417</v>
      </c>
      <c r="E1205" s="1">
        <v>9</v>
      </c>
      <c r="F1205" s="1">
        <v>1240.1099999999999</v>
      </c>
      <c r="G1205" s="1">
        <v>0.15</v>
      </c>
      <c r="H1205" s="1" t="s">
        <v>13</v>
      </c>
      <c r="I1205" s="1" t="s">
        <v>31</v>
      </c>
      <c r="J1205" s="1" t="s">
        <v>43</v>
      </c>
    </row>
    <row r="1206" spans="1:10" x14ac:dyDescent="0.2">
      <c r="A1206" s="1" t="s">
        <v>1844</v>
      </c>
      <c r="B1206" s="3">
        <v>45594</v>
      </c>
      <c r="C1206" s="1" t="s">
        <v>29</v>
      </c>
      <c r="D1206" s="1" t="s">
        <v>114</v>
      </c>
      <c r="E1206" s="1">
        <v>6</v>
      </c>
      <c r="F1206" s="1">
        <v>906.25</v>
      </c>
      <c r="G1206" s="1">
        <v>0.1</v>
      </c>
      <c r="H1206" s="1" t="s">
        <v>20</v>
      </c>
      <c r="I1206" s="1" t="s">
        <v>31</v>
      </c>
      <c r="J1206" s="1" t="s">
        <v>52</v>
      </c>
    </row>
    <row r="1207" spans="1:10" x14ac:dyDescent="0.2">
      <c r="A1207" s="1" t="s">
        <v>1845</v>
      </c>
      <c r="B1207" s="3">
        <v>45718</v>
      </c>
      <c r="C1207" s="1" t="s">
        <v>254</v>
      </c>
      <c r="D1207" s="1" t="s">
        <v>26</v>
      </c>
      <c r="E1207" s="1">
        <v>12</v>
      </c>
      <c r="F1207" s="1">
        <v>725.92</v>
      </c>
      <c r="G1207" s="1">
        <v>0</v>
      </c>
      <c r="H1207" s="1" t="s">
        <v>121</v>
      </c>
      <c r="I1207" s="1" t="s">
        <v>21</v>
      </c>
      <c r="J1207" s="1" t="s">
        <v>97</v>
      </c>
    </row>
    <row r="1208" spans="1:10" x14ac:dyDescent="0.2">
      <c r="A1208" s="1" t="s">
        <v>1846</v>
      </c>
      <c r="B1208" s="1" t="s">
        <v>1847</v>
      </c>
      <c r="C1208" s="1" t="s">
        <v>84</v>
      </c>
      <c r="D1208" s="1" t="s">
        <v>231</v>
      </c>
      <c r="E1208" s="1">
        <v>4</v>
      </c>
      <c r="F1208" s="1">
        <v>49.68</v>
      </c>
      <c r="G1208" s="1">
        <v>0.15</v>
      </c>
      <c r="H1208" s="1" t="s">
        <v>20</v>
      </c>
      <c r="I1208" s="1" t="s">
        <v>31</v>
      </c>
      <c r="J1208" s="1" t="s">
        <v>32</v>
      </c>
    </row>
    <row r="1209" spans="1:10" x14ac:dyDescent="0.2">
      <c r="A1209" s="1" t="s">
        <v>1848</v>
      </c>
      <c r="B1209" s="3">
        <v>45668</v>
      </c>
      <c r="C1209" s="1" t="s">
        <v>904</v>
      </c>
      <c r="D1209" s="1" t="s">
        <v>55</v>
      </c>
      <c r="E1209" s="1">
        <v>9</v>
      </c>
      <c r="F1209" s="1">
        <v>522.34</v>
      </c>
      <c r="G1209" s="1">
        <v>0.1</v>
      </c>
      <c r="H1209" s="1" t="s">
        <v>62</v>
      </c>
      <c r="I1209" s="1" t="s">
        <v>21</v>
      </c>
      <c r="J1209" s="1" t="s">
        <v>22</v>
      </c>
    </row>
    <row r="1210" spans="1:10" x14ac:dyDescent="0.2">
      <c r="A1210" s="1" t="s">
        <v>1849</v>
      </c>
      <c r="B1210" s="1" t="s">
        <v>1850</v>
      </c>
      <c r="C1210" s="1" t="s">
        <v>589</v>
      </c>
      <c r="D1210" s="1" t="s">
        <v>166</v>
      </c>
      <c r="E1210" s="1">
        <v>8</v>
      </c>
      <c r="F1210" s="1">
        <v>532.41999999999996</v>
      </c>
      <c r="G1210" s="1">
        <v>0</v>
      </c>
      <c r="H1210" s="1" t="s">
        <v>62</v>
      </c>
      <c r="I1210" s="1" t="s">
        <v>21</v>
      </c>
      <c r="J1210" s="1" t="s">
        <v>22</v>
      </c>
    </row>
    <row r="1211" spans="1:10" x14ac:dyDescent="0.2">
      <c r="A1211" s="1" t="s">
        <v>1851</v>
      </c>
      <c r="B1211" s="3">
        <v>45462</v>
      </c>
      <c r="C1211" s="1" t="s">
        <v>84</v>
      </c>
      <c r="D1211" s="1" t="s">
        <v>88</v>
      </c>
      <c r="E1211" s="1">
        <v>9</v>
      </c>
      <c r="F1211" s="1">
        <v>1018.12</v>
      </c>
      <c r="G1211" s="1">
        <v>0.2</v>
      </c>
      <c r="H1211" s="1" t="s">
        <v>115</v>
      </c>
      <c r="I1211" s="1" t="s">
        <v>31</v>
      </c>
      <c r="J1211" s="1" t="s">
        <v>43</v>
      </c>
    </row>
    <row r="1212" spans="1:10" x14ac:dyDescent="0.2">
      <c r="A1212" s="1" t="s">
        <v>1852</v>
      </c>
      <c r="B1212" s="3">
        <v>45360</v>
      </c>
      <c r="C1212" s="1" t="s">
        <v>263</v>
      </c>
      <c r="D1212" s="1" t="s">
        <v>192</v>
      </c>
      <c r="E1212" s="1">
        <v>11</v>
      </c>
      <c r="F1212" s="1">
        <v>1069.8599999999999</v>
      </c>
      <c r="G1212" s="1">
        <v>0.05</v>
      </c>
      <c r="H1212" s="1" t="s">
        <v>36</v>
      </c>
      <c r="I1212" s="1" t="s">
        <v>14</v>
      </c>
      <c r="J1212" s="1" t="s">
        <v>15</v>
      </c>
    </row>
    <row r="1213" spans="1:10" x14ac:dyDescent="0.2">
      <c r="A1213" s="1" t="s">
        <v>1853</v>
      </c>
      <c r="B1213" s="1" t="s">
        <v>1854</v>
      </c>
      <c r="C1213" s="1" t="s">
        <v>194</v>
      </c>
      <c r="D1213" s="1" t="s">
        <v>114</v>
      </c>
      <c r="E1213" s="1">
        <v>4</v>
      </c>
      <c r="F1213" s="1">
        <v>906.25</v>
      </c>
      <c r="G1213" s="1">
        <v>0.2</v>
      </c>
      <c r="H1213" s="1" t="s">
        <v>20</v>
      </c>
      <c r="I1213" s="1" t="s">
        <v>14</v>
      </c>
      <c r="J1213" s="1" t="s">
        <v>15</v>
      </c>
    </row>
    <row r="1214" spans="1:10" x14ac:dyDescent="0.2">
      <c r="A1214" s="1" t="s">
        <v>1855</v>
      </c>
      <c r="B1214" s="3">
        <v>45329</v>
      </c>
      <c r="C1214" s="1" t="s">
        <v>68</v>
      </c>
      <c r="D1214" s="1" t="s">
        <v>216</v>
      </c>
      <c r="E1214" s="1">
        <v>9</v>
      </c>
      <c r="F1214" s="1">
        <v>1169.26</v>
      </c>
      <c r="G1214" s="1">
        <v>0.1</v>
      </c>
      <c r="H1214" s="1" t="s">
        <v>27</v>
      </c>
      <c r="I1214" s="1" t="s">
        <v>47</v>
      </c>
      <c r="J1214" s="1" t="s">
        <v>75</v>
      </c>
    </row>
    <row r="1215" spans="1:10" x14ac:dyDescent="0.2">
      <c r="A1215" s="1" t="s">
        <v>1856</v>
      </c>
      <c r="B1215" s="3">
        <v>45402</v>
      </c>
      <c r="C1215" s="1" t="s">
        <v>975</v>
      </c>
      <c r="D1215" s="1" t="s">
        <v>148</v>
      </c>
      <c r="E1215" s="1">
        <v>8</v>
      </c>
      <c r="F1215" s="1">
        <v>243.15</v>
      </c>
      <c r="G1215" s="1">
        <v>0.1</v>
      </c>
      <c r="H1215" s="1" t="s">
        <v>115</v>
      </c>
      <c r="I1215" s="1" t="s">
        <v>21</v>
      </c>
      <c r="J1215" s="1" t="s">
        <v>170</v>
      </c>
    </row>
    <row r="1216" spans="1:10" x14ac:dyDescent="0.2">
      <c r="A1216" s="1" t="s">
        <v>1857</v>
      </c>
      <c r="B1216" s="3">
        <v>45519</v>
      </c>
      <c r="C1216" s="1" t="s">
        <v>165</v>
      </c>
      <c r="D1216" s="1" t="s">
        <v>174</v>
      </c>
      <c r="E1216" s="1">
        <v>10</v>
      </c>
      <c r="F1216" s="1">
        <v>143.57</v>
      </c>
      <c r="G1216" s="1">
        <v>0.05</v>
      </c>
      <c r="H1216" s="1" t="s">
        <v>20</v>
      </c>
      <c r="I1216" s="1" t="s">
        <v>21</v>
      </c>
      <c r="J1216" s="1" t="s">
        <v>97</v>
      </c>
    </row>
    <row r="1217" spans="1:10" x14ac:dyDescent="0.2">
      <c r="A1217" s="1" t="s">
        <v>1858</v>
      </c>
      <c r="B1217" s="3">
        <v>45699</v>
      </c>
      <c r="C1217" s="1" t="s">
        <v>1164</v>
      </c>
      <c r="D1217" s="1" t="s">
        <v>26</v>
      </c>
      <c r="E1217" s="1">
        <v>11</v>
      </c>
      <c r="F1217" s="1">
        <v>725.92</v>
      </c>
      <c r="G1217" s="1">
        <v>0</v>
      </c>
      <c r="H1217" s="1" t="s">
        <v>20</v>
      </c>
      <c r="I1217" s="1" t="s">
        <v>14</v>
      </c>
      <c r="J1217" s="1" t="s">
        <v>15</v>
      </c>
    </row>
    <row r="1218" spans="1:10" x14ac:dyDescent="0.2">
      <c r="A1218" s="1" t="s">
        <v>1859</v>
      </c>
      <c r="B1218" s="3">
        <v>45537</v>
      </c>
      <c r="C1218" s="1" t="s">
        <v>440</v>
      </c>
      <c r="D1218" s="1" t="s">
        <v>30</v>
      </c>
      <c r="E1218" s="1">
        <v>5</v>
      </c>
      <c r="F1218" s="1">
        <v>798.12</v>
      </c>
      <c r="G1218" s="1">
        <v>0.1</v>
      </c>
      <c r="H1218" s="1" t="s">
        <v>121</v>
      </c>
      <c r="I1218" s="1" t="s">
        <v>47</v>
      </c>
      <c r="J1218" s="1" t="s">
        <v>48</v>
      </c>
    </row>
    <row r="1219" spans="1:10" x14ac:dyDescent="0.2">
      <c r="A1219" s="1" t="s">
        <v>1860</v>
      </c>
      <c r="B1219" s="3">
        <v>45719</v>
      </c>
      <c r="C1219" s="1" t="s">
        <v>29</v>
      </c>
      <c r="D1219" s="1" t="s">
        <v>41</v>
      </c>
      <c r="E1219" s="1">
        <v>1</v>
      </c>
      <c r="F1219" s="1">
        <v>944.31</v>
      </c>
      <c r="G1219" s="1">
        <v>0.2</v>
      </c>
      <c r="H1219" s="1" t="s">
        <v>115</v>
      </c>
      <c r="I1219" s="1" t="s">
        <v>31</v>
      </c>
      <c r="J1219" s="1" t="s">
        <v>32</v>
      </c>
    </row>
    <row r="1220" spans="1:10" x14ac:dyDescent="0.2">
      <c r="A1220" s="1" t="s">
        <v>1861</v>
      </c>
      <c r="B1220" s="3">
        <v>45611</v>
      </c>
      <c r="C1220" s="1" t="s">
        <v>994</v>
      </c>
      <c r="D1220" s="1" t="s">
        <v>124</v>
      </c>
      <c r="E1220" s="1">
        <v>9</v>
      </c>
      <c r="F1220" s="1">
        <v>774.08</v>
      </c>
      <c r="G1220" s="1">
        <v>0.15</v>
      </c>
      <c r="H1220" s="1" t="s">
        <v>13</v>
      </c>
      <c r="I1220" s="1" t="s">
        <v>14</v>
      </c>
      <c r="J1220" s="1" t="s">
        <v>82</v>
      </c>
    </row>
    <row r="1221" spans="1:10" x14ac:dyDescent="0.2">
      <c r="A1221" s="1" t="s">
        <v>1862</v>
      </c>
      <c r="B1221" s="3">
        <v>45579</v>
      </c>
      <c r="C1221" s="1" t="s">
        <v>1164</v>
      </c>
      <c r="D1221" s="1" t="s">
        <v>192</v>
      </c>
      <c r="E1221" s="1">
        <v>12</v>
      </c>
      <c r="F1221" s="1">
        <v>1069.8599999999999</v>
      </c>
      <c r="G1221" s="1">
        <v>0.05</v>
      </c>
      <c r="H1221" s="1" t="s">
        <v>62</v>
      </c>
      <c r="I1221" s="1" t="s">
        <v>14</v>
      </c>
      <c r="J1221" s="1" t="s">
        <v>15</v>
      </c>
    </row>
    <row r="1222" spans="1:10" x14ac:dyDescent="0.2">
      <c r="A1222" s="1" t="s">
        <v>1863</v>
      </c>
      <c r="B1222" s="3">
        <v>45400</v>
      </c>
      <c r="C1222" s="1" t="s">
        <v>169</v>
      </c>
      <c r="D1222" s="1" t="s">
        <v>216</v>
      </c>
      <c r="E1222" s="1">
        <v>10</v>
      </c>
      <c r="F1222" s="1">
        <v>1169.26</v>
      </c>
      <c r="G1222" s="1">
        <v>0.15</v>
      </c>
      <c r="H1222" s="1" t="s">
        <v>121</v>
      </c>
      <c r="I1222" s="1" t="s">
        <v>21</v>
      </c>
      <c r="J1222" s="1" t="s">
        <v>170</v>
      </c>
    </row>
    <row r="1223" spans="1:10" x14ac:dyDescent="0.2">
      <c r="A1223" s="1" t="s">
        <v>1864</v>
      </c>
      <c r="B1223" s="3">
        <v>45699</v>
      </c>
      <c r="C1223" s="1" t="s">
        <v>113</v>
      </c>
      <c r="D1223" s="1" t="s">
        <v>151</v>
      </c>
      <c r="E1223" s="1">
        <v>8</v>
      </c>
      <c r="F1223" s="1">
        <v>838.72</v>
      </c>
      <c r="G1223" s="1">
        <v>0</v>
      </c>
      <c r="H1223" s="1" t="s">
        <v>121</v>
      </c>
      <c r="I1223" s="1" t="s">
        <v>14</v>
      </c>
      <c r="J1223" s="1" t="s">
        <v>82</v>
      </c>
    </row>
    <row r="1224" spans="1:10" x14ac:dyDescent="0.2">
      <c r="A1224" s="1" t="s">
        <v>1865</v>
      </c>
      <c r="B1224" s="1" t="s">
        <v>1866</v>
      </c>
      <c r="C1224" s="1" t="s">
        <v>34</v>
      </c>
      <c r="D1224" s="1" t="s">
        <v>73</v>
      </c>
      <c r="E1224" s="1">
        <v>6</v>
      </c>
      <c r="F1224" s="1">
        <v>954.16</v>
      </c>
      <c r="G1224" s="1">
        <v>0.15</v>
      </c>
      <c r="H1224" s="1" t="s">
        <v>36</v>
      </c>
      <c r="I1224" s="1" t="s">
        <v>14</v>
      </c>
      <c r="J1224" s="1" t="s">
        <v>15</v>
      </c>
    </row>
    <row r="1225" spans="1:10" x14ac:dyDescent="0.2">
      <c r="A1225" s="1" t="s">
        <v>1867</v>
      </c>
      <c r="B1225" s="3">
        <v>45737</v>
      </c>
      <c r="C1225" s="1" t="s">
        <v>84</v>
      </c>
      <c r="D1225" s="1" t="s">
        <v>142</v>
      </c>
      <c r="E1225" s="1">
        <v>10</v>
      </c>
      <c r="F1225" s="1">
        <v>1118.93</v>
      </c>
      <c r="G1225" s="1">
        <v>0</v>
      </c>
      <c r="H1225" s="1" t="s">
        <v>62</v>
      </c>
      <c r="I1225" s="1" t="s">
        <v>31</v>
      </c>
      <c r="J1225" s="1" t="s">
        <v>43</v>
      </c>
    </row>
    <row r="1226" spans="1:10" x14ac:dyDescent="0.2">
      <c r="A1226" s="1" t="s">
        <v>1868</v>
      </c>
      <c r="B1226" s="1" t="s">
        <v>407</v>
      </c>
      <c r="C1226" s="1" t="s">
        <v>396</v>
      </c>
      <c r="D1226" s="1" t="s">
        <v>81</v>
      </c>
      <c r="E1226" s="1">
        <v>8</v>
      </c>
      <c r="F1226" s="1">
        <v>849.05</v>
      </c>
      <c r="G1226" s="1">
        <v>0</v>
      </c>
      <c r="H1226" s="1" t="s">
        <v>62</v>
      </c>
      <c r="I1226" s="1" t="s">
        <v>300</v>
      </c>
      <c r="J1226" s="1" t="s">
        <v>82</v>
      </c>
    </row>
    <row r="1227" spans="1:10" x14ac:dyDescent="0.2">
      <c r="A1227" s="1" t="s">
        <v>1869</v>
      </c>
      <c r="B1227" s="3">
        <v>45413</v>
      </c>
      <c r="C1227" s="1" t="s">
        <v>50</v>
      </c>
      <c r="D1227" s="1" t="s">
        <v>148</v>
      </c>
      <c r="E1227" s="1">
        <v>2</v>
      </c>
      <c r="F1227" s="1">
        <v>243.15</v>
      </c>
      <c r="G1227" s="1">
        <v>0</v>
      </c>
      <c r="H1227" s="1" t="s">
        <v>36</v>
      </c>
      <c r="I1227" s="1" t="s">
        <v>42</v>
      </c>
      <c r="J1227" s="1" t="s">
        <v>43</v>
      </c>
    </row>
    <row r="1228" spans="1:10" x14ac:dyDescent="0.2">
      <c r="A1228" s="1" t="s">
        <v>1870</v>
      </c>
      <c r="B1228" s="3">
        <v>45698</v>
      </c>
      <c r="C1228" s="1" t="s">
        <v>574</v>
      </c>
      <c r="D1228" s="1" t="s">
        <v>199</v>
      </c>
      <c r="E1228" s="1">
        <v>1</v>
      </c>
      <c r="F1228" s="1">
        <v>528.79999999999995</v>
      </c>
      <c r="G1228" s="1">
        <v>0</v>
      </c>
      <c r="H1228" s="1" t="s">
        <v>121</v>
      </c>
      <c r="I1228" s="1" t="s">
        <v>31</v>
      </c>
      <c r="J1228" s="1" t="s">
        <v>32</v>
      </c>
    </row>
    <row r="1229" spans="1:10" x14ac:dyDescent="0.2">
      <c r="A1229" s="1" t="s">
        <v>1871</v>
      </c>
      <c r="B1229" s="1" t="s">
        <v>1398</v>
      </c>
      <c r="C1229" s="1" t="s">
        <v>557</v>
      </c>
      <c r="D1229" s="1" t="s">
        <v>178</v>
      </c>
      <c r="E1229" s="1">
        <v>2</v>
      </c>
      <c r="F1229" s="1">
        <v>253.46</v>
      </c>
      <c r="G1229" s="1">
        <v>0</v>
      </c>
      <c r="H1229" s="1" t="s">
        <v>27</v>
      </c>
      <c r="I1229" s="1" t="s">
        <v>37</v>
      </c>
      <c r="J1229" s="1" t="s">
        <v>82</v>
      </c>
    </row>
    <row r="1230" spans="1:10" x14ac:dyDescent="0.2">
      <c r="A1230" s="1" t="s">
        <v>1872</v>
      </c>
      <c r="B1230" s="3">
        <v>45408</v>
      </c>
      <c r="C1230" s="1" t="s">
        <v>110</v>
      </c>
      <c r="D1230" s="1" t="s">
        <v>155</v>
      </c>
      <c r="E1230" s="1">
        <v>8</v>
      </c>
      <c r="F1230" s="1">
        <v>1165.56</v>
      </c>
      <c r="G1230" s="1">
        <v>0.05</v>
      </c>
      <c r="H1230" s="1" t="s">
        <v>20</v>
      </c>
      <c r="I1230" s="1" t="s">
        <v>289</v>
      </c>
      <c r="J1230" s="1" t="s">
        <v>22</v>
      </c>
    </row>
    <row r="1231" spans="1:10" x14ac:dyDescent="0.2">
      <c r="A1231" s="1" t="s">
        <v>1873</v>
      </c>
      <c r="B1231" s="3">
        <v>45435</v>
      </c>
      <c r="C1231" s="1" t="s">
        <v>616</v>
      </c>
      <c r="D1231" s="1" t="s">
        <v>78</v>
      </c>
      <c r="E1231" s="1">
        <v>8</v>
      </c>
      <c r="F1231" s="1">
        <v>782.41</v>
      </c>
      <c r="G1231" s="1">
        <v>0.2</v>
      </c>
      <c r="H1231" s="1" t="s">
        <v>20</v>
      </c>
      <c r="I1231" s="1" t="s">
        <v>14</v>
      </c>
      <c r="J1231" s="1" t="s">
        <v>82</v>
      </c>
    </row>
    <row r="1232" spans="1:10" x14ac:dyDescent="0.2">
      <c r="A1232" s="1" t="s">
        <v>1874</v>
      </c>
      <c r="B1232" s="1" t="s">
        <v>1875</v>
      </c>
      <c r="C1232" s="1" t="s">
        <v>45</v>
      </c>
      <c r="D1232" s="1" t="s">
        <v>413</v>
      </c>
      <c r="E1232" s="1">
        <v>6</v>
      </c>
      <c r="F1232" s="1">
        <v>689.97</v>
      </c>
      <c r="G1232" s="1">
        <v>0.05</v>
      </c>
      <c r="H1232" s="1" t="s">
        <v>20</v>
      </c>
      <c r="I1232" s="1" t="s">
        <v>74</v>
      </c>
      <c r="J1232" s="1" t="s">
        <v>48</v>
      </c>
    </row>
    <row r="1233" spans="1:10" x14ac:dyDescent="0.2">
      <c r="A1233" s="1" t="s">
        <v>1876</v>
      </c>
      <c r="B1233" s="1" t="s">
        <v>423</v>
      </c>
      <c r="C1233" s="1" t="s">
        <v>440</v>
      </c>
      <c r="D1233" s="1" t="s">
        <v>192</v>
      </c>
      <c r="E1233" s="1">
        <v>1</v>
      </c>
      <c r="F1233" s="1">
        <v>1069.8599999999999</v>
      </c>
      <c r="G1233" s="1">
        <v>0.2</v>
      </c>
      <c r="H1233" s="1" t="s">
        <v>27</v>
      </c>
      <c r="I1233" s="1" t="s">
        <v>47</v>
      </c>
      <c r="J1233" s="1" t="s">
        <v>58</v>
      </c>
    </row>
    <row r="1234" spans="1:10" x14ac:dyDescent="0.2">
      <c r="A1234" s="1" t="s">
        <v>1877</v>
      </c>
      <c r="B1234" s="3">
        <v>45728</v>
      </c>
      <c r="C1234" s="1" t="s">
        <v>254</v>
      </c>
      <c r="D1234" s="1" t="s">
        <v>537</v>
      </c>
      <c r="E1234" s="1">
        <v>2</v>
      </c>
      <c r="F1234" s="1">
        <v>940.73</v>
      </c>
      <c r="G1234" s="1">
        <v>0</v>
      </c>
      <c r="H1234" s="1" t="s">
        <v>27</v>
      </c>
      <c r="I1234" s="1" t="s">
        <v>21</v>
      </c>
      <c r="J1234" s="1" t="s">
        <v>22</v>
      </c>
    </row>
    <row r="1235" spans="1:10" x14ac:dyDescent="0.2">
      <c r="A1235" s="1" t="s">
        <v>1878</v>
      </c>
      <c r="B1235" s="3">
        <v>45320</v>
      </c>
      <c r="C1235" s="1" t="s">
        <v>323</v>
      </c>
      <c r="D1235" s="1" t="s">
        <v>216</v>
      </c>
      <c r="E1235" s="1">
        <v>9</v>
      </c>
      <c r="F1235" s="1">
        <v>1169.26</v>
      </c>
      <c r="G1235" s="1">
        <v>0.05</v>
      </c>
      <c r="H1235" s="1" t="s">
        <v>115</v>
      </c>
      <c r="I1235" s="1" t="s">
        <v>14</v>
      </c>
      <c r="J1235" s="1" t="s">
        <v>82</v>
      </c>
    </row>
    <row r="1236" spans="1:10" x14ac:dyDescent="0.2">
      <c r="A1236" s="1" t="s">
        <v>1879</v>
      </c>
      <c r="B1236" s="1" t="s">
        <v>1880</v>
      </c>
      <c r="C1236" s="1" t="s">
        <v>440</v>
      </c>
      <c r="D1236" s="1" t="s">
        <v>216</v>
      </c>
      <c r="E1236" s="1">
        <v>9</v>
      </c>
      <c r="F1236" s="1">
        <v>1169.26</v>
      </c>
      <c r="G1236" s="1">
        <v>0.2</v>
      </c>
      <c r="H1236" s="1" t="s">
        <v>115</v>
      </c>
      <c r="I1236" s="1" t="s">
        <v>47</v>
      </c>
      <c r="J1236" s="1" t="s">
        <v>58</v>
      </c>
    </row>
    <row r="1237" spans="1:10" x14ac:dyDescent="0.2">
      <c r="A1237" s="1" t="s">
        <v>1881</v>
      </c>
      <c r="B1237" s="1" t="s">
        <v>1882</v>
      </c>
      <c r="C1237" s="1" t="s">
        <v>351</v>
      </c>
      <c r="D1237" s="1" t="s">
        <v>417</v>
      </c>
      <c r="E1237" s="1">
        <v>7</v>
      </c>
      <c r="F1237" s="1">
        <v>1240.1099999999999</v>
      </c>
      <c r="G1237" s="1">
        <v>0</v>
      </c>
      <c r="H1237" s="1" t="s">
        <v>121</v>
      </c>
      <c r="I1237" s="1" t="s">
        <v>14</v>
      </c>
      <c r="J1237" s="1" t="s">
        <v>93</v>
      </c>
    </row>
    <row r="1238" spans="1:10" x14ac:dyDescent="0.2">
      <c r="A1238" s="1" t="s">
        <v>1883</v>
      </c>
      <c r="B1238" s="1" t="s">
        <v>1039</v>
      </c>
      <c r="C1238" s="1" t="s">
        <v>434</v>
      </c>
      <c r="D1238" s="1" t="s">
        <v>142</v>
      </c>
      <c r="E1238" s="1">
        <v>9</v>
      </c>
      <c r="F1238" s="1">
        <v>1118.93</v>
      </c>
      <c r="G1238" s="1">
        <v>0.15</v>
      </c>
      <c r="H1238" s="1" t="s">
        <v>13</v>
      </c>
      <c r="I1238" s="1" t="s">
        <v>31</v>
      </c>
      <c r="J1238" s="1" t="s">
        <v>32</v>
      </c>
    </row>
    <row r="1239" spans="1:10" x14ac:dyDescent="0.2">
      <c r="A1239" s="1" t="s">
        <v>1884</v>
      </c>
      <c r="B1239" s="1" t="s">
        <v>1885</v>
      </c>
      <c r="C1239" s="1" t="s">
        <v>412</v>
      </c>
      <c r="D1239" s="1" t="s">
        <v>158</v>
      </c>
      <c r="E1239" s="1">
        <v>5</v>
      </c>
      <c r="F1239" s="1">
        <v>1490.92</v>
      </c>
      <c r="G1239" s="1">
        <v>0</v>
      </c>
      <c r="H1239" s="1" t="s">
        <v>121</v>
      </c>
      <c r="I1239" s="1" t="s">
        <v>31</v>
      </c>
      <c r="J1239" s="1" t="s">
        <v>43</v>
      </c>
    </row>
    <row r="1240" spans="1:10" x14ac:dyDescent="0.2">
      <c r="A1240" s="1" t="s">
        <v>1886</v>
      </c>
      <c r="B1240" s="3">
        <v>45451</v>
      </c>
      <c r="C1240" s="1" t="s">
        <v>355</v>
      </c>
      <c r="D1240" s="1" t="s">
        <v>148</v>
      </c>
      <c r="E1240" s="1">
        <v>2</v>
      </c>
      <c r="F1240" s="1">
        <v>243.15</v>
      </c>
      <c r="G1240" s="1">
        <v>0.2</v>
      </c>
      <c r="H1240" s="1" t="s">
        <v>62</v>
      </c>
      <c r="I1240" s="1" t="s">
        <v>14</v>
      </c>
      <c r="J1240" s="1" t="s">
        <v>93</v>
      </c>
    </row>
    <row r="1241" spans="1:10" x14ac:dyDescent="0.2">
      <c r="A1241" s="1" t="s">
        <v>1887</v>
      </c>
      <c r="B1241" s="3">
        <v>45836</v>
      </c>
      <c r="C1241" s="1" t="s">
        <v>154</v>
      </c>
      <c r="D1241" s="1" t="s">
        <v>69</v>
      </c>
      <c r="E1241" s="1">
        <v>3</v>
      </c>
      <c r="F1241" s="1">
        <v>1013.15</v>
      </c>
      <c r="G1241" s="1">
        <v>0</v>
      </c>
      <c r="H1241" s="1" t="s">
        <v>121</v>
      </c>
      <c r="I1241" s="1" t="s">
        <v>31</v>
      </c>
      <c r="J1241" s="1" t="s">
        <v>32</v>
      </c>
    </row>
    <row r="1242" spans="1:10" x14ac:dyDescent="0.2">
      <c r="A1242" s="1" t="s">
        <v>1888</v>
      </c>
      <c r="B1242" s="3">
        <v>45499</v>
      </c>
      <c r="C1242" s="1" t="s">
        <v>230</v>
      </c>
      <c r="D1242" s="1" t="s">
        <v>61</v>
      </c>
      <c r="E1242" s="1">
        <v>7</v>
      </c>
      <c r="F1242" s="1">
        <v>455.77</v>
      </c>
      <c r="G1242" s="1">
        <v>0</v>
      </c>
      <c r="H1242" s="1" t="s">
        <v>121</v>
      </c>
      <c r="I1242" s="1" t="s">
        <v>47</v>
      </c>
      <c r="J1242" s="1" t="s">
        <v>48</v>
      </c>
    </row>
    <row r="1243" spans="1:10" x14ac:dyDescent="0.2">
      <c r="A1243" s="1" t="s">
        <v>1889</v>
      </c>
      <c r="B1243" s="1" t="s">
        <v>1890</v>
      </c>
      <c r="C1243" s="1" t="s">
        <v>371</v>
      </c>
      <c r="D1243" s="1" t="s">
        <v>199</v>
      </c>
      <c r="E1243" s="1">
        <v>7</v>
      </c>
      <c r="F1243" s="1">
        <v>528.79999999999995</v>
      </c>
      <c r="G1243" s="1">
        <v>0</v>
      </c>
      <c r="H1243" s="1" t="s">
        <v>121</v>
      </c>
      <c r="I1243" s="1" t="s">
        <v>208</v>
      </c>
      <c r="J1243" s="1" t="s">
        <v>43</v>
      </c>
    </row>
    <row r="1244" spans="1:10" x14ac:dyDescent="0.2">
      <c r="A1244" s="1" t="s">
        <v>1891</v>
      </c>
      <c r="B1244" s="1" t="s">
        <v>1892</v>
      </c>
      <c r="C1244" s="1" t="s">
        <v>268</v>
      </c>
      <c r="D1244" s="1" t="s">
        <v>195</v>
      </c>
      <c r="E1244" s="1">
        <v>11</v>
      </c>
      <c r="F1244" s="1">
        <v>661.25</v>
      </c>
      <c r="G1244" s="1">
        <v>0</v>
      </c>
      <c r="H1244" s="1" t="s">
        <v>13</v>
      </c>
      <c r="I1244" s="1" t="s">
        <v>21</v>
      </c>
      <c r="J1244" s="1" t="s">
        <v>97</v>
      </c>
    </row>
    <row r="1245" spans="1:10" x14ac:dyDescent="0.2">
      <c r="A1245" s="1" t="s">
        <v>1893</v>
      </c>
      <c r="B1245" s="1" t="s">
        <v>1894</v>
      </c>
      <c r="C1245" s="1" t="s">
        <v>57</v>
      </c>
      <c r="D1245" s="1" t="s">
        <v>155</v>
      </c>
      <c r="E1245" s="1">
        <v>7</v>
      </c>
      <c r="F1245" s="1">
        <v>1165.56</v>
      </c>
      <c r="G1245" s="1">
        <v>0</v>
      </c>
      <c r="H1245" s="1" t="s">
        <v>27</v>
      </c>
      <c r="I1245" s="1" t="s">
        <v>47</v>
      </c>
      <c r="J1245" s="1" t="s">
        <v>48</v>
      </c>
    </row>
    <row r="1246" spans="1:10" x14ac:dyDescent="0.2">
      <c r="A1246" s="1" t="s">
        <v>1895</v>
      </c>
      <c r="B1246" s="3">
        <v>45350</v>
      </c>
      <c r="C1246" s="1" t="s">
        <v>84</v>
      </c>
      <c r="D1246" s="1" t="s">
        <v>81</v>
      </c>
      <c r="E1246" s="1">
        <v>10</v>
      </c>
      <c r="F1246" s="1">
        <v>849.05</v>
      </c>
      <c r="G1246" s="1">
        <v>0.2</v>
      </c>
      <c r="H1246" s="1" t="s">
        <v>115</v>
      </c>
      <c r="I1246" s="1" t="s">
        <v>31</v>
      </c>
      <c r="J1246" s="1" t="s">
        <v>52</v>
      </c>
    </row>
    <row r="1247" spans="1:10" x14ac:dyDescent="0.2">
      <c r="A1247" s="1" t="s">
        <v>1896</v>
      </c>
      <c r="B1247" s="3">
        <v>45831</v>
      </c>
      <c r="C1247" s="1" t="s">
        <v>458</v>
      </c>
      <c r="D1247" s="1" t="s">
        <v>297</v>
      </c>
      <c r="E1247" s="1">
        <v>11</v>
      </c>
      <c r="F1247" s="1">
        <v>112.32</v>
      </c>
      <c r="G1247" s="1">
        <v>0</v>
      </c>
      <c r="H1247" s="1" t="s">
        <v>27</v>
      </c>
      <c r="I1247" s="1" t="s">
        <v>31</v>
      </c>
      <c r="J1247" s="1" t="s">
        <v>43</v>
      </c>
    </row>
    <row r="1248" spans="1:10" x14ac:dyDescent="0.2">
      <c r="A1248" s="1" t="s">
        <v>1897</v>
      </c>
      <c r="B1248" s="3">
        <v>45740</v>
      </c>
      <c r="C1248" s="1" t="s">
        <v>440</v>
      </c>
      <c r="D1248" s="1" t="s">
        <v>192</v>
      </c>
      <c r="E1248" s="1">
        <v>3</v>
      </c>
      <c r="F1248" s="1">
        <v>1069.8599999999999</v>
      </c>
      <c r="G1248" s="1">
        <v>0.1</v>
      </c>
      <c r="H1248" s="1" t="s">
        <v>20</v>
      </c>
      <c r="I1248" s="1" t="s">
        <v>74</v>
      </c>
      <c r="J1248" s="1" t="s">
        <v>48</v>
      </c>
    </row>
    <row r="1249" spans="1:10" x14ac:dyDescent="0.2">
      <c r="A1249" s="1" t="s">
        <v>1898</v>
      </c>
      <c r="B1249" s="1" t="s">
        <v>1899</v>
      </c>
      <c r="C1249" s="1" t="s">
        <v>296</v>
      </c>
      <c r="D1249" s="1" t="s">
        <v>104</v>
      </c>
      <c r="E1249" s="1">
        <v>7</v>
      </c>
      <c r="F1249" s="1">
        <v>1363.68</v>
      </c>
      <c r="G1249" s="1">
        <v>0</v>
      </c>
      <c r="H1249" s="1" t="s">
        <v>13</v>
      </c>
      <c r="I1249" s="1" t="s">
        <v>47</v>
      </c>
      <c r="J1249" s="1" t="s">
        <v>48</v>
      </c>
    </row>
    <row r="1250" spans="1:10" x14ac:dyDescent="0.2">
      <c r="A1250" s="1" t="s">
        <v>1900</v>
      </c>
      <c r="B1250" s="3">
        <v>45734</v>
      </c>
      <c r="C1250" s="1" t="s">
        <v>169</v>
      </c>
      <c r="D1250" s="1" t="s">
        <v>178</v>
      </c>
      <c r="E1250" s="1">
        <v>11</v>
      </c>
      <c r="F1250" s="1">
        <v>253.46</v>
      </c>
      <c r="G1250" s="1">
        <v>0</v>
      </c>
      <c r="H1250" s="1" t="s">
        <v>62</v>
      </c>
      <c r="I1250" s="1" t="s">
        <v>21</v>
      </c>
      <c r="J1250" s="1" t="s">
        <v>97</v>
      </c>
    </row>
    <row r="1251" spans="1:10" x14ac:dyDescent="0.2">
      <c r="A1251" s="1" t="s">
        <v>1901</v>
      </c>
      <c r="B1251" s="3">
        <v>45662</v>
      </c>
      <c r="C1251" s="1" t="s">
        <v>113</v>
      </c>
      <c r="D1251" s="1" t="s">
        <v>144</v>
      </c>
      <c r="E1251" s="1">
        <v>2</v>
      </c>
      <c r="F1251" s="1">
        <v>1029.82</v>
      </c>
      <c r="G1251" s="1">
        <v>0.1</v>
      </c>
      <c r="H1251" s="1" t="s">
        <v>13</v>
      </c>
      <c r="I1251" s="1" t="s">
        <v>14</v>
      </c>
      <c r="J1251" s="1" t="s">
        <v>82</v>
      </c>
    </row>
    <row r="1252" spans="1:10" x14ac:dyDescent="0.2">
      <c r="A1252" s="1" t="s">
        <v>1902</v>
      </c>
      <c r="B1252" s="3">
        <v>45327</v>
      </c>
      <c r="C1252" s="1" t="s">
        <v>95</v>
      </c>
      <c r="D1252" s="1" t="s">
        <v>127</v>
      </c>
      <c r="E1252" s="1">
        <v>12</v>
      </c>
      <c r="F1252" s="1">
        <v>418.2</v>
      </c>
      <c r="G1252" s="1">
        <v>0.15</v>
      </c>
      <c r="H1252" s="1" t="s">
        <v>121</v>
      </c>
      <c r="I1252" s="1" t="s">
        <v>289</v>
      </c>
      <c r="J1252" s="1" t="s">
        <v>170</v>
      </c>
    </row>
    <row r="1253" spans="1:10" x14ac:dyDescent="0.2">
      <c r="A1253" s="1" t="s">
        <v>1903</v>
      </c>
      <c r="B1253" s="3">
        <v>45368</v>
      </c>
      <c r="C1253" s="1" t="s">
        <v>29</v>
      </c>
      <c r="D1253" s="1" t="s">
        <v>174</v>
      </c>
      <c r="E1253" s="1">
        <v>6</v>
      </c>
      <c r="F1253" s="1">
        <v>143.57</v>
      </c>
      <c r="G1253" s="1">
        <v>0</v>
      </c>
      <c r="H1253" s="1" t="s">
        <v>115</v>
      </c>
      <c r="I1253" s="1" t="s">
        <v>31</v>
      </c>
      <c r="J1253" s="1" t="s">
        <v>32</v>
      </c>
    </row>
    <row r="1254" spans="1:10" x14ac:dyDescent="0.2">
      <c r="A1254" s="1" t="s">
        <v>1904</v>
      </c>
      <c r="B1254" s="3">
        <v>45835</v>
      </c>
      <c r="C1254" s="1" t="s">
        <v>87</v>
      </c>
      <c r="D1254" s="1" t="s">
        <v>537</v>
      </c>
      <c r="E1254" s="1">
        <v>3</v>
      </c>
      <c r="F1254" s="1">
        <v>940.73</v>
      </c>
      <c r="G1254" s="1">
        <v>0</v>
      </c>
      <c r="H1254" s="1" t="s">
        <v>62</v>
      </c>
      <c r="I1254" s="1" t="s">
        <v>31</v>
      </c>
      <c r="J1254" s="1" t="s">
        <v>43</v>
      </c>
    </row>
    <row r="1255" spans="1:10" x14ac:dyDescent="0.2">
      <c r="A1255" s="1" t="s">
        <v>1905</v>
      </c>
      <c r="B1255" s="3">
        <v>45521</v>
      </c>
      <c r="C1255" s="1" t="s">
        <v>99</v>
      </c>
      <c r="D1255" s="1" t="s">
        <v>329</v>
      </c>
      <c r="E1255" s="1">
        <v>6</v>
      </c>
      <c r="F1255" s="1">
        <v>1334.92</v>
      </c>
      <c r="G1255" s="1">
        <v>0</v>
      </c>
      <c r="H1255" s="1" t="s">
        <v>62</v>
      </c>
      <c r="I1255" s="1" t="s">
        <v>47</v>
      </c>
      <c r="J1255" s="1" t="s">
        <v>58</v>
      </c>
    </row>
    <row r="1256" spans="1:10" x14ac:dyDescent="0.2">
      <c r="A1256" s="1" t="s">
        <v>1906</v>
      </c>
      <c r="B1256" s="3">
        <v>45300</v>
      </c>
      <c r="C1256" s="1" t="s">
        <v>342</v>
      </c>
      <c r="D1256" s="1" t="s">
        <v>96</v>
      </c>
      <c r="E1256" s="1">
        <v>7</v>
      </c>
      <c r="F1256" s="1">
        <v>425.58</v>
      </c>
      <c r="G1256" s="1">
        <v>0.05</v>
      </c>
      <c r="H1256" s="1" t="s">
        <v>13</v>
      </c>
      <c r="I1256" s="1" t="s">
        <v>21</v>
      </c>
      <c r="J1256" s="1" t="s">
        <v>22</v>
      </c>
    </row>
    <row r="1257" spans="1:10" x14ac:dyDescent="0.2">
      <c r="A1257" s="1" t="s">
        <v>1907</v>
      </c>
      <c r="B1257" s="1" t="s">
        <v>1908</v>
      </c>
      <c r="C1257" s="1" t="s">
        <v>434</v>
      </c>
      <c r="D1257" s="1" t="s">
        <v>46</v>
      </c>
      <c r="E1257" s="1">
        <v>7</v>
      </c>
      <c r="F1257" s="1">
        <v>1262.55</v>
      </c>
      <c r="G1257" s="1">
        <v>0</v>
      </c>
      <c r="H1257" s="1" t="s">
        <v>36</v>
      </c>
      <c r="I1257" s="1" t="s">
        <v>31</v>
      </c>
      <c r="J1257" s="1" t="s">
        <v>52</v>
      </c>
    </row>
    <row r="1258" spans="1:10" x14ac:dyDescent="0.2">
      <c r="A1258" s="1" t="s">
        <v>1909</v>
      </c>
      <c r="B1258" s="1" t="s">
        <v>956</v>
      </c>
      <c r="C1258" s="1" t="s">
        <v>29</v>
      </c>
      <c r="D1258" s="1" t="s">
        <v>78</v>
      </c>
      <c r="E1258" s="1">
        <v>2</v>
      </c>
      <c r="F1258" s="1">
        <v>782.41</v>
      </c>
      <c r="G1258" s="1">
        <v>0</v>
      </c>
      <c r="H1258" s="1" t="s">
        <v>36</v>
      </c>
      <c r="I1258" s="1" t="s">
        <v>31</v>
      </c>
      <c r="J1258" s="1" t="s">
        <v>52</v>
      </c>
    </row>
    <row r="1259" spans="1:10" x14ac:dyDescent="0.2">
      <c r="A1259" s="1" t="s">
        <v>1910</v>
      </c>
      <c r="B1259" s="3">
        <v>45467</v>
      </c>
      <c r="C1259" s="1" t="s">
        <v>60</v>
      </c>
      <c r="D1259" s="1" t="s">
        <v>104</v>
      </c>
      <c r="E1259" s="1">
        <v>7</v>
      </c>
      <c r="F1259" s="1">
        <v>1363.68</v>
      </c>
      <c r="G1259" s="1">
        <v>0.15</v>
      </c>
      <c r="H1259" s="1" t="s">
        <v>115</v>
      </c>
      <c r="I1259" s="1" t="s">
        <v>31</v>
      </c>
      <c r="J1259" s="1" t="s">
        <v>43</v>
      </c>
    </row>
    <row r="1260" spans="1:10" x14ac:dyDescent="0.2">
      <c r="A1260" s="1" t="s">
        <v>1911</v>
      </c>
      <c r="B1260" s="3">
        <v>45444</v>
      </c>
      <c r="C1260" s="1" t="s">
        <v>57</v>
      </c>
      <c r="D1260" s="1" t="s">
        <v>92</v>
      </c>
      <c r="E1260" s="1">
        <v>11</v>
      </c>
      <c r="F1260" s="1">
        <v>769.69</v>
      </c>
      <c r="G1260" s="1">
        <v>0</v>
      </c>
      <c r="H1260" s="1" t="s">
        <v>121</v>
      </c>
      <c r="I1260" s="1" t="s">
        <v>47</v>
      </c>
      <c r="J1260" s="1" t="s">
        <v>58</v>
      </c>
    </row>
    <row r="1261" spans="1:10" x14ac:dyDescent="0.2">
      <c r="A1261" s="1" t="s">
        <v>1912</v>
      </c>
      <c r="B1261" s="3">
        <v>45473</v>
      </c>
      <c r="C1261" s="1" t="s">
        <v>713</v>
      </c>
      <c r="D1261" s="1" t="s">
        <v>104</v>
      </c>
      <c r="E1261" s="1">
        <v>3</v>
      </c>
      <c r="F1261" s="1">
        <v>1363.68</v>
      </c>
      <c r="G1261" s="1">
        <v>0.05</v>
      </c>
      <c r="H1261" s="1" t="s">
        <v>36</v>
      </c>
      <c r="I1261" s="1" t="s">
        <v>31</v>
      </c>
      <c r="J1261" s="1" t="s">
        <v>52</v>
      </c>
    </row>
    <row r="1262" spans="1:10" x14ac:dyDescent="0.2">
      <c r="A1262" s="1" t="s">
        <v>1913</v>
      </c>
      <c r="B1262" s="3">
        <v>45522</v>
      </c>
      <c r="C1262" s="1" t="s">
        <v>351</v>
      </c>
      <c r="D1262" s="1" t="s">
        <v>329</v>
      </c>
      <c r="E1262" s="1">
        <v>4</v>
      </c>
      <c r="F1262" s="1">
        <v>1334.92</v>
      </c>
      <c r="G1262" s="1">
        <v>0</v>
      </c>
      <c r="H1262" s="1" t="s">
        <v>36</v>
      </c>
      <c r="I1262" s="1" t="s">
        <v>14</v>
      </c>
      <c r="J1262" s="1" t="s">
        <v>82</v>
      </c>
    </row>
    <row r="1263" spans="1:10" x14ac:dyDescent="0.2">
      <c r="A1263" s="1" t="s">
        <v>1914</v>
      </c>
      <c r="B1263" s="1" t="s">
        <v>1915</v>
      </c>
      <c r="C1263" s="1" t="s">
        <v>362</v>
      </c>
      <c r="D1263" s="1" t="s">
        <v>329</v>
      </c>
      <c r="E1263" s="1">
        <v>3</v>
      </c>
      <c r="F1263" s="1">
        <v>1334.92</v>
      </c>
      <c r="G1263" s="1">
        <v>0.2</v>
      </c>
      <c r="H1263" s="1" t="s">
        <v>115</v>
      </c>
      <c r="I1263" s="1" t="s">
        <v>21</v>
      </c>
      <c r="J1263" s="1" t="s">
        <v>97</v>
      </c>
    </row>
    <row r="1264" spans="1:10" x14ac:dyDescent="0.2">
      <c r="A1264" s="1" t="s">
        <v>1916</v>
      </c>
      <c r="B1264" s="1" t="s">
        <v>1917</v>
      </c>
      <c r="C1264" s="1" t="s">
        <v>220</v>
      </c>
      <c r="D1264" s="1" t="s">
        <v>104</v>
      </c>
      <c r="E1264" s="1">
        <v>12</v>
      </c>
      <c r="F1264" s="1">
        <v>1363.68</v>
      </c>
      <c r="G1264" s="1">
        <v>0</v>
      </c>
      <c r="H1264" s="1" t="s">
        <v>36</v>
      </c>
      <c r="I1264" s="1" t="s">
        <v>14</v>
      </c>
      <c r="J1264" s="1" t="s">
        <v>93</v>
      </c>
    </row>
    <row r="1265" spans="1:10" x14ac:dyDescent="0.2">
      <c r="A1265" s="1" t="s">
        <v>1918</v>
      </c>
      <c r="B1265" s="3">
        <v>45789</v>
      </c>
      <c r="C1265" s="1" t="s">
        <v>723</v>
      </c>
      <c r="D1265" s="1" t="s">
        <v>139</v>
      </c>
      <c r="E1265" s="1">
        <v>11</v>
      </c>
      <c r="F1265" s="1">
        <v>193.99</v>
      </c>
      <c r="G1265" s="1">
        <v>0.1</v>
      </c>
      <c r="H1265" s="1" t="s">
        <v>36</v>
      </c>
      <c r="I1265" s="1" t="s">
        <v>21</v>
      </c>
      <c r="J1265" s="1" t="s">
        <v>22</v>
      </c>
    </row>
    <row r="1266" spans="1:10" x14ac:dyDescent="0.2">
      <c r="A1266" s="1" t="s">
        <v>1919</v>
      </c>
      <c r="B1266" s="3">
        <v>45379</v>
      </c>
      <c r="C1266" s="1" t="s">
        <v>110</v>
      </c>
      <c r="D1266" s="1" t="s">
        <v>365</v>
      </c>
      <c r="E1266" s="1">
        <v>4</v>
      </c>
      <c r="F1266" s="1">
        <v>1101.54</v>
      </c>
      <c r="G1266" s="1">
        <v>0.1</v>
      </c>
      <c r="H1266" s="1" t="s">
        <v>115</v>
      </c>
      <c r="I1266" s="1" t="s">
        <v>21</v>
      </c>
      <c r="J1266" s="1" t="s">
        <v>97</v>
      </c>
    </row>
    <row r="1267" spans="1:10" x14ac:dyDescent="0.2">
      <c r="A1267" s="1" t="s">
        <v>1920</v>
      </c>
      <c r="B1267" s="1" t="s">
        <v>1335</v>
      </c>
      <c r="C1267" s="1" t="s">
        <v>279</v>
      </c>
      <c r="D1267" s="1" t="s">
        <v>231</v>
      </c>
      <c r="E1267" s="1">
        <v>8</v>
      </c>
      <c r="F1267" s="1">
        <v>49.68</v>
      </c>
      <c r="G1267" s="1">
        <v>0</v>
      </c>
      <c r="H1267" s="1" t="s">
        <v>36</v>
      </c>
      <c r="I1267" s="1" t="s">
        <v>47</v>
      </c>
      <c r="J1267" s="1" t="s">
        <v>58</v>
      </c>
    </row>
    <row r="1268" spans="1:10" x14ac:dyDescent="0.2">
      <c r="A1268" s="1" t="s">
        <v>1921</v>
      </c>
      <c r="B1268" s="3">
        <v>45352</v>
      </c>
      <c r="C1268" s="1" t="s">
        <v>34</v>
      </c>
      <c r="D1268" s="1" t="s">
        <v>19</v>
      </c>
      <c r="E1268" s="1">
        <v>1</v>
      </c>
      <c r="F1268" s="1">
        <v>921.01</v>
      </c>
      <c r="G1268" s="1">
        <v>0</v>
      </c>
      <c r="H1268" s="1" t="s">
        <v>121</v>
      </c>
      <c r="I1268" s="1" t="s">
        <v>14</v>
      </c>
      <c r="J1268" s="1" t="s">
        <v>93</v>
      </c>
    </row>
    <row r="1269" spans="1:10" x14ac:dyDescent="0.2">
      <c r="A1269" s="1" t="s">
        <v>1922</v>
      </c>
      <c r="B1269" s="3">
        <v>45448</v>
      </c>
      <c r="C1269" s="1" t="s">
        <v>29</v>
      </c>
      <c r="D1269" s="1" t="s">
        <v>155</v>
      </c>
      <c r="E1269" s="1">
        <v>5</v>
      </c>
      <c r="F1269" s="1">
        <v>1165.56</v>
      </c>
      <c r="G1269" s="1">
        <v>0</v>
      </c>
      <c r="H1269" s="1" t="s">
        <v>121</v>
      </c>
      <c r="I1269" s="1" t="s">
        <v>31</v>
      </c>
      <c r="J1269" s="1" t="s">
        <v>52</v>
      </c>
    </row>
    <row r="1270" spans="1:10" x14ac:dyDescent="0.2">
      <c r="A1270" s="1" t="s">
        <v>1923</v>
      </c>
      <c r="B1270" s="1" t="s">
        <v>1924</v>
      </c>
      <c r="C1270" s="1" t="s">
        <v>50</v>
      </c>
      <c r="D1270" s="1" t="s">
        <v>329</v>
      </c>
      <c r="E1270" s="1">
        <v>1</v>
      </c>
      <c r="F1270" s="1">
        <v>1334.92</v>
      </c>
      <c r="G1270" s="1">
        <v>0</v>
      </c>
      <c r="H1270" s="1" t="s">
        <v>62</v>
      </c>
      <c r="I1270" s="1" t="s">
        <v>31</v>
      </c>
      <c r="J1270" s="1" t="s">
        <v>43</v>
      </c>
    </row>
    <row r="1271" spans="1:10" x14ac:dyDescent="0.2">
      <c r="A1271" s="1" t="s">
        <v>1925</v>
      </c>
      <c r="B1271" s="3">
        <v>45640</v>
      </c>
      <c r="C1271" s="1" t="s">
        <v>110</v>
      </c>
      <c r="D1271" s="1" t="s">
        <v>124</v>
      </c>
      <c r="E1271" s="1">
        <v>2</v>
      </c>
      <c r="F1271" s="1">
        <v>774.08</v>
      </c>
      <c r="G1271" s="1">
        <v>0.2</v>
      </c>
      <c r="H1271" s="1" t="s">
        <v>13</v>
      </c>
      <c r="I1271" s="1" t="s">
        <v>21</v>
      </c>
      <c r="J1271" s="1" t="s">
        <v>22</v>
      </c>
    </row>
    <row r="1272" spans="1:10" x14ac:dyDescent="0.2">
      <c r="A1272" s="1" t="s">
        <v>1926</v>
      </c>
      <c r="B1272" s="3">
        <v>45704</v>
      </c>
      <c r="C1272" s="1" t="s">
        <v>392</v>
      </c>
      <c r="D1272" s="1" t="s">
        <v>144</v>
      </c>
      <c r="E1272" s="1">
        <v>7</v>
      </c>
      <c r="F1272" s="1">
        <v>1029.82</v>
      </c>
      <c r="G1272" s="1">
        <v>0.15</v>
      </c>
      <c r="H1272" s="1" t="s">
        <v>121</v>
      </c>
      <c r="I1272" s="1" t="s">
        <v>74</v>
      </c>
      <c r="J1272" s="1" t="s">
        <v>58</v>
      </c>
    </row>
    <row r="1273" spans="1:10" x14ac:dyDescent="0.2">
      <c r="A1273" s="1" t="s">
        <v>1927</v>
      </c>
      <c r="B1273" s="3">
        <v>45773</v>
      </c>
      <c r="C1273" s="1" t="s">
        <v>493</v>
      </c>
      <c r="D1273" s="1" t="s">
        <v>216</v>
      </c>
      <c r="E1273" s="1">
        <v>1</v>
      </c>
      <c r="F1273" s="1">
        <v>1169.26</v>
      </c>
      <c r="G1273" s="1">
        <v>0</v>
      </c>
      <c r="H1273" s="1" t="s">
        <v>62</v>
      </c>
      <c r="I1273" s="1" t="s">
        <v>47</v>
      </c>
      <c r="J1273" s="1" t="s">
        <v>48</v>
      </c>
    </row>
    <row r="1274" spans="1:10" x14ac:dyDescent="0.2">
      <c r="A1274" s="1" t="s">
        <v>1928</v>
      </c>
      <c r="B1274" s="3">
        <v>45803</v>
      </c>
      <c r="C1274" s="1" t="s">
        <v>434</v>
      </c>
      <c r="D1274" s="1" t="s">
        <v>73</v>
      </c>
      <c r="E1274" s="1">
        <v>11</v>
      </c>
      <c r="F1274" s="1">
        <v>954.16</v>
      </c>
      <c r="G1274" s="1">
        <v>0.05</v>
      </c>
      <c r="H1274" s="1" t="s">
        <v>36</v>
      </c>
      <c r="I1274" s="1" t="s">
        <v>31</v>
      </c>
      <c r="J1274" s="1" t="s">
        <v>32</v>
      </c>
    </row>
    <row r="1275" spans="1:10" x14ac:dyDescent="0.2">
      <c r="A1275" s="1" t="s">
        <v>1929</v>
      </c>
      <c r="B1275" s="1" t="s">
        <v>848</v>
      </c>
      <c r="C1275" s="1" t="s">
        <v>616</v>
      </c>
      <c r="D1275" s="1" t="s">
        <v>104</v>
      </c>
      <c r="E1275" s="1">
        <v>5</v>
      </c>
      <c r="F1275" s="1">
        <v>1363.68</v>
      </c>
      <c r="G1275" s="1">
        <v>0.05</v>
      </c>
      <c r="H1275" s="1" t="s">
        <v>13</v>
      </c>
      <c r="I1275" s="1" t="s">
        <v>14</v>
      </c>
      <c r="J1275" s="1" t="s">
        <v>93</v>
      </c>
    </row>
    <row r="1276" spans="1:10" x14ac:dyDescent="0.2">
      <c r="A1276" s="1" t="s">
        <v>1930</v>
      </c>
      <c r="B1276" s="1" t="s">
        <v>1931</v>
      </c>
      <c r="C1276" s="1" t="s">
        <v>54</v>
      </c>
      <c r="D1276" s="1" t="s">
        <v>92</v>
      </c>
      <c r="E1276" s="1">
        <v>11</v>
      </c>
      <c r="F1276" s="1">
        <v>769.69</v>
      </c>
      <c r="G1276" s="1">
        <v>0</v>
      </c>
      <c r="H1276" s="1" t="s">
        <v>62</v>
      </c>
      <c r="I1276" s="1" t="s">
        <v>21</v>
      </c>
      <c r="J1276" s="1" t="s">
        <v>22</v>
      </c>
    </row>
    <row r="1277" spans="1:10" x14ac:dyDescent="0.2">
      <c r="A1277" s="1" t="s">
        <v>1932</v>
      </c>
      <c r="B1277" s="1" t="s">
        <v>401</v>
      </c>
      <c r="C1277" s="1" t="s">
        <v>394</v>
      </c>
      <c r="D1277" s="1" t="s">
        <v>144</v>
      </c>
      <c r="E1277" s="1">
        <v>1</v>
      </c>
      <c r="F1277" s="1">
        <v>1029.82</v>
      </c>
      <c r="G1277" s="1">
        <v>0.2</v>
      </c>
      <c r="H1277" s="1" t="s">
        <v>13</v>
      </c>
      <c r="I1277" s="1" t="s">
        <v>289</v>
      </c>
      <c r="J1277" s="1" t="s">
        <v>97</v>
      </c>
    </row>
    <row r="1278" spans="1:10" x14ac:dyDescent="0.2">
      <c r="A1278" s="1" t="s">
        <v>1933</v>
      </c>
      <c r="B1278" s="1" t="s">
        <v>1934</v>
      </c>
      <c r="C1278" s="1" t="s">
        <v>60</v>
      </c>
      <c r="D1278" s="1" t="s">
        <v>92</v>
      </c>
      <c r="E1278" s="1">
        <v>10</v>
      </c>
      <c r="F1278" s="1">
        <v>769.69</v>
      </c>
      <c r="G1278" s="1">
        <v>0</v>
      </c>
      <c r="H1278" s="1" t="s">
        <v>115</v>
      </c>
      <c r="I1278" s="1" t="s">
        <v>31</v>
      </c>
      <c r="J1278" s="1" t="s">
        <v>32</v>
      </c>
    </row>
    <row r="1279" spans="1:10" x14ac:dyDescent="0.2">
      <c r="A1279" s="1" t="s">
        <v>1935</v>
      </c>
      <c r="B1279" s="3">
        <v>45759</v>
      </c>
      <c r="C1279" s="1" t="s">
        <v>169</v>
      </c>
      <c r="D1279" s="1" t="s">
        <v>127</v>
      </c>
      <c r="E1279" s="1">
        <v>10</v>
      </c>
      <c r="F1279" s="1">
        <v>418.2</v>
      </c>
      <c r="G1279" s="1">
        <v>0.1</v>
      </c>
      <c r="H1279" s="1" t="s">
        <v>121</v>
      </c>
      <c r="I1279" s="1" t="s">
        <v>21</v>
      </c>
      <c r="J1279" s="1" t="s">
        <v>97</v>
      </c>
    </row>
    <row r="1280" spans="1:10" x14ac:dyDescent="0.2">
      <c r="A1280" s="1" t="s">
        <v>1936</v>
      </c>
      <c r="B1280" s="3">
        <v>45660</v>
      </c>
      <c r="C1280" s="1" t="s">
        <v>154</v>
      </c>
      <c r="D1280" s="1" t="s">
        <v>139</v>
      </c>
      <c r="E1280" s="1">
        <v>8</v>
      </c>
      <c r="F1280" s="1">
        <v>193.99</v>
      </c>
      <c r="G1280" s="1">
        <v>0</v>
      </c>
      <c r="H1280" s="1" t="s">
        <v>121</v>
      </c>
      <c r="I1280" s="1" t="s">
        <v>31</v>
      </c>
      <c r="J1280" s="1" t="s">
        <v>32</v>
      </c>
    </row>
    <row r="1281" spans="1:10" x14ac:dyDescent="0.2">
      <c r="A1281" s="1" t="s">
        <v>1937</v>
      </c>
      <c r="B1281" s="3">
        <v>45819</v>
      </c>
      <c r="C1281" s="1" t="s">
        <v>254</v>
      </c>
      <c r="D1281" s="1" t="s">
        <v>537</v>
      </c>
      <c r="E1281" s="1">
        <v>3</v>
      </c>
      <c r="F1281" s="1">
        <v>940.73</v>
      </c>
      <c r="G1281" s="1">
        <v>0</v>
      </c>
      <c r="H1281" s="1" t="s">
        <v>121</v>
      </c>
      <c r="I1281" s="1" t="s">
        <v>21</v>
      </c>
      <c r="J1281" s="1" t="s">
        <v>170</v>
      </c>
    </row>
    <row r="1282" spans="1:10" x14ac:dyDescent="0.2">
      <c r="A1282" s="1" t="s">
        <v>1938</v>
      </c>
      <c r="B1282" s="3">
        <v>45837</v>
      </c>
      <c r="C1282" s="1" t="s">
        <v>29</v>
      </c>
      <c r="D1282" s="1" t="s">
        <v>118</v>
      </c>
      <c r="E1282" s="1">
        <v>3</v>
      </c>
      <c r="F1282" s="1">
        <v>347.15</v>
      </c>
      <c r="G1282" s="1">
        <v>0.2</v>
      </c>
      <c r="H1282" s="1" t="s">
        <v>121</v>
      </c>
      <c r="I1282" s="1" t="s">
        <v>31</v>
      </c>
      <c r="J1282" s="1" t="s">
        <v>32</v>
      </c>
    </row>
    <row r="1283" spans="1:10" x14ac:dyDescent="0.2">
      <c r="A1283" s="1" t="s">
        <v>1939</v>
      </c>
      <c r="B1283" s="1" t="s">
        <v>1940</v>
      </c>
      <c r="C1283" s="1" t="s">
        <v>120</v>
      </c>
      <c r="D1283" s="1" t="s">
        <v>365</v>
      </c>
      <c r="E1283" s="1">
        <v>12</v>
      </c>
      <c r="F1283" s="1">
        <v>1101.54</v>
      </c>
      <c r="G1283" s="1">
        <v>0.1</v>
      </c>
      <c r="H1283" s="1" t="s">
        <v>62</v>
      </c>
      <c r="I1283" s="1" t="s">
        <v>31</v>
      </c>
      <c r="J1283" s="1" t="s">
        <v>32</v>
      </c>
    </row>
    <row r="1284" spans="1:10" x14ac:dyDescent="0.2">
      <c r="A1284" s="1" t="s">
        <v>1941</v>
      </c>
      <c r="B1284" s="3">
        <v>45666</v>
      </c>
      <c r="C1284" s="1" t="s">
        <v>440</v>
      </c>
      <c r="D1284" s="1" t="s">
        <v>148</v>
      </c>
      <c r="E1284" s="1">
        <v>6</v>
      </c>
      <c r="F1284" s="1">
        <v>243.15</v>
      </c>
      <c r="G1284" s="1">
        <v>0</v>
      </c>
      <c r="H1284" s="1" t="s">
        <v>115</v>
      </c>
      <c r="I1284" s="1" t="s">
        <v>47</v>
      </c>
      <c r="J1284" s="1" t="s">
        <v>58</v>
      </c>
    </row>
    <row r="1285" spans="1:10" x14ac:dyDescent="0.2">
      <c r="A1285" s="1" t="s">
        <v>1942</v>
      </c>
      <c r="B1285" s="3">
        <v>45476</v>
      </c>
      <c r="C1285" s="1" t="s">
        <v>261</v>
      </c>
      <c r="D1285" s="1" t="s">
        <v>88</v>
      </c>
      <c r="E1285" s="1">
        <v>5</v>
      </c>
      <c r="F1285" s="1">
        <v>1018.12</v>
      </c>
      <c r="G1285" s="1">
        <v>0.2</v>
      </c>
      <c r="H1285" s="1" t="s">
        <v>121</v>
      </c>
      <c r="I1285" s="1" t="s">
        <v>31</v>
      </c>
      <c r="J1285" s="1" t="s">
        <v>52</v>
      </c>
    </row>
    <row r="1286" spans="1:10" x14ac:dyDescent="0.2">
      <c r="A1286" s="1" t="s">
        <v>1943</v>
      </c>
      <c r="B1286" s="1" t="s">
        <v>869</v>
      </c>
      <c r="C1286" s="1" t="s">
        <v>135</v>
      </c>
      <c r="D1286" s="1" t="s">
        <v>124</v>
      </c>
      <c r="E1286" s="1">
        <v>3</v>
      </c>
      <c r="F1286" s="1">
        <v>774.08</v>
      </c>
      <c r="G1286" s="1">
        <v>0.05</v>
      </c>
      <c r="H1286" s="1" t="s">
        <v>62</v>
      </c>
      <c r="I1286" s="1" t="s">
        <v>74</v>
      </c>
      <c r="J1286" s="1" t="s">
        <v>48</v>
      </c>
    </row>
    <row r="1287" spans="1:10" x14ac:dyDescent="0.2">
      <c r="A1287" s="1" t="s">
        <v>1944</v>
      </c>
      <c r="B1287" s="3">
        <v>45808</v>
      </c>
      <c r="C1287" s="1" t="s">
        <v>64</v>
      </c>
      <c r="D1287" s="1" t="s">
        <v>88</v>
      </c>
      <c r="E1287" s="1">
        <v>8</v>
      </c>
      <c r="F1287" s="1">
        <v>1018.12</v>
      </c>
      <c r="G1287" s="1">
        <v>0.1</v>
      </c>
      <c r="H1287" s="1" t="s">
        <v>121</v>
      </c>
      <c r="I1287" s="1" t="s">
        <v>31</v>
      </c>
      <c r="J1287" s="1" t="s">
        <v>43</v>
      </c>
    </row>
    <row r="1288" spans="1:10" x14ac:dyDescent="0.2">
      <c r="A1288" s="1" t="s">
        <v>1945</v>
      </c>
      <c r="B1288" s="1" t="s">
        <v>1946</v>
      </c>
      <c r="C1288" s="1" t="s">
        <v>165</v>
      </c>
      <c r="D1288" s="1" t="s">
        <v>92</v>
      </c>
      <c r="E1288" s="1">
        <v>7</v>
      </c>
      <c r="F1288" s="1">
        <v>769.69</v>
      </c>
      <c r="G1288" s="1">
        <v>0.05</v>
      </c>
      <c r="H1288" s="1" t="s">
        <v>115</v>
      </c>
      <c r="I1288" s="1" t="s">
        <v>21</v>
      </c>
      <c r="J1288" s="1" t="s">
        <v>22</v>
      </c>
    </row>
    <row r="1289" spans="1:10" x14ac:dyDescent="0.2">
      <c r="A1289" s="1" t="s">
        <v>1947</v>
      </c>
      <c r="B1289" s="1" t="s">
        <v>1426</v>
      </c>
      <c r="C1289" s="1" t="s">
        <v>546</v>
      </c>
      <c r="D1289" s="1" t="s">
        <v>148</v>
      </c>
      <c r="E1289" s="1">
        <v>7</v>
      </c>
      <c r="F1289" s="1">
        <v>243.15</v>
      </c>
      <c r="G1289" s="1">
        <v>0.15</v>
      </c>
      <c r="H1289" s="1" t="s">
        <v>27</v>
      </c>
      <c r="I1289" s="1" t="s">
        <v>21</v>
      </c>
      <c r="J1289" s="1" t="s">
        <v>97</v>
      </c>
    </row>
    <row r="1290" spans="1:10" x14ac:dyDescent="0.2">
      <c r="A1290" s="1" t="s">
        <v>1948</v>
      </c>
      <c r="B1290" s="3">
        <v>45770</v>
      </c>
      <c r="C1290" s="1" t="s">
        <v>184</v>
      </c>
      <c r="D1290" s="1" t="s">
        <v>269</v>
      </c>
      <c r="E1290" s="1">
        <v>1</v>
      </c>
      <c r="F1290" s="1">
        <v>865.02</v>
      </c>
      <c r="G1290" s="1">
        <v>0</v>
      </c>
      <c r="H1290" s="1" t="s">
        <v>62</v>
      </c>
      <c r="I1290" s="1" t="s">
        <v>47</v>
      </c>
      <c r="J1290" s="1" t="s">
        <v>58</v>
      </c>
    </row>
    <row r="1291" spans="1:10" x14ac:dyDescent="0.2">
      <c r="A1291" s="1" t="s">
        <v>1949</v>
      </c>
      <c r="B1291" s="1" t="s">
        <v>1885</v>
      </c>
      <c r="C1291" s="1" t="s">
        <v>783</v>
      </c>
      <c r="D1291" s="1" t="s">
        <v>104</v>
      </c>
      <c r="E1291" s="1">
        <v>6</v>
      </c>
      <c r="F1291" s="1">
        <v>1363.68</v>
      </c>
      <c r="G1291" s="1">
        <v>0.15</v>
      </c>
      <c r="H1291" s="1" t="s">
        <v>20</v>
      </c>
      <c r="I1291" s="1" t="s">
        <v>21</v>
      </c>
      <c r="J1291" s="1" t="s">
        <v>170</v>
      </c>
    </row>
    <row r="1292" spans="1:10" x14ac:dyDescent="0.2">
      <c r="A1292" s="1" t="s">
        <v>1950</v>
      </c>
      <c r="B1292" s="1" t="s">
        <v>1951</v>
      </c>
      <c r="C1292" s="1" t="s">
        <v>644</v>
      </c>
      <c r="D1292" s="1" t="s">
        <v>127</v>
      </c>
      <c r="E1292" s="1"/>
      <c r="F1292" s="1">
        <v>418.2</v>
      </c>
      <c r="G1292" s="1">
        <v>0.2</v>
      </c>
      <c r="H1292" s="1" t="s">
        <v>62</v>
      </c>
      <c r="I1292" s="1" t="s">
        <v>14</v>
      </c>
      <c r="J1292" s="1" t="s">
        <v>82</v>
      </c>
    </row>
    <row r="1293" spans="1:10" x14ac:dyDescent="0.2">
      <c r="A1293" s="1" t="s">
        <v>1952</v>
      </c>
      <c r="B1293" s="3">
        <v>45747</v>
      </c>
      <c r="C1293" s="1" t="s">
        <v>25</v>
      </c>
      <c r="D1293" s="1" t="s">
        <v>213</v>
      </c>
      <c r="E1293" s="1">
        <v>12</v>
      </c>
      <c r="F1293" s="1">
        <v>1084.72</v>
      </c>
      <c r="G1293" s="1">
        <v>0</v>
      </c>
      <c r="H1293" s="1" t="s">
        <v>62</v>
      </c>
      <c r="I1293" s="1" t="s">
        <v>14</v>
      </c>
      <c r="J1293" s="1" t="s">
        <v>15</v>
      </c>
    </row>
    <row r="1294" spans="1:10" x14ac:dyDescent="0.2">
      <c r="A1294" s="1" t="s">
        <v>1953</v>
      </c>
      <c r="B1294" s="3">
        <v>45301</v>
      </c>
      <c r="C1294" s="1" t="s">
        <v>204</v>
      </c>
      <c r="D1294" s="1" t="s">
        <v>88</v>
      </c>
      <c r="E1294" s="1">
        <v>2</v>
      </c>
      <c r="F1294" s="1">
        <v>1018.12</v>
      </c>
      <c r="G1294" s="1">
        <v>0.15</v>
      </c>
      <c r="H1294" s="1" t="s">
        <v>115</v>
      </c>
      <c r="I1294" s="1" t="s">
        <v>14</v>
      </c>
      <c r="J1294" s="1" t="s">
        <v>93</v>
      </c>
    </row>
    <row r="1295" spans="1:10" x14ac:dyDescent="0.2">
      <c r="A1295" s="1" t="s">
        <v>1954</v>
      </c>
      <c r="B1295" s="3">
        <v>45367</v>
      </c>
      <c r="C1295" s="1" t="s">
        <v>353</v>
      </c>
      <c r="D1295" s="1" t="s">
        <v>329</v>
      </c>
      <c r="E1295" s="1">
        <v>12</v>
      </c>
      <c r="F1295" s="1">
        <v>1334.92</v>
      </c>
      <c r="G1295" s="1">
        <v>0.1</v>
      </c>
      <c r="H1295" s="1" t="s">
        <v>27</v>
      </c>
      <c r="I1295" s="1" t="s">
        <v>21</v>
      </c>
      <c r="J1295" s="1" t="s">
        <v>97</v>
      </c>
    </row>
    <row r="1296" spans="1:10" x14ac:dyDescent="0.2">
      <c r="A1296" s="1" t="s">
        <v>1955</v>
      </c>
      <c r="B1296" s="3">
        <v>45822</v>
      </c>
      <c r="C1296" s="1" t="s">
        <v>434</v>
      </c>
      <c r="D1296" s="1" t="s">
        <v>417</v>
      </c>
      <c r="E1296" s="1">
        <v>11</v>
      </c>
      <c r="F1296" s="1">
        <v>1240.1099999999999</v>
      </c>
      <c r="G1296" s="1">
        <v>0.05</v>
      </c>
      <c r="H1296" s="1" t="s">
        <v>13</v>
      </c>
      <c r="I1296" s="1" t="s">
        <v>31</v>
      </c>
      <c r="J1296" s="1" t="s">
        <v>43</v>
      </c>
    </row>
    <row r="1297" spans="1:10" x14ac:dyDescent="0.2">
      <c r="A1297" s="1" t="s">
        <v>1956</v>
      </c>
      <c r="B1297" s="3">
        <v>45648</v>
      </c>
      <c r="C1297" s="1" t="s">
        <v>371</v>
      </c>
      <c r="D1297" s="1" t="s">
        <v>413</v>
      </c>
      <c r="E1297" s="1">
        <v>10</v>
      </c>
      <c r="F1297" s="1">
        <v>689.97</v>
      </c>
      <c r="G1297" s="1">
        <v>0.15</v>
      </c>
      <c r="H1297" s="1" t="s">
        <v>62</v>
      </c>
      <c r="I1297" s="1" t="s">
        <v>31</v>
      </c>
      <c r="J1297" s="1" t="s">
        <v>52</v>
      </c>
    </row>
    <row r="1298" spans="1:10" x14ac:dyDescent="0.2">
      <c r="A1298" s="1" t="s">
        <v>1957</v>
      </c>
      <c r="B1298" s="3">
        <v>45803</v>
      </c>
      <c r="C1298" s="1" t="s">
        <v>288</v>
      </c>
      <c r="D1298" s="1" t="s">
        <v>199</v>
      </c>
      <c r="E1298" s="1">
        <v>11</v>
      </c>
      <c r="F1298" s="1">
        <v>528.79999999999995</v>
      </c>
      <c r="G1298" s="1">
        <v>0.1</v>
      </c>
      <c r="H1298" s="1" t="s">
        <v>13</v>
      </c>
      <c r="I1298" s="1" t="s">
        <v>289</v>
      </c>
      <c r="J1298" s="1" t="s">
        <v>22</v>
      </c>
    </row>
    <row r="1299" spans="1:10" x14ac:dyDescent="0.2">
      <c r="A1299" s="1" t="s">
        <v>1958</v>
      </c>
      <c r="B1299" s="3">
        <v>45328</v>
      </c>
      <c r="C1299" s="1" t="s">
        <v>187</v>
      </c>
      <c r="D1299" s="1" t="s">
        <v>61</v>
      </c>
      <c r="E1299" s="1">
        <v>4</v>
      </c>
      <c r="F1299" s="1">
        <v>455.77</v>
      </c>
      <c r="G1299" s="1">
        <v>0</v>
      </c>
      <c r="H1299" s="1" t="s">
        <v>13</v>
      </c>
      <c r="I1299" s="1" t="s">
        <v>14</v>
      </c>
      <c r="J1299" s="1" t="s">
        <v>15</v>
      </c>
    </row>
    <row r="1300" spans="1:10" x14ac:dyDescent="0.2">
      <c r="A1300" s="1" t="s">
        <v>1959</v>
      </c>
      <c r="B1300" s="1" t="s">
        <v>1960</v>
      </c>
      <c r="C1300" s="1" t="s">
        <v>381</v>
      </c>
      <c r="D1300" s="1" t="s">
        <v>108</v>
      </c>
      <c r="E1300" s="1">
        <v>12</v>
      </c>
      <c r="F1300" s="1">
        <v>1348.08</v>
      </c>
      <c r="G1300" s="1">
        <v>0.15</v>
      </c>
      <c r="H1300" s="1" t="s">
        <v>36</v>
      </c>
      <c r="I1300" s="1" t="s">
        <v>31</v>
      </c>
      <c r="J1300" s="1" t="s">
        <v>43</v>
      </c>
    </row>
    <row r="1301" spans="1:10" x14ac:dyDescent="0.2">
      <c r="A1301" s="1" t="s">
        <v>1961</v>
      </c>
      <c r="B1301" s="3">
        <v>45544</v>
      </c>
      <c r="C1301" s="1" t="s">
        <v>463</v>
      </c>
      <c r="D1301" s="1" t="s">
        <v>178</v>
      </c>
      <c r="E1301" s="1">
        <v>10</v>
      </c>
      <c r="F1301" s="1">
        <v>253.46</v>
      </c>
      <c r="G1301" s="1">
        <v>0.1</v>
      </c>
      <c r="H1301" s="1" t="s">
        <v>27</v>
      </c>
      <c r="I1301" s="1" t="s">
        <v>21</v>
      </c>
      <c r="J1301" s="1" t="s">
        <v>97</v>
      </c>
    </row>
    <row r="1302" spans="1:10" x14ac:dyDescent="0.2">
      <c r="A1302" s="1" t="s">
        <v>1962</v>
      </c>
      <c r="B1302" s="3">
        <v>45431</v>
      </c>
      <c r="C1302" s="1" t="s">
        <v>371</v>
      </c>
      <c r="D1302" s="1" t="s">
        <v>108</v>
      </c>
      <c r="E1302" s="1">
        <v>10</v>
      </c>
      <c r="F1302" s="1">
        <v>1348.08</v>
      </c>
      <c r="G1302" s="1">
        <v>0.1</v>
      </c>
      <c r="H1302" s="1" t="s">
        <v>36</v>
      </c>
      <c r="I1302" s="1" t="s">
        <v>31</v>
      </c>
      <c r="J1302" s="1" t="s">
        <v>43</v>
      </c>
    </row>
    <row r="1303" spans="1:10" x14ac:dyDescent="0.2">
      <c r="A1303" s="1" t="s">
        <v>1963</v>
      </c>
      <c r="B1303" s="3">
        <v>45296</v>
      </c>
      <c r="C1303" s="1" t="s">
        <v>91</v>
      </c>
      <c r="D1303" s="1" t="s">
        <v>65</v>
      </c>
      <c r="E1303" s="1">
        <v>5</v>
      </c>
      <c r="F1303" s="1">
        <v>800.37</v>
      </c>
      <c r="G1303" s="1">
        <v>0</v>
      </c>
      <c r="H1303" s="1" t="s">
        <v>62</v>
      </c>
      <c r="I1303" s="1" t="s">
        <v>14</v>
      </c>
      <c r="J1303" s="1" t="s">
        <v>93</v>
      </c>
    </row>
    <row r="1304" spans="1:10" x14ac:dyDescent="0.2">
      <c r="A1304" s="1" t="s">
        <v>1964</v>
      </c>
      <c r="B1304" s="1" t="s">
        <v>1278</v>
      </c>
      <c r="C1304" s="1" t="s">
        <v>310</v>
      </c>
      <c r="D1304" s="1" t="s">
        <v>92</v>
      </c>
      <c r="E1304" s="1">
        <v>9</v>
      </c>
      <c r="F1304" s="1">
        <v>769.69</v>
      </c>
      <c r="G1304" s="1">
        <v>0.1</v>
      </c>
      <c r="H1304" s="1" t="s">
        <v>62</v>
      </c>
      <c r="I1304" s="1" t="s">
        <v>14</v>
      </c>
      <c r="J1304" s="1" t="s">
        <v>82</v>
      </c>
    </row>
    <row r="1305" spans="1:10" x14ac:dyDescent="0.2">
      <c r="A1305" s="1" t="s">
        <v>1965</v>
      </c>
      <c r="B1305" s="1" t="s">
        <v>1966</v>
      </c>
      <c r="C1305" s="1" t="s">
        <v>169</v>
      </c>
      <c r="D1305" s="1" t="s">
        <v>192</v>
      </c>
      <c r="E1305" s="1">
        <v>1</v>
      </c>
      <c r="F1305" s="1">
        <v>1069.8599999999999</v>
      </c>
      <c r="G1305" s="1">
        <v>0.15</v>
      </c>
      <c r="H1305" s="1" t="s">
        <v>36</v>
      </c>
      <c r="I1305" s="1" t="s">
        <v>21</v>
      </c>
      <c r="J1305" s="1" t="s">
        <v>97</v>
      </c>
    </row>
    <row r="1306" spans="1:10" x14ac:dyDescent="0.2">
      <c r="A1306" s="1" t="s">
        <v>1967</v>
      </c>
      <c r="B1306" s="3">
        <v>45591</v>
      </c>
      <c r="C1306" s="1" t="s">
        <v>567</v>
      </c>
      <c r="D1306" s="1" t="s">
        <v>144</v>
      </c>
      <c r="E1306" s="1">
        <v>11</v>
      </c>
      <c r="F1306" s="1">
        <v>1029.82</v>
      </c>
      <c r="G1306" s="1">
        <v>0.05</v>
      </c>
      <c r="H1306" s="1" t="s">
        <v>36</v>
      </c>
      <c r="I1306" s="1" t="s">
        <v>14</v>
      </c>
      <c r="J1306" s="1" t="s">
        <v>15</v>
      </c>
    </row>
    <row r="1307" spans="1:10" x14ac:dyDescent="0.2">
      <c r="A1307" s="1" t="s">
        <v>1968</v>
      </c>
      <c r="B1307" s="1" t="s">
        <v>1969</v>
      </c>
      <c r="C1307" s="1" t="s">
        <v>204</v>
      </c>
      <c r="D1307" s="1" t="s">
        <v>213</v>
      </c>
      <c r="E1307" s="1">
        <v>7</v>
      </c>
      <c r="F1307" s="1">
        <v>1084.72</v>
      </c>
      <c r="G1307" s="1">
        <v>0.1</v>
      </c>
      <c r="H1307" s="1" t="s">
        <v>36</v>
      </c>
      <c r="I1307" s="1" t="s">
        <v>14</v>
      </c>
      <c r="J1307" s="1" t="s">
        <v>93</v>
      </c>
    </row>
    <row r="1308" spans="1:10" x14ac:dyDescent="0.2">
      <c r="A1308" s="1" t="s">
        <v>1970</v>
      </c>
      <c r="B1308" s="3">
        <v>45553</v>
      </c>
      <c r="C1308" s="1" t="s">
        <v>388</v>
      </c>
      <c r="D1308" s="1" t="s">
        <v>81</v>
      </c>
      <c r="E1308" s="1">
        <v>9</v>
      </c>
      <c r="F1308" s="1">
        <v>849.05</v>
      </c>
      <c r="G1308" s="1">
        <v>0.05</v>
      </c>
      <c r="H1308" s="1" t="s">
        <v>13</v>
      </c>
      <c r="I1308" s="1" t="s">
        <v>31</v>
      </c>
      <c r="J1308" s="1" t="s">
        <v>43</v>
      </c>
    </row>
    <row r="1309" spans="1:10" x14ac:dyDescent="0.2">
      <c r="A1309" s="1" t="s">
        <v>1971</v>
      </c>
      <c r="B1309" s="3">
        <v>45469</v>
      </c>
      <c r="C1309" s="1" t="s">
        <v>323</v>
      </c>
      <c r="D1309" s="1" t="s">
        <v>269</v>
      </c>
      <c r="E1309" s="1">
        <v>12</v>
      </c>
      <c r="F1309" s="1">
        <v>865.02</v>
      </c>
      <c r="G1309" s="1">
        <v>0.1</v>
      </c>
      <c r="H1309" s="1" t="s">
        <v>62</v>
      </c>
      <c r="I1309" s="1" t="s">
        <v>300</v>
      </c>
      <c r="J1309" s="1" t="s">
        <v>15</v>
      </c>
    </row>
    <row r="1310" spans="1:10" x14ac:dyDescent="0.2">
      <c r="A1310" s="1" t="s">
        <v>1972</v>
      </c>
      <c r="B1310" s="1" t="s">
        <v>1866</v>
      </c>
      <c r="C1310" s="1" t="s">
        <v>25</v>
      </c>
      <c r="D1310" s="1" t="s">
        <v>329</v>
      </c>
      <c r="E1310" s="1">
        <v>9</v>
      </c>
      <c r="F1310" s="1">
        <v>1334.92</v>
      </c>
      <c r="G1310" s="1">
        <v>0</v>
      </c>
      <c r="H1310" s="1" t="s">
        <v>36</v>
      </c>
      <c r="I1310" s="1" t="s">
        <v>14</v>
      </c>
      <c r="J1310" s="1" t="s">
        <v>93</v>
      </c>
    </row>
    <row r="1311" spans="1:10" x14ac:dyDescent="0.2">
      <c r="A1311" s="1" t="s">
        <v>1973</v>
      </c>
      <c r="B1311" s="3">
        <v>45332</v>
      </c>
      <c r="C1311" s="1" t="s">
        <v>29</v>
      </c>
      <c r="D1311" s="1" t="s">
        <v>195</v>
      </c>
      <c r="E1311" s="1">
        <v>6</v>
      </c>
      <c r="F1311" s="1">
        <v>661.25</v>
      </c>
      <c r="G1311" s="1">
        <v>0</v>
      </c>
      <c r="H1311" s="1" t="s">
        <v>62</v>
      </c>
      <c r="I1311" s="1" t="s">
        <v>31</v>
      </c>
      <c r="J1311" s="1" t="s">
        <v>32</v>
      </c>
    </row>
    <row r="1312" spans="1:10" x14ac:dyDescent="0.2">
      <c r="A1312" s="1" t="s">
        <v>1974</v>
      </c>
      <c r="B1312" s="1" t="s">
        <v>430</v>
      </c>
      <c r="C1312" s="1" t="s">
        <v>448</v>
      </c>
      <c r="D1312" s="1" t="s">
        <v>55</v>
      </c>
      <c r="E1312" s="1">
        <v>1</v>
      </c>
      <c r="F1312" s="1">
        <v>522.34</v>
      </c>
      <c r="G1312" s="1">
        <v>0</v>
      </c>
      <c r="H1312" s="1" t="s">
        <v>62</v>
      </c>
      <c r="I1312" s="1" t="s">
        <v>47</v>
      </c>
      <c r="J1312" s="1" t="s">
        <v>48</v>
      </c>
    </row>
    <row r="1313" spans="1:10" x14ac:dyDescent="0.2">
      <c r="A1313" s="1" t="s">
        <v>1975</v>
      </c>
      <c r="B1313" s="3">
        <v>45517</v>
      </c>
      <c r="C1313" s="1" t="s">
        <v>110</v>
      </c>
      <c r="D1313" s="1" t="s">
        <v>162</v>
      </c>
      <c r="E1313" s="1">
        <v>5</v>
      </c>
      <c r="F1313" s="1">
        <v>209.03</v>
      </c>
      <c r="G1313" s="1">
        <v>0</v>
      </c>
      <c r="H1313" s="1" t="s">
        <v>115</v>
      </c>
      <c r="I1313" s="1" t="s">
        <v>21</v>
      </c>
      <c r="J1313" s="1" t="s">
        <v>22</v>
      </c>
    </row>
    <row r="1314" spans="1:10" x14ac:dyDescent="0.2">
      <c r="A1314" s="1" t="s">
        <v>1976</v>
      </c>
      <c r="B1314" s="3">
        <v>45655</v>
      </c>
      <c r="C1314" s="1" t="s">
        <v>72</v>
      </c>
      <c r="D1314" s="1" t="s">
        <v>151</v>
      </c>
      <c r="E1314" s="1">
        <v>3</v>
      </c>
      <c r="F1314" s="1">
        <v>838.72</v>
      </c>
      <c r="G1314" s="1">
        <v>0.15</v>
      </c>
      <c r="H1314" s="1" t="s">
        <v>62</v>
      </c>
      <c r="I1314" s="1" t="s">
        <v>47</v>
      </c>
      <c r="J1314" s="1" t="s">
        <v>75</v>
      </c>
    </row>
    <row r="1315" spans="1:10" x14ac:dyDescent="0.2">
      <c r="A1315" s="1" t="s">
        <v>1977</v>
      </c>
      <c r="B1315" s="3">
        <v>45329</v>
      </c>
      <c r="C1315" s="1" t="s">
        <v>404</v>
      </c>
      <c r="D1315" s="1" t="s">
        <v>35</v>
      </c>
      <c r="E1315" s="1">
        <v>5</v>
      </c>
      <c r="F1315" s="1">
        <v>709.62</v>
      </c>
      <c r="G1315" s="1">
        <v>0.05</v>
      </c>
      <c r="H1315" s="1" t="s">
        <v>27</v>
      </c>
      <c r="I1315" s="1" t="s">
        <v>21</v>
      </c>
      <c r="J1315" s="1" t="s">
        <v>170</v>
      </c>
    </row>
    <row r="1316" spans="1:10" x14ac:dyDescent="0.2">
      <c r="A1316" s="1" t="s">
        <v>1978</v>
      </c>
      <c r="B1316" s="1" t="s">
        <v>1979</v>
      </c>
      <c r="C1316" s="1" t="s">
        <v>440</v>
      </c>
      <c r="D1316" s="1" t="s">
        <v>92</v>
      </c>
      <c r="E1316" s="1">
        <v>3</v>
      </c>
      <c r="F1316" s="1">
        <v>769.69</v>
      </c>
      <c r="G1316" s="1">
        <v>0</v>
      </c>
      <c r="H1316" s="1" t="s">
        <v>115</v>
      </c>
      <c r="I1316" s="1" t="s">
        <v>47</v>
      </c>
      <c r="J1316" s="1" t="s">
        <v>75</v>
      </c>
    </row>
    <row r="1317" spans="1:10" x14ac:dyDescent="0.2">
      <c r="A1317" s="1" t="s">
        <v>1980</v>
      </c>
      <c r="B1317" s="3">
        <v>45476</v>
      </c>
      <c r="C1317" s="1" t="s">
        <v>846</v>
      </c>
      <c r="D1317" s="1" t="s">
        <v>139</v>
      </c>
      <c r="E1317" s="1">
        <v>1</v>
      </c>
      <c r="F1317" s="1">
        <v>193.99</v>
      </c>
      <c r="G1317" s="1">
        <v>0.05</v>
      </c>
      <c r="H1317" s="1" t="s">
        <v>115</v>
      </c>
      <c r="I1317" s="1" t="s">
        <v>14</v>
      </c>
      <c r="J1317" s="1" t="s">
        <v>82</v>
      </c>
    </row>
    <row r="1318" spans="1:10" x14ac:dyDescent="0.2">
      <c r="A1318" s="1" t="s">
        <v>1981</v>
      </c>
      <c r="B1318" s="1" t="s">
        <v>1982</v>
      </c>
      <c r="C1318" s="1" t="s">
        <v>428</v>
      </c>
      <c r="D1318" s="1" t="s">
        <v>100</v>
      </c>
      <c r="E1318" s="1">
        <v>9</v>
      </c>
      <c r="F1318" s="1">
        <v>1280.18</v>
      </c>
      <c r="G1318" s="1">
        <v>0</v>
      </c>
      <c r="H1318" s="1" t="s">
        <v>27</v>
      </c>
      <c r="I1318" s="1" t="s">
        <v>14</v>
      </c>
      <c r="J1318" s="1" t="s">
        <v>93</v>
      </c>
    </row>
    <row r="1319" spans="1:10" x14ac:dyDescent="0.2">
      <c r="A1319" s="1" t="s">
        <v>1983</v>
      </c>
      <c r="B1319" s="1" t="s">
        <v>1984</v>
      </c>
      <c r="C1319" s="1" t="s">
        <v>570</v>
      </c>
      <c r="D1319" s="1" t="s">
        <v>158</v>
      </c>
      <c r="E1319" s="1">
        <v>6</v>
      </c>
      <c r="F1319" s="1">
        <v>1490.92</v>
      </c>
      <c r="G1319" s="1">
        <v>0</v>
      </c>
      <c r="H1319" s="1" t="s">
        <v>62</v>
      </c>
      <c r="I1319" s="1" t="s">
        <v>21</v>
      </c>
      <c r="J1319" s="1" t="s">
        <v>97</v>
      </c>
    </row>
    <row r="1320" spans="1:10" x14ac:dyDescent="0.2">
      <c r="A1320" s="1" t="s">
        <v>1985</v>
      </c>
      <c r="B1320" s="3">
        <v>45398</v>
      </c>
      <c r="C1320" s="1" t="s">
        <v>448</v>
      </c>
      <c r="D1320" s="1" t="s">
        <v>174</v>
      </c>
      <c r="E1320" s="1">
        <v>1</v>
      </c>
      <c r="F1320" s="1">
        <v>143.57</v>
      </c>
      <c r="G1320" s="1">
        <v>0</v>
      </c>
      <c r="H1320" s="1" t="s">
        <v>20</v>
      </c>
      <c r="I1320" s="1" t="s">
        <v>47</v>
      </c>
      <c r="J1320" s="1" t="s">
        <v>48</v>
      </c>
    </row>
    <row r="1321" spans="1:10" x14ac:dyDescent="0.2">
      <c r="A1321" s="1" t="s">
        <v>1986</v>
      </c>
      <c r="B1321" s="1" t="s">
        <v>1357</v>
      </c>
      <c r="C1321" s="1" t="s">
        <v>448</v>
      </c>
      <c r="D1321" s="1" t="s">
        <v>216</v>
      </c>
      <c r="E1321" s="1">
        <v>11</v>
      </c>
      <c r="F1321" s="1">
        <v>1169.26</v>
      </c>
      <c r="G1321" s="1">
        <v>0.05</v>
      </c>
      <c r="H1321" s="1" t="s">
        <v>121</v>
      </c>
      <c r="I1321" s="1" t="s">
        <v>47</v>
      </c>
      <c r="J1321" s="1" t="s">
        <v>48</v>
      </c>
    </row>
    <row r="1322" spans="1:10" x14ac:dyDescent="0.2">
      <c r="A1322" s="1" t="s">
        <v>1987</v>
      </c>
      <c r="B1322" s="3">
        <v>45779</v>
      </c>
      <c r="C1322" s="1" t="s">
        <v>362</v>
      </c>
      <c r="D1322" s="1" t="s">
        <v>127</v>
      </c>
      <c r="E1322" s="1">
        <v>5</v>
      </c>
      <c r="F1322" s="1">
        <v>418.2</v>
      </c>
      <c r="G1322" s="1">
        <v>0.1</v>
      </c>
      <c r="H1322" s="1" t="s">
        <v>13</v>
      </c>
      <c r="I1322" s="1" t="s">
        <v>21</v>
      </c>
      <c r="J1322" s="1" t="s">
        <v>22</v>
      </c>
    </row>
    <row r="1323" spans="1:10" x14ac:dyDescent="0.2">
      <c r="A1323" s="1" t="s">
        <v>1988</v>
      </c>
      <c r="B1323" s="1" t="s">
        <v>1989</v>
      </c>
      <c r="C1323" s="1" t="s">
        <v>68</v>
      </c>
      <c r="D1323" s="1" t="s">
        <v>148</v>
      </c>
      <c r="E1323" s="1">
        <v>5</v>
      </c>
      <c r="F1323" s="1">
        <v>243.15</v>
      </c>
      <c r="G1323" s="1">
        <v>0.05</v>
      </c>
      <c r="H1323" s="1" t="s">
        <v>13</v>
      </c>
      <c r="I1323" s="1" t="s">
        <v>47</v>
      </c>
      <c r="J1323" s="1" t="s">
        <v>75</v>
      </c>
    </row>
    <row r="1324" spans="1:10" x14ac:dyDescent="0.2">
      <c r="A1324" s="1" t="s">
        <v>1990</v>
      </c>
      <c r="B1324" s="3">
        <v>45604</v>
      </c>
      <c r="C1324" s="1" t="s">
        <v>510</v>
      </c>
      <c r="D1324" s="1" t="s">
        <v>231</v>
      </c>
      <c r="E1324" s="1">
        <v>2</v>
      </c>
      <c r="F1324" s="1">
        <v>49.68</v>
      </c>
      <c r="G1324" s="1">
        <v>0</v>
      </c>
      <c r="H1324" s="1" t="s">
        <v>27</v>
      </c>
      <c r="I1324" s="1" t="s">
        <v>47</v>
      </c>
      <c r="J1324" s="1" t="s">
        <v>58</v>
      </c>
    </row>
    <row r="1325" spans="1:10" x14ac:dyDescent="0.2">
      <c r="A1325" s="1" t="s">
        <v>1991</v>
      </c>
      <c r="B1325" s="3">
        <v>45567</v>
      </c>
      <c r="C1325" s="1" t="s">
        <v>138</v>
      </c>
      <c r="D1325" s="1" t="s">
        <v>41</v>
      </c>
      <c r="E1325" s="1">
        <v>5</v>
      </c>
      <c r="F1325" s="1">
        <v>944.31</v>
      </c>
      <c r="G1325" s="1">
        <v>0</v>
      </c>
      <c r="H1325" s="1" t="s">
        <v>36</v>
      </c>
      <c r="I1325" s="1" t="s">
        <v>483</v>
      </c>
      <c r="J1325" s="1" t="s">
        <v>170</v>
      </c>
    </row>
    <row r="1326" spans="1:10" x14ac:dyDescent="0.2">
      <c r="A1326" s="1" t="s">
        <v>1992</v>
      </c>
      <c r="B1326" s="3">
        <v>45395</v>
      </c>
      <c r="C1326" s="1" t="s">
        <v>147</v>
      </c>
      <c r="D1326" s="1" t="s">
        <v>100</v>
      </c>
      <c r="E1326" s="1">
        <v>3</v>
      </c>
      <c r="F1326" s="1">
        <v>1280.18</v>
      </c>
      <c r="G1326" s="1">
        <v>0</v>
      </c>
      <c r="H1326" s="1" t="s">
        <v>27</v>
      </c>
      <c r="I1326" s="1" t="s">
        <v>31</v>
      </c>
      <c r="J1326" s="1" t="s">
        <v>32</v>
      </c>
    </row>
    <row r="1327" spans="1:10" x14ac:dyDescent="0.2">
      <c r="A1327" s="1" t="s">
        <v>1993</v>
      </c>
      <c r="B1327" s="1" t="s">
        <v>1994</v>
      </c>
      <c r="C1327" s="1" t="s">
        <v>95</v>
      </c>
      <c r="D1327" s="1" t="s">
        <v>155</v>
      </c>
      <c r="E1327" s="1">
        <v>1</v>
      </c>
      <c r="F1327" s="1">
        <v>1165.56</v>
      </c>
      <c r="G1327" s="1">
        <v>0</v>
      </c>
      <c r="H1327" s="1" t="s">
        <v>27</v>
      </c>
      <c r="I1327" s="1" t="s">
        <v>21</v>
      </c>
      <c r="J1327" s="1" t="s">
        <v>22</v>
      </c>
    </row>
    <row r="1328" spans="1:10" x14ac:dyDescent="0.2">
      <c r="A1328" s="1" t="s">
        <v>1995</v>
      </c>
      <c r="B1328" s="3">
        <v>45338</v>
      </c>
      <c r="C1328" s="1" t="s">
        <v>283</v>
      </c>
      <c r="D1328" s="1" t="s">
        <v>81</v>
      </c>
      <c r="E1328" s="1">
        <v>6</v>
      </c>
      <c r="F1328" s="1">
        <v>849.05</v>
      </c>
      <c r="G1328" s="1">
        <v>0</v>
      </c>
      <c r="H1328" s="1" t="s">
        <v>20</v>
      </c>
      <c r="I1328" s="1" t="s">
        <v>483</v>
      </c>
      <c r="J1328" s="1" t="s">
        <v>22</v>
      </c>
    </row>
    <row r="1329" spans="1:10" x14ac:dyDescent="0.2">
      <c r="A1329" s="1" t="s">
        <v>1996</v>
      </c>
      <c r="B1329" s="1" t="s">
        <v>1997</v>
      </c>
      <c r="C1329" s="1" t="s">
        <v>574</v>
      </c>
      <c r="D1329" s="1" t="s">
        <v>12</v>
      </c>
      <c r="E1329" s="1">
        <v>7</v>
      </c>
      <c r="F1329" s="1">
        <v>210.2</v>
      </c>
      <c r="G1329" s="1">
        <v>0.1</v>
      </c>
      <c r="H1329" s="1" t="s">
        <v>121</v>
      </c>
      <c r="I1329" s="1" t="s">
        <v>31</v>
      </c>
      <c r="J1329" s="1" t="s">
        <v>52</v>
      </c>
    </row>
    <row r="1330" spans="1:10" x14ac:dyDescent="0.2">
      <c r="A1330" s="1" t="s">
        <v>1998</v>
      </c>
      <c r="B1330" s="3">
        <v>45727</v>
      </c>
      <c r="C1330" s="1" t="s">
        <v>783</v>
      </c>
      <c r="D1330" s="1" t="s">
        <v>104</v>
      </c>
      <c r="E1330" s="1">
        <v>9</v>
      </c>
      <c r="F1330" s="1">
        <v>1363.68</v>
      </c>
      <c r="G1330" s="1">
        <v>0.15</v>
      </c>
      <c r="H1330" s="1" t="s">
        <v>62</v>
      </c>
      <c r="I1330" s="1" t="s">
        <v>21</v>
      </c>
      <c r="J1330" s="1" t="s">
        <v>22</v>
      </c>
    </row>
    <row r="1331" spans="1:10" x14ac:dyDescent="0.2">
      <c r="A1331" s="1" t="s">
        <v>1999</v>
      </c>
      <c r="B1331" s="3">
        <v>45408</v>
      </c>
      <c r="C1331" s="1" t="s">
        <v>177</v>
      </c>
      <c r="D1331" s="1" t="s">
        <v>118</v>
      </c>
      <c r="E1331" s="1">
        <v>7</v>
      </c>
      <c r="F1331" s="1">
        <v>347.15</v>
      </c>
      <c r="G1331" s="1">
        <v>0</v>
      </c>
      <c r="H1331" s="1" t="s">
        <v>121</v>
      </c>
      <c r="I1331" s="1" t="s">
        <v>14</v>
      </c>
      <c r="J1331" s="1" t="s">
        <v>93</v>
      </c>
    </row>
    <row r="1332" spans="1:10" x14ac:dyDescent="0.2">
      <c r="A1332" s="1" t="s">
        <v>2000</v>
      </c>
      <c r="B1332" s="3">
        <v>45629</v>
      </c>
      <c r="C1332" s="1" t="s">
        <v>310</v>
      </c>
      <c r="D1332" s="1" t="s">
        <v>365</v>
      </c>
      <c r="E1332" s="1">
        <v>10</v>
      </c>
      <c r="F1332" s="1">
        <v>1101.54</v>
      </c>
      <c r="G1332" s="1">
        <v>0.15</v>
      </c>
      <c r="H1332" s="1" t="s">
        <v>36</v>
      </c>
      <c r="I1332" s="1" t="s">
        <v>14</v>
      </c>
      <c r="J1332" s="1" t="s">
        <v>93</v>
      </c>
    </row>
    <row r="1333" spans="1:10" x14ac:dyDescent="0.2">
      <c r="A1333" s="1" t="s">
        <v>2001</v>
      </c>
      <c r="B1333" s="3">
        <v>45703</v>
      </c>
      <c r="C1333" s="1" t="s">
        <v>994</v>
      </c>
      <c r="D1333" s="1" t="s">
        <v>55</v>
      </c>
      <c r="E1333" s="1">
        <v>7</v>
      </c>
      <c r="F1333" s="1">
        <v>522.34</v>
      </c>
      <c r="G1333" s="1">
        <v>0</v>
      </c>
      <c r="H1333" s="1" t="s">
        <v>13</v>
      </c>
      <c r="I1333" s="1" t="s">
        <v>14</v>
      </c>
      <c r="J1333" s="1" t="s">
        <v>15</v>
      </c>
    </row>
    <row r="1334" spans="1:10" x14ac:dyDescent="0.2">
      <c r="A1334" s="1" t="s">
        <v>2002</v>
      </c>
      <c r="B1334" s="1" t="s">
        <v>383</v>
      </c>
      <c r="C1334" s="1" t="s">
        <v>169</v>
      </c>
      <c r="D1334" s="1" t="s">
        <v>174</v>
      </c>
      <c r="E1334" s="1">
        <v>2</v>
      </c>
      <c r="F1334" s="1">
        <v>143.57</v>
      </c>
      <c r="G1334" s="1">
        <v>0.1</v>
      </c>
      <c r="H1334" s="1" t="s">
        <v>62</v>
      </c>
      <c r="I1334" s="1" t="s">
        <v>21</v>
      </c>
      <c r="J1334" s="1" t="s">
        <v>170</v>
      </c>
    </row>
    <row r="1335" spans="1:10" x14ac:dyDescent="0.2">
      <c r="A1335" s="1" t="s">
        <v>2003</v>
      </c>
      <c r="B1335" s="3">
        <v>45537</v>
      </c>
      <c r="C1335" s="1" t="s">
        <v>113</v>
      </c>
      <c r="D1335" s="1" t="s">
        <v>136</v>
      </c>
      <c r="E1335" s="1">
        <v>8</v>
      </c>
      <c r="F1335" s="1">
        <v>1700.53</v>
      </c>
      <c r="G1335" s="1">
        <v>0</v>
      </c>
      <c r="H1335" s="1" t="s">
        <v>36</v>
      </c>
      <c r="I1335" s="1" t="s">
        <v>14</v>
      </c>
      <c r="J1335" s="1" t="s">
        <v>15</v>
      </c>
    </row>
    <row r="1336" spans="1:10" x14ac:dyDescent="0.2">
      <c r="A1336" s="1" t="s">
        <v>2004</v>
      </c>
      <c r="B1336" s="1" t="s">
        <v>2005</v>
      </c>
      <c r="C1336" s="1" t="s">
        <v>103</v>
      </c>
      <c r="D1336" s="1" t="s">
        <v>136</v>
      </c>
      <c r="E1336" s="1">
        <v>1</v>
      </c>
      <c r="F1336" s="1">
        <v>1700.53</v>
      </c>
      <c r="G1336" s="1">
        <v>0</v>
      </c>
      <c r="H1336" s="1" t="s">
        <v>20</v>
      </c>
      <c r="I1336" s="1" t="s">
        <v>21</v>
      </c>
      <c r="J1336" s="1" t="s">
        <v>170</v>
      </c>
    </row>
    <row r="1337" spans="1:10" x14ac:dyDescent="0.2">
      <c r="A1337" s="1" t="s">
        <v>2006</v>
      </c>
      <c r="B1337" s="3">
        <v>45546</v>
      </c>
      <c r="C1337" s="1" t="s">
        <v>194</v>
      </c>
      <c r="D1337" s="1" t="s">
        <v>413</v>
      </c>
      <c r="E1337" s="1">
        <v>9</v>
      </c>
      <c r="F1337" s="1">
        <v>689.97</v>
      </c>
      <c r="G1337" s="1">
        <v>0.05</v>
      </c>
      <c r="H1337" s="1" t="s">
        <v>27</v>
      </c>
      <c r="I1337" s="1" t="s">
        <v>300</v>
      </c>
      <c r="J1337" s="1" t="s">
        <v>93</v>
      </c>
    </row>
    <row r="1338" spans="1:10" x14ac:dyDescent="0.2">
      <c r="A1338" s="1" t="s">
        <v>2007</v>
      </c>
      <c r="B1338" s="3">
        <v>45382</v>
      </c>
      <c r="C1338" s="1" t="s">
        <v>567</v>
      </c>
      <c r="D1338" s="1" t="s">
        <v>136</v>
      </c>
      <c r="E1338" s="1">
        <v>5</v>
      </c>
      <c r="F1338" s="1">
        <v>1700.53</v>
      </c>
      <c r="G1338" s="1">
        <v>0</v>
      </c>
      <c r="H1338" s="1" t="s">
        <v>121</v>
      </c>
      <c r="I1338" s="1" t="s">
        <v>14</v>
      </c>
      <c r="J1338" s="1" t="s">
        <v>15</v>
      </c>
    </row>
    <row r="1339" spans="1:10" x14ac:dyDescent="0.2">
      <c r="A1339" s="1" t="s">
        <v>2008</v>
      </c>
      <c r="B1339" s="3">
        <v>45376</v>
      </c>
      <c r="C1339" s="1" t="s">
        <v>184</v>
      </c>
      <c r="D1339" s="1" t="s">
        <v>166</v>
      </c>
      <c r="E1339" s="1">
        <v>12</v>
      </c>
      <c r="F1339" s="1">
        <v>532.41999999999996</v>
      </c>
      <c r="G1339" s="1">
        <v>0.05</v>
      </c>
      <c r="H1339" s="1" t="s">
        <v>36</v>
      </c>
      <c r="I1339" s="1" t="s">
        <v>47</v>
      </c>
      <c r="J1339" s="1" t="s">
        <v>58</v>
      </c>
    </row>
    <row r="1340" spans="1:10" x14ac:dyDescent="0.2">
      <c r="A1340" s="1" t="s">
        <v>2009</v>
      </c>
      <c r="B1340" s="3">
        <v>45308</v>
      </c>
      <c r="C1340" s="1" t="s">
        <v>135</v>
      </c>
      <c r="D1340" s="1" t="s">
        <v>213</v>
      </c>
      <c r="E1340" s="1">
        <v>2</v>
      </c>
      <c r="F1340" s="1">
        <v>1084.72</v>
      </c>
      <c r="G1340" s="1">
        <v>0.15</v>
      </c>
      <c r="H1340" s="1" t="s">
        <v>27</v>
      </c>
      <c r="I1340" s="1" t="s">
        <v>47</v>
      </c>
      <c r="J1340" s="1" t="s">
        <v>58</v>
      </c>
    </row>
    <row r="1341" spans="1:10" x14ac:dyDescent="0.2">
      <c r="A1341" s="1" t="s">
        <v>2010</v>
      </c>
      <c r="B1341" s="3">
        <v>45529</v>
      </c>
      <c r="C1341" s="1" t="s">
        <v>321</v>
      </c>
      <c r="D1341" s="1" t="s">
        <v>127</v>
      </c>
      <c r="E1341" s="1">
        <v>2</v>
      </c>
      <c r="F1341" s="1">
        <v>418.2</v>
      </c>
      <c r="G1341" s="1">
        <v>0</v>
      </c>
      <c r="H1341" s="1" t="s">
        <v>121</v>
      </c>
      <c r="I1341" s="1" t="s">
        <v>21</v>
      </c>
      <c r="J1341" s="1" t="s">
        <v>97</v>
      </c>
    </row>
    <row r="1342" spans="1:10" x14ac:dyDescent="0.2">
      <c r="A1342" s="1" t="s">
        <v>2011</v>
      </c>
      <c r="B1342" s="3">
        <v>45689</v>
      </c>
      <c r="C1342" s="1" t="s">
        <v>355</v>
      </c>
      <c r="D1342" s="1" t="s">
        <v>195</v>
      </c>
      <c r="E1342" s="1">
        <v>3</v>
      </c>
      <c r="F1342" s="1">
        <v>661.25</v>
      </c>
      <c r="G1342" s="1">
        <v>0</v>
      </c>
      <c r="H1342" s="1" t="s">
        <v>115</v>
      </c>
      <c r="I1342" s="1" t="s">
        <v>14</v>
      </c>
      <c r="J1342" s="1" t="s">
        <v>15</v>
      </c>
    </row>
    <row r="1343" spans="1:10" x14ac:dyDescent="0.2">
      <c r="A1343" s="1" t="s">
        <v>2012</v>
      </c>
      <c r="B1343" s="3">
        <v>45437</v>
      </c>
      <c r="C1343" s="1" t="s">
        <v>126</v>
      </c>
      <c r="D1343" s="1" t="s">
        <v>151</v>
      </c>
      <c r="E1343" s="1">
        <v>3</v>
      </c>
      <c r="F1343" s="1">
        <v>838.72</v>
      </c>
      <c r="G1343" s="1">
        <v>0</v>
      </c>
      <c r="H1343" s="1" t="s">
        <v>62</v>
      </c>
      <c r="I1343" s="1" t="s">
        <v>31</v>
      </c>
      <c r="J1343" s="1" t="s">
        <v>43</v>
      </c>
    </row>
    <row r="1344" spans="1:10" x14ac:dyDescent="0.2">
      <c r="A1344" s="1" t="s">
        <v>2013</v>
      </c>
      <c r="B1344" s="3">
        <v>45630</v>
      </c>
      <c r="C1344" s="1" t="s">
        <v>574</v>
      </c>
      <c r="D1344" s="1" t="s">
        <v>12</v>
      </c>
      <c r="E1344" s="1">
        <v>4</v>
      </c>
      <c r="F1344" s="1">
        <v>210.2</v>
      </c>
      <c r="G1344" s="1">
        <v>0.2</v>
      </c>
      <c r="H1344" s="1" t="s">
        <v>62</v>
      </c>
      <c r="I1344" s="1" t="s">
        <v>31</v>
      </c>
      <c r="J1344" s="1" t="s">
        <v>32</v>
      </c>
    </row>
    <row r="1345" spans="1:10" x14ac:dyDescent="0.2">
      <c r="A1345" s="1" t="s">
        <v>2014</v>
      </c>
      <c r="B1345" s="3">
        <v>45593</v>
      </c>
      <c r="C1345" s="1" t="s">
        <v>184</v>
      </c>
      <c r="D1345" s="1" t="s">
        <v>144</v>
      </c>
      <c r="E1345" s="1">
        <v>9</v>
      </c>
      <c r="F1345" s="1">
        <v>1029.82</v>
      </c>
      <c r="G1345" s="1">
        <v>0.15</v>
      </c>
      <c r="H1345" s="1" t="s">
        <v>62</v>
      </c>
      <c r="I1345" s="1" t="s">
        <v>47</v>
      </c>
      <c r="J1345" s="1" t="s">
        <v>48</v>
      </c>
    </row>
    <row r="1346" spans="1:10" x14ac:dyDescent="0.2">
      <c r="A1346" s="1" t="s">
        <v>2015</v>
      </c>
      <c r="B1346" s="1" t="s">
        <v>2016</v>
      </c>
      <c r="C1346" s="1" t="s">
        <v>846</v>
      </c>
      <c r="D1346" s="1" t="s">
        <v>61</v>
      </c>
      <c r="E1346" s="1">
        <v>4</v>
      </c>
      <c r="F1346" s="1">
        <v>455.77</v>
      </c>
      <c r="G1346" s="1">
        <v>0</v>
      </c>
      <c r="H1346" s="1" t="s">
        <v>36</v>
      </c>
      <c r="I1346" s="1" t="s">
        <v>300</v>
      </c>
      <c r="J1346" s="1" t="s">
        <v>93</v>
      </c>
    </row>
    <row r="1347" spans="1:10" x14ac:dyDescent="0.2">
      <c r="A1347" s="1" t="s">
        <v>2017</v>
      </c>
      <c r="B1347" s="3">
        <v>45523</v>
      </c>
      <c r="C1347" s="1" t="s">
        <v>428</v>
      </c>
      <c r="D1347" s="1" t="s">
        <v>365</v>
      </c>
      <c r="E1347" s="1">
        <v>7</v>
      </c>
      <c r="F1347" s="1">
        <v>1101.54</v>
      </c>
      <c r="G1347" s="1">
        <v>0.2</v>
      </c>
      <c r="H1347" s="1" t="s">
        <v>20</v>
      </c>
      <c r="I1347" s="1" t="s">
        <v>14</v>
      </c>
      <c r="J1347" s="1" t="s">
        <v>93</v>
      </c>
    </row>
    <row r="1348" spans="1:10" x14ac:dyDescent="0.2">
      <c r="A1348" s="1" t="s">
        <v>2018</v>
      </c>
      <c r="B1348" s="3">
        <v>45662</v>
      </c>
      <c r="C1348" s="1" t="s">
        <v>254</v>
      </c>
      <c r="D1348" s="1" t="s">
        <v>92</v>
      </c>
      <c r="E1348" s="1">
        <v>1</v>
      </c>
      <c r="F1348" s="1">
        <v>769.69</v>
      </c>
      <c r="G1348" s="1">
        <v>0.05</v>
      </c>
      <c r="H1348" s="1" t="s">
        <v>27</v>
      </c>
      <c r="I1348" s="1" t="s">
        <v>483</v>
      </c>
      <c r="J1348" s="1" t="s">
        <v>97</v>
      </c>
    </row>
    <row r="1349" spans="1:10" x14ac:dyDescent="0.2">
      <c r="A1349" s="1" t="s">
        <v>2019</v>
      </c>
      <c r="B1349" s="1" t="s">
        <v>2020</v>
      </c>
      <c r="C1349" s="1" t="s">
        <v>246</v>
      </c>
      <c r="D1349" s="1" t="s">
        <v>162</v>
      </c>
      <c r="E1349" s="1">
        <v>2</v>
      </c>
      <c r="F1349" s="1">
        <v>209.03</v>
      </c>
      <c r="G1349" s="1">
        <v>0.1</v>
      </c>
      <c r="H1349" s="1" t="s">
        <v>27</v>
      </c>
      <c r="I1349" s="1" t="s">
        <v>47</v>
      </c>
      <c r="J1349" s="1" t="s">
        <v>48</v>
      </c>
    </row>
    <row r="1350" spans="1:10" x14ac:dyDescent="0.2">
      <c r="A1350" s="1" t="s">
        <v>2021</v>
      </c>
      <c r="B1350" s="1" t="s">
        <v>2022</v>
      </c>
      <c r="C1350" s="1" t="s">
        <v>187</v>
      </c>
      <c r="D1350" s="1" t="s">
        <v>35</v>
      </c>
      <c r="E1350" s="1">
        <v>2</v>
      </c>
      <c r="F1350" s="1">
        <v>709.62</v>
      </c>
      <c r="G1350" s="1">
        <v>0.1</v>
      </c>
      <c r="H1350" s="1" t="s">
        <v>115</v>
      </c>
      <c r="I1350" s="1" t="s">
        <v>14</v>
      </c>
      <c r="J1350" s="1" t="s">
        <v>82</v>
      </c>
    </row>
    <row r="1351" spans="1:10" x14ac:dyDescent="0.2">
      <c r="A1351" s="1" t="s">
        <v>2023</v>
      </c>
      <c r="B1351" s="1" t="s">
        <v>2024</v>
      </c>
      <c r="C1351" s="1" t="s">
        <v>210</v>
      </c>
      <c r="D1351" s="1" t="s">
        <v>46</v>
      </c>
      <c r="E1351" s="1"/>
      <c r="F1351" s="1">
        <v>1262.55</v>
      </c>
      <c r="G1351" s="1">
        <v>0</v>
      </c>
      <c r="H1351" s="1" t="s">
        <v>121</v>
      </c>
      <c r="I1351" s="1" t="s">
        <v>31</v>
      </c>
      <c r="J1351" s="1" t="s">
        <v>52</v>
      </c>
    </row>
    <row r="1352" spans="1:10" x14ac:dyDescent="0.2">
      <c r="A1352" s="1" t="s">
        <v>2025</v>
      </c>
      <c r="B1352" s="3">
        <v>45402</v>
      </c>
      <c r="C1352" s="1" t="s">
        <v>317</v>
      </c>
      <c r="D1352" s="1" t="s">
        <v>118</v>
      </c>
      <c r="E1352" s="1">
        <v>6</v>
      </c>
      <c r="F1352" s="1">
        <v>347.15</v>
      </c>
      <c r="G1352" s="1">
        <v>0</v>
      </c>
      <c r="H1352" s="1" t="s">
        <v>115</v>
      </c>
      <c r="I1352" s="1" t="s">
        <v>31</v>
      </c>
      <c r="J1352" s="1" t="s">
        <v>32</v>
      </c>
    </row>
    <row r="1353" spans="1:10" x14ac:dyDescent="0.2">
      <c r="A1353" s="1" t="s">
        <v>2026</v>
      </c>
      <c r="B1353" s="3">
        <v>45574</v>
      </c>
      <c r="C1353" s="1" t="s">
        <v>493</v>
      </c>
      <c r="D1353" s="1" t="s">
        <v>155</v>
      </c>
      <c r="E1353" s="1">
        <v>7</v>
      </c>
      <c r="F1353" s="1">
        <v>1165.56</v>
      </c>
      <c r="G1353" s="1">
        <v>0</v>
      </c>
      <c r="H1353" s="1" t="s">
        <v>13</v>
      </c>
      <c r="I1353" s="1" t="s">
        <v>449</v>
      </c>
      <c r="J1353" s="1" t="s">
        <v>75</v>
      </c>
    </row>
    <row r="1354" spans="1:10" x14ac:dyDescent="0.2">
      <c r="A1354" s="1" t="s">
        <v>2027</v>
      </c>
      <c r="B1354" s="3">
        <v>45339</v>
      </c>
      <c r="C1354" s="1" t="s">
        <v>177</v>
      </c>
      <c r="D1354" s="1" t="s">
        <v>30</v>
      </c>
      <c r="E1354" s="1">
        <v>11</v>
      </c>
      <c r="F1354" s="1">
        <v>798.12</v>
      </c>
      <c r="G1354" s="1">
        <v>0.15</v>
      </c>
      <c r="H1354" s="1" t="s">
        <v>115</v>
      </c>
      <c r="I1354" s="1" t="s">
        <v>14</v>
      </c>
      <c r="J1354" s="1" t="s">
        <v>82</v>
      </c>
    </row>
    <row r="1355" spans="1:10" x14ac:dyDescent="0.2">
      <c r="A1355" s="1" t="s">
        <v>2028</v>
      </c>
      <c r="B1355" s="1" t="s">
        <v>2029</v>
      </c>
      <c r="C1355" s="1" t="s">
        <v>416</v>
      </c>
      <c r="D1355" s="1" t="s">
        <v>55</v>
      </c>
      <c r="E1355" s="1">
        <v>6</v>
      </c>
      <c r="F1355" s="1">
        <v>522.34</v>
      </c>
      <c r="G1355" s="1">
        <v>0.1</v>
      </c>
      <c r="H1355" s="1" t="s">
        <v>121</v>
      </c>
      <c r="I1355" s="1" t="s">
        <v>47</v>
      </c>
      <c r="J1355" s="1" t="s">
        <v>75</v>
      </c>
    </row>
    <row r="1356" spans="1:10" x14ac:dyDescent="0.2">
      <c r="A1356" s="1" t="s">
        <v>2030</v>
      </c>
      <c r="B1356" s="1" t="s">
        <v>2031</v>
      </c>
      <c r="C1356" s="1" t="s">
        <v>283</v>
      </c>
      <c r="D1356" s="1" t="s">
        <v>51</v>
      </c>
      <c r="E1356" s="1">
        <v>12</v>
      </c>
      <c r="F1356" s="1">
        <v>1019.72</v>
      </c>
      <c r="G1356" s="1">
        <v>0.2</v>
      </c>
      <c r="H1356" s="1" t="s">
        <v>27</v>
      </c>
      <c r="I1356" s="1" t="s">
        <v>21</v>
      </c>
      <c r="J1356" s="1" t="s">
        <v>97</v>
      </c>
    </row>
    <row r="1357" spans="1:10" x14ac:dyDescent="0.2">
      <c r="A1357" s="1" t="s">
        <v>2032</v>
      </c>
      <c r="B1357" s="1" t="s">
        <v>2033</v>
      </c>
      <c r="C1357" s="1" t="s">
        <v>135</v>
      </c>
      <c r="D1357" s="1" t="s">
        <v>151</v>
      </c>
      <c r="E1357" s="1">
        <v>4</v>
      </c>
      <c r="F1357" s="1">
        <v>838.72</v>
      </c>
      <c r="G1357" s="1">
        <v>0.05</v>
      </c>
      <c r="H1357" s="1" t="s">
        <v>27</v>
      </c>
      <c r="I1357" s="1" t="s">
        <v>449</v>
      </c>
      <c r="J1357" s="1" t="s">
        <v>58</v>
      </c>
    </row>
    <row r="1358" spans="1:10" x14ac:dyDescent="0.2">
      <c r="A1358" s="1" t="s">
        <v>2034</v>
      </c>
      <c r="B1358" s="1" t="s">
        <v>1770</v>
      </c>
      <c r="C1358" s="1" t="s">
        <v>557</v>
      </c>
      <c r="D1358" s="1" t="s">
        <v>55</v>
      </c>
      <c r="E1358" s="1">
        <v>4</v>
      </c>
      <c r="F1358" s="1">
        <v>522.34</v>
      </c>
      <c r="G1358" s="1">
        <v>0</v>
      </c>
      <c r="H1358" s="1" t="s">
        <v>13</v>
      </c>
      <c r="I1358" s="1" t="s">
        <v>14</v>
      </c>
      <c r="J1358" s="1" t="s">
        <v>93</v>
      </c>
    </row>
    <row r="1359" spans="1:10" x14ac:dyDescent="0.2">
      <c r="A1359" s="1" t="s">
        <v>2035</v>
      </c>
      <c r="B1359" s="3">
        <v>45430</v>
      </c>
      <c r="C1359" s="1" t="s">
        <v>723</v>
      </c>
      <c r="D1359" s="1" t="s">
        <v>144</v>
      </c>
      <c r="E1359" s="1">
        <v>4</v>
      </c>
      <c r="F1359" s="1">
        <v>1029.82</v>
      </c>
      <c r="G1359" s="1">
        <v>0.15</v>
      </c>
      <c r="H1359" s="1" t="s">
        <v>27</v>
      </c>
      <c r="I1359" s="1" t="s">
        <v>21</v>
      </c>
      <c r="J1359" s="1" t="s">
        <v>97</v>
      </c>
    </row>
    <row r="1360" spans="1:10" x14ac:dyDescent="0.2">
      <c r="A1360" s="1" t="s">
        <v>2036</v>
      </c>
      <c r="B1360" s="3">
        <v>45489</v>
      </c>
      <c r="C1360" s="1" t="s">
        <v>261</v>
      </c>
      <c r="D1360" s="1" t="s">
        <v>365</v>
      </c>
      <c r="E1360" s="1">
        <v>1</v>
      </c>
      <c r="F1360" s="1">
        <v>1101.54</v>
      </c>
      <c r="G1360" s="1">
        <v>0</v>
      </c>
      <c r="H1360" s="1" t="s">
        <v>36</v>
      </c>
      <c r="I1360" s="1" t="s">
        <v>31</v>
      </c>
      <c r="J1360" s="1" t="s">
        <v>52</v>
      </c>
    </row>
    <row r="1361" spans="1:10" x14ac:dyDescent="0.2">
      <c r="A1361" s="1" t="s">
        <v>2037</v>
      </c>
      <c r="B1361" s="3">
        <v>45545</v>
      </c>
      <c r="C1361" s="1" t="s">
        <v>25</v>
      </c>
      <c r="D1361" s="1" t="s">
        <v>92</v>
      </c>
      <c r="E1361" s="1">
        <v>5</v>
      </c>
      <c r="F1361" s="1">
        <v>769.69</v>
      </c>
      <c r="G1361" s="1">
        <v>0.15</v>
      </c>
      <c r="H1361" s="1" t="s">
        <v>115</v>
      </c>
      <c r="I1361" s="1" t="s">
        <v>14</v>
      </c>
      <c r="J1361" s="1" t="s">
        <v>15</v>
      </c>
    </row>
    <row r="1362" spans="1:10" x14ac:dyDescent="0.2">
      <c r="A1362" s="1" t="s">
        <v>2038</v>
      </c>
      <c r="B1362" s="1" t="s">
        <v>1130</v>
      </c>
      <c r="C1362" s="1" t="s">
        <v>616</v>
      </c>
      <c r="D1362" s="1" t="s">
        <v>65</v>
      </c>
      <c r="E1362" s="1">
        <v>8</v>
      </c>
      <c r="F1362" s="1">
        <v>800.37</v>
      </c>
      <c r="G1362" s="1">
        <v>0.1</v>
      </c>
      <c r="H1362" s="1" t="s">
        <v>115</v>
      </c>
      <c r="I1362" s="1" t="s">
        <v>14</v>
      </c>
      <c r="J1362" s="1" t="s">
        <v>15</v>
      </c>
    </row>
    <row r="1363" spans="1:10" x14ac:dyDescent="0.2">
      <c r="A1363" s="1" t="s">
        <v>2039</v>
      </c>
      <c r="B1363" s="1" t="s">
        <v>1018</v>
      </c>
      <c r="C1363" s="1" t="s">
        <v>381</v>
      </c>
      <c r="D1363" s="1" t="s">
        <v>269</v>
      </c>
      <c r="E1363" s="1">
        <v>4</v>
      </c>
      <c r="F1363" s="1">
        <v>865.02</v>
      </c>
      <c r="G1363" s="1">
        <v>0.2</v>
      </c>
      <c r="H1363" s="1" t="s">
        <v>27</v>
      </c>
      <c r="I1363" s="1" t="s">
        <v>31</v>
      </c>
      <c r="J1363" s="1" t="s">
        <v>43</v>
      </c>
    </row>
    <row r="1364" spans="1:10" x14ac:dyDescent="0.2">
      <c r="A1364" s="1" t="s">
        <v>2040</v>
      </c>
      <c r="B1364" s="3">
        <v>45792</v>
      </c>
      <c r="C1364" s="1" t="s">
        <v>570</v>
      </c>
      <c r="D1364" s="1" t="s">
        <v>216</v>
      </c>
      <c r="E1364" s="1">
        <v>1</v>
      </c>
      <c r="F1364" s="1">
        <v>1169.26</v>
      </c>
      <c r="G1364" s="1">
        <v>0.05</v>
      </c>
      <c r="H1364" s="1" t="s">
        <v>27</v>
      </c>
      <c r="I1364" s="1" t="s">
        <v>21</v>
      </c>
      <c r="J1364" s="1" t="s">
        <v>170</v>
      </c>
    </row>
    <row r="1365" spans="1:10" x14ac:dyDescent="0.2">
      <c r="A1365" s="1" t="s">
        <v>2041</v>
      </c>
      <c r="B1365" s="1" t="s">
        <v>2042</v>
      </c>
      <c r="C1365" s="1" t="s">
        <v>783</v>
      </c>
      <c r="D1365" s="1" t="s">
        <v>174</v>
      </c>
      <c r="E1365" s="1">
        <v>7</v>
      </c>
      <c r="F1365" s="1">
        <v>143.57</v>
      </c>
      <c r="G1365" s="1">
        <v>0.1</v>
      </c>
      <c r="H1365" s="1" t="s">
        <v>20</v>
      </c>
      <c r="I1365" s="1" t="s">
        <v>21</v>
      </c>
      <c r="J1365" s="1" t="s">
        <v>22</v>
      </c>
    </row>
    <row r="1366" spans="1:10" x14ac:dyDescent="0.2">
      <c r="A1366" s="1" t="s">
        <v>2043</v>
      </c>
      <c r="B1366" s="3">
        <v>45562</v>
      </c>
      <c r="C1366" s="1" t="s">
        <v>68</v>
      </c>
      <c r="D1366" s="1" t="s">
        <v>181</v>
      </c>
      <c r="E1366" s="1">
        <v>9</v>
      </c>
      <c r="F1366" s="1">
        <v>117.32</v>
      </c>
      <c r="G1366" s="1">
        <v>0</v>
      </c>
      <c r="H1366" s="1" t="s">
        <v>36</v>
      </c>
      <c r="I1366" s="1" t="s">
        <v>47</v>
      </c>
      <c r="J1366" s="1" t="s">
        <v>48</v>
      </c>
    </row>
    <row r="1367" spans="1:10" x14ac:dyDescent="0.2">
      <c r="A1367" s="1" t="s">
        <v>2044</v>
      </c>
      <c r="B1367" s="1" t="s">
        <v>1794</v>
      </c>
      <c r="C1367" s="1" t="s">
        <v>328</v>
      </c>
      <c r="D1367" s="1" t="s">
        <v>144</v>
      </c>
      <c r="E1367" s="1">
        <v>8</v>
      </c>
      <c r="F1367" s="1">
        <v>1029.82</v>
      </c>
      <c r="G1367" s="1">
        <v>0.2</v>
      </c>
      <c r="H1367" s="1" t="s">
        <v>115</v>
      </c>
      <c r="I1367" s="1" t="s">
        <v>31</v>
      </c>
      <c r="J1367" s="1" t="s">
        <v>43</v>
      </c>
    </row>
    <row r="1368" spans="1:10" x14ac:dyDescent="0.2">
      <c r="A1368" s="1" t="s">
        <v>2045</v>
      </c>
      <c r="B1368" s="1" t="s">
        <v>2046</v>
      </c>
      <c r="C1368" s="1" t="s">
        <v>218</v>
      </c>
      <c r="D1368" s="1" t="s">
        <v>365</v>
      </c>
      <c r="E1368" s="1">
        <v>3</v>
      </c>
      <c r="F1368" s="1">
        <v>1101.54</v>
      </c>
      <c r="G1368" s="1">
        <v>0.2</v>
      </c>
      <c r="H1368" s="1" t="s">
        <v>27</v>
      </c>
      <c r="I1368" s="1" t="s">
        <v>31</v>
      </c>
      <c r="J1368" s="1" t="s">
        <v>43</v>
      </c>
    </row>
    <row r="1369" spans="1:10" x14ac:dyDescent="0.2">
      <c r="A1369" s="1" t="s">
        <v>2047</v>
      </c>
      <c r="B1369" s="1" t="s">
        <v>2048</v>
      </c>
      <c r="C1369" s="1" t="s">
        <v>355</v>
      </c>
      <c r="D1369" s="1" t="s">
        <v>199</v>
      </c>
      <c r="E1369" s="1">
        <v>3</v>
      </c>
      <c r="F1369" s="1">
        <v>528.79999999999995</v>
      </c>
      <c r="G1369" s="1">
        <v>0</v>
      </c>
      <c r="H1369" s="1" t="s">
        <v>62</v>
      </c>
      <c r="I1369" s="1" t="s">
        <v>14</v>
      </c>
      <c r="J1369" s="1" t="s">
        <v>15</v>
      </c>
    </row>
    <row r="1370" spans="1:10" x14ac:dyDescent="0.2">
      <c r="A1370" s="1" t="s">
        <v>2049</v>
      </c>
      <c r="B1370" s="3">
        <v>45572</v>
      </c>
      <c r="C1370" s="1" t="s">
        <v>467</v>
      </c>
      <c r="D1370" s="1" t="s">
        <v>30</v>
      </c>
      <c r="E1370" s="1">
        <v>6</v>
      </c>
      <c r="F1370" s="1">
        <v>798.12</v>
      </c>
      <c r="G1370" s="1">
        <v>0</v>
      </c>
      <c r="H1370" s="1" t="s">
        <v>121</v>
      </c>
      <c r="I1370" s="1" t="s">
        <v>74</v>
      </c>
      <c r="J1370" s="1" t="s">
        <v>75</v>
      </c>
    </row>
    <row r="1371" spans="1:10" x14ac:dyDescent="0.2">
      <c r="A1371" s="1" t="s">
        <v>2050</v>
      </c>
      <c r="B1371" s="3">
        <v>45837</v>
      </c>
      <c r="C1371" s="1" t="s">
        <v>644</v>
      </c>
      <c r="D1371" s="1" t="s">
        <v>329</v>
      </c>
      <c r="E1371" s="1">
        <v>10</v>
      </c>
      <c r="F1371" s="1">
        <v>1334.92</v>
      </c>
      <c r="G1371" s="1">
        <v>0.05</v>
      </c>
      <c r="H1371" s="1" t="s">
        <v>62</v>
      </c>
      <c r="I1371" s="1" t="s">
        <v>14</v>
      </c>
      <c r="J1371" s="1" t="s">
        <v>15</v>
      </c>
    </row>
    <row r="1372" spans="1:10" x14ac:dyDescent="0.2">
      <c r="A1372" s="1" t="s">
        <v>2051</v>
      </c>
      <c r="B1372" s="1" t="s">
        <v>534</v>
      </c>
      <c r="C1372" s="1" t="s">
        <v>2052</v>
      </c>
      <c r="D1372" s="1" t="s">
        <v>158</v>
      </c>
      <c r="E1372" s="1">
        <v>1</v>
      </c>
      <c r="F1372" s="1">
        <v>1490.92</v>
      </c>
      <c r="G1372" s="1">
        <v>0.15</v>
      </c>
      <c r="H1372" s="1" t="s">
        <v>13</v>
      </c>
      <c r="I1372" s="1" t="s">
        <v>47</v>
      </c>
      <c r="J1372" s="1" t="s">
        <v>75</v>
      </c>
    </row>
    <row r="1373" spans="1:10" x14ac:dyDescent="0.2">
      <c r="A1373" s="1" t="s">
        <v>2053</v>
      </c>
      <c r="B1373" s="1" t="s">
        <v>1184</v>
      </c>
      <c r="C1373" s="1" t="s">
        <v>381</v>
      </c>
      <c r="D1373" s="1" t="s">
        <v>231</v>
      </c>
      <c r="E1373" s="1">
        <v>7</v>
      </c>
      <c r="F1373" s="1">
        <v>49.68</v>
      </c>
      <c r="G1373" s="1">
        <v>0.15</v>
      </c>
      <c r="H1373" s="1" t="s">
        <v>27</v>
      </c>
      <c r="I1373" s="1" t="s">
        <v>31</v>
      </c>
      <c r="J1373" s="1" t="s">
        <v>52</v>
      </c>
    </row>
    <row r="1374" spans="1:10" x14ac:dyDescent="0.2">
      <c r="A1374" s="1" t="s">
        <v>2054</v>
      </c>
      <c r="B1374" s="3">
        <v>45380</v>
      </c>
      <c r="C1374" s="1" t="s">
        <v>388</v>
      </c>
      <c r="D1374" s="1" t="s">
        <v>26</v>
      </c>
      <c r="E1374" s="1">
        <v>8</v>
      </c>
      <c r="F1374" s="1">
        <v>725.92</v>
      </c>
      <c r="G1374" s="1">
        <v>0</v>
      </c>
      <c r="H1374" s="1" t="s">
        <v>115</v>
      </c>
      <c r="I1374" s="1" t="s">
        <v>31</v>
      </c>
      <c r="J1374" s="1" t="s">
        <v>32</v>
      </c>
    </row>
    <row r="1375" spans="1:10" x14ac:dyDescent="0.2">
      <c r="A1375" s="1" t="s">
        <v>2055</v>
      </c>
      <c r="B1375" s="3">
        <v>45380</v>
      </c>
      <c r="C1375" s="1" t="s">
        <v>570</v>
      </c>
      <c r="D1375" s="1" t="s">
        <v>46</v>
      </c>
      <c r="E1375" s="1">
        <v>12</v>
      </c>
      <c r="F1375" s="1">
        <v>1262.55</v>
      </c>
      <c r="G1375" s="1">
        <v>0</v>
      </c>
      <c r="H1375" s="1" t="s">
        <v>27</v>
      </c>
      <c r="I1375" s="1" t="s">
        <v>21</v>
      </c>
      <c r="J1375" s="1" t="s">
        <v>170</v>
      </c>
    </row>
    <row r="1376" spans="1:10" x14ac:dyDescent="0.2">
      <c r="A1376" s="1" t="s">
        <v>575</v>
      </c>
      <c r="B1376" s="1" t="s">
        <v>576</v>
      </c>
      <c r="C1376" s="1" t="s">
        <v>135</v>
      </c>
      <c r="D1376" s="1" t="s">
        <v>537</v>
      </c>
      <c r="E1376" s="1">
        <v>4</v>
      </c>
      <c r="F1376" s="1">
        <v>940.73</v>
      </c>
      <c r="G1376" s="1">
        <v>0</v>
      </c>
      <c r="H1376" s="1" t="s">
        <v>62</v>
      </c>
      <c r="I1376" s="1" t="s">
        <v>47</v>
      </c>
      <c r="J1376" s="1" t="s">
        <v>58</v>
      </c>
    </row>
    <row r="1377" spans="1:10" x14ac:dyDescent="0.2">
      <c r="A1377" s="1" t="s">
        <v>2056</v>
      </c>
      <c r="B1377" s="1" t="s">
        <v>2057</v>
      </c>
      <c r="C1377" s="1" t="s">
        <v>362</v>
      </c>
      <c r="D1377" s="1" t="s">
        <v>192</v>
      </c>
      <c r="E1377" s="1">
        <v>3</v>
      </c>
      <c r="F1377" s="1">
        <v>1069.8599999999999</v>
      </c>
      <c r="G1377" s="1">
        <v>0</v>
      </c>
      <c r="H1377" s="1" t="s">
        <v>62</v>
      </c>
      <c r="I1377" s="1" t="s">
        <v>21</v>
      </c>
      <c r="J1377" s="1" t="s">
        <v>170</v>
      </c>
    </row>
    <row r="1378" spans="1:10" x14ac:dyDescent="0.2">
      <c r="A1378" s="1" t="s">
        <v>2058</v>
      </c>
      <c r="B1378" s="1" t="s">
        <v>2059</v>
      </c>
      <c r="C1378" s="1" t="s">
        <v>448</v>
      </c>
      <c r="D1378" s="1" t="s">
        <v>144</v>
      </c>
      <c r="E1378" s="1">
        <v>9</v>
      </c>
      <c r="F1378" s="1">
        <v>1029.82</v>
      </c>
      <c r="G1378" s="1">
        <v>0</v>
      </c>
      <c r="H1378" s="1" t="s">
        <v>36</v>
      </c>
      <c r="I1378" s="1" t="s">
        <v>47</v>
      </c>
      <c r="J1378" s="1" t="s">
        <v>48</v>
      </c>
    </row>
    <row r="1379" spans="1:10" x14ac:dyDescent="0.2">
      <c r="A1379" s="1" t="s">
        <v>2060</v>
      </c>
      <c r="B1379" s="3">
        <v>45692</v>
      </c>
      <c r="C1379" s="1" t="s">
        <v>210</v>
      </c>
      <c r="D1379" s="1" t="s">
        <v>41</v>
      </c>
      <c r="E1379" s="1">
        <v>9</v>
      </c>
      <c r="F1379" s="1">
        <v>944.31</v>
      </c>
      <c r="G1379" s="1">
        <v>0</v>
      </c>
      <c r="H1379" s="1" t="s">
        <v>13</v>
      </c>
      <c r="I1379" s="1" t="s">
        <v>31</v>
      </c>
      <c r="J1379" s="1" t="s">
        <v>52</v>
      </c>
    </row>
    <row r="1380" spans="1:10" x14ac:dyDescent="0.2">
      <c r="A1380" s="1" t="s">
        <v>2061</v>
      </c>
      <c r="B1380" s="1" t="s">
        <v>1830</v>
      </c>
      <c r="C1380" s="1" t="s">
        <v>424</v>
      </c>
      <c r="D1380" s="1" t="s">
        <v>108</v>
      </c>
      <c r="E1380" s="1">
        <v>9</v>
      </c>
      <c r="F1380" s="1">
        <v>1348.08</v>
      </c>
      <c r="G1380" s="1">
        <v>0</v>
      </c>
      <c r="H1380" s="1" t="s">
        <v>20</v>
      </c>
      <c r="I1380" s="1" t="s">
        <v>14</v>
      </c>
      <c r="J1380" s="1" t="s">
        <v>82</v>
      </c>
    </row>
    <row r="1381" spans="1:10" x14ac:dyDescent="0.2">
      <c r="A1381" s="1" t="s">
        <v>2062</v>
      </c>
      <c r="B1381" s="3">
        <v>45465</v>
      </c>
      <c r="C1381" s="1" t="s">
        <v>187</v>
      </c>
      <c r="D1381" s="1" t="s">
        <v>85</v>
      </c>
      <c r="E1381" s="1">
        <v>6</v>
      </c>
      <c r="F1381" s="1">
        <v>979.52</v>
      </c>
      <c r="G1381" s="1">
        <v>0.2</v>
      </c>
      <c r="H1381" s="1" t="s">
        <v>13</v>
      </c>
      <c r="I1381" s="1" t="s">
        <v>300</v>
      </c>
      <c r="J1381" s="1" t="s">
        <v>82</v>
      </c>
    </row>
    <row r="1382" spans="1:10" x14ac:dyDescent="0.2">
      <c r="A1382" s="1" t="s">
        <v>2063</v>
      </c>
      <c r="B1382" s="3">
        <v>45433</v>
      </c>
      <c r="C1382" s="1" t="s">
        <v>362</v>
      </c>
      <c r="D1382" s="1" t="s">
        <v>231</v>
      </c>
      <c r="E1382" s="1">
        <v>3</v>
      </c>
      <c r="F1382" s="1">
        <v>49.68</v>
      </c>
      <c r="G1382" s="1">
        <v>0</v>
      </c>
      <c r="H1382" s="1" t="s">
        <v>36</v>
      </c>
      <c r="I1382" s="1" t="s">
        <v>21</v>
      </c>
      <c r="J1382" s="1" t="s">
        <v>97</v>
      </c>
    </row>
    <row r="1383" spans="1:10" x14ac:dyDescent="0.2">
      <c r="A1383" s="1" t="s">
        <v>2064</v>
      </c>
      <c r="B1383" s="1" t="s">
        <v>2065</v>
      </c>
      <c r="C1383" s="1" t="s">
        <v>135</v>
      </c>
      <c r="D1383" s="1" t="s">
        <v>104</v>
      </c>
      <c r="E1383" s="1">
        <v>10</v>
      </c>
      <c r="F1383" s="1">
        <v>1363.68</v>
      </c>
      <c r="G1383" s="1">
        <v>0</v>
      </c>
      <c r="H1383" s="1" t="s">
        <v>62</v>
      </c>
      <c r="I1383" s="1" t="s">
        <v>449</v>
      </c>
      <c r="J1383" s="1" t="s">
        <v>75</v>
      </c>
    </row>
    <row r="1384" spans="1:10" x14ac:dyDescent="0.2">
      <c r="A1384" s="1" t="s">
        <v>2066</v>
      </c>
      <c r="B1384" s="1" t="s">
        <v>2067</v>
      </c>
      <c r="C1384" s="1" t="s">
        <v>126</v>
      </c>
      <c r="D1384" s="1" t="s">
        <v>92</v>
      </c>
      <c r="E1384" s="1">
        <v>3</v>
      </c>
      <c r="F1384" s="1">
        <v>769.69</v>
      </c>
      <c r="G1384" s="1">
        <v>0.1</v>
      </c>
      <c r="H1384" s="1" t="s">
        <v>115</v>
      </c>
      <c r="I1384" s="1" t="s">
        <v>31</v>
      </c>
      <c r="J1384" s="1" t="s">
        <v>43</v>
      </c>
    </row>
    <row r="1385" spans="1:10" x14ac:dyDescent="0.2">
      <c r="A1385" s="1" t="s">
        <v>2068</v>
      </c>
      <c r="B1385" s="3">
        <v>45693</v>
      </c>
      <c r="C1385" s="1" t="s">
        <v>388</v>
      </c>
      <c r="D1385" s="1" t="s">
        <v>166</v>
      </c>
      <c r="E1385" s="1">
        <v>3</v>
      </c>
      <c r="F1385" s="1">
        <v>532.41999999999996</v>
      </c>
      <c r="G1385" s="1">
        <v>0</v>
      </c>
      <c r="H1385" s="1" t="s">
        <v>13</v>
      </c>
      <c r="I1385" s="1" t="s">
        <v>31</v>
      </c>
      <c r="J1385" s="1" t="s">
        <v>43</v>
      </c>
    </row>
    <row r="1386" spans="1:10" x14ac:dyDescent="0.2">
      <c r="A1386" s="1" t="s">
        <v>2069</v>
      </c>
      <c r="B1386" s="1" t="s">
        <v>2070</v>
      </c>
      <c r="C1386" s="1" t="s">
        <v>371</v>
      </c>
      <c r="D1386" s="1" t="s">
        <v>216</v>
      </c>
      <c r="E1386" s="1">
        <v>4</v>
      </c>
      <c r="F1386" s="1">
        <v>1169.26</v>
      </c>
      <c r="G1386" s="1">
        <v>0</v>
      </c>
      <c r="H1386" s="1" t="s">
        <v>62</v>
      </c>
      <c r="I1386" s="1" t="s">
        <v>31</v>
      </c>
      <c r="J1386" s="1" t="s">
        <v>43</v>
      </c>
    </row>
    <row r="1387" spans="1:10" x14ac:dyDescent="0.2">
      <c r="A1387" s="1" t="s">
        <v>2071</v>
      </c>
      <c r="B1387" s="1" t="s">
        <v>2072</v>
      </c>
      <c r="C1387" s="1" t="s">
        <v>64</v>
      </c>
      <c r="D1387" s="1" t="s">
        <v>41</v>
      </c>
      <c r="E1387" s="1">
        <v>12</v>
      </c>
      <c r="F1387" s="1">
        <v>944.31</v>
      </c>
      <c r="G1387" s="1">
        <v>0</v>
      </c>
      <c r="H1387" s="1" t="s">
        <v>121</v>
      </c>
      <c r="I1387" s="1" t="s">
        <v>31</v>
      </c>
      <c r="J1387" s="1" t="s">
        <v>52</v>
      </c>
    </row>
    <row r="1388" spans="1:10" x14ac:dyDescent="0.2">
      <c r="A1388" s="1" t="s">
        <v>2073</v>
      </c>
      <c r="B1388" s="1" t="s">
        <v>1611</v>
      </c>
      <c r="C1388" s="1" t="s">
        <v>574</v>
      </c>
      <c r="D1388" s="1" t="s">
        <v>192</v>
      </c>
      <c r="E1388" s="1">
        <v>12</v>
      </c>
      <c r="F1388" s="1">
        <v>1069.8599999999999</v>
      </c>
      <c r="G1388" s="1">
        <v>0</v>
      </c>
      <c r="H1388" s="1" t="s">
        <v>13</v>
      </c>
      <c r="I1388" s="1" t="s">
        <v>31</v>
      </c>
      <c r="J1388" s="1" t="s">
        <v>52</v>
      </c>
    </row>
    <row r="1389" spans="1:10" x14ac:dyDescent="0.2">
      <c r="A1389" s="1" t="s">
        <v>2074</v>
      </c>
      <c r="B1389" s="1" t="s">
        <v>2075</v>
      </c>
      <c r="C1389" s="1" t="s">
        <v>326</v>
      </c>
      <c r="D1389" s="1" t="s">
        <v>19</v>
      </c>
      <c r="E1389" s="1">
        <v>7</v>
      </c>
      <c r="F1389" s="1">
        <v>921.01</v>
      </c>
      <c r="G1389" s="1">
        <v>0.05</v>
      </c>
      <c r="H1389" s="1" t="s">
        <v>115</v>
      </c>
      <c r="I1389" s="1" t="s">
        <v>21</v>
      </c>
      <c r="J1389" s="1" t="s">
        <v>170</v>
      </c>
    </row>
    <row r="1390" spans="1:10" x14ac:dyDescent="0.2">
      <c r="A1390" s="1" t="s">
        <v>2076</v>
      </c>
      <c r="B1390" s="1" t="s">
        <v>2077</v>
      </c>
      <c r="C1390" s="1" t="s">
        <v>218</v>
      </c>
      <c r="D1390" s="1" t="s">
        <v>127</v>
      </c>
      <c r="E1390" s="1">
        <v>12</v>
      </c>
      <c r="F1390" s="1">
        <v>418.2</v>
      </c>
      <c r="G1390" s="1">
        <v>0</v>
      </c>
      <c r="H1390" s="1" t="s">
        <v>62</v>
      </c>
      <c r="I1390" s="1" t="s">
        <v>42</v>
      </c>
      <c r="J1390" s="1" t="s">
        <v>32</v>
      </c>
    </row>
    <row r="1391" spans="1:10" x14ac:dyDescent="0.2">
      <c r="A1391" s="1" t="s">
        <v>2078</v>
      </c>
      <c r="B1391" s="3">
        <v>45667</v>
      </c>
      <c r="C1391" s="1" t="s">
        <v>589</v>
      </c>
      <c r="D1391" s="1" t="s">
        <v>26</v>
      </c>
      <c r="E1391" s="1">
        <v>2</v>
      </c>
      <c r="F1391" s="1">
        <v>725.92</v>
      </c>
      <c r="G1391" s="1">
        <v>0</v>
      </c>
      <c r="H1391" s="1" t="s">
        <v>13</v>
      </c>
      <c r="I1391" s="1" t="s">
        <v>483</v>
      </c>
      <c r="J1391" s="1" t="s">
        <v>22</v>
      </c>
    </row>
    <row r="1392" spans="1:10" x14ac:dyDescent="0.2">
      <c r="A1392" s="1" t="s">
        <v>2079</v>
      </c>
      <c r="B1392" s="3">
        <v>45323</v>
      </c>
      <c r="C1392" s="1" t="s">
        <v>321</v>
      </c>
      <c r="D1392" s="1" t="s">
        <v>174</v>
      </c>
      <c r="E1392" s="1">
        <v>8</v>
      </c>
      <c r="F1392" s="1">
        <v>143.57</v>
      </c>
      <c r="G1392" s="1">
        <v>0</v>
      </c>
      <c r="H1392" s="1" t="s">
        <v>121</v>
      </c>
      <c r="I1392" s="1" t="s">
        <v>21</v>
      </c>
      <c r="J1392" s="1" t="s">
        <v>97</v>
      </c>
    </row>
    <row r="1393" spans="1:10" x14ac:dyDescent="0.2">
      <c r="A1393" s="1" t="s">
        <v>2080</v>
      </c>
      <c r="B1393" s="3">
        <v>45453</v>
      </c>
      <c r="C1393" s="1" t="s">
        <v>141</v>
      </c>
      <c r="D1393" s="1" t="s">
        <v>61</v>
      </c>
      <c r="E1393" s="1">
        <v>7</v>
      </c>
      <c r="F1393" s="1">
        <v>455.77</v>
      </c>
      <c r="G1393" s="1">
        <v>0</v>
      </c>
      <c r="H1393" s="1" t="s">
        <v>121</v>
      </c>
      <c r="I1393" s="1" t="s">
        <v>14</v>
      </c>
      <c r="J1393" s="1" t="s">
        <v>82</v>
      </c>
    </row>
    <row r="1394" spans="1:10" x14ac:dyDescent="0.2">
      <c r="A1394" s="1" t="s">
        <v>2081</v>
      </c>
      <c r="B1394" s="3">
        <v>45450</v>
      </c>
      <c r="C1394" s="1" t="s">
        <v>351</v>
      </c>
      <c r="D1394" s="1" t="s">
        <v>108</v>
      </c>
      <c r="E1394" s="1">
        <v>6</v>
      </c>
      <c r="F1394" s="1">
        <v>1348.08</v>
      </c>
      <c r="G1394" s="1">
        <v>0</v>
      </c>
      <c r="H1394" s="1" t="s">
        <v>13</v>
      </c>
      <c r="I1394" s="1" t="s">
        <v>14</v>
      </c>
      <c r="J1394" s="1" t="s">
        <v>82</v>
      </c>
    </row>
    <row r="1395" spans="1:10" x14ac:dyDescent="0.2">
      <c r="A1395" s="1" t="s">
        <v>2082</v>
      </c>
      <c r="B1395" s="1" t="s">
        <v>2083</v>
      </c>
      <c r="C1395" s="1" t="s">
        <v>338</v>
      </c>
      <c r="D1395" s="1" t="s">
        <v>124</v>
      </c>
      <c r="E1395" s="1">
        <v>12</v>
      </c>
      <c r="F1395" s="1">
        <v>774.08</v>
      </c>
      <c r="G1395" s="1">
        <v>0.2</v>
      </c>
      <c r="H1395" s="1" t="s">
        <v>115</v>
      </c>
      <c r="I1395" s="1" t="s">
        <v>21</v>
      </c>
      <c r="J1395" s="1" t="s">
        <v>170</v>
      </c>
    </row>
    <row r="1396" spans="1:10" x14ac:dyDescent="0.2">
      <c r="A1396" s="1" t="s">
        <v>2084</v>
      </c>
      <c r="B1396" s="3">
        <v>45355</v>
      </c>
      <c r="C1396" s="1" t="s">
        <v>362</v>
      </c>
      <c r="D1396" s="1" t="s">
        <v>269</v>
      </c>
      <c r="E1396" s="1">
        <v>8</v>
      </c>
      <c r="F1396" s="1">
        <v>865.02</v>
      </c>
      <c r="G1396" s="1">
        <v>0</v>
      </c>
      <c r="H1396" s="1" t="s">
        <v>20</v>
      </c>
      <c r="I1396" s="1" t="s">
        <v>21</v>
      </c>
      <c r="J1396" s="1" t="s">
        <v>170</v>
      </c>
    </row>
    <row r="1397" spans="1:10" x14ac:dyDescent="0.2">
      <c r="A1397" s="1" t="s">
        <v>2085</v>
      </c>
      <c r="B1397" s="3">
        <v>45329</v>
      </c>
      <c r="C1397" s="1" t="s">
        <v>310</v>
      </c>
      <c r="D1397" s="1" t="s">
        <v>365</v>
      </c>
      <c r="E1397" s="1">
        <v>9</v>
      </c>
      <c r="F1397" s="1">
        <v>1101.54</v>
      </c>
      <c r="G1397" s="1">
        <v>0.15</v>
      </c>
      <c r="H1397" s="1" t="s">
        <v>13</v>
      </c>
      <c r="I1397" s="1" t="s">
        <v>14</v>
      </c>
      <c r="J1397" s="1" t="s">
        <v>93</v>
      </c>
    </row>
    <row r="1398" spans="1:10" x14ac:dyDescent="0.2">
      <c r="A1398" s="1" t="s">
        <v>2086</v>
      </c>
      <c r="B1398" s="3">
        <v>45770</v>
      </c>
      <c r="C1398" s="1" t="s">
        <v>84</v>
      </c>
      <c r="D1398" s="1" t="s">
        <v>61</v>
      </c>
      <c r="E1398" s="1">
        <v>5</v>
      </c>
      <c r="F1398" s="1">
        <v>455.77</v>
      </c>
      <c r="G1398" s="1">
        <v>0</v>
      </c>
      <c r="H1398" s="1" t="s">
        <v>20</v>
      </c>
      <c r="I1398" s="1" t="s">
        <v>31</v>
      </c>
      <c r="J1398" s="1" t="s">
        <v>43</v>
      </c>
    </row>
    <row r="1399" spans="1:10" x14ac:dyDescent="0.2">
      <c r="A1399" s="1" t="s">
        <v>2087</v>
      </c>
      <c r="B1399" s="1" t="s">
        <v>2088</v>
      </c>
      <c r="C1399" s="1" t="s">
        <v>184</v>
      </c>
      <c r="D1399" s="1" t="s">
        <v>51</v>
      </c>
      <c r="E1399" s="1">
        <v>7</v>
      </c>
      <c r="F1399" s="1">
        <v>1019.72</v>
      </c>
      <c r="G1399" s="1">
        <v>0.2</v>
      </c>
      <c r="H1399" s="1" t="s">
        <v>20</v>
      </c>
      <c r="I1399" s="1" t="s">
        <v>47</v>
      </c>
      <c r="J1399" s="1" t="s">
        <v>75</v>
      </c>
    </row>
    <row r="1400" spans="1:10" x14ac:dyDescent="0.2">
      <c r="A1400" s="1" t="s">
        <v>2089</v>
      </c>
      <c r="B1400" s="1" t="s">
        <v>2090</v>
      </c>
      <c r="C1400" s="1" t="s">
        <v>240</v>
      </c>
      <c r="D1400" s="1" t="s">
        <v>124</v>
      </c>
      <c r="E1400" s="1">
        <v>4</v>
      </c>
      <c r="F1400" s="1">
        <v>774.08</v>
      </c>
      <c r="G1400" s="1">
        <v>0.1</v>
      </c>
      <c r="H1400" s="1" t="s">
        <v>27</v>
      </c>
      <c r="I1400" s="1" t="s">
        <v>21</v>
      </c>
      <c r="J1400" s="1" t="s">
        <v>170</v>
      </c>
    </row>
    <row r="1401" spans="1:10" x14ac:dyDescent="0.2">
      <c r="A1401" s="1" t="s">
        <v>2091</v>
      </c>
      <c r="B1401" s="1" t="s">
        <v>1268</v>
      </c>
      <c r="C1401" s="1" t="s">
        <v>91</v>
      </c>
      <c r="D1401" s="1" t="s">
        <v>365</v>
      </c>
      <c r="E1401" s="1">
        <v>3</v>
      </c>
      <c r="F1401" s="1">
        <v>1101.54</v>
      </c>
      <c r="G1401" s="1">
        <v>0.1</v>
      </c>
      <c r="H1401" s="1" t="s">
        <v>20</v>
      </c>
      <c r="I1401" s="1" t="s">
        <v>14</v>
      </c>
      <c r="J1401" s="1" t="s">
        <v>15</v>
      </c>
    </row>
    <row r="1402" spans="1:10" x14ac:dyDescent="0.2">
      <c r="A1402" s="1" t="s">
        <v>2092</v>
      </c>
      <c r="B1402" s="1" t="s">
        <v>2093</v>
      </c>
      <c r="C1402" s="1" t="s">
        <v>283</v>
      </c>
      <c r="D1402" s="1" t="s">
        <v>192</v>
      </c>
      <c r="E1402" s="1">
        <v>10</v>
      </c>
      <c r="F1402" s="1">
        <v>1069.8599999999999</v>
      </c>
      <c r="G1402" s="1">
        <v>0.2</v>
      </c>
      <c r="H1402" s="1" t="s">
        <v>62</v>
      </c>
      <c r="I1402" s="1" t="s">
        <v>21</v>
      </c>
      <c r="J1402" s="1" t="s">
        <v>97</v>
      </c>
    </row>
    <row r="1403" spans="1:10" x14ac:dyDescent="0.2">
      <c r="A1403" s="1" t="s">
        <v>2094</v>
      </c>
      <c r="B1403" s="1" t="s">
        <v>2095</v>
      </c>
      <c r="C1403" s="1" t="s">
        <v>783</v>
      </c>
      <c r="D1403" s="1" t="s">
        <v>269</v>
      </c>
      <c r="E1403" s="1">
        <v>8</v>
      </c>
      <c r="F1403" s="1">
        <v>865.02</v>
      </c>
      <c r="G1403" s="1">
        <v>0</v>
      </c>
      <c r="H1403" s="1" t="s">
        <v>27</v>
      </c>
      <c r="I1403" s="1" t="s">
        <v>21</v>
      </c>
      <c r="J1403" s="1" t="s">
        <v>97</v>
      </c>
    </row>
    <row r="1404" spans="1:10" x14ac:dyDescent="0.2">
      <c r="A1404" s="1" t="s">
        <v>2096</v>
      </c>
      <c r="B1404" s="1" t="s">
        <v>1314</v>
      </c>
      <c r="C1404" s="1" t="s">
        <v>138</v>
      </c>
      <c r="D1404" s="1" t="s">
        <v>46</v>
      </c>
      <c r="E1404" s="1">
        <v>2</v>
      </c>
      <c r="F1404" s="1">
        <v>1262.55</v>
      </c>
      <c r="G1404" s="1">
        <v>0</v>
      </c>
      <c r="H1404" s="1" t="s">
        <v>115</v>
      </c>
      <c r="I1404" s="1" t="s">
        <v>21</v>
      </c>
      <c r="J1404" s="1" t="s">
        <v>22</v>
      </c>
    </row>
    <row r="1405" spans="1:10" x14ac:dyDescent="0.2">
      <c r="A1405" s="1" t="s">
        <v>2097</v>
      </c>
      <c r="B1405" s="3">
        <v>45475</v>
      </c>
      <c r="C1405" s="1" t="s">
        <v>120</v>
      </c>
      <c r="D1405" s="1" t="s">
        <v>124</v>
      </c>
      <c r="E1405" s="1">
        <v>5</v>
      </c>
      <c r="F1405" s="1">
        <v>774.08</v>
      </c>
      <c r="G1405" s="1">
        <v>0</v>
      </c>
      <c r="H1405" s="1" t="s">
        <v>36</v>
      </c>
      <c r="I1405" s="1" t="s">
        <v>31</v>
      </c>
      <c r="J1405" s="1" t="s">
        <v>43</v>
      </c>
    </row>
    <row r="1406" spans="1:10" x14ac:dyDescent="0.2">
      <c r="A1406" s="1" t="s">
        <v>2098</v>
      </c>
      <c r="B1406" s="1" t="s">
        <v>2099</v>
      </c>
      <c r="C1406" s="1" t="s">
        <v>567</v>
      </c>
      <c r="D1406" s="1" t="s">
        <v>213</v>
      </c>
      <c r="E1406" s="1">
        <v>10</v>
      </c>
      <c r="F1406" s="1">
        <v>1084.72</v>
      </c>
      <c r="G1406" s="1">
        <v>0</v>
      </c>
      <c r="H1406" s="1" t="s">
        <v>13</v>
      </c>
      <c r="I1406" s="1" t="s">
        <v>14</v>
      </c>
      <c r="J1406" s="1" t="s">
        <v>93</v>
      </c>
    </row>
    <row r="1407" spans="1:10" x14ac:dyDescent="0.2">
      <c r="A1407" s="1" t="s">
        <v>2100</v>
      </c>
      <c r="B1407" s="3">
        <v>45774</v>
      </c>
      <c r="C1407" s="1" t="s">
        <v>570</v>
      </c>
      <c r="D1407" s="1" t="s">
        <v>136</v>
      </c>
      <c r="E1407" s="1">
        <v>11</v>
      </c>
      <c r="F1407" s="1">
        <v>1700.53</v>
      </c>
      <c r="G1407" s="1">
        <v>0.05</v>
      </c>
      <c r="H1407" s="1" t="s">
        <v>13</v>
      </c>
      <c r="I1407" s="1" t="s">
        <v>21</v>
      </c>
      <c r="J1407" s="1" t="s">
        <v>97</v>
      </c>
    </row>
    <row r="1408" spans="1:10" x14ac:dyDescent="0.2">
      <c r="A1408" s="1" t="s">
        <v>2101</v>
      </c>
      <c r="B1408" s="3">
        <v>45598</v>
      </c>
      <c r="C1408" s="1" t="s">
        <v>281</v>
      </c>
      <c r="D1408" s="1" t="s">
        <v>178</v>
      </c>
      <c r="E1408" s="1">
        <v>10</v>
      </c>
      <c r="F1408" s="1">
        <v>253.46</v>
      </c>
      <c r="G1408" s="1">
        <v>0.1</v>
      </c>
      <c r="H1408" s="1" t="s">
        <v>115</v>
      </c>
      <c r="I1408" s="1" t="s">
        <v>47</v>
      </c>
      <c r="J1408" s="1" t="s">
        <v>48</v>
      </c>
    </row>
    <row r="1409" spans="1:10" x14ac:dyDescent="0.2">
      <c r="A1409" s="1" t="s">
        <v>2102</v>
      </c>
      <c r="B1409" s="3">
        <v>45427</v>
      </c>
      <c r="C1409" s="1" t="s">
        <v>126</v>
      </c>
      <c r="D1409" s="1" t="s">
        <v>61</v>
      </c>
      <c r="E1409" s="1">
        <v>3</v>
      </c>
      <c r="F1409" s="1">
        <v>455.77</v>
      </c>
      <c r="G1409" s="1">
        <v>0.05</v>
      </c>
      <c r="H1409" s="1" t="s">
        <v>62</v>
      </c>
      <c r="I1409" s="1" t="s">
        <v>31</v>
      </c>
      <c r="J1409" s="1" t="s">
        <v>32</v>
      </c>
    </row>
    <row r="1410" spans="1:10" x14ac:dyDescent="0.2">
      <c r="A1410" s="1" t="s">
        <v>2103</v>
      </c>
      <c r="B1410" s="3">
        <v>45380</v>
      </c>
      <c r="C1410" s="1" t="s">
        <v>493</v>
      </c>
      <c r="D1410" s="1" t="s">
        <v>69</v>
      </c>
      <c r="E1410" s="1">
        <v>12</v>
      </c>
      <c r="F1410" s="1">
        <v>1013.15</v>
      </c>
      <c r="G1410" s="1">
        <v>0.15</v>
      </c>
      <c r="H1410" s="1" t="s">
        <v>27</v>
      </c>
      <c r="I1410" s="1" t="s">
        <v>47</v>
      </c>
      <c r="J1410" s="1" t="s">
        <v>58</v>
      </c>
    </row>
    <row r="1411" spans="1:10" x14ac:dyDescent="0.2">
      <c r="A1411" s="1" t="s">
        <v>2104</v>
      </c>
      <c r="B1411" s="3">
        <v>45568</v>
      </c>
      <c r="C1411" s="1" t="s">
        <v>268</v>
      </c>
      <c r="D1411" s="1" t="s">
        <v>195</v>
      </c>
      <c r="E1411" s="1">
        <v>10</v>
      </c>
      <c r="F1411" s="1">
        <v>661.25</v>
      </c>
      <c r="G1411" s="1">
        <v>0</v>
      </c>
      <c r="H1411" s="1" t="s">
        <v>62</v>
      </c>
      <c r="I1411" s="1" t="s">
        <v>21</v>
      </c>
      <c r="J1411" s="1" t="s">
        <v>97</v>
      </c>
    </row>
    <row r="1412" spans="1:10" x14ac:dyDescent="0.2">
      <c r="A1412" s="1" t="s">
        <v>2105</v>
      </c>
      <c r="B1412" s="1" t="s">
        <v>2106</v>
      </c>
      <c r="C1412" s="1" t="s">
        <v>419</v>
      </c>
      <c r="D1412" s="1" t="s">
        <v>231</v>
      </c>
      <c r="E1412" s="1">
        <v>6</v>
      </c>
      <c r="F1412" s="1">
        <v>49.68</v>
      </c>
      <c r="G1412" s="1">
        <v>0.2</v>
      </c>
      <c r="H1412" s="1" t="s">
        <v>27</v>
      </c>
      <c r="I1412" s="1" t="s">
        <v>47</v>
      </c>
      <c r="J1412" s="1" t="s">
        <v>75</v>
      </c>
    </row>
    <row r="1413" spans="1:10" x14ac:dyDescent="0.2">
      <c r="A1413" s="1" t="s">
        <v>2107</v>
      </c>
      <c r="B1413" s="3">
        <v>45556</v>
      </c>
      <c r="C1413" s="1" t="s">
        <v>283</v>
      </c>
      <c r="D1413" s="1" t="s">
        <v>537</v>
      </c>
      <c r="E1413" s="1">
        <v>10</v>
      </c>
      <c r="F1413" s="1">
        <v>940.73</v>
      </c>
      <c r="G1413" s="1">
        <v>0.1</v>
      </c>
      <c r="H1413" s="1" t="s">
        <v>20</v>
      </c>
      <c r="I1413" s="1" t="s">
        <v>21</v>
      </c>
      <c r="J1413" s="1" t="s">
        <v>22</v>
      </c>
    </row>
    <row r="1414" spans="1:10" x14ac:dyDescent="0.2">
      <c r="A1414" s="1" t="s">
        <v>2108</v>
      </c>
      <c r="B1414" s="3">
        <v>45625</v>
      </c>
      <c r="C1414" s="1" t="s">
        <v>451</v>
      </c>
      <c r="D1414" s="1" t="s">
        <v>181</v>
      </c>
      <c r="E1414" s="1">
        <v>6</v>
      </c>
      <c r="F1414" s="1">
        <v>117.32</v>
      </c>
      <c r="G1414" s="1">
        <v>0</v>
      </c>
      <c r="H1414" s="1" t="s">
        <v>27</v>
      </c>
      <c r="I1414" s="1" t="s">
        <v>31</v>
      </c>
      <c r="J1414" s="1" t="s">
        <v>43</v>
      </c>
    </row>
    <row r="1415" spans="1:10" x14ac:dyDescent="0.2">
      <c r="A1415" s="1" t="s">
        <v>2109</v>
      </c>
      <c r="B1415" s="3">
        <v>45836</v>
      </c>
      <c r="C1415" s="1" t="s">
        <v>141</v>
      </c>
      <c r="D1415" s="1" t="s">
        <v>51</v>
      </c>
      <c r="E1415" s="1">
        <v>8</v>
      </c>
      <c r="F1415" s="1">
        <v>1019.72</v>
      </c>
      <c r="G1415" s="1">
        <v>0.05</v>
      </c>
      <c r="H1415" s="1" t="s">
        <v>36</v>
      </c>
      <c r="I1415" s="1" t="s">
        <v>14</v>
      </c>
      <c r="J1415" s="1" t="s">
        <v>82</v>
      </c>
    </row>
    <row r="1416" spans="1:10" x14ac:dyDescent="0.2">
      <c r="A1416" s="1" t="s">
        <v>2110</v>
      </c>
      <c r="B1416" s="3">
        <v>45787</v>
      </c>
      <c r="C1416" s="1" t="s">
        <v>463</v>
      </c>
      <c r="D1416" s="1" t="s">
        <v>26</v>
      </c>
      <c r="E1416" s="1">
        <v>3</v>
      </c>
      <c r="F1416" s="1">
        <v>725.92</v>
      </c>
      <c r="G1416" s="1">
        <v>0</v>
      </c>
      <c r="H1416" s="1" t="s">
        <v>13</v>
      </c>
      <c r="I1416" s="1" t="s">
        <v>21</v>
      </c>
      <c r="J1416" s="1" t="s">
        <v>97</v>
      </c>
    </row>
    <row r="1417" spans="1:10" x14ac:dyDescent="0.2">
      <c r="A1417" s="1" t="s">
        <v>2111</v>
      </c>
      <c r="B1417" s="3">
        <v>45575</v>
      </c>
      <c r="C1417" s="1" t="s">
        <v>126</v>
      </c>
      <c r="D1417" s="1" t="s">
        <v>88</v>
      </c>
      <c r="E1417" s="1">
        <v>10</v>
      </c>
      <c r="F1417" s="1">
        <v>1018.12</v>
      </c>
      <c r="G1417" s="1">
        <v>0.1</v>
      </c>
      <c r="H1417" s="1" t="s">
        <v>121</v>
      </c>
      <c r="I1417" s="1" t="s">
        <v>31</v>
      </c>
      <c r="J1417" s="1" t="s">
        <v>52</v>
      </c>
    </row>
    <row r="1418" spans="1:10" x14ac:dyDescent="0.2">
      <c r="A1418" s="1" t="s">
        <v>2112</v>
      </c>
      <c r="B1418" s="3">
        <v>45660</v>
      </c>
      <c r="C1418" s="1" t="s">
        <v>394</v>
      </c>
      <c r="D1418" s="1" t="s">
        <v>365</v>
      </c>
      <c r="E1418" s="1">
        <v>1</v>
      </c>
      <c r="F1418" s="1">
        <v>1101.54</v>
      </c>
      <c r="G1418" s="1">
        <v>0.1</v>
      </c>
      <c r="H1418" s="1" t="s">
        <v>62</v>
      </c>
      <c r="I1418" s="1" t="s">
        <v>21</v>
      </c>
      <c r="J1418" s="1" t="s">
        <v>170</v>
      </c>
    </row>
    <row r="1419" spans="1:10" x14ac:dyDescent="0.2">
      <c r="A1419" s="1" t="s">
        <v>2113</v>
      </c>
      <c r="B1419" s="1" t="s">
        <v>2114</v>
      </c>
      <c r="C1419" s="1" t="s">
        <v>198</v>
      </c>
      <c r="D1419" s="1" t="s">
        <v>297</v>
      </c>
      <c r="E1419" s="1">
        <v>1</v>
      </c>
      <c r="F1419" s="1">
        <v>112.32</v>
      </c>
      <c r="G1419" s="1">
        <v>0</v>
      </c>
      <c r="H1419" s="1" t="s">
        <v>20</v>
      </c>
      <c r="I1419" s="1" t="s">
        <v>47</v>
      </c>
      <c r="J1419" s="1" t="s">
        <v>58</v>
      </c>
    </row>
    <row r="1420" spans="1:10" x14ac:dyDescent="0.2">
      <c r="A1420" s="1" t="s">
        <v>2115</v>
      </c>
      <c r="B1420" s="3">
        <v>45794</v>
      </c>
      <c r="C1420" s="1" t="s">
        <v>45</v>
      </c>
      <c r="D1420" s="1" t="s">
        <v>139</v>
      </c>
      <c r="E1420" s="1">
        <v>4</v>
      </c>
      <c r="F1420" s="1">
        <v>193.99</v>
      </c>
      <c r="G1420" s="1">
        <v>0.15</v>
      </c>
      <c r="H1420" s="1" t="s">
        <v>62</v>
      </c>
      <c r="I1420" s="1" t="s">
        <v>47</v>
      </c>
      <c r="J1420" s="1" t="s">
        <v>75</v>
      </c>
    </row>
    <row r="1421" spans="1:10" x14ac:dyDescent="0.2">
      <c r="A1421" s="1" t="s">
        <v>2116</v>
      </c>
      <c r="B1421" s="3">
        <v>45502</v>
      </c>
      <c r="C1421" s="1" t="s">
        <v>416</v>
      </c>
      <c r="D1421" s="1" t="s">
        <v>162</v>
      </c>
      <c r="E1421" s="1">
        <v>10</v>
      </c>
      <c r="F1421" s="1">
        <v>209.03</v>
      </c>
      <c r="G1421" s="1">
        <v>0.05</v>
      </c>
      <c r="H1421" s="1" t="s">
        <v>115</v>
      </c>
      <c r="I1421" s="1" t="s">
        <v>47</v>
      </c>
      <c r="J1421" s="1" t="s">
        <v>75</v>
      </c>
    </row>
    <row r="1422" spans="1:10" x14ac:dyDescent="0.2">
      <c r="A1422" s="1" t="s">
        <v>2117</v>
      </c>
      <c r="B1422" s="1" t="s">
        <v>2118</v>
      </c>
      <c r="C1422" s="1" t="s">
        <v>328</v>
      </c>
      <c r="D1422" s="1" t="s">
        <v>85</v>
      </c>
      <c r="E1422" s="1">
        <v>3</v>
      </c>
      <c r="F1422" s="1">
        <v>979.52</v>
      </c>
      <c r="G1422" s="1">
        <v>0.15</v>
      </c>
      <c r="H1422" s="1" t="s">
        <v>13</v>
      </c>
      <c r="I1422" s="1" t="s">
        <v>42</v>
      </c>
      <c r="J1422" s="1" t="s">
        <v>43</v>
      </c>
    </row>
    <row r="1423" spans="1:10" x14ac:dyDescent="0.2">
      <c r="A1423" s="1" t="s">
        <v>2119</v>
      </c>
      <c r="B1423" s="1" t="s">
        <v>2120</v>
      </c>
      <c r="C1423" s="1" t="s">
        <v>29</v>
      </c>
      <c r="D1423" s="1" t="s">
        <v>216</v>
      </c>
      <c r="E1423" s="1">
        <v>9</v>
      </c>
      <c r="F1423" s="1">
        <v>1169.26</v>
      </c>
      <c r="G1423" s="1">
        <v>0.15</v>
      </c>
      <c r="H1423" s="1" t="s">
        <v>27</v>
      </c>
      <c r="I1423" s="1" t="s">
        <v>31</v>
      </c>
      <c r="J1423" s="1" t="s">
        <v>43</v>
      </c>
    </row>
    <row r="1424" spans="1:10" x14ac:dyDescent="0.2">
      <c r="A1424" s="1" t="s">
        <v>2121</v>
      </c>
      <c r="B1424" s="3">
        <v>45724</v>
      </c>
      <c r="C1424" s="1" t="s">
        <v>396</v>
      </c>
      <c r="D1424" s="1" t="s">
        <v>78</v>
      </c>
      <c r="E1424" s="1">
        <v>8</v>
      </c>
      <c r="F1424" s="1">
        <v>782.41</v>
      </c>
      <c r="G1424" s="1">
        <v>0.05</v>
      </c>
      <c r="H1424" s="1" t="s">
        <v>20</v>
      </c>
      <c r="I1424" s="1" t="s">
        <v>14</v>
      </c>
      <c r="J1424" s="1" t="s">
        <v>15</v>
      </c>
    </row>
    <row r="1425" spans="1:10" x14ac:dyDescent="0.2">
      <c r="A1425" s="1" t="s">
        <v>2122</v>
      </c>
      <c r="B1425" s="3">
        <v>45662</v>
      </c>
      <c r="C1425" s="1" t="s">
        <v>252</v>
      </c>
      <c r="D1425" s="1" t="s">
        <v>537</v>
      </c>
      <c r="E1425" s="1">
        <v>12</v>
      </c>
      <c r="F1425" s="1">
        <v>940.73</v>
      </c>
      <c r="G1425" s="1">
        <v>0.2</v>
      </c>
      <c r="H1425" s="1" t="s">
        <v>62</v>
      </c>
      <c r="I1425" s="1" t="s">
        <v>14</v>
      </c>
      <c r="J1425" s="1" t="s">
        <v>82</v>
      </c>
    </row>
    <row r="1426" spans="1:10" x14ac:dyDescent="0.2">
      <c r="A1426" s="1" t="s">
        <v>2123</v>
      </c>
      <c r="B1426" s="3">
        <v>45609</v>
      </c>
      <c r="C1426" s="1" t="s">
        <v>169</v>
      </c>
      <c r="D1426" s="1" t="s">
        <v>114</v>
      </c>
      <c r="E1426" s="1">
        <v>8</v>
      </c>
      <c r="F1426" s="1">
        <v>906.25</v>
      </c>
      <c r="G1426" s="1">
        <v>0</v>
      </c>
      <c r="H1426" s="1" t="s">
        <v>27</v>
      </c>
      <c r="I1426" s="1" t="s">
        <v>21</v>
      </c>
      <c r="J1426" s="1" t="s">
        <v>170</v>
      </c>
    </row>
    <row r="1427" spans="1:10" x14ac:dyDescent="0.2">
      <c r="A1427" s="1" t="s">
        <v>2124</v>
      </c>
      <c r="B1427" s="3">
        <v>45609</v>
      </c>
      <c r="C1427" s="1" t="s">
        <v>434</v>
      </c>
      <c r="D1427" s="1" t="s">
        <v>41</v>
      </c>
      <c r="E1427" s="1">
        <v>10</v>
      </c>
      <c r="F1427" s="1">
        <v>944.31</v>
      </c>
      <c r="G1427" s="1">
        <v>0</v>
      </c>
      <c r="H1427" s="1" t="s">
        <v>62</v>
      </c>
      <c r="I1427" s="1" t="s">
        <v>31</v>
      </c>
      <c r="J1427" s="1" t="s">
        <v>43</v>
      </c>
    </row>
    <row r="1428" spans="1:10" x14ac:dyDescent="0.2">
      <c r="A1428" s="1" t="s">
        <v>2125</v>
      </c>
      <c r="B1428" s="3">
        <v>45531</v>
      </c>
      <c r="C1428" s="1" t="s">
        <v>328</v>
      </c>
      <c r="D1428" s="1" t="s">
        <v>195</v>
      </c>
      <c r="E1428" s="1">
        <v>6</v>
      </c>
      <c r="F1428" s="1">
        <v>661.25</v>
      </c>
      <c r="G1428" s="1">
        <v>0</v>
      </c>
      <c r="H1428" s="1" t="s">
        <v>20</v>
      </c>
      <c r="I1428" s="1" t="s">
        <v>31</v>
      </c>
      <c r="J1428" s="1" t="s">
        <v>52</v>
      </c>
    </row>
    <row r="1429" spans="1:10" x14ac:dyDescent="0.2">
      <c r="A1429" s="1" t="s">
        <v>2126</v>
      </c>
      <c r="B1429" s="1" t="s">
        <v>2127</v>
      </c>
      <c r="C1429" s="1" t="s">
        <v>570</v>
      </c>
      <c r="D1429" s="1" t="s">
        <v>51</v>
      </c>
      <c r="E1429" s="1">
        <v>2</v>
      </c>
      <c r="F1429" s="1">
        <v>1019.72</v>
      </c>
      <c r="G1429" s="1">
        <v>0</v>
      </c>
      <c r="H1429" s="1" t="s">
        <v>121</v>
      </c>
      <c r="I1429" s="1" t="s">
        <v>21</v>
      </c>
      <c r="J1429" s="1" t="s">
        <v>22</v>
      </c>
    </row>
    <row r="1430" spans="1:10" x14ac:dyDescent="0.2">
      <c r="A1430" s="1" t="s">
        <v>2128</v>
      </c>
      <c r="B1430" s="1" t="s">
        <v>2129</v>
      </c>
      <c r="C1430" s="1" t="s">
        <v>323</v>
      </c>
      <c r="D1430" s="1" t="s">
        <v>192</v>
      </c>
      <c r="E1430" s="1">
        <v>6</v>
      </c>
      <c r="F1430" s="1">
        <v>1069.8599999999999</v>
      </c>
      <c r="G1430" s="1">
        <v>0.2</v>
      </c>
      <c r="H1430" s="1" t="s">
        <v>13</v>
      </c>
      <c r="I1430" s="1" t="s">
        <v>14</v>
      </c>
      <c r="J1430" s="1" t="s">
        <v>82</v>
      </c>
    </row>
    <row r="1431" spans="1:10" x14ac:dyDescent="0.2">
      <c r="A1431" s="1" t="s">
        <v>2130</v>
      </c>
      <c r="B1431" s="1" t="s">
        <v>226</v>
      </c>
      <c r="C1431" s="1" t="s">
        <v>45</v>
      </c>
      <c r="D1431" s="1" t="s">
        <v>417</v>
      </c>
      <c r="E1431" s="1">
        <v>1</v>
      </c>
      <c r="F1431" s="1">
        <v>1240.1099999999999</v>
      </c>
      <c r="G1431" s="1">
        <v>0.2</v>
      </c>
      <c r="H1431" s="1" t="s">
        <v>36</v>
      </c>
      <c r="I1431" s="1" t="s">
        <v>47</v>
      </c>
      <c r="J1431" s="1" t="s">
        <v>48</v>
      </c>
    </row>
    <row r="1432" spans="1:10" x14ac:dyDescent="0.2">
      <c r="A1432" s="1" t="s">
        <v>2131</v>
      </c>
      <c r="B1432" s="3">
        <v>45819</v>
      </c>
      <c r="C1432" s="1" t="s">
        <v>120</v>
      </c>
      <c r="D1432" s="1" t="s">
        <v>61</v>
      </c>
      <c r="E1432" s="1">
        <v>3</v>
      </c>
      <c r="F1432" s="1">
        <v>455.77</v>
      </c>
      <c r="G1432" s="1">
        <v>0.05</v>
      </c>
      <c r="H1432" s="1" t="s">
        <v>13</v>
      </c>
      <c r="I1432" s="1" t="s">
        <v>31</v>
      </c>
      <c r="J1432" s="1" t="s">
        <v>52</v>
      </c>
    </row>
    <row r="1433" spans="1:10" x14ac:dyDescent="0.2">
      <c r="A1433" s="1" t="s">
        <v>2132</v>
      </c>
      <c r="B1433" s="3">
        <v>45766</v>
      </c>
      <c r="C1433" s="1" t="s">
        <v>230</v>
      </c>
      <c r="D1433" s="1" t="s">
        <v>144</v>
      </c>
      <c r="E1433" s="1">
        <v>6</v>
      </c>
      <c r="F1433" s="1">
        <v>1029.82</v>
      </c>
      <c r="G1433" s="1">
        <v>0</v>
      </c>
      <c r="H1433" s="1" t="s">
        <v>13</v>
      </c>
      <c r="I1433" s="1" t="s">
        <v>47</v>
      </c>
      <c r="J1433" s="1" t="s">
        <v>75</v>
      </c>
    </row>
    <row r="1434" spans="1:10" x14ac:dyDescent="0.2">
      <c r="A1434" s="1" t="s">
        <v>2133</v>
      </c>
      <c r="B1434" s="3">
        <v>45631</v>
      </c>
      <c r="C1434" s="1" t="s">
        <v>107</v>
      </c>
      <c r="D1434" s="1" t="s">
        <v>127</v>
      </c>
      <c r="E1434" s="1">
        <v>6</v>
      </c>
      <c r="F1434" s="1">
        <v>418.2</v>
      </c>
      <c r="G1434" s="1">
        <v>0</v>
      </c>
      <c r="H1434" s="1" t="s">
        <v>13</v>
      </c>
      <c r="I1434" s="1" t="s">
        <v>300</v>
      </c>
      <c r="J1434" s="1" t="s">
        <v>82</v>
      </c>
    </row>
    <row r="1435" spans="1:10" x14ac:dyDescent="0.2">
      <c r="A1435" s="1" t="s">
        <v>2134</v>
      </c>
      <c r="B1435" s="3">
        <v>45620</v>
      </c>
      <c r="C1435" s="1" t="s">
        <v>394</v>
      </c>
      <c r="D1435" s="1" t="s">
        <v>88</v>
      </c>
      <c r="E1435" s="1">
        <v>9</v>
      </c>
      <c r="F1435" s="1">
        <v>1018.12</v>
      </c>
      <c r="G1435" s="1">
        <v>0.1</v>
      </c>
      <c r="H1435" s="1" t="s">
        <v>115</v>
      </c>
      <c r="I1435" s="1" t="s">
        <v>21</v>
      </c>
      <c r="J1435" s="1" t="s">
        <v>170</v>
      </c>
    </row>
    <row r="1436" spans="1:10" x14ac:dyDescent="0.2">
      <c r="A1436" s="1" t="s">
        <v>2135</v>
      </c>
      <c r="B1436" s="3">
        <v>45673</v>
      </c>
      <c r="C1436" s="1" t="s">
        <v>246</v>
      </c>
      <c r="D1436" s="1" t="s">
        <v>269</v>
      </c>
      <c r="E1436" s="1">
        <v>10</v>
      </c>
      <c r="F1436" s="1">
        <v>865.02</v>
      </c>
      <c r="G1436" s="1">
        <v>0</v>
      </c>
      <c r="H1436" s="1" t="s">
        <v>20</v>
      </c>
      <c r="I1436" s="1" t="s">
        <v>47</v>
      </c>
      <c r="J1436" s="1" t="s">
        <v>58</v>
      </c>
    </row>
    <row r="1437" spans="1:10" x14ac:dyDescent="0.2">
      <c r="A1437" s="1" t="s">
        <v>2136</v>
      </c>
      <c r="B1437" s="3">
        <v>45608</v>
      </c>
      <c r="C1437" s="1" t="s">
        <v>50</v>
      </c>
      <c r="D1437" s="1" t="s">
        <v>19</v>
      </c>
      <c r="E1437" s="1">
        <v>11</v>
      </c>
      <c r="F1437" s="1">
        <v>921.01</v>
      </c>
      <c r="G1437" s="1">
        <v>0</v>
      </c>
      <c r="H1437" s="1" t="s">
        <v>27</v>
      </c>
      <c r="I1437" s="1" t="s">
        <v>31</v>
      </c>
      <c r="J1437" s="1" t="s">
        <v>32</v>
      </c>
    </row>
    <row r="1438" spans="1:10" x14ac:dyDescent="0.2">
      <c r="A1438" s="1" t="s">
        <v>2137</v>
      </c>
      <c r="B1438" s="3">
        <v>45620</v>
      </c>
      <c r="C1438" s="1" t="s">
        <v>557</v>
      </c>
      <c r="D1438" s="1" t="s">
        <v>19</v>
      </c>
      <c r="E1438" s="1">
        <v>4</v>
      </c>
      <c r="F1438" s="1">
        <v>921.01</v>
      </c>
      <c r="G1438" s="1">
        <v>0</v>
      </c>
      <c r="H1438" s="1" t="s">
        <v>115</v>
      </c>
      <c r="I1438" s="1" t="s">
        <v>14</v>
      </c>
      <c r="J1438" s="1" t="s">
        <v>15</v>
      </c>
    </row>
    <row r="1439" spans="1:10" x14ac:dyDescent="0.2">
      <c r="A1439" s="1" t="s">
        <v>2138</v>
      </c>
      <c r="B1439" s="3">
        <v>45533</v>
      </c>
      <c r="C1439" s="1" t="s">
        <v>510</v>
      </c>
      <c r="D1439" s="1" t="s">
        <v>139</v>
      </c>
      <c r="E1439" s="1">
        <v>4</v>
      </c>
      <c r="F1439" s="1">
        <v>193.99</v>
      </c>
      <c r="G1439" s="1">
        <v>0.05</v>
      </c>
      <c r="H1439" s="1" t="s">
        <v>115</v>
      </c>
      <c r="I1439" s="1" t="s">
        <v>47</v>
      </c>
      <c r="J1439" s="1" t="s">
        <v>58</v>
      </c>
    </row>
    <row r="1440" spans="1:10" x14ac:dyDescent="0.2">
      <c r="A1440" s="1" t="s">
        <v>2139</v>
      </c>
      <c r="B1440" s="3">
        <v>45405</v>
      </c>
      <c r="C1440" s="1" t="s">
        <v>194</v>
      </c>
      <c r="D1440" s="1" t="s">
        <v>88</v>
      </c>
      <c r="E1440" s="1">
        <v>10</v>
      </c>
      <c r="F1440" s="1">
        <v>1018.12</v>
      </c>
      <c r="G1440" s="1">
        <v>0</v>
      </c>
      <c r="H1440" s="1" t="s">
        <v>36</v>
      </c>
      <c r="I1440" s="1" t="s">
        <v>300</v>
      </c>
      <c r="J1440" s="1" t="s">
        <v>82</v>
      </c>
    </row>
    <row r="1441" spans="1:10" x14ac:dyDescent="0.2">
      <c r="A1441" s="1" t="s">
        <v>2140</v>
      </c>
      <c r="B1441" s="3">
        <v>45577</v>
      </c>
      <c r="C1441" s="1" t="s">
        <v>574</v>
      </c>
      <c r="D1441" s="1" t="s">
        <v>178</v>
      </c>
      <c r="E1441" s="1">
        <v>4</v>
      </c>
      <c r="F1441" s="1">
        <v>253.46</v>
      </c>
      <c r="G1441" s="1">
        <v>0</v>
      </c>
      <c r="H1441" s="1" t="s">
        <v>115</v>
      </c>
      <c r="I1441" s="1" t="s">
        <v>31</v>
      </c>
      <c r="J1441" s="1" t="s">
        <v>43</v>
      </c>
    </row>
    <row r="1442" spans="1:10" x14ac:dyDescent="0.2">
      <c r="A1442" s="1" t="s">
        <v>2141</v>
      </c>
      <c r="B1442" s="3">
        <v>45448</v>
      </c>
      <c r="C1442" s="1" t="s">
        <v>404</v>
      </c>
      <c r="D1442" s="1" t="s">
        <v>181</v>
      </c>
      <c r="E1442" s="1">
        <v>11</v>
      </c>
      <c r="F1442" s="1">
        <v>117.32</v>
      </c>
      <c r="G1442" s="1">
        <v>0.05</v>
      </c>
      <c r="H1442" s="1" t="s">
        <v>27</v>
      </c>
      <c r="I1442" s="1" t="s">
        <v>21</v>
      </c>
      <c r="J1442" s="1" t="s">
        <v>22</v>
      </c>
    </row>
    <row r="1443" spans="1:10" x14ac:dyDescent="0.2">
      <c r="A1443" s="1" t="s">
        <v>2142</v>
      </c>
      <c r="B1443" s="3">
        <v>45720</v>
      </c>
      <c r="C1443" s="1" t="s">
        <v>50</v>
      </c>
      <c r="D1443" s="1" t="s">
        <v>124</v>
      </c>
      <c r="E1443" s="1">
        <v>11</v>
      </c>
      <c r="F1443" s="1">
        <v>774.08</v>
      </c>
      <c r="G1443" s="1">
        <v>0.1</v>
      </c>
      <c r="H1443" s="1" t="s">
        <v>13</v>
      </c>
      <c r="I1443" s="1" t="s">
        <v>31</v>
      </c>
      <c r="J1443" s="1" t="s">
        <v>32</v>
      </c>
    </row>
    <row r="1444" spans="1:10" x14ac:dyDescent="0.2">
      <c r="A1444" s="1" t="s">
        <v>2143</v>
      </c>
      <c r="B1444" s="1" t="s">
        <v>2144</v>
      </c>
      <c r="C1444" s="1" t="s">
        <v>285</v>
      </c>
      <c r="D1444" s="1" t="s">
        <v>61</v>
      </c>
      <c r="E1444" s="1">
        <v>4</v>
      </c>
      <c r="F1444" s="1">
        <v>455.77</v>
      </c>
      <c r="G1444" s="1">
        <v>0.1</v>
      </c>
      <c r="H1444" s="1" t="s">
        <v>20</v>
      </c>
      <c r="I1444" s="1" t="s">
        <v>31</v>
      </c>
      <c r="J1444" s="1" t="s">
        <v>52</v>
      </c>
    </row>
    <row r="1445" spans="1:10" x14ac:dyDescent="0.2">
      <c r="A1445" s="1" t="s">
        <v>2145</v>
      </c>
      <c r="B1445" s="1" t="s">
        <v>1091</v>
      </c>
      <c r="C1445" s="1" t="s">
        <v>218</v>
      </c>
      <c r="D1445" s="1" t="s">
        <v>96</v>
      </c>
      <c r="E1445" s="1">
        <v>5</v>
      </c>
      <c r="F1445" s="1">
        <v>425.58</v>
      </c>
      <c r="G1445" s="1">
        <v>0</v>
      </c>
      <c r="H1445" s="1" t="s">
        <v>13</v>
      </c>
      <c r="I1445" s="1" t="s">
        <v>31</v>
      </c>
      <c r="J1445" s="1" t="s">
        <v>43</v>
      </c>
    </row>
    <row r="1446" spans="1:10" x14ac:dyDescent="0.2">
      <c r="A1446" s="1" t="s">
        <v>2146</v>
      </c>
      <c r="B1446" s="3">
        <v>45684</v>
      </c>
      <c r="C1446" s="1" t="s">
        <v>416</v>
      </c>
      <c r="D1446" s="1" t="s">
        <v>19</v>
      </c>
      <c r="E1446" s="1">
        <v>3</v>
      </c>
      <c r="F1446" s="1">
        <v>921.01</v>
      </c>
      <c r="G1446" s="1">
        <v>0.2</v>
      </c>
      <c r="H1446" s="1" t="s">
        <v>36</v>
      </c>
      <c r="I1446" s="1" t="s">
        <v>47</v>
      </c>
      <c r="J1446" s="1" t="s">
        <v>48</v>
      </c>
    </row>
    <row r="1447" spans="1:10" x14ac:dyDescent="0.2">
      <c r="A1447" s="1" t="s">
        <v>2147</v>
      </c>
      <c r="B1447" s="1" t="s">
        <v>2148</v>
      </c>
      <c r="C1447" s="1" t="s">
        <v>227</v>
      </c>
      <c r="D1447" s="1" t="s">
        <v>92</v>
      </c>
      <c r="E1447" s="1">
        <v>6</v>
      </c>
      <c r="F1447" s="1">
        <v>769.69</v>
      </c>
      <c r="G1447" s="1">
        <v>0.1</v>
      </c>
      <c r="H1447" s="1" t="s">
        <v>36</v>
      </c>
      <c r="I1447" s="1" t="s">
        <v>31</v>
      </c>
      <c r="J1447" s="1" t="s">
        <v>52</v>
      </c>
    </row>
    <row r="1448" spans="1:10" x14ac:dyDescent="0.2">
      <c r="A1448" s="1" t="s">
        <v>2149</v>
      </c>
      <c r="B1448" s="1" t="s">
        <v>2150</v>
      </c>
      <c r="C1448" s="1" t="s">
        <v>347</v>
      </c>
      <c r="D1448" s="1" t="s">
        <v>35</v>
      </c>
      <c r="E1448" s="1">
        <v>8</v>
      </c>
      <c r="F1448" s="1">
        <v>709.62</v>
      </c>
      <c r="G1448" s="1">
        <v>0</v>
      </c>
      <c r="H1448" s="1" t="s">
        <v>13</v>
      </c>
      <c r="I1448" s="1" t="s">
        <v>47</v>
      </c>
      <c r="J1448" s="1" t="s">
        <v>75</v>
      </c>
    </row>
    <row r="1449" spans="1:10" x14ac:dyDescent="0.2">
      <c r="A1449" s="1" t="s">
        <v>2151</v>
      </c>
      <c r="B1449" s="3">
        <v>45293</v>
      </c>
      <c r="C1449" s="1" t="s">
        <v>138</v>
      </c>
      <c r="D1449" s="1" t="s">
        <v>192</v>
      </c>
      <c r="E1449" s="1">
        <v>5</v>
      </c>
      <c r="F1449" s="1">
        <v>1069.8599999999999</v>
      </c>
      <c r="G1449" s="1">
        <v>0</v>
      </c>
      <c r="H1449" s="1" t="s">
        <v>36</v>
      </c>
      <c r="I1449" s="1" t="s">
        <v>21</v>
      </c>
      <c r="J1449" s="1" t="s">
        <v>97</v>
      </c>
    </row>
    <row r="1450" spans="1:10" x14ac:dyDescent="0.2">
      <c r="A1450" s="1" t="s">
        <v>2152</v>
      </c>
      <c r="B1450" s="3">
        <v>45308</v>
      </c>
      <c r="C1450" s="1" t="s">
        <v>589</v>
      </c>
      <c r="D1450" s="1" t="s">
        <v>88</v>
      </c>
      <c r="E1450" s="1">
        <v>7</v>
      </c>
      <c r="F1450" s="1">
        <v>1018.12</v>
      </c>
      <c r="G1450" s="1">
        <v>0</v>
      </c>
      <c r="H1450" s="1" t="s">
        <v>121</v>
      </c>
      <c r="I1450" s="1" t="s">
        <v>483</v>
      </c>
      <c r="J1450" s="1" t="s">
        <v>22</v>
      </c>
    </row>
    <row r="1451" spans="1:10" x14ac:dyDescent="0.2">
      <c r="A1451" s="1" t="s">
        <v>2153</v>
      </c>
      <c r="B1451" s="3">
        <v>45476</v>
      </c>
      <c r="C1451" s="1" t="s">
        <v>1823</v>
      </c>
      <c r="D1451" s="1" t="s">
        <v>199</v>
      </c>
      <c r="E1451" s="1">
        <v>2</v>
      </c>
      <c r="F1451" s="1">
        <v>528.79999999999995</v>
      </c>
      <c r="G1451" s="1">
        <v>0.05</v>
      </c>
      <c r="H1451" s="1" t="s">
        <v>27</v>
      </c>
      <c r="I1451" s="1" t="s">
        <v>31</v>
      </c>
      <c r="J1451" s="1" t="s">
        <v>43</v>
      </c>
    </row>
    <row r="1452" spans="1:10" x14ac:dyDescent="0.2">
      <c r="A1452" s="1" t="s">
        <v>2154</v>
      </c>
      <c r="B1452" s="1" t="s">
        <v>2155</v>
      </c>
      <c r="C1452" s="1" t="s">
        <v>254</v>
      </c>
      <c r="D1452" s="1" t="s">
        <v>297</v>
      </c>
      <c r="E1452" s="1">
        <v>6</v>
      </c>
      <c r="F1452" s="1">
        <v>112.32</v>
      </c>
      <c r="G1452" s="1">
        <v>0.1</v>
      </c>
      <c r="H1452" s="1" t="s">
        <v>121</v>
      </c>
      <c r="I1452" s="1" t="s">
        <v>21</v>
      </c>
      <c r="J1452" s="1" t="s">
        <v>97</v>
      </c>
    </row>
    <row r="1453" spans="1:10" x14ac:dyDescent="0.2">
      <c r="A1453" s="1" t="s">
        <v>2156</v>
      </c>
      <c r="B1453" s="1" t="s">
        <v>1572</v>
      </c>
      <c r="C1453" s="1" t="s">
        <v>440</v>
      </c>
      <c r="D1453" s="1" t="s">
        <v>195</v>
      </c>
      <c r="E1453" s="1">
        <v>2</v>
      </c>
      <c r="F1453" s="1">
        <v>661.25</v>
      </c>
      <c r="G1453" s="1">
        <v>0.15</v>
      </c>
      <c r="H1453" s="1" t="s">
        <v>13</v>
      </c>
      <c r="I1453" s="1" t="s">
        <v>47</v>
      </c>
      <c r="J1453" s="1" t="s">
        <v>75</v>
      </c>
    </row>
    <row r="1454" spans="1:10" x14ac:dyDescent="0.2">
      <c r="A1454" s="1" t="s">
        <v>2157</v>
      </c>
      <c r="B1454" s="3">
        <v>45829</v>
      </c>
      <c r="C1454" s="1" t="s">
        <v>230</v>
      </c>
      <c r="D1454" s="1" t="s">
        <v>104</v>
      </c>
      <c r="E1454" s="1">
        <v>5</v>
      </c>
      <c r="F1454" s="1">
        <v>1363.68</v>
      </c>
      <c r="G1454" s="1">
        <v>0</v>
      </c>
      <c r="H1454" s="1" t="s">
        <v>27</v>
      </c>
      <c r="I1454" s="1" t="s">
        <v>47</v>
      </c>
      <c r="J1454" s="1" t="s">
        <v>58</v>
      </c>
    </row>
    <row r="1455" spans="1:10" x14ac:dyDescent="0.2">
      <c r="A1455" s="1" t="s">
        <v>2158</v>
      </c>
      <c r="B1455" s="3">
        <v>45530</v>
      </c>
      <c r="C1455" s="1" t="s">
        <v>204</v>
      </c>
      <c r="D1455" s="1" t="s">
        <v>166</v>
      </c>
      <c r="E1455" s="1">
        <v>2</v>
      </c>
      <c r="F1455" s="1">
        <v>532.41999999999996</v>
      </c>
      <c r="G1455" s="1">
        <v>0.15</v>
      </c>
      <c r="H1455" s="1" t="s">
        <v>115</v>
      </c>
      <c r="I1455" s="1" t="s">
        <v>14</v>
      </c>
      <c r="J1455" s="1" t="s">
        <v>15</v>
      </c>
    </row>
    <row r="1456" spans="1:10" x14ac:dyDescent="0.2">
      <c r="A1456" s="1" t="s">
        <v>2159</v>
      </c>
      <c r="B1456" s="3">
        <v>45583</v>
      </c>
      <c r="C1456" s="1" t="s">
        <v>184</v>
      </c>
      <c r="D1456" s="1" t="s">
        <v>269</v>
      </c>
      <c r="E1456" s="1">
        <v>12</v>
      </c>
      <c r="F1456" s="1">
        <v>865.02</v>
      </c>
      <c r="G1456" s="1">
        <v>0.2</v>
      </c>
      <c r="H1456" s="1" t="s">
        <v>121</v>
      </c>
      <c r="I1456" s="1" t="s">
        <v>47</v>
      </c>
      <c r="J1456" s="1" t="s">
        <v>58</v>
      </c>
    </row>
    <row r="1457" spans="1:10" x14ac:dyDescent="0.2">
      <c r="A1457" s="1" t="s">
        <v>2160</v>
      </c>
      <c r="B1457" s="3">
        <v>45327</v>
      </c>
      <c r="C1457" s="1" t="s">
        <v>169</v>
      </c>
      <c r="D1457" s="1" t="s">
        <v>81</v>
      </c>
      <c r="E1457" s="1"/>
      <c r="F1457" s="1">
        <v>849.05</v>
      </c>
      <c r="G1457" s="1">
        <v>0</v>
      </c>
      <c r="H1457" s="1" t="s">
        <v>13</v>
      </c>
      <c r="I1457" s="1" t="s">
        <v>21</v>
      </c>
      <c r="J1457" s="1" t="s">
        <v>22</v>
      </c>
    </row>
    <row r="1458" spans="1:10" x14ac:dyDescent="0.2">
      <c r="A1458" s="1" t="s">
        <v>2161</v>
      </c>
      <c r="B1458" s="1" t="s">
        <v>1832</v>
      </c>
      <c r="C1458" s="1" t="s">
        <v>259</v>
      </c>
      <c r="D1458" s="1" t="s">
        <v>139</v>
      </c>
      <c r="E1458" s="1">
        <v>10</v>
      </c>
      <c r="F1458" s="1">
        <v>193.99</v>
      </c>
      <c r="G1458" s="1">
        <v>0</v>
      </c>
      <c r="H1458" s="1" t="s">
        <v>121</v>
      </c>
      <c r="I1458" s="1" t="s">
        <v>47</v>
      </c>
      <c r="J1458" s="1" t="s">
        <v>58</v>
      </c>
    </row>
    <row r="1459" spans="1:10" x14ac:dyDescent="0.2">
      <c r="A1459" s="1" t="s">
        <v>2162</v>
      </c>
      <c r="B1459" s="1" t="s">
        <v>2163</v>
      </c>
      <c r="C1459" s="1" t="s">
        <v>263</v>
      </c>
      <c r="D1459" s="1" t="s">
        <v>417</v>
      </c>
      <c r="E1459" s="1">
        <v>1</v>
      </c>
      <c r="F1459" s="1">
        <v>1240.1099999999999</v>
      </c>
      <c r="G1459" s="1">
        <v>0.2</v>
      </c>
      <c r="H1459" s="1" t="s">
        <v>27</v>
      </c>
      <c r="I1459" s="1" t="s">
        <v>14</v>
      </c>
      <c r="J1459" s="1" t="s">
        <v>82</v>
      </c>
    </row>
    <row r="1460" spans="1:10" x14ac:dyDescent="0.2">
      <c r="A1460" s="1" t="s">
        <v>2164</v>
      </c>
      <c r="B1460" s="3">
        <v>45336</v>
      </c>
      <c r="C1460" s="1" t="s">
        <v>396</v>
      </c>
      <c r="D1460" s="1" t="s">
        <v>144</v>
      </c>
      <c r="E1460" s="1">
        <v>5</v>
      </c>
      <c r="F1460" s="1">
        <v>1029.82</v>
      </c>
      <c r="G1460" s="1">
        <v>0.15</v>
      </c>
      <c r="H1460" s="1" t="s">
        <v>13</v>
      </c>
      <c r="I1460" s="1" t="s">
        <v>14</v>
      </c>
      <c r="J1460" s="1" t="s">
        <v>93</v>
      </c>
    </row>
    <row r="1461" spans="1:10" x14ac:dyDescent="0.2">
      <c r="A1461" s="1" t="s">
        <v>2165</v>
      </c>
      <c r="B1461" s="1" t="s">
        <v>346</v>
      </c>
      <c r="C1461" s="1" t="s">
        <v>904</v>
      </c>
      <c r="D1461" s="1" t="s">
        <v>139</v>
      </c>
      <c r="E1461" s="1">
        <v>12</v>
      </c>
      <c r="F1461" s="1">
        <v>193.99</v>
      </c>
      <c r="G1461" s="1">
        <v>0.2</v>
      </c>
      <c r="H1461" s="1" t="s">
        <v>115</v>
      </c>
      <c r="I1461" s="1" t="s">
        <v>21</v>
      </c>
      <c r="J1461" s="1" t="s">
        <v>170</v>
      </c>
    </row>
    <row r="1462" spans="1:10" x14ac:dyDescent="0.2">
      <c r="A1462" s="1" t="s">
        <v>2166</v>
      </c>
      <c r="B1462" s="3">
        <v>45495</v>
      </c>
      <c r="C1462" s="1" t="s">
        <v>126</v>
      </c>
      <c r="D1462" s="1" t="s">
        <v>12</v>
      </c>
      <c r="E1462" s="1">
        <v>4</v>
      </c>
      <c r="F1462" s="1">
        <v>210.2</v>
      </c>
      <c r="G1462" s="1">
        <v>0</v>
      </c>
      <c r="H1462" s="1" t="s">
        <v>27</v>
      </c>
      <c r="I1462" s="1" t="s">
        <v>31</v>
      </c>
      <c r="J1462" s="1" t="s">
        <v>32</v>
      </c>
    </row>
    <row r="1463" spans="1:10" x14ac:dyDescent="0.2">
      <c r="A1463" s="1" t="s">
        <v>2167</v>
      </c>
      <c r="B1463" s="3">
        <v>45674</v>
      </c>
      <c r="C1463" s="1" t="s">
        <v>347</v>
      </c>
      <c r="D1463" s="1" t="s">
        <v>166</v>
      </c>
      <c r="E1463" s="1">
        <v>10</v>
      </c>
      <c r="F1463" s="1">
        <v>532.41999999999996</v>
      </c>
      <c r="G1463" s="1">
        <v>0</v>
      </c>
      <c r="H1463" s="1" t="s">
        <v>27</v>
      </c>
      <c r="I1463" s="1" t="s">
        <v>132</v>
      </c>
      <c r="J1463" s="1" t="s">
        <v>58</v>
      </c>
    </row>
    <row r="1464" spans="1:10" x14ac:dyDescent="0.2">
      <c r="A1464" s="1" t="s">
        <v>2168</v>
      </c>
      <c r="B1464" s="3">
        <v>45601</v>
      </c>
      <c r="C1464" s="1" t="s">
        <v>218</v>
      </c>
      <c r="D1464" s="1" t="s">
        <v>108</v>
      </c>
      <c r="E1464" s="1">
        <v>4</v>
      </c>
      <c r="F1464" s="1">
        <v>1348.08</v>
      </c>
      <c r="G1464" s="1">
        <v>0</v>
      </c>
      <c r="H1464" s="1" t="s">
        <v>20</v>
      </c>
      <c r="I1464" s="1" t="s">
        <v>31</v>
      </c>
      <c r="J1464" s="1" t="s">
        <v>52</v>
      </c>
    </row>
    <row r="1465" spans="1:10" x14ac:dyDescent="0.2">
      <c r="A1465" s="1" t="s">
        <v>2169</v>
      </c>
      <c r="B1465" s="3">
        <v>45830</v>
      </c>
      <c r="C1465" s="1" t="s">
        <v>1164</v>
      </c>
      <c r="D1465" s="1" t="s">
        <v>55</v>
      </c>
      <c r="E1465" s="1">
        <v>10</v>
      </c>
      <c r="F1465" s="1">
        <v>522.34</v>
      </c>
      <c r="G1465" s="1">
        <v>0</v>
      </c>
      <c r="H1465" s="1" t="s">
        <v>115</v>
      </c>
      <c r="I1465" s="1" t="s">
        <v>14</v>
      </c>
      <c r="J1465" s="1" t="s">
        <v>15</v>
      </c>
    </row>
    <row r="1466" spans="1:10" x14ac:dyDescent="0.2">
      <c r="A1466" s="1" t="s">
        <v>693</v>
      </c>
      <c r="B1466" s="3">
        <v>45538</v>
      </c>
      <c r="C1466" s="1" t="s">
        <v>230</v>
      </c>
      <c r="D1466" s="1" t="s">
        <v>216</v>
      </c>
      <c r="E1466" s="1">
        <v>6</v>
      </c>
      <c r="F1466" s="1">
        <v>1169.26</v>
      </c>
      <c r="G1466" s="1">
        <v>0</v>
      </c>
      <c r="H1466" s="1" t="s">
        <v>20</v>
      </c>
      <c r="I1466" s="1" t="s">
        <v>47</v>
      </c>
      <c r="J1466" s="1" t="s">
        <v>58</v>
      </c>
    </row>
    <row r="1467" spans="1:10" x14ac:dyDescent="0.2">
      <c r="A1467" s="1" t="s">
        <v>2170</v>
      </c>
      <c r="B1467" s="3">
        <v>45596</v>
      </c>
      <c r="C1467" s="1" t="s">
        <v>91</v>
      </c>
      <c r="D1467" s="1" t="s">
        <v>78</v>
      </c>
      <c r="E1467" s="1">
        <v>1</v>
      </c>
      <c r="F1467" s="1">
        <v>782.41</v>
      </c>
      <c r="G1467" s="1">
        <v>0</v>
      </c>
      <c r="H1467" s="1" t="s">
        <v>62</v>
      </c>
      <c r="I1467" s="1" t="s">
        <v>300</v>
      </c>
      <c r="J1467" s="1" t="s">
        <v>82</v>
      </c>
    </row>
    <row r="1468" spans="1:10" x14ac:dyDescent="0.2">
      <c r="A1468" s="1" t="s">
        <v>2171</v>
      </c>
      <c r="B1468" s="3">
        <v>45771</v>
      </c>
      <c r="C1468" s="1" t="s">
        <v>323</v>
      </c>
      <c r="D1468" s="1" t="s">
        <v>195</v>
      </c>
      <c r="E1468" s="1">
        <v>6</v>
      </c>
      <c r="F1468" s="1">
        <v>661.25</v>
      </c>
      <c r="G1468" s="1">
        <v>0.05</v>
      </c>
      <c r="H1468" s="1" t="s">
        <v>115</v>
      </c>
      <c r="I1468" s="1" t="s">
        <v>14</v>
      </c>
      <c r="J1468" s="1" t="s">
        <v>93</v>
      </c>
    </row>
    <row r="1469" spans="1:10" x14ac:dyDescent="0.2">
      <c r="A1469" s="1" t="s">
        <v>2172</v>
      </c>
      <c r="B1469" s="3">
        <v>45761</v>
      </c>
      <c r="C1469" s="1" t="s">
        <v>570</v>
      </c>
      <c r="D1469" s="1" t="s">
        <v>199</v>
      </c>
      <c r="E1469" s="1">
        <v>7</v>
      </c>
      <c r="F1469" s="1">
        <v>528.79999999999995</v>
      </c>
      <c r="G1469" s="1">
        <v>0</v>
      </c>
      <c r="H1469" s="1" t="s">
        <v>13</v>
      </c>
      <c r="I1469" s="1" t="s">
        <v>21</v>
      </c>
      <c r="J1469" s="1" t="s">
        <v>22</v>
      </c>
    </row>
    <row r="1470" spans="1:10" x14ac:dyDescent="0.2">
      <c r="A1470" s="1" t="s">
        <v>2173</v>
      </c>
      <c r="B1470" s="1" t="s">
        <v>2174</v>
      </c>
      <c r="C1470" s="1" t="s">
        <v>45</v>
      </c>
      <c r="D1470" s="1" t="s">
        <v>35</v>
      </c>
      <c r="E1470" s="1">
        <v>3</v>
      </c>
      <c r="F1470" s="1">
        <v>709.62</v>
      </c>
      <c r="G1470" s="1">
        <v>0</v>
      </c>
      <c r="H1470" s="1" t="s">
        <v>27</v>
      </c>
      <c r="I1470" s="1" t="s">
        <v>47</v>
      </c>
      <c r="J1470" s="1" t="s">
        <v>48</v>
      </c>
    </row>
    <row r="1471" spans="1:10" x14ac:dyDescent="0.2">
      <c r="A1471" s="1" t="s">
        <v>2175</v>
      </c>
      <c r="B1471" s="3">
        <v>45669</v>
      </c>
      <c r="C1471" s="1" t="s">
        <v>285</v>
      </c>
      <c r="D1471" s="1" t="s">
        <v>26</v>
      </c>
      <c r="E1471" s="1">
        <v>8</v>
      </c>
      <c r="F1471" s="1">
        <v>725.92</v>
      </c>
      <c r="G1471" s="1">
        <v>0.05</v>
      </c>
      <c r="H1471" s="1" t="s">
        <v>13</v>
      </c>
      <c r="I1471" s="1" t="s">
        <v>31</v>
      </c>
      <c r="J1471" s="1" t="s">
        <v>52</v>
      </c>
    </row>
    <row r="1472" spans="1:10" x14ac:dyDescent="0.2">
      <c r="A1472" s="1" t="s">
        <v>2176</v>
      </c>
      <c r="B1472" s="1" t="s">
        <v>875</v>
      </c>
      <c r="C1472" s="1" t="s">
        <v>317</v>
      </c>
      <c r="D1472" s="1" t="s">
        <v>151</v>
      </c>
      <c r="E1472" s="1">
        <v>1</v>
      </c>
      <c r="F1472" s="1">
        <v>838.72</v>
      </c>
      <c r="G1472" s="1">
        <v>0.1</v>
      </c>
      <c r="H1472" s="1" t="s">
        <v>13</v>
      </c>
      <c r="I1472" s="1" t="s">
        <v>31</v>
      </c>
      <c r="J1472" s="1" t="s">
        <v>32</v>
      </c>
    </row>
    <row r="1473" spans="1:10" x14ac:dyDescent="0.2">
      <c r="A1473" s="1" t="s">
        <v>2177</v>
      </c>
      <c r="B1473" s="3">
        <v>45580</v>
      </c>
      <c r="C1473" s="1" t="s">
        <v>220</v>
      </c>
      <c r="D1473" s="1" t="s">
        <v>73</v>
      </c>
      <c r="E1473" s="1">
        <v>10</v>
      </c>
      <c r="F1473" s="1">
        <v>954.16</v>
      </c>
      <c r="G1473" s="1">
        <v>0.15</v>
      </c>
      <c r="H1473" s="1" t="s">
        <v>27</v>
      </c>
      <c r="I1473" s="1" t="s">
        <v>14</v>
      </c>
      <c r="J1473" s="1" t="s">
        <v>82</v>
      </c>
    </row>
    <row r="1474" spans="1:10" x14ac:dyDescent="0.2">
      <c r="A1474" s="1" t="s">
        <v>2178</v>
      </c>
      <c r="B1474" s="3">
        <v>45451</v>
      </c>
      <c r="C1474" s="1" t="s">
        <v>218</v>
      </c>
      <c r="D1474" s="1" t="s">
        <v>413</v>
      </c>
      <c r="E1474" s="1">
        <v>11</v>
      </c>
      <c r="F1474" s="1">
        <v>689.97</v>
      </c>
      <c r="G1474" s="1">
        <v>0.05</v>
      </c>
      <c r="H1474" s="1" t="s">
        <v>62</v>
      </c>
      <c r="I1474" s="1" t="s">
        <v>31</v>
      </c>
      <c r="J1474" s="1" t="s">
        <v>52</v>
      </c>
    </row>
    <row r="1475" spans="1:10" x14ac:dyDescent="0.2">
      <c r="A1475" s="1" t="s">
        <v>2179</v>
      </c>
      <c r="B1475" s="1" t="s">
        <v>2180</v>
      </c>
      <c r="C1475" s="1" t="s">
        <v>110</v>
      </c>
      <c r="D1475" s="1" t="s">
        <v>88</v>
      </c>
      <c r="E1475" s="1">
        <v>7</v>
      </c>
      <c r="F1475" s="1">
        <v>1018.12</v>
      </c>
      <c r="G1475" s="1">
        <v>0.05</v>
      </c>
      <c r="H1475" s="1" t="s">
        <v>36</v>
      </c>
      <c r="I1475" s="1" t="s">
        <v>21</v>
      </c>
      <c r="J1475" s="1" t="s">
        <v>97</v>
      </c>
    </row>
    <row r="1476" spans="1:10" x14ac:dyDescent="0.2">
      <c r="A1476" s="1" t="s">
        <v>2181</v>
      </c>
      <c r="B1476" s="3">
        <v>45505</v>
      </c>
      <c r="C1476" s="1" t="s">
        <v>268</v>
      </c>
      <c r="D1476" s="1" t="s">
        <v>51</v>
      </c>
      <c r="E1476" s="1">
        <v>12</v>
      </c>
      <c r="F1476" s="1">
        <v>1019.72</v>
      </c>
      <c r="G1476" s="1">
        <v>0</v>
      </c>
      <c r="H1476" s="1" t="s">
        <v>20</v>
      </c>
      <c r="I1476" s="1" t="s">
        <v>21</v>
      </c>
      <c r="J1476" s="1" t="s">
        <v>97</v>
      </c>
    </row>
    <row r="1477" spans="1:10" x14ac:dyDescent="0.2">
      <c r="A1477" s="1" t="s">
        <v>2182</v>
      </c>
      <c r="B1477" s="1" t="s">
        <v>2183</v>
      </c>
      <c r="C1477" s="1" t="s">
        <v>54</v>
      </c>
      <c r="D1477" s="1" t="s">
        <v>69</v>
      </c>
      <c r="E1477" s="1">
        <v>11</v>
      </c>
      <c r="F1477" s="1">
        <v>1013.15</v>
      </c>
      <c r="G1477" s="1">
        <v>0.1</v>
      </c>
      <c r="H1477" s="1" t="s">
        <v>121</v>
      </c>
      <c r="I1477" s="1" t="s">
        <v>21</v>
      </c>
      <c r="J1477" s="1" t="s">
        <v>97</v>
      </c>
    </row>
    <row r="1478" spans="1:10" x14ac:dyDescent="0.2">
      <c r="A1478" s="1" t="s">
        <v>2184</v>
      </c>
      <c r="B1478" s="3">
        <v>45696</v>
      </c>
      <c r="C1478" s="1" t="s">
        <v>204</v>
      </c>
      <c r="D1478" s="1" t="s">
        <v>61</v>
      </c>
      <c r="E1478" s="1">
        <v>5</v>
      </c>
      <c r="F1478" s="1">
        <v>455.77</v>
      </c>
      <c r="G1478" s="1">
        <v>0</v>
      </c>
      <c r="H1478" s="1" t="s">
        <v>27</v>
      </c>
      <c r="I1478" s="1" t="s">
        <v>300</v>
      </c>
      <c r="J1478" s="1" t="s">
        <v>93</v>
      </c>
    </row>
    <row r="1479" spans="1:10" x14ac:dyDescent="0.2">
      <c r="A1479" s="1" t="s">
        <v>2185</v>
      </c>
      <c r="B1479" s="1" t="s">
        <v>2186</v>
      </c>
      <c r="C1479" s="1" t="s">
        <v>138</v>
      </c>
      <c r="D1479" s="1" t="s">
        <v>26</v>
      </c>
      <c r="E1479" s="1">
        <v>4</v>
      </c>
      <c r="F1479" s="1">
        <v>725.92</v>
      </c>
      <c r="G1479" s="1">
        <v>0.15</v>
      </c>
      <c r="H1479" s="1" t="s">
        <v>62</v>
      </c>
      <c r="I1479" s="1" t="s">
        <v>21</v>
      </c>
      <c r="J1479" s="1" t="s">
        <v>97</v>
      </c>
    </row>
    <row r="1480" spans="1:10" x14ac:dyDescent="0.2">
      <c r="A1480" s="1" t="s">
        <v>2187</v>
      </c>
      <c r="B1480" s="3">
        <v>45610</v>
      </c>
      <c r="C1480" s="1" t="s">
        <v>187</v>
      </c>
      <c r="D1480" s="1" t="s">
        <v>118</v>
      </c>
      <c r="E1480" s="1">
        <v>10</v>
      </c>
      <c r="F1480" s="1">
        <v>347.15</v>
      </c>
      <c r="G1480" s="1">
        <v>0</v>
      </c>
      <c r="H1480" s="1" t="s">
        <v>121</v>
      </c>
      <c r="I1480" s="1" t="s">
        <v>14</v>
      </c>
      <c r="J1480" s="1" t="s">
        <v>82</v>
      </c>
    </row>
    <row r="1481" spans="1:10" x14ac:dyDescent="0.2">
      <c r="A1481" s="1" t="s">
        <v>2188</v>
      </c>
      <c r="B1481" s="1" t="s">
        <v>2189</v>
      </c>
      <c r="C1481" s="1" t="s">
        <v>306</v>
      </c>
      <c r="D1481" s="1" t="s">
        <v>35</v>
      </c>
      <c r="E1481" s="1">
        <v>3</v>
      </c>
      <c r="F1481" s="1">
        <v>709.62</v>
      </c>
      <c r="G1481" s="1">
        <v>0</v>
      </c>
      <c r="H1481" s="1" t="s">
        <v>115</v>
      </c>
      <c r="I1481" s="1" t="s">
        <v>14</v>
      </c>
      <c r="J1481" s="1" t="s">
        <v>93</v>
      </c>
    </row>
    <row r="1482" spans="1:10" x14ac:dyDescent="0.2">
      <c r="A1482" s="1" t="s">
        <v>2190</v>
      </c>
      <c r="B1482" s="3">
        <v>45638</v>
      </c>
      <c r="C1482" s="1" t="s">
        <v>68</v>
      </c>
      <c r="D1482" s="1" t="s">
        <v>162</v>
      </c>
      <c r="E1482" s="1">
        <v>11</v>
      </c>
      <c r="F1482" s="1">
        <v>209.03</v>
      </c>
      <c r="G1482" s="1">
        <v>0.1</v>
      </c>
      <c r="H1482" s="1" t="s">
        <v>62</v>
      </c>
      <c r="I1482" s="1" t="s">
        <v>47</v>
      </c>
      <c r="J1482" s="1" t="s">
        <v>75</v>
      </c>
    </row>
    <row r="1483" spans="1:10" x14ac:dyDescent="0.2">
      <c r="A1483" s="1" t="s">
        <v>2191</v>
      </c>
      <c r="B1483" s="3">
        <v>45775</v>
      </c>
      <c r="C1483" s="1" t="s">
        <v>187</v>
      </c>
      <c r="D1483" s="1" t="s">
        <v>199</v>
      </c>
      <c r="E1483" s="1">
        <v>7</v>
      </c>
      <c r="F1483" s="1">
        <v>528.79999999999995</v>
      </c>
      <c r="G1483" s="1">
        <v>0</v>
      </c>
      <c r="H1483" s="1" t="s">
        <v>121</v>
      </c>
      <c r="I1483" s="1" t="s">
        <v>14</v>
      </c>
      <c r="J1483" s="1" t="s">
        <v>15</v>
      </c>
    </row>
    <row r="1484" spans="1:10" x14ac:dyDescent="0.2">
      <c r="A1484" s="1" t="s">
        <v>2192</v>
      </c>
      <c r="B1484" s="3">
        <v>45586</v>
      </c>
      <c r="C1484" s="1" t="s">
        <v>281</v>
      </c>
      <c r="D1484" s="1" t="s">
        <v>78</v>
      </c>
      <c r="E1484" s="1">
        <v>12</v>
      </c>
      <c r="F1484" s="1">
        <v>782.41</v>
      </c>
      <c r="G1484" s="1">
        <v>0.1</v>
      </c>
      <c r="H1484" s="1" t="s">
        <v>20</v>
      </c>
      <c r="I1484" s="1" t="s">
        <v>449</v>
      </c>
      <c r="J1484" s="1" t="s">
        <v>48</v>
      </c>
    </row>
    <row r="1485" spans="1:10" x14ac:dyDescent="0.2">
      <c r="A1485" s="1" t="s">
        <v>2193</v>
      </c>
      <c r="B1485" s="1" t="s">
        <v>2194</v>
      </c>
      <c r="C1485" s="1" t="s">
        <v>147</v>
      </c>
      <c r="D1485" s="1" t="s">
        <v>55</v>
      </c>
      <c r="E1485" s="1">
        <v>6</v>
      </c>
      <c r="F1485" s="1">
        <v>522.34</v>
      </c>
      <c r="G1485" s="1">
        <v>0.1</v>
      </c>
      <c r="H1485" s="1" t="s">
        <v>62</v>
      </c>
      <c r="I1485" s="1" t="s">
        <v>31</v>
      </c>
      <c r="J1485" s="1" t="s">
        <v>32</v>
      </c>
    </row>
    <row r="1486" spans="1:10" x14ac:dyDescent="0.2">
      <c r="A1486" s="1" t="s">
        <v>2195</v>
      </c>
      <c r="B1486" s="3">
        <v>45427</v>
      </c>
      <c r="C1486" s="1" t="s">
        <v>123</v>
      </c>
      <c r="D1486" s="1" t="s">
        <v>417</v>
      </c>
      <c r="E1486" s="1">
        <v>11</v>
      </c>
      <c r="F1486" s="1">
        <v>1240.1099999999999</v>
      </c>
      <c r="G1486" s="1">
        <v>0</v>
      </c>
      <c r="H1486" s="1" t="s">
        <v>20</v>
      </c>
      <c r="I1486" s="1" t="s">
        <v>31</v>
      </c>
      <c r="J1486" s="1" t="s">
        <v>52</v>
      </c>
    </row>
    <row r="1487" spans="1:10" x14ac:dyDescent="0.2">
      <c r="A1487" s="1" t="s">
        <v>2196</v>
      </c>
      <c r="B1487" s="3">
        <v>45384</v>
      </c>
      <c r="C1487" s="1" t="s">
        <v>141</v>
      </c>
      <c r="D1487" s="1" t="s">
        <v>73</v>
      </c>
      <c r="E1487" s="1">
        <v>7</v>
      </c>
      <c r="F1487" s="1">
        <v>954.16</v>
      </c>
      <c r="G1487" s="1">
        <v>0</v>
      </c>
      <c r="H1487" s="1" t="s">
        <v>121</v>
      </c>
      <c r="I1487" s="1" t="s">
        <v>14</v>
      </c>
      <c r="J1487" s="1" t="s">
        <v>82</v>
      </c>
    </row>
    <row r="1488" spans="1:10" x14ac:dyDescent="0.2">
      <c r="A1488" s="1" t="s">
        <v>2197</v>
      </c>
      <c r="B1488" s="3">
        <v>45836</v>
      </c>
      <c r="C1488" s="1" t="s">
        <v>177</v>
      </c>
      <c r="D1488" s="1" t="s">
        <v>46</v>
      </c>
      <c r="E1488" s="1">
        <v>1</v>
      </c>
      <c r="F1488" s="1">
        <v>1262.55</v>
      </c>
      <c r="G1488" s="1">
        <v>0</v>
      </c>
      <c r="H1488" s="1" t="s">
        <v>62</v>
      </c>
      <c r="I1488" s="1" t="s">
        <v>300</v>
      </c>
      <c r="J1488" s="1" t="s">
        <v>93</v>
      </c>
    </row>
    <row r="1489" spans="1:10" x14ac:dyDescent="0.2">
      <c r="A1489" s="1" t="s">
        <v>2198</v>
      </c>
      <c r="B1489" s="1" t="s">
        <v>2048</v>
      </c>
      <c r="C1489" s="1" t="s">
        <v>557</v>
      </c>
      <c r="D1489" s="1" t="s">
        <v>231</v>
      </c>
      <c r="E1489" s="1">
        <v>8</v>
      </c>
      <c r="F1489" s="1">
        <v>49.68</v>
      </c>
      <c r="G1489" s="1">
        <v>0</v>
      </c>
      <c r="H1489" s="1" t="s">
        <v>121</v>
      </c>
      <c r="I1489" s="1" t="s">
        <v>14</v>
      </c>
      <c r="J1489" s="1" t="s">
        <v>15</v>
      </c>
    </row>
    <row r="1490" spans="1:10" x14ac:dyDescent="0.2">
      <c r="A1490" s="1" t="s">
        <v>2199</v>
      </c>
      <c r="B1490" s="3">
        <v>45395</v>
      </c>
      <c r="C1490" s="1" t="s">
        <v>91</v>
      </c>
      <c r="D1490" s="1" t="s">
        <v>142</v>
      </c>
      <c r="E1490" s="1">
        <v>1</v>
      </c>
      <c r="F1490" s="1">
        <v>1118.93</v>
      </c>
      <c r="G1490" s="1">
        <v>0</v>
      </c>
      <c r="H1490" s="1" t="s">
        <v>121</v>
      </c>
      <c r="I1490" s="1" t="s">
        <v>14</v>
      </c>
      <c r="J1490" s="1" t="s">
        <v>93</v>
      </c>
    </row>
    <row r="1491" spans="1:10" x14ac:dyDescent="0.2">
      <c r="A1491" s="1" t="s">
        <v>2200</v>
      </c>
      <c r="B1491" s="1" t="s">
        <v>2201</v>
      </c>
      <c r="C1491" s="1" t="s">
        <v>570</v>
      </c>
      <c r="D1491" s="1" t="s">
        <v>174</v>
      </c>
      <c r="E1491" s="1">
        <v>2</v>
      </c>
      <c r="F1491" s="1">
        <v>143.57</v>
      </c>
      <c r="G1491" s="1">
        <v>0</v>
      </c>
      <c r="H1491" s="1" t="s">
        <v>20</v>
      </c>
      <c r="I1491" s="1" t="s">
        <v>289</v>
      </c>
      <c r="J1491" s="1" t="s">
        <v>97</v>
      </c>
    </row>
    <row r="1492" spans="1:10" x14ac:dyDescent="0.2">
      <c r="A1492" s="1" t="s">
        <v>2202</v>
      </c>
      <c r="B1492" s="3">
        <v>45300</v>
      </c>
      <c r="C1492" s="1" t="s">
        <v>428</v>
      </c>
      <c r="D1492" s="1" t="s">
        <v>297</v>
      </c>
      <c r="E1492" s="1">
        <v>3</v>
      </c>
      <c r="F1492" s="1">
        <v>112.32</v>
      </c>
      <c r="G1492" s="1">
        <v>0</v>
      </c>
      <c r="H1492" s="1" t="s">
        <v>36</v>
      </c>
      <c r="I1492" s="1" t="s">
        <v>14</v>
      </c>
      <c r="J1492" s="1" t="s">
        <v>93</v>
      </c>
    </row>
    <row r="1493" spans="1:10" x14ac:dyDescent="0.2">
      <c r="A1493" s="1" t="s">
        <v>2203</v>
      </c>
      <c r="B1493" s="3">
        <v>45602</v>
      </c>
      <c r="C1493" s="1" t="s">
        <v>169</v>
      </c>
      <c r="D1493" s="1" t="s">
        <v>213</v>
      </c>
      <c r="E1493" s="1">
        <v>12</v>
      </c>
      <c r="F1493" s="1">
        <v>1084.72</v>
      </c>
      <c r="G1493" s="1">
        <v>0</v>
      </c>
      <c r="H1493" s="1" t="s">
        <v>36</v>
      </c>
      <c r="I1493" s="1" t="s">
        <v>21</v>
      </c>
      <c r="J1493" s="1" t="s">
        <v>97</v>
      </c>
    </row>
    <row r="1494" spans="1:10" x14ac:dyDescent="0.2">
      <c r="A1494" s="1" t="s">
        <v>2204</v>
      </c>
      <c r="B1494" s="3">
        <v>45646</v>
      </c>
      <c r="C1494" s="1" t="s">
        <v>519</v>
      </c>
      <c r="D1494" s="1" t="s">
        <v>81</v>
      </c>
      <c r="E1494" s="1">
        <v>7</v>
      </c>
      <c r="F1494" s="1">
        <v>849.05</v>
      </c>
      <c r="G1494" s="1">
        <v>0</v>
      </c>
      <c r="H1494" s="1" t="s">
        <v>36</v>
      </c>
      <c r="I1494" s="1" t="s">
        <v>14</v>
      </c>
      <c r="J1494" s="1" t="s">
        <v>93</v>
      </c>
    </row>
    <row r="1495" spans="1:10" x14ac:dyDescent="0.2">
      <c r="A1495" s="1" t="s">
        <v>2205</v>
      </c>
      <c r="B1495" s="1" t="s">
        <v>2206</v>
      </c>
      <c r="C1495" s="1" t="s">
        <v>428</v>
      </c>
      <c r="D1495" s="1" t="s">
        <v>69</v>
      </c>
      <c r="E1495" s="1">
        <v>5</v>
      </c>
      <c r="F1495" s="1">
        <v>1013.15</v>
      </c>
      <c r="G1495" s="1">
        <v>0</v>
      </c>
      <c r="H1495" s="1" t="s">
        <v>121</v>
      </c>
      <c r="I1495" s="1" t="s">
        <v>14</v>
      </c>
      <c r="J1495" s="1" t="s">
        <v>93</v>
      </c>
    </row>
    <row r="1496" spans="1:10" x14ac:dyDescent="0.2">
      <c r="A1496" s="1" t="s">
        <v>2207</v>
      </c>
      <c r="B1496" s="1" t="s">
        <v>1832</v>
      </c>
      <c r="C1496" s="1" t="s">
        <v>141</v>
      </c>
      <c r="D1496" s="1" t="s">
        <v>26</v>
      </c>
      <c r="E1496" s="1">
        <v>3</v>
      </c>
      <c r="F1496" s="1">
        <v>725.92</v>
      </c>
      <c r="G1496" s="1">
        <v>0.2</v>
      </c>
      <c r="H1496" s="1" t="s">
        <v>13</v>
      </c>
      <c r="I1496" s="1" t="s">
        <v>14</v>
      </c>
      <c r="J1496" s="1" t="s">
        <v>15</v>
      </c>
    </row>
    <row r="1497" spans="1:10" x14ac:dyDescent="0.2">
      <c r="A1497" s="1" t="s">
        <v>2208</v>
      </c>
      <c r="B1497" s="3">
        <v>45412</v>
      </c>
      <c r="C1497" s="1" t="s">
        <v>135</v>
      </c>
      <c r="D1497" s="1" t="s">
        <v>158</v>
      </c>
      <c r="E1497" s="1">
        <v>7</v>
      </c>
      <c r="F1497" s="1">
        <v>1490.92</v>
      </c>
      <c r="G1497" s="1">
        <v>0.15</v>
      </c>
      <c r="H1497" s="1" t="s">
        <v>62</v>
      </c>
      <c r="I1497" s="1" t="s">
        <v>47</v>
      </c>
      <c r="J1497" s="1" t="s">
        <v>48</v>
      </c>
    </row>
    <row r="1498" spans="1:10" x14ac:dyDescent="0.2">
      <c r="A1498" s="1" t="s">
        <v>2209</v>
      </c>
      <c r="B1498" s="1" t="s">
        <v>2210</v>
      </c>
      <c r="C1498" s="1" t="s">
        <v>323</v>
      </c>
      <c r="D1498" s="1" t="s">
        <v>329</v>
      </c>
      <c r="E1498" s="1">
        <v>8</v>
      </c>
      <c r="F1498" s="1">
        <v>1334.92</v>
      </c>
      <c r="G1498" s="1">
        <v>0.2</v>
      </c>
      <c r="H1498" s="1" t="s">
        <v>121</v>
      </c>
      <c r="I1498" s="1" t="s">
        <v>14</v>
      </c>
      <c r="J1498" s="1" t="s">
        <v>93</v>
      </c>
    </row>
    <row r="1499" spans="1:10" x14ac:dyDescent="0.2">
      <c r="A1499" s="1" t="s">
        <v>2211</v>
      </c>
      <c r="B1499" s="3">
        <v>45453</v>
      </c>
      <c r="C1499" s="1" t="s">
        <v>246</v>
      </c>
      <c r="D1499" s="1" t="s">
        <v>417</v>
      </c>
      <c r="E1499" s="1">
        <v>7</v>
      </c>
      <c r="F1499" s="1">
        <v>1240.1099999999999</v>
      </c>
      <c r="G1499" s="1">
        <v>0.2</v>
      </c>
      <c r="H1499" s="1" t="s">
        <v>13</v>
      </c>
      <c r="I1499" s="1" t="s">
        <v>47</v>
      </c>
      <c r="J1499" s="1" t="s">
        <v>58</v>
      </c>
    </row>
    <row r="1500" spans="1:10" x14ac:dyDescent="0.2">
      <c r="A1500" s="1" t="s">
        <v>2212</v>
      </c>
      <c r="B1500" s="1" t="s">
        <v>1285</v>
      </c>
      <c r="C1500" s="1" t="s">
        <v>567</v>
      </c>
      <c r="D1500" s="1" t="s">
        <v>192</v>
      </c>
      <c r="E1500" s="1">
        <v>3</v>
      </c>
      <c r="F1500" s="1">
        <v>1069.8599999999999</v>
      </c>
      <c r="G1500" s="1">
        <v>0.05</v>
      </c>
      <c r="H1500" s="1" t="s">
        <v>13</v>
      </c>
      <c r="I1500" s="1" t="s">
        <v>14</v>
      </c>
      <c r="J1500" s="1" t="s">
        <v>93</v>
      </c>
    </row>
    <row r="1501" spans="1:10" x14ac:dyDescent="0.2">
      <c r="A1501" s="1" t="s">
        <v>2213</v>
      </c>
      <c r="B1501" s="1" t="s">
        <v>705</v>
      </c>
      <c r="C1501" s="1" t="s">
        <v>57</v>
      </c>
      <c r="D1501" s="1" t="s">
        <v>41</v>
      </c>
      <c r="E1501" s="1">
        <v>6</v>
      </c>
      <c r="F1501" s="1">
        <v>944.31</v>
      </c>
      <c r="G1501" s="1">
        <v>0</v>
      </c>
      <c r="H1501" s="1" t="s">
        <v>27</v>
      </c>
      <c r="I1501" s="1" t="s">
        <v>47</v>
      </c>
      <c r="J1501" s="1" t="s">
        <v>48</v>
      </c>
    </row>
    <row r="1502" spans="1:10" x14ac:dyDescent="0.2">
      <c r="A1502" s="1" t="s">
        <v>2214</v>
      </c>
      <c r="B1502" s="3">
        <v>45775</v>
      </c>
      <c r="C1502" s="1" t="s">
        <v>713</v>
      </c>
      <c r="D1502" s="1" t="s">
        <v>88</v>
      </c>
      <c r="E1502" s="1">
        <v>11</v>
      </c>
      <c r="F1502" s="1">
        <v>1018.12</v>
      </c>
      <c r="G1502" s="1">
        <v>0.1</v>
      </c>
      <c r="H1502" s="1" t="s">
        <v>115</v>
      </c>
      <c r="I1502" s="1" t="s">
        <v>31</v>
      </c>
      <c r="J1502" s="1" t="s">
        <v>32</v>
      </c>
    </row>
    <row r="1503" spans="1:10" x14ac:dyDescent="0.2">
      <c r="A1503" s="1" t="s">
        <v>2215</v>
      </c>
      <c r="B1503" s="1" t="s">
        <v>2216</v>
      </c>
      <c r="C1503" s="1" t="s">
        <v>416</v>
      </c>
      <c r="D1503" s="1" t="s">
        <v>69</v>
      </c>
      <c r="E1503" s="1">
        <v>4</v>
      </c>
      <c r="F1503" s="1">
        <v>1013.15</v>
      </c>
      <c r="G1503" s="1">
        <v>0</v>
      </c>
      <c r="H1503" s="1" t="s">
        <v>62</v>
      </c>
      <c r="I1503" s="1" t="s">
        <v>47</v>
      </c>
      <c r="J1503" s="1" t="s">
        <v>48</v>
      </c>
    </row>
    <row r="1504" spans="1:10" x14ac:dyDescent="0.2">
      <c r="A1504" s="1" t="s">
        <v>2217</v>
      </c>
      <c r="B1504" s="3">
        <v>45422</v>
      </c>
      <c r="C1504" s="1" t="s">
        <v>50</v>
      </c>
      <c r="D1504" s="1" t="s">
        <v>69</v>
      </c>
      <c r="E1504" s="1">
        <v>7</v>
      </c>
      <c r="F1504" s="1">
        <v>1013.15</v>
      </c>
      <c r="G1504" s="1">
        <v>0</v>
      </c>
      <c r="H1504" s="1" t="s">
        <v>62</v>
      </c>
      <c r="I1504" s="1" t="s">
        <v>31</v>
      </c>
      <c r="J1504" s="1" t="s">
        <v>32</v>
      </c>
    </row>
    <row r="1505" spans="1:10" x14ac:dyDescent="0.2">
      <c r="A1505" s="1" t="s">
        <v>2218</v>
      </c>
      <c r="B1505" s="1" t="s">
        <v>1924</v>
      </c>
      <c r="C1505" s="1" t="s">
        <v>29</v>
      </c>
      <c r="D1505" s="1" t="s">
        <v>92</v>
      </c>
      <c r="E1505" s="1">
        <v>9</v>
      </c>
      <c r="F1505" s="1">
        <v>769.69</v>
      </c>
      <c r="G1505" s="1">
        <v>0</v>
      </c>
      <c r="H1505" s="1" t="s">
        <v>27</v>
      </c>
      <c r="I1505" s="1" t="s">
        <v>31</v>
      </c>
      <c r="J1505" s="1" t="s">
        <v>52</v>
      </c>
    </row>
    <row r="1506" spans="1:10" x14ac:dyDescent="0.2">
      <c r="A1506" s="1" t="s">
        <v>2219</v>
      </c>
      <c r="B1506" s="3">
        <v>45532</v>
      </c>
      <c r="C1506" s="1" t="s">
        <v>458</v>
      </c>
      <c r="D1506" s="1" t="s">
        <v>114</v>
      </c>
      <c r="E1506" s="1">
        <v>7</v>
      </c>
      <c r="F1506" s="1">
        <v>906.25</v>
      </c>
      <c r="G1506" s="1">
        <v>0</v>
      </c>
      <c r="H1506" s="1" t="s">
        <v>27</v>
      </c>
      <c r="I1506" s="1" t="s">
        <v>42</v>
      </c>
      <c r="J1506" s="1" t="s">
        <v>32</v>
      </c>
    </row>
    <row r="1507" spans="1:10" x14ac:dyDescent="0.2">
      <c r="A1507" s="1" t="s">
        <v>2220</v>
      </c>
      <c r="B1507" s="3">
        <v>45729</v>
      </c>
      <c r="C1507" s="1" t="s">
        <v>428</v>
      </c>
      <c r="D1507" s="1" t="s">
        <v>69</v>
      </c>
      <c r="E1507" s="1">
        <v>7</v>
      </c>
      <c r="F1507" s="1">
        <v>1013.15</v>
      </c>
      <c r="G1507" s="1">
        <v>0</v>
      </c>
      <c r="H1507" s="1" t="s">
        <v>115</v>
      </c>
      <c r="I1507" s="1" t="s">
        <v>14</v>
      </c>
      <c r="J1507" s="1" t="s">
        <v>93</v>
      </c>
    </row>
    <row r="1508" spans="1:10" x14ac:dyDescent="0.2">
      <c r="A1508" s="1" t="s">
        <v>2221</v>
      </c>
      <c r="B1508" s="3">
        <v>45545</v>
      </c>
      <c r="C1508" s="1" t="s">
        <v>355</v>
      </c>
      <c r="D1508" s="1" t="s">
        <v>88</v>
      </c>
      <c r="E1508" s="1">
        <v>4</v>
      </c>
      <c r="F1508" s="1">
        <v>1018.12</v>
      </c>
      <c r="G1508" s="1">
        <v>0</v>
      </c>
      <c r="H1508" s="1" t="s">
        <v>27</v>
      </c>
      <c r="I1508" s="1" t="s">
        <v>14</v>
      </c>
      <c r="J1508" s="1" t="s">
        <v>15</v>
      </c>
    </row>
    <row r="1509" spans="1:10" x14ac:dyDescent="0.2">
      <c r="A1509" s="1" t="s">
        <v>2222</v>
      </c>
      <c r="B1509" s="3">
        <v>45309</v>
      </c>
      <c r="C1509" s="1" t="s">
        <v>57</v>
      </c>
      <c r="D1509" s="1" t="s">
        <v>118</v>
      </c>
      <c r="E1509" s="1">
        <v>4</v>
      </c>
      <c r="F1509" s="1">
        <v>347.15</v>
      </c>
      <c r="G1509" s="1">
        <v>0</v>
      </c>
      <c r="H1509" s="1" t="s">
        <v>27</v>
      </c>
      <c r="I1509" s="1" t="s">
        <v>47</v>
      </c>
      <c r="J1509" s="1" t="s">
        <v>75</v>
      </c>
    </row>
    <row r="1510" spans="1:10" x14ac:dyDescent="0.2">
      <c r="A1510" s="1" t="s">
        <v>2223</v>
      </c>
      <c r="B1510" s="1" t="s">
        <v>2224</v>
      </c>
      <c r="C1510" s="1" t="s">
        <v>283</v>
      </c>
      <c r="D1510" s="1" t="s">
        <v>26</v>
      </c>
      <c r="E1510" s="1">
        <v>8</v>
      </c>
      <c r="F1510" s="1">
        <v>725.92</v>
      </c>
      <c r="G1510" s="1">
        <v>0</v>
      </c>
      <c r="H1510" s="1" t="s">
        <v>36</v>
      </c>
      <c r="I1510" s="1" t="s">
        <v>21</v>
      </c>
      <c r="J1510" s="1" t="s">
        <v>170</v>
      </c>
    </row>
    <row r="1511" spans="1:10" x14ac:dyDescent="0.2">
      <c r="A1511" s="1" t="s">
        <v>2225</v>
      </c>
      <c r="B1511" s="1" t="s">
        <v>2226</v>
      </c>
      <c r="C1511" s="1" t="s">
        <v>72</v>
      </c>
      <c r="D1511" s="1" t="s">
        <v>195</v>
      </c>
      <c r="E1511" s="1">
        <v>11</v>
      </c>
      <c r="F1511" s="1">
        <v>661.25</v>
      </c>
      <c r="G1511" s="1">
        <v>0.2</v>
      </c>
      <c r="H1511" s="1" t="s">
        <v>13</v>
      </c>
      <c r="I1511" s="1" t="s">
        <v>74</v>
      </c>
      <c r="J1511" s="1" t="s">
        <v>75</v>
      </c>
    </row>
    <row r="1512" spans="1:10" x14ac:dyDescent="0.2">
      <c r="A1512" s="1" t="s">
        <v>2227</v>
      </c>
      <c r="B1512" s="1" t="s">
        <v>315</v>
      </c>
      <c r="C1512" s="1" t="s">
        <v>570</v>
      </c>
      <c r="D1512" s="1" t="s">
        <v>297</v>
      </c>
      <c r="E1512" s="1">
        <v>7</v>
      </c>
      <c r="F1512" s="1">
        <v>112.32</v>
      </c>
      <c r="G1512" s="1">
        <v>0.15</v>
      </c>
      <c r="H1512" s="1" t="s">
        <v>62</v>
      </c>
      <c r="I1512" s="1" t="s">
        <v>21</v>
      </c>
      <c r="J1512" s="1" t="s">
        <v>170</v>
      </c>
    </row>
    <row r="1513" spans="1:10" x14ac:dyDescent="0.2">
      <c r="A1513" s="1" t="s">
        <v>2228</v>
      </c>
      <c r="B1513" s="3">
        <v>45601</v>
      </c>
      <c r="C1513" s="1" t="s">
        <v>120</v>
      </c>
      <c r="D1513" s="1" t="s">
        <v>35</v>
      </c>
      <c r="E1513" s="1">
        <v>4</v>
      </c>
      <c r="F1513" s="1">
        <v>709.62</v>
      </c>
      <c r="G1513" s="1">
        <v>0.1</v>
      </c>
      <c r="H1513" s="1" t="s">
        <v>115</v>
      </c>
      <c r="I1513" s="1" t="s">
        <v>31</v>
      </c>
      <c r="J1513" s="1" t="s">
        <v>32</v>
      </c>
    </row>
    <row r="1514" spans="1:10" x14ac:dyDescent="0.2">
      <c r="A1514" s="1" t="s">
        <v>2229</v>
      </c>
      <c r="B1514" s="3">
        <v>45427</v>
      </c>
      <c r="C1514" s="1" t="s">
        <v>975</v>
      </c>
      <c r="D1514" s="1" t="s">
        <v>417</v>
      </c>
      <c r="E1514" s="1">
        <v>5</v>
      </c>
      <c r="F1514" s="1">
        <v>1240.1099999999999</v>
      </c>
      <c r="G1514" s="1">
        <v>0</v>
      </c>
      <c r="H1514" s="1" t="s">
        <v>115</v>
      </c>
      <c r="I1514" s="1" t="s">
        <v>21</v>
      </c>
      <c r="J1514" s="1" t="s">
        <v>97</v>
      </c>
    </row>
    <row r="1515" spans="1:10" x14ac:dyDescent="0.2">
      <c r="A1515" s="1" t="s">
        <v>2230</v>
      </c>
      <c r="B1515" s="3">
        <v>45626</v>
      </c>
      <c r="C1515" s="1" t="s">
        <v>904</v>
      </c>
      <c r="D1515" s="1" t="s">
        <v>158</v>
      </c>
      <c r="E1515" s="1">
        <v>6</v>
      </c>
      <c r="F1515" s="1">
        <v>1490.92</v>
      </c>
      <c r="G1515" s="1">
        <v>0.05</v>
      </c>
      <c r="H1515" s="1" t="s">
        <v>121</v>
      </c>
      <c r="I1515" s="1" t="s">
        <v>483</v>
      </c>
      <c r="J1515" s="1" t="s">
        <v>22</v>
      </c>
    </row>
    <row r="1516" spans="1:10" x14ac:dyDescent="0.2">
      <c r="A1516" s="1" t="s">
        <v>2231</v>
      </c>
      <c r="B1516" s="3">
        <v>45831</v>
      </c>
      <c r="C1516" s="1" t="s">
        <v>392</v>
      </c>
      <c r="D1516" s="1" t="s">
        <v>199</v>
      </c>
      <c r="E1516" s="1">
        <v>11</v>
      </c>
      <c r="F1516" s="1">
        <v>528.79999999999995</v>
      </c>
      <c r="G1516" s="1">
        <v>0.15</v>
      </c>
      <c r="H1516" s="1" t="s">
        <v>121</v>
      </c>
      <c r="I1516" s="1" t="s">
        <v>47</v>
      </c>
      <c r="J1516" s="1" t="s">
        <v>75</v>
      </c>
    </row>
    <row r="1517" spans="1:10" x14ac:dyDescent="0.2">
      <c r="A1517" s="1" t="s">
        <v>2232</v>
      </c>
      <c r="B1517" s="3">
        <v>45628</v>
      </c>
      <c r="C1517" s="1" t="s">
        <v>25</v>
      </c>
      <c r="D1517" s="1" t="s">
        <v>100</v>
      </c>
      <c r="E1517" s="1">
        <v>4</v>
      </c>
      <c r="F1517" s="1">
        <v>1280.18</v>
      </c>
      <c r="G1517" s="1">
        <v>0.05</v>
      </c>
      <c r="H1517" s="1" t="s">
        <v>27</v>
      </c>
      <c r="I1517" s="1" t="s">
        <v>14</v>
      </c>
      <c r="J1517" s="1" t="s">
        <v>15</v>
      </c>
    </row>
    <row r="1518" spans="1:10" x14ac:dyDescent="0.2">
      <c r="A1518" s="1" t="s">
        <v>2233</v>
      </c>
      <c r="B1518" s="3">
        <v>45816</v>
      </c>
      <c r="C1518" s="1" t="s">
        <v>644</v>
      </c>
      <c r="D1518" s="1" t="s">
        <v>216</v>
      </c>
      <c r="E1518" s="1">
        <v>1</v>
      </c>
      <c r="F1518" s="1">
        <v>1169.26</v>
      </c>
      <c r="G1518" s="1">
        <v>0.1</v>
      </c>
      <c r="H1518" s="1" t="s">
        <v>115</v>
      </c>
      <c r="I1518" s="1" t="s">
        <v>14</v>
      </c>
      <c r="J1518" s="1" t="s">
        <v>82</v>
      </c>
    </row>
    <row r="1519" spans="1:10" x14ac:dyDescent="0.2">
      <c r="A1519" s="1" t="s">
        <v>2234</v>
      </c>
      <c r="B1519" s="3">
        <v>45315</v>
      </c>
      <c r="C1519" s="1" t="s">
        <v>11</v>
      </c>
      <c r="D1519" s="1" t="s">
        <v>61</v>
      </c>
      <c r="E1519" s="1">
        <v>9</v>
      </c>
      <c r="F1519" s="1">
        <v>455.77</v>
      </c>
      <c r="G1519" s="1">
        <v>0.2</v>
      </c>
      <c r="H1519" s="1" t="s">
        <v>121</v>
      </c>
      <c r="I1519" s="1" t="s">
        <v>14</v>
      </c>
      <c r="J1519" s="1" t="s">
        <v>93</v>
      </c>
    </row>
    <row r="1520" spans="1:10" x14ac:dyDescent="0.2">
      <c r="A1520" s="1" t="s">
        <v>2235</v>
      </c>
      <c r="B1520" s="3">
        <v>45422</v>
      </c>
      <c r="C1520" s="1" t="s">
        <v>57</v>
      </c>
      <c r="D1520" s="1" t="s">
        <v>192</v>
      </c>
      <c r="E1520" s="1">
        <v>9</v>
      </c>
      <c r="F1520" s="1">
        <v>1069.8599999999999</v>
      </c>
      <c r="G1520" s="1">
        <v>0</v>
      </c>
      <c r="H1520" s="1" t="s">
        <v>115</v>
      </c>
      <c r="I1520" s="1" t="s">
        <v>47</v>
      </c>
      <c r="J1520" s="1" t="s">
        <v>58</v>
      </c>
    </row>
    <row r="1521" spans="1:10" x14ac:dyDescent="0.2">
      <c r="A1521" s="1" t="s">
        <v>2236</v>
      </c>
      <c r="B1521" s="1" t="s">
        <v>2237</v>
      </c>
      <c r="C1521" s="1" t="s">
        <v>25</v>
      </c>
      <c r="D1521" s="1" t="s">
        <v>195</v>
      </c>
      <c r="E1521" s="1">
        <v>9</v>
      </c>
      <c r="F1521" s="1">
        <v>661.25</v>
      </c>
      <c r="G1521" s="1">
        <v>0</v>
      </c>
      <c r="H1521" s="1" t="s">
        <v>121</v>
      </c>
      <c r="I1521" s="1" t="s">
        <v>14</v>
      </c>
      <c r="J1521" s="1" t="s">
        <v>93</v>
      </c>
    </row>
    <row r="1522" spans="1:10" x14ac:dyDescent="0.2">
      <c r="A1522" s="1" t="s">
        <v>2238</v>
      </c>
      <c r="B1522" s="3">
        <v>45625</v>
      </c>
      <c r="C1522" s="1" t="s">
        <v>72</v>
      </c>
      <c r="D1522" s="1" t="s">
        <v>114</v>
      </c>
      <c r="E1522" s="1">
        <v>3</v>
      </c>
      <c r="F1522" s="1">
        <v>906.25</v>
      </c>
      <c r="G1522" s="1">
        <v>0.2</v>
      </c>
      <c r="H1522" s="1" t="s">
        <v>27</v>
      </c>
      <c r="I1522" s="1" t="s">
        <v>47</v>
      </c>
      <c r="J1522" s="1" t="s">
        <v>58</v>
      </c>
    </row>
    <row r="1523" spans="1:10" x14ac:dyDescent="0.2">
      <c r="A1523" s="1" t="s">
        <v>2239</v>
      </c>
      <c r="B1523" s="1" t="s">
        <v>2240</v>
      </c>
      <c r="C1523" s="1" t="s">
        <v>72</v>
      </c>
      <c r="D1523" s="1" t="s">
        <v>166</v>
      </c>
      <c r="E1523" s="1">
        <v>5</v>
      </c>
      <c r="F1523" s="1">
        <v>532.41999999999996</v>
      </c>
      <c r="G1523" s="1">
        <v>0</v>
      </c>
      <c r="H1523" s="1" t="s">
        <v>13</v>
      </c>
      <c r="I1523" s="1" t="s">
        <v>47</v>
      </c>
      <c r="J1523" s="1" t="s">
        <v>75</v>
      </c>
    </row>
    <row r="1524" spans="1:10" x14ac:dyDescent="0.2">
      <c r="A1524" s="1" t="s">
        <v>2241</v>
      </c>
      <c r="B1524" s="3">
        <v>45659</v>
      </c>
      <c r="C1524" s="1" t="s">
        <v>141</v>
      </c>
      <c r="D1524" s="1" t="s">
        <v>148</v>
      </c>
      <c r="E1524" s="1">
        <v>5</v>
      </c>
      <c r="F1524" s="1">
        <v>243.15</v>
      </c>
      <c r="G1524" s="1">
        <v>0</v>
      </c>
      <c r="H1524" s="1" t="s">
        <v>121</v>
      </c>
      <c r="I1524" s="1" t="s">
        <v>14</v>
      </c>
      <c r="J1524" s="1" t="s">
        <v>82</v>
      </c>
    </row>
    <row r="1525" spans="1:10" x14ac:dyDescent="0.2">
      <c r="A1525" s="1" t="s">
        <v>2242</v>
      </c>
      <c r="B1525" s="3">
        <v>45821</v>
      </c>
      <c r="C1525" s="1" t="s">
        <v>347</v>
      </c>
      <c r="D1525" s="1" t="s">
        <v>78</v>
      </c>
      <c r="E1525" s="1">
        <v>12</v>
      </c>
      <c r="F1525" s="1">
        <v>782.41</v>
      </c>
      <c r="G1525" s="1">
        <v>0</v>
      </c>
      <c r="H1525" s="1" t="s">
        <v>62</v>
      </c>
      <c r="I1525" s="1" t="s">
        <v>47</v>
      </c>
      <c r="J1525" s="1" t="s">
        <v>48</v>
      </c>
    </row>
    <row r="1526" spans="1:10" x14ac:dyDescent="0.2">
      <c r="A1526" s="1" t="s">
        <v>2243</v>
      </c>
      <c r="B1526" s="1" t="s">
        <v>486</v>
      </c>
      <c r="C1526" s="1" t="s">
        <v>490</v>
      </c>
      <c r="D1526" s="1" t="s">
        <v>30</v>
      </c>
      <c r="E1526" s="1">
        <v>7</v>
      </c>
      <c r="F1526" s="1">
        <v>798.12</v>
      </c>
      <c r="G1526" s="1">
        <v>0.2</v>
      </c>
      <c r="H1526" s="1" t="s">
        <v>27</v>
      </c>
      <c r="I1526" s="1" t="s">
        <v>47</v>
      </c>
      <c r="J1526" s="1" t="s">
        <v>58</v>
      </c>
    </row>
    <row r="1527" spans="1:10" x14ac:dyDescent="0.2">
      <c r="A1527" s="1" t="s">
        <v>2244</v>
      </c>
      <c r="B1527" s="1" t="s">
        <v>2245</v>
      </c>
      <c r="C1527" s="1" t="s">
        <v>589</v>
      </c>
      <c r="D1527" s="1" t="s">
        <v>199</v>
      </c>
      <c r="E1527" s="1">
        <v>9</v>
      </c>
      <c r="F1527" s="1">
        <v>528.79999999999995</v>
      </c>
      <c r="G1527" s="1">
        <v>0.15</v>
      </c>
      <c r="H1527" s="1" t="s">
        <v>13</v>
      </c>
      <c r="I1527" s="1" t="s">
        <v>21</v>
      </c>
      <c r="J1527" s="1" t="s">
        <v>97</v>
      </c>
    </row>
    <row r="1528" spans="1:10" x14ac:dyDescent="0.2">
      <c r="A1528" s="1" t="s">
        <v>2246</v>
      </c>
      <c r="B1528" s="3">
        <v>45473</v>
      </c>
      <c r="C1528" s="1" t="s">
        <v>126</v>
      </c>
      <c r="D1528" s="1" t="s">
        <v>114</v>
      </c>
      <c r="E1528" s="1">
        <v>9</v>
      </c>
      <c r="F1528" s="1">
        <v>906.25</v>
      </c>
      <c r="G1528" s="1">
        <v>0</v>
      </c>
      <c r="H1528" s="1" t="s">
        <v>20</v>
      </c>
      <c r="I1528" s="1" t="s">
        <v>31</v>
      </c>
      <c r="J1528" s="1" t="s">
        <v>43</v>
      </c>
    </row>
    <row r="1529" spans="1:10" x14ac:dyDescent="0.2">
      <c r="A1529" s="1" t="s">
        <v>2247</v>
      </c>
      <c r="B1529" s="1" t="s">
        <v>2248</v>
      </c>
      <c r="C1529" s="1" t="s">
        <v>141</v>
      </c>
      <c r="D1529" s="1" t="s">
        <v>85</v>
      </c>
      <c r="E1529" s="1">
        <v>8</v>
      </c>
      <c r="F1529" s="1">
        <v>979.52</v>
      </c>
      <c r="G1529" s="1">
        <v>0</v>
      </c>
      <c r="H1529" s="1" t="s">
        <v>27</v>
      </c>
      <c r="I1529" s="1" t="s">
        <v>14</v>
      </c>
      <c r="J1529" s="1" t="s">
        <v>15</v>
      </c>
    </row>
    <row r="1530" spans="1:10" x14ac:dyDescent="0.2">
      <c r="A1530" s="1" t="s">
        <v>2249</v>
      </c>
      <c r="B1530" s="1" t="s">
        <v>2250</v>
      </c>
      <c r="C1530" s="1" t="s">
        <v>141</v>
      </c>
      <c r="D1530" s="1" t="s">
        <v>61</v>
      </c>
      <c r="E1530" s="1">
        <v>1</v>
      </c>
      <c r="F1530" s="1">
        <v>455.77</v>
      </c>
      <c r="G1530" s="1">
        <v>0</v>
      </c>
      <c r="H1530" s="1" t="s">
        <v>121</v>
      </c>
      <c r="I1530" s="1" t="s">
        <v>14</v>
      </c>
      <c r="J1530" s="1" t="s">
        <v>93</v>
      </c>
    </row>
    <row r="1531" spans="1:10" x14ac:dyDescent="0.2">
      <c r="A1531" s="1" t="s">
        <v>2251</v>
      </c>
      <c r="B1531" s="3">
        <v>45366</v>
      </c>
      <c r="C1531" s="1" t="s">
        <v>412</v>
      </c>
      <c r="D1531" s="1" t="s">
        <v>158</v>
      </c>
      <c r="E1531" s="1">
        <v>4</v>
      </c>
      <c r="F1531" s="1">
        <v>1490.92</v>
      </c>
      <c r="G1531" s="1">
        <v>0.05</v>
      </c>
      <c r="H1531" s="1" t="s">
        <v>115</v>
      </c>
      <c r="I1531" s="1" t="s">
        <v>31</v>
      </c>
      <c r="J1531" s="1" t="s">
        <v>52</v>
      </c>
    </row>
    <row r="1532" spans="1:10" x14ac:dyDescent="0.2">
      <c r="A1532" s="1" t="s">
        <v>2252</v>
      </c>
      <c r="B1532" s="1" t="s">
        <v>385</v>
      </c>
      <c r="C1532" s="1" t="s">
        <v>321</v>
      </c>
      <c r="D1532" s="1" t="s">
        <v>158</v>
      </c>
      <c r="E1532" s="1">
        <v>1</v>
      </c>
      <c r="F1532" s="1">
        <v>1490.92</v>
      </c>
      <c r="G1532" s="1">
        <v>0.2</v>
      </c>
      <c r="H1532" s="1" t="s">
        <v>36</v>
      </c>
      <c r="I1532" s="1" t="s">
        <v>21</v>
      </c>
      <c r="J1532" s="1" t="s">
        <v>170</v>
      </c>
    </row>
    <row r="1533" spans="1:10" x14ac:dyDescent="0.2">
      <c r="A1533" s="1" t="s">
        <v>2253</v>
      </c>
      <c r="B1533" s="3">
        <v>45681</v>
      </c>
      <c r="C1533" s="1" t="s">
        <v>227</v>
      </c>
      <c r="D1533" s="1" t="s">
        <v>142</v>
      </c>
      <c r="E1533" s="1">
        <v>5</v>
      </c>
      <c r="F1533" s="1">
        <v>1118.93</v>
      </c>
      <c r="G1533" s="1">
        <v>0</v>
      </c>
      <c r="H1533" s="1" t="s">
        <v>13</v>
      </c>
      <c r="I1533" s="1" t="s">
        <v>31</v>
      </c>
      <c r="J1533" s="1" t="s">
        <v>52</v>
      </c>
    </row>
    <row r="1534" spans="1:10" x14ac:dyDescent="0.2">
      <c r="A1534" s="1" t="s">
        <v>2254</v>
      </c>
      <c r="B1534" s="3">
        <v>45695</v>
      </c>
      <c r="C1534" s="1" t="s">
        <v>259</v>
      </c>
      <c r="D1534" s="1" t="s">
        <v>537</v>
      </c>
      <c r="E1534" s="1">
        <v>5</v>
      </c>
      <c r="F1534" s="1">
        <v>940.73</v>
      </c>
      <c r="G1534" s="1">
        <v>0</v>
      </c>
      <c r="H1534" s="1" t="s">
        <v>62</v>
      </c>
      <c r="I1534" s="1" t="s">
        <v>47</v>
      </c>
      <c r="J1534" s="1" t="s">
        <v>58</v>
      </c>
    </row>
    <row r="1535" spans="1:10" x14ac:dyDescent="0.2">
      <c r="A1535" s="1" t="s">
        <v>2255</v>
      </c>
      <c r="B1535" s="3">
        <v>45319</v>
      </c>
      <c r="C1535" s="1" t="s">
        <v>57</v>
      </c>
      <c r="D1535" s="1" t="s">
        <v>78</v>
      </c>
      <c r="E1535" s="1">
        <v>4</v>
      </c>
      <c r="F1535" s="1">
        <v>782.41</v>
      </c>
      <c r="G1535" s="1">
        <v>0.1</v>
      </c>
      <c r="H1535" s="1" t="s">
        <v>115</v>
      </c>
      <c r="I1535" s="1" t="s">
        <v>47</v>
      </c>
      <c r="J1535" s="1" t="s">
        <v>75</v>
      </c>
    </row>
    <row r="1536" spans="1:10" x14ac:dyDescent="0.2">
      <c r="A1536" s="1" t="s">
        <v>2256</v>
      </c>
      <c r="B1536" s="3">
        <v>45429</v>
      </c>
      <c r="C1536" s="1" t="s">
        <v>490</v>
      </c>
      <c r="D1536" s="1" t="s">
        <v>61</v>
      </c>
      <c r="E1536" s="1">
        <v>1</v>
      </c>
      <c r="F1536" s="1">
        <v>455.77</v>
      </c>
      <c r="G1536" s="1">
        <v>0</v>
      </c>
      <c r="H1536" s="1" t="s">
        <v>27</v>
      </c>
      <c r="I1536" s="1" t="s">
        <v>47</v>
      </c>
      <c r="J1536" s="1" t="s">
        <v>48</v>
      </c>
    </row>
    <row r="1537" spans="1:10" x14ac:dyDescent="0.2">
      <c r="A1537" s="1" t="s">
        <v>2257</v>
      </c>
      <c r="B1537" s="1" t="s">
        <v>2258</v>
      </c>
      <c r="C1537" s="1" t="s">
        <v>138</v>
      </c>
      <c r="D1537" s="1" t="s">
        <v>365</v>
      </c>
      <c r="E1537" s="1">
        <v>2</v>
      </c>
      <c r="F1537" s="1">
        <v>1101.54</v>
      </c>
      <c r="G1537" s="1">
        <v>0</v>
      </c>
      <c r="H1537" s="1" t="s">
        <v>121</v>
      </c>
      <c r="I1537" s="1" t="s">
        <v>21</v>
      </c>
      <c r="J1537" s="1" t="s">
        <v>170</v>
      </c>
    </row>
    <row r="1538" spans="1:10" x14ac:dyDescent="0.2">
      <c r="A1538" s="1" t="s">
        <v>2259</v>
      </c>
      <c r="B1538" s="3">
        <v>45337</v>
      </c>
      <c r="C1538" s="1" t="s">
        <v>285</v>
      </c>
      <c r="D1538" s="1" t="s">
        <v>65</v>
      </c>
      <c r="E1538" s="1">
        <v>10</v>
      </c>
      <c r="F1538" s="1">
        <v>800.37</v>
      </c>
      <c r="G1538" s="1">
        <v>0</v>
      </c>
      <c r="H1538" s="1" t="s">
        <v>62</v>
      </c>
      <c r="I1538" s="1" t="s">
        <v>31</v>
      </c>
      <c r="J1538" s="1" t="s">
        <v>32</v>
      </c>
    </row>
    <row r="1539" spans="1:10" x14ac:dyDescent="0.2">
      <c r="A1539" s="1" t="s">
        <v>2260</v>
      </c>
      <c r="B1539" s="1" t="s">
        <v>2261</v>
      </c>
      <c r="C1539" s="1" t="s">
        <v>530</v>
      </c>
      <c r="D1539" s="1" t="s">
        <v>162</v>
      </c>
      <c r="E1539" s="1">
        <v>1</v>
      </c>
      <c r="F1539" s="1">
        <v>209.03</v>
      </c>
      <c r="G1539" s="1">
        <v>0.1</v>
      </c>
      <c r="H1539" s="1" t="s">
        <v>27</v>
      </c>
      <c r="I1539" s="1" t="s">
        <v>21</v>
      </c>
      <c r="J1539" s="1" t="s">
        <v>170</v>
      </c>
    </row>
    <row r="1540" spans="1:10" x14ac:dyDescent="0.2">
      <c r="A1540" s="1" t="s">
        <v>2262</v>
      </c>
      <c r="B1540" s="1" t="s">
        <v>2263</v>
      </c>
      <c r="C1540" s="1" t="s">
        <v>279</v>
      </c>
      <c r="D1540" s="1" t="s">
        <v>85</v>
      </c>
      <c r="E1540" s="1">
        <v>7</v>
      </c>
      <c r="F1540" s="1">
        <v>979.52</v>
      </c>
      <c r="G1540" s="1">
        <v>0</v>
      </c>
      <c r="H1540" s="1" t="s">
        <v>20</v>
      </c>
      <c r="I1540" s="1" t="s">
        <v>47</v>
      </c>
      <c r="J1540" s="1" t="s">
        <v>75</v>
      </c>
    </row>
    <row r="1541" spans="1:10" x14ac:dyDescent="0.2">
      <c r="A1541" s="1" t="s">
        <v>2264</v>
      </c>
      <c r="B1541" s="3">
        <v>45460</v>
      </c>
      <c r="C1541" s="1" t="s">
        <v>975</v>
      </c>
      <c r="D1541" s="1" t="s">
        <v>178</v>
      </c>
      <c r="E1541" s="1">
        <v>5</v>
      </c>
      <c r="F1541" s="1">
        <v>253.46</v>
      </c>
      <c r="G1541" s="1">
        <v>0</v>
      </c>
      <c r="H1541" s="1" t="s">
        <v>62</v>
      </c>
      <c r="I1541" s="1" t="s">
        <v>21</v>
      </c>
      <c r="J1541" s="1" t="s">
        <v>22</v>
      </c>
    </row>
    <row r="1542" spans="1:10" x14ac:dyDescent="0.2">
      <c r="A1542" s="1" t="s">
        <v>2265</v>
      </c>
      <c r="B1542" s="1" t="s">
        <v>80</v>
      </c>
      <c r="C1542" s="1" t="s">
        <v>220</v>
      </c>
      <c r="D1542" s="1" t="s">
        <v>136</v>
      </c>
      <c r="E1542" s="1">
        <v>9</v>
      </c>
      <c r="F1542" s="1">
        <v>1700.53</v>
      </c>
      <c r="G1542" s="1">
        <v>0</v>
      </c>
      <c r="H1542" s="1" t="s">
        <v>115</v>
      </c>
      <c r="I1542" s="1" t="s">
        <v>14</v>
      </c>
      <c r="J1542" s="1" t="s">
        <v>93</v>
      </c>
    </row>
    <row r="1543" spans="1:10" x14ac:dyDescent="0.2">
      <c r="A1543" s="1" t="s">
        <v>2266</v>
      </c>
      <c r="B1543" s="3">
        <v>45823</v>
      </c>
      <c r="C1543" s="1" t="s">
        <v>463</v>
      </c>
      <c r="D1543" s="1" t="s">
        <v>81</v>
      </c>
      <c r="E1543" s="1">
        <v>12</v>
      </c>
      <c r="F1543" s="1">
        <v>849.05</v>
      </c>
      <c r="G1543" s="1">
        <v>0.15</v>
      </c>
      <c r="H1543" s="1" t="s">
        <v>20</v>
      </c>
      <c r="I1543" s="1" t="s">
        <v>21</v>
      </c>
      <c r="J1543" s="1" t="s">
        <v>97</v>
      </c>
    </row>
    <row r="1544" spans="1:10" x14ac:dyDescent="0.2">
      <c r="A1544" s="1" t="s">
        <v>2267</v>
      </c>
      <c r="B1544" s="3">
        <v>45546</v>
      </c>
      <c r="C1544" s="1" t="s">
        <v>11</v>
      </c>
      <c r="D1544" s="1" t="s">
        <v>61</v>
      </c>
      <c r="E1544" s="1">
        <v>3</v>
      </c>
      <c r="F1544" s="1">
        <v>455.77</v>
      </c>
      <c r="G1544" s="1">
        <v>0.2</v>
      </c>
      <c r="H1544" s="1" t="s">
        <v>121</v>
      </c>
      <c r="I1544" s="1" t="s">
        <v>14</v>
      </c>
      <c r="J1544" s="1" t="s">
        <v>93</v>
      </c>
    </row>
    <row r="1545" spans="1:10" x14ac:dyDescent="0.2">
      <c r="A1545" s="1" t="s">
        <v>2268</v>
      </c>
      <c r="B1545" s="3">
        <v>45392</v>
      </c>
      <c r="C1545" s="1" t="s">
        <v>113</v>
      </c>
      <c r="D1545" s="1" t="s">
        <v>158</v>
      </c>
      <c r="E1545" s="1">
        <v>7</v>
      </c>
      <c r="F1545" s="1">
        <v>1490.92</v>
      </c>
      <c r="G1545" s="1">
        <v>0.15</v>
      </c>
      <c r="H1545" s="1" t="s">
        <v>121</v>
      </c>
      <c r="I1545" s="1" t="s">
        <v>14</v>
      </c>
      <c r="J1545" s="1" t="s">
        <v>93</v>
      </c>
    </row>
    <row r="1546" spans="1:10" x14ac:dyDescent="0.2">
      <c r="A1546" s="1" t="s">
        <v>2269</v>
      </c>
      <c r="B1546" s="3">
        <v>45346</v>
      </c>
      <c r="C1546" s="1" t="s">
        <v>458</v>
      </c>
      <c r="D1546" s="1" t="s">
        <v>73</v>
      </c>
      <c r="E1546" s="1">
        <v>12</v>
      </c>
      <c r="F1546" s="1">
        <v>954.16</v>
      </c>
      <c r="G1546" s="1">
        <v>0</v>
      </c>
      <c r="H1546" s="1" t="s">
        <v>13</v>
      </c>
      <c r="I1546" s="1" t="s">
        <v>31</v>
      </c>
      <c r="J1546" s="1" t="s">
        <v>52</v>
      </c>
    </row>
    <row r="1547" spans="1:10" x14ac:dyDescent="0.2">
      <c r="A1547" s="1" t="s">
        <v>2270</v>
      </c>
      <c r="B1547" s="1" t="s">
        <v>1719</v>
      </c>
      <c r="C1547" s="1" t="s">
        <v>246</v>
      </c>
      <c r="D1547" s="1" t="s">
        <v>537</v>
      </c>
      <c r="E1547" s="1">
        <v>9</v>
      </c>
      <c r="F1547" s="1">
        <v>940.73</v>
      </c>
      <c r="G1547" s="1">
        <v>0</v>
      </c>
      <c r="H1547" s="1" t="s">
        <v>20</v>
      </c>
      <c r="I1547" s="1" t="s">
        <v>47</v>
      </c>
      <c r="J1547" s="1" t="s">
        <v>75</v>
      </c>
    </row>
    <row r="1548" spans="1:10" x14ac:dyDescent="0.2">
      <c r="A1548" s="1" t="s">
        <v>2271</v>
      </c>
      <c r="B1548" s="3">
        <v>45743</v>
      </c>
      <c r="C1548" s="1" t="s">
        <v>18</v>
      </c>
      <c r="D1548" s="1" t="s">
        <v>158</v>
      </c>
      <c r="E1548" s="1">
        <v>12</v>
      </c>
      <c r="F1548" s="1">
        <v>1490.92</v>
      </c>
      <c r="G1548" s="1">
        <v>0.1</v>
      </c>
      <c r="H1548" s="1" t="s">
        <v>27</v>
      </c>
      <c r="I1548" s="1" t="s">
        <v>21</v>
      </c>
      <c r="J1548" s="1" t="s">
        <v>170</v>
      </c>
    </row>
    <row r="1549" spans="1:10" x14ac:dyDescent="0.2">
      <c r="A1549" s="1" t="s">
        <v>2272</v>
      </c>
      <c r="B1549" s="3">
        <v>45704</v>
      </c>
      <c r="C1549" s="1" t="s">
        <v>404</v>
      </c>
      <c r="D1549" s="1" t="s">
        <v>231</v>
      </c>
      <c r="E1549" s="1">
        <v>11</v>
      </c>
      <c r="F1549" s="1">
        <v>49.68</v>
      </c>
      <c r="G1549" s="1">
        <v>0.05</v>
      </c>
      <c r="H1549" s="1" t="s">
        <v>27</v>
      </c>
      <c r="I1549" s="1" t="s">
        <v>21</v>
      </c>
      <c r="J1549" s="1" t="s">
        <v>170</v>
      </c>
    </row>
    <row r="1550" spans="1:10" x14ac:dyDescent="0.2">
      <c r="A1550" s="1" t="s">
        <v>2273</v>
      </c>
      <c r="B1550" s="3">
        <v>45322</v>
      </c>
      <c r="C1550" s="1" t="s">
        <v>84</v>
      </c>
      <c r="D1550" s="1" t="s">
        <v>365</v>
      </c>
      <c r="E1550" s="1">
        <v>9</v>
      </c>
      <c r="F1550" s="1">
        <v>1101.54</v>
      </c>
      <c r="G1550" s="1">
        <v>0</v>
      </c>
      <c r="H1550" s="1" t="s">
        <v>62</v>
      </c>
      <c r="I1550" s="1" t="s">
        <v>31</v>
      </c>
      <c r="J1550" s="1" t="s">
        <v>32</v>
      </c>
    </row>
    <row r="1551" spans="1:10" x14ac:dyDescent="0.2">
      <c r="A1551" s="1" t="s">
        <v>2274</v>
      </c>
      <c r="B1551" s="3">
        <v>45309</v>
      </c>
      <c r="C1551" s="1" t="s">
        <v>177</v>
      </c>
      <c r="D1551" s="1" t="s">
        <v>85</v>
      </c>
      <c r="E1551" s="1">
        <v>10</v>
      </c>
      <c r="F1551" s="1">
        <v>979.52</v>
      </c>
      <c r="G1551" s="1">
        <v>0</v>
      </c>
      <c r="H1551" s="1" t="s">
        <v>36</v>
      </c>
      <c r="I1551" s="1" t="s">
        <v>14</v>
      </c>
      <c r="J1551" s="1" t="s">
        <v>82</v>
      </c>
    </row>
    <row r="1552" spans="1:10" x14ac:dyDescent="0.2">
      <c r="A1552" s="1" t="s">
        <v>2275</v>
      </c>
      <c r="B1552" s="1" t="s">
        <v>2276</v>
      </c>
      <c r="C1552" s="1" t="s">
        <v>323</v>
      </c>
      <c r="D1552" s="1" t="s">
        <v>365</v>
      </c>
      <c r="E1552" s="1">
        <v>10</v>
      </c>
      <c r="F1552" s="1">
        <v>1101.54</v>
      </c>
      <c r="G1552" s="1">
        <v>0</v>
      </c>
      <c r="H1552" s="1" t="s">
        <v>121</v>
      </c>
      <c r="I1552" s="1" t="s">
        <v>14</v>
      </c>
      <c r="J1552" s="1" t="s">
        <v>93</v>
      </c>
    </row>
    <row r="1553" spans="1:10" x14ac:dyDescent="0.2">
      <c r="A1553" s="1" t="s">
        <v>2277</v>
      </c>
      <c r="B1553" s="1" t="s">
        <v>2278</v>
      </c>
      <c r="C1553" s="1" t="s">
        <v>154</v>
      </c>
      <c r="D1553" s="1" t="s">
        <v>144</v>
      </c>
      <c r="E1553" s="1">
        <v>9</v>
      </c>
      <c r="F1553" s="1">
        <v>1029.82</v>
      </c>
      <c r="G1553" s="1">
        <v>0</v>
      </c>
      <c r="H1553" s="1" t="s">
        <v>115</v>
      </c>
      <c r="I1553" s="1" t="s">
        <v>31</v>
      </c>
      <c r="J1553" s="1" t="s">
        <v>52</v>
      </c>
    </row>
    <row r="1554" spans="1:10" x14ac:dyDescent="0.2">
      <c r="A1554" s="1" t="s">
        <v>2279</v>
      </c>
      <c r="B1554" s="1" t="s">
        <v>2280</v>
      </c>
      <c r="C1554" s="1" t="s">
        <v>2281</v>
      </c>
      <c r="D1554" s="1" t="s">
        <v>19</v>
      </c>
      <c r="E1554" s="1">
        <v>10</v>
      </c>
      <c r="F1554" s="1">
        <v>921.01</v>
      </c>
      <c r="G1554" s="1">
        <v>0</v>
      </c>
      <c r="H1554" s="1" t="s">
        <v>115</v>
      </c>
      <c r="I1554" s="1" t="s">
        <v>21</v>
      </c>
      <c r="J1554" s="1" t="s">
        <v>22</v>
      </c>
    </row>
    <row r="1555" spans="1:10" x14ac:dyDescent="0.2">
      <c r="A1555" s="1" t="s">
        <v>2282</v>
      </c>
      <c r="B1555" s="1" t="s">
        <v>1758</v>
      </c>
      <c r="C1555" s="1" t="s">
        <v>279</v>
      </c>
      <c r="D1555" s="1" t="s">
        <v>199</v>
      </c>
      <c r="E1555" s="1">
        <v>6</v>
      </c>
      <c r="F1555" s="1">
        <v>528.79999999999995</v>
      </c>
      <c r="G1555" s="1">
        <v>0.1</v>
      </c>
      <c r="H1555" s="1" t="s">
        <v>115</v>
      </c>
      <c r="I1555" s="1" t="s">
        <v>47</v>
      </c>
      <c r="J1555" s="1" t="s">
        <v>75</v>
      </c>
    </row>
    <row r="1556" spans="1:10" x14ac:dyDescent="0.2">
      <c r="A1556" s="1" t="s">
        <v>2283</v>
      </c>
      <c r="B1556" s="3">
        <v>45647</v>
      </c>
      <c r="C1556" s="1" t="s">
        <v>347</v>
      </c>
      <c r="D1556" s="1" t="s">
        <v>61</v>
      </c>
      <c r="E1556" s="1">
        <v>8</v>
      </c>
      <c r="F1556" s="1">
        <v>455.77</v>
      </c>
      <c r="G1556" s="1">
        <v>0.15</v>
      </c>
      <c r="H1556" s="1" t="s">
        <v>36</v>
      </c>
      <c r="I1556" s="1" t="s">
        <v>47</v>
      </c>
      <c r="J1556" s="1" t="s">
        <v>48</v>
      </c>
    </row>
    <row r="1557" spans="1:10" x14ac:dyDescent="0.2">
      <c r="A1557" s="1" t="s">
        <v>2284</v>
      </c>
      <c r="B1557" s="3">
        <v>45814</v>
      </c>
      <c r="C1557" s="1" t="s">
        <v>252</v>
      </c>
      <c r="D1557" s="1" t="s">
        <v>127</v>
      </c>
      <c r="E1557" s="1">
        <v>9</v>
      </c>
      <c r="F1557" s="1">
        <v>418.2</v>
      </c>
      <c r="G1557" s="1">
        <v>0</v>
      </c>
      <c r="H1557" s="1" t="s">
        <v>27</v>
      </c>
      <c r="I1557" s="1" t="s">
        <v>14</v>
      </c>
      <c r="J1557" s="1" t="s">
        <v>93</v>
      </c>
    </row>
    <row r="1558" spans="1:10" x14ac:dyDescent="0.2">
      <c r="A1558" s="1" t="s">
        <v>2285</v>
      </c>
      <c r="B1558" s="3">
        <v>45737</v>
      </c>
      <c r="C1558" s="1" t="s">
        <v>310</v>
      </c>
      <c r="D1558" s="1" t="s">
        <v>199</v>
      </c>
      <c r="E1558" s="1">
        <v>8</v>
      </c>
      <c r="F1558" s="1">
        <v>528.79999999999995</v>
      </c>
      <c r="G1558" s="1">
        <v>0.15</v>
      </c>
      <c r="H1558" s="1" t="s">
        <v>20</v>
      </c>
      <c r="I1558" s="1" t="s">
        <v>14</v>
      </c>
      <c r="J1558" s="1" t="s">
        <v>82</v>
      </c>
    </row>
    <row r="1559" spans="1:10" x14ac:dyDescent="0.2">
      <c r="A1559" s="1" t="s">
        <v>2286</v>
      </c>
      <c r="B1559" s="3">
        <v>45476</v>
      </c>
      <c r="C1559" s="1" t="s">
        <v>783</v>
      </c>
      <c r="D1559" s="1" t="s">
        <v>158</v>
      </c>
      <c r="E1559" s="1">
        <v>4</v>
      </c>
      <c r="F1559" s="1">
        <v>1490.92</v>
      </c>
      <c r="G1559" s="1">
        <v>0.05</v>
      </c>
      <c r="H1559" s="1" t="s">
        <v>121</v>
      </c>
      <c r="I1559" s="1" t="s">
        <v>21</v>
      </c>
      <c r="J1559" s="1" t="s">
        <v>170</v>
      </c>
    </row>
    <row r="1560" spans="1:10" x14ac:dyDescent="0.2">
      <c r="A1560" s="1" t="s">
        <v>2287</v>
      </c>
      <c r="B1560" s="3">
        <v>45325</v>
      </c>
      <c r="C1560" s="1" t="s">
        <v>147</v>
      </c>
      <c r="D1560" s="1" t="s">
        <v>78</v>
      </c>
      <c r="E1560" s="1">
        <v>8</v>
      </c>
      <c r="F1560" s="1">
        <v>782.41</v>
      </c>
      <c r="G1560" s="1">
        <v>0.1</v>
      </c>
      <c r="H1560" s="1" t="s">
        <v>20</v>
      </c>
      <c r="I1560" s="1" t="s">
        <v>31</v>
      </c>
      <c r="J1560" s="1" t="s">
        <v>43</v>
      </c>
    </row>
    <row r="1561" spans="1:10" x14ac:dyDescent="0.2">
      <c r="A1561" s="1" t="s">
        <v>2288</v>
      </c>
      <c r="B1561" s="3">
        <v>45383</v>
      </c>
      <c r="C1561" s="1" t="s">
        <v>338</v>
      </c>
      <c r="D1561" s="1" t="s">
        <v>104</v>
      </c>
      <c r="E1561" s="1">
        <v>6</v>
      </c>
      <c r="F1561" s="1">
        <v>1363.68</v>
      </c>
      <c r="G1561" s="1">
        <v>0.05</v>
      </c>
      <c r="H1561" s="1" t="s">
        <v>36</v>
      </c>
      <c r="I1561" s="1" t="s">
        <v>289</v>
      </c>
      <c r="J1561" s="1" t="s">
        <v>97</v>
      </c>
    </row>
    <row r="1562" spans="1:10" x14ac:dyDescent="0.2">
      <c r="A1562" s="1" t="s">
        <v>2289</v>
      </c>
      <c r="B1562" s="1" t="s">
        <v>473</v>
      </c>
      <c r="C1562" s="1" t="s">
        <v>64</v>
      </c>
      <c r="D1562" s="1" t="s">
        <v>231</v>
      </c>
      <c r="E1562" s="1">
        <v>9</v>
      </c>
      <c r="F1562" s="1">
        <v>49.68</v>
      </c>
      <c r="G1562" s="1">
        <v>0.1</v>
      </c>
      <c r="H1562" s="1" t="s">
        <v>36</v>
      </c>
      <c r="I1562" s="1" t="s">
        <v>31</v>
      </c>
      <c r="J1562" s="1" t="s">
        <v>52</v>
      </c>
    </row>
    <row r="1563" spans="1:10" x14ac:dyDescent="0.2">
      <c r="A1563" s="1" t="s">
        <v>2290</v>
      </c>
      <c r="B1563" s="1" t="s">
        <v>2291</v>
      </c>
      <c r="C1563" s="1" t="s">
        <v>589</v>
      </c>
      <c r="D1563" s="1" t="s">
        <v>35</v>
      </c>
      <c r="E1563" s="1">
        <v>3</v>
      </c>
      <c r="F1563" s="1">
        <v>709.62</v>
      </c>
      <c r="G1563" s="1">
        <v>0.15</v>
      </c>
      <c r="H1563" s="1" t="s">
        <v>62</v>
      </c>
      <c r="I1563" s="1" t="s">
        <v>483</v>
      </c>
      <c r="J1563" s="1" t="s">
        <v>97</v>
      </c>
    </row>
    <row r="1564" spans="1:10" x14ac:dyDescent="0.2">
      <c r="A1564" s="1" t="s">
        <v>2292</v>
      </c>
      <c r="B1564" s="1" t="s">
        <v>748</v>
      </c>
      <c r="C1564" s="1" t="s">
        <v>187</v>
      </c>
      <c r="D1564" s="1" t="s">
        <v>148</v>
      </c>
      <c r="E1564" s="1">
        <v>2</v>
      </c>
      <c r="F1564" s="1">
        <v>243.15</v>
      </c>
      <c r="G1564" s="1">
        <v>0.1</v>
      </c>
      <c r="H1564" s="1" t="s">
        <v>121</v>
      </c>
      <c r="I1564" s="1" t="s">
        <v>14</v>
      </c>
      <c r="J1564" s="1" t="s">
        <v>15</v>
      </c>
    </row>
    <row r="1565" spans="1:10" x14ac:dyDescent="0.2">
      <c r="A1565" s="1" t="s">
        <v>2293</v>
      </c>
      <c r="B1565" s="3">
        <v>45413</v>
      </c>
      <c r="C1565" s="1" t="s">
        <v>546</v>
      </c>
      <c r="D1565" s="1" t="s">
        <v>30</v>
      </c>
      <c r="E1565" s="1">
        <v>5</v>
      </c>
      <c r="F1565" s="1">
        <v>798.12</v>
      </c>
      <c r="G1565" s="1">
        <v>0</v>
      </c>
      <c r="H1565" s="1" t="s">
        <v>121</v>
      </c>
      <c r="I1565" s="1" t="s">
        <v>21</v>
      </c>
      <c r="J1565" s="1" t="s">
        <v>22</v>
      </c>
    </row>
    <row r="1566" spans="1:10" x14ac:dyDescent="0.2">
      <c r="A1566" s="1" t="s">
        <v>2294</v>
      </c>
      <c r="B1566" s="3">
        <v>45717</v>
      </c>
      <c r="C1566" s="1" t="s">
        <v>64</v>
      </c>
      <c r="D1566" s="1" t="s">
        <v>269</v>
      </c>
      <c r="E1566" s="1">
        <v>2</v>
      </c>
      <c r="F1566" s="1">
        <v>865.02</v>
      </c>
      <c r="G1566" s="1">
        <v>0.05</v>
      </c>
      <c r="H1566" s="1" t="s">
        <v>115</v>
      </c>
      <c r="I1566" s="1" t="s">
        <v>31</v>
      </c>
      <c r="J1566" s="1" t="s">
        <v>32</v>
      </c>
    </row>
    <row r="1567" spans="1:10" x14ac:dyDescent="0.2">
      <c r="A1567" s="1" t="s">
        <v>2295</v>
      </c>
      <c r="B1567" s="1" t="s">
        <v>1946</v>
      </c>
      <c r="C1567" s="1" t="s">
        <v>434</v>
      </c>
      <c r="D1567" s="1" t="s">
        <v>174</v>
      </c>
      <c r="E1567" s="1">
        <v>2</v>
      </c>
      <c r="F1567" s="1">
        <v>143.57</v>
      </c>
      <c r="G1567" s="1">
        <v>0.1</v>
      </c>
      <c r="H1567" s="1" t="s">
        <v>62</v>
      </c>
      <c r="I1567" s="1" t="s">
        <v>31</v>
      </c>
      <c r="J1567" s="1" t="s">
        <v>43</v>
      </c>
    </row>
    <row r="1568" spans="1:10" x14ac:dyDescent="0.2">
      <c r="A1568" s="1" t="s">
        <v>2296</v>
      </c>
      <c r="B1568" s="3">
        <v>45665</v>
      </c>
      <c r="C1568" s="1" t="s">
        <v>381</v>
      </c>
      <c r="D1568" s="1" t="s">
        <v>118</v>
      </c>
      <c r="E1568" s="1">
        <v>1</v>
      </c>
      <c r="F1568" s="1">
        <v>347.15</v>
      </c>
      <c r="G1568" s="1">
        <v>0.15</v>
      </c>
      <c r="H1568" s="1" t="s">
        <v>121</v>
      </c>
      <c r="I1568" s="1" t="s">
        <v>31</v>
      </c>
      <c r="J1568" s="1" t="s">
        <v>32</v>
      </c>
    </row>
    <row r="1569" spans="1:10" x14ac:dyDescent="0.2">
      <c r="A1569" s="1" t="s">
        <v>2297</v>
      </c>
      <c r="B1569" s="3">
        <v>45777</v>
      </c>
      <c r="C1569" s="1" t="s">
        <v>723</v>
      </c>
      <c r="D1569" s="1" t="s">
        <v>181</v>
      </c>
      <c r="E1569" s="1">
        <v>3</v>
      </c>
      <c r="F1569" s="1">
        <v>117.32</v>
      </c>
      <c r="G1569" s="1">
        <v>0</v>
      </c>
      <c r="H1569" s="1" t="s">
        <v>62</v>
      </c>
      <c r="I1569" s="1" t="s">
        <v>483</v>
      </c>
      <c r="J1569" s="1" t="s">
        <v>97</v>
      </c>
    </row>
    <row r="1570" spans="1:10" x14ac:dyDescent="0.2">
      <c r="A1570" s="1" t="s">
        <v>2298</v>
      </c>
      <c r="B1570" s="3">
        <v>45790</v>
      </c>
      <c r="C1570" s="1" t="s">
        <v>84</v>
      </c>
      <c r="D1570" s="1" t="s">
        <v>329</v>
      </c>
      <c r="E1570" s="1">
        <v>6</v>
      </c>
      <c r="F1570" s="1">
        <v>1334.92</v>
      </c>
      <c r="G1570" s="1">
        <v>0</v>
      </c>
      <c r="H1570" s="1" t="s">
        <v>36</v>
      </c>
      <c r="I1570" s="1" t="s">
        <v>31</v>
      </c>
      <c r="J1570" s="1" t="s">
        <v>32</v>
      </c>
    </row>
    <row r="1571" spans="1:10" x14ac:dyDescent="0.2">
      <c r="A1571" s="1" t="s">
        <v>2299</v>
      </c>
      <c r="B1571" s="1" t="s">
        <v>2300</v>
      </c>
      <c r="C1571" s="1" t="s">
        <v>351</v>
      </c>
      <c r="D1571" s="1" t="s">
        <v>142</v>
      </c>
      <c r="E1571" s="1">
        <v>10</v>
      </c>
      <c r="F1571" s="1">
        <v>1118.93</v>
      </c>
      <c r="G1571" s="1">
        <v>0</v>
      </c>
      <c r="H1571" s="1" t="s">
        <v>36</v>
      </c>
      <c r="I1571" s="1" t="s">
        <v>14</v>
      </c>
      <c r="J1571" s="1" t="s">
        <v>82</v>
      </c>
    </row>
    <row r="1572" spans="1:10" x14ac:dyDescent="0.2">
      <c r="A1572" s="1" t="s">
        <v>2301</v>
      </c>
      <c r="B1572" s="3">
        <v>45599</v>
      </c>
      <c r="C1572" s="1" t="s">
        <v>994</v>
      </c>
      <c r="D1572" s="1" t="s">
        <v>104</v>
      </c>
      <c r="E1572" s="1">
        <v>7</v>
      </c>
      <c r="F1572" s="1">
        <v>1363.68</v>
      </c>
      <c r="G1572" s="1">
        <v>0.15</v>
      </c>
      <c r="H1572" s="1" t="s">
        <v>115</v>
      </c>
      <c r="I1572" s="1" t="s">
        <v>14</v>
      </c>
      <c r="J1572" s="1" t="s">
        <v>82</v>
      </c>
    </row>
    <row r="1573" spans="1:10" x14ac:dyDescent="0.2">
      <c r="A1573" s="1" t="s">
        <v>420</v>
      </c>
      <c r="B1573" s="1" t="s">
        <v>421</v>
      </c>
      <c r="C1573" s="1" t="s">
        <v>95</v>
      </c>
      <c r="D1573" s="1" t="s">
        <v>148</v>
      </c>
      <c r="E1573" s="1">
        <v>1</v>
      </c>
      <c r="F1573" s="1">
        <v>243.15</v>
      </c>
      <c r="G1573" s="1">
        <v>0.05</v>
      </c>
      <c r="H1573" s="1" t="s">
        <v>121</v>
      </c>
      <c r="I1573" s="1" t="s">
        <v>21</v>
      </c>
      <c r="J1573" s="1" t="s">
        <v>97</v>
      </c>
    </row>
    <row r="1574" spans="1:10" x14ac:dyDescent="0.2">
      <c r="A1574" s="1" t="s">
        <v>2302</v>
      </c>
      <c r="B1574" s="1" t="s">
        <v>2303</v>
      </c>
      <c r="C1574" s="1" t="s">
        <v>40</v>
      </c>
      <c r="D1574" s="1" t="s">
        <v>144</v>
      </c>
      <c r="E1574" s="1">
        <v>3</v>
      </c>
      <c r="F1574" s="1">
        <v>1029.82</v>
      </c>
      <c r="G1574" s="1">
        <v>0</v>
      </c>
      <c r="H1574" s="1" t="s">
        <v>20</v>
      </c>
      <c r="I1574" s="1" t="s">
        <v>31</v>
      </c>
      <c r="J1574" s="1" t="s">
        <v>32</v>
      </c>
    </row>
    <row r="1575" spans="1:10" x14ac:dyDescent="0.2">
      <c r="A1575" s="1" t="s">
        <v>2304</v>
      </c>
      <c r="B1575" s="1" t="s">
        <v>1263</v>
      </c>
      <c r="C1575" s="1" t="s">
        <v>589</v>
      </c>
      <c r="D1575" s="1" t="s">
        <v>195</v>
      </c>
      <c r="E1575" s="1">
        <v>5</v>
      </c>
      <c r="F1575" s="1">
        <v>661.25</v>
      </c>
      <c r="G1575" s="1">
        <v>0.2</v>
      </c>
      <c r="H1575" s="1" t="s">
        <v>62</v>
      </c>
      <c r="I1575" s="1" t="s">
        <v>21</v>
      </c>
      <c r="J1575" s="1" t="s">
        <v>170</v>
      </c>
    </row>
    <row r="1576" spans="1:10" x14ac:dyDescent="0.2">
      <c r="A1576" s="1" t="s">
        <v>2305</v>
      </c>
      <c r="B1576" s="3">
        <v>45308</v>
      </c>
      <c r="C1576" s="1" t="s">
        <v>120</v>
      </c>
      <c r="D1576" s="1" t="s">
        <v>365</v>
      </c>
      <c r="E1576" s="1">
        <v>11</v>
      </c>
      <c r="F1576" s="1">
        <v>1101.54</v>
      </c>
      <c r="G1576" s="1">
        <v>0.1</v>
      </c>
      <c r="H1576" s="1" t="s">
        <v>20</v>
      </c>
      <c r="I1576" s="1" t="s">
        <v>31</v>
      </c>
      <c r="J1576" s="1" t="s">
        <v>52</v>
      </c>
    </row>
    <row r="1577" spans="1:10" x14ac:dyDescent="0.2">
      <c r="A1577" s="1" t="s">
        <v>2306</v>
      </c>
      <c r="B1577" s="1" t="s">
        <v>2307</v>
      </c>
      <c r="C1577" s="1" t="s">
        <v>306</v>
      </c>
      <c r="D1577" s="1" t="s">
        <v>65</v>
      </c>
      <c r="E1577" s="1">
        <v>9</v>
      </c>
      <c r="F1577" s="1">
        <v>800.37</v>
      </c>
      <c r="G1577" s="1">
        <v>0</v>
      </c>
      <c r="H1577" s="1" t="s">
        <v>121</v>
      </c>
      <c r="I1577" s="1" t="s">
        <v>14</v>
      </c>
      <c r="J1577" s="1" t="s">
        <v>82</v>
      </c>
    </row>
    <row r="1578" spans="1:10" x14ac:dyDescent="0.2">
      <c r="A1578" s="1" t="s">
        <v>2308</v>
      </c>
      <c r="B1578" s="1" t="s">
        <v>865</v>
      </c>
      <c r="C1578" s="1" t="s">
        <v>135</v>
      </c>
      <c r="D1578" s="1" t="s">
        <v>104</v>
      </c>
      <c r="E1578" s="1">
        <v>11</v>
      </c>
      <c r="F1578" s="1">
        <v>1363.68</v>
      </c>
      <c r="G1578" s="1">
        <v>0</v>
      </c>
      <c r="H1578" s="1" t="s">
        <v>27</v>
      </c>
      <c r="I1578" s="1" t="s">
        <v>47</v>
      </c>
      <c r="J1578" s="1" t="s">
        <v>58</v>
      </c>
    </row>
    <row r="1579" spans="1:10" x14ac:dyDescent="0.2">
      <c r="A1579" s="1" t="s">
        <v>2309</v>
      </c>
      <c r="B1579" s="1" t="s">
        <v>1492</v>
      </c>
      <c r="C1579" s="1" t="s">
        <v>351</v>
      </c>
      <c r="D1579" s="1" t="s">
        <v>92</v>
      </c>
      <c r="E1579" s="1">
        <v>6</v>
      </c>
      <c r="F1579" s="1">
        <v>769.69</v>
      </c>
      <c r="G1579" s="1">
        <v>0</v>
      </c>
      <c r="H1579" s="1" t="s">
        <v>121</v>
      </c>
      <c r="I1579" s="1" t="s">
        <v>14</v>
      </c>
      <c r="J1579" s="1" t="s">
        <v>93</v>
      </c>
    </row>
    <row r="1580" spans="1:10" x14ac:dyDescent="0.2">
      <c r="A1580" s="1" t="s">
        <v>2310</v>
      </c>
      <c r="B1580" s="1" t="s">
        <v>2311</v>
      </c>
      <c r="C1580" s="1" t="s">
        <v>169</v>
      </c>
      <c r="D1580" s="1" t="s">
        <v>26</v>
      </c>
      <c r="E1580" s="1">
        <v>6</v>
      </c>
      <c r="F1580" s="1">
        <v>725.92</v>
      </c>
      <c r="G1580" s="1">
        <v>0</v>
      </c>
      <c r="H1580" s="1" t="s">
        <v>13</v>
      </c>
      <c r="I1580" s="1" t="s">
        <v>21</v>
      </c>
      <c r="J1580" s="1" t="s">
        <v>170</v>
      </c>
    </row>
    <row r="1581" spans="1:10" x14ac:dyDescent="0.2">
      <c r="A1581" s="1" t="s">
        <v>2312</v>
      </c>
      <c r="B1581" s="1" t="s">
        <v>2313</v>
      </c>
      <c r="C1581" s="1" t="s">
        <v>416</v>
      </c>
      <c r="D1581" s="1" t="s">
        <v>73</v>
      </c>
      <c r="E1581" s="1">
        <v>4</v>
      </c>
      <c r="F1581" s="1">
        <v>954.16</v>
      </c>
      <c r="G1581" s="1">
        <v>0.1</v>
      </c>
      <c r="H1581" s="1" t="s">
        <v>13</v>
      </c>
      <c r="I1581" s="1" t="s">
        <v>47</v>
      </c>
      <c r="J1581" s="1" t="s">
        <v>58</v>
      </c>
    </row>
    <row r="1582" spans="1:10" x14ac:dyDescent="0.2">
      <c r="A1582" s="1" t="s">
        <v>2314</v>
      </c>
      <c r="B1582" s="1" t="s">
        <v>2315</v>
      </c>
      <c r="C1582" s="1" t="s">
        <v>428</v>
      </c>
      <c r="D1582" s="1" t="s">
        <v>96</v>
      </c>
      <c r="E1582" s="1">
        <v>7</v>
      </c>
      <c r="F1582" s="1">
        <v>425.58</v>
      </c>
      <c r="G1582" s="1">
        <v>0.05</v>
      </c>
      <c r="H1582" s="1" t="s">
        <v>121</v>
      </c>
      <c r="I1582" s="1" t="s">
        <v>14</v>
      </c>
      <c r="J1582" s="1" t="s">
        <v>15</v>
      </c>
    </row>
    <row r="1583" spans="1:10" x14ac:dyDescent="0.2">
      <c r="A1583" s="1" t="s">
        <v>2316</v>
      </c>
      <c r="B1583" s="3">
        <v>45300</v>
      </c>
      <c r="C1583" s="1" t="s">
        <v>347</v>
      </c>
      <c r="D1583" s="1" t="s">
        <v>85</v>
      </c>
      <c r="E1583" s="1">
        <v>6</v>
      </c>
      <c r="F1583" s="1">
        <v>979.52</v>
      </c>
      <c r="G1583" s="1">
        <v>0.2</v>
      </c>
      <c r="H1583" s="1" t="s">
        <v>115</v>
      </c>
      <c r="I1583" s="1" t="s">
        <v>47</v>
      </c>
      <c r="J1583" s="1" t="s">
        <v>58</v>
      </c>
    </row>
    <row r="1584" spans="1:10" x14ac:dyDescent="0.2">
      <c r="A1584" s="1" t="s">
        <v>2317</v>
      </c>
      <c r="B1584" s="1" t="s">
        <v>2318</v>
      </c>
      <c r="C1584" s="1" t="s">
        <v>342</v>
      </c>
      <c r="D1584" s="1" t="s">
        <v>136</v>
      </c>
      <c r="E1584" s="1">
        <v>8</v>
      </c>
      <c r="F1584" s="1">
        <v>1700.53</v>
      </c>
      <c r="G1584" s="1">
        <v>0.05</v>
      </c>
      <c r="H1584" s="1" t="s">
        <v>13</v>
      </c>
      <c r="I1584" s="1" t="s">
        <v>21</v>
      </c>
      <c r="J1584" s="1" t="s">
        <v>97</v>
      </c>
    </row>
    <row r="1585" spans="1:10" x14ac:dyDescent="0.2">
      <c r="A1585" s="1" t="s">
        <v>2319</v>
      </c>
      <c r="B1585" s="1" t="s">
        <v>2320</v>
      </c>
      <c r="C1585" s="1" t="s">
        <v>404</v>
      </c>
      <c r="D1585" s="1" t="s">
        <v>12</v>
      </c>
      <c r="E1585" s="1">
        <v>11</v>
      </c>
      <c r="F1585" s="1">
        <v>210.2</v>
      </c>
      <c r="G1585" s="1">
        <v>0.1</v>
      </c>
      <c r="H1585" s="1" t="s">
        <v>13</v>
      </c>
      <c r="I1585" s="1" t="s">
        <v>21</v>
      </c>
      <c r="J1585" s="1" t="s">
        <v>170</v>
      </c>
    </row>
    <row r="1586" spans="1:10" x14ac:dyDescent="0.2">
      <c r="A1586" s="1" t="s">
        <v>2321</v>
      </c>
      <c r="B1586" s="1" t="s">
        <v>415</v>
      </c>
      <c r="C1586" s="1" t="s">
        <v>113</v>
      </c>
      <c r="D1586" s="1" t="s">
        <v>108</v>
      </c>
      <c r="E1586" s="1">
        <v>12</v>
      </c>
      <c r="F1586" s="1">
        <v>1348.08</v>
      </c>
      <c r="G1586" s="1">
        <v>0.1</v>
      </c>
      <c r="H1586" s="1" t="s">
        <v>115</v>
      </c>
      <c r="I1586" s="1" t="s">
        <v>14</v>
      </c>
      <c r="J1586" s="1" t="s">
        <v>15</v>
      </c>
    </row>
    <row r="1587" spans="1:10" x14ac:dyDescent="0.2">
      <c r="A1587" s="1" t="s">
        <v>2322</v>
      </c>
      <c r="B1587" s="1" t="s">
        <v>981</v>
      </c>
      <c r="C1587" s="1" t="s">
        <v>351</v>
      </c>
      <c r="D1587" s="1" t="s">
        <v>174</v>
      </c>
      <c r="E1587" s="1">
        <v>11</v>
      </c>
      <c r="F1587" s="1">
        <v>143.57</v>
      </c>
      <c r="G1587" s="1">
        <v>0.2</v>
      </c>
      <c r="H1587" s="1" t="s">
        <v>115</v>
      </c>
      <c r="I1587" s="1" t="s">
        <v>14</v>
      </c>
      <c r="J1587" s="1" t="s">
        <v>15</v>
      </c>
    </row>
    <row r="1588" spans="1:10" x14ac:dyDescent="0.2">
      <c r="A1588" s="1" t="s">
        <v>2014</v>
      </c>
      <c r="B1588" s="3">
        <v>45593</v>
      </c>
      <c r="C1588" s="1" t="s">
        <v>184</v>
      </c>
      <c r="D1588" s="1" t="s">
        <v>144</v>
      </c>
      <c r="E1588" s="1">
        <v>9</v>
      </c>
      <c r="F1588" s="1">
        <v>1029.82</v>
      </c>
      <c r="G1588" s="1">
        <v>0.15</v>
      </c>
      <c r="H1588" s="1" t="s">
        <v>62</v>
      </c>
      <c r="I1588" s="1" t="s">
        <v>47</v>
      </c>
      <c r="J1588" s="1" t="s">
        <v>48</v>
      </c>
    </row>
    <row r="1589" spans="1:10" x14ac:dyDescent="0.2">
      <c r="A1589" s="1" t="s">
        <v>2323</v>
      </c>
      <c r="B1589" s="3">
        <v>45371</v>
      </c>
      <c r="C1589" s="1" t="s">
        <v>45</v>
      </c>
      <c r="D1589" s="1" t="s">
        <v>51</v>
      </c>
      <c r="E1589" s="1">
        <v>9</v>
      </c>
      <c r="F1589" s="1">
        <v>1019.72</v>
      </c>
      <c r="G1589" s="1">
        <v>0.05</v>
      </c>
      <c r="H1589" s="1" t="s">
        <v>115</v>
      </c>
      <c r="I1589" s="1" t="s">
        <v>47</v>
      </c>
      <c r="J1589" s="1" t="s">
        <v>48</v>
      </c>
    </row>
    <row r="1590" spans="1:10" x14ac:dyDescent="0.2">
      <c r="A1590" s="1" t="s">
        <v>2324</v>
      </c>
      <c r="B1590" s="1" t="s">
        <v>437</v>
      </c>
      <c r="C1590" s="1" t="s">
        <v>138</v>
      </c>
      <c r="D1590" s="1" t="s">
        <v>178</v>
      </c>
      <c r="E1590" s="1">
        <v>8</v>
      </c>
      <c r="F1590" s="1">
        <v>253.46</v>
      </c>
      <c r="G1590" s="1">
        <v>0.05</v>
      </c>
      <c r="H1590" s="1" t="s">
        <v>36</v>
      </c>
      <c r="I1590" s="1" t="s">
        <v>21</v>
      </c>
      <c r="J1590" s="1" t="s">
        <v>170</v>
      </c>
    </row>
    <row r="1591" spans="1:10" x14ac:dyDescent="0.2">
      <c r="A1591" s="1" t="s">
        <v>2325</v>
      </c>
      <c r="B1591" s="1" t="s">
        <v>906</v>
      </c>
      <c r="C1591" s="1" t="s">
        <v>154</v>
      </c>
      <c r="D1591" s="1" t="s">
        <v>61</v>
      </c>
      <c r="E1591" s="1">
        <v>1</v>
      </c>
      <c r="F1591" s="1">
        <v>455.77</v>
      </c>
      <c r="G1591" s="1">
        <v>0.15</v>
      </c>
      <c r="H1591" s="1" t="s">
        <v>62</v>
      </c>
      <c r="I1591" s="1" t="s">
        <v>31</v>
      </c>
      <c r="J1591" s="1" t="s">
        <v>43</v>
      </c>
    </row>
    <row r="1592" spans="1:10" x14ac:dyDescent="0.2">
      <c r="A1592" s="1" t="s">
        <v>2326</v>
      </c>
      <c r="B1592" s="1" t="s">
        <v>2327</v>
      </c>
      <c r="C1592" s="1" t="s">
        <v>177</v>
      </c>
      <c r="D1592" s="1" t="s">
        <v>297</v>
      </c>
      <c r="E1592" s="1"/>
      <c r="F1592" s="1">
        <v>112.32</v>
      </c>
      <c r="G1592" s="1">
        <v>0.1</v>
      </c>
      <c r="H1592" s="1" t="s">
        <v>20</v>
      </c>
      <c r="I1592" s="1" t="s">
        <v>14</v>
      </c>
      <c r="J1592" s="1" t="s">
        <v>93</v>
      </c>
    </row>
    <row r="1593" spans="1:10" x14ac:dyDescent="0.2">
      <c r="A1593" s="1" t="s">
        <v>2328</v>
      </c>
      <c r="B1593" s="3">
        <v>45377</v>
      </c>
      <c r="C1593" s="1" t="s">
        <v>72</v>
      </c>
      <c r="D1593" s="1" t="s">
        <v>178</v>
      </c>
      <c r="E1593" s="1">
        <v>7</v>
      </c>
      <c r="F1593" s="1">
        <v>253.46</v>
      </c>
      <c r="G1593" s="1">
        <v>0.15</v>
      </c>
      <c r="H1593" s="1" t="s">
        <v>20</v>
      </c>
      <c r="I1593" s="1" t="s">
        <v>47</v>
      </c>
      <c r="J1593" s="1" t="s">
        <v>58</v>
      </c>
    </row>
    <row r="1594" spans="1:10" x14ac:dyDescent="0.2">
      <c r="A1594" s="1" t="s">
        <v>2329</v>
      </c>
      <c r="B1594" s="1" t="s">
        <v>2307</v>
      </c>
      <c r="C1594" s="1" t="s">
        <v>428</v>
      </c>
      <c r="D1594" s="1" t="s">
        <v>136</v>
      </c>
      <c r="E1594" s="1">
        <v>3</v>
      </c>
      <c r="F1594" s="1">
        <v>1700.53</v>
      </c>
      <c r="G1594" s="1">
        <v>0.05</v>
      </c>
      <c r="H1594" s="1" t="s">
        <v>62</v>
      </c>
      <c r="I1594" s="1" t="s">
        <v>14</v>
      </c>
      <c r="J1594" s="1" t="s">
        <v>15</v>
      </c>
    </row>
    <row r="1595" spans="1:10" x14ac:dyDescent="0.2">
      <c r="A1595" s="1" t="s">
        <v>2330</v>
      </c>
      <c r="B1595" s="3">
        <v>45396</v>
      </c>
      <c r="C1595" s="1" t="s">
        <v>261</v>
      </c>
      <c r="D1595" s="1" t="s">
        <v>92</v>
      </c>
      <c r="E1595" s="1">
        <v>12</v>
      </c>
      <c r="F1595" s="1">
        <v>769.69</v>
      </c>
      <c r="G1595" s="1">
        <v>0.1</v>
      </c>
      <c r="H1595" s="1" t="s">
        <v>62</v>
      </c>
      <c r="I1595" s="1" t="s">
        <v>42</v>
      </c>
      <c r="J1595" s="1" t="s">
        <v>52</v>
      </c>
    </row>
    <row r="1596" spans="1:10" x14ac:dyDescent="0.2">
      <c r="A1596" s="1" t="s">
        <v>2331</v>
      </c>
      <c r="B1596" s="1" t="s">
        <v>2332</v>
      </c>
      <c r="C1596" s="1" t="s">
        <v>91</v>
      </c>
      <c r="D1596" s="1" t="s">
        <v>174</v>
      </c>
      <c r="E1596" s="1">
        <v>11</v>
      </c>
      <c r="F1596" s="1">
        <v>143.57</v>
      </c>
      <c r="G1596" s="1">
        <v>0.1</v>
      </c>
      <c r="H1596" s="1" t="s">
        <v>121</v>
      </c>
      <c r="I1596" s="1" t="s">
        <v>14</v>
      </c>
      <c r="J1596" s="1" t="s">
        <v>93</v>
      </c>
    </row>
    <row r="1597" spans="1:10" x14ac:dyDescent="0.2">
      <c r="A1597" s="1" t="s">
        <v>2333</v>
      </c>
      <c r="B1597" s="3">
        <v>45449</v>
      </c>
      <c r="C1597" s="1" t="s">
        <v>306</v>
      </c>
      <c r="D1597" s="1" t="s">
        <v>195</v>
      </c>
      <c r="E1597" s="1">
        <v>3</v>
      </c>
      <c r="F1597" s="1">
        <v>661.25</v>
      </c>
      <c r="G1597" s="1">
        <v>0</v>
      </c>
      <c r="H1597" s="1" t="s">
        <v>36</v>
      </c>
      <c r="I1597" s="1" t="s">
        <v>14</v>
      </c>
      <c r="J1597" s="1" t="s">
        <v>82</v>
      </c>
    </row>
    <row r="1598" spans="1:10" x14ac:dyDescent="0.2">
      <c r="A1598" s="1" t="s">
        <v>2334</v>
      </c>
      <c r="B1598" s="1" t="s">
        <v>1749</v>
      </c>
      <c r="C1598" s="1" t="s">
        <v>296</v>
      </c>
      <c r="D1598" s="1" t="s">
        <v>12</v>
      </c>
      <c r="E1598" s="1">
        <v>9</v>
      </c>
      <c r="F1598" s="1">
        <v>210.2</v>
      </c>
      <c r="G1598" s="1">
        <v>0.05</v>
      </c>
      <c r="H1598" s="1" t="s">
        <v>13</v>
      </c>
      <c r="I1598" s="1" t="s">
        <v>47</v>
      </c>
      <c r="J1598" s="1" t="s">
        <v>75</v>
      </c>
    </row>
    <row r="1599" spans="1:10" x14ac:dyDescent="0.2">
      <c r="A1599" s="1" t="s">
        <v>2335</v>
      </c>
      <c r="B1599" s="3">
        <v>45546</v>
      </c>
      <c r="C1599" s="1" t="s">
        <v>323</v>
      </c>
      <c r="D1599" s="1" t="s">
        <v>30</v>
      </c>
      <c r="E1599" s="1">
        <v>2</v>
      </c>
      <c r="F1599" s="1">
        <v>798.12</v>
      </c>
      <c r="G1599" s="1">
        <v>0</v>
      </c>
      <c r="H1599" s="1" t="s">
        <v>13</v>
      </c>
      <c r="I1599" s="1" t="s">
        <v>14</v>
      </c>
      <c r="J1599" s="1" t="s">
        <v>82</v>
      </c>
    </row>
    <row r="1600" spans="1:10" x14ac:dyDescent="0.2">
      <c r="A1600" s="1" t="s">
        <v>2336</v>
      </c>
      <c r="B1600" s="1" t="s">
        <v>2337</v>
      </c>
      <c r="C1600" s="1" t="s">
        <v>177</v>
      </c>
      <c r="D1600" s="1" t="s">
        <v>195</v>
      </c>
      <c r="E1600" s="1">
        <v>1</v>
      </c>
      <c r="F1600" s="1">
        <v>661.25</v>
      </c>
      <c r="G1600" s="1">
        <v>0.1</v>
      </c>
      <c r="H1600" s="1" t="s">
        <v>27</v>
      </c>
      <c r="I1600" s="1" t="s">
        <v>14</v>
      </c>
      <c r="J1600" s="1" t="s">
        <v>82</v>
      </c>
    </row>
    <row r="1601" spans="1:10" x14ac:dyDescent="0.2">
      <c r="A1601" s="1" t="s">
        <v>2338</v>
      </c>
      <c r="B1601" s="3">
        <v>45359</v>
      </c>
      <c r="C1601" s="1" t="s">
        <v>60</v>
      </c>
      <c r="D1601" s="1" t="s">
        <v>417</v>
      </c>
      <c r="E1601" s="1">
        <v>7</v>
      </c>
      <c r="F1601" s="1">
        <v>1240.1099999999999</v>
      </c>
      <c r="G1601" s="1">
        <v>0.2</v>
      </c>
      <c r="H1601" s="1" t="s">
        <v>13</v>
      </c>
      <c r="I1601" s="1" t="s">
        <v>31</v>
      </c>
      <c r="J1601" s="1" t="s">
        <v>43</v>
      </c>
    </row>
    <row r="1602" spans="1:10" x14ac:dyDescent="0.2">
      <c r="A1602" s="1" t="s">
        <v>2339</v>
      </c>
      <c r="B1602" s="3">
        <v>45373</v>
      </c>
      <c r="C1602" s="1" t="s">
        <v>113</v>
      </c>
      <c r="D1602" s="1" t="s">
        <v>85</v>
      </c>
      <c r="E1602" s="1">
        <v>6</v>
      </c>
      <c r="F1602" s="1">
        <v>979.52</v>
      </c>
      <c r="G1602" s="1">
        <v>0</v>
      </c>
      <c r="H1602" s="1" t="s">
        <v>27</v>
      </c>
      <c r="I1602" s="1" t="s">
        <v>14</v>
      </c>
      <c r="J1602" s="1" t="s">
        <v>82</v>
      </c>
    </row>
    <row r="1603" spans="1:10" x14ac:dyDescent="0.2">
      <c r="A1603" s="1" t="s">
        <v>2340</v>
      </c>
      <c r="B1603" s="3">
        <v>45820</v>
      </c>
      <c r="C1603" s="1" t="s">
        <v>281</v>
      </c>
      <c r="D1603" s="1" t="s">
        <v>26</v>
      </c>
      <c r="E1603" s="1">
        <v>10</v>
      </c>
      <c r="F1603" s="1">
        <v>725.92</v>
      </c>
      <c r="G1603" s="1">
        <v>0.2</v>
      </c>
      <c r="H1603" s="1" t="s">
        <v>62</v>
      </c>
      <c r="I1603" s="1" t="s">
        <v>47</v>
      </c>
      <c r="J1603" s="1" t="s">
        <v>58</v>
      </c>
    </row>
    <row r="1604" spans="1:10" x14ac:dyDescent="0.2">
      <c r="A1604" s="1" t="s">
        <v>2341</v>
      </c>
      <c r="B1604" s="3">
        <v>45387</v>
      </c>
      <c r="C1604" s="1" t="s">
        <v>557</v>
      </c>
      <c r="D1604" s="1" t="s">
        <v>139</v>
      </c>
      <c r="E1604" s="1">
        <v>9</v>
      </c>
      <c r="F1604" s="1">
        <v>193.99</v>
      </c>
      <c r="G1604" s="1">
        <v>0.1</v>
      </c>
      <c r="H1604" s="1" t="s">
        <v>27</v>
      </c>
      <c r="I1604" s="1" t="s">
        <v>14</v>
      </c>
      <c r="J1604" s="1" t="s">
        <v>15</v>
      </c>
    </row>
    <row r="1605" spans="1:10" x14ac:dyDescent="0.2">
      <c r="A1605" s="1" t="s">
        <v>2342</v>
      </c>
      <c r="B1605" s="3">
        <v>45530</v>
      </c>
      <c r="C1605" s="1" t="s">
        <v>530</v>
      </c>
      <c r="D1605" s="1" t="s">
        <v>231</v>
      </c>
      <c r="E1605" s="1">
        <v>3</v>
      </c>
      <c r="F1605" s="1">
        <v>49.68</v>
      </c>
      <c r="G1605" s="1">
        <v>0</v>
      </c>
      <c r="H1605" s="1" t="s">
        <v>121</v>
      </c>
      <c r="I1605" s="1" t="s">
        <v>21</v>
      </c>
      <c r="J1605" s="1" t="s">
        <v>97</v>
      </c>
    </row>
    <row r="1606" spans="1:10" x14ac:dyDescent="0.2">
      <c r="A1606" s="1" t="s">
        <v>2343</v>
      </c>
      <c r="B1606" s="1" t="s">
        <v>358</v>
      </c>
      <c r="C1606" s="1" t="s">
        <v>187</v>
      </c>
      <c r="D1606" s="1" t="s">
        <v>65</v>
      </c>
      <c r="E1606" s="1">
        <v>1</v>
      </c>
      <c r="F1606" s="1">
        <v>800.37</v>
      </c>
      <c r="G1606" s="1">
        <v>0</v>
      </c>
      <c r="H1606" s="1" t="s">
        <v>20</v>
      </c>
      <c r="I1606" s="1" t="s">
        <v>14</v>
      </c>
      <c r="J1606" s="1" t="s">
        <v>82</v>
      </c>
    </row>
    <row r="1607" spans="1:10" x14ac:dyDescent="0.2">
      <c r="A1607" s="1" t="s">
        <v>2344</v>
      </c>
      <c r="B1607" s="1" t="s">
        <v>2345</v>
      </c>
      <c r="C1607" s="1" t="s">
        <v>351</v>
      </c>
      <c r="D1607" s="1" t="s">
        <v>96</v>
      </c>
      <c r="E1607" s="1">
        <v>8</v>
      </c>
      <c r="F1607" s="1">
        <v>425.58</v>
      </c>
      <c r="G1607" s="1">
        <v>0</v>
      </c>
      <c r="H1607" s="1" t="s">
        <v>13</v>
      </c>
      <c r="I1607" s="1" t="s">
        <v>300</v>
      </c>
      <c r="J1607" s="1" t="s">
        <v>93</v>
      </c>
    </row>
    <row r="1608" spans="1:10" x14ac:dyDescent="0.2">
      <c r="A1608" s="1" t="s">
        <v>2346</v>
      </c>
      <c r="B1608" s="3">
        <v>45706</v>
      </c>
      <c r="C1608" s="1" t="s">
        <v>177</v>
      </c>
      <c r="D1608" s="1" t="s">
        <v>195</v>
      </c>
      <c r="E1608" s="1">
        <v>8</v>
      </c>
      <c r="F1608" s="1">
        <v>661.25</v>
      </c>
      <c r="G1608" s="1">
        <v>0</v>
      </c>
      <c r="H1608" s="1" t="s">
        <v>62</v>
      </c>
      <c r="I1608" s="1" t="s">
        <v>14</v>
      </c>
      <c r="J1608" s="1" t="s">
        <v>82</v>
      </c>
    </row>
    <row r="1609" spans="1:10" x14ac:dyDescent="0.2">
      <c r="A1609" s="1" t="s">
        <v>2347</v>
      </c>
      <c r="B1609" s="3">
        <v>45751</v>
      </c>
      <c r="C1609" s="1" t="s">
        <v>154</v>
      </c>
      <c r="D1609" s="1" t="s">
        <v>139</v>
      </c>
      <c r="E1609" s="1">
        <v>10</v>
      </c>
      <c r="F1609" s="1">
        <v>193.99</v>
      </c>
      <c r="G1609" s="1">
        <v>0</v>
      </c>
      <c r="H1609" s="1" t="s">
        <v>27</v>
      </c>
      <c r="I1609" s="1" t="s">
        <v>31</v>
      </c>
      <c r="J1609" s="1" t="s">
        <v>43</v>
      </c>
    </row>
    <row r="1610" spans="1:10" x14ac:dyDescent="0.2">
      <c r="A1610" s="1" t="s">
        <v>2348</v>
      </c>
      <c r="B1610" s="3">
        <v>45629</v>
      </c>
      <c r="C1610" s="1" t="s">
        <v>194</v>
      </c>
      <c r="D1610" s="1" t="s">
        <v>46</v>
      </c>
      <c r="E1610" s="1">
        <v>11</v>
      </c>
      <c r="F1610" s="1">
        <v>1262.55</v>
      </c>
      <c r="G1610" s="1">
        <v>0</v>
      </c>
      <c r="H1610" s="1" t="s">
        <v>36</v>
      </c>
      <c r="I1610" s="1" t="s">
        <v>14</v>
      </c>
      <c r="J1610" s="1" t="s">
        <v>15</v>
      </c>
    </row>
    <row r="1611" spans="1:10" x14ac:dyDescent="0.2">
      <c r="A1611" s="1" t="s">
        <v>2349</v>
      </c>
      <c r="B1611" s="3">
        <v>45530</v>
      </c>
      <c r="C1611" s="1" t="s">
        <v>11</v>
      </c>
      <c r="D1611" s="1" t="s">
        <v>139</v>
      </c>
      <c r="E1611" s="1">
        <v>5</v>
      </c>
      <c r="F1611" s="1">
        <v>193.99</v>
      </c>
      <c r="G1611" s="1">
        <v>0.15</v>
      </c>
      <c r="H1611" s="1" t="s">
        <v>27</v>
      </c>
      <c r="I1611" s="1" t="s">
        <v>14</v>
      </c>
      <c r="J1611" s="1" t="s">
        <v>15</v>
      </c>
    </row>
    <row r="1612" spans="1:10" x14ac:dyDescent="0.2">
      <c r="A1612" s="1" t="s">
        <v>2350</v>
      </c>
      <c r="B1612" s="3">
        <v>45353</v>
      </c>
      <c r="C1612" s="1" t="s">
        <v>440</v>
      </c>
      <c r="D1612" s="1" t="s">
        <v>30</v>
      </c>
      <c r="E1612" s="1">
        <v>9</v>
      </c>
      <c r="F1612" s="1">
        <v>798.12</v>
      </c>
      <c r="G1612" s="1">
        <v>0</v>
      </c>
      <c r="H1612" s="1" t="s">
        <v>115</v>
      </c>
      <c r="I1612" s="1" t="s">
        <v>47</v>
      </c>
      <c r="J1612" s="1" t="s">
        <v>48</v>
      </c>
    </row>
    <row r="1613" spans="1:10" x14ac:dyDescent="0.2">
      <c r="A1613" s="1" t="s">
        <v>2351</v>
      </c>
      <c r="B1613" s="1" t="s">
        <v>2352</v>
      </c>
      <c r="C1613" s="1" t="s">
        <v>123</v>
      </c>
      <c r="D1613" s="1" t="s">
        <v>12</v>
      </c>
      <c r="E1613" s="1">
        <v>7</v>
      </c>
      <c r="F1613" s="1">
        <v>210.2</v>
      </c>
      <c r="G1613" s="1">
        <v>0</v>
      </c>
      <c r="H1613" s="1" t="s">
        <v>115</v>
      </c>
      <c r="I1613" s="1" t="s">
        <v>31</v>
      </c>
      <c r="J1613" s="1" t="s">
        <v>52</v>
      </c>
    </row>
    <row r="1614" spans="1:10" x14ac:dyDescent="0.2">
      <c r="A1614" s="1" t="s">
        <v>2353</v>
      </c>
      <c r="B1614" s="1" t="s">
        <v>2354</v>
      </c>
      <c r="C1614" s="1" t="s">
        <v>463</v>
      </c>
      <c r="D1614" s="1" t="s">
        <v>114</v>
      </c>
      <c r="E1614" s="1">
        <v>3</v>
      </c>
      <c r="F1614" s="1">
        <v>906.25</v>
      </c>
      <c r="G1614" s="1">
        <v>0</v>
      </c>
      <c r="H1614" s="1" t="s">
        <v>121</v>
      </c>
      <c r="I1614" s="1" t="s">
        <v>21</v>
      </c>
      <c r="J1614" s="1" t="s">
        <v>97</v>
      </c>
    </row>
    <row r="1615" spans="1:10" x14ac:dyDescent="0.2">
      <c r="A1615" s="1" t="s">
        <v>2355</v>
      </c>
      <c r="B1615" s="1" t="s">
        <v>1830</v>
      </c>
      <c r="C1615" s="1" t="s">
        <v>25</v>
      </c>
      <c r="D1615" s="1" t="s">
        <v>61</v>
      </c>
      <c r="E1615" s="1">
        <v>10</v>
      </c>
      <c r="F1615" s="1">
        <v>455.77</v>
      </c>
      <c r="G1615" s="1">
        <v>0.15</v>
      </c>
      <c r="H1615" s="1" t="s">
        <v>115</v>
      </c>
      <c r="I1615" s="1" t="s">
        <v>14</v>
      </c>
      <c r="J1615" s="1" t="s">
        <v>93</v>
      </c>
    </row>
    <row r="1616" spans="1:10" x14ac:dyDescent="0.2">
      <c r="A1616" s="1" t="s">
        <v>2356</v>
      </c>
      <c r="B1616" s="1" t="s">
        <v>1708</v>
      </c>
      <c r="C1616" s="1" t="s">
        <v>117</v>
      </c>
      <c r="D1616" s="1" t="s">
        <v>216</v>
      </c>
      <c r="E1616" s="1">
        <v>11</v>
      </c>
      <c r="F1616" s="1">
        <v>1169.26</v>
      </c>
      <c r="G1616" s="1">
        <v>0</v>
      </c>
      <c r="H1616" s="1" t="s">
        <v>121</v>
      </c>
      <c r="I1616" s="1" t="s">
        <v>47</v>
      </c>
      <c r="J1616" s="1" t="s">
        <v>48</v>
      </c>
    </row>
    <row r="1617" spans="1:10" x14ac:dyDescent="0.2">
      <c r="A1617" s="1" t="s">
        <v>2357</v>
      </c>
      <c r="B1617" s="3">
        <v>45600</v>
      </c>
      <c r="C1617" s="1" t="s">
        <v>994</v>
      </c>
      <c r="D1617" s="1" t="s">
        <v>166</v>
      </c>
      <c r="E1617" s="1">
        <v>3</v>
      </c>
      <c r="F1617" s="1">
        <v>532.41999999999996</v>
      </c>
      <c r="G1617" s="1">
        <v>0</v>
      </c>
      <c r="H1617" s="1" t="s">
        <v>62</v>
      </c>
      <c r="I1617" s="1" t="s">
        <v>14</v>
      </c>
      <c r="J1617" s="1" t="s">
        <v>82</v>
      </c>
    </row>
    <row r="1618" spans="1:10" x14ac:dyDescent="0.2">
      <c r="A1618" s="1" t="s">
        <v>2358</v>
      </c>
      <c r="B1618" s="3">
        <v>45578</v>
      </c>
      <c r="C1618" s="1" t="s">
        <v>138</v>
      </c>
      <c r="D1618" s="1" t="s">
        <v>104</v>
      </c>
      <c r="E1618" s="1">
        <v>5</v>
      </c>
      <c r="F1618" s="1">
        <v>1363.68</v>
      </c>
      <c r="G1618" s="1">
        <v>0.1</v>
      </c>
      <c r="H1618" s="1" t="s">
        <v>27</v>
      </c>
      <c r="I1618" s="1" t="s">
        <v>21</v>
      </c>
      <c r="J1618" s="1" t="s">
        <v>22</v>
      </c>
    </row>
    <row r="1619" spans="1:10" x14ac:dyDescent="0.2">
      <c r="A1619" s="1" t="s">
        <v>2359</v>
      </c>
      <c r="B1619" s="1" t="s">
        <v>2360</v>
      </c>
      <c r="C1619" s="1" t="s">
        <v>99</v>
      </c>
      <c r="D1619" s="1" t="s">
        <v>148</v>
      </c>
      <c r="E1619" s="1">
        <v>9</v>
      </c>
      <c r="F1619" s="1">
        <v>243.15</v>
      </c>
      <c r="G1619" s="1">
        <v>0</v>
      </c>
      <c r="H1619" s="1" t="s">
        <v>121</v>
      </c>
      <c r="I1619" s="1" t="s">
        <v>47</v>
      </c>
      <c r="J1619" s="1" t="s">
        <v>48</v>
      </c>
    </row>
    <row r="1620" spans="1:10" x14ac:dyDescent="0.2">
      <c r="A1620" s="1" t="s">
        <v>2361</v>
      </c>
      <c r="B1620" s="3">
        <v>45825</v>
      </c>
      <c r="C1620" s="1" t="s">
        <v>371</v>
      </c>
      <c r="D1620" s="1" t="s">
        <v>142</v>
      </c>
      <c r="E1620" s="1">
        <v>6</v>
      </c>
      <c r="F1620" s="1">
        <v>1118.93</v>
      </c>
      <c r="G1620" s="1">
        <v>0</v>
      </c>
      <c r="H1620" s="1" t="s">
        <v>27</v>
      </c>
      <c r="I1620" s="1" t="s">
        <v>42</v>
      </c>
      <c r="J1620" s="1" t="s">
        <v>43</v>
      </c>
    </row>
    <row r="1621" spans="1:10" x14ac:dyDescent="0.2">
      <c r="A1621" s="1" t="s">
        <v>2362</v>
      </c>
      <c r="B1621" s="3">
        <v>45593</v>
      </c>
      <c r="C1621" s="1" t="s">
        <v>99</v>
      </c>
      <c r="D1621" s="1" t="s">
        <v>155</v>
      </c>
      <c r="E1621" s="1">
        <v>8</v>
      </c>
      <c r="F1621" s="1">
        <v>1165.56</v>
      </c>
      <c r="G1621" s="1">
        <v>0.2</v>
      </c>
      <c r="H1621" s="1" t="s">
        <v>36</v>
      </c>
      <c r="I1621" s="1" t="s">
        <v>47</v>
      </c>
      <c r="J1621" s="1" t="s">
        <v>48</v>
      </c>
    </row>
    <row r="1622" spans="1:10" x14ac:dyDescent="0.2">
      <c r="A1622" s="1" t="s">
        <v>2363</v>
      </c>
      <c r="B1622" s="1" t="s">
        <v>983</v>
      </c>
      <c r="C1622" s="1" t="s">
        <v>355</v>
      </c>
      <c r="D1622" s="1" t="s">
        <v>136</v>
      </c>
      <c r="E1622" s="1">
        <v>9</v>
      </c>
      <c r="F1622" s="1">
        <v>1700.53</v>
      </c>
      <c r="G1622" s="1">
        <v>0</v>
      </c>
      <c r="H1622" s="1" t="s">
        <v>13</v>
      </c>
      <c r="I1622" s="1" t="s">
        <v>14</v>
      </c>
      <c r="J1622" s="1" t="s">
        <v>93</v>
      </c>
    </row>
    <row r="1623" spans="1:10" x14ac:dyDescent="0.2">
      <c r="A1623" s="1" t="s">
        <v>2364</v>
      </c>
      <c r="B1623" s="1" t="s">
        <v>2365</v>
      </c>
      <c r="C1623" s="1" t="s">
        <v>103</v>
      </c>
      <c r="D1623" s="1" t="s">
        <v>166</v>
      </c>
      <c r="E1623" s="1">
        <v>4</v>
      </c>
      <c r="F1623" s="1">
        <v>532.41999999999996</v>
      </c>
      <c r="G1623" s="1">
        <v>0.1</v>
      </c>
      <c r="H1623" s="1" t="s">
        <v>36</v>
      </c>
      <c r="I1623" s="1" t="s">
        <v>21</v>
      </c>
      <c r="J1623" s="1" t="s">
        <v>170</v>
      </c>
    </row>
    <row r="1624" spans="1:10" x14ac:dyDescent="0.2">
      <c r="A1624" s="1" t="s">
        <v>2366</v>
      </c>
      <c r="B1624" s="3">
        <v>45571</v>
      </c>
      <c r="C1624" s="1" t="s">
        <v>45</v>
      </c>
      <c r="D1624" s="1" t="s">
        <v>144</v>
      </c>
      <c r="E1624" s="1">
        <v>7</v>
      </c>
      <c r="F1624" s="1">
        <v>1029.82</v>
      </c>
      <c r="G1624" s="1">
        <v>0</v>
      </c>
      <c r="H1624" s="1" t="s">
        <v>36</v>
      </c>
      <c r="I1624" s="1" t="s">
        <v>47</v>
      </c>
      <c r="J1624" s="1" t="s">
        <v>58</v>
      </c>
    </row>
    <row r="1625" spans="1:10" x14ac:dyDescent="0.2">
      <c r="A1625" s="1" t="s">
        <v>2367</v>
      </c>
      <c r="B1625" s="3">
        <v>45345</v>
      </c>
      <c r="C1625" s="1" t="s">
        <v>40</v>
      </c>
      <c r="D1625" s="1" t="s">
        <v>155</v>
      </c>
      <c r="E1625" s="1">
        <v>5</v>
      </c>
      <c r="F1625" s="1">
        <v>1165.56</v>
      </c>
      <c r="G1625" s="1">
        <v>0</v>
      </c>
      <c r="H1625" s="1" t="s">
        <v>62</v>
      </c>
      <c r="I1625" s="1" t="s">
        <v>31</v>
      </c>
      <c r="J1625" s="1" t="s">
        <v>52</v>
      </c>
    </row>
    <row r="1626" spans="1:10" x14ac:dyDescent="0.2">
      <c r="A1626" s="1" t="s">
        <v>2368</v>
      </c>
      <c r="B1626" s="1" t="s">
        <v>2369</v>
      </c>
      <c r="C1626" s="1" t="s">
        <v>321</v>
      </c>
      <c r="D1626" s="1" t="s">
        <v>365</v>
      </c>
      <c r="E1626" s="1">
        <v>9</v>
      </c>
      <c r="F1626" s="1">
        <v>1101.54</v>
      </c>
      <c r="G1626" s="1">
        <v>0</v>
      </c>
      <c r="H1626" s="1" t="s">
        <v>62</v>
      </c>
      <c r="I1626" s="1" t="s">
        <v>21</v>
      </c>
      <c r="J1626" s="1" t="s">
        <v>97</v>
      </c>
    </row>
    <row r="1627" spans="1:10" x14ac:dyDescent="0.2">
      <c r="A1627" s="1" t="s">
        <v>2370</v>
      </c>
      <c r="B1627" s="1" t="s">
        <v>150</v>
      </c>
      <c r="C1627" s="1" t="s">
        <v>419</v>
      </c>
      <c r="D1627" s="1" t="s">
        <v>78</v>
      </c>
      <c r="E1627" s="1">
        <v>1</v>
      </c>
      <c r="F1627" s="1">
        <v>782.41</v>
      </c>
      <c r="G1627" s="1">
        <v>0.05</v>
      </c>
      <c r="H1627" s="1" t="s">
        <v>115</v>
      </c>
      <c r="I1627" s="1" t="s">
        <v>47</v>
      </c>
      <c r="J1627" s="1" t="s">
        <v>75</v>
      </c>
    </row>
    <row r="1628" spans="1:10" x14ac:dyDescent="0.2">
      <c r="A1628" s="1" t="s">
        <v>2371</v>
      </c>
      <c r="B1628" s="1" t="s">
        <v>2372</v>
      </c>
      <c r="C1628" s="1" t="s">
        <v>510</v>
      </c>
      <c r="D1628" s="1" t="s">
        <v>88</v>
      </c>
      <c r="E1628" s="1">
        <v>11</v>
      </c>
      <c r="F1628" s="1">
        <v>1018.12</v>
      </c>
      <c r="G1628" s="1">
        <v>0</v>
      </c>
      <c r="H1628" s="1" t="s">
        <v>36</v>
      </c>
      <c r="I1628" s="1" t="s">
        <v>47</v>
      </c>
      <c r="J1628" s="1" t="s">
        <v>75</v>
      </c>
    </row>
    <row r="1629" spans="1:10" x14ac:dyDescent="0.2">
      <c r="A1629" s="1" t="s">
        <v>2373</v>
      </c>
      <c r="B1629" s="3">
        <v>45825</v>
      </c>
      <c r="C1629" s="1" t="s">
        <v>184</v>
      </c>
      <c r="D1629" s="1" t="s">
        <v>61</v>
      </c>
      <c r="E1629" s="1">
        <v>9</v>
      </c>
      <c r="F1629" s="1">
        <v>455.77</v>
      </c>
      <c r="G1629" s="1">
        <v>0</v>
      </c>
      <c r="H1629" s="1" t="s">
        <v>115</v>
      </c>
      <c r="I1629" s="1" t="s">
        <v>47</v>
      </c>
      <c r="J1629" s="1" t="s">
        <v>75</v>
      </c>
    </row>
    <row r="1630" spans="1:10" x14ac:dyDescent="0.2">
      <c r="A1630" s="1" t="s">
        <v>2374</v>
      </c>
      <c r="B1630" s="3">
        <v>45604</v>
      </c>
      <c r="C1630" s="1" t="s">
        <v>50</v>
      </c>
      <c r="D1630" s="1" t="s">
        <v>151</v>
      </c>
      <c r="E1630" s="1">
        <v>10</v>
      </c>
      <c r="F1630" s="1">
        <v>838.72</v>
      </c>
      <c r="G1630" s="1">
        <v>0.05</v>
      </c>
      <c r="H1630" s="1" t="s">
        <v>27</v>
      </c>
      <c r="I1630" s="1" t="s">
        <v>31</v>
      </c>
      <c r="J1630" s="1" t="s">
        <v>43</v>
      </c>
    </row>
    <row r="1631" spans="1:10" x14ac:dyDescent="0.2">
      <c r="A1631" s="1" t="s">
        <v>2375</v>
      </c>
      <c r="B1631" s="1" t="s">
        <v>2376</v>
      </c>
      <c r="C1631" s="1" t="s">
        <v>362</v>
      </c>
      <c r="D1631" s="1" t="s">
        <v>413</v>
      </c>
      <c r="E1631" s="1">
        <v>5</v>
      </c>
      <c r="F1631" s="1">
        <v>689.97</v>
      </c>
      <c r="G1631" s="1">
        <v>0.05</v>
      </c>
      <c r="H1631" s="1" t="s">
        <v>115</v>
      </c>
      <c r="I1631" s="1" t="s">
        <v>21</v>
      </c>
      <c r="J1631" s="1" t="s">
        <v>97</v>
      </c>
    </row>
    <row r="1632" spans="1:10" x14ac:dyDescent="0.2">
      <c r="A1632" s="1" t="s">
        <v>2377</v>
      </c>
      <c r="B1632" s="1" t="s">
        <v>2378</v>
      </c>
      <c r="C1632" s="1" t="s">
        <v>64</v>
      </c>
      <c r="D1632" s="1" t="s">
        <v>216</v>
      </c>
      <c r="E1632" s="1">
        <v>2</v>
      </c>
      <c r="F1632" s="1">
        <v>1169.26</v>
      </c>
      <c r="G1632" s="1">
        <v>0.05</v>
      </c>
      <c r="H1632" s="1" t="s">
        <v>115</v>
      </c>
      <c r="I1632" s="1" t="s">
        <v>31</v>
      </c>
      <c r="J1632" s="1" t="s">
        <v>52</v>
      </c>
    </row>
    <row r="1633" spans="1:10" x14ac:dyDescent="0.2">
      <c r="A1633" s="1" t="s">
        <v>2379</v>
      </c>
      <c r="B1633" s="3">
        <v>45622</v>
      </c>
      <c r="C1633" s="1" t="s">
        <v>359</v>
      </c>
      <c r="D1633" s="1" t="s">
        <v>51</v>
      </c>
      <c r="E1633" s="1">
        <v>1</v>
      </c>
      <c r="F1633" s="1">
        <v>1019.72</v>
      </c>
      <c r="G1633" s="1">
        <v>0.1</v>
      </c>
      <c r="H1633" s="1" t="s">
        <v>62</v>
      </c>
      <c r="I1633" s="1" t="s">
        <v>31</v>
      </c>
      <c r="J1633" s="1" t="s">
        <v>32</v>
      </c>
    </row>
    <row r="1634" spans="1:10" x14ac:dyDescent="0.2">
      <c r="A1634" s="1" t="s">
        <v>2380</v>
      </c>
      <c r="B1634" s="3">
        <v>45342</v>
      </c>
      <c r="C1634" s="1" t="s">
        <v>306</v>
      </c>
      <c r="D1634" s="1" t="s">
        <v>88</v>
      </c>
      <c r="E1634" s="1">
        <v>12</v>
      </c>
      <c r="F1634" s="1">
        <v>1018.12</v>
      </c>
      <c r="G1634" s="1">
        <v>0.1</v>
      </c>
      <c r="H1634" s="1" t="s">
        <v>27</v>
      </c>
      <c r="I1634" s="1" t="s">
        <v>14</v>
      </c>
      <c r="J1634" s="1" t="s">
        <v>82</v>
      </c>
    </row>
    <row r="1635" spans="1:10" x14ac:dyDescent="0.2">
      <c r="A1635" s="1" t="s">
        <v>2381</v>
      </c>
      <c r="B1635" s="3">
        <v>45644</v>
      </c>
      <c r="C1635" s="1" t="s">
        <v>338</v>
      </c>
      <c r="D1635" s="1" t="s">
        <v>178</v>
      </c>
      <c r="E1635" s="1">
        <v>3</v>
      </c>
      <c r="F1635" s="1">
        <v>253.46</v>
      </c>
      <c r="G1635" s="1">
        <v>0</v>
      </c>
      <c r="H1635" s="1" t="s">
        <v>13</v>
      </c>
      <c r="I1635" s="1" t="s">
        <v>21</v>
      </c>
      <c r="J1635" s="1" t="s">
        <v>97</v>
      </c>
    </row>
    <row r="1636" spans="1:10" x14ac:dyDescent="0.2">
      <c r="A1636" s="1" t="s">
        <v>2382</v>
      </c>
      <c r="B1636" s="3">
        <v>45321</v>
      </c>
      <c r="C1636" s="1" t="s">
        <v>283</v>
      </c>
      <c r="D1636" s="1" t="s">
        <v>12</v>
      </c>
      <c r="E1636" s="1">
        <v>9</v>
      </c>
      <c r="F1636" s="1">
        <v>210.2</v>
      </c>
      <c r="G1636" s="1">
        <v>0</v>
      </c>
      <c r="H1636" s="1" t="s">
        <v>115</v>
      </c>
      <c r="I1636" s="1" t="s">
        <v>21</v>
      </c>
      <c r="J1636" s="1" t="s">
        <v>97</v>
      </c>
    </row>
    <row r="1637" spans="1:10" x14ac:dyDescent="0.2">
      <c r="A1637" s="1" t="s">
        <v>2383</v>
      </c>
      <c r="B1637" s="1" t="s">
        <v>1375</v>
      </c>
      <c r="C1637" s="1" t="s">
        <v>317</v>
      </c>
      <c r="D1637" s="1" t="s">
        <v>65</v>
      </c>
      <c r="E1637" s="1">
        <v>9</v>
      </c>
      <c r="F1637" s="1">
        <v>800.37</v>
      </c>
      <c r="G1637" s="1">
        <v>0.05</v>
      </c>
      <c r="H1637" s="1" t="s">
        <v>20</v>
      </c>
      <c r="I1637" s="1" t="s">
        <v>31</v>
      </c>
      <c r="J1637" s="1" t="s">
        <v>43</v>
      </c>
    </row>
    <row r="1638" spans="1:10" x14ac:dyDescent="0.2">
      <c r="A1638" s="1" t="s">
        <v>2384</v>
      </c>
      <c r="B1638" s="3">
        <v>45799</v>
      </c>
      <c r="C1638" s="1" t="s">
        <v>263</v>
      </c>
      <c r="D1638" s="1" t="s">
        <v>61</v>
      </c>
      <c r="E1638" s="1">
        <v>1</v>
      </c>
      <c r="F1638" s="1">
        <v>455.77</v>
      </c>
      <c r="G1638" s="1">
        <v>0.2</v>
      </c>
      <c r="H1638" s="1" t="s">
        <v>36</v>
      </c>
      <c r="I1638" s="1" t="s">
        <v>14</v>
      </c>
      <c r="J1638" s="1" t="s">
        <v>93</v>
      </c>
    </row>
    <row r="1639" spans="1:10" x14ac:dyDescent="0.2">
      <c r="A1639" s="1" t="s">
        <v>2385</v>
      </c>
      <c r="B1639" s="1" t="s">
        <v>495</v>
      </c>
      <c r="C1639" s="1" t="s">
        <v>288</v>
      </c>
      <c r="D1639" s="1" t="s">
        <v>100</v>
      </c>
      <c r="E1639" s="1">
        <v>6</v>
      </c>
      <c r="F1639" s="1">
        <v>1280.18</v>
      </c>
      <c r="G1639" s="1">
        <v>0.15</v>
      </c>
      <c r="H1639" s="1" t="s">
        <v>27</v>
      </c>
      <c r="I1639" s="1" t="s">
        <v>21</v>
      </c>
      <c r="J1639" s="1" t="s">
        <v>22</v>
      </c>
    </row>
    <row r="1640" spans="1:10" x14ac:dyDescent="0.2">
      <c r="A1640" s="1" t="s">
        <v>2386</v>
      </c>
      <c r="B1640" s="3">
        <v>45475</v>
      </c>
      <c r="C1640" s="1" t="s">
        <v>1164</v>
      </c>
      <c r="D1640" s="1" t="s">
        <v>55</v>
      </c>
      <c r="E1640" s="1">
        <v>5</v>
      </c>
      <c r="F1640" s="1">
        <v>522.34</v>
      </c>
      <c r="G1640" s="1">
        <v>0</v>
      </c>
      <c r="H1640" s="1" t="s">
        <v>13</v>
      </c>
      <c r="I1640" s="1" t="s">
        <v>14</v>
      </c>
      <c r="J1640" s="1" t="s">
        <v>82</v>
      </c>
    </row>
    <row r="1641" spans="1:10" x14ac:dyDescent="0.2">
      <c r="A1641" s="1" t="s">
        <v>2387</v>
      </c>
      <c r="B1641" s="1" t="s">
        <v>576</v>
      </c>
      <c r="C1641" s="1" t="s">
        <v>103</v>
      </c>
      <c r="D1641" s="1" t="s">
        <v>81</v>
      </c>
      <c r="E1641" s="1">
        <v>10</v>
      </c>
      <c r="F1641" s="1">
        <v>849.05</v>
      </c>
      <c r="G1641" s="1">
        <v>0</v>
      </c>
      <c r="H1641" s="1" t="s">
        <v>13</v>
      </c>
      <c r="I1641" s="1" t="s">
        <v>21</v>
      </c>
      <c r="J1641" s="1" t="s">
        <v>170</v>
      </c>
    </row>
    <row r="1642" spans="1:10" x14ac:dyDescent="0.2">
      <c r="A1642" s="1" t="s">
        <v>2388</v>
      </c>
      <c r="B1642" s="1" t="s">
        <v>1966</v>
      </c>
      <c r="C1642" s="1" t="s">
        <v>296</v>
      </c>
      <c r="D1642" s="1" t="s">
        <v>195</v>
      </c>
      <c r="E1642" s="1">
        <v>2</v>
      </c>
      <c r="F1642" s="1">
        <v>661.25</v>
      </c>
      <c r="G1642" s="1">
        <v>0</v>
      </c>
      <c r="H1642" s="1" t="s">
        <v>20</v>
      </c>
      <c r="I1642" s="1" t="s">
        <v>449</v>
      </c>
      <c r="J1642" s="1" t="s">
        <v>75</v>
      </c>
    </row>
    <row r="1643" spans="1:10" x14ac:dyDescent="0.2">
      <c r="A1643" s="1" t="s">
        <v>2389</v>
      </c>
      <c r="B1643" s="3">
        <v>45826</v>
      </c>
      <c r="C1643" s="1" t="s">
        <v>230</v>
      </c>
      <c r="D1643" s="1" t="s">
        <v>85</v>
      </c>
      <c r="E1643" s="1">
        <v>9</v>
      </c>
      <c r="F1643" s="1">
        <v>979.52</v>
      </c>
      <c r="G1643" s="1">
        <v>0</v>
      </c>
      <c r="H1643" s="1" t="s">
        <v>62</v>
      </c>
      <c r="I1643" s="1" t="s">
        <v>47</v>
      </c>
      <c r="J1643" s="1" t="s">
        <v>58</v>
      </c>
    </row>
    <row r="1644" spans="1:10" x14ac:dyDescent="0.2">
      <c r="A1644" s="1" t="s">
        <v>2390</v>
      </c>
      <c r="B1644" s="3">
        <v>45690</v>
      </c>
      <c r="C1644" s="1" t="s">
        <v>353</v>
      </c>
      <c r="D1644" s="1" t="s">
        <v>108</v>
      </c>
      <c r="E1644" s="1">
        <v>11</v>
      </c>
      <c r="F1644" s="1">
        <v>1348.08</v>
      </c>
      <c r="G1644" s="1">
        <v>0</v>
      </c>
      <c r="H1644" s="1" t="s">
        <v>36</v>
      </c>
      <c r="I1644" s="1" t="s">
        <v>21</v>
      </c>
      <c r="J1644" s="1" t="s">
        <v>170</v>
      </c>
    </row>
    <row r="1645" spans="1:10" x14ac:dyDescent="0.2">
      <c r="A1645" s="1" t="s">
        <v>2391</v>
      </c>
      <c r="B1645" s="3">
        <v>45530</v>
      </c>
      <c r="C1645" s="1" t="s">
        <v>2392</v>
      </c>
      <c r="D1645" s="1" t="s">
        <v>46</v>
      </c>
      <c r="E1645" s="1">
        <v>1</v>
      </c>
      <c r="F1645" s="1">
        <v>1262.55</v>
      </c>
      <c r="G1645" s="1">
        <v>0</v>
      </c>
      <c r="H1645" s="1" t="s">
        <v>115</v>
      </c>
      <c r="I1645" s="1" t="s">
        <v>47</v>
      </c>
      <c r="J1645" s="1" t="s">
        <v>75</v>
      </c>
    </row>
    <row r="1646" spans="1:10" x14ac:dyDescent="0.2">
      <c r="A1646" s="1" t="s">
        <v>2393</v>
      </c>
      <c r="B1646" s="3">
        <v>45456</v>
      </c>
      <c r="C1646" s="1" t="s">
        <v>303</v>
      </c>
      <c r="D1646" s="1" t="s">
        <v>269</v>
      </c>
      <c r="E1646" s="1">
        <v>6</v>
      </c>
      <c r="F1646" s="1">
        <v>865.02</v>
      </c>
      <c r="G1646" s="1">
        <v>0.15</v>
      </c>
      <c r="H1646" s="1" t="s">
        <v>27</v>
      </c>
      <c r="I1646" s="1" t="s">
        <v>14</v>
      </c>
      <c r="J1646" s="1" t="s">
        <v>15</v>
      </c>
    </row>
    <row r="1647" spans="1:10" x14ac:dyDescent="0.2">
      <c r="A1647" s="1" t="s">
        <v>2394</v>
      </c>
      <c r="B1647" s="1" t="s">
        <v>831</v>
      </c>
      <c r="C1647" s="1" t="s">
        <v>99</v>
      </c>
      <c r="D1647" s="1" t="s">
        <v>35</v>
      </c>
      <c r="E1647" s="1">
        <v>10</v>
      </c>
      <c r="F1647" s="1">
        <v>709.62</v>
      </c>
      <c r="G1647" s="1">
        <v>0.15</v>
      </c>
      <c r="H1647" s="1" t="s">
        <v>36</v>
      </c>
      <c r="I1647" s="1" t="s">
        <v>47</v>
      </c>
      <c r="J1647" s="1" t="s">
        <v>58</v>
      </c>
    </row>
    <row r="1648" spans="1:10" x14ac:dyDescent="0.2">
      <c r="A1648" s="1" t="s">
        <v>2395</v>
      </c>
      <c r="B1648" s="1" t="s">
        <v>1908</v>
      </c>
      <c r="C1648" s="1" t="s">
        <v>396</v>
      </c>
      <c r="D1648" s="1" t="s">
        <v>216</v>
      </c>
      <c r="E1648" s="1">
        <v>11</v>
      </c>
      <c r="F1648" s="1">
        <v>1169.26</v>
      </c>
      <c r="G1648" s="1">
        <v>0</v>
      </c>
      <c r="H1648" s="1" t="s">
        <v>115</v>
      </c>
      <c r="I1648" s="1" t="s">
        <v>14</v>
      </c>
      <c r="J1648" s="1" t="s">
        <v>15</v>
      </c>
    </row>
    <row r="1649" spans="1:10" x14ac:dyDescent="0.2">
      <c r="A1649" s="1" t="s">
        <v>2396</v>
      </c>
      <c r="B1649" s="1" t="s">
        <v>659</v>
      </c>
      <c r="C1649" s="1" t="s">
        <v>994</v>
      </c>
      <c r="D1649" s="1" t="s">
        <v>35</v>
      </c>
      <c r="E1649" s="1">
        <v>5</v>
      </c>
      <c r="F1649" s="1">
        <v>709.62</v>
      </c>
      <c r="G1649" s="1">
        <v>0.15</v>
      </c>
      <c r="H1649" s="1" t="s">
        <v>121</v>
      </c>
      <c r="I1649" s="1" t="s">
        <v>14</v>
      </c>
      <c r="J1649" s="1" t="s">
        <v>15</v>
      </c>
    </row>
    <row r="1650" spans="1:10" x14ac:dyDescent="0.2">
      <c r="A1650" s="1" t="s">
        <v>2397</v>
      </c>
      <c r="B1650" s="3">
        <v>45542</v>
      </c>
      <c r="C1650" s="1" t="s">
        <v>107</v>
      </c>
      <c r="D1650" s="1" t="s">
        <v>88</v>
      </c>
      <c r="E1650" s="1">
        <v>7</v>
      </c>
      <c r="F1650" s="1">
        <v>1018.12</v>
      </c>
      <c r="G1650" s="1">
        <v>0.1</v>
      </c>
      <c r="H1650" s="1" t="s">
        <v>13</v>
      </c>
      <c r="I1650" s="1" t="s">
        <v>14</v>
      </c>
      <c r="J1650" s="1" t="s">
        <v>15</v>
      </c>
    </row>
    <row r="1651" spans="1:10" x14ac:dyDescent="0.2">
      <c r="A1651" s="1" t="s">
        <v>2398</v>
      </c>
      <c r="B1651" s="1" t="s">
        <v>2399</v>
      </c>
      <c r="C1651" s="1" t="s">
        <v>77</v>
      </c>
      <c r="D1651" s="1" t="s">
        <v>19</v>
      </c>
      <c r="E1651" s="1">
        <v>3</v>
      </c>
      <c r="F1651" s="1">
        <v>921.01</v>
      </c>
      <c r="G1651" s="1">
        <v>0.05</v>
      </c>
      <c r="H1651" s="1" t="s">
        <v>115</v>
      </c>
      <c r="I1651" s="1" t="s">
        <v>47</v>
      </c>
      <c r="J1651" s="1" t="s">
        <v>75</v>
      </c>
    </row>
    <row r="1652" spans="1:10" x14ac:dyDescent="0.2">
      <c r="A1652" s="1" t="s">
        <v>2400</v>
      </c>
      <c r="B1652" s="3">
        <v>45759</v>
      </c>
      <c r="C1652" s="1" t="s">
        <v>254</v>
      </c>
      <c r="D1652" s="1" t="s">
        <v>151</v>
      </c>
      <c r="E1652" s="1">
        <v>1</v>
      </c>
      <c r="F1652" s="1">
        <v>838.72</v>
      </c>
      <c r="G1652" s="1">
        <v>0</v>
      </c>
      <c r="H1652" s="1" t="s">
        <v>115</v>
      </c>
      <c r="I1652" s="1" t="s">
        <v>21</v>
      </c>
      <c r="J1652" s="1" t="s">
        <v>22</v>
      </c>
    </row>
    <row r="1653" spans="1:10" x14ac:dyDescent="0.2">
      <c r="A1653" s="1" t="s">
        <v>2401</v>
      </c>
      <c r="B1653" s="1" t="s">
        <v>1966</v>
      </c>
      <c r="C1653" s="1" t="s">
        <v>570</v>
      </c>
      <c r="D1653" s="1" t="s">
        <v>329</v>
      </c>
      <c r="E1653" s="1">
        <v>3</v>
      </c>
      <c r="F1653" s="1">
        <v>1334.92</v>
      </c>
      <c r="G1653" s="1">
        <v>0</v>
      </c>
      <c r="H1653" s="1" t="s">
        <v>62</v>
      </c>
      <c r="I1653" s="1" t="s">
        <v>21</v>
      </c>
      <c r="J1653" s="1" t="s">
        <v>97</v>
      </c>
    </row>
    <row r="1654" spans="1:10" x14ac:dyDescent="0.2">
      <c r="A1654" s="1" t="s">
        <v>2402</v>
      </c>
      <c r="B1654" s="1" t="s">
        <v>398</v>
      </c>
      <c r="C1654" s="1" t="s">
        <v>404</v>
      </c>
      <c r="D1654" s="1" t="s">
        <v>365</v>
      </c>
      <c r="E1654" s="1">
        <v>11</v>
      </c>
      <c r="F1654" s="1">
        <v>1101.54</v>
      </c>
      <c r="G1654" s="1">
        <v>0.05</v>
      </c>
      <c r="H1654" s="1" t="s">
        <v>115</v>
      </c>
      <c r="I1654" s="1" t="s">
        <v>483</v>
      </c>
      <c r="J1654" s="1" t="s">
        <v>22</v>
      </c>
    </row>
    <row r="1655" spans="1:10" x14ac:dyDescent="0.2">
      <c r="A1655" s="1" t="s">
        <v>2403</v>
      </c>
      <c r="B1655" s="3">
        <v>45304</v>
      </c>
      <c r="C1655" s="1" t="s">
        <v>154</v>
      </c>
      <c r="D1655" s="1" t="s">
        <v>26</v>
      </c>
      <c r="E1655" s="1">
        <v>11</v>
      </c>
      <c r="F1655" s="1">
        <v>725.92</v>
      </c>
      <c r="G1655" s="1">
        <v>0.1</v>
      </c>
      <c r="H1655" s="1" t="s">
        <v>36</v>
      </c>
      <c r="I1655" s="1" t="s">
        <v>31</v>
      </c>
      <c r="J1655" s="1" t="s">
        <v>43</v>
      </c>
    </row>
    <row r="1656" spans="1:10" x14ac:dyDescent="0.2">
      <c r="A1656" s="1" t="s">
        <v>2404</v>
      </c>
      <c r="B1656" s="1" t="s">
        <v>2405</v>
      </c>
      <c r="C1656" s="1" t="s">
        <v>99</v>
      </c>
      <c r="D1656" s="1" t="s">
        <v>78</v>
      </c>
      <c r="E1656" s="1">
        <v>7</v>
      </c>
      <c r="F1656" s="1">
        <v>782.41</v>
      </c>
      <c r="G1656" s="1">
        <v>0.05</v>
      </c>
      <c r="H1656" s="1" t="s">
        <v>62</v>
      </c>
      <c r="I1656" s="1" t="s">
        <v>47</v>
      </c>
      <c r="J1656" s="1" t="s">
        <v>58</v>
      </c>
    </row>
    <row r="1657" spans="1:10" x14ac:dyDescent="0.2">
      <c r="A1657" s="1" t="s">
        <v>2406</v>
      </c>
      <c r="B1657" s="1" t="s">
        <v>131</v>
      </c>
      <c r="C1657" s="1" t="s">
        <v>381</v>
      </c>
      <c r="D1657" s="1" t="s">
        <v>192</v>
      </c>
      <c r="E1657" s="1">
        <v>3</v>
      </c>
      <c r="F1657" s="1">
        <v>1069.8599999999999</v>
      </c>
      <c r="G1657" s="1">
        <v>0</v>
      </c>
      <c r="H1657" s="1" t="s">
        <v>115</v>
      </c>
      <c r="I1657" s="1" t="s">
        <v>31</v>
      </c>
      <c r="J1657" s="1" t="s">
        <v>52</v>
      </c>
    </row>
    <row r="1658" spans="1:10" x14ac:dyDescent="0.2">
      <c r="A1658" s="1" t="s">
        <v>2407</v>
      </c>
      <c r="B1658" s="1" t="s">
        <v>1079</v>
      </c>
      <c r="C1658" s="1" t="s">
        <v>246</v>
      </c>
      <c r="D1658" s="1" t="s">
        <v>127</v>
      </c>
      <c r="E1658" s="1">
        <v>8</v>
      </c>
      <c r="F1658" s="1">
        <v>418.2</v>
      </c>
      <c r="G1658" s="1">
        <v>0.2</v>
      </c>
      <c r="H1658" s="1" t="s">
        <v>115</v>
      </c>
      <c r="I1658" s="1" t="s">
        <v>47</v>
      </c>
      <c r="J1658" s="1" t="s">
        <v>58</v>
      </c>
    </row>
    <row r="1659" spans="1:10" x14ac:dyDescent="0.2">
      <c r="A1659" s="1" t="s">
        <v>2408</v>
      </c>
      <c r="B1659" s="1" t="s">
        <v>2409</v>
      </c>
      <c r="C1659" s="1" t="s">
        <v>227</v>
      </c>
      <c r="D1659" s="1" t="s">
        <v>158</v>
      </c>
      <c r="E1659" s="1">
        <v>12</v>
      </c>
      <c r="F1659" s="1">
        <v>1490.92</v>
      </c>
      <c r="G1659" s="1">
        <v>0</v>
      </c>
      <c r="H1659" s="1" t="s">
        <v>36</v>
      </c>
      <c r="I1659" s="1" t="s">
        <v>31</v>
      </c>
      <c r="J1659" s="1" t="s">
        <v>52</v>
      </c>
    </row>
    <row r="1660" spans="1:10" x14ac:dyDescent="0.2">
      <c r="A1660" s="1" t="s">
        <v>2410</v>
      </c>
      <c r="B1660" s="3">
        <v>45373</v>
      </c>
      <c r="C1660" s="1" t="s">
        <v>95</v>
      </c>
      <c r="D1660" s="1" t="s">
        <v>92</v>
      </c>
      <c r="E1660" s="1">
        <v>6</v>
      </c>
      <c r="F1660" s="1">
        <v>769.69</v>
      </c>
      <c r="G1660" s="1">
        <v>0.05</v>
      </c>
      <c r="H1660" s="1" t="s">
        <v>115</v>
      </c>
      <c r="I1660" s="1" t="s">
        <v>21</v>
      </c>
      <c r="J1660" s="1" t="s">
        <v>22</v>
      </c>
    </row>
    <row r="1661" spans="1:10" x14ac:dyDescent="0.2">
      <c r="A1661" s="1" t="s">
        <v>2411</v>
      </c>
      <c r="B1661" s="3">
        <v>45665</v>
      </c>
      <c r="C1661" s="1" t="s">
        <v>490</v>
      </c>
      <c r="D1661" s="1" t="s">
        <v>148</v>
      </c>
      <c r="E1661" s="1">
        <v>12</v>
      </c>
      <c r="F1661" s="1">
        <v>243.15</v>
      </c>
      <c r="G1661" s="1">
        <v>0.05</v>
      </c>
      <c r="H1661" s="1" t="s">
        <v>27</v>
      </c>
      <c r="I1661" s="1" t="s">
        <v>47</v>
      </c>
      <c r="J1661" s="1" t="s">
        <v>48</v>
      </c>
    </row>
    <row r="1662" spans="1:10" x14ac:dyDescent="0.2">
      <c r="A1662" s="1" t="s">
        <v>2412</v>
      </c>
      <c r="B1662" s="3">
        <v>45324</v>
      </c>
      <c r="C1662" s="1" t="s">
        <v>57</v>
      </c>
      <c r="D1662" s="1" t="s">
        <v>365</v>
      </c>
      <c r="E1662" s="1">
        <v>12</v>
      </c>
      <c r="F1662" s="1">
        <v>1101.54</v>
      </c>
      <c r="G1662" s="1">
        <v>0</v>
      </c>
      <c r="H1662" s="1" t="s">
        <v>27</v>
      </c>
      <c r="I1662" s="1" t="s">
        <v>47</v>
      </c>
      <c r="J1662" s="1" t="s">
        <v>48</v>
      </c>
    </row>
    <row r="1663" spans="1:10" x14ac:dyDescent="0.2">
      <c r="A1663" s="1" t="s">
        <v>2413</v>
      </c>
      <c r="B1663" s="3">
        <v>45597</v>
      </c>
      <c r="C1663" s="1" t="s">
        <v>40</v>
      </c>
      <c r="D1663" s="1" t="s">
        <v>88</v>
      </c>
      <c r="E1663" s="1">
        <v>6</v>
      </c>
      <c r="F1663" s="1">
        <v>1018.12</v>
      </c>
      <c r="G1663" s="1">
        <v>0</v>
      </c>
      <c r="H1663" s="1" t="s">
        <v>121</v>
      </c>
      <c r="I1663" s="1" t="s">
        <v>31</v>
      </c>
      <c r="J1663" s="1" t="s">
        <v>32</v>
      </c>
    </row>
    <row r="1664" spans="1:10" x14ac:dyDescent="0.2">
      <c r="A1664" s="1" t="s">
        <v>2414</v>
      </c>
      <c r="B1664" s="1" t="s">
        <v>90</v>
      </c>
      <c r="C1664" s="1" t="s">
        <v>204</v>
      </c>
      <c r="D1664" s="1" t="s">
        <v>297</v>
      </c>
      <c r="E1664" s="1">
        <v>11</v>
      </c>
      <c r="F1664" s="1">
        <v>112.32</v>
      </c>
      <c r="G1664" s="1">
        <v>0.05</v>
      </c>
      <c r="H1664" s="1" t="s">
        <v>62</v>
      </c>
      <c r="I1664" s="1" t="s">
        <v>14</v>
      </c>
      <c r="J1664" s="1" t="s">
        <v>93</v>
      </c>
    </row>
    <row r="1665" spans="1:10" x14ac:dyDescent="0.2">
      <c r="A1665" s="1" t="s">
        <v>2415</v>
      </c>
      <c r="B1665" s="1" t="s">
        <v>845</v>
      </c>
      <c r="C1665" s="1" t="s">
        <v>120</v>
      </c>
      <c r="D1665" s="1" t="s">
        <v>158</v>
      </c>
      <c r="E1665" s="1">
        <v>6</v>
      </c>
      <c r="F1665" s="1">
        <v>1490.92</v>
      </c>
      <c r="G1665" s="1">
        <v>0.2</v>
      </c>
      <c r="H1665" s="1" t="s">
        <v>20</v>
      </c>
      <c r="I1665" s="1" t="s">
        <v>31</v>
      </c>
      <c r="J1665" s="1" t="s">
        <v>43</v>
      </c>
    </row>
    <row r="1666" spans="1:10" x14ac:dyDescent="0.2">
      <c r="A1666" s="1" t="s">
        <v>2416</v>
      </c>
      <c r="B1666" s="3">
        <v>45446</v>
      </c>
      <c r="C1666" s="1" t="s">
        <v>530</v>
      </c>
      <c r="D1666" s="1" t="s">
        <v>118</v>
      </c>
      <c r="E1666" s="1">
        <v>1</v>
      </c>
      <c r="F1666" s="1">
        <v>347.15</v>
      </c>
      <c r="G1666" s="1">
        <v>0.05</v>
      </c>
      <c r="H1666" s="1" t="s">
        <v>13</v>
      </c>
      <c r="I1666" s="1" t="s">
        <v>21</v>
      </c>
      <c r="J1666" s="1" t="s">
        <v>170</v>
      </c>
    </row>
    <row r="1667" spans="1:10" x14ac:dyDescent="0.2">
      <c r="A1667" s="1" t="s">
        <v>2417</v>
      </c>
      <c r="B1667" s="3">
        <v>45737</v>
      </c>
      <c r="C1667" s="1" t="s">
        <v>353</v>
      </c>
      <c r="D1667" s="1" t="s">
        <v>178</v>
      </c>
      <c r="E1667" s="1">
        <v>1</v>
      </c>
      <c r="F1667" s="1">
        <v>253.46</v>
      </c>
      <c r="G1667" s="1">
        <v>0.15</v>
      </c>
      <c r="H1667" s="1" t="s">
        <v>20</v>
      </c>
      <c r="I1667" s="1" t="s">
        <v>21</v>
      </c>
      <c r="J1667" s="1" t="s">
        <v>22</v>
      </c>
    </row>
    <row r="1668" spans="1:10" x14ac:dyDescent="0.2">
      <c r="A1668" s="1" t="s">
        <v>2418</v>
      </c>
      <c r="B1668" s="1" t="s">
        <v>239</v>
      </c>
      <c r="C1668" s="1" t="s">
        <v>281</v>
      </c>
      <c r="D1668" s="1" t="s">
        <v>155</v>
      </c>
      <c r="E1668" s="1">
        <v>1</v>
      </c>
      <c r="F1668" s="1">
        <v>1165.56</v>
      </c>
      <c r="G1668" s="1">
        <v>0.2</v>
      </c>
      <c r="H1668" s="1" t="s">
        <v>115</v>
      </c>
      <c r="I1668" s="1" t="s">
        <v>47</v>
      </c>
      <c r="J1668" s="1" t="s">
        <v>58</v>
      </c>
    </row>
    <row r="1669" spans="1:10" x14ac:dyDescent="0.2">
      <c r="A1669" s="1" t="s">
        <v>2419</v>
      </c>
      <c r="B1669" s="1" t="s">
        <v>1754</v>
      </c>
      <c r="C1669" s="1" t="s">
        <v>252</v>
      </c>
      <c r="D1669" s="1" t="s">
        <v>231</v>
      </c>
      <c r="E1669" s="1">
        <v>1</v>
      </c>
      <c r="F1669" s="1">
        <v>49.68</v>
      </c>
      <c r="G1669" s="1">
        <v>0.05</v>
      </c>
      <c r="H1669" s="1" t="s">
        <v>115</v>
      </c>
      <c r="I1669" s="1" t="s">
        <v>37</v>
      </c>
      <c r="J1669" s="1" t="s">
        <v>93</v>
      </c>
    </row>
    <row r="1670" spans="1:10" x14ac:dyDescent="0.2">
      <c r="A1670" s="1" t="s">
        <v>2420</v>
      </c>
      <c r="B1670" s="1" t="s">
        <v>2421</v>
      </c>
      <c r="C1670" s="1" t="s">
        <v>355</v>
      </c>
      <c r="D1670" s="1" t="s">
        <v>231</v>
      </c>
      <c r="E1670" s="1">
        <v>12</v>
      </c>
      <c r="F1670" s="1">
        <v>49.68</v>
      </c>
      <c r="G1670" s="1">
        <v>0.1</v>
      </c>
      <c r="H1670" s="1" t="s">
        <v>36</v>
      </c>
      <c r="I1670" s="1" t="s">
        <v>14</v>
      </c>
      <c r="J1670" s="1" t="s">
        <v>15</v>
      </c>
    </row>
    <row r="1671" spans="1:10" x14ac:dyDescent="0.2">
      <c r="A1671" s="1" t="s">
        <v>2422</v>
      </c>
      <c r="B1671" s="3">
        <v>45786</v>
      </c>
      <c r="C1671" s="1" t="s">
        <v>317</v>
      </c>
      <c r="D1671" s="1" t="s">
        <v>142</v>
      </c>
      <c r="E1671" s="1">
        <v>6</v>
      </c>
      <c r="F1671" s="1">
        <v>1118.93</v>
      </c>
      <c r="G1671" s="1">
        <v>0.2</v>
      </c>
      <c r="H1671" s="1" t="s">
        <v>20</v>
      </c>
      <c r="I1671" s="1" t="s">
        <v>31</v>
      </c>
      <c r="J1671" s="1" t="s">
        <v>32</v>
      </c>
    </row>
    <row r="1672" spans="1:10" x14ac:dyDescent="0.2">
      <c r="A1672" s="1" t="s">
        <v>2423</v>
      </c>
      <c r="B1672" s="3">
        <v>45464</v>
      </c>
      <c r="C1672" s="1" t="s">
        <v>451</v>
      </c>
      <c r="D1672" s="1" t="s">
        <v>35</v>
      </c>
      <c r="E1672" s="1">
        <v>12</v>
      </c>
      <c r="F1672" s="1">
        <v>709.62</v>
      </c>
      <c r="G1672" s="1">
        <v>0</v>
      </c>
      <c r="H1672" s="1" t="s">
        <v>27</v>
      </c>
      <c r="I1672" s="1" t="s">
        <v>31</v>
      </c>
      <c r="J1672" s="1" t="s">
        <v>43</v>
      </c>
    </row>
    <row r="1673" spans="1:10" x14ac:dyDescent="0.2">
      <c r="A1673" s="1" t="s">
        <v>2424</v>
      </c>
      <c r="B1673" s="3">
        <v>45442</v>
      </c>
      <c r="C1673" s="1" t="s">
        <v>306</v>
      </c>
      <c r="D1673" s="1" t="s">
        <v>213</v>
      </c>
      <c r="E1673" s="1">
        <v>8</v>
      </c>
      <c r="F1673" s="1">
        <v>1084.72</v>
      </c>
      <c r="G1673" s="1">
        <v>0</v>
      </c>
      <c r="H1673" s="1" t="s">
        <v>62</v>
      </c>
      <c r="I1673" s="1" t="s">
        <v>300</v>
      </c>
      <c r="J1673" s="1" t="s">
        <v>82</v>
      </c>
    </row>
    <row r="1674" spans="1:10" x14ac:dyDescent="0.2">
      <c r="A1674" s="1" t="s">
        <v>2425</v>
      </c>
      <c r="B1674" s="1" t="s">
        <v>2426</v>
      </c>
      <c r="C1674" s="1" t="s">
        <v>117</v>
      </c>
      <c r="D1674" s="1" t="s">
        <v>114</v>
      </c>
      <c r="E1674" s="1">
        <v>11</v>
      </c>
      <c r="F1674" s="1">
        <v>906.25</v>
      </c>
      <c r="G1674" s="1">
        <v>0</v>
      </c>
      <c r="H1674" s="1" t="s">
        <v>20</v>
      </c>
      <c r="I1674" s="1" t="s">
        <v>47</v>
      </c>
      <c r="J1674" s="1" t="s">
        <v>75</v>
      </c>
    </row>
    <row r="1675" spans="1:10" x14ac:dyDescent="0.2">
      <c r="A1675" s="1" t="s">
        <v>2427</v>
      </c>
      <c r="B1675" s="3">
        <v>45725</v>
      </c>
      <c r="C1675" s="1" t="s">
        <v>120</v>
      </c>
      <c r="D1675" s="1" t="s">
        <v>92</v>
      </c>
      <c r="E1675" s="1">
        <v>2</v>
      </c>
      <c r="F1675" s="1">
        <v>769.69</v>
      </c>
      <c r="G1675" s="1">
        <v>0</v>
      </c>
      <c r="H1675" s="1" t="s">
        <v>13</v>
      </c>
      <c r="I1675" s="1" t="s">
        <v>31</v>
      </c>
      <c r="J1675" s="1" t="s">
        <v>52</v>
      </c>
    </row>
    <row r="1676" spans="1:10" x14ac:dyDescent="0.2">
      <c r="A1676" s="1" t="s">
        <v>2428</v>
      </c>
      <c r="B1676" s="1" t="s">
        <v>2429</v>
      </c>
      <c r="C1676" s="1" t="s">
        <v>263</v>
      </c>
      <c r="D1676" s="1" t="s">
        <v>65</v>
      </c>
      <c r="E1676" s="1">
        <v>8</v>
      </c>
      <c r="F1676" s="1">
        <v>800.37</v>
      </c>
      <c r="G1676" s="1">
        <v>0</v>
      </c>
      <c r="H1676" s="1" t="s">
        <v>115</v>
      </c>
      <c r="I1676" s="1" t="s">
        <v>14</v>
      </c>
      <c r="J1676" s="1" t="s">
        <v>15</v>
      </c>
    </row>
    <row r="1677" spans="1:10" x14ac:dyDescent="0.2">
      <c r="A1677" s="1" t="s">
        <v>2430</v>
      </c>
      <c r="B1677" s="3">
        <v>45835</v>
      </c>
      <c r="C1677" s="1" t="s">
        <v>557</v>
      </c>
      <c r="D1677" s="1" t="s">
        <v>46</v>
      </c>
      <c r="E1677" s="1">
        <v>3</v>
      </c>
      <c r="F1677" s="1">
        <v>1262.55</v>
      </c>
      <c r="G1677" s="1">
        <v>0.05</v>
      </c>
      <c r="H1677" s="1" t="s">
        <v>62</v>
      </c>
      <c r="I1677" s="1" t="s">
        <v>14</v>
      </c>
      <c r="J1677" s="1" t="s">
        <v>15</v>
      </c>
    </row>
    <row r="1678" spans="1:10" x14ac:dyDescent="0.2">
      <c r="A1678" s="1" t="s">
        <v>2431</v>
      </c>
      <c r="B1678" s="3">
        <v>45390</v>
      </c>
      <c r="C1678" s="1" t="s">
        <v>476</v>
      </c>
      <c r="D1678" s="1" t="s">
        <v>162</v>
      </c>
      <c r="E1678" s="1">
        <v>10</v>
      </c>
      <c r="F1678" s="1">
        <v>209.03</v>
      </c>
      <c r="G1678" s="1">
        <v>0.2</v>
      </c>
      <c r="H1678" s="1" t="s">
        <v>115</v>
      </c>
      <c r="I1678" s="1" t="s">
        <v>47</v>
      </c>
      <c r="J1678" s="1" t="s">
        <v>75</v>
      </c>
    </row>
    <row r="1679" spans="1:10" x14ac:dyDescent="0.2">
      <c r="A1679" s="1" t="s">
        <v>2432</v>
      </c>
      <c r="B1679" s="3">
        <v>45710</v>
      </c>
      <c r="C1679" s="1" t="s">
        <v>338</v>
      </c>
      <c r="D1679" s="1" t="s">
        <v>19</v>
      </c>
      <c r="E1679" s="1">
        <v>6</v>
      </c>
      <c r="F1679" s="1">
        <v>921.01</v>
      </c>
      <c r="G1679" s="1">
        <v>0.15</v>
      </c>
      <c r="H1679" s="1" t="s">
        <v>115</v>
      </c>
      <c r="I1679" s="1" t="s">
        <v>21</v>
      </c>
      <c r="J1679" s="1" t="s">
        <v>22</v>
      </c>
    </row>
    <row r="1680" spans="1:10" x14ac:dyDescent="0.2">
      <c r="A1680" s="1" t="s">
        <v>2433</v>
      </c>
      <c r="B1680" s="1" t="s">
        <v>2434</v>
      </c>
      <c r="C1680" s="1" t="s">
        <v>240</v>
      </c>
      <c r="D1680" s="1" t="s">
        <v>297</v>
      </c>
      <c r="E1680" s="1">
        <v>10</v>
      </c>
      <c r="F1680" s="1">
        <v>112.32</v>
      </c>
      <c r="G1680" s="1">
        <v>0.1</v>
      </c>
      <c r="H1680" s="1" t="s">
        <v>62</v>
      </c>
      <c r="I1680" s="1" t="s">
        <v>21</v>
      </c>
      <c r="J1680" s="1" t="s">
        <v>97</v>
      </c>
    </row>
    <row r="1681" spans="1:10" x14ac:dyDescent="0.2">
      <c r="A1681" s="1" t="s">
        <v>2435</v>
      </c>
      <c r="B1681" s="1" t="s">
        <v>1737</v>
      </c>
      <c r="C1681" s="1" t="s">
        <v>490</v>
      </c>
      <c r="D1681" s="1" t="s">
        <v>65</v>
      </c>
      <c r="E1681" s="1">
        <v>11</v>
      </c>
      <c r="F1681" s="1">
        <v>800.37</v>
      </c>
      <c r="G1681" s="1">
        <v>0</v>
      </c>
      <c r="H1681" s="1" t="s">
        <v>20</v>
      </c>
      <c r="I1681" s="1" t="s">
        <v>449</v>
      </c>
      <c r="J1681" s="1" t="s">
        <v>48</v>
      </c>
    </row>
    <row r="1682" spans="1:10" x14ac:dyDescent="0.2">
      <c r="A1682" s="1" t="s">
        <v>2436</v>
      </c>
      <c r="B1682" s="3">
        <v>45591</v>
      </c>
      <c r="C1682" s="1" t="s">
        <v>187</v>
      </c>
      <c r="D1682" s="1" t="s">
        <v>413</v>
      </c>
      <c r="E1682" s="1">
        <v>8</v>
      </c>
      <c r="F1682" s="1">
        <v>689.97</v>
      </c>
      <c r="G1682" s="1">
        <v>0.1</v>
      </c>
      <c r="H1682" s="1" t="s">
        <v>27</v>
      </c>
      <c r="I1682" s="1" t="s">
        <v>14</v>
      </c>
      <c r="J1682" s="1" t="s">
        <v>82</v>
      </c>
    </row>
    <row r="1683" spans="1:10" x14ac:dyDescent="0.2">
      <c r="A1683" s="1" t="s">
        <v>2437</v>
      </c>
      <c r="B1683" s="1" t="s">
        <v>2438</v>
      </c>
      <c r="C1683" s="1" t="s">
        <v>254</v>
      </c>
      <c r="D1683" s="1" t="s">
        <v>85</v>
      </c>
      <c r="E1683" s="1">
        <v>3</v>
      </c>
      <c r="F1683" s="1">
        <v>979.52</v>
      </c>
      <c r="G1683" s="1">
        <v>0</v>
      </c>
      <c r="H1683" s="1" t="s">
        <v>27</v>
      </c>
      <c r="I1683" s="1" t="s">
        <v>21</v>
      </c>
      <c r="J1683" s="1" t="s">
        <v>170</v>
      </c>
    </row>
    <row r="1684" spans="1:10" x14ac:dyDescent="0.2">
      <c r="A1684" s="1" t="s">
        <v>2439</v>
      </c>
      <c r="B1684" s="3">
        <v>45578</v>
      </c>
      <c r="C1684" s="1" t="s">
        <v>11</v>
      </c>
      <c r="D1684" s="1" t="s">
        <v>127</v>
      </c>
      <c r="E1684" s="1">
        <v>1</v>
      </c>
      <c r="F1684" s="1">
        <v>418.2</v>
      </c>
      <c r="G1684" s="1">
        <v>0.2</v>
      </c>
      <c r="H1684" s="1" t="s">
        <v>20</v>
      </c>
      <c r="I1684" s="1" t="s">
        <v>14</v>
      </c>
      <c r="J1684" s="1" t="s">
        <v>15</v>
      </c>
    </row>
    <row r="1685" spans="1:10" x14ac:dyDescent="0.2">
      <c r="A1685" s="1" t="s">
        <v>2440</v>
      </c>
      <c r="B1685" s="3">
        <v>45474</v>
      </c>
      <c r="C1685" s="1" t="s">
        <v>259</v>
      </c>
      <c r="D1685" s="1" t="s">
        <v>104</v>
      </c>
      <c r="E1685" s="1">
        <v>10</v>
      </c>
      <c r="F1685" s="1">
        <v>1363.68</v>
      </c>
      <c r="G1685" s="1">
        <v>0</v>
      </c>
      <c r="H1685" s="1" t="s">
        <v>121</v>
      </c>
      <c r="I1685" s="1" t="s">
        <v>47</v>
      </c>
      <c r="J1685" s="1" t="s">
        <v>58</v>
      </c>
    </row>
    <row r="1686" spans="1:10" x14ac:dyDescent="0.2">
      <c r="A1686" s="1" t="s">
        <v>2441</v>
      </c>
      <c r="B1686" s="3">
        <v>45410</v>
      </c>
      <c r="C1686" s="1" t="s">
        <v>493</v>
      </c>
      <c r="D1686" s="1" t="s">
        <v>12</v>
      </c>
      <c r="E1686" s="1">
        <v>4</v>
      </c>
      <c r="F1686" s="1">
        <v>210.2</v>
      </c>
      <c r="G1686" s="1">
        <v>0</v>
      </c>
      <c r="H1686" s="1" t="s">
        <v>36</v>
      </c>
      <c r="I1686" s="1" t="s">
        <v>47</v>
      </c>
      <c r="J1686" s="1" t="s">
        <v>58</v>
      </c>
    </row>
    <row r="1687" spans="1:10" x14ac:dyDescent="0.2">
      <c r="A1687" s="1" t="s">
        <v>2442</v>
      </c>
      <c r="B1687" s="3">
        <v>45469</v>
      </c>
      <c r="C1687" s="1" t="s">
        <v>252</v>
      </c>
      <c r="D1687" s="1" t="s">
        <v>69</v>
      </c>
      <c r="E1687" s="1">
        <v>7</v>
      </c>
      <c r="F1687" s="1">
        <v>1013.15</v>
      </c>
      <c r="G1687" s="1">
        <v>0</v>
      </c>
      <c r="H1687" s="1" t="s">
        <v>121</v>
      </c>
      <c r="I1687" s="1" t="s">
        <v>14</v>
      </c>
      <c r="J1687" s="1" t="s">
        <v>82</v>
      </c>
    </row>
    <row r="1688" spans="1:10" x14ac:dyDescent="0.2">
      <c r="A1688" s="1" t="s">
        <v>2443</v>
      </c>
      <c r="B1688" s="3">
        <v>45327</v>
      </c>
      <c r="C1688" s="1" t="s">
        <v>29</v>
      </c>
      <c r="D1688" s="1" t="s">
        <v>81</v>
      </c>
      <c r="E1688" s="1">
        <v>9</v>
      </c>
      <c r="F1688" s="1">
        <v>849.05</v>
      </c>
      <c r="G1688" s="1">
        <v>0</v>
      </c>
      <c r="H1688" s="1" t="s">
        <v>36</v>
      </c>
      <c r="I1688" s="1" t="s">
        <v>31</v>
      </c>
      <c r="J1688" s="1" t="s">
        <v>43</v>
      </c>
    </row>
    <row r="1689" spans="1:10" x14ac:dyDescent="0.2">
      <c r="A1689" s="1" t="s">
        <v>2444</v>
      </c>
      <c r="B1689" s="1" t="s">
        <v>539</v>
      </c>
      <c r="C1689" s="1" t="s">
        <v>362</v>
      </c>
      <c r="D1689" s="1" t="s">
        <v>124</v>
      </c>
      <c r="E1689" s="1">
        <v>9</v>
      </c>
      <c r="F1689" s="1">
        <v>774.08</v>
      </c>
      <c r="G1689" s="1">
        <v>0.15</v>
      </c>
      <c r="H1689" s="1" t="s">
        <v>36</v>
      </c>
      <c r="I1689" s="1" t="s">
        <v>483</v>
      </c>
      <c r="J1689" s="1" t="s">
        <v>97</v>
      </c>
    </row>
    <row r="1690" spans="1:10" x14ac:dyDescent="0.2">
      <c r="A1690" s="1" t="s">
        <v>2445</v>
      </c>
      <c r="B1690" s="3">
        <v>45383</v>
      </c>
      <c r="C1690" s="1" t="s">
        <v>567</v>
      </c>
      <c r="D1690" s="1" t="s">
        <v>30</v>
      </c>
      <c r="E1690" s="1">
        <v>2</v>
      </c>
      <c r="F1690" s="1">
        <v>798.12</v>
      </c>
      <c r="G1690" s="1">
        <v>0</v>
      </c>
      <c r="H1690" s="1" t="s">
        <v>27</v>
      </c>
      <c r="I1690" s="1" t="s">
        <v>14</v>
      </c>
      <c r="J1690" s="1" t="s">
        <v>15</v>
      </c>
    </row>
    <row r="1691" spans="1:10" x14ac:dyDescent="0.2">
      <c r="A1691" s="1" t="s">
        <v>2446</v>
      </c>
      <c r="B1691" s="3">
        <v>45702</v>
      </c>
      <c r="C1691" s="1" t="s">
        <v>394</v>
      </c>
      <c r="D1691" s="1" t="s">
        <v>108</v>
      </c>
      <c r="E1691" s="1">
        <v>6</v>
      </c>
      <c r="F1691" s="1">
        <v>1348.08</v>
      </c>
      <c r="G1691" s="1">
        <v>0.2</v>
      </c>
      <c r="H1691" s="1" t="s">
        <v>13</v>
      </c>
      <c r="I1691" s="1" t="s">
        <v>21</v>
      </c>
      <c r="J1691" s="1" t="s">
        <v>97</v>
      </c>
    </row>
    <row r="1692" spans="1:10" x14ac:dyDescent="0.2">
      <c r="A1692" s="1" t="s">
        <v>2447</v>
      </c>
      <c r="B1692" s="3">
        <v>45359</v>
      </c>
      <c r="C1692" s="1" t="s">
        <v>546</v>
      </c>
      <c r="D1692" s="1" t="s">
        <v>155</v>
      </c>
      <c r="E1692" s="1">
        <v>5</v>
      </c>
      <c r="F1692" s="1">
        <v>1165.56</v>
      </c>
      <c r="G1692" s="1">
        <v>0.15</v>
      </c>
      <c r="H1692" s="1" t="s">
        <v>13</v>
      </c>
      <c r="I1692" s="1" t="s">
        <v>21</v>
      </c>
      <c r="J1692" s="1" t="s">
        <v>97</v>
      </c>
    </row>
    <row r="1693" spans="1:10" x14ac:dyDescent="0.2">
      <c r="A1693" s="1" t="s">
        <v>402</v>
      </c>
      <c r="B1693" s="3">
        <v>45822</v>
      </c>
      <c r="C1693" s="1" t="s">
        <v>126</v>
      </c>
      <c r="D1693" s="1" t="s">
        <v>30</v>
      </c>
      <c r="E1693" s="1">
        <v>9</v>
      </c>
      <c r="F1693" s="1">
        <v>798.12</v>
      </c>
      <c r="G1693" s="1">
        <v>0.1</v>
      </c>
      <c r="H1693" s="1" t="s">
        <v>36</v>
      </c>
      <c r="I1693" s="1" t="s">
        <v>31</v>
      </c>
      <c r="J1693" s="1" t="s">
        <v>52</v>
      </c>
    </row>
    <row r="1694" spans="1:10" x14ac:dyDescent="0.2">
      <c r="A1694" s="1" t="s">
        <v>2448</v>
      </c>
      <c r="B1694" s="3">
        <v>45333</v>
      </c>
      <c r="C1694" s="1" t="s">
        <v>783</v>
      </c>
      <c r="D1694" s="1" t="s">
        <v>158</v>
      </c>
      <c r="E1694" s="1">
        <v>8</v>
      </c>
      <c r="F1694" s="1">
        <v>1490.92</v>
      </c>
      <c r="G1694" s="1">
        <v>0</v>
      </c>
      <c r="H1694" s="1" t="s">
        <v>62</v>
      </c>
      <c r="I1694" s="1" t="s">
        <v>21</v>
      </c>
      <c r="J1694" s="1" t="s">
        <v>22</v>
      </c>
    </row>
    <row r="1695" spans="1:10" x14ac:dyDescent="0.2">
      <c r="A1695" s="1" t="s">
        <v>2449</v>
      </c>
      <c r="B1695" s="1" t="s">
        <v>544</v>
      </c>
      <c r="C1695" s="1" t="s">
        <v>252</v>
      </c>
      <c r="D1695" s="1" t="s">
        <v>114</v>
      </c>
      <c r="E1695" s="1"/>
      <c r="F1695" s="1">
        <v>906.25</v>
      </c>
      <c r="G1695" s="1">
        <v>0.05</v>
      </c>
      <c r="H1695" s="1" t="s">
        <v>13</v>
      </c>
      <c r="I1695" s="1" t="s">
        <v>14</v>
      </c>
      <c r="J1695" s="1" t="s">
        <v>15</v>
      </c>
    </row>
    <row r="1696" spans="1:10" x14ac:dyDescent="0.2">
      <c r="A1696" s="1" t="s">
        <v>2450</v>
      </c>
      <c r="B1696" s="3">
        <v>45785</v>
      </c>
      <c r="C1696" s="1" t="s">
        <v>57</v>
      </c>
      <c r="D1696" s="1" t="s">
        <v>85</v>
      </c>
      <c r="E1696" s="1">
        <v>11</v>
      </c>
      <c r="F1696" s="1">
        <v>979.52</v>
      </c>
      <c r="G1696" s="1">
        <v>0.1</v>
      </c>
      <c r="H1696" s="1" t="s">
        <v>36</v>
      </c>
      <c r="I1696" s="1" t="s">
        <v>74</v>
      </c>
      <c r="J1696" s="1" t="s">
        <v>58</v>
      </c>
    </row>
    <row r="1697" spans="1:10" x14ac:dyDescent="0.2">
      <c r="A1697" s="1" t="s">
        <v>2451</v>
      </c>
      <c r="B1697" s="1" t="s">
        <v>2452</v>
      </c>
      <c r="C1697" s="1" t="s">
        <v>313</v>
      </c>
      <c r="D1697" s="1" t="s">
        <v>199</v>
      </c>
      <c r="E1697" s="1">
        <v>7</v>
      </c>
      <c r="F1697" s="1">
        <v>528.79999999999995</v>
      </c>
      <c r="G1697" s="1">
        <v>0</v>
      </c>
      <c r="H1697" s="1" t="s">
        <v>27</v>
      </c>
      <c r="I1697" s="1" t="s">
        <v>21</v>
      </c>
      <c r="J1697" s="1" t="s">
        <v>97</v>
      </c>
    </row>
    <row r="1698" spans="1:10" x14ac:dyDescent="0.2">
      <c r="A1698" s="1" t="s">
        <v>2453</v>
      </c>
      <c r="B1698" s="3">
        <v>45836</v>
      </c>
      <c r="C1698" s="1" t="s">
        <v>68</v>
      </c>
      <c r="D1698" s="1" t="s">
        <v>166</v>
      </c>
      <c r="E1698" s="1">
        <v>5</v>
      </c>
      <c r="F1698" s="1">
        <v>532.41999999999996</v>
      </c>
      <c r="G1698" s="1">
        <v>0.05</v>
      </c>
      <c r="H1698" s="1" t="s">
        <v>27</v>
      </c>
      <c r="I1698" s="1" t="s">
        <v>449</v>
      </c>
      <c r="J1698" s="1" t="s">
        <v>48</v>
      </c>
    </row>
    <row r="1699" spans="1:10" x14ac:dyDescent="0.2">
      <c r="A1699" s="1" t="s">
        <v>2454</v>
      </c>
      <c r="B1699" s="1" t="s">
        <v>2455</v>
      </c>
      <c r="C1699" s="1" t="s">
        <v>440</v>
      </c>
      <c r="D1699" s="1" t="s">
        <v>85</v>
      </c>
      <c r="E1699" s="1">
        <v>7</v>
      </c>
      <c r="F1699" s="1">
        <v>979.52</v>
      </c>
      <c r="G1699" s="1">
        <v>0.2</v>
      </c>
      <c r="H1699" s="1" t="s">
        <v>20</v>
      </c>
      <c r="I1699" s="1" t="s">
        <v>47</v>
      </c>
      <c r="J1699" s="1" t="s">
        <v>58</v>
      </c>
    </row>
    <row r="1700" spans="1:10" x14ac:dyDescent="0.2">
      <c r="A1700" s="1" t="s">
        <v>2456</v>
      </c>
      <c r="B1700" s="3">
        <v>45812</v>
      </c>
      <c r="C1700" s="1" t="s">
        <v>396</v>
      </c>
      <c r="D1700" s="1" t="s">
        <v>195</v>
      </c>
      <c r="E1700" s="1">
        <v>10</v>
      </c>
      <c r="F1700" s="1">
        <v>661.25</v>
      </c>
      <c r="G1700" s="1">
        <v>0.15</v>
      </c>
      <c r="H1700" s="1" t="s">
        <v>27</v>
      </c>
      <c r="I1700" s="1" t="s">
        <v>14</v>
      </c>
      <c r="J1700" s="1" t="s">
        <v>82</v>
      </c>
    </row>
    <row r="1701" spans="1:10" x14ac:dyDescent="0.2">
      <c r="A1701" s="1" t="s">
        <v>2457</v>
      </c>
      <c r="B1701" s="3">
        <v>45639</v>
      </c>
      <c r="C1701" s="1" t="s">
        <v>141</v>
      </c>
      <c r="D1701" s="1" t="s">
        <v>51</v>
      </c>
      <c r="E1701" s="1">
        <v>6</v>
      </c>
      <c r="F1701" s="1">
        <v>1019.72</v>
      </c>
      <c r="G1701" s="1">
        <v>0</v>
      </c>
      <c r="H1701" s="1" t="s">
        <v>121</v>
      </c>
      <c r="I1701" s="1" t="s">
        <v>14</v>
      </c>
      <c r="J1701" s="1" t="s">
        <v>82</v>
      </c>
    </row>
    <row r="1702" spans="1:10" x14ac:dyDescent="0.2">
      <c r="A1702" s="1" t="s">
        <v>2458</v>
      </c>
      <c r="B1702" s="3">
        <v>45683</v>
      </c>
      <c r="C1702" s="1" t="s">
        <v>359</v>
      </c>
      <c r="D1702" s="1" t="s">
        <v>199</v>
      </c>
      <c r="E1702" s="1">
        <v>9</v>
      </c>
      <c r="F1702" s="1">
        <v>528.79999999999995</v>
      </c>
      <c r="G1702" s="1">
        <v>0</v>
      </c>
      <c r="H1702" s="1" t="s">
        <v>62</v>
      </c>
      <c r="I1702" s="1" t="s">
        <v>31</v>
      </c>
      <c r="J1702" s="1" t="s">
        <v>43</v>
      </c>
    </row>
    <row r="1703" spans="1:10" x14ac:dyDescent="0.2">
      <c r="A1703" s="1" t="s">
        <v>2459</v>
      </c>
      <c r="B1703" s="3">
        <v>45659</v>
      </c>
      <c r="C1703" s="1" t="s">
        <v>323</v>
      </c>
      <c r="D1703" s="1" t="s">
        <v>537</v>
      </c>
      <c r="E1703" s="1">
        <v>1</v>
      </c>
      <c r="F1703" s="1">
        <v>940.73</v>
      </c>
      <c r="G1703" s="1">
        <v>0.05</v>
      </c>
      <c r="H1703" s="1" t="s">
        <v>121</v>
      </c>
      <c r="I1703" s="1" t="s">
        <v>14</v>
      </c>
      <c r="J1703" s="1" t="s">
        <v>82</v>
      </c>
    </row>
    <row r="1704" spans="1:10" x14ac:dyDescent="0.2">
      <c r="A1704" s="1" t="s">
        <v>2460</v>
      </c>
      <c r="B1704" s="1" t="s">
        <v>2461</v>
      </c>
      <c r="C1704" s="1" t="s">
        <v>310</v>
      </c>
      <c r="D1704" s="1" t="s">
        <v>104</v>
      </c>
      <c r="E1704" s="1">
        <v>10</v>
      </c>
      <c r="F1704" s="1">
        <v>1363.68</v>
      </c>
      <c r="G1704" s="1">
        <v>0.1</v>
      </c>
      <c r="H1704" s="1" t="s">
        <v>121</v>
      </c>
      <c r="I1704" s="1" t="s">
        <v>37</v>
      </c>
      <c r="J1704" s="1" t="s">
        <v>15</v>
      </c>
    </row>
    <row r="1705" spans="1:10" x14ac:dyDescent="0.2">
      <c r="A1705" s="1" t="s">
        <v>2462</v>
      </c>
      <c r="B1705" s="1" t="s">
        <v>2463</v>
      </c>
      <c r="C1705" s="1" t="s">
        <v>259</v>
      </c>
      <c r="D1705" s="1" t="s">
        <v>61</v>
      </c>
      <c r="E1705" s="1">
        <v>5</v>
      </c>
      <c r="F1705" s="1">
        <v>455.77</v>
      </c>
      <c r="G1705" s="1">
        <v>0.15</v>
      </c>
      <c r="H1705" s="1" t="s">
        <v>62</v>
      </c>
      <c r="I1705" s="1" t="s">
        <v>47</v>
      </c>
      <c r="J1705" s="1" t="s">
        <v>48</v>
      </c>
    </row>
    <row r="1706" spans="1:10" x14ac:dyDescent="0.2">
      <c r="A1706" s="1" t="s">
        <v>2464</v>
      </c>
      <c r="B1706" s="3">
        <v>45443</v>
      </c>
      <c r="C1706" s="1" t="s">
        <v>191</v>
      </c>
      <c r="D1706" s="1" t="s">
        <v>199</v>
      </c>
      <c r="E1706" s="1">
        <v>4</v>
      </c>
      <c r="F1706" s="1">
        <v>528.79999999999995</v>
      </c>
      <c r="G1706" s="1">
        <v>0</v>
      </c>
      <c r="H1706" s="1" t="s">
        <v>121</v>
      </c>
      <c r="I1706" s="1" t="s">
        <v>449</v>
      </c>
      <c r="J1706" s="1" t="s">
        <v>58</v>
      </c>
    </row>
    <row r="1707" spans="1:10" x14ac:dyDescent="0.2">
      <c r="A1707" s="1" t="s">
        <v>2465</v>
      </c>
      <c r="B1707" s="1" t="s">
        <v>2466</v>
      </c>
      <c r="C1707" s="1" t="s">
        <v>326</v>
      </c>
      <c r="D1707" s="1" t="s">
        <v>192</v>
      </c>
      <c r="E1707" s="1">
        <v>11</v>
      </c>
      <c r="F1707" s="1">
        <v>1069.8599999999999</v>
      </c>
      <c r="G1707" s="1">
        <v>0.2</v>
      </c>
      <c r="H1707" s="1" t="s">
        <v>62</v>
      </c>
      <c r="I1707" s="1" t="s">
        <v>21</v>
      </c>
      <c r="J1707" s="1" t="s">
        <v>170</v>
      </c>
    </row>
    <row r="1708" spans="1:10" x14ac:dyDescent="0.2">
      <c r="A1708" s="1" t="s">
        <v>2467</v>
      </c>
      <c r="B1708" s="3">
        <v>45463</v>
      </c>
      <c r="C1708" s="1" t="s">
        <v>138</v>
      </c>
      <c r="D1708" s="1" t="s">
        <v>127</v>
      </c>
      <c r="E1708" s="1">
        <v>6</v>
      </c>
      <c r="F1708" s="1">
        <v>418.2</v>
      </c>
      <c r="G1708" s="1">
        <v>0.15</v>
      </c>
      <c r="H1708" s="1" t="s">
        <v>20</v>
      </c>
      <c r="I1708" s="1" t="s">
        <v>21</v>
      </c>
      <c r="J1708" s="1" t="s">
        <v>97</v>
      </c>
    </row>
    <row r="1709" spans="1:10" x14ac:dyDescent="0.2">
      <c r="A1709" s="1" t="s">
        <v>2468</v>
      </c>
      <c r="B1709" s="3">
        <v>45325</v>
      </c>
      <c r="C1709" s="1" t="s">
        <v>268</v>
      </c>
      <c r="D1709" s="1" t="s">
        <v>118</v>
      </c>
      <c r="E1709" s="1">
        <v>11</v>
      </c>
      <c r="F1709" s="1">
        <v>347.15</v>
      </c>
      <c r="G1709" s="1">
        <v>0.15</v>
      </c>
      <c r="H1709" s="1" t="s">
        <v>36</v>
      </c>
      <c r="I1709" s="1" t="s">
        <v>21</v>
      </c>
      <c r="J1709" s="1" t="s">
        <v>97</v>
      </c>
    </row>
    <row r="1710" spans="1:10" x14ac:dyDescent="0.2">
      <c r="A1710" s="1" t="s">
        <v>2469</v>
      </c>
      <c r="B1710" s="1" t="s">
        <v>2070</v>
      </c>
      <c r="C1710" s="1" t="s">
        <v>574</v>
      </c>
      <c r="D1710" s="1" t="s">
        <v>162</v>
      </c>
      <c r="E1710" s="1">
        <v>10</v>
      </c>
      <c r="F1710" s="1">
        <v>209.03</v>
      </c>
      <c r="G1710" s="1">
        <v>0</v>
      </c>
      <c r="H1710" s="1" t="s">
        <v>121</v>
      </c>
      <c r="I1710" s="1" t="s">
        <v>31</v>
      </c>
      <c r="J1710" s="1" t="s">
        <v>52</v>
      </c>
    </row>
    <row r="1711" spans="1:10" x14ac:dyDescent="0.2">
      <c r="A1711" s="1" t="s">
        <v>2470</v>
      </c>
      <c r="B1711" s="1" t="s">
        <v>2471</v>
      </c>
      <c r="C1711" s="1" t="s">
        <v>110</v>
      </c>
      <c r="D1711" s="1" t="s">
        <v>12</v>
      </c>
      <c r="E1711" s="1">
        <v>10</v>
      </c>
      <c r="F1711" s="1">
        <v>210.2</v>
      </c>
      <c r="G1711" s="1">
        <v>0.15</v>
      </c>
      <c r="H1711" s="1" t="s">
        <v>36</v>
      </c>
      <c r="I1711" s="1" t="s">
        <v>21</v>
      </c>
      <c r="J1711" s="1" t="s">
        <v>170</v>
      </c>
    </row>
    <row r="1712" spans="1:10" x14ac:dyDescent="0.2">
      <c r="A1712" s="1" t="s">
        <v>2472</v>
      </c>
      <c r="B1712" s="3">
        <v>45440</v>
      </c>
      <c r="C1712" s="1" t="s">
        <v>355</v>
      </c>
      <c r="D1712" s="1" t="s">
        <v>213</v>
      </c>
      <c r="E1712" s="1">
        <v>1</v>
      </c>
      <c r="F1712" s="1">
        <v>1084.72</v>
      </c>
      <c r="G1712" s="1">
        <v>0.2</v>
      </c>
      <c r="H1712" s="1" t="s">
        <v>62</v>
      </c>
      <c r="I1712" s="1" t="s">
        <v>14</v>
      </c>
      <c r="J1712" s="1" t="s">
        <v>93</v>
      </c>
    </row>
    <row r="1713" spans="1:10" x14ac:dyDescent="0.2">
      <c r="A1713" s="1" t="s">
        <v>2473</v>
      </c>
      <c r="B1713" s="3">
        <v>45697</v>
      </c>
      <c r="C1713" s="1" t="s">
        <v>557</v>
      </c>
      <c r="D1713" s="1" t="s">
        <v>96</v>
      </c>
      <c r="E1713" s="1">
        <v>4</v>
      </c>
      <c r="F1713" s="1">
        <v>425.58</v>
      </c>
      <c r="G1713" s="1">
        <v>0.2</v>
      </c>
      <c r="H1713" s="1" t="s">
        <v>121</v>
      </c>
      <c r="I1713" s="1" t="s">
        <v>14</v>
      </c>
      <c r="J1713" s="1" t="s">
        <v>15</v>
      </c>
    </row>
    <row r="1714" spans="1:10" x14ac:dyDescent="0.2">
      <c r="A1714" s="1" t="s">
        <v>2474</v>
      </c>
      <c r="B1714" s="3">
        <v>45525</v>
      </c>
      <c r="C1714" s="1" t="s">
        <v>323</v>
      </c>
      <c r="D1714" s="1" t="s">
        <v>142</v>
      </c>
      <c r="E1714" s="1">
        <v>7</v>
      </c>
      <c r="F1714" s="1">
        <v>1118.93</v>
      </c>
      <c r="G1714" s="1">
        <v>0.15</v>
      </c>
      <c r="H1714" s="1" t="s">
        <v>115</v>
      </c>
      <c r="I1714" s="1" t="s">
        <v>14</v>
      </c>
      <c r="J1714" s="1" t="s">
        <v>82</v>
      </c>
    </row>
    <row r="1715" spans="1:10" x14ac:dyDescent="0.2">
      <c r="A1715" s="1" t="s">
        <v>2475</v>
      </c>
      <c r="B1715" s="3">
        <v>45527</v>
      </c>
      <c r="C1715" s="1" t="s">
        <v>994</v>
      </c>
      <c r="D1715" s="1" t="s">
        <v>85</v>
      </c>
      <c r="E1715" s="1">
        <v>10</v>
      </c>
      <c r="F1715" s="1">
        <v>979.52</v>
      </c>
      <c r="G1715" s="1">
        <v>0.05</v>
      </c>
      <c r="H1715" s="1" t="s">
        <v>20</v>
      </c>
      <c r="I1715" s="1" t="s">
        <v>14</v>
      </c>
      <c r="J1715" s="1" t="s">
        <v>93</v>
      </c>
    </row>
    <row r="1716" spans="1:10" x14ac:dyDescent="0.2">
      <c r="A1716" s="1" t="s">
        <v>2476</v>
      </c>
      <c r="B1716" s="1" t="s">
        <v>1421</v>
      </c>
      <c r="C1716" s="1" t="s">
        <v>589</v>
      </c>
      <c r="D1716" s="1" t="s">
        <v>78</v>
      </c>
      <c r="E1716" s="1">
        <v>7</v>
      </c>
      <c r="F1716" s="1">
        <v>782.41</v>
      </c>
      <c r="G1716" s="1">
        <v>0.2</v>
      </c>
      <c r="H1716" s="1" t="s">
        <v>121</v>
      </c>
      <c r="I1716" s="1" t="s">
        <v>21</v>
      </c>
      <c r="J1716" s="1" t="s">
        <v>170</v>
      </c>
    </row>
    <row r="1717" spans="1:10" x14ac:dyDescent="0.2">
      <c r="A1717" s="1" t="s">
        <v>2477</v>
      </c>
      <c r="B1717" s="1" t="s">
        <v>2478</v>
      </c>
      <c r="C1717" s="1" t="s">
        <v>184</v>
      </c>
      <c r="D1717" s="1" t="s">
        <v>73</v>
      </c>
      <c r="E1717" s="1">
        <v>5</v>
      </c>
      <c r="F1717" s="1">
        <v>954.16</v>
      </c>
      <c r="G1717" s="1">
        <v>0</v>
      </c>
      <c r="H1717" s="1" t="s">
        <v>115</v>
      </c>
      <c r="I1717" s="1" t="s">
        <v>47</v>
      </c>
      <c r="J1717" s="1" t="s">
        <v>48</v>
      </c>
    </row>
    <row r="1718" spans="1:10" x14ac:dyDescent="0.2">
      <c r="A1718" s="1" t="s">
        <v>2479</v>
      </c>
      <c r="B1718" s="3">
        <v>45768</v>
      </c>
      <c r="C1718" s="1" t="s">
        <v>138</v>
      </c>
      <c r="D1718" s="1" t="s">
        <v>231</v>
      </c>
      <c r="E1718" s="1">
        <v>2</v>
      </c>
      <c r="F1718" s="1">
        <v>49.68</v>
      </c>
      <c r="G1718" s="1">
        <v>0.2</v>
      </c>
      <c r="H1718" s="1" t="s">
        <v>27</v>
      </c>
      <c r="I1718" s="1" t="s">
        <v>21</v>
      </c>
      <c r="J1718" s="1" t="s">
        <v>97</v>
      </c>
    </row>
    <row r="1719" spans="1:10" x14ac:dyDescent="0.2">
      <c r="A1719" s="1" t="s">
        <v>2480</v>
      </c>
      <c r="B1719" s="1" t="s">
        <v>2129</v>
      </c>
      <c r="C1719" s="1" t="s">
        <v>57</v>
      </c>
      <c r="D1719" s="1" t="s">
        <v>151</v>
      </c>
      <c r="E1719" s="1">
        <v>4</v>
      </c>
      <c r="F1719" s="1">
        <v>838.72</v>
      </c>
      <c r="G1719" s="1">
        <v>0.05</v>
      </c>
      <c r="H1719" s="1" t="s">
        <v>20</v>
      </c>
      <c r="I1719" s="1" t="s">
        <v>47</v>
      </c>
      <c r="J1719" s="1" t="s">
        <v>48</v>
      </c>
    </row>
    <row r="1720" spans="1:10" x14ac:dyDescent="0.2">
      <c r="A1720" s="1" t="s">
        <v>2481</v>
      </c>
      <c r="B1720" s="1" t="s">
        <v>1710</v>
      </c>
      <c r="C1720" s="1" t="s">
        <v>396</v>
      </c>
      <c r="D1720" s="1" t="s">
        <v>181</v>
      </c>
      <c r="E1720" s="1">
        <v>12</v>
      </c>
      <c r="F1720" s="1">
        <v>117.32</v>
      </c>
      <c r="G1720" s="1">
        <v>0.05</v>
      </c>
      <c r="H1720" s="1" t="s">
        <v>121</v>
      </c>
      <c r="I1720" s="1" t="s">
        <v>14</v>
      </c>
      <c r="J1720" s="1" t="s">
        <v>82</v>
      </c>
    </row>
    <row r="1721" spans="1:10" x14ac:dyDescent="0.2">
      <c r="A1721" s="1" t="s">
        <v>2482</v>
      </c>
      <c r="B1721" s="1" t="s">
        <v>999</v>
      </c>
      <c r="C1721" s="1" t="s">
        <v>463</v>
      </c>
      <c r="D1721" s="1" t="s">
        <v>61</v>
      </c>
      <c r="E1721" s="1">
        <v>2</v>
      </c>
      <c r="F1721" s="1">
        <v>455.77</v>
      </c>
      <c r="G1721" s="1">
        <v>0.15</v>
      </c>
      <c r="H1721" s="1" t="s">
        <v>121</v>
      </c>
      <c r="I1721" s="1" t="s">
        <v>21</v>
      </c>
      <c r="J1721" s="1" t="s">
        <v>22</v>
      </c>
    </row>
    <row r="1722" spans="1:10" x14ac:dyDescent="0.2">
      <c r="A1722" s="1" t="s">
        <v>2483</v>
      </c>
      <c r="B1722" s="3">
        <v>45812</v>
      </c>
      <c r="C1722" s="1" t="s">
        <v>77</v>
      </c>
      <c r="D1722" s="1" t="s">
        <v>85</v>
      </c>
      <c r="E1722" s="1">
        <v>5</v>
      </c>
      <c r="F1722" s="1">
        <v>979.52</v>
      </c>
      <c r="G1722" s="1">
        <v>0.15</v>
      </c>
      <c r="H1722" s="1" t="s">
        <v>20</v>
      </c>
      <c r="I1722" s="1" t="s">
        <v>47</v>
      </c>
      <c r="J1722" s="1" t="s">
        <v>58</v>
      </c>
    </row>
    <row r="1723" spans="1:10" x14ac:dyDescent="0.2">
      <c r="A1723" s="1" t="s">
        <v>2484</v>
      </c>
      <c r="B1723" s="1" t="s">
        <v>439</v>
      </c>
      <c r="C1723" s="1" t="s">
        <v>117</v>
      </c>
      <c r="D1723" s="1" t="s">
        <v>124</v>
      </c>
      <c r="E1723" s="1">
        <v>6</v>
      </c>
      <c r="F1723" s="1">
        <v>774.08</v>
      </c>
      <c r="G1723" s="1">
        <v>0.15</v>
      </c>
      <c r="H1723" s="1" t="s">
        <v>121</v>
      </c>
      <c r="I1723" s="1" t="s">
        <v>47</v>
      </c>
      <c r="J1723" s="1" t="s">
        <v>75</v>
      </c>
    </row>
    <row r="1724" spans="1:10" x14ac:dyDescent="0.2">
      <c r="A1724" s="1" t="s">
        <v>2485</v>
      </c>
      <c r="B1724" s="3">
        <v>45360</v>
      </c>
      <c r="C1724" s="1" t="s">
        <v>227</v>
      </c>
      <c r="D1724" s="1" t="s">
        <v>213</v>
      </c>
      <c r="E1724" s="1">
        <v>7</v>
      </c>
      <c r="F1724" s="1">
        <v>1084.72</v>
      </c>
      <c r="G1724" s="1">
        <v>0.1</v>
      </c>
      <c r="H1724" s="1" t="s">
        <v>62</v>
      </c>
      <c r="I1724" s="1" t="s">
        <v>31</v>
      </c>
      <c r="J1724" s="1" t="s">
        <v>43</v>
      </c>
    </row>
    <row r="1725" spans="1:10" x14ac:dyDescent="0.2">
      <c r="A1725" s="1" t="s">
        <v>2486</v>
      </c>
      <c r="B1725" s="3">
        <v>45673</v>
      </c>
      <c r="C1725" s="1" t="s">
        <v>288</v>
      </c>
      <c r="D1725" s="1" t="s">
        <v>537</v>
      </c>
      <c r="E1725" s="1">
        <v>10</v>
      </c>
      <c r="F1725" s="1">
        <v>940.73</v>
      </c>
      <c r="G1725" s="1">
        <v>0</v>
      </c>
      <c r="H1725" s="1" t="s">
        <v>121</v>
      </c>
      <c r="I1725" s="1" t="s">
        <v>21</v>
      </c>
      <c r="J1725" s="1" t="s">
        <v>97</v>
      </c>
    </row>
    <row r="1726" spans="1:10" x14ac:dyDescent="0.2">
      <c r="A1726" s="1" t="s">
        <v>2487</v>
      </c>
      <c r="B1726" s="3">
        <v>45413</v>
      </c>
      <c r="C1726" s="1" t="s">
        <v>246</v>
      </c>
      <c r="D1726" s="1" t="s">
        <v>26</v>
      </c>
      <c r="E1726" s="1">
        <v>11</v>
      </c>
      <c r="F1726" s="1">
        <v>725.92</v>
      </c>
      <c r="G1726" s="1">
        <v>0.15</v>
      </c>
      <c r="H1726" s="1" t="s">
        <v>115</v>
      </c>
      <c r="I1726" s="1" t="s">
        <v>449</v>
      </c>
      <c r="J1726" s="1" t="s">
        <v>75</v>
      </c>
    </row>
    <row r="1727" spans="1:10" x14ac:dyDescent="0.2">
      <c r="A1727" s="1" t="s">
        <v>2488</v>
      </c>
      <c r="B1727" s="3">
        <v>45795</v>
      </c>
      <c r="C1727" s="1" t="s">
        <v>458</v>
      </c>
      <c r="D1727" s="1" t="s">
        <v>213</v>
      </c>
      <c r="E1727" s="1">
        <v>2</v>
      </c>
      <c r="F1727" s="1">
        <v>1084.72</v>
      </c>
      <c r="G1727" s="1">
        <v>0.1</v>
      </c>
      <c r="H1727" s="1" t="s">
        <v>36</v>
      </c>
      <c r="I1727" s="1" t="s">
        <v>31</v>
      </c>
      <c r="J1727" s="1" t="s">
        <v>52</v>
      </c>
    </row>
    <row r="1728" spans="1:10" x14ac:dyDescent="0.2">
      <c r="A1728" s="1" t="s">
        <v>2489</v>
      </c>
      <c r="B1728" s="1" t="s">
        <v>1360</v>
      </c>
      <c r="C1728" s="1" t="s">
        <v>227</v>
      </c>
      <c r="D1728" s="1" t="s">
        <v>41</v>
      </c>
      <c r="E1728" s="1">
        <v>3</v>
      </c>
      <c r="F1728" s="1">
        <v>944.31</v>
      </c>
      <c r="G1728" s="1">
        <v>0.2</v>
      </c>
      <c r="H1728" s="1" t="s">
        <v>27</v>
      </c>
      <c r="I1728" s="1" t="s">
        <v>31</v>
      </c>
      <c r="J1728" s="1" t="s">
        <v>43</v>
      </c>
    </row>
    <row r="1729" spans="1:10" x14ac:dyDescent="0.2">
      <c r="A1729" s="1" t="s">
        <v>2490</v>
      </c>
      <c r="B1729" s="1" t="s">
        <v>2491</v>
      </c>
      <c r="C1729" s="1" t="s">
        <v>60</v>
      </c>
      <c r="D1729" s="1" t="s">
        <v>162</v>
      </c>
      <c r="E1729" s="1">
        <v>1</v>
      </c>
      <c r="F1729" s="1">
        <v>209.03</v>
      </c>
      <c r="G1729" s="1">
        <v>0</v>
      </c>
      <c r="H1729" s="1" t="s">
        <v>62</v>
      </c>
      <c r="I1729" s="1" t="s">
        <v>31</v>
      </c>
      <c r="J1729" s="1" t="s">
        <v>52</v>
      </c>
    </row>
    <row r="1730" spans="1:10" x14ac:dyDescent="0.2">
      <c r="A1730" s="1" t="s">
        <v>2492</v>
      </c>
      <c r="B1730" s="1" t="s">
        <v>1576</v>
      </c>
      <c r="C1730" s="1" t="s">
        <v>904</v>
      </c>
      <c r="D1730" s="1" t="s">
        <v>19</v>
      </c>
      <c r="E1730" s="1">
        <v>6</v>
      </c>
      <c r="F1730" s="1">
        <v>921.01</v>
      </c>
      <c r="G1730" s="1">
        <v>0</v>
      </c>
      <c r="H1730" s="1" t="s">
        <v>115</v>
      </c>
      <c r="I1730" s="1" t="s">
        <v>21</v>
      </c>
      <c r="J1730" s="1" t="s">
        <v>97</v>
      </c>
    </row>
    <row r="1731" spans="1:10" x14ac:dyDescent="0.2">
      <c r="A1731" s="1" t="s">
        <v>2493</v>
      </c>
      <c r="B1731" s="1" t="s">
        <v>2106</v>
      </c>
      <c r="C1731" s="1" t="s">
        <v>220</v>
      </c>
      <c r="D1731" s="1" t="s">
        <v>19</v>
      </c>
      <c r="E1731" s="1">
        <v>5</v>
      </c>
      <c r="F1731" s="1">
        <v>921.01</v>
      </c>
      <c r="G1731" s="1">
        <v>0</v>
      </c>
      <c r="H1731" s="1" t="s">
        <v>27</v>
      </c>
      <c r="I1731" s="1" t="s">
        <v>14</v>
      </c>
      <c r="J1731" s="1" t="s">
        <v>82</v>
      </c>
    </row>
    <row r="1732" spans="1:10" x14ac:dyDescent="0.2">
      <c r="A1732" s="1" t="s">
        <v>2494</v>
      </c>
      <c r="B1732" s="3">
        <v>45826</v>
      </c>
      <c r="C1732" s="1" t="s">
        <v>342</v>
      </c>
      <c r="D1732" s="1" t="s">
        <v>155</v>
      </c>
      <c r="E1732" s="1">
        <v>6</v>
      </c>
      <c r="F1732" s="1">
        <v>1165.56</v>
      </c>
      <c r="G1732" s="1">
        <v>0.15</v>
      </c>
      <c r="H1732" s="1" t="s">
        <v>121</v>
      </c>
      <c r="I1732" s="1" t="s">
        <v>21</v>
      </c>
      <c r="J1732" s="1" t="s">
        <v>22</v>
      </c>
    </row>
    <row r="1733" spans="1:10" x14ac:dyDescent="0.2">
      <c r="A1733" s="1" t="s">
        <v>2495</v>
      </c>
      <c r="B1733" s="3">
        <v>45748</v>
      </c>
      <c r="C1733" s="1" t="s">
        <v>138</v>
      </c>
      <c r="D1733" s="1" t="s">
        <v>537</v>
      </c>
      <c r="E1733" s="1">
        <v>1</v>
      </c>
      <c r="F1733" s="1">
        <v>940.73</v>
      </c>
      <c r="G1733" s="1">
        <v>0</v>
      </c>
      <c r="H1733" s="1" t="s">
        <v>115</v>
      </c>
      <c r="I1733" s="1" t="s">
        <v>21</v>
      </c>
      <c r="J1733" s="1" t="s">
        <v>170</v>
      </c>
    </row>
    <row r="1734" spans="1:10" x14ac:dyDescent="0.2">
      <c r="A1734" s="1" t="s">
        <v>2496</v>
      </c>
      <c r="B1734" s="3">
        <v>45555</v>
      </c>
      <c r="C1734" s="1" t="s">
        <v>404</v>
      </c>
      <c r="D1734" s="1" t="s">
        <v>231</v>
      </c>
      <c r="E1734" s="1">
        <v>3</v>
      </c>
      <c r="F1734" s="1">
        <v>49.68</v>
      </c>
      <c r="G1734" s="1">
        <v>0.2</v>
      </c>
      <c r="H1734" s="1" t="s">
        <v>62</v>
      </c>
      <c r="I1734" s="1" t="s">
        <v>21</v>
      </c>
      <c r="J1734" s="1" t="s">
        <v>22</v>
      </c>
    </row>
    <row r="1735" spans="1:10" x14ac:dyDescent="0.2">
      <c r="A1735" s="1" t="s">
        <v>2497</v>
      </c>
      <c r="B1735" s="3">
        <v>45521</v>
      </c>
      <c r="C1735" s="1" t="s">
        <v>394</v>
      </c>
      <c r="D1735" s="1" t="s">
        <v>61</v>
      </c>
      <c r="E1735" s="1">
        <v>3</v>
      </c>
      <c r="F1735" s="1">
        <v>455.77</v>
      </c>
      <c r="G1735" s="1">
        <v>0.2</v>
      </c>
      <c r="H1735" s="1" t="s">
        <v>115</v>
      </c>
      <c r="I1735" s="1" t="s">
        <v>483</v>
      </c>
      <c r="J1735" s="1" t="s">
        <v>97</v>
      </c>
    </row>
    <row r="1736" spans="1:10" x14ac:dyDescent="0.2">
      <c r="A1736" s="1" t="s">
        <v>2498</v>
      </c>
      <c r="B1736" s="1" t="s">
        <v>2046</v>
      </c>
      <c r="C1736" s="1" t="s">
        <v>306</v>
      </c>
      <c r="D1736" s="1" t="s">
        <v>148</v>
      </c>
      <c r="E1736" s="1">
        <v>8</v>
      </c>
      <c r="F1736" s="1">
        <v>243.15</v>
      </c>
      <c r="G1736" s="1">
        <v>0</v>
      </c>
      <c r="H1736" s="1" t="s">
        <v>62</v>
      </c>
      <c r="I1736" s="1" t="s">
        <v>300</v>
      </c>
      <c r="J1736" s="1" t="s">
        <v>93</v>
      </c>
    </row>
    <row r="1737" spans="1:10" x14ac:dyDescent="0.2">
      <c r="A1737" s="1" t="s">
        <v>2499</v>
      </c>
      <c r="B1737" s="1" t="s">
        <v>2500</v>
      </c>
      <c r="C1737" s="1" t="s">
        <v>254</v>
      </c>
      <c r="D1737" s="1" t="s">
        <v>181</v>
      </c>
      <c r="E1737" s="1">
        <v>8</v>
      </c>
      <c r="F1737" s="1">
        <v>117.32</v>
      </c>
      <c r="G1737" s="1">
        <v>0.15</v>
      </c>
      <c r="H1737" s="1" t="s">
        <v>62</v>
      </c>
      <c r="I1737" s="1" t="s">
        <v>21</v>
      </c>
      <c r="J1737" s="1" t="s">
        <v>170</v>
      </c>
    </row>
    <row r="1738" spans="1:10" x14ac:dyDescent="0.2">
      <c r="A1738" s="1" t="s">
        <v>2501</v>
      </c>
      <c r="B1738" s="3">
        <v>45314</v>
      </c>
      <c r="C1738" s="1" t="s">
        <v>478</v>
      </c>
      <c r="D1738" s="1" t="s">
        <v>178</v>
      </c>
      <c r="E1738" s="1">
        <v>6</v>
      </c>
      <c r="F1738" s="1">
        <v>253.46</v>
      </c>
      <c r="G1738" s="1">
        <v>0</v>
      </c>
      <c r="H1738" s="1" t="s">
        <v>62</v>
      </c>
      <c r="I1738" s="1" t="s">
        <v>31</v>
      </c>
      <c r="J1738" s="1" t="s">
        <v>52</v>
      </c>
    </row>
    <row r="1739" spans="1:10" x14ac:dyDescent="0.2">
      <c r="A1739" s="1" t="s">
        <v>2502</v>
      </c>
      <c r="B1739" s="3">
        <v>45627</v>
      </c>
      <c r="C1739" s="1" t="s">
        <v>546</v>
      </c>
      <c r="D1739" s="1" t="s">
        <v>78</v>
      </c>
      <c r="E1739" s="1">
        <v>8</v>
      </c>
      <c r="F1739" s="1">
        <v>782.41</v>
      </c>
      <c r="G1739" s="1">
        <v>0.15</v>
      </c>
      <c r="H1739" s="1" t="s">
        <v>13</v>
      </c>
      <c r="I1739" s="1" t="s">
        <v>21</v>
      </c>
      <c r="J1739" s="1" t="s">
        <v>22</v>
      </c>
    </row>
    <row r="1740" spans="1:10" x14ac:dyDescent="0.2">
      <c r="A1740" s="1" t="s">
        <v>2503</v>
      </c>
      <c r="B1740" s="3">
        <v>45633</v>
      </c>
      <c r="C1740" s="1" t="s">
        <v>279</v>
      </c>
      <c r="D1740" s="1" t="s">
        <v>142</v>
      </c>
      <c r="E1740" s="1">
        <v>8</v>
      </c>
      <c r="F1740" s="1">
        <v>1118.93</v>
      </c>
      <c r="G1740" s="1">
        <v>0</v>
      </c>
      <c r="H1740" s="1" t="s">
        <v>27</v>
      </c>
      <c r="I1740" s="1" t="s">
        <v>47</v>
      </c>
      <c r="J1740" s="1" t="s">
        <v>58</v>
      </c>
    </row>
    <row r="1741" spans="1:10" x14ac:dyDescent="0.2">
      <c r="A1741" s="1" t="s">
        <v>2504</v>
      </c>
      <c r="B1741" s="3">
        <v>45477</v>
      </c>
      <c r="C1741" s="1" t="s">
        <v>25</v>
      </c>
      <c r="D1741" s="1" t="s">
        <v>61</v>
      </c>
      <c r="E1741" s="1">
        <v>12</v>
      </c>
      <c r="F1741" s="1">
        <v>455.77</v>
      </c>
      <c r="G1741" s="1">
        <v>0.1</v>
      </c>
      <c r="H1741" s="1" t="s">
        <v>13</v>
      </c>
      <c r="I1741" s="1" t="s">
        <v>14</v>
      </c>
      <c r="J1741" s="1" t="s">
        <v>93</v>
      </c>
    </row>
    <row r="1742" spans="1:10" x14ac:dyDescent="0.2">
      <c r="A1742" s="1" t="s">
        <v>2505</v>
      </c>
      <c r="B1742" s="3">
        <v>45753</v>
      </c>
      <c r="C1742" s="1" t="s">
        <v>240</v>
      </c>
      <c r="D1742" s="1" t="s">
        <v>181</v>
      </c>
      <c r="E1742" s="1">
        <v>5</v>
      </c>
      <c r="F1742" s="1">
        <v>117.32</v>
      </c>
      <c r="G1742" s="1">
        <v>0</v>
      </c>
      <c r="H1742" s="1" t="s">
        <v>27</v>
      </c>
      <c r="I1742" s="1" t="s">
        <v>21</v>
      </c>
      <c r="J1742" s="1" t="s">
        <v>22</v>
      </c>
    </row>
    <row r="1743" spans="1:10" x14ac:dyDescent="0.2">
      <c r="A1743" s="1" t="s">
        <v>2506</v>
      </c>
      <c r="B1743" s="1" t="s">
        <v>1102</v>
      </c>
      <c r="C1743" s="1" t="s">
        <v>616</v>
      </c>
      <c r="D1743" s="1" t="s">
        <v>104</v>
      </c>
      <c r="E1743" s="1">
        <v>9</v>
      </c>
      <c r="F1743" s="1">
        <v>1363.68</v>
      </c>
      <c r="G1743" s="1">
        <v>0.1</v>
      </c>
      <c r="H1743" s="1" t="s">
        <v>36</v>
      </c>
      <c r="I1743" s="1" t="s">
        <v>14</v>
      </c>
      <c r="J1743" s="1" t="s">
        <v>93</v>
      </c>
    </row>
    <row r="1744" spans="1:10" x14ac:dyDescent="0.2">
      <c r="A1744" s="1" t="s">
        <v>2507</v>
      </c>
      <c r="B1744" s="3">
        <v>45322</v>
      </c>
      <c r="C1744" s="1" t="s">
        <v>194</v>
      </c>
      <c r="D1744" s="1" t="s">
        <v>178</v>
      </c>
      <c r="E1744" s="1">
        <v>1</v>
      </c>
      <c r="F1744" s="1">
        <v>253.46</v>
      </c>
      <c r="G1744" s="1">
        <v>0</v>
      </c>
      <c r="H1744" s="1" t="s">
        <v>20</v>
      </c>
      <c r="I1744" s="1" t="s">
        <v>300</v>
      </c>
      <c r="J1744" s="1" t="s">
        <v>15</v>
      </c>
    </row>
    <row r="1745" spans="1:10" x14ac:dyDescent="0.2">
      <c r="A1745" s="1" t="s">
        <v>2508</v>
      </c>
      <c r="B1745" s="1" t="s">
        <v>2509</v>
      </c>
      <c r="C1745" s="1" t="s">
        <v>510</v>
      </c>
      <c r="D1745" s="1" t="s">
        <v>100</v>
      </c>
      <c r="E1745" s="1">
        <v>2</v>
      </c>
      <c r="F1745" s="1">
        <v>1280.18</v>
      </c>
      <c r="G1745" s="1">
        <v>0.2</v>
      </c>
      <c r="H1745" s="1" t="s">
        <v>27</v>
      </c>
      <c r="I1745" s="1" t="s">
        <v>47</v>
      </c>
      <c r="J1745" s="1" t="s">
        <v>58</v>
      </c>
    </row>
    <row r="1746" spans="1:10" x14ac:dyDescent="0.2">
      <c r="A1746" s="1" t="s">
        <v>2510</v>
      </c>
      <c r="B1746" s="1" t="s">
        <v>2511</v>
      </c>
      <c r="C1746" s="1" t="s">
        <v>34</v>
      </c>
      <c r="D1746" s="1" t="s">
        <v>35</v>
      </c>
      <c r="E1746" s="1">
        <v>12</v>
      </c>
      <c r="F1746" s="1">
        <v>709.62</v>
      </c>
      <c r="G1746" s="1">
        <v>0</v>
      </c>
      <c r="H1746" s="1" t="s">
        <v>27</v>
      </c>
      <c r="I1746" s="1" t="s">
        <v>14</v>
      </c>
      <c r="J1746" s="1" t="s">
        <v>15</v>
      </c>
    </row>
    <row r="1747" spans="1:10" x14ac:dyDescent="0.2">
      <c r="A1747" s="1" t="s">
        <v>2512</v>
      </c>
      <c r="B1747" s="3">
        <v>45696</v>
      </c>
      <c r="C1747" s="1" t="s">
        <v>404</v>
      </c>
      <c r="D1747" s="1" t="s">
        <v>297</v>
      </c>
      <c r="E1747" s="1"/>
      <c r="F1747" s="1">
        <v>112.32</v>
      </c>
      <c r="G1747" s="1">
        <v>0</v>
      </c>
      <c r="H1747" s="1" t="s">
        <v>36</v>
      </c>
      <c r="I1747" s="1" t="s">
        <v>483</v>
      </c>
      <c r="J1747" s="1" t="s">
        <v>22</v>
      </c>
    </row>
    <row r="1748" spans="1:10" x14ac:dyDescent="0.2">
      <c r="A1748" s="1" t="s">
        <v>2513</v>
      </c>
      <c r="B1748" s="3">
        <v>45410</v>
      </c>
      <c r="C1748" s="1" t="s">
        <v>72</v>
      </c>
      <c r="D1748" s="1" t="s">
        <v>78</v>
      </c>
      <c r="E1748" s="1">
        <v>2</v>
      </c>
      <c r="F1748" s="1">
        <v>782.41</v>
      </c>
      <c r="G1748" s="1">
        <v>0.05</v>
      </c>
      <c r="H1748" s="1" t="s">
        <v>27</v>
      </c>
      <c r="I1748" s="1" t="s">
        <v>47</v>
      </c>
      <c r="J1748" s="1" t="s">
        <v>75</v>
      </c>
    </row>
    <row r="1749" spans="1:10" x14ac:dyDescent="0.2">
      <c r="A1749" s="1" t="s">
        <v>2514</v>
      </c>
      <c r="B1749" s="3">
        <v>45590</v>
      </c>
      <c r="C1749" s="1" t="s">
        <v>191</v>
      </c>
      <c r="D1749" s="1" t="s">
        <v>30</v>
      </c>
      <c r="E1749" s="1">
        <v>12</v>
      </c>
      <c r="F1749" s="1">
        <v>798.12</v>
      </c>
      <c r="G1749" s="1">
        <v>0.1</v>
      </c>
      <c r="H1749" s="1" t="s">
        <v>27</v>
      </c>
      <c r="I1749" s="1" t="s">
        <v>47</v>
      </c>
      <c r="J1749" s="1" t="s">
        <v>48</v>
      </c>
    </row>
    <row r="1750" spans="1:10" x14ac:dyDescent="0.2">
      <c r="A1750" s="1" t="s">
        <v>2515</v>
      </c>
      <c r="B1750" s="1" t="s">
        <v>886</v>
      </c>
      <c r="C1750" s="1" t="s">
        <v>263</v>
      </c>
      <c r="D1750" s="1" t="s">
        <v>92</v>
      </c>
      <c r="E1750" s="1">
        <v>7</v>
      </c>
      <c r="F1750" s="1">
        <v>769.69</v>
      </c>
      <c r="G1750" s="1">
        <v>0</v>
      </c>
      <c r="H1750" s="1" t="s">
        <v>36</v>
      </c>
      <c r="I1750" s="1" t="s">
        <v>14</v>
      </c>
      <c r="J1750" s="1" t="s">
        <v>82</v>
      </c>
    </row>
    <row r="1751" spans="1:10" x14ac:dyDescent="0.2">
      <c r="A1751" s="1" t="s">
        <v>2516</v>
      </c>
      <c r="B1751" s="1" t="s">
        <v>2517</v>
      </c>
      <c r="C1751" s="1" t="s">
        <v>50</v>
      </c>
      <c r="D1751" s="1" t="s">
        <v>174</v>
      </c>
      <c r="E1751" s="1">
        <v>6</v>
      </c>
      <c r="F1751" s="1">
        <v>143.57</v>
      </c>
      <c r="G1751" s="1">
        <v>0.2</v>
      </c>
      <c r="H1751" s="1" t="s">
        <v>121</v>
      </c>
      <c r="I1751" s="1" t="s">
        <v>31</v>
      </c>
      <c r="J1751" s="1" t="s">
        <v>52</v>
      </c>
    </row>
    <row r="1752" spans="1:10" x14ac:dyDescent="0.2">
      <c r="A1752" s="1" t="s">
        <v>2518</v>
      </c>
      <c r="B1752" s="3">
        <v>45665</v>
      </c>
      <c r="C1752" s="1" t="s">
        <v>263</v>
      </c>
      <c r="D1752" s="1" t="s">
        <v>92</v>
      </c>
      <c r="E1752" s="1">
        <v>2</v>
      </c>
      <c r="F1752" s="1">
        <v>769.69</v>
      </c>
      <c r="G1752" s="1">
        <v>0.1</v>
      </c>
      <c r="H1752" s="1" t="s">
        <v>121</v>
      </c>
      <c r="I1752" s="1" t="s">
        <v>14</v>
      </c>
      <c r="J1752" s="1" t="s">
        <v>93</v>
      </c>
    </row>
    <row r="1753" spans="1:10" x14ac:dyDescent="0.2">
      <c r="A1753" s="1" t="s">
        <v>2519</v>
      </c>
      <c r="B1753" s="3">
        <v>45715</v>
      </c>
      <c r="C1753" s="1" t="s">
        <v>107</v>
      </c>
      <c r="D1753" s="1" t="s">
        <v>35</v>
      </c>
      <c r="E1753" s="1">
        <v>7</v>
      </c>
      <c r="F1753" s="1">
        <v>709.62</v>
      </c>
      <c r="G1753" s="1">
        <v>0</v>
      </c>
      <c r="H1753" s="1" t="s">
        <v>20</v>
      </c>
      <c r="I1753" s="1" t="s">
        <v>14</v>
      </c>
      <c r="J1753" s="1" t="s">
        <v>93</v>
      </c>
    </row>
    <row r="1754" spans="1:10" x14ac:dyDescent="0.2">
      <c r="A1754" s="1" t="s">
        <v>2520</v>
      </c>
      <c r="B1754" s="3">
        <v>45590</v>
      </c>
      <c r="C1754" s="1" t="s">
        <v>362</v>
      </c>
      <c r="D1754" s="1" t="s">
        <v>92</v>
      </c>
      <c r="E1754" s="1">
        <v>4</v>
      </c>
      <c r="F1754" s="1">
        <v>769.69</v>
      </c>
      <c r="G1754" s="1">
        <v>0.1</v>
      </c>
      <c r="H1754" s="1" t="s">
        <v>115</v>
      </c>
      <c r="I1754" s="1" t="s">
        <v>21</v>
      </c>
      <c r="J1754" s="1" t="s">
        <v>22</v>
      </c>
    </row>
    <row r="1755" spans="1:10" x14ac:dyDescent="0.2">
      <c r="A1755" s="1" t="s">
        <v>2521</v>
      </c>
      <c r="B1755" s="3">
        <v>45714</v>
      </c>
      <c r="C1755" s="1" t="s">
        <v>310</v>
      </c>
      <c r="D1755" s="1" t="s">
        <v>155</v>
      </c>
      <c r="E1755" s="1">
        <v>8</v>
      </c>
      <c r="F1755" s="1">
        <v>1165.56</v>
      </c>
      <c r="G1755" s="1">
        <v>0.15</v>
      </c>
      <c r="H1755" s="1" t="s">
        <v>121</v>
      </c>
      <c r="I1755" s="1" t="s">
        <v>14</v>
      </c>
      <c r="J1755" s="1" t="s">
        <v>82</v>
      </c>
    </row>
    <row r="1756" spans="1:10" x14ac:dyDescent="0.2">
      <c r="A1756" s="1" t="s">
        <v>2522</v>
      </c>
      <c r="B1756" s="3">
        <v>45488</v>
      </c>
      <c r="C1756" s="1" t="s">
        <v>120</v>
      </c>
      <c r="D1756" s="1" t="s">
        <v>269</v>
      </c>
      <c r="E1756" s="1">
        <v>10</v>
      </c>
      <c r="F1756" s="1">
        <v>865.02</v>
      </c>
      <c r="G1756" s="1">
        <v>0.15</v>
      </c>
      <c r="H1756" s="1" t="s">
        <v>121</v>
      </c>
      <c r="I1756" s="1" t="s">
        <v>31</v>
      </c>
      <c r="J1756" s="1" t="s">
        <v>52</v>
      </c>
    </row>
    <row r="1757" spans="1:10" x14ac:dyDescent="0.2">
      <c r="A1757" s="1" t="s">
        <v>2523</v>
      </c>
      <c r="B1757" s="3">
        <v>45732</v>
      </c>
      <c r="C1757" s="1" t="s">
        <v>723</v>
      </c>
      <c r="D1757" s="1" t="s">
        <v>12</v>
      </c>
      <c r="E1757" s="1">
        <v>8</v>
      </c>
      <c r="F1757" s="1">
        <v>210.2</v>
      </c>
      <c r="G1757" s="1">
        <v>0</v>
      </c>
      <c r="H1757" s="1" t="s">
        <v>20</v>
      </c>
      <c r="I1757" s="1" t="s">
        <v>21</v>
      </c>
      <c r="J1757" s="1" t="s">
        <v>170</v>
      </c>
    </row>
    <row r="1758" spans="1:10" x14ac:dyDescent="0.2">
      <c r="A1758" s="1" t="s">
        <v>2524</v>
      </c>
      <c r="B1758" s="3">
        <v>45833</v>
      </c>
      <c r="C1758" s="1" t="s">
        <v>353</v>
      </c>
      <c r="D1758" s="1" t="s">
        <v>61</v>
      </c>
      <c r="E1758" s="1">
        <v>1</v>
      </c>
      <c r="F1758" s="1">
        <v>455.77</v>
      </c>
      <c r="G1758" s="1">
        <v>0.15</v>
      </c>
      <c r="H1758" s="1" t="s">
        <v>115</v>
      </c>
      <c r="I1758" s="1" t="s">
        <v>21</v>
      </c>
      <c r="J1758" s="1" t="s">
        <v>22</v>
      </c>
    </row>
    <row r="1759" spans="1:10" x14ac:dyDescent="0.2">
      <c r="A1759" s="1" t="s">
        <v>2525</v>
      </c>
      <c r="B1759" s="1" t="s">
        <v>2526</v>
      </c>
      <c r="C1759" s="1" t="s">
        <v>313</v>
      </c>
      <c r="D1759" s="1" t="s">
        <v>329</v>
      </c>
      <c r="E1759" s="1">
        <v>11</v>
      </c>
      <c r="F1759" s="1">
        <v>1334.92</v>
      </c>
      <c r="G1759" s="1">
        <v>0</v>
      </c>
      <c r="H1759" s="1" t="s">
        <v>20</v>
      </c>
      <c r="I1759" s="1" t="s">
        <v>21</v>
      </c>
      <c r="J1759" s="1" t="s">
        <v>97</v>
      </c>
    </row>
    <row r="1760" spans="1:10" x14ac:dyDescent="0.2">
      <c r="A1760" s="1" t="s">
        <v>2527</v>
      </c>
      <c r="B1760" s="1" t="s">
        <v>2528</v>
      </c>
      <c r="C1760" s="1" t="s">
        <v>218</v>
      </c>
      <c r="D1760" s="1" t="s">
        <v>413</v>
      </c>
      <c r="E1760" s="1">
        <v>3</v>
      </c>
      <c r="F1760" s="1">
        <v>689.97</v>
      </c>
      <c r="G1760" s="1">
        <v>0.2</v>
      </c>
      <c r="H1760" s="1" t="s">
        <v>27</v>
      </c>
      <c r="I1760" s="1" t="s">
        <v>31</v>
      </c>
      <c r="J1760" s="1" t="s">
        <v>32</v>
      </c>
    </row>
    <row r="1761" spans="1:10" x14ac:dyDescent="0.2">
      <c r="A1761" s="1" t="s">
        <v>2529</v>
      </c>
      <c r="B1761" s="3">
        <v>45323</v>
      </c>
      <c r="C1761" s="1" t="s">
        <v>336</v>
      </c>
      <c r="D1761" s="1" t="s">
        <v>155</v>
      </c>
      <c r="E1761" s="1">
        <v>4</v>
      </c>
      <c r="F1761" s="1">
        <v>1165.56</v>
      </c>
      <c r="G1761" s="1">
        <v>0</v>
      </c>
      <c r="H1761" s="1" t="s">
        <v>36</v>
      </c>
      <c r="I1761" s="1" t="s">
        <v>21</v>
      </c>
      <c r="J1761" s="1" t="s">
        <v>170</v>
      </c>
    </row>
    <row r="1762" spans="1:10" x14ac:dyDescent="0.2">
      <c r="A1762" s="1" t="s">
        <v>2530</v>
      </c>
      <c r="B1762" s="3">
        <v>45616</v>
      </c>
      <c r="C1762" s="1" t="s">
        <v>1164</v>
      </c>
      <c r="D1762" s="1" t="s">
        <v>195</v>
      </c>
      <c r="E1762" s="1">
        <v>6</v>
      </c>
      <c r="F1762" s="1">
        <v>661.25</v>
      </c>
      <c r="G1762" s="1">
        <v>0</v>
      </c>
      <c r="H1762" s="1" t="s">
        <v>62</v>
      </c>
      <c r="I1762" s="1" t="s">
        <v>14</v>
      </c>
      <c r="J1762" s="1" t="s">
        <v>15</v>
      </c>
    </row>
    <row r="1763" spans="1:10" x14ac:dyDescent="0.2">
      <c r="A1763" s="1" t="s">
        <v>2531</v>
      </c>
      <c r="B1763" s="3">
        <v>45402</v>
      </c>
      <c r="C1763" s="1" t="s">
        <v>546</v>
      </c>
      <c r="D1763" s="1" t="s">
        <v>142</v>
      </c>
      <c r="E1763" s="1">
        <v>12</v>
      </c>
      <c r="F1763" s="1">
        <v>1118.93</v>
      </c>
      <c r="G1763" s="1">
        <v>0</v>
      </c>
      <c r="H1763" s="1" t="s">
        <v>36</v>
      </c>
      <c r="I1763" s="1" t="s">
        <v>21</v>
      </c>
      <c r="J1763" s="1" t="s">
        <v>97</v>
      </c>
    </row>
    <row r="1764" spans="1:10" x14ac:dyDescent="0.2">
      <c r="A1764" s="1" t="s">
        <v>2532</v>
      </c>
      <c r="B1764" s="1" t="s">
        <v>2533</v>
      </c>
      <c r="C1764" s="1" t="s">
        <v>467</v>
      </c>
      <c r="D1764" s="1" t="s">
        <v>118</v>
      </c>
      <c r="E1764" s="1">
        <v>11</v>
      </c>
      <c r="F1764" s="1">
        <v>347.15</v>
      </c>
      <c r="G1764" s="1">
        <v>0.1</v>
      </c>
      <c r="H1764" s="1" t="s">
        <v>121</v>
      </c>
      <c r="I1764" s="1" t="s">
        <v>47</v>
      </c>
      <c r="J1764" s="1" t="s">
        <v>75</v>
      </c>
    </row>
    <row r="1765" spans="1:10" x14ac:dyDescent="0.2">
      <c r="A1765" s="1" t="s">
        <v>2534</v>
      </c>
      <c r="B1765" s="3">
        <v>45605</v>
      </c>
      <c r="C1765" s="1" t="s">
        <v>230</v>
      </c>
      <c r="D1765" s="1" t="s">
        <v>65</v>
      </c>
      <c r="E1765" s="1">
        <v>4</v>
      </c>
      <c r="F1765" s="1">
        <v>800.37</v>
      </c>
      <c r="G1765" s="1">
        <v>0.15</v>
      </c>
      <c r="H1765" s="1" t="s">
        <v>115</v>
      </c>
      <c r="I1765" s="1" t="s">
        <v>74</v>
      </c>
      <c r="J1765" s="1" t="s">
        <v>58</v>
      </c>
    </row>
    <row r="1766" spans="1:10" x14ac:dyDescent="0.2">
      <c r="A1766" s="1" t="s">
        <v>2535</v>
      </c>
      <c r="B1766" s="1" t="s">
        <v>2536</v>
      </c>
      <c r="C1766" s="1" t="s">
        <v>904</v>
      </c>
      <c r="D1766" s="1" t="s">
        <v>127</v>
      </c>
      <c r="E1766" s="1">
        <v>9</v>
      </c>
      <c r="F1766" s="1">
        <v>418.2</v>
      </c>
      <c r="G1766" s="1">
        <v>0.1</v>
      </c>
      <c r="H1766" s="1" t="s">
        <v>36</v>
      </c>
      <c r="I1766" s="1" t="s">
        <v>21</v>
      </c>
      <c r="J1766" s="1" t="s">
        <v>97</v>
      </c>
    </row>
    <row r="1767" spans="1:10" x14ac:dyDescent="0.2">
      <c r="A1767" s="1" t="s">
        <v>2537</v>
      </c>
      <c r="B1767" s="3">
        <v>45464</v>
      </c>
      <c r="C1767" s="1" t="s">
        <v>177</v>
      </c>
      <c r="D1767" s="1" t="s">
        <v>26</v>
      </c>
      <c r="E1767" s="1">
        <v>1</v>
      </c>
      <c r="F1767" s="1">
        <v>725.92</v>
      </c>
      <c r="G1767" s="1">
        <v>0.2</v>
      </c>
      <c r="H1767" s="1" t="s">
        <v>115</v>
      </c>
      <c r="I1767" s="1" t="s">
        <v>14</v>
      </c>
      <c r="J1767" s="1" t="s">
        <v>15</v>
      </c>
    </row>
    <row r="1768" spans="1:10" x14ac:dyDescent="0.2">
      <c r="A1768" s="1" t="s">
        <v>2538</v>
      </c>
      <c r="B1768" s="3">
        <v>45322</v>
      </c>
      <c r="C1768" s="1" t="s">
        <v>574</v>
      </c>
      <c r="D1768" s="1" t="s">
        <v>231</v>
      </c>
      <c r="E1768" s="1">
        <v>3</v>
      </c>
      <c r="F1768" s="1">
        <v>49.68</v>
      </c>
      <c r="G1768" s="1">
        <v>0</v>
      </c>
      <c r="H1768" s="1" t="s">
        <v>20</v>
      </c>
      <c r="I1768" s="1" t="s">
        <v>31</v>
      </c>
      <c r="J1768" s="1" t="s">
        <v>32</v>
      </c>
    </row>
    <row r="1769" spans="1:10" x14ac:dyDescent="0.2">
      <c r="A1769" s="1" t="s">
        <v>286</v>
      </c>
      <c r="B1769" s="1" t="s">
        <v>287</v>
      </c>
      <c r="C1769" s="1" t="s">
        <v>288</v>
      </c>
      <c r="D1769" s="1" t="s">
        <v>41</v>
      </c>
      <c r="E1769" s="1">
        <v>11</v>
      </c>
      <c r="F1769" s="1">
        <v>944.31</v>
      </c>
      <c r="G1769" s="1">
        <v>0.2</v>
      </c>
      <c r="H1769" s="1" t="s">
        <v>13</v>
      </c>
      <c r="I1769" s="1" t="s">
        <v>289</v>
      </c>
      <c r="J1769" s="1" t="s">
        <v>97</v>
      </c>
    </row>
    <row r="1770" spans="1:10" x14ac:dyDescent="0.2">
      <c r="A1770" s="1" t="s">
        <v>2539</v>
      </c>
      <c r="B1770" s="1" t="s">
        <v>754</v>
      </c>
      <c r="C1770" s="1" t="s">
        <v>95</v>
      </c>
      <c r="D1770" s="1" t="s">
        <v>12</v>
      </c>
      <c r="E1770" s="1">
        <v>2</v>
      </c>
      <c r="F1770" s="1">
        <v>210.2</v>
      </c>
      <c r="G1770" s="1">
        <v>0.2</v>
      </c>
      <c r="H1770" s="1" t="s">
        <v>62</v>
      </c>
      <c r="I1770" s="1" t="s">
        <v>21</v>
      </c>
      <c r="J1770" s="1" t="s">
        <v>97</v>
      </c>
    </row>
    <row r="1771" spans="1:10" x14ac:dyDescent="0.2">
      <c r="A1771" s="1" t="s">
        <v>2540</v>
      </c>
      <c r="B1771" s="1" t="s">
        <v>2541</v>
      </c>
      <c r="C1771" s="1" t="s">
        <v>362</v>
      </c>
      <c r="D1771" s="1" t="s">
        <v>329</v>
      </c>
      <c r="E1771" s="1">
        <v>3</v>
      </c>
      <c r="F1771" s="1">
        <v>1334.92</v>
      </c>
      <c r="G1771" s="1">
        <v>0.05</v>
      </c>
      <c r="H1771" s="1" t="s">
        <v>20</v>
      </c>
      <c r="I1771" s="1" t="s">
        <v>21</v>
      </c>
      <c r="J1771" s="1" t="s">
        <v>170</v>
      </c>
    </row>
    <row r="1772" spans="1:10" x14ac:dyDescent="0.2">
      <c r="A1772" s="1" t="s">
        <v>1237</v>
      </c>
      <c r="B1772" s="3">
        <v>45680</v>
      </c>
      <c r="C1772" s="1" t="s">
        <v>644</v>
      </c>
      <c r="D1772" s="1" t="s">
        <v>139</v>
      </c>
      <c r="E1772" s="1">
        <v>11</v>
      </c>
      <c r="F1772" s="1">
        <v>193.99</v>
      </c>
      <c r="G1772" s="1">
        <v>0.15</v>
      </c>
      <c r="H1772" s="1" t="s">
        <v>20</v>
      </c>
      <c r="I1772" s="1" t="s">
        <v>14</v>
      </c>
      <c r="J1772" s="1" t="s">
        <v>15</v>
      </c>
    </row>
    <row r="1773" spans="1:10" x14ac:dyDescent="0.2">
      <c r="A1773" s="1" t="s">
        <v>2542</v>
      </c>
      <c r="B1773" s="3">
        <v>45622</v>
      </c>
      <c r="C1773" s="1" t="s">
        <v>283</v>
      </c>
      <c r="D1773" s="1" t="s">
        <v>181</v>
      </c>
      <c r="E1773" s="1">
        <v>12</v>
      </c>
      <c r="F1773" s="1">
        <v>117.32</v>
      </c>
      <c r="G1773" s="1">
        <v>0</v>
      </c>
      <c r="H1773" s="1" t="s">
        <v>62</v>
      </c>
      <c r="I1773" s="1" t="s">
        <v>21</v>
      </c>
      <c r="J1773" s="1" t="s">
        <v>97</v>
      </c>
    </row>
    <row r="1774" spans="1:10" x14ac:dyDescent="0.2">
      <c r="A1774" s="1" t="s">
        <v>2543</v>
      </c>
      <c r="B1774" s="1" t="s">
        <v>1220</v>
      </c>
      <c r="C1774" s="1" t="s">
        <v>103</v>
      </c>
      <c r="D1774" s="1" t="s">
        <v>19</v>
      </c>
      <c r="E1774" s="1">
        <v>12</v>
      </c>
      <c r="F1774" s="1">
        <v>921.01</v>
      </c>
      <c r="G1774" s="1">
        <v>0</v>
      </c>
      <c r="H1774" s="1" t="s">
        <v>121</v>
      </c>
      <c r="I1774" s="1" t="s">
        <v>21</v>
      </c>
      <c r="J1774" s="1" t="s">
        <v>97</v>
      </c>
    </row>
    <row r="1775" spans="1:10" x14ac:dyDescent="0.2">
      <c r="A1775" s="1" t="s">
        <v>2544</v>
      </c>
      <c r="B1775" s="1" t="s">
        <v>134</v>
      </c>
      <c r="C1775" s="1" t="s">
        <v>240</v>
      </c>
      <c r="D1775" s="1" t="s">
        <v>19</v>
      </c>
      <c r="E1775" s="1">
        <v>11</v>
      </c>
      <c r="F1775" s="1">
        <v>921.01</v>
      </c>
      <c r="G1775" s="1">
        <v>0.15</v>
      </c>
      <c r="H1775" s="1" t="s">
        <v>62</v>
      </c>
      <c r="I1775" s="1" t="s">
        <v>483</v>
      </c>
      <c r="J1775" s="1" t="s">
        <v>22</v>
      </c>
    </row>
    <row r="1776" spans="1:10" x14ac:dyDescent="0.2">
      <c r="A1776" s="1" t="s">
        <v>2545</v>
      </c>
      <c r="B1776" s="3">
        <v>45345</v>
      </c>
      <c r="C1776" s="1" t="s">
        <v>846</v>
      </c>
      <c r="D1776" s="1" t="s">
        <v>55</v>
      </c>
      <c r="E1776" s="1"/>
      <c r="F1776" s="1">
        <v>522.34</v>
      </c>
      <c r="G1776" s="1">
        <v>0.2</v>
      </c>
      <c r="H1776" s="1" t="s">
        <v>115</v>
      </c>
      <c r="I1776" s="1" t="s">
        <v>14</v>
      </c>
      <c r="J1776" s="1" t="s">
        <v>82</v>
      </c>
    </row>
    <row r="1777" spans="1:10" x14ac:dyDescent="0.2">
      <c r="A1777" s="1" t="s">
        <v>2546</v>
      </c>
      <c r="B1777" s="3">
        <v>45604</v>
      </c>
      <c r="C1777" s="1" t="s">
        <v>381</v>
      </c>
      <c r="D1777" s="1" t="s">
        <v>213</v>
      </c>
      <c r="E1777" s="1">
        <v>4</v>
      </c>
      <c r="F1777" s="1">
        <v>1084.72</v>
      </c>
      <c r="G1777" s="1">
        <v>0.15</v>
      </c>
      <c r="H1777" s="1" t="s">
        <v>115</v>
      </c>
      <c r="I1777" s="1" t="s">
        <v>31</v>
      </c>
      <c r="J1777" s="1" t="s">
        <v>43</v>
      </c>
    </row>
    <row r="1778" spans="1:10" x14ac:dyDescent="0.2">
      <c r="A1778" s="1" t="s">
        <v>2547</v>
      </c>
      <c r="B1778" s="3">
        <v>45830</v>
      </c>
      <c r="C1778" s="1" t="s">
        <v>204</v>
      </c>
      <c r="D1778" s="1" t="s">
        <v>231</v>
      </c>
      <c r="E1778" s="1">
        <v>3</v>
      </c>
      <c r="F1778" s="1">
        <v>49.68</v>
      </c>
      <c r="G1778" s="1">
        <v>0</v>
      </c>
      <c r="H1778" s="1" t="s">
        <v>27</v>
      </c>
      <c r="I1778" s="1" t="s">
        <v>14</v>
      </c>
      <c r="J1778" s="1" t="s">
        <v>82</v>
      </c>
    </row>
    <row r="1779" spans="1:10" x14ac:dyDescent="0.2">
      <c r="A1779" s="1" t="s">
        <v>2548</v>
      </c>
      <c r="B1779" s="1" t="s">
        <v>2549</v>
      </c>
      <c r="C1779" s="1" t="s">
        <v>342</v>
      </c>
      <c r="D1779" s="1" t="s">
        <v>199</v>
      </c>
      <c r="E1779" s="1">
        <v>4</v>
      </c>
      <c r="F1779" s="1">
        <v>528.79999999999995</v>
      </c>
      <c r="G1779" s="1">
        <v>0</v>
      </c>
      <c r="H1779" s="1" t="s">
        <v>27</v>
      </c>
      <c r="I1779" s="1" t="s">
        <v>21</v>
      </c>
      <c r="J1779" s="1" t="s">
        <v>170</v>
      </c>
    </row>
    <row r="1780" spans="1:10" x14ac:dyDescent="0.2">
      <c r="A1780" s="1" t="s">
        <v>2550</v>
      </c>
      <c r="B1780" s="3">
        <v>45355</v>
      </c>
      <c r="C1780" s="1" t="s">
        <v>478</v>
      </c>
      <c r="D1780" s="1" t="s">
        <v>46</v>
      </c>
      <c r="E1780" s="1">
        <v>7</v>
      </c>
      <c r="F1780" s="1">
        <v>1262.55</v>
      </c>
      <c r="G1780" s="1">
        <v>0</v>
      </c>
      <c r="H1780" s="1" t="s">
        <v>20</v>
      </c>
      <c r="I1780" s="1" t="s">
        <v>31</v>
      </c>
      <c r="J1780" s="1" t="s">
        <v>32</v>
      </c>
    </row>
    <row r="1781" spans="1:10" x14ac:dyDescent="0.2">
      <c r="A1781" s="1" t="s">
        <v>2551</v>
      </c>
      <c r="B1781" s="3">
        <v>45459</v>
      </c>
      <c r="C1781" s="1" t="s">
        <v>546</v>
      </c>
      <c r="D1781" s="1" t="s">
        <v>231</v>
      </c>
      <c r="E1781" s="1">
        <v>5</v>
      </c>
      <c r="F1781" s="1">
        <v>49.68</v>
      </c>
      <c r="G1781" s="1">
        <v>0</v>
      </c>
      <c r="H1781" s="1" t="s">
        <v>121</v>
      </c>
      <c r="I1781" s="1" t="s">
        <v>21</v>
      </c>
      <c r="J1781" s="1" t="s">
        <v>97</v>
      </c>
    </row>
    <row r="1782" spans="1:10" x14ac:dyDescent="0.2">
      <c r="A1782" s="1" t="s">
        <v>2552</v>
      </c>
      <c r="B1782" s="1" t="s">
        <v>2553</v>
      </c>
      <c r="C1782" s="1" t="s">
        <v>396</v>
      </c>
      <c r="D1782" s="1" t="s">
        <v>192</v>
      </c>
      <c r="E1782" s="1">
        <v>2</v>
      </c>
      <c r="F1782" s="1">
        <v>1069.8599999999999</v>
      </c>
      <c r="G1782" s="1">
        <v>0.05</v>
      </c>
      <c r="H1782" s="1" t="s">
        <v>36</v>
      </c>
      <c r="I1782" s="1" t="s">
        <v>14</v>
      </c>
      <c r="J1782" s="1" t="s">
        <v>82</v>
      </c>
    </row>
    <row r="1783" spans="1:10" x14ac:dyDescent="0.2">
      <c r="A1783" s="1" t="s">
        <v>2554</v>
      </c>
      <c r="B1783" s="1" t="s">
        <v>865</v>
      </c>
      <c r="C1783" s="1" t="s">
        <v>103</v>
      </c>
      <c r="D1783" s="1" t="s">
        <v>69</v>
      </c>
      <c r="E1783" s="1">
        <v>2</v>
      </c>
      <c r="F1783" s="1">
        <v>1013.15</v>
      </c>
      <c r="G1783" s="1">
        <v>0.05</v>
      </c>
      <c r="H1783" s="1" t="s">
        <v>27</v>
      </c>
      <c r="I1783" s="1" t="s">
        <v>21</v>
      </c>
      <c r="J1783" s="1" t="s">
        <v>170</v>
      </c>
    </row>
    <row r="1784" spans="1:10" x14ac:dyDescent="0.2">
      <c r="A1784" s="1" t="s">
        <v>2555</v>
      </c>
      <c r="B1784" s="3">
        <v>45664</v>
      </c>
      <c r="C1784" s="1" t="s">
        <v>493</v>
      </c>
      <c r="D1784" s="1" t="s">
        <v>127</v>
      </c>
      <c r="E1784" s="1">
        <v>4</v>
      </c>
      <c r="F1784" s="1">
        <v>418.2</v>
      </c>
      <c r="G1784" s="1">
        <v>0</v>
      </c>
      <c r="H1784" s="1" t="s">
        <v>36</v>
      </c>
      <c r="I1784" s="1" t="s">
        <v>47</v>
      </c>
      <c r="J1784" s="1" t="s">
        <v>75</v>
      </c>
    </row>
    <row r="1785" spans="1:10" x14ac:dyDescent="0.2">
      <c r="A1785" s="1" t="s">
        <v>1387</v>
      </c>
      <c r="B1785" s="1" t="s">
        <v>1388</v>
      </c>
      <c r="C1785" s="1" t="s">
        <v>404</v>
      </c>
      <c r="D1785" s="1" t="s">
        <v>19</v>
      </c>
      <c r="E1785" s="1">
        <v>3</v>
      </c>
      <c r="F1785" s="1">
        <v>921.01</v>
      </c>
      <c r="G1785" s="1">
        <v>0.2</v>
      </c>
      <c r="H1785" s="1" t="s">
        <v>121</v>
      </c>
      <c r="I1785" s="1" t="s">
        <v>21</v>
      </c>
      <c r="J1785" s="1" t="s">
        <v>170</v>
      </c>
    </row>
    <row r="1786" spans="1:10" x14ac:dyDescent="0.2">
      <c r="A1786" s="1" t="s">
        <v>2556</v>
      </c>
      <c r="B1786" s="3">
        <v>45726</v>
      </c>
      <c r="C1786" s="1" t="s">
        <v>451</v>
      </c>
      <c r="D1786" s="1" t="s">
        <v>81</v>
      </c>
      <c r="E1786" s="1">
        <v>6</v>
      </c>
      <c r="F1786" s="1">
        <v>849.05</v>
      </c>
      <c r="G1786" s="1">
        <v>0.1</v>
      </c>
      <c r="H1786" s="1" t="s">
        <v>13</v>
      </c>
      <c r="I1786" s="1" t="s">
        <v>31</v>
      </c>
      <c r="J1786" s="1" t="s">
        <v>32</v>
      </c>
    </row>
    <row r="1787" spans="1:10" x14ac:dyDescent="0.2">
      <c r="A1787" s="1" t="s">
        <v>2557</v>
      </c>
      <c r="B1787" s="3">
        <v>45653</v>
      </c>
      <c r="C1787" s="1" t="s">
        <v>574</v>
      </c>
      <c r="D1787" s="1" t="s">
        <v>65</v>
      </c>
      <c r="E1787" s="1">
        <v>5</v>
      </c>
      <c r="F1787" s="1">
        <v>800.37</v>
      </c>
      <c r="G1787" s="1">
        <v>0.15</v>
      </c>
      <c r="H1787" s="1" t="s">
        <v>121</v>
      </c>
      <c r="I1787" s="1" t="s">
        <v>31</v>
      </c>
      <c r="J1787" s="1" t="s">
        <v>32</v>
      </c>
    </row>
    <row r="1788" spans="1:10" x14ac:dyDescent="0.2">
      <c r="A1788" s="1" t="s">
        <v>2558</v>
      </c>
      <c r="B1788" s="3">
        <v>45387</v>
      </c>
      <c r="C1788" s="1" t="s">
        <v>138</v>
      </c>
      <c r="D1788" s="1" t="s">
        <v>139</v>
      </c>
      <c r="E1788" s="1">
        <v>4</v>
      </c>
      <c r="F1788" s="1">
        <v>193.99</v>
      </c>
      <c r="G1788" s="1">
        <v>0.05</v>
      </c>
      <c r="H1788" s="1" t="s">
        <v>115</v>
      </c>
      <c r="I1788" s="1" t="s">
        <v>21</v>
      </c>
      <c r="J1788" s="1" t="s">
        <v>22</v>
      </c>
    </row>
    <row r="1789" spans="1:10" x14ac:dyDescent="0.2">
      <c r="A1789" s="1" t="s">
        <v>2559</v>
      </c>
      <c r="B1789" s="3">
        <v>45530</v>
      </c>
      <c r="C1789" s="1" t="s">
        <v>281</v>
      </c>
      <c r="D1789" s="1" t="s">
        <v>297</v>
      </c>
      <c r="E1789" s="1">
        <v>6</v>
      </c>
      <c r="F1789" s="1">
        <v>112.32</v>
      </c>
      <c r="G1789" s="1">
        <v>0.2</v>
      </c>
      <c r="H1789" s="1" t="s">
        <v>121</v>
      </c>
      <c r="I1789" s="1" t="s">
        <v>74</v>
      </c>
      <c r="J1789" s="1" t="s">
        <v>58</v>
      </c>
    </row>
    <row r="1790" spans="1:10" x14ac:dyDescent="0.2">
      <c r="A1790" s="1" t="s">
        <v>2560</v>
      </c>
      <c r="B1790" s="3">
        <v>45520</v>
      </c>
      <c r="C1790" s="1" t="s">
        <v>783</v>
      </c>
      <c r="D1790" s="1" t="s">
        <v>12</v>
      </c>
      <c r="E1790" s="1">
        <v>10</v>
      </c>
      <c r="F1790" s="1">
        <v>210.2</v>
      </c>
      <c r="G1790" s="1">
        <v>0.2</v>
      </c>
      <c r="H1790" s="1" t="s">
        <v>27</v>
      </c>
      <c r="I1790" s="1" t="s">
        <v>21</v>
      </c>
      <c r="J1790" s="1" t="s">
        <v>97</v>
      </c>
    </row>
    <row r="1791" spans="1:10" x14ac:dyDescent="0.2">
      <c r="A1791" s="1" t="s">
        <v>2561</v>
      </c>
      <c r="B1791" s="3">
        <v>45705</v>
      </c>
      <c r="C1791" s="1" t="s">
        <v>50</v>
      </c>
      <c r="D1791" s="1" t="s">
        <v>148</v>
      </c>
      <c r="E1791" s="1">
        <v>2</v>
      </c>
      <c r="F1791" s="1">
        <v>243.15</v>
      </c>
      <c r="G1791" s="1">
        <v>0</v>
      </c>
      <c r="H1791" s="1" t="s">
        <v>62</v>
      </c>
      <c r="I1791" s="1" t="s">
        <v>31</v>
      </c>
      <c r="J1791" s="1" t="s">
        <v>52</v>
      </c>
    </row>
    <row r="1792" spans="1:10" x14ac:dyDescent="0.2">
      <c r="A1792" s="1" t="s">
        <v>2562</v>
      </c>
      <c r="B1792" s="1" t="s">
        <v>2048</v>
      </c>
      <c r="C1792" s="1" t="s">
        <v>589</v>
      </c>
      <c r="D1792" s="1" t="s">
        <v>51</v>
      </c>
      <c r="E1792" s="1">
        <v>11</v>
      </c>
      <c r="F1792" s="1">
        <v>1019.72</v>
      </c>
      <c r="G1792" s="1">
        <v>0.1</v>
      </c>
      <c r="H1792" s="1" t="s">
        <v>20</v>
      </c>
      <c r="I1792" s="1" t="s">
        <v>21</v>
      </c>
      <c r="J1792" s="1" t="s">
        <v>22</v>
      </c>
    </row>
    <row r="1793" spans="1:10" x14ac:dyDescent="0.2">
      <c r="A1793" s="1" t="s">
        <v>2563</v>
      </c>
      <c r="B1793" s="3">
        <v>45479</v>
      </c>
      <c r="C1793" s="1" t="s">
        <v>355</v>
      </c>
      <c r="D1793" s="1" t="s">
        <v>46</v>
      </c>
      <c r="E1793" s="1">
        <v>12</v>
      </c>
      <c r="F1793" s="1">
        <v>1262.55</v>
      </c>
      <c r="G1793" s="1">
        <v>0</v>
      </c>
      <c r="H1793" s="1" t="s">
        <v>115</v>
      </c>
      <c r="I1793" s="1" t="s">
        <v>14</v>
      </c>
      <c r="J1793" s="1" t="s">
        <v>15</v>
      </c>
    </row>
    <row r="1794" spans="1:10" x14ac:dyDescent="0.2">
      <c r="A1794" s="1" t="s">
        <v>2564</v>
      </c>
      <c r="B1794" s="1" t="s">
        <v>2565</v>
      </c>
      <c r="C1794" s="1" t="s">
        <v>321</v>
      </c>
      <c r="D1794" s="1" t="s">
        <v>69</v>
      </c>
      <c r="E1794" s="1">
        <v>3</v>
      </c>
      <c r="F1794" s="1">
        <v>1013.15</v>
      </c>
      <c r="G1794" s="1">
        <v>0</v>
      </c>
      <c r="H1794" s="1" t="s">
        <v>121</v>
      </c>
      <c r="I1794" s="1" t="s">
        <v>21</v>
      </c>
      <c r="J1794" s="1" t="s">
        <v>170</v>
      </c>
    </row>
    <row r="1795" spans="1:10" x14ac:dyDescent="0.2">
      <c r="A1795" s="1" t="s">
        <v>2566</v>
      </c>
      <c r="B1795" s="3">
        <v>45496</v>
      </c>
      <c r="C1795" s="1" t="s">
        <v>18</v>
      </c>
      <c r="D1795" s="1" t="s">
        <v>537</v>
      </c>
      <c r="E1795" s="1">
        <v>2</v>
      </c>
      <c r="F1795" s="1">
        <v>940.73</v>
      </c>
      <c r="G1795" s="1">
        <v>0</v>
      </c>
      <c r="H1795" s="1" t="s">
        <v>13</v>
      </c>
      <c r="I1795" s="1" t="s">
        <v>21</v>
      </c>
      <c r="J1795" s="1" t="s">
        <v>170</v>
      </c>
    </row>
    <row r="1796" spans="1:10" x14ac:dyDescent="0.2">
      <c r="A1796" s="1" t="s">
        <v>2567</v>
      </c>
      <c r="B1796" s="3">
        <v>45508</v>
      </c>
      <c r="C1796" s="1" t="s">
        <v>463</v>
      </c>
      <c r="D1796" s="1" t="s">
        <v>73</v>
      </c>
      <c r="E1796" s="1">
        <v>9</v>
      </c>
      <c r="F1796" s="1">
        <v>954.16</v>
      </c>
      <c r="G1796" s="1">
        <v>0</v>
      </c>
      <c r="H1796" s="1" t="s">
        <v>62</v>
      </c>
      <c r="I1796" s="1" t="s">
        <v>21</v>
      </c>
      <c r="J1796" s="1" t="s">
        <v>22</v>
      </c>
    </row>
    <row r="1797" spans="1:10" x14ac:dyDescent="0.2">
      <c r="A1797" s="1" t="s">
        <v>2568</v>
      </c>
      <c r="B1797" s="3">
        <v>45345</v>
      </c>
      <c r="C1797" s="1" t="s">
        <v>404</v>
      </c>
      <c r="D1797" s="1" t="s">
        <v>166</v>
      </c>
      <c r="E1797" s="1">
        <v>7</v>
      </c>
      <c r="F1797" s="1">
        <v>532.41999999999996</v>
      </c>
      <c r="G1797" s="1">
        <v>0.15</v>
      </c>
      <c r="H1797" s="1" t="s">
        <v>20</v>
      </c>
      <c r="I1797" s="1" t="s">
        <v>21</v>
      </c>
      <c r="J1797" s="1" t="s">
        <v>170</v>
      </c>
    </row>
    <row r="1798" spans="1:10" x14ac:dyDescent="0.2">
      <c r="A1798" s="1" t="s">
        <v>2569</v>
      </c>
      <c r="B1798" s="3">
        <v>45342</v>
      </c>
      <c r="C1798" s="1" t="s">
        <v>126</v>
      </c>
      <c r="D1798" s="1" t="s">
        <v>124</v>
      </c>
      <c r="E1798" s="1">
        <v>9</v>
      </c>
      <c r="F1798" s="1">
        <v>774.08</v>
      </c>
      <c r="G1798" s="1">
        <v>0.05</v>
      </c>
      <c r="H1798" s="1" t="s">
        <v>20</v>
      </c>
      <c r="I1798" s="1" t="s">
        <v>31</v>
      </c>
      <c r="J1798" s="1" t="s">
        <v>43</v>
      </c>
    </row>
    <row r="1799" spans="1:10" x14ac:dyDescent="0.2">
      <c r="A1799" s="1" t="s">
        <v>2570</v>
      </c>
      <c r="B1799" s="3">
        <v>45619</v>
      </c>
      <c r="C1799" s="1" t="s">
        <v>381</v>
      </c>
      <c r="D1799" s="1" t="s">
        <v>213</v>
      </c>
      <c r="E1799" s="1">
        <v>2</v>
      </c>
      <c r="F1799" s="1">
        <v>1084.72</v>
      </c>
      <c r="G1799" s="1">
        <v>0.15</v>
      </c>
      <c r="H1799" s="1" t="s">
        <v>27</v>
      </c>
      <c r="I1799" s="1" t="s">
        <v>31</v>
      </c>
      <c r="J1799" s="1" t="s">
        <v>32</v>
      </c>
    </row>
    <row r="1800" spans="1:10" x14ac:dyDescent="0.2">
      <c r="A1800" s="1" t="s">
        <v>2571</v>
      </c>
      <c r="B1800" s="1" t="s">
        <v>1994</v>
      </c>
      <c r="C1800" s="1" t="s">
        <v>1164</v>
      </c>
      <c r="D1800" s="1" t="s">
        <v>108</v>
      </c>
      <c r="E1800" s="1">
        <v>4</v>
      </c>
      <c r="F1800" s="1">
        <v>1348.08</v>
      </c>
      <c r="G1800" s="1">
        <v>0.05</v>
      </c>
      <c r="H1800" s="1" t="s">
        <v>13</v>
      </c>
      <c r="I1800" s="1" t="s">
        <v>14</v>
      </c>
      <c r="J1800" s="1" t="s">
        <v>82</v>
      </c>
    </row>
    <row r="1801" spans="1:10" x14ac:dyDescent="0.2">
      <c r="A1801" s="1" t="s">
        <v>2572</v>
      </c>
      <c r="B1801" s="3">
        <v>45573</v>
      </c>
      <c r="C1801" s="1" t="s">
        <v>323</v>
      </c>
      <c r="D1801" s="1" t="s">
        <v>199</v>
      </c>
      <c r="E1801" s="1">
        <v>4</v>
      </c>
      <c r="F1801" s="1">
        <v>528.79999999999995</v>
      </c>
      <c r="G1801" s="1">
        <v>0.05</v>
      </c>
      <c r="H1801" s="1" t="s">
        <v>36</v>
      </c>
      <c r="I1801" s="1" t="s">
        <v>14</v>
      </c>
      <c r="J1801" s="1" t="s">
        <v>82</v>
      </c>
    </row>
    <row r="1802" spans="1:10" x14ac:dyDescent="0.2">
      <c r="A1802" s="1" t="s">
        <v>2573</v>
      </c>
      <c r="B1802" s="3">
        <v>45730</v>
      </c>
      <c r="C1802" s="1" t="s">
        <v>463</v>
      </c>
      <c r="D1802" s="1" t="s">
        <v>213</v>
      </c>
      <c r="E1802" s="1">
        <v>6</v>
      </c>
      <c r="F1802" s="1">
        <v>1084.72</v>
      </c>
      <c r="G1802" s="1">
        <v>0</v>
      </c>
      <c r="H1802" s="1" t="s">
        <v>62</v>
      </c>
      <c r="I1802" s="1" t="s">
        <v>21</v>
      </c>
      <c r="J1802" s="1" t="s">
        <v>22</v>
      </c>
    </row>
    <row r="1803" spans="1:10" x14ac:dyDescent="0.2">
      <c r="A1803" s="1" t="s">
        <v>2574</v>
      </c>
      <c r="B1803" s="3">
        <v>45807</v>
      </c>
      <c r="C1803" s="1" t="s">
        <v>227</v>
      </c>
      <c r="D1803" s="1" t="s">
        <v>51</v>
      </c>
      <c r="E1803" s="1">
        <v>12</v>
      </c>
      <c r="F1803" s="1">
        <v>1019.72</v>
      </c>
      <c r="G1803" s="1">
        <v>0</v>
      </c>
      <c r="H1803" s="1" t="s">
        <v>121</v>
      </c>
      <c r="I1803" s="1" t="s">
        <v>31</v>
      </c>
      <c r="J1803" s="1" t="s">
        <v>52</v>
      </c>
    </row>
    <row r="1804" spans="1:10" x14ac:dyDescent="0.2">
      <c r="A1804" s="1" t="s">
        <v>2575</v>
      </c>
      <c r="B1804" s="1" t="s">
        <v>1689</v>
      </c>
      <c r="C1804" s="1" t="s">
        <v>138</v>
      </c>
      <c r="D1804" s="1" t="s">
        <v>127</v>
      </c>
      <c r="E1804" s="1">
        <v>6</v>
      </c>
      <c r="F1804" s="1">
        <v>418.2</v>
      </c>
      <c r="G1804" s="1">
        <v>0.15</v>
      </c>
      <c r="H1804" s="1" t="s">
        <v>13</v>
      </c>
      <c r="I1804" s="1" t="s">
        <v>483</v>
      </c>
      <c r="J1804" s="1" t="s">
        <v>22</v>
      </c>
    </row>
    <row r="1805" spans="1:10" x14ac:dyDescent="0.2">
      <c r="A1805" s="1" t="s">
        <v>2576</v>
      </c>
      <c r="B1805" s="1" t="s">
        <v>207</v>
      </c>
      <c r="C1805" s="1" t="s">
        <v>589</v>
      </c>
      <c r="D1805" s="1" t="s">
        <v>51</v>
      </c>
      <c r="E1805" s="1">
        <v>2</v>
      </c>
      <c r="F1805" s="1">
        <v>1019.72</v>
      </c>
      <c r="G1805" s="1">
        <v>0</v>
      </c>
      <c r="H1805" s="1" t="s">
        <v>121</v>
      </c>
      <c r="I1805" s="1" t="s">
        <v>21</v>
      </c>
      <c r="J1805" s="1" t="s">
        <v>97</v>
      </c>
    </row>
    <row r="1806" spans="1:10" x14ac:dyDescent="0.2">
      <c r="A1806" s="1" t="s">
        <v>2577</v>
      </c>
      <c r="B1806" s="1" t="s">
        <v>2578</v>
      </c>
      <c r="C1806" s="1" t="s">
        <v>451</v>
      </c>
      <c r="D1806" s="1" t="s">
        <v>231</v>
      </c>
      <c r="E1806" s="1">
        <v>5</v>
      </c>
      <c r="F1806" s="1">
        <v>49.68</v>
      </c>
      <c r="G1806" s="1">
        <v>0.2</v>
      </c>
      <c r="H1806" s="1" t="s">
        <v>115</v>
      </c>
      <c r="I1806" s="1" t="s">
        <v>31</v>
      </c>
      <c r="J1806" s="1" t="s">
        <v>32</v>
      </c>
    </row>
    <row r="1807" spans="1:10" x14ac:dyDescent="0.2">
      <c r="A1807" s="1" t="s">
        <v>2579</v>
      </c>
      <c r="B1807" s="1" t="s">
        <v>752</v>
      </c>
      <c r="C1807" s="1" t="s">
        <v>45</v>
      </c>
      <c r="D1807" s="1" t="s">
        <v>46</v>
      </c>
      <c r="E1807" s="1">
        <v>2</v>
      </c>
      <c r="F1807" s="1">
        <v>1262.55</v>
      </c>
      <c r="G1807" s="1">
        <v>0.15</v>
      </c>
      <c r="H1807" s="1" t="s">
        <v>121</v>
      </c>
      <c r="I1807" s="1" t="s">
        <v>47</v>
      </c>
      <c r="J1807" s="1" t="s">
        <v>75</v>
      </c>
    </row>
    <row r="1808" spans="1:10" x14ac:dyDescent="0.2">
      <c r="A1808" s="1" t="s">
        <v>2580</v>
      </c>
      <c r="B1808" s="1" t="s">
        <v>2581</v>
      </c>
      <c r="C1808" s="1" t="s">
        <v>783</v>
      </c>
      <c r="D1808" s="1" t="s">
        <v>231</v>
      </c>
      <c r="E1808" s="1">
        <v>4</v>
      </c>
      <c r="F1808" s="1">
        <v>49.68</v>
      </c>
      <c r="G1808" s="1">
        <v>0</v>
      </c>
      <c r="H1808" s="1" t="s">
        <v>20</v>
      </c>
      <c r="I1808" s="1" t="s">
        <v>483</v>
      </c>
      <c r="J1808" s="1" t="s">
        <v>22</v>
      </c>
    </row>
    <row r="1809" spans="1:10" x14ac:dyDescent="0.2">
      <c r="A1809" s="1" t="s">
        <v>2582</v>
      </c>
      <c r="B1809" s="3">
        <v>45669</v>
      </c>
      <c r="C1809" s="1" t="s">
        <v>165</v>
      </c>
      <c r="D1809" s="1" t="s">
        <v>155</v>
      </c>
      <c r="E1809" s="1">
        <v>5</v>
      </c>
      <c r="F1809" s="1">
        <v>1165.56</v>
      </c>
      <c r="G1809" s="1">
        <v>0.1</v>
      </c>
      <c r="H1809" s="1" t="s">
        <v>20</v>
      </c>
      <c r="I1809" s="1" t="s">
        <v>21</v>
      </c>
      <c r="J1809" s="1" t="s">
        <v>170</v>
      </c>
    </row>
    <row r="1810" spans="1:10" x14ac:dyDescent="0.2">
      <c r="A1810" s="1" t="s">
        <v>2583</v>
      </c>
      <c r="B1810" s="3">
        <v>45475</v>
      </c>
      <c r="C1810" s="1" t="s">
        <v>204</v>
      </c>
      <c r="D1810" s="1" t="s">
        <v>30</v>
      </c>
      <c r="E1810" s="1">
        <v>7</v>
      </c>
      <c r="F1810" s="1">
        <v>798.12</v>
      </c>
      <c r="G1810" s="1">
        <v>0.2</v>
      </c>
      <c r="H1810" s="1" t="s">
        <v>27</v>
      </c>
      <c r="I1810" s="1" t="s">
        <v>14</v>
      </c>
      <c r="J1810" s="1" t="s">
        <v>82</v>
      </c>
    </row>
    <row r="1811" spans="1:10" x14ac:dyDescent="0.2">
      <c r="A1811" s="1" t="s">
        <v>2584</v>
      </c>
      <c r="B1811" s="3">
        <v>45377</v>
      </c>
      <c r="C1811" s="1" t="s">
        <v>371</v>
      </c>
      <c r="D1811" s="1" t="s">
        <v>51</v>
      </c>
      <c r="E1811" s="1">
        <v>5</v>
      </c>
      <c r="F1811" s="1">
        <v>1019.72</v>
      </c>
      <c r="G1811" s="1">
        <v>0.2</v>
      </c>
      <c r="H1811" s="1" t="s">
        <v>27</v>
      </c>
      <c r="I1811" s="1" t="s">
        <v>208</v>
      </c>
      <c r="J1811" s="1" t="s">
        <v>32</v>
      </c>
    </row>
    <row r="1812" spans="1:10" x14ac:dyDescent="0.2">
      <c r="A1812" s="1" t="s">
        <v>2585</v>
      </c>
      <c r="B1812" s="1" t="s">
        <v>1229</v>
      </c>
      <c r="C1812" s="1" t="s">
        <v>359</v>
      </c>
      <c r="D1812" s="1" t="s">
        <v>329</v>
      </c>
      <c r="E1812" s="1">
        <v>6</v>
      </c>
      <c r="F1812" s="1">
        <v>1334.92</v>
      </c>
      <c r="G1812" s="1">
        <v>0</v>
      </c>
      <c r="H1812" s="1" t="s">
        <v>115</v>
      </c>
      <c r="I1812" s="1" t="s">
        <v>31</v>
      </c>
      <c r="J1812" s="1" t="s">
        <v>52</v>
      </c>
    </row>
    <row r="1813" spans="1:10" x14ac:dyDescent="0.2">
      <c r="A1813" s="1" t="s">
        <v>2586</v>
      </c>
      <c r="B1813" s="1" t="s">
        <v>2587</v>
      </c>
      <c r="C1813" s="1" t="s">
        <v>279</v>
      </c>
      <c r="D1813" s="1" t="s">
        <v>127</v>
      </c>
      <c r="E1813" s="1">
        <v>2</v>
      </c>
      <c r="F1813" s="1">
        <v>418.2</v>
      </c>
      <c r="G1813" s="1">
        <v>0.2</v>
      </c>
      <c r="H1813" s="1" t="s">
        <v>121</v>
      </c>
      <c r="I1813" s="1" t="s">
        <v>47</v>
      </c>
      <c r="J1813" s="1" t="s">
        <v>48</v>
      </c>
    </row>
    <row r="1814" spans="1:10" x14ac:dyDescent="0.2">
      <c r="A1814" s="1" t="s">
        <v>2588</v>
      </c>
      <c r="B1814" s="1" t="s">
        <v>2589</v>
      </c>
      <c r="C1814" s="1" t="s">
        <v>120</v>
      </c>
      <c r="D1814" s="1" t="s">
        <v>81</v>
      </c>
      <c r="E1814" s="1">
        <v>5</v>
      </c>
      <c r="F1814" s="1">
        <v>849.05</v>
      </c>
      <c r="G1814" s="1">
        <v>0.2</v>
      </c>
      <c r="H1814" s="1" t="s">
        <v>62</v>
      </c>
      <c r="I1814" s="1" t="s">
        <v>31</v>
      </c>
      <c r="J1814" s="1" t="s">
        <v>32</v>
      </c>
    </row>
    <row r="1815" spans="1:10" x14ac:dyDescent="0.2">
      <c r="A1815" s="1" t="s">
        <v>2590</v>
      </c>
      <c r="B1815" s="1" t="s">
        <v>2591</v>
      </c>
      <c r="C1815" s="1" t="s">
        <v>321</v>
      </c>
      <c r="D1815" s="1" t="s">
        <v>78</v>
      </c>
      <c r="E1815" s="1">
        <v>8</v>
      </c>
      <c r="F1815" s="1">
        <v>782.41</v>
      </c>
      <c r="G1815" s="1">
        <v>0</v>
      </c>
      <c r="H1815" s="1" t="s">
        <v>36</v>
      </c>
      <c r="I1815" s="1" t="s">
        <v>21</v>
      </c>
      <c r="J1815" s="1" t="s">
        <v>170</v>
      </c>
    </row>
    <row r="1816" spans="1:10" x14ac:dyDescent="0.2">
      <c r="A1816" s="1" t="s">
        <v>2592</v>
      </c>
      <c r="B1816" s="3">
        <v>45793</v>
      </c>
      <c r="C1816" s="1" t="s">
        <v>138</v>
      </c>
      <c r="D1816" s="1" t="s">
        <v>417</v>
      </c>
      <c r="E1816" s="1">
        <v>7</v>
      </c>
      <c r="F1816" s="1">
        <v>1240.1099999999999</v>
      </c>
      <c r="G1816" s="1">
        <v>0.2</v>
      </c>
      <c r="H1816" s="1" t="s">
        <v>121</v>
      </c>
      <c r="I1816" s="1" t="s">
        <v>21</v>
      </c>
      <c r="J1816" s="1" t="s">
        <v>170</v>
      </c>
    </row>
    <row r="1817" spans="1:10" x14ac:dyDescent="0.2">
      <c r="A1817" s="1" t="s">
        <v>2593</v>
      </c>
      <c r="B1817" s="3">
        <v>45797</v>
      </c>
      <c r="C1817" s="1" t="s">
        <v>467</v>
      </c>
      <c r="D1817" s="1" t="s">
        <v>195</v>
      </c>
      <c r="E1817" s="1">
        <v>10</v>
      </c>
      <c r="F1817" s="1">
        <v>661.25</v>
      </c>
      <c r="G1817" s="1">
        <v>0</v>
      </c>
      <c r="H1817" s="1" t="s">
        <v>20</v>
      </c>
      <c r="I1817" s="1" t="s">
        <v>47</v>
      </c>
      <c r="J1817" s="1" t="s">
        <v>75</v>
      </c>
    </row>
    <row r="1818" spans="1:10" x14ac:dyDescent="0.2">
      <c r="A1818" s="1" t="s">
        <v>2594</v>
      </c>
      <c r="B1818" s="1" t="s">
        <v>2595</v>
      </c>
      <c r="C1818" s="1" t="s">
        <v>279</v>
      </c>
      <c r="D1818" s="1" t="s">
        <v>216</v>
      </c>
      <c r="E1818" s="1">
        <v>6</v>
      </c>
      <c r="F1818" s="1">
        <v>1169.26</v>
      </c>
      <c r="G1818" s="1">
        <v>0.1</v>
      </c>
      <c r="H1818" s="1" t="s">
        <v>62</v>
      </c>
      <c r="I1818" s="1" t="s">
        <v>449</v>
      </c>
      <c r="J1818" s="1" t="s">
        <v>75</v>
      </c>
    </row>
    <row r="1819" spans="1:10" x14ac:dyDescent="0.2">
      <c r="A1819" s="1" t="s">
        <v>2596</v>
      </c>
      <c r="B1819" s="3">
        <v>45824</v>
      </c>
      <c r="C1819" s="1" t="s">
        <v>204</v>
      </c>
      <c r="D1819" s="1" t="s">
        <v>151</v>
      </c>
      <c r="E1819" s="1">
        <v>8</v>
      </c>
      <c r="F1819" s="1">
        <v>838.72</v>
      </c>
      <c r="G1819" s="1">
        <v>0.2</v>
      </c>
      <c r="H1819" s="1" t="s">
        <v>115</v>
      </c>
      <c r="I1819" s="1" t="s">
        <v>14</v>
      </c>
      <c r="J1819" s="1" t="s">
        <v>15</v>
      </c>
    </row>
    <row r="1820" spans="1:10" x14ac:dyDescent="0.2">
      <c r="A1820" s="1" t="s">
        <v>2597</v>
      </c>
      <c r="B1820" s="1" t="s">
        <v>2598</v>
      </c>
      <c r="C1820" s="1" t="s">
        <v>18</v>
      </c>
      <c r="D1820" s="1" t="s">
        <v>329</v>
      </c>
      <c r="E1820" s="1">
        <v>6</v>
      </c>
      <c r="F1820" s="1">
        <v>1334.92</v>
      </c>
      <c r="G1820" s="1">
        <v>0.15</v>
      </c>
      <c r="H1820" s="1" t="s">
        <v>62</v>
      </c>
      <c r="I1820" s="1" t="s">
        <v>21</v>
      </c>
      <c r="J1820" s="1" t="s">
        <v>97</v>
      </c>
    </row>
    <row r="1821" spans="1:10" x14ac:dyDescent="0.2">
      <c r="A1821" s="1" t="s">
        <v>2599</v>
      </c>
      <c r="B1821" s="1" t="s">
        <v>1946</v>
      </c>
      <c r="C1821" s="1" t="s">
        <v>45</v>
      </c>
      <c r="D1821" s="1" t="s">
        <v>127</v>
      </c>
      <c r="E1821" s="1">
        <v>5</v>
      </c>
      <c r="F1821" s="1">
        <v>418.2</v>
      </c>
      <c r="G1821" s="1">
        <v>0.15</v>
      </c>
      <c r="H1821" s="1" t="s">
        <v>115</v>
      </c>
      <c r="I1821" s="1" t="s">
        <v>47</v>
      </c>
      <c r="J1821" s="1" t="s">
        <v>48</v>
      </c>
    </row>
    <row r="1822" spans="1:10" x14ac:dyDescent="0.2">
      <c r="A1822" s="1" t="s">
        <v>2600</v>
      </c>
      <c r="B1822" s="3">
        <v>45377</v>
      </c>
      <c r="C1822" s="1" t="s">
        <v>288</v>
      </c>
      <c r="D1822" s="1" t="s">
        <v>216</v>
      </c>
      <c r="E1822" s="1">
        <v>11</v>
      </c>
      <c r="F1822" s="1">
        <v>1169.26</v>
      </c>
      <c r="G1822" s="1">
        <v>0.2</v>
      </c>
      <c r="H1822" s="1" t="s">
        <v>20</v>
      </c>
      <c r="I1822" s="1" t="s">
        <v>21</v>
      </c>
      <c r="J1822" s="1" t="s">
        <v>170</v>
      </c>
    </row>
    <row r="1823" spans="1:10" x14ac:dyDescent="0.2">
      <c r="A1823" s="1" t="s">
        <v>2601</v>
      </c>
      <c r="B1823" s="3">
        <v>45359</v>
      </c>
      <c r="C1823" s="1" t="s">
        <v>328</v>
      </c>
      <c r="D1823" s="1" t="s">
        <v>139</v>
      </c>
      <c r="E1823" s="1">
        <v>7</v>
      </c>
      <c r="F1823" s="1">
        <v>193.99</v>
      </c>
      <c r="G1823" s="1">
        <v>0.15</v>
      </c>
      <c r="H1823" s="1" t="s">
        <v>62</v>
      </c>
      <c r="I1823" s="1" t="s">
        <v>31</v>
      </c>
      <c r="J1823" s="1" t="s">
        <v>32</v>
      </c>
    </row>
    <row r="1824" spans="1:10" x14ac:dyDescent="0.2">
      <c r="A1824" s="1" t="s">
        <v>2602</v>
      </c>
      <c r="B1824" s="3">
        <v>45782</v>
      </c>
      <c r="C1824" s="1" t="s">
        <v>91</v>
      </c>
      <c r="D1824" s="1" t="s">
        <v>96</v>
      </c>
      <c r="E1824" s="1">
        <v>8</v>
      </c>
      <c r="F1824" s="1">
        <v>425.58</v>
      </c>
      <c r="G1824" s="1">
        <v>0.2</v>
      </c>
      <c r="H1824" s="1" t="s">
        <v>36</v>
      </c>
      <c r="I1824" s="1" t="s">
        <v>14</v>
      </c>
      <c r="J1824" s="1" t="s">
        <v>93</v>
      </c>
    </row>
    <row r="1825" spans="1:10" x14ac:dyDescent="0.2">
      <c r="A1825" s="1" t="s">
        <v>2603</v>
      </c>
      <c r="B1825" s="1" t="s">
        <v>2604</v>
      </c>
      <c r="C1825" s="1" t="s">
        <v>570</v>
      </c>
      <c r="D1825" s="1" t="s">
        <v>155</v>
      </c>
      <c r="E1825" s="1">
        <v>11</v>
      </c>
      <c r="F1825" s="1">
        <v>1165.56</v>
      </c>
      <c r="G1825" s="1">
        <v>0.05</v>
      </c>
      <c r="H1825" s="1" t="s">
        <v>121</v>
      </c>
      <c r="I1825" s="1" t="s">
        <v>21</v>
      </c>
      <c r="J1825" s="1" t="s">
        <v>97</v>
      </c>
    </row>
    <row r="1826" spans="1:10" x14ac:dyDescent="0.2">
      <c r="A1826" s="1" t="s">
        <v>2605</v>
      </c>
      <c r="B1826" s="3">
        <v>45472</v>
      </c>
      <c r="C1826" s="1" t="s">
        <v>107</v>
      </c>
      <c r="D1826" s="1" t="s">
        <v>181</v>
      </c>
      <c r="E1826" s="1">
        <v>11</v>
      </c>
      <c r="F1826" s="1">
        <v>117.32</v>
      </c>
      <c r="G1826" s="1">
        <v>0.2</v>
      </c>
      <c r="H1826" s="1" t="s">
        <v>27</v>
      </c>
      <c r="I1826" s="1" t="s">
        <v>14</v>
      </c>
      <c r="J1826" s="1" t="s">
        <v>93</v>
      </c>
    </row>
    <row r="1827" spans="1:10" x14ac:dyDescent="0.2">
      <c r="A1827" s="1" t="s">
        <v>2606</v>
      </c>
      <c r="B1827" s="3">
        <v>45407</v>
      </c>
      <c r="C1827" s="1" t="s">
        <v>419</v>
      </c>
      <c r="D1827" s="1" t="s">
        <v>151</v>
      </c>
      <c r="E1827" s="1">
        <v>11</v>
      </c>
      <c r="F1827" s="1">
        <v>838.72</v>
      </c>
      <c r="G1827" s="1">
        <v>0.15</v>
      </c>
      <c r="H1827" s="1" t="s">
        <v>13</v>
      </c>
      <c r="I1827" s="1" t="s">
        <v>449</v>
      </c>
      <c r="J1827" s="1" t="s">
        <v>58</v>
      </c>
    </row>
    <row r="1828" spans="1:10" x14ac:dyDescent="0.2">
      <c r="A1828" s="1" t="s">
        <v>2607</v>
      </c>
      <c r="B1828" s="3">
        <v>45352</v>
      </c>
      <c r="C1828" s="1" t="s">
        <v>371</v>
      </c>
      <c r="D1828" s="1" t="s">
        <v>55</v>
      </c>
      <c r="E1828" s="1">
        <v>5</v>
      </c>
      <c r="F1828" s="1">
        <v>522.34</v>
      </c>
      <c r="G1828" s="1">
        <v>0</v>
      </c>
      <c r="H1828" s="1" t="s">
        <v>20</v>
      </c>
      <c r="I1828" s="1" t="s">
        <v>31</v>
      </c>
      <c r="J1828" s="1" t="s">
        <v>32</v>
      </c>
    </row>
    <row r="1829" spans="1:10" x14ac:dyDescent="0.2">
      <c r="A1829" s="1" t="s">
        <v>2608</v>
      </c>
      <c r="B1829" s="1" t="s">
        <v>2609</v>
      </c>
      <c r="C1829" s="1" t="s">
        <v>154</v>
      </c>
      <c r="D1829" s="1" t="s">
        <v>114</v>
      </c>
      <c r="E1829" s="1">
        <v>2</v>
      </c>
      <c r="F1829" s="1">
        <v>906.25</v>
      </c>
      <c r="G1829" s="1">
        <v>0</v>
      </c>
      <c r="H1829" s="1" t="s">
        <v>121</v>
      </c>
      <c r="I1829" s="1" t="s">
        <v>31</v>
      </c>
      <c r="J1829" s="1" t="s">
        <v>52</v>
      </c>
    </row>
    <row r="1830" spans="1:10" x14ac:dyDescent="0.2">
      <c r="A1830" s="1" t="s">
        <v>2610</v>
      </c>
      <c r="B1830" s="3">
        <v>45771</v>
      </c>
      <c r="C1830" s="1" t="s">
        <v>147</v>
      </c>
      <c r="D1830" s="1" t="s">
        <v>88</v>
      </c>
      <c r="E1830" s="1">
        <v>9</v>
      </c>
      <c r="F1830" s="1">
        <v>1018.12</v>
      </c>
      <c r="G1830" s="1">
        <v>0.1</v>
      </c>
      <c r="H1830" s="1" t="s">
        <v>121</v>
      </c>
      <c r="I1830" s="1" t="s">
        <v>31</v>
      </c>
      <c r="J1830" s="1" t="s">
        <v>32</v>
      </c>
    </row>
    <row r="1831" spans="1:10" x14ac:dyDescent="0.2">
      <c r="A1831" s="1" t="s">
        <v>2611</v>
      </c>
      <c r="B1831" s="1" t="s">
        <v>1548</v>
      </c>
      <c r="C1831" s="1" t="s">
        <v>279</v>
      </c>
      <c r="D1831" s="1" t="s">
        <v>413</v>
      </c>
      <c r="E1831" s="1">
        <v>4</v>
      </c>
      <c r="F1831" s="1">
        <v>689.97</v>
      </c>
      <c r="G1831" s="1">
        <v>0.15</v>
      </c>
      <c r="H1831" s="1" t="s">
        <v>27</v>
      </c>
      <c r="I1831" s="1" t="s">
        <v>47</v>
      </c>
      <c r="J1831" s="1" t="s">
        <v>75</v>
      </c>
    </row>
    <row r="1832" spans="1:10" x14ac:dyDescent="0.2">
      <c r="A1832" s="1" t="s">
        <v>2612</v>
      </c>
      <c r="B1832" s="1" t="s">
        <v>2613</v>
      </c>
      <c r="C1832" s="1" t="s">
        <v>313</v>
      </c>
      <c r="D1832" s="1" t="s">
        <v>69</v>
      </c>
      <c r="E1832" s="1">
        <v>2</v>
      </c>
      <c r="F1832" s="1">
        <v>1013.15</v>
      </c>
      <c r="G1832" s="1">
        <v>0.05</v>
      </c>
      <c r="H1832" s="1" t="s">
        <v>115</v>
      </c>
      <c r="I1832" s="1" t="s">
        <v>289</v>
      </c>
      <c r="J1832" s="1" t="s">
        <v>97</v>
      </c>
    </row>
    <row r="1833" spans="1:10" x14ac:dyDescent="0.2">
      <c r="A1833" s="1" t="s">
        <v>2614</v>
      </c>
      <c r="B1833" s="1" t="s">
        <v>2615</v>
      </c>
      <c r="C1833" s="1" t="s">
        <v>546</v>
      </c>
      <c r="D1833" s="1" t="s">
        <v>108</v>
      </c>
      <c r="E1833" s="1">
        <v>6</v>
      </c>
      <c r="F1833" s="1">
        <v>1348.08</v>
      </c>
      <c r="G1833" s="1">
        <v>0.15</v>
      </c>
      <c r="H1833" s="1" t="s">
        <v>27</v>
      </c>
      <c r="I1833" s="1" t="s">
        <v>21</v>
      </c>
      <c r="J1833" s="1" t="s">
        <v>22</v>
      </c>
    </row>
    <row r="1834" spans="1:10" x14ac:dyDescent="0.2">
      <c r="A1834" s="1" t="s">
        <v>806</v>
      </c>
      <c r="B1834" s="3">
        <v>45493</v>
      </c>
      <c r="C1834" s="1" t="s">
        <v>54</v>
      </c>
      <c r="D1834" s="1" t="s">
        <v>118</v>
      </c>
      <c r="E1834" s="1">
        <v>7</v>
      </c>
      <c r="F1834" s="1">
        <v>347.15</v>
      </c>
      <c r="G1834" s="1">
        <v>0.15</v>
      </c>
      <c r="H1834" s="1" t="s">
        <v>121</v>
      </c>
      <c r="I1834" s="1" t="s">
        <v>21</v>
      </c>
      <c r="J1834" s="1" t="s">
        <v>22</v>
      </c>
    </row>
    <row r="1835" spans="1:10" x14ac:dyDescent="0.2">
      <c r="A1835" s="1" t="s">
        <v>2616</v>
      </c>
      <c r="B1835" s="1" t="s">
        <v>1614</v>
      </c>
      <c r="C1835" s="1" t="s">
        <v>904</v>
      </c>
      <c r="D1835" s="1" t="s">
        <v>195</v>
      </c>
      <c r="E1835" s="1">
        <v>12</v>
      </c>
      <c r="F1835" s="1">
        <v>661.25</v>
      </c>
      <c r="G1835" s="1">
        <v>0.2</v>
      </c>
      <c r="H1835" s="1" t="s">
        <v>36</v>
      </c>
      <c r="I1835" s="1" t="s">
        <v>21</v>
      </c>
      <c r="J1835" s="1" t="s">
        <v>97</v>
      </c>
    </row>
    <row r="1836" spans="1:10" x14ac:dyDescent="0.2">
      <c r="A1836" s="1" t="s">
        <v>2617</v>
      </c>
      <c r="B1836" s="3">
        <v>45450</v>
      </c>
      <c r="C1836" s="1" t="s">
        <v>546</v>
      </c>
      <c r="D1836" s="1" t="s">
        <v>88</v>
      </c>
      <c r="E1836" s="1">
        <v>12</v>
      </c>
      <c r="F1836" s="1">
        <v>1018.12</v>
      </c>
      <c r="G1836" s="1">
        <v>0.1</v>
      </c>
      <c r="H1836" s="1" t="s">
        <v>115</v>
      </c>
      <c r="I1836" s="1" t="s">
        <v>21</v>
      </c>
      <c r="J1836" s="1" t="s">
        <v>97</v>
      </c>
    </row>
    <row r="1837" spans="1:10" x14ac:dyDescent="0.2">
      <c r="A1837" s="1" t="s">
        <v>2618</v>
      </c>
      <c r="B1837" s="3">
        <v>45426</v>
      </c>
      <c r="C1837" s="1" t="s">
        <v>54</v>
      </c>
      <c r="D1837" s="1" t="s">
        <v>155</v>
      </c>
      <c r="E1837" s="1">
        <v>9</v>
      </c>
      <c r="F1837" s="1">
        <v>1165.56</v>
      </c>
      <c r="G1837" s="1">
        <v>0.2</v>
      </c>
      <c r="H1837" s="1" t="s">
        <v>62</v>
      </c>
      <c r="I1837" s="1" t="s">
        <v>483</v>
      </c>
      <c r="J1837" s="1" t="s">
        <v>170</v>
      </c>
    </row>
    <row r="1838" spans="1:10" x14ac:dyDescent="0.2">
      <c r="A1838" s="1" t="s">
        <v>2619</v>
      </c>
      <c r="B1838" s="1" t="s">
        <v>2620</v>
      </c>
      <c r="C1838" s="1" t="s">
        <v>107</v>
      </c>
      <c r="D1838" s="1" t="s">
        <v>51</v>
      </c>
      <c r="E1838" s="1">
        <v>9</v>
      </c>
      <c r="F1838" s="1">
        <v>1019.72</v>
      </c>
      <c r="G1838" s="1">
        <v>0.05</v>
      </c>
      <c r="H1838" s="1" t="s">
        <v>36</v>
      </c>
      <c r="I1838" s="1" t="s">
        <v>14</v>
      </c>
      <c r="J1838" s="1" t="s">
        <v>15</v>
      </c>
    </row>
    <row r="1839" spans="1:10" x14ac:dyDescent="0.2">
      <c r="A1839" s="1" t="s">
        <v>2621</v>
      </c>
      <c r="B1839" s="3">
        <v>45480</v>
      </c>
      <c r="C1839" s="1" t="s">
        <v>570</v>
      </c>
      <c r="D1839" s="1" t="s">
        <v>144</v>
      </c>
      <c r="E1839" s="1">
        <v>6</v>
      </c>
      <c r="F1839" s="1">
        <v>1029.82</v>
      </c>
      <c r="G1839" s="1">
        <v>0.15</v>
      </c>
      <c r="H1839" s="1" t="s">
        <v>121</v>
      </c>
      <c r="I1839" s="1" t="s">
        <v>21</v>
      </c>
      <c r="J1839" s="1" t="s">
        <v>22</v>
      </c>
    </row>
    <row r="1840" spans="1:10" x14ac:dyDescent="0.2">
      <c r="A1840" s="1" t="s">
        <v>2622</v>
      </c>
      <c r="B1840" s="1" t="s">
        <v>2623</v>
      </c>
      <c r="C1840" s="1" t="s">
        <v>351</v>
      </c>
      <c r="D1840" s="1" t="s">
        <v>104</v>
      </c>
      <c r="E1840" s="1">
        <v>1</v>
      </c>
      <c r="F1840" s="1">
        <v>1363.68</v>
      </c>
      <c r="G1840" s="1">
        <v>0.05</v>
      </c>
      <c r="H1840" s="1" t="s">
        <v>115</v>
      </c>
      <c r="I1840" s="1" t="s">
        <v>14</v>
      </c>
      <c r="J1840" s="1" t="s">
        <v>82</v>
      </c>
    </row>
    <row r="1841" spans="1:10" x14ac:dyDescent="0.2">
      <c r="A1841" s="1" t="s">
        <v>2624</v>
      </c>
      <c r="B1841" s="1" t="s">
        <v>2625</v>
      </c>
      <c r="C1841" s="1" t="s">
        <v>428</v>
      </c>
      <c r="D1841" s="1" t="s">
        <v>114</v>
      </c>
      <c r="E1841" s="1">
        <v>12</v>
      </c>
      <c r="F1841" s="1">
        <v>906.25</v>
      </c>
      <c r="G1841" s="1">
        <v>0</v>
      </c>
      <c r="H1841" s="1" t="s">
        <v>62</v>
      </c>
      <c r="I1841" s="1" t="s">
        <v>14</v>
      </c>
      <c r="J1841" s="1" t="s">
        <v>93</v>
      </c>
    </row>
    <row r="1842" spans="1:10" x14ac:dyDescent="0.2">
      <c r="A1842" s="1" t="s">
        <v>2626</v>
      </c>
      <c r="B1842" s="3">
        <v>45712</v>
      </c>
      <c r="C1842" s="1" t="s">
        <v>490</v>
      </c>
      <c r="D1842" s="1" t="s">
        <v>537</v>
      </c>
      <c r="E1842" s="1">
        <v>7</v>
      </c>
      <c r="F1842" s="1">
        <v>940.73</v>
      </c>
      <c r="G1842" s="1">
        <v>0.15</v>
      </c>
      <c r="H1842" s="1" t="s">
        <v>121</v>
      </c>
      <c r="I1842" s="1" t="s">
        <v>47</v>
      </c>
      <c r="J1842" s="1" t="s">
        <v>75</v>
      </c>
    </row>
    <row r="1843" spans="1:10" x14ac:dyDescent="0.2">
      <c r="A1843" s="1" t="s">
        <v>2627</v>
      </c>
      <c r="B1843" s="3">
        <v>45475</v>
      </c>
      <c r="C1843" s="1" t="s">
        <v>713</v>
      </c>
      <c r="D1843" s="1" t="s">
        <v>124</v>
      </c>
      <c r="E1843" s="1">
        <v>11</v>
      </c>
      <c r="F1843" s="1">
        <v>774.08</v>
      </c>
      <c r="G1843" s="1">
        <v>0.05</v>
      </c>
      <c r="H1843" s="1" t="s">
        <v>20</v>
      </c>
      <c r="I1843" s="1" t="s">
        <v>31</v>
      </c>
      <c r="J1843" s="1" t="s">
        <v>32</v>
      </c>
    </row>
    <row r="1844" spans="1:10" x14ac:dyDescent="0.2">
      <c r="A1844" s="1" t="s">
        <v>2628</v>
      </c>
      <c r="B1844" s="1" t="s">
        <v>2629</v>
      </c>
      <c r="C1844" s="1" t="s">
        <v>283</v>
      </c>
      <c r="D1844" s="1" t="s">
        <v>297</v>
      </c>
      <c r="E1844" s="1">
        <v>6</v>
      </c>
      <c r="F1844" s="1">
        <v>112.32</v>
      </c>
      <c r="G1844" s="1">
        <v>0.2</v>
      </c>
      <c r="H1844" s="1" t="s">
        <v>13</v>
      </c>
      <c r="I1844" s="1" t="s">
        <v>21</v>
      </c>
      <c r="J1844" s="1" t="s">
        <v>22</v>
      </c>
    </row>
    <row r="1845" spans="1:10" x14ac:dyDescent="0.2">
      <c r="A1845" s="1" t="s">
        <v>2630</v>
      </c>
      <c r="B1845" s="3">
        <v>45747</v>
      </c>
      <c r="C1845" s="1" t="s">
        <v>261</v>
      </c>
      <c r="D1845" s="1" t="s">
        <v>199</v>
      </c>
      <c r="E1845" s="1">
        <v>10</v>
      </c>
      <c r="F1845" s="1">
        <v>528.79999999999995</v>
      </c>
      <c r="G1845" s="1">
        <v>0.1</v>
      </c>
      <c r="H1845" s="1" t="s">
        <v>27</v>
      </c>
      <c r="I1845" s="1" t="s">
        <v>42</v>
      </c>
      <c r="J1845" s="1" t="s">
        <v>52</v>
      </c>
    </row>
    <row r="1846" spans="1:10" x14ac:dyDescent="0.2">
      <c r="A1846" s="1" t="s">
        <v>2631</v>
      </c>
      <c r="B1846" s="3">
        <v>45636</v>
      </c>
      <c r="C1846" s="1" t="s">
        <v>254</v>
      </c>
      <c r="D1846" s="1" t="s">
        <v>231</v>
      </c>
      <c r="E1846" s="1">
        <v>11</v>
      </c>
      <c r="F1846" s="1">
        <v>49.68</v>
      </c>
      <c r="G1846" s="1">
        <v>0.1</v>
      </c>
      <c r="H1846" s="1" t="s">
        <v>36</v>
      </c>
      <c r="I1846" s="1" t="s">
        <v>21</v>
      </c>
      <c r="J1846" s="1" t="s">
        <v>97</v>
      </c>
    </row>
    <row r="1847" spans="1:10" x14ac:dyDescent="0.2">
      <c r="A1847" s="1" t="s">
        <v>2632</v>
      </c>
      <c r="B1847" s="1" t="s">
        <v>504</v>
      </c>
      <c r="C1847" s="1" t="s">
        <v>246</v>
      </c>
      <c r="D1847" s="1" t="s">
        <v>26</v>
      </c>
      <c r="E1847" s="1">
        <v>11</v>
      </c>
      <c r="F1847" s="1">
        <v>725.92</v>
      </c>
      <c r="G1847" s="1">
        <v>0.15</v>
      </c>
      <c r="H1847" s="1" t="s">
        <v>20</v>
      </c>
      <c r="I1847" s="1" t="s">
        <v>47</v>
      </c>
      <c r="J1847" s="1" t="s">
        <v>58</v>
      </c>
    </row>
    <row r="1848" spans="1:10" x14ac:dyDescent="0.2">
      <c r="A1848" s="1" t="s">
        <v>2633</v>
      </c>
      <c r="B1848" s="3">
        <v>45459</v>
      </c>
      <c r="C1848" s="1" t="s">
        <v>40</v>
      </c>
      <c r="D1848" s="1" t="s">
        <v>144</v>
      </c>
      <c r="E1848" s="1">
        <v>3</v>
      </c>
      <c r="F1848" s="1">
        <v>1029.82</v>
      </c>
      <c r="G1848" s="1">
        <v>0.1</v>
      </c>
      <c r="H1848" s="1" t="s">
        <v>121</v>
      </c>
      <c r="I1848" s="1" t="s">
        <v>31</v>
      </c>
      <c r="J1848" s="1" t="s">
        <v>43</v>
      </c>
    </row>
    <row r="1849" spans="1:10" x14ac:dyDescent="0.2">
      <c r="A1849" s="1" t="s">
        <v>2634</v>
      </c>
      <c r="B1849" s="3">
        <v>45431</v>
      </c>
      <c r="C1849" s="1" t="s">
        <v>404</v>
      </c>
      <c r="D1849" s="1" t="s">
        <v>231</v>
      </c>
      <c r="E1849" s="1">
        <v>5</v>
      </c>
      <c r="F1849" s="1">
        <v>49.68</v>
      </c>
      <c r="G1849" s="1">
        <v>0.05</v>
      </c>
      <c r="H1849" s="1" t="s">
        <v>13</v>
      </c>
      <c r="I1849" s="1" t="s">
        <v>21</v>
      </c>
      <c r="J1849" s="1" t="s">
        <v>97</v>
      </c>
    </row>
    <row r="1850" spans="1:10" x14ac:dyDescent="0.2">
      <c r="A1850" s="1" t="s">
        <v>2635</v>
      </c>
      <c r="B1850" s="1" t="s">
        <v>2636</v>
      </c>
      <c r="C1850" s="1" t="s">
        <v>261</v>
      </c>
      <c r="D1850" s="1" t="s">
        <v>51</v>
      </c>
      <c r="E1850" s="1">
        <v>7</v>
      </c>
      <c r="F1850" s="1">
        <v>1019.72</v>
      </c>
      <c r="G1850" s="1">
        <v>0.2</v>
      </c>
      <c r="H1850" s="1" t="s">
        <v>20</v>
      </c>
      <c r="I1850" s="1" t="s">
        <v>31</v>
      </c>
      <c r="J1850" s="1" t="s">
        <v>32</v>
      </c>
    </row>
    <row r="1851" spans="1:10" x14ac:dyDescent="0.2">
      <c r="A1851" s="1" t="s">
        <v>2637</v>
      </c>
      <c r="B1851" s="1" t="s">
        <v>612</v>
      </c>
      <c r="C1851" s="1" t="s">
        <v>84</v>
      </c>
      <c r="D1851" s="1" t="s">
        <v>12</v>
      </c>
      <c r="E1851" s="1">
        <v>7</v>
      </c>
      <c r="F1851" s="1">
        <v>210.2</v>
      </c>
      <c r="G1851" s="1">
        <v>0</v>
      </c>
      <c r="H1851" s="1" t="s">
        <v>121</v>
      </c>
      <c r="I1851" s="1" t="s">
        <v>31</v>
      </c>
      <c r="J1851" s="1" t="s">
        <v>43</v>
      </c>
    </row>
    <row r="1852" spans="1:10" x14ac:dyDescent="0.2">
      <c r="A1852" s="1" t="s">
        <v>2638</v>
      </c>
      <c r="B1852" s="3">
        <v>45468</v>
      </c>
      <c r="C1852" s="1" t="s">
        <v>29</v>
      </c>
      <c r="D1852" s="1" t="s">
        <v>118</v>
      </c>
      <c r="E1852" s="1">
        <v>10</v>
      </c>
      <c r="F1852" s="1">
        <v>347.15</v>
      </c>
      <c r="G1852" s="1">
        <v>0.05</v>
      </c>
      <c r="H1852" s="1" t="s">
        <v>62</v>
      </c>
      <c r="I1852" s="1" t="s">
        <v>31</v>
      </c>
      <c r="J1852" s="1" t="s">
        <v>52</v>
      </c>
    </row>
    <row r="1853" spans="1:10" x14ac:dyDescent="0.2">
      <c r="A1853" s="1" t="s">
        <v>2639</v>
      </c>
      <c r="B1853" s="3">
        <v>45737</v>
      </c>
      <c r="C1853" s="1" t="s">
        <v>296</v>
      </c>
      <c r="D1853" s="1" t="s">
        <v>55</v>
      </c>
      <c r="E1853" s="1">
        <v>9</v>
      </c>
      <c r="F1853" s="1">
        <v>522.34</v>
      </c>
      <c r="G1853" s="1">
        <v>0</v>
      </c>
      <c r="H1853" s="1" t="s">
        <v>121</v>
      </c>
      <c r="I1853" s="1" t="s">
        <v>47</v>
      </c>
      <c r="J1853" s="1" t="s">
        <v>75</v>
      </c>
    </row>
    <row r="1854" spans="1:10" x14ac:dyDescent="0.2">
      <c r="A1854" s="1" t="s">
        <v>1590</v>
      </c>
      <c r="B1854" s="3">
        <v>45763</v>
      </c>
      <c r="C1854" s="1" t="s">
        <v>313</v>
      </c>
      <c r="D1854" s="1" t="s">
        <v>41</v>
      </c>
      <c r="E1854" s="1">
        <v>2</v>
      </c>
      <c r="F1854" s="1">
        <v>944.31</v>
      </c>
      <c r="G1854" s="1">
        <v>0</v>
      </c>
      <c r="H1854" s="1" t="s">
        <v>121</v>
      </c>
      <c r="I1854" s="1" t="s">
        <v>21</v>
      </c>
      <c r="J1854" s="1" t="s">
        <v>170</v>
      </c>
    </row>
    <row r="1855" spans="1:10" x14ac:dyDescent="0.2">
      <c r="A1855" s="1" t="s">
        <v>2640</v>
      </c>
      <c r="B1855" s="3">
        <v>45390</v>
      </c>
      <c r="C1855" s="1" t="s">
        <v>218</v>
      </c>
      <c r="D1855" s="1" t="s">
        <v>55</v>
      </c>
      <c r="E1855" s="1">
        <v>2</v>
      </c>
      <c r="F1855" s="1">
        <v>522.34</v>
      </c>
      <c r="G1855" s="1">
        <v>0.15</v>
      </c>
      <c r="H1855" s="1" t="s">
        <v>27</v>
      </c>
      <c r="I1855" s="1" t="s">
        <v>208</v>
      </c>
      <c r="J1855" s="1" t="s">
        <v>52</v>
      </c>
    </row>
    <row r="1856" spans="1:10" x14ac:dyDescent="0.2">
      <c r="A1856" s="1" t="s">
        <v>2641</v>
      </c>
      <c r="B1856" s="3">
        <v>45493</v>
      </c>
      <c r="C1856" s="1" t="s">
        <v>975</v>
      </c>
      <c r="D1856" s="1" t="s">
        <v>139</v>
      </c>
      <c r="E1856" s="1">
        <v>8</v>
      </c>
      <c r="F1856" s="1">
        <v>193.99</v>
      </c>
      <c r="G1856" s="1">
        <v>0</v>
      </c>
      <c r="H1856" s="1" t="s">
        <v>62</v>
      </c>
      <c r="I1856" s="1" t="s">
        <v>21</v>
      </c>
      <c r="J1856" s="1" t="s">
        <v>170</v>
      </c>
    </row>
    <row r="1857" spans="1:10" x14ac:dyDescent="0.2">
      <c r="A1857" s="1" t="s">
        <v>2642</v>
      </c>
      <c r="B1857" s="3">
        <v>45609</v>
      </c>
      <c r="C1857" s="1" t="s">
        <v>519</v>
      </c>
      <c r="D1857" s="1" t="s">
        <v>100</v>
      </c>
      <c r="E1857" s="1">
        <v>3</v>
      </c>
      <c r="F1857" s="1">
        <v>1280.18</v>
      </c>
      <c r="G1857" s="1">
        <v>0</v>
      </c>
      <c r="H1857" s="1" t="s">
        <v>36</v>
      </c>
      <c r="I1857" s="1" t="s">
        <v>14</v>
      </c>
      <c r="J1857" s="1" t="s">
        <v>15</v>
      </c>
    </row>
    <row r="1858" spans="1:10" x14ac:dyDescent="0.2">
      <c r="A1858" s="1" t="s">
        <v>2643</v>
      </c>
      <c r="B1858" s="3">
        <v>45494</v>
      </c>
      <c r="C1858" s="1" t="s">
        <v>434</v>
      </c>
      <c r="D1858" s="1" t="s">
        <v>41</v>
      </c>
      <c r="E1858" s="1">
        <v>4</v>
      </c>
      <c r="F1858" s="1">
        <v>944.31</v>
      </c>
      <c r="G1858" s="1">
        <v>0.05</v>
      </c>
      <c r="H1858" s="1" t="s">
        <v>36</v>
      </c>
      <c r="I1858" s="1" t="s">
        <v>31</v>
      </c>
      <c r="J1858" s="1" t="s">
        <v>52</v>
      </c>
    </row>
    <row r="1859" spans="1:10" x14ac:dyDescent="0.2">
      <c r="A1859" s="1" t="s">
        <v>2644</v>
      </c>
      <c r="B1859" s="3">
        <v>45725</v>
      </c>
      <c r="C1859" s="1" t="s">
        <v>323</v>
      </c>
      <c r="D1859" s="1" t="s">
        <v>88</v>
      </c>
      <c r="E1859" s="1">
        <v>9</v>
      </c>
      <c r="F1859" s="1">
        <v>1018.12</v>
      </c>
      <c r="G1859" s="1">
        <v>0</v>
      </c>
      <c r="H1859" s="1" t="s">
        <v>62</v>
      </c>
      <c r="I1859" s="1" t="s">
        <v>14</v>
      </c>
      <c r="J1859" s="1" t="s">
        <v>15</v>
      </c>
    </row>
    <row r="1860" spans="1:10" x14ac:dyDescent="0.2">
      <c r="A1860" s="1" t="s">
        <v>2645</v>
      </c>
      <c r="B1860" s="3">
        <v>45711</v>
      </c>
      <c r="C1860" s="1" t="s">
        <v>467</v>
      </c>
      <c r="D1860" s="1" t="s">
        <v>78</v>
      </c>
      <c r="E1860" s="1"/>
      <c r="F1860" s="1">
        <v>782.41</v>
      </c>
      <c r="G1860" s="1">
        <v>0</v>
      </c>
      <c r="H1860" s="1" t="s">
        <v>36</v>
      </c>
      <c r="I1860" s="1" t="s">
        <v>47</v>
      </c>
      <c r="J1860" s="1" t="s">
        <v>48</v>
      </c>
    </row>
    <row r="1861" spans="1:10" x14ac:dyDescent="0.2">
      <c r="A1861" s="1" t="s">
        <v>2646</v>
      </c>
      <c r="B1861" s="3">
        <v>45804</v>
      </c>
      <c r="C1861" s="1" t="s">
        <v>342</v>
      </c>
      <c r="D1861" s="1" t="s">
        <v>73</v>
      </c>
      <c r="E1861" s="1">
        <v>9</v>
      </c>
      <c r="F1861" s="1">
        <v>954.16</v>
      </c>
      <c r="G1861" s="1">
        <v>0</v>
      </c>
      <c r="H1861" s="1" t="s">
        <v>36</v>
      </c>
      <c r="I1861" s="1" t="s">
        <v>21</v>
      </c>
      <c r="J1861" s="1" t="s">
        <v>97</v>
      </c>
    </row>
    <row r="1862" spans="1:10" x14ac:dyDescent="0.2">
      <c r="A1862" s="1" t="s">
        <v>2647</v>
      </c>
      <c r="B1862" s="1" t="s">
        <v>2278</v>
      </c>
      <c r="C1862" s="1" t="s">
        <v>91</v>
      </c>
      <c r="D1862" s="1" t="s">
        <v>81</v>
      </c>
      <c r="E1862" s="1">
        <v>5</v>
      </c>
      <c r="F1862" s="1">
        <v>849.05</v>
      </c>
      <c r="G1862" s="1">
        <v>0</v>
      </c>
      <c r="H1862" s="1" t="s">
        <v>115</v>
      </c>
      <c r="I1862" s="1" t="s">
        <v>14</v>
      </c>
      <c r="J1862" s="1" t="s">
        <v>15</v>
      </c>
    </row>
    <row r="1863" spans="1:10" x14ac:dyDescent="0.2">
      <c r="A1863" s="1" t="s">
        <v>2648</v>
      </c>
      <c r="B1863" s="3">
        <v>45333</v>
      </c>
      <c r="C1863" s="1" t="s">
        <v>2649</v>
      </c>
      <c r="D1863" s="1" t="s">
        <v>537</v>
      </c>
      <c r="E1863" s="1">
        <v>10</v>
      </c>
      <c r="F1863" s="1">
        <v>940.73</v>
      </c>
      <c r="G1863" s="1">
        <v>0.2</v>
      </c>
      <c r="H1863" s="1" t="s">
        <v>115</v>
      </c>
      <c r="I1863" s="1" t="s">
        <v>21</v>
      </c>
      <c r="J1863" s="1" t="s">
        <v>22</v>
      </c>
    </row>
    <row r="1864" spans="1:10" x14ac:dyDescent="0.2">
      <c r="A1864" s="1" t="s">
        <v>2650</v>
      </c>
      <c r="B1864" s="1" t="s">
        <v>2651</v>
      </c>
      <c r="C1864" s="1" t="s">
        <v>783</v>
      </c>
      <c r="D1864" s="1" t="s">
        <v>127</v>
      </c>
      <c r="E1864" s="1">
        <v>9</v>
      </c>
      <c r="F1864" s="1">
        <v>418.2</v>
      </c>
      <c r="G1864" s="1">
        <v>0</v>
      </c>
      <c r="H1864" s="1" t="s">
        <v>121</v>
      </c>
      <c r="I1864" s="1" t="s">
        <v>21</v>
      </c>
      <c r="J1864" s="1" t="s">
        <v>170</v>
      </c>
    </row>
    <row r="1865" spans="1:10" x14ac:dyDescent="0.2">
      <c r="A1865" s="1" t="s">
        <v>2652</v>
      </c>
      <c r="B1865" s="3">
        <v>45651</v>
      </c>
      <c r="C1865" s="1" t="s">
        <v>77</v>
      </c>
      <c r="D1865" s="1" t="s">
        <v>100</v>
      </c>
      <c r="E1865" s="1">
        <v>9</v>
      </c>
      <c r="F1865" s="1">
        <v>1280.18</v>
      </c>
      <c r="G1865" s="1">
        <v>0.2</v>
      </c>
      <c r="H1865" s="1" t="s">
        <v>27</v>
      </c>
      <c r="I1865" s="1" t="s">
        <v>47</v>
      </c>
      <c r="J1865" s="1" t="s">
        <v>75</v>
      </c>
    </row>
    <row r="1866" spans="1:10" x14ac:dyDescent="0.2">
      <c r="A1866" s="1" t="s">
        <v>2653</v>
      </c>
      <c r="B1866" s="3">
        <v>45492</v>
      </c>
      <c r="C1866" s="1" t="s">
        <v>353</v>
      </c>
      <c r="D1866" s="1" t="s">
        <v>118</v>
      </c>
      <c r="E1866" s="1">
        <v>5</v>
      </c>
      <c r="F1866" s="1">
        <v>347.15</v>
      </c>
      <c r="G1866" s="1">
        <v>0.05</v>
      </c>
      <c r="H1866" s="1" t="s">
        <v>115</v>
      </c>
      <c r="I1866" s="1" t="s">
        <v>21</v>
      </c>
      <c r="J1866" s="1" t="s">
        <v>97</v>
      </c>
    </row>
    <row r="1867" spans="1:10" x14ac:dyDescent="0.2">
      <c r="A1867" s="1" t="s">
        <v>2654</v>
      </c>
      <c r="B1867" s="3">
        <v>45781</v>
      </c>
      <c r="C1867" s="1" t="s">
        <v>123</v>
      </c>
      <c r="D1867" s="1" t="s">
        <v>100</v>
      </c>
      <c r="E1867" s="1">
        <v>2</v>
      </c>
      <c r="F1867" s="1">
        <v>1280.18</v>
      </c>
      <c r="G1867" s="1">
        <v>0</v>
      </c>
      <c r="H1867" s="1" t="s">
        <v>62</v>
      </c>
      <c r="I1867" s="1" t="s">
        <v>31</v>
      </c>
      <c r="J1867" s="1" t="s">
        <v>32</v>
      </c>
    </row>
    <row r="1868" spans="1:10" x14ac:dyDescent="0.2">
      <c r="A1868" s="1" t="s">
        <v>2655</v>
      </c>
      <c r="B1868" s="1" t="s">
        <v>2656</v>
      </c>
      <c r="C1868" s="1" t="s">
        <v>64</v>
      </c>
      <c r="D1868" s="1" t="s">
        <v>100</v>
      </c>
      <c r="E1868" s="1">
        <v>9</v>
      </c>
      <c r="F1868" s="1">
        <v>1280.18</v>
      </c>
      <c r="G1868" s="1">
        <v>0</v>
      </c>
      <c r="H1868" s="1" t="s">
        <v>62</v>
      </c>
      <c r="I1868" s="1" t="s">
        <v>31</v>
      </c>
      <c r="J1868" s="1" t="s">
        <v>32</v>
      </c>
    </row>
    <row r="1869" spans="1:10" x14ac:dyDescent="0.2">
      <c r="A1869" s="1" t="s">
        <v>2657</v>
      </c>
      <c r="B1869" s="1" t="s">
        <v>1843</v>
      </c>
      <c r="C1869" s="1" t="s">
        <v>306</v>
      </c>
      <c r="D1869" s="1" t="s">
        <v>51</v>
      </c>
      <c r="E1869" s="1">
        <v>5</v>
      </c>
      <c r="F1869" s="1">
        <v>1019.72</v>
      </c>
      <c r="G1869" s="1">
        <v>0.2</v>
      </c>
      <c r="H1869" s="1" t="s">
        <v>115</v>
      </c>
      <c r="I1869" s="1" t="s">
        <v>14</v>
      </c>
      <c r="J1869" s="1" t="s">
        <v>82</v>
      </c>
    </row>
    <row r="1870" spans="1:10" x14ac:dyDescent="0.2">
      <c r="A1870" s="1" t="s">
        <v>2658</v>
      </c>
      <c r="B1870" s="1" t="s">
        <v>2659</v>
      </c>
      <c r="C1870" s="1" t="s">
        <v>546</v>
      </c>
      <c r="D1870" s="1" t="s">
        <v>61</v>
      </c>
      <c r="E1870" s="1">
        <v>7</v>
      </c>
      <c r="F1870" s="1">
        <v>455.77</v>
      </c>
      <c r="G1870" s="1">
        <v>0.2</v>
      </c>
      <c r="H1870" s="1" t="s">
        <v>20</v>
      </c>
      <c r="I1870" s="1" t="s">
        <v>21</v>
      </c>
      <c r="J1870" s="1" t="s">
        <v>97</v>
      </c>
    </row>
    <row r="1871" spans="1:10" x14ac:dyDescent="0.2">
      <c r="A1871" s="1" t="s">
        <v>2660</v>
      </c>
      <c r="B1871" s="3">
        <v>45406</v>
      </c>
      <c r="C1871" s="1" t="s">
        <v>1164</v>
      </c>
      <c r="D1871" s="1" t="s">
        <v>69</v>
      </c>
      <c r="E1871" s="1">
        <v>7</v>
      </c>
      <c r="F1871" s="1">
        <v>1013.15</v>
      </c>
      <c r="G1871" s="1">
        <v>0.15</v>
      </c>
      <c r="H1871" s="1" t="s">
        <v>121</v>
      </c>
      <c r="I1871" s="1" t="s">
        <v>14</v>
      </c>
      <c r="J1871" s="1" t="s">
        <v>82</v>
      </c>
    </row>
    <row r="1872" spans="1:10" x14ac:dyDescent="0.2">
      <c r="A1872" s="1" t="s">
        <v>2661</v>
      </c>
      <c r="B1872" s="3">
        <v>45643</v>
      </c>
      <c r="C1872" s="1" t="s">
        <v>57</v>
      </c>
      <c r="D1872" s="1" t="s">
        <v>148</v>
      </c>
      <c r="E1872" s="1">
        <v>5</v>
      </c>
      <c r="F1872" s="1">
        <v>243.15</v>
      </c>
      <c r="G1872" s="1">
        <v>0.15</v>
      </c>
      <c r="H1872" s="1" t="s">
        <v>13</v>
      </c>
      <c r="I1872" s="1" t="s">
        <v>47</v>
      </c>
      <c r="J1872" s="1" t="s">
        <v>48</v>
      </c>
    </row>
    <row r="1873" spans="1:10" x14ac:dyDescent="0.2">
      <c r="A1873" s="1" t="s">
        <v>2662</v>
      </c>
      <c r="B1873" s="1" t="s">
        <v>595</v>
      </c>
      <c r="C1873" s="1" t="s">
        <v>154</v>
      </c>
      <c r="D1873" s="1" t="s">
        <v>174</v>
      </c>
      <c r="E1873" s="1">
        <v>9</v>
      </c>
      <c r="F1873" s="1">
        <v>143.57</v>
      </c>
      <c r="G1873" s="1">
        <v>0</v>
      </c>
      <c r="H1873" s="1" t="s">
        <v>13</v>
      </c>
      <c r="I1873" s="1" t="s">
        <v>31</v>
      </c>
      <c r="J1873" s="1" t="s">
        <v>43</v>
      </c>
    </row>
    <row r="1874" spans="1:10" x14ac:dyDescent="0.2">
      <c r="A1874" s="1" t="s">
        <v>2663</v>
      </c>
      <c r="B1874" s="1" t="s">
        <v>2664</v>
      </c>
      <c r="C1874" s="1" t="s">
        <v>154</v>
      </c>
      <c r="D1874" s="1" t="s">
        <v>41</v>
      </c>
      <c r="E1874" s="1">
        <v>3</v>
      </c>
      <c r="F1874" s="1">
        <v>944.31</v>
      </c>
      <c r="G1874" s="1">
        <v>0.1</v>
      </c>
      <c r="H1874" s="1" t="s">
        <v>121</v>
      </c>
      <c r="I1874" s="1" t="s">
        <v>31</v>
      </c>
      <c r="J1874" s="1" t="s">
        <v>43</v>
      </c>
    </row>
    <row r="1875" spans="1:10" x14ac:dyDescent="0.2">
      <c r="A1875" s="1" t="s">
        <v>2665</v>
      </c>
      <c r="B1875" s="3">
        <v>45572</v>
      </c>
      <c r="C1875" s="1" t="s">
        <v>99</v>
      </c>
      <c r="D1875" s="1" t="s">
        <v>92</v>
      </c>
      <c r="E1875" s="1">
        <v>5</v>
      </c>
      <c r="F1875" s="1">
        <v>769.69</v>
      </c>
      <c r="G1875" s="1">
        <v>0</v>
      </c>
      <c r="H1875" s="1" t="s">
        <v>36</v>
      </c>
      <c r="I1875" s="1" t="s">
        <v>47</v>
      </c>
      <c r="J1875" s="1" t="s">
        <v>48</v>
      </c>
    </row>
    <row r="1876" spans="1:10" x14ac:dyDescent="0.2">
      <c r="A1876" s="1" t="s">
        <v>2666</v>
      </c>
      <c r="B1876" s="1" t="s">
        <v>2667</v>
      </c>
      <c r="C1876" s="1" t="s">
        <v>34</v>
      </c>
      <c r="D1876" s="1" t="s">
        <v>144</v>
      </c>
      <c r="E1876" s="1">
        <v>11</v>
      </c>
      <c r="F1876" s="1">
        <v>1029.82</v>
      </c>
      <c r="G1876" s="1">
        <v>0.05</v>
      </c>
      <c r="H1876" s="1" t="s">
        <v>121</v>
      </c>
      <c r="I1876" s="1" t="s">
        <v>14</v>
      </c>
      <c r="J1876" s="1" t="s">
        <v>82</v>
      </c>
    </row>
    <row r="1877" spans="1:10" x14ac:dyDescent="0.2">
      <c r="A1877" s="1" t="s">
        <v>2668</v>
      </c>
      <c r="B1877" s="3">
        <v>45510</v>
      </c>
      <c r="C1877" s="1" t="s">
        <v>412</v>
      </c>
      <c r="D1877" s="1" t="s">
        <v>51</v>
      </c>
      <c r="E1877" s="1">
        <v>9</v>
      </c>
      <c r="F1877" s="1">
        <v>1019.72</v>
      </c>
      <c r="G1877" s="1">
        <v>0.15</v>
      </c>
      <c r="H1877" s="1" t="s">
        <v>36</v>
      </c>
      <c r="I1877" s="1" t="s">
        <v>31</v>
      </c>
      <c r="J1877" s="1" t="s">
        <v>52</v>
      </c>
    </row>
    <row r="1878" spans="1:10" x14ac:dyDescent="0.2">
      <c r="A1878" s="1" t="s">
        <v>2669</v>
      </c>
      <c r="B1878" s="3">
        <v>45393</v>
      </c>
      <c r="C1878" s="1" t="s">
        <v>303</v>
      </c>
      <c r="D1878" s="1" t="s">
        <v>329</v>
      </c>
      <c r="E1878" s="1">
        <v>3</v>
      </c>
      <c r="F1878" s="1">
        <v>1334.92</v>
      </c>
      <c r="G1878" s="1">
        <v>0</v>
      </c>
      <c r="H1878" s="1" t="s">
        <v>115</v>
      </c>
      <c r="I1878" s="1" t="s">
        <v>14</v>
      </c>
      <c r="J1878" s="1" t="s">
        <v>93</v>
      </c>
    </row>
    <row r="1879" spans="1:10" x14ac:dyDescent="0.2">
      <c r="A1879" s="1" t="s">
        <v>2670</v>
      </c>
      <c r="B1879" s="1" t="s">
        <v>2671</v>
      </c>
      <c r="C1879" s="1" t="s">
        <v>510</v>
      </c>
      <c r="D1879" s="1" t="s">
        <v>195</v>
      </c>
      <c r="E1879" s="1">
        <v>9</v>
      </c>
      <c r="F1879" s="1">
        <v>661.25</v>
      </c>
      <c r="G1879" s="1">
        <v>0</v>
      </c>
      <c r="H1879" s="1" t="s">
        <v>115</v>
      </c>
      <c r="I1879" s="1" t="s">
        <v>47</v>
      </c>
      <c r="J1879" s="1" t="s">
        <v>58</v>
      </c>
    </row>
    <row r="1880" spans="1:10" x14ac:dyDescent="0.2">
      <c r="A1880" s="1" t="s">
        <v>2672</v>
      </c>
      <c r="B1880" s="1" t="s">
        <v>344</v>
      </c>
      <c r="C1880" s="1" t="s">
        <v>191</v>
      </c>
      <c r="D1880" s="1" t="s">
        <v>213</v>
      </c>
      <c r="E1880" s="1">
        <v>5</v>
      </c>
      <c r="F1880" s="1">
        <v>1084.72</v>
      </c>
      <c r="G1880" s="1">
        <v>0.1</v>
      </c>
      <c r="H1880" s="1" t="s">
        <v>115</v>
      </c>
      <c r="I1880" s="1" t="s">
        <v>47</v>
      </c>
      <c r="J1880" s="1" t="s">
        <v>58</v>
      </c>
    </row>
    <row r="1881" spans="1:10" x14ac:dyDescent="0.2">
      <c r="A1881" s="1" t="s">
        <v>2673</v>
      </c>
      <c r="B1881" s="3">
        <v>45687</v>
      </c>
      <c r="C1881" s="1" t="s">
        <v>323</v>
      </c>
      <c r="D1881" s="1" t="s">
        <v>144</v>
      </c>
      <c r="E1881" s="1">
        <v>11</v>
      </c>
      <c r="F1881" s="1">
        <v>1029.82</v>
      </c>
      <c r="G1881" s="1">
        <v>0.2</v>
      </c>
      <c r="H1881" s="1" t="s">
        <v>13</v>
      </c>
      <c r="I1881" s="1" t="s">
        <v>14</v>
      </c>
      <c r="J1881" s="1" t="s">
        <v>15</v>
      </c>
    </row>
    <row r="1882" spans="1:10" x14ac:dyDescent="0.2">
      <c r="A1882" s="1" t="s">
        <v>2674</v>
      </c>
      <c r="B1882" s="3">
        <v>45487</v>
      </c>
      <c r="C1882" s="1" t="s">
        <v>210</v>
      </c>
      <c r="D1882" s="1" t="s">
        <v>144</v>
      </c>
      <c r="E1882" s="1">
        <v>3</v>
      </c>
      <c r="F1882" s="1">
        <v>1029.82</v>
      </c>
      <c r="G1882" s="1">
        <v>0.05</v>
      </c>
      <c r="H1882" s="1" t="s">
        <v>20</v>
      </c>
      <c r="I1882" s="1" t="s">
        <v>42</v>
      </c>
      <c r="J1882" s="1" t="s">
        <v>52</v>
      </c>
    </row>
    <row r="1883" spans="1:10" x14ac:dyDescent="0.2">
      <c r="A1883" s="1" t="s">
        <v>2675</v>
      </c>
      <c r="B1883" s="1" t="s">
        <v>2676</v>
      </c>
      <c r="C1883" s="1" t="s">
        <v>154</v>
      </c>
      <c r="D1883" s="1" t="s">
        <v>151</v>
      </c>
      <c r="E1883" s="1">
        <v>6</v>
      </c>
      <c r="F1883" s="1">
        <v>838.72</v>
      </c>
      <c r="G1883" s="1">
        <v>0.15</v>
      </c>
      <c r="H1883" s="1" t="s">
        <v>20</v>
      </c>
      <c r="I1883" s="1" t="s">
        <v>31</v>
      </c>
      <c r="J1883" s="1" t="s">
        <v>52</v>
      </c>
    </row>
    <row r="1884" spans="1:10" x14ac:dyDescent="0.2">
      <c r="A1884" s="1" t="s">
        <v>2677</v>
      </c>
      <c r="B1884" s="3">
        <v>45512</v>
      </c>
      <c r="C1884" s="1" t="s">
        <v>120</v>
      </c>
      <c r="D1884" s="1" t="s">
        <v>195</v>
      </c>
      <c r="E1884" s="1">
        <v>11</v>
      </c>
      <c r="F1884" s="1">
        <v>661.25</v>
      </c>
      <c r="G1884" s="1">
        <v>0.15</v>
      </c>
      <c r="H1884" s="1" t="s">
        <v>115</v>
      </c>
      <c r="I1884" s="1" t="s">
        <v>31</v>
      </c>
      <c r="J1884" s="1" t="s">
        <v>32</v>
      </c>
    </row>
    <row r="1885" spans="1:10" x14ac:dyDescent="0.2">
      <c r="A1885" s="1" t="s">
        <v>2678</v>
      </c>
      <c r="B1885" s="3">
        <v>45563</v>
      </c>
      <c r="C1885" s="1" t="s">
        <v>328</v>
      </c>
      <c r="D1885" s="1" t="s">
        <v>148</v>
      </c>
      <c r="E1885" s="1">
        <v>2</v>
      </c>
      <c r="F1885" s="1">
        <v>243.15</v>
      </c>
      <c r="G1885" s="1">
        <v>0.15</v>
      </c>
      <c r="H1885" s="1" t="s">
        <v>115</v>
      </c>
      <c r="I1885" s="1" t="s">
        <v>42</v>
      </c>
      <c r="J1885" s="1" t="s">
        <v>52</v>
      </c>
    </row>
    <row r="1886" spans="1:10" x14ac:dyDescent="0.2">
      <c r="A1886" s="1" t="s">
        <v>2679</v>
      </c>
      <c r="B1886" s="1" t="s">
        <v>2093</v>
      </c>
      <c r="C1886" s="1" t="s">
        <v>557</v>
      </c>
      <c r="D1886" s="1" t="s">
        <v>162</v>
      </c>
      <c r="E1886" s="1">
        <v>10</v>
      </c>
      <c r="F1886" s="1">
        <v>209.03</v>
      </c>
      <c r="G1886" s="1">
        <v>0.15</v>
      </c>
      <c r="H1886" s="1" t="s">
        <v>121</v>
      </c>
      <c r="I1886" s="1" t="s">
        <v>14</v>
      </c>
      <c r="J1886" s="1" t="s">
        <v>15</v>
      </c>
    </row>
    <row r="1887" spans="1:10" x14ac:dyDescent="0.2">
      <c r="A1887" s="1" t="s">
        <v>2680</v>
      </c>
      <c r="B1887" s="3">
        <v>45340</v>
      </c>
      <c r="C1887" s="1" t="s">
        <v>50</v>
      </c>
      <c r="D1887" s="1" t="s">
        <v>114</v>
      </c>
      <c r="E1887" s="1">
        <v>3</v>
      </c>
      <c r="F1887" s="1">
        <v>906.25</v>
      </c>
      <c r="G1887" s="1">
        <v>0</v>
      </c>
      <c r="H1887" s="1" t="s">
        <v>62</v>
      </c>
      <c r="I1887" s="1" t="s">
        <v>31</v>
      </c>
      <c r="J1887" s="1" t="s">
        <v>43</v>
      </c>
    </row>
    <row r="1888" spans="1:10" x14ac:dyDescent="0.2">
      <c r="A1888" s="1" t="s">
        <v>2681</v>
      </c>
      <c r="B1888" s="1" t="s">
        <v>2682</v>
      </c>
      <c r="C1888" s="1" t="s">
        <v>34</v>
      </c>
      <c r="D1888" s="1" t="s">
        <v>162</v>
      </c>
      <c r="E1888" s="1">
        <v>3</v>
      </c>
      <c r="F1888" s="1">
        <v>209.03</v>
      </c>
      <c r="G1888" s="1">
        <v>0.05</v>
      </c>
      <c r="H1888" s="1" t="s">
        <v>62</v>
      </c>
      <c r="I1888" s="1" t="s">
        <v>14</v>
      </c>
      <c r="J1888" s="1" t="s">
        <v>93</v>
      </c>
    </row>
    <row r="1889" spans="1:10" x14ac:dyDescent="0.2">
      <c r="A1889" s="1" t="s">
        <v>2683</v>
      </c>
      <c r="B1889" s="3">
        <v>45503</v>
      </c>
      <c r="C1889" s="1" t="s">
        <v>519</v>
      </c>
      <c r="D1889" s="1" t="s">
        <v>73</v>
      </c>
      <c r="E1889" s="1">
        <v>11</v>
      </c>
      <c r="F1889" s="1">
        <v>954.16</v>
      </c>
      <c r="G1889" s="1">
        <v>0.15</v>
      </c>
      <c r="H1889" s="1" t="s">
        <v>121</v>
      </c>
      <c r="I1889" s="1" t="s">
        <v>14</v>
      </c>
      <c r="J1889" s="1" t="s">
        <v>82</v>
      </c>
    </row>
    <row r="1890" spans="1:10" x14ac:dyDescent="0.2">
      <c r="A1890" s="1" t="s">
        <v>2684</v>
      </c>
      <c r="B1890" s="3">
        <v>45577</v>
      </c>
      <c r="C1890" s="1" t="s">
        <v>246</v>
      </c>
      <c r="D1890" s="1" t="s">
        <v>297</v>
      </c>
      <c r="E1890" s="1">
        <v>3</v>
      </c>
      <c r="F1890" s="1">
        <v>112.32</v>
      </c>
      <c r="G1890" s="1">
        <v>0.05</v>
      </c>
      <c r="H1890" s="1" t="s">
        <v>115</v>
      </c>
      <c r="I1890" s="1" t="s">
        <v>74</v>
      </c>
      <c r="J1890" s="1" t="s">
        <v>48</v>
      </c>
    </row>
    <row r="1891" spans="1:10" x14ac:dyDescent="0.2">
      <c r="A1891" s="1" t="s">
        <v>2685</v>
      </c>
      <c r="B1891" s="1" t="s">
        <v>1354</v>
      </c>
      <c r="C1891" s="1" t="s">
        <v>147</v>
      </c>
      <c r="D1891" s="1" t="s">
        <v>35</v>
      </c>
      <c r="E1891" s="1">
        <v>2</v>
      </c>
      <c r="F1891" s="1">
        <v>709.62</v>
      </c>
      <c r="G1891" s="1">
        <v>0.05</v>
      </c>
      <c r="H1891" s="1" t="s">
        <v>27</v>
      </c>
      <c r="I1891" s="1" t="s">
        <v>31</v>
      </c>
      <c r="J1891" s="1" t="s">
        <v>52</v>
      </c>
    </row>
    <row r="1892" spans="1:10" x14ac:dyDescent="0.2">
      <c r="A1892" s="1" t="s">
        <v>2686</v>
      </c>
      <c r="B1892" s="3">
        <v>45302</v>
      </c>
      <c r="C1892" s="1" t="s">
        <v>194</v>
      </c>
      <c r="D1892" s="1" t="s">
        <v>55</v>
      </c>
      <c r="E1892" s="1">
        <v>1</v>
      </c>
      <c r="F1892" s="1">
        <v>522.34</v>
      </c>
      <c r="G1892" s="1">
        <v>0</v>
      </c>
      <c r="H1892" s="1" t="s">
        <v>27</v>
      </c>
      <c r="I1892" s="1" t="s">
        <v>14</v>
      </c>
      <c r="J1892" s="1" t="s">
        <v>15</v>
      </c>
    </row>
    <row r="1893" spans="1:10" x14ac:dyDescent="0.2">
      <c r="A1893" s="1" t="s">
        <v>2687</v>
      </c>
      <c r="B1893" s="1" t="s">
        <v>1770</v>
      </c>
      <c r="C1893" s="1" t="s">
        <v>317</v>
      </c>
      <c r="D1893" s="1" t="s">
        <v>81</v>
      </c>
      <c r="E1893" s="1">
        <v>5</v>
      </c>
      <c r="F1893" s="1">
        <v>849.05</v>
      </c>
      <c r="G1893" s="1">
        <v>0.05</v>
      </c>
      <c r="H1893" s="1" t="s">
        <v>121</v>
      </c>
      <c r="I1893" s="1" t="s">
        <v>42</v>
      </c>
      <c r="J1893" s="1" t="s">
        <v>32</v>
      </c>
    </row>
    <row r="1894" spans="1:10" x14ac:dyDescent="0.2">
      <c r="A1894" s="1" t="s">
        <v>2688</v>
      </c>
      <c r="B1894" s="3">
        <v>45415</v>
      </c>
      <c r="C1894" s="1" t="s">
        <v>261</v>
      </c>
      <c r="D1894" s="1" t="s">
        <v>100</v>
      </c>
      <c r="E1894" s="1">
        <v>8</v>
      </c>
      <c r="F1894" s="1">
        <v>1280.18</v>
      </c>
      <c r="G1894" s="1">
        <v>0.15</v>
      </c>
      <c r="H1894" s="1" t="s">
        <v>13</v>
      </c>
      <c r="I1894" s="1" t="s">
        <v>208</v>
      </c>
      <c r="J1894" s="1" t="s">
        <v>32</v>
      </c>
    </row>
    <row r="1895" spans="1:10" x14ac:dyDescent="0.2">
      <c r="A1895" s="1" t="s">
        <v>2689</v>
      </c>
      <c r="B1895" s="3">
        <v>45560</v>
      </c>
      <c r="C1895" s="1" t="s">
        <v>336</v>
      </c>
      <c r="D1895" s="1" t="s">
        <v>104</v>
      </c>
      <c r="E1895" s="1">
        <v>10</v>
      </c>
      <c r="F1895" s="1">
        <v>1363.68</v>
      </c>
      <c r="G1895" s="1">
        <v>0.05</v>
      </c>
      <c r="H1895" s="1" t="s">
        <v>13</v>
      </c>
      <c r="I1895" s="1" t="s">
        <v>21</v>
      </c>
      <c r="J1895" s="1" t="s">
        <v>97</v>
      </c>
    </row>
    <row r="1896" spans="1:10" x14ac:dyDescent="0.2">
      <c r="A1896" s="1" t="s">
        <v>2690</v>
      </c>
      <c r="B1896" s="3">
        <v>45415</v>
      </c>
      <c r="C1896" s="1" t="s">
        <v>204</v>
      </c>
      <c r="D1896" s="1" t="s">
        <v>148</v>
      </c>
      <c r="E1896" s="1">
        <v>1</v>
      </c>
      <c r="F1896" s="1">
        <v>243.15</v>
      </c>
      <c r="G1896" s="1">
        <v>0.2</v>
      </c>
      <c r="H1896" s="1" t="s">
        <v>13</v>
      </c>
      <c r="I1896" s="1" t="s">
        <v>300</v>
      </c>
      <c r="J1896" s="1" t="s">
        <v>82</v>
      </c>
    </row>
    <row r="1897" spans="1:10" x14ac:dyDescent="0.2">
      <c r="A1897" s="1" t="s">
        <v>2691</v>
      </c>
      <c r="B1897" s="1" t="s">
        <v>24</v>
      </c>
      <c r="C1897" s="1" t="s">
        <v>994</v>
      </c>
      <c r="D1897" s="1" t="s">
        <v>100</v>
      </c>
      <c r="E1897" s="1">
        <v>4</v>
      </c>
      <c r="F1897" s="1">
        <v>1280.18</v>
      </c>
      <c r="G1897" s="1">
        <v>0.15</v>
      </c>
      <c r="H1897" s="1" t="s">
        <v>115</v>
      </c>
      <c r="I1897" s="1" t="s">
        <v>14</v>
      </c>
      <c r="J1897" s="1" t="s">
        <v>15</v>
      </c>
    </row>
    <row r="1898" spans="1:10" x14ac:dyDescent="0.2">
      <c r="A1898" s="1" t="s">
        <v>2692</v>
      </c>
      <c r="B1898" s="3">
        <v>45819</v>
      </c>
      <c r="C1898" s="1" t="s">
        <v>416</v>
      </c>
      <c r="D1898" s="1" t="s">
        <v>158</v>
      </c>
      <c r="E1898" s="1">
        <v>7</v>
      </c>
      <c r="F1898" s="1">
        <v>1490.92</v>
      </c>
      <c r="G1898" s="1">
        <v>0.2</v>
      </c>
      <c r="H1898" s="1" t="s">
        <v>13</v>
      </c>
      <c r="I1898" s="1" t="s">
        <v>47</v>
      </c>
      <c r="J1898" s="1" t="s">
        <v>75</v>
      </c>
    </row>
    <row r="1899" spans="1:10" x14ac:dyDescent="0.2">
      <c r="A1899" s="1" t="s">
        <v>2693</v>
      </c>
      <c r="B1899" s="3">
        <v>45710</v>
      </c>
      <c r="C1899" s="1" t="s">
        <v>230</v>
      </c>
      <c r="D1899" s="1" t="s">
        <v>61</v>
      </c>
      <c r="E1899" s="1">
        <v>2</v>
      </c>
      <c r="F1899" s="1">
        <v>455.77</v>
      </c>
      <c r="G1899" s="1">
        <v>0.1</v>
      </c>
      <c r="H1899" s="1" t="s">
        <v>121</v>
      </c>
      <c r="I1899" s="1" t="s">
        <v>47</v>
      </c>
      <c r="J1899" s="1" t="s">
        <v>75</v>
      </c>
    </row>
    <row r="1900" spans="1:10" x14ac:dyDescent="0.2">
      <c r="A1900" s="1" t="s">
        <v>2694</v>
      </c>
      <c r="B1900" s="3">
        <v>45626</v>
      </c>
      <c r="C1900" s="1" t="s">
        <v>296</v>
      </c>
      <c r="D1900" s="1" t="s">
        <v>151</v>
      </c>
      <c r="E1900" s="1">
        <v>5</v>
      </c>
      <c r="F1900" s="1">
        <v>838.72</v>
      </c>
      <c r="G1900" s="1">
        <v>0</v>
      </c>
      <c r="H1900" s="1" t="s">
        <v>13</v>
      </c>
      <c r="I1900" s="1" t="s">
        <v>449</v>
      </c>
      <c r="J1900" s="1" t="s">
        <v>75</v>
      </c>
    </row>
    <row r="1901" spans="1:10" x14ac:dyDescent="0.2">
      <c r="A1901" s="1" t="s">
        <v>2695</v>
      </c>
      <c r="B1901" s="3">
        <v>45641</v>
      </c>
      <c r="C1901" s="1" t="s">
        <v>723</v>
      </c>
      <c r="D1901" s="1" t="s">
        <v>329</v>
      </c>
      <c r="E1901" s="1">
        <v>1</v>
      </c>
      <c r="F1901" s="1">
        <v>1334.92</v>
      </c>
      <c r="G1901" s="1">
        <v>0.05</v>
      </c>
      <c r="H1901" s="1" t="s">
        <v>121</v>
      </c>
      <c r="I1901" s="1" t="s">
        <v>21</v>
      </c>
      <c r="J1901" s="1" t="s">
        <v>97</v>
      </c>
    </row>
    <row r="1902" spans="1:10" x14ac:dyDescent="0.2">
      <c r="A1902" s="1" t="s">
        <v>2696</v>
      </c>
      <c r="B1902" s="3">
        <v>45738</v>
      </c>
      <c r="C1902" s="1" t="s">
        <v>392</v>
      </c>
      <c r="D1902" s="1" t="s">
        <v>174</v>
      </c>
      <c r="E1902" s="1">
        <v>5</v>
      </c>
      <c r="F1902" s="1">
        <v>143.57</v>
      </c>
      <c r="G1902" s="1">
        <v>0.2</v>
      </c>
      <c r="H1902" s="1" t="s">
        <v>36</v>
      </c>
      <c r="I1902" s="1" t="s">
        <v>47</v>
      </c>
      <c r="J1902" s="1" t="s">
        <v>48</v>
      </c>
    </row>
    <row r="1903" spans="1:10" x14ac:dyDescent="0.2">
      <c r="A1903" s="1" t="s">
        <v>2697</v>
      </c>
      <c r="B1903" s="3">
        <v>45604</v>
      </c>
      <c r="C1903" s="1" t="s">
        <v>404</v>
      </c>
      <c r="D1903" s="1" t="s">
        <v>158</v>
      </c>
      <c r="E1903" s="1">
        <v>2</v>
      </c>
      <c r="F1903" s="1">
        <v>1490.92</v>
      </c>
      <c r="G1903" s="1">
        <v>0.15</v>
      </c>
      <c r="H1903" s="1" t="s">
        <v>27</v>
      </c>
      <c r="I1903" s="1" t="s">
        <v>21</v>
      </c>
      <c r="J1903" s="1" t="s">
        <v>170</v>
      </c>
    </row>
    <row r="1904" spans="1:10" x14ac:dyDescent="0.2">
      <c r="A1904" s="1" t="s">
        <v>2698</v>
      </c>
      <c r="B1904" s="1" t="s">
        <v>1272</v>
      </c>
      <c r="C1904" s="1" t="s">
        <v>11</v>
      </c>
      <c r="D1904" s="1" t="s">
        <v>108</v>
      </c>
      <c r="E1904" s="1">
        <v>1</v>
      </c>
      <c r="F1904" s="1">
        <v>1348.08</v>
      </c>
      <c r="G1904" s="1">
        <v>0.2</v>
      </c>
      <c r="H1904" s="1" t="s">
        <v>20</v>
      </c>
      <c r="I1904" s="1" t="s">
        <v>14</v>
      </c>
      <c r="J1904" s="1" t="s">
        <v>15</v>
      </c>
    </row>
    <row r="1905" spans="1:10" x14ac:dyDescent="0.2">
      <c r="A1905" s="1" t="s">
        <v>2699</v>
      </c>
      <c r="B1905" s="3">
        <v>45400</v>
      </c>
      <c r="C1905" s="1" t="s">
        <v>570</v>
      </c>
      <c r="D1905" s="1" t="s">
        <v>136</v>
      </c>
      <c r="E1905" s="1">
        <v>8</v>
      </c>
      <c r="F1905" s="1">
        <v>1700.53</v>
      </c>
      <c r="G1905" s="1">
        <v>0.15</v>
      </c>
      <c r="H1905" s="1" t="s">
        <v>20</v>
      </c>
      <c r="I1905" s="1" t="s">
        <v>483</v>
      </c>
      <c r="J1905" s="1" t="s">
        <v>170</v>
      </c>
    </row>
    <row r="1906" spans="1:10" x14ac:dyDescent="0.2">
      <c r="A1906" s="1" t="s">
        <v>2700</v>
      </c>
      <c r="B1906" s="3">
        <v>45335</v>
      </c>
      <c r="C1906" s="1" t="s">
        <v>210</v>
      </c>
      <c r="D1906" s="1" t="s">
        <v>100</v>
      </c>
      <c r="E1906" s="1">
        <v>6</v>
      </c>
      <c r="F1906" s="1">
        <v>1280.18</v>
      </c>
      <c r="G1906" s="1">
        <v>0</v>
      </c>
      <c r="H1906" s="1" t="s">
        <v>121</v>
      </c>
      <c r="I1906" s="1" t="s">
        <v>31</v>
      </c>
      <c r="J1906" s="1" t="s">
        <v>43</v>
      </c>
    </row>
    <row r="1907" spans="1:10" x14ac:dyDescent="0.2">
      <c r="A1907" s="1" t="s">
        <v>806</v>
      </c>
      <c r="B1907" s="3">
        <v>45493</v>
      </c>
      <c r="C1907" s="1" t="s">
        <v>54</v>
      </c>
      <c r="D1907" s="1" t="s">
        <v>118</v>
      </c>
      <c r="E1907" s="1">
        <v>7</v>
      </c>
      <c r="F1907" s="1">
        <v>347.15</v>
      </c>
      <c r="G1907" s="1">
        <v>0.15</v>
      </c>
      <c r="H1907" s="1" t="s">
        <v>121</v>
      </c>
      <c r="I1907" s="1" t="s">
        <v>21</v>
      </c>
      <c r="J1907" s="1" t="s">
        <v>22</v>
      </c>
    </row>
    <row r="1908" spans="1:10" x14ac:dyDescent="0.2">
      <c r="A1908" s="1" t="s">
        <v>2701</v>
      </c>
      <c r="B1908" s="3">
        <v>45318</v>
      </c>
      <c r="C1908" s="1" t="s">
        <v>570</v>
      </c>
      <c r="D1908" s="1" t="s">
        <v>85</v>
      </c>
      <c r="E1908" s="1">
        <v>10</v>
      </c>
      <c r="F1908" s="1">
        <v>979.52</v>
      </c>
      <c r="G1908" s="1">
        <v>0.05</v>
      </c>
      <c r="H1908" s="1" t="s">
        <v>27</v>
      </c>
      <c r="I1908" s="1" t="s">
        <v>21</v>
      </c>
      <c r="J1908" s="1" t="s">
        <v>170</v>
      </c>
    </row>
    <row r="1909" spans="1:10" x14ac:dyDescent="0.2">
      <c r="A1909" s="1" t="s">
        <v>2702</v>
      </c>
      <c r="B1909" s="1" t="s">
        <v>1388</v>
      </c>
      <c r="C1909" s="1" t="s">
        <v>126</v>
      </c>
      <c r="D1909" s="1" t="s">
        <v>269</v>
      </c>
      <c r="E1909" s="1">
        <v>7</v>
      </c>
      <c r="F1909" s="1">
        <v>865.02</v>
      </c>
      <c r="G1909" s="1">
        <v>0</v>
      </c>
      <c r="H1909" s="1" t="s">
        <v>13</v>
      </c>
      <c r="I1909" s="1" t="s">
        <v>31</v>
      </c>
      <c r="J1909" s="1" t="s">
        <v>43</v>
      </c>
    </row>
    <row r="1910" spans="1:10" x14ac:dyDescent="0.2">
      <c r="A1910" s="1" t="s">
        <v>2703</v>
      </c>
      <c r="B1910" s="1" t="s">
        <v>2704</v>
      </c>
      <c r="C1910" s="1" t="s">
        <v>72</v>
      </c>
      <c r="D1910" s="1" t="s">
        <v>85</v>
      </c>
      <c r="E1910" s="1">
        <v>9</v>
      </c>
      <c r="F1910" s="1">
        <v>979.52</v>
      </c>
      <c r="G1910" s="1">
        <v>0.05</v>
      </c>
      <c r="H1910" s="1" t="s">
        <v>62</v>
      </c>
      <c r="I1910" s="1" t="s">
        <v>449</v>
      </c>
      <c r="J1910" s="1" t="s">
        <v>48</v>
      </c>
    </row>
    <row r="1911" spans="1:10" x14ac:dyDescent="0.2">
      <c r="A1911" s="1" t="s">
        <v>2705</v>
      </c>
      <c r="B1911" s="1" t="s">
        <v>1574</v>
      </c>
      <c r="C1911" s="1" t="s">
        <v>440</v>
      </c>
      <c r="D1911" s="1" t="s">
        <v>297</v>
      </c>
      <c r="E1911" s="1">
        <v>6</v>
      </c>
      <c r="F1911" s="1">
        <v>112.32</v>
      </c>
      <c r="G1911" s="1">
        <v>0.05</v>
      </c>
      <c r="H1911" s="1" t="s">
        <v>27</v>
      </c>
      <c r="I1911" s="1" t="s">
        <v>47</v>
      </c>
      <c r="J1911" s="1" t="s">
        <v>75</v>
      </c>
    </row>
    <row r="1912" spans="1:10" x14ac:dyDescent="0.2">
      <c r="A1912" s="1" t="s">
        <v>2706</v>
      </c>
      <c r="B1912" s="3">
        <v>45800</v>
      </c>
      <c r="C1912" s="1" t="s">
        <v>321</v>
      </c>
      <c r="D1912" s="1" t="s">
        <v>124</v>
      </c>
      <c r="E1912" s="1">
        <v>2</v>
      </c>
      <c r="F1912" s="1">
        <v>774.08</v>
      </c>
      <c r="G1912" s="1">
        <v>0</v>
      </c>
      <c r="H1912" s="1" t="s">
        <v>27</v>
      </c>
      <c r="I1912" s="1" t="s">
        <v>21</v>
      </c>
      <c r="J1912" s="1" t="s">
        <v>22</v>
      </c>
    </row>
    <row r="1913" spans="1:10" x14ac:dyDescent="0.2">
      <c r="A1913" s="1" t="s">
        <v>2707</v>
      </c>
      <c r="B1913" s="3">
        <v>45564</v>
      </c>
      <c r="C1913" s="1" t="s">
        <v>123</v>
      </c>
      <c r="D1913" s="1" t="s">
        <v>65</v>
      </c>
      <c r="E1913" s="1">
        <v>12</v>
      </c>
      <c r="F1913" s="1">
        <v>800.37</v>
      </c>
      <c r="G1913" s="1">
        <v>0.1</v>
      </c>
      <c r="H1913" s="1" t="s">
        <v>27</v>
      </c>
      <c r="I1913" s="1" t="s">
        <v>31</v>
      </c>
      <c r="J1913" s="1" t="s">
        <v>52</v>
      </c>
    </row>
    <row r="1914" spans="1:10" x14ac:dyDescent="0.2">
      <c r="A1914" s="1" t="s">
        <v>2708</v>
      </c>
      <c r="B1914" s="3">
        <v>45548</v>
      </c>
      <c r="C1914" s="1" t="s">
        <v>440</v>
      </c>
      <c r="D1914" s="1" t="s">
        <v>100</v>
      </c>
      <c r="E1914" s="1">
        <v>7</v>
      </c>
      <c r="F1914" s="1">
        <v>1280.18</v>
      </c>
      <c r="G1914" s="1">
        <v>0.15</v>
      </c>
      <c r="H1914" s="1" t="s">
        <v>20</v>
      </c>
      <c r="I1914" s="1" t="s">
        <v>47</v>
      </c>
      <c r="J1914" s="1" t="s">
        <v>58</v>
      </c>
    </row>
    <row r="1915" spans="1:10" x14ac:dyDescent="0.2">
      <c r="A1915" s="1" t="s">
        <v>2709</v>
      </c>
      <c r="B1915" s="3">
        <v>45549</v>
      </c>
      <c r="C1915" s="1" t="s">
        <v>263</v>
      </c>
      <c r="D1915" s="1" t="s">
        <v>88</v>
      </c>
      <c r="E1915" s="1">
        <v>9</v>
      </c>
      <c r="F1915" s="1">
        <v>1018.12</v>
      </c>
      <c r="G1915" s="1">
        <v>0</v>
      </c>
      <c r="H1915" s="1" t="s">
        <v>36</v>
      </c>
      <c r="I1915" s="1" t="s">
        <v>14</v>
      </c>
      <c r="J1915" s="1" t="s">
        <v>82</v>
      </c>
    </row>
    <row r="1916" spans="1:10" x14ac:dyDescent="0.2">
      <c r="A1916" s="1" t="s">
        <v>2710</v>
      </c>
      <c r="B1916" s="1" t="s">
        <v>2711</v>
      </c>
      <c r="C1916" s="1" t="s">
        <v>120</v>
      </c>
      <c r="D1916" s="1" t="s">
        <v>178</v>
      </c>
      <c r="E1916" s="1">
        <v>4</v>
      </c>
      <c r="F1916" s="1">
        <v>253.46</v>
      </c>
      <c r="G1916" s="1">
        <v>0.2</v>
      </c>
      <c r="H1916" s="1" t="s">
        <v>13</v>
      </c>
      <c r="I1916" s="1" t="s">
        <v>31</v>
      </c>
      <c r="J1916" s="1" t="s">
        <v>43</v>
      </c>
    </row>
    <row r="1917" spans="1:10" x14ac:dyDescent="0.2">
      <c r="A1917" s="1" t="s">
        <v>2712</v>
      </c>
      <c r="B1917" s="3">
        <v>45797</v>
      </c>
      <c r="C1917" s="1" t="s">
        <v>317</v>
      </c>
      <c r="D1917" s="1" t="s">
        <v>35</v>
      </c>
      <c r="E1917" s="1">
        <v>2</v>
      </c>
      <c r="F1917" s="1">
        <v>709.62</v>
      </c>
      <c r="G1917" s="1">
        <v>0</v>
      </c>
      <c r="H1917" s="1" t="s">
        <v>20</v>
      </c>
      <c r="I1917" s="1" t="s">
        <v>31</v>
      </c>
      <c r="J1917" s="1" t="s">
        <v>32</v>
      </c>
    </row>
    <row r="1918" spans="1:10" x14ac:dyDescent="0.2">
      <c r="A1918" s="1" t="s">
        <v>2713</v>
      </c>
      <c r="B1918" s="3">
        <v>45833</v>
      </c>
      <c r="C1918" s="1" t="s">
        <v>103</v>
      </c>
      <c r="D1918" s="1" t="s">
        <v>26</v>
      </c>
      <c r="E1918" s="1">
        <v>3</v>
      </c>
      <c r="F1918" s="1">
        <v>725.92</v>
      </c>
      <c r="G1918" s="1">
        <v>0.05</v>
      </c>
      <c r="H1918" s="1" t="s">
        <v>20</v>
      </c>
      <c r="I1918" s="1" t="s">
        <v>21</v>
      </c>
      <c r="J1918" s="1" t="s">
        <v>97</v>
      </c>
    </row>
    <row r="1919" spans="1:10" x14ac:dyDescent="0.2">
      <c r="A1919" s="1" t="s">
        <v>2714</v>
      </c>
      <c r="B1919" s="1" t="s">
        <v>387</v>
      </c>
      <c r="C1919" s="1" t="s">
        <v>463</v>
      </c>
      <c r="D1919" s="1" t="s">
        <v>55</v>
      </c>
      <c r="E1919" s="1"/>
      <c r="F1919" s="1">
        <v>522.34</v>
      </c>
      <c r="G1919" s="1">
        <v>0.15</v>
      </c>
      <c r="H1919" s="1" t="s">
        <v>115</v>
      </c>
      <c r="I1919" s="1" t="s">
        <v>21</v>
      </c>
      <c r="J1919" s="1" t="s">
        <v>22</v>
      </c>
    </row>
    <row r="1920" spans="1:10" x14ac:dyDescent="0.2">
      <c r="A1920" s="1" t="s">
        <v>2715</v>
      </c>
      <c r="B1920" s="3">
        <v>45408</v>
      </c>
      <c r="C1920" s="1" t="s">
        <v>34</v>
      </c>
      <c r="D1920" s="1" t="s">
        <v>537</v>
      </c>
      <c r="E1920" s="1">
        <v>2</v>
      </c>
      <c r="F1920" s="1">
        <v>940.73</v>
      </c>
      <c r="G1920" s="1">
        <v>0</v>
      </c>
      <c r="H1920" s="1" t="s">
        <v>121</v>
      </c>
      <c r="I1920" s="1" t="s">
        <v>14</v>
      </c>
      <c r="J1920" s="1" t="s">
        <v>15</v>
      </c>
    </row>
    <row r="1921" spans="1:10" x14ac:dyDescent="0.2">
      <c r="A1921" s="1" t="s">
        <v>2716</v>
      </c>
      <c r="B1921" s="1" t="s">
        <v>1689</v>
      </c>
      <c r="C1921" s="1" t="s">
        <v>120</v>
      </c>
      <c r="D1921" s="1" t="s">
        <v>96</v>
      </c>
      <c r="E1921" s="1">
        <v>5</v>
      </c>
      <c r="F1921" s="1">
        <v>425.58</v>
      </c>
      <c r="G1921" s="1">
        <v>0.1</v>
      </c>
      <c r="H1921" s="1" t="s">
        <v>115</v>
      </c>
      <c r="I1921" s="1" t="s">
        <v>31</v>
      </c>
      <c r="J1921" s="1" t="s">
        <v>52</v>
      </c>
    </row>
    <row r="1922" spans="1:10" x14ac:dyDescent="0.2">
      <c r="A1922" s="1" t="s">
        <v>2717</v>
      </c>
      <c r="B1922" s="3">
        <v>45524</v>
      </c>
      <c r="C1922" s="1" t="s">
        <v>490</v>
      </c>
      <c r="D1922" s="1" t="s">
        <v>155</v>
      </c>
      <c r="E1922" s="1">
        <v>7</v>
      </c>
      <c r="F1922" s="1">
        <v>1165.56</v>
      </c>
      <c r="G1922" s="1">
        <v>0</v>
      </c>
      <c r="H1922" s="1" t="s">
        <v>115</v>
      </c>
      <c r="I1922" s="1" t="s">
        <v>47</v>
      </c>
      <c r="J1922" s="1" t="s">
        <v>48</v>
      </c>
    </row>
    <row r="1923" spans="1:10" x14ac:dyDescent="0.2">
      <c r="A1923" s="1" t="s">
        <v>2718</v>
      </c>
      <c r="B1923" s="1" t="s">
        <v>2719</v>
      </c>
      <c r="C1923" s="1" t="s">
        <v>103</v>
      </c>
      <c r="D1923" s="1" t="s">
        <v>178</v>
      </c>
      <c r="E1923" s="1">
        <v>1</v>
      </c>
      <c r="F1923" s="1">
        <v>253.46</v>
      </c>
      <c r="G1923" s="1">
        <v>0</v>
      </c>
      <c r="H1923" s="1" t="s">
        <v>20</v>
      </c>
      <c r="I1923" s="1" t="s">
        <v>21</v>
      </c>
      <c r="J1923" s="1" t="s">
        <v>97</v>
      </c>
    </row>
    <row r="1924" spans="1:10" x14ac:dyDescent="0.2">
      <c r="A1924" s="1" t="s">
        <v>2720</v>
      </c>
      <c r="B1924" s="1" t="s">
        <v>2261</v>
      </c>
      <c r="C1924" s="1" t="s">
        <v>328</v>
      </c>
      <c r="D1924" s="1" t="s">
        <v>537</v>
      </c>
      <c r="E1924" s="1">
        <v>6</v>
      </c>
      <c r="F1924" s="1">
        <v>940.73</v>
      </c>
      <c r="G1924" s="1">
        <v>0</v>
      </c>
      <c r="H1924" s="1" t="s">
        <v>27</v>
      </c>
      <c r="I1924" s="1" t="s">
        <v>31</v>
      </c>
      <c r="J1924" s="1" t="s">
        <v>32</v>
      </c>
    </row>
    <row r="1925" spans="1:10" x14ac:dyDescent="0.2">
      <c r="A1925" s="1" t="s">
        <v>2721</v>
      </c>
      <c r="B1925" s="3">
        <v>45795</v>
      </c>
      <c r="C1925" s="1" t="s">
        <v>40</v>
      </c>
      <c r="D1925" s="1" t="s">
        <v>100</v>
      </c>
      <c r="E1925" s="1">
        <v>4</v>
      </c>
      <c r="F1925" s="1">
        <v>1280.18</v>
      </c>
      <c r="G1925" s="1">
        <v>0</v>
      </c>
      <c r="H1925" s="1" t="s">
        <v>13</v>
      </c>
      <c r="I1925" s="1" t="s">
        <v>42</v>
      </c>
      <c r="J1925" s="1" t="s">
        <v>52</v>
      </c>
    </row>
    <row r="1926" spans="1:10" x14ac:dyDescent="0.2">
      <c r="A1926" s="1" t="s">
        <v>2722</v>
      </c>
      <c r="B1926" s="3">
        <v>45477</v>
      </c>
      <c r="C1926" s="1" t="s">
        <v>60</v>
      </c>
      <c r="D1926" s="1" t="s">
        <v>104</v>
      </c>
      <c r="E1926" s="1">
        <v>5</v>
      </c>
      <c r="F1926" s="1">
        <v>1363.68</v>
      </c>
      <c r="G1926" s="1">
        <v>0</v>
      </c>
      <c r="H1926" s="1" t="s">
        <v>115</v>
      </c>
      <c r="I1926" s="1" t="s">
        <v>31</v>
      </c>
      <c r="J1926" s="1" t="s">
        <v>32</v>
      </c>
    </row>
    <row r="1927" spans="1:10" x14ac:dyDescent="0.2">
      <c r="A1927" s="1" t="s">
        <v>1172</v>
      </c>
      <c r="B1927" s="1" t="s">
        <v>1173</v>
      </c>
      <c r="C1927" s="1" t="s">
        <v>317</v>
      </c>
      <c r="D1927" s="1" t="s">
        <v>136</v>
      </c>
      <c r="E1927" s="1">
        <v>12</v>
      </c>
      <c r="F1927" s="1">
        <v>1700.53</v>
      </c>
      <c r="G1927" s="1">
        <v>0.2</v>
      </c>
      <c r="H1927" s="1" t="s">
        <v>13</v>
      </c>
      <c r="I1927" s="1" t="s">
        <v>31</v>
      </c>
      <c r="J1927" s="1" t="s">
        <v>43</v>
      </c>
    </row>
    <row r="1928" spans="1:10" x14ac:dyDescent="0.2">
      <c r="A1928" s="1" t="s">
        <v>2723</v>
      </c>
      <c r="B1928" s="3">
        <v>45515</v>
      </c>
      <c r="C1928" s="1" t="s">
        <v>388</v>
      </c>
      <c r="D1928" s="1" t="s">
        <v>178</v>
      </c>
      <c r="E1928" s="1">
        <v>6</v>
      </c>
      <c r="F1928" s="1">
        <v>253.46</v>
      </c>
      <c r="G1928" s="1">
        <v>0</v>
      </c>
      <c r="H1928" s="1" t="s">
        <v>13</v>
      </c>
      <c r="I1928" s="1" t="s">
        <v>31</v>
      </c>
      <c r="J1928" s="1" t="s">
        <v>32</v>
      </c>
    </row>
    <row r="1929" spans="1:10" x14ac:dyDescent="0.2">
      <c r="A1929" s="1" t="s">
        <v>2724</v>
      </c>
      <c r="B1929" s="1" t="s">
        <v>953</v>
      </c>
      <c r="C1929" s="1" t="s">
        <v>846</v>
      </c>
      <c r="D1929" s="1" t="s">
        <v>26</v>
      </c>
      <c r="E1929" s="1">
        <v>7</v>
      </c>
      <c r="F1929" s="1">
        <v>725.92</v>
      </c>
      <c r="G1929" s="1">
        <v>0</v>
      </c>
      <c r="H1929" s="1" t="s">
        <v>13</v>
      </c>
      <c r="I1929" s="1" t="s">
        <v>14</v>
      </c>
      <c r="J1929" s="1" t="s">
        <v>15</v>
      </c>
    </row>
    <row r="1930" spans="1:10" x14ac:dyDescent="0.2">
      <c r="A1930" s="1" t="s">
        <v>2725</v>
      </c>
      <c r="B1930" s="1" t="s">
        <v>2726</v>
      </c>
      <c r="C1930" s="1" t="s">
        <v>147</v>
      </c>
      <c r="D1930" s="1" t="s">
        <v>92</v>
      </c>
      <c r="E1930" s="1"/>
      <c r="F1930" s="1">
        <v>769.69</v>
      </c>
      <c r="G1930" s="1">
        <v>0</v>
      </c>
      <c r="H1930" s="1" t="s">
        <v>121</v>
      </c>
      <c r="I1930" s="1" t="s">
        <v>31</v>
      </c>
      <c r="J1930" s="1" t="s">
        <v>32</v>
      </c>
    </row>
    <row r="1931" spans="1:10" x14ac:dyDescent="0.2">
      <c r="A1931" s="1" t="s">
        <v>2727</v>
      </c>
      <c r="B1931" s="3">
        <v>45764</v>
      </c>
      <c r="C1931" s="1" t="s">
        <v>254</v>
      </c>
      <c r="D1931" s="1" t="s">
        <v>144</v>
      </c>
      <c r="E1931" s="1">
        <v>11</v>
      </c>
      <c r="F1931" s="1">
        <v>1029.82</v>
      </c>
      <c r="G1931" s="1">
        <v>0</v>
      </c>
      <c r="H1931" s="1" t="s">
        <v>20</v>
      </c>
      <c r="I1931" s="1" t="s">
        <v>21</v>
      </c>
      <c r="J1931" s="1" t="s">
        <v>22</v>
      </c>
    </row>
    <row r="1932" spans="1:10" x14ac:dyDescent="0.2">
      <c r="A1932" s="1" t="s">
        <v>2728</v>
      </c>
      <c r="B1932" s="3">
        <v>45729</v>
      </c>
      <c r="C1932" s="1" t="s">
        <v>328</v>
      </c>
      <c r="D1932" s="1" t="s">
        <v>174</v>
      </c>
      <c r="E1932" s="1">
        <v>2</v>
      </c>
      <c r="F1932" s="1">
        <v>143.57</v>
      </c>
      <c r="G1932" s="1">
        <v>0</v>
      </c>
      <c r="H1932" s="1" t="s">
        <v>115</v>
      </c>
      <c r="I1932" s="1" t="s">
        <v>42</v>
      </c>
      <c r="J1932" s="1" t="s">
        <v>52</v>
      </c>
    </row>
    <row r="1933" spans="1:10" x14ac:dyDescent="0.2">
      <c r="A1933" s="1" t="s">
        <v>2729</v>
      </c>
      <c r="B1933" s="1" t="s">
        <v>638</v>
      </c>
      <c r="C1933" s="1" t="s">
        <v>230</v>
      </c>
      <c r="D1933" s="1" t="s">
        <v>69</v>
      </c>
      <c r="E1933" s="1">
        <v>5</v>
      </c>
      <c r="F1933" s="1">
        <v>1013.15</v>
      </c>
      <c r="G1933" s="1">
        <v>0</v>
      </c>
      <c r="H1933" s="1" t="s">
        <v>62</v>
      </c>
      <c r="I1933" s="1" t="s">
        <v>47</v>
      </c>
      <c r="J1933" s="1" t="s">
        <v>75</v>
      </c>
    </row>
    <row r="1934" spans="1:10" x14ac:dyDescent="0.2">
      <c r="A1934" s="1" t="s">
        <v>2730</v>
      </c>
      <c r="B1934" s="1" t="s">
        <v>2731</v>
      </c>
      <c r="C1934" s="1" t="s">
        <v>570</v>
      </c>
      <c r="D1934" s="1" t="s">
        <v>92</v>
      </c>
      <c r="E1934" s="1">
        <v>8</v>
      </c>
      <c r="F1934" s="1">
        <v>769.69</v>
      </c>
      <c r="G1934" s="1">
        <v>0.05</v>
      </c>
      <c r="H1934" s="1" t="s">
        <v>36</v>
      </c>
      <c r="I1934" s="1" t="s">
        <v>21</v>
      </c>
      <c r="J1934" s="1" t="s">
        <v>97</v>
      </c>
    </row>
    <row r="1935" spans="1:10" x14ac:dyDescent="0.2">
      <c r="A1935" s="1" t="s">
        <v>2732</v>
      </c>
      <c r="B1935" s="1" t="s">
        <v>2733</v>
      </c>
      <c r="C1935" s="1" t="s">
        <v>50</v>
      </c>
      <c r="D1935" s="1" t="s">
        <v>216</v>
      </c>
      <c r="E1935" s="1">
        <v>2</v>
      </c>
      <c r="F1935" s="1">
        <v>1169.26</v>
      </c>
      <c r="G1935" s="1">
        <v>0</v>
      </c>
      <c r="H1935" s="1" t="s">
        <v>121</v>
      </c>
      <c r="I1935" s="1" t="s">
        <v>31</v>
      </c>
      <c r="J1935" s="1" t="s">
        <v>32</v>
      </c>
    </row>
    <row r="1936" spans="1:10" x14ac:dyDescent="0.2">
      <c r="A1936" s="1" t="s">
        <v>2734</v>
      </c>
      <c r="B1936" s="3">
        <v>45647</v>
      </c>
      <c r="C1936" s="1" t="s">
        <v>342</v>
      </c>
      <c r="D1936" s="1" t="s">
        <v>174</v>
      </c>
      <c r="E1936" s="1">
        <v>7</v>
      </c>
      <c r="F1936" s="1">
        <v>143.57</v>
      </c>
      <c r="G1936" s="1">
        <v>0.2</v>
      </c>
      <c r="H1936" s="1" t="s">
        <v>121</v>
      </c>
      <c r="I1936" s="1" t="s">
        <v>21</v>
      </c>
      <c r="J1936" s="1" t="s">
        <v>170</v>
      </c>
    </row>
    <row r="1937" spans="1:10" x14ac:dyDescent="0.2">
      <c r="A1937" s="1" t="s">
        <v>2735</v>
      </c>
      <c r="B1937" s="3">
        <v>45544</v>
      </c>
      <c r="C1937" s="1" t="s">
        <v>644</v>
      </c>
      <c r="D1937" s="1" t="s">
        <v>30</v>
      </c>
      <c r="E1937" s="1">
        <v>11</v>
      </c>
      <c r="F1937" s="1">
        <v>798.12</v>
      </c>
      <c r="G1937" s="1">
        <v>0.1</v>
      </c>
      <c r="H1937" s="1" t="s">
        <v>27</v>
      </c>
      <c r="I1937" s="1" t="s">
        <v>14</v>
      </c>
      <c r="J1937" s="1" t="s">
        <v>93</v>
      </c>
    </row>
    <row r="1938" spans="1:10" x14ac:dyDescent="0.2">
      <c r="A1938" s="1" t="s">
        <v>2736</v>
      </c>
      <c r="B1938" s="3">
        <v>45594</v>
      </c>
      <c r="C1938" s="1" t="s">
        <v>451</v>
      </c>
      <c r="D1938" s="1" t="s">
        <v>100</v>
      </c>
      <c r="E1938" s="1">
        <v>12</v>
      </c>
      <c r="F1938" s="1">
        <v>1280.18</v>
      </c>
      <c r="G1938" s="1">
        <v>0</v>
      </c>
      <c r="H1938" s="1" t="s">
        <v>62</v>
      </c>
      <c r="I1938" s="1" t="s">
        <v>31</v>
      </c>
      <c r="J1938" s="1" t="s">
        <v>43</v>
      </c>
    </row>
    <row r="1939" spans="1:10" x14ac:dyDescent="0.2">
      <c r="A1939" s="1" t="s">
        <v>2737</v>
      </c>
      <c r="B1939" s="3">
        <v>45731</v>
      </c>
      <c r="C1939" s="1" t="s">
        <v>440</v>
      </c>
      <c r="D1939" s="1" t="s">
        <v>174</v>
      </c>
      <c r="E1939" s="1">
        <v>12</v>
      </c>
      <c r="F1939" s="1">
        <v>143.57</v>
      </c>
      <c r="G1939" s="1">
        <v>0.15</v>
      </c>
      <c r="H1939" s="1" t="s">
        <v>27</v>
      </c>
      <c r="I1939" s="1" t="s">
        <v>47</v>
      </c>
      <c r="J1939" s="1" t="s">
        <v>48</v>
      </c>
    </row>
    <row r="1940" spans="1:10" x14ac:dyDescent="0.2">
      <c r="A1940" s="1" t="s">
        <v>2738</v>
      </c>
      <c r="B1940" s="1" t="s">
        <v>2739</v>
      </c>
      <c r="C1940" s="1" t="s">
        <v>336</v>
      </c>
      <c r="D1940" s="1" t="s">
        <v>181</v>
      </c>
      <c r="E1940" s="1">
        <v>11</v>
      </c>
      <c r="F1940" s="1">
        <v>117.32</v>
      </c>
      <c r="G1940" s="1">
        <v>0.05</v>
      </c>
      <c r="H1940" s="1" t="s">
        <v>20</v>
      </c>
      <c r="I1940" s="1" t="s">
        <v>21</v>
      </c>
      <c r="J1940" s="1" t="s">
        <v>97</v>
      </c>
    </row>
    <row r="1941" spans="1:10" x14ac:dyDescent="0.2">
      <c r="A1941" s="1" t="s">
        <v>2740</v>
      </c>
      <c r="B1941" s="1" t="s">
        <v>2741</v>
      </c>
      <c r="C1941" s="1" t="s">
        <v>2742</v>
      </c>
      <c r="D1941" s="1" t="s">
        <v>73</v>
      </c>
      <c r="E1941" s="1">
        <v>2</v>
      </c>
      <c r="F1941" s="1">
        <v>954.16</v>
      </c>
      <c r="G1941" s="1">
        <v>0.05</v>
      </c>
      <c r="H1941" s="1" t="s">
        <v>62</v>
      </c>
      <c r="I1941" s="1" t="s">
        <v>14</v>
      </c>
      <c r="J1941" s="1" t="s">
        <v>15</v>
      </c>
    </row>
    <row r="1942" spans="1:10" x14ac:dyDescent="0.2">
      <c r="A1942" s="1" t="s">
        <v>2743</v>
      </c>
      <c r="B1942" s="3">
        <v>45562</v>
      </c>
      <c r="C1942" s="1" t="s">
        <v>434</v>
      </c>
      <c r="D1942" s="1" t="s">
        <v>55</v>
      </c>
      <c r="E1942" s="1">
        <v>3</v>
      </c>
      <c r="F1942" s="1">
        <v>522.34</v>
      </c>
      <c r="G1942" s="1">
        <v>0.2</v>
      </c>
      <c r="H1942" s="1" t="s">
        <v>115</v>
      </c>
      <c r="I1942" s="1" t="s">
        <v>42</v>
      </c>
      <c r="J1942" s="1" t="s">
        <v>32</v>
      </c>
    </row>
    <row r="1943" spans="1:10" x14ac:dyDescent="0.2">
      <c r="A1943" s="1" t="s">
        <v>2744</v>
      </c>
      <c r="B1943" s="3">
        <v>45655</v>
      </c>
      <c r="C1943" s="1" t="s">
        <v>117</v>
      </c>
      <c r="D1943" s="1" t="s">
        <v>118</v>
      </c>
      <c r="E1943" s="1">
        <v>6</v>
      </c>
      <c r="F1943" s="1">
        <v>347.15</v>
      </c>
      <c r="G1943" s="1">
        <v>0</v>
      </c>
      <c r="H1943" s="1" t="s">
        <v>121</v>
      </c>
      <c r="I1943" s="1" t="s">
        <v>47</v>
      </c>
      <c r="J1943" s="1" t="s">
        <v>75</v>
      </c>
    </row>
    <row r="1944" spans="1:10" x14ac:dyDescent="0.2">
      <c r="A1944" s="1" t="s">
        <v>2745</v>
      </c>
      <c r="B1944" s="3">
        <v>45475</v>
      </c>
      <c r="C1944" s="1" t="s">
        <v>448</v>
      </c>
      <c r="D1944" s="1" t="s">
        <v>413</v>
      </c>
      <c r="E1944" s="1">
        <v>1</v>
      </c>
      <c r="F1944" s="1">
        <v>689.97</v>
      </c>
      <c r="G1944" s="1">
        <v>0.15</v>
      </c>
      <c r="H1944" s="1" t="s">
        <v>20</v>
      </c>
      <c r="I1944" s="1" t="s">
        <v>47</v>
      </c>
      <c r="J1944" s="1" t="s">
        <v>75</v>
      </c>
    </row>
    <row r="1945" spans="1:10" x14ac:dyDescent="0.2">
      <c r="A1945" s="1" t="s">
        <v>2746</v>
      </c>
      <c r="B1945" s="1" t="s">
        <v>2280</v>
      </c>
      <c r="C1945" s="1" t="s">
        <v>589</v>
      </c>
      <c r="D1945" s="1" t="s">
        <v>78</v>
      </c>
      <c r="E1945" s="1">
        <v>2</v>
      </c>
      <c r="F1945" s="1">
        <v>782.41</v>
      </c>
      <c r="G1945" s="1">
        <v>0.05</v>
      </c>
      <c r="H1945" s="1" t="s">
        <v>62</v>
      </c>
      <c r="I1945" s="1" t="s">
        <v>289</v>
      </c>
      <c r="J1945" s="1" t="s">
        <v>22</v>
      </c>
    </row>
    <row r="1946" spans="1:10" x14ac:dyDescent="0.2">
      <c r="A1946" s="1" t="s">
        <v>2747</v>
      </c>
      <c r="B1946" s="3">
        <v>45572</v>
      </c>
      <c r="C1946" s="1" t="s">
        <v>29</v>
      </c>
      <c r="D1946" s="1" t="s">
        <v>199</v>
      </c>
      <c r="E1946" s="1">
        <v>7</v>
      </c>
      <c r="F1946" s="1">
        <v>528.79999999999995</v>
      </c>
      <c r="G1946" s="1">
        <v>0</v>
      </c>
      <c r="H1946" s="1" t="s">
        <v>115</v>
      </c>
      <c r="I1946" s="1" t="s">
        <v>31</v>
      </c>
      <c r="J1946" s="1" t="s">
        <v>32</v>
      </c>
    </row>
    <row r="1947" spans="1:10" x14ac:dyDescent="0.2">
      <c r="A1947" s="1" t="s">
        <v>2748</v>
      </c>
      <c r="B1947" s="3">
        <v>45603</v>
      </c>
      <c r="C1947" s="1" t="s">
        <v>230</v>
      </c>
      <c r="D1947" s="1" t="s">
        <v>104</v>
      </c>
      <c r="E1947" s="1">
        <v>6</v>
      </c>
      <c r="F1947" s="1">
        <v>1363.68</v>
      </c>
      <c r="G1947" s="1">
        <v>0</v>
      </c>
      <c r="H1947" s="1" t="s">
        <v>13</v>
      </c>
      <c r="I1947" s="1" t="s">
        <v>47</v>
      </c>
      <c r="J1947" s="1" t="s">
        <v>48</v>
      </c>
    </row>
    <row r="1948" spans="1:10" x14ac:dyDescent="0.2">
      <c r="A1948" s="1" t="s">
        <v>2749</v>
      </c>
      <c r="B1948" s="1" t="s">
        <v>183</v>
      </c>
      <c r="C1948" s="1" t="s">
        <v>567</v>
      </c>
      <c r="D1948" s="1" t="s">
        <v>69</v>
      </c>
      <c r="E1948" s="1">
        <v>2</v>
      </c>
      <c r="F1948" s="1">
        <v>1013.15</v>
      </c>
      <c r="G1948" s="1">
        <v>0.05</v>
      </c>
      <c r="H1948" s="1" t="s">
        <v>20</v>
      </c>
      <c r="I1948" s="1" t="s">
        <v>14</v>
      </c>
      <c r="J1948" s="1" t="s">
        <v>15</v>
      </c>
    </row>
    <row r="1949" spans="1:10" x14ac:dyDescent="0.2">
      <c r="A1949" s="1" t="s">
        <v>2750</v>
      </c>
      <c r="B1949" s="3">
        <v>45678</v>
      </c>
      <c r="C1949" s="1" t="s">
        <v>177</v>
      </c>
      <c r="D1949" s="1" t="s">
        <v>181</v>
      </c>
      <c r="E1949" s="1">
        <v>12</v>
      </c>
      <c r="F1949" s="1">
        <v>117.32</v>
      </c>
      <c r="G1949" s="1">
        <v>0.15</v>
      </c>
      <c r="H1949" s="1" t="s">
        <v>13</v>
      </c>
      <c r="I1949" s="1" t="s">
        <v>14</v>
      </c>
      <c r="J1949" s="1" t="s">
        <v>15</v>
      </c>
    </row>
    <row r="1950" spans="1:10" x14ac:dyDescent="0.2">
      <c r="A1950" s="1" t="s">
        <v>2751</v>
      </c>
      <c r="B1950" s="3">
        <v>45747</v>
      </c>
      <c r="C1950" s="1" t="s">
        <v>463</v>
      </c>
      <c r="D1950" s="1" t="s">
        <v>85</v>
      </c>
      <c r="E1950" s="1">
        <v>2</v>
      </c>
      <c r="F1950" s="1">
        <v>979.52</v>
      </c>
      <c r="G1950" s="1">
        <v>0.2</v>
      </c>
      <c r="H1950" s="1" t="s">
        <v>36</v>
      </c>
      <c r="I1950" s="1" t="s">
        <v>21</v>
      </c>
      <c r="J1950" s="1" t="s">
        <v>170</v>
      </c>
    </row>
    <row r="1951" spans="1:10" x14ac:dyDescent="0.2">
      <c r="A1951" s="1" t="s">
        <v>2752</v>
      </c>
      <c r="B1951" s="1" t="s">
        <v>2753</v>
      </c>
      <c r="C1951" s="1" t="s">
        <v>2754</v>
      </c>
      <c r="D1951" s="1" t="s">
        <v>417</v>
      </c>
      <c r="E1951" s="1">
        <v>3</v>
      </c>
      <c r="F1951" s="1">
        <v>1240.1099999999999</v>
      </c>
      <c r="G1951" s="1">
        <v>0.15</v>
      </c>
      <c r="H1951" s="1" t="s">
        <v>13</v>
      </c>
      <c r="I1951" s="1" t="s">
        <v>14</v>
      </c>
      <c r="J1951" s="1" t="s">
        <v>93</v>
      </c>
    </row>
    <row r="1952" spans="1:10" x14ac:dyDescent="0.2">
      <c r="A1952" s="1" t="s">
        <v>2755</v>
      </c>
      <c r="B1952" s="1" t="s">
        <v>1229</v>
      </c>
      <c r="C1952" s="1" t="s">
        <v>508</v>
      </c>
      <c r="D1952" s="1" t="s">
        <v>12</v>
      </c>
      <c r="E1952" s="1">
        <v>2</v>
      </c>
      <c r="F1952" s="1">
        <v>210.2</v>
      </c>
      <c r="G1952" s="1">
        <v>0.1</v>
      </c>
      <c r="H1952" s="1" t="s">
        <v>62</v>
      </c>
      <c r="I1952" s="1" t="s">
        <v>31</v>
      </c>
      <c r="J1952" s="1" t="s">
        <v>43</v>
      </c>
    </row>
    <row r="1953" spans="1:10" x14ac:dyDescent="0.2">
      <c r="A1953" s="1" t="s">
        <v>2756</v>
      </c>
      <c r="B1953" s="1" t="s">
        <v>2613</v>
      </c>
      <c r="C1953" s="1" t="s">
        <v>904</v>
      </c>
      <c r="D1953" s="1" t="s">
        <v>41</v>
      </c>
      <c r="E1953" s="1">
        <v>2</v>
      </c>
      <c r="F1953" s="1">
        <v>944.31</v>
      </c>
      <c r="G1953" s="1">
        <v>0</v>
      </c>
      <c r="H1953" s="1" t="s">
        <v>115</v>
      </c>
      <c r="I1953" s="1" t="s">
        <v>21</v>
      </c>
      <c r="J1953" s="1" t="s">
        <v>97</v>
      </c>
    </row>
    <row r="1954" spans="1:10" x14ac:dyDescent="0.2">
      <c r="A1954" s="1" t="s">
        <v>2757</v>
      </c>
      <c r="B1954" s="1" t="s">
        <v>2758</v>
      </c>
      <c r="C1954" s="1" t="s">
        <v>451</v>
      </c>
      <c r="D1954" s="1" t="s">
        <v>195</v>
      </c>
      <c r="E1954" s="1">
        <v>1</v>
      </c>
      <c r="F1954" s="1">
        <v>661.25</v>
      </c>
      <c r="G1954" s="1">
        <v>0</v>
      </c>
      <c r="H1954" s="1" t="s">
        <v>62</v>
      </c>
      <c r="I1954" s="1" t="s">
        <v>31</v>
      </c>
      <c r="J1954" s="1" t="s">
        <v>43</v>
      </c>
    </row>
    <row r="1955" spans="1:10" x14ac:dyDescent="0.2">
      <c r="A1955" s="1" t="s">
        <v>2759</v>
      </c>
      <c r="B1955" s="3">
        <v>45545</v>
      </c>
      <c r="C1955" s="1" t="s">
        <v>147</v>
      </c>
      <c r="D1955" s="1" t="s">
        <v>297</v>
      </c>
      <c r="E1955" s="1">
        <v>7</v>
      </c>
      <c r="F1955" s="1">
        <v>112.32</v>
      </c>
      <c r="G1955" s="1">
        <v>0.2</v>
      </c>
      <c r="H1955" s="1" t="s">
        <v>121</v>
      </c>
      <c r="I1955" s="1" t="s">
        <v>31</v>
      </c>
      <c r="J1955" s="1" t="s">
        <v>43</v>
      </c>
    </row>
    <row r="1956" spans="1:10" x14ac:dyDescent="0.2">
      <c r="A1956" s="1" t="s">
        <v>2760</v>
      </c>
      <c r="B1956" s="3">
        <v>45835</v>
      </c>
      <c r="C1956" s="1" t="s">
        <v>154</v>
      </c>
      <c r="D1956" s="1" t="s">
        <v>100</v>
      </c>
      <c r="E1956" s="1">
        <v>1</v>
      </c>
      <c r="F1956" s="1">
        <v>1280.18</v>
      </c>
      <c r="G1956" s="1">
        <v>0</v>
      </c>
      <c r="H1956" s="1" t="s">
        <v>115</v>
      </c>
      <c r="I1956" s="1" t="s">
        <v>31</v>
      </c>
      <c r="J1956" s="1" t="s">
        <v>43</v>
      </c>
    </row>
    <row r="1957" spans="1:10" x14ac:dyDescent="0.2">
      <c r="A1957" s="1" t="s">
        <v>2761</v>
      </c>
      <c r="B1957" s="1" t="s">
        <v>2762</v>
      </c>
      <c r="C1957" s="1" t="s">
        <v>353</v>
      </c>
      <c r="D1957" s="1" t="s">
        <v>61</v>
      </c>
      <c r="E1957" s="1">
        <v>2</v>
      </c>
      <c r="F1957" s="1">
        <v>455.77</v>
      </c>
      <c r="G1957" s="1">
        <v>0.15</v>
      </c>
      <c r="H1957" s="1" t="s">
        <v>36</v>
      </c>
      <c r="I1957" s="1" t="s">
        <v>21</v>
      </c>
      <c r="J1957" s="1" t="s">
        <v>22</v>
      </c>
    </row>
    <row r="1958" spans="1:10" x14ac:dyDescent="0.2">
      <c r="A1958" s="1" t="s">
        <v>2763</v>
      </c>
      <c r="B1958" s="1" t="s">
        <v>2022</v>
      </c>
      <c r="C1958" s="1" t="s">
        <v>317</v>
      </c>
      <c r="D1958" s="1" t="s">
        <v>35</v>
      </c>
      <c r="E1958" s="1">
        <v>2</v>
      </c>
      <c r="F1958" s="1">
        <v>709.62</v>
      </c>
      <c r="G1958" s="1">
        <v>0.05</v>
      </c>
      <c r="H1958" s="1" t="s">
        <v>62</v>
      </c>
      <c r="I1958" s="1" t="s">
        <v>31</v>
      </c>
      <c r="J1958" s="1" t="s">
        <v>32</v>
      </c>
    </row>
    <row r="1959" spans="1:10" x14ac:dyDescent="0.2">
      <c r="A1959" s="1" t="s">
        <v>2764</v>
      </c>
      <c r="B1959" s="1" t="s">
        <v>2765</v>
      </c>
      <c r="C1959" s="1" t="s">
        <v>263</v>
      </c>
      <c r="D1959" s="1" t="s">
        <v>413</v>
      </c>
      <c r="E1959" s="1">
        <v>7</v>
      </c>
      <c r="F1959" s="1">
        <v>689.97</v>
      </c>
      <c r="G1959" s="1">
        <v>0.1</v>
      </c>
      <c r="H1959" s="1" t="s">
        <v>115</v>
      </c>
      <c r="I1959" s="1" t="s">
        <v>14</v>
      </c>
      <c r="J1959" s="1" t="s">
        <v>93</v>
      </c>
    </row>
    <row r="1960" spans="1:10" x14ac:dyDescent="0.2">
      <c r="A1960" s="1" t="s">
        <v>2766</v>
      </c>
      <c r="B1960" s="3">
        <v>45395</v>
      </c>
      <c r="C1960" s="1" t="s">
        <v>261</v>
      </c>
      <c r="D1960" s="1" t="s">
        <v>51</v>
      </c>
      <c r="E1960" s="1">
        <v>1</v>
      </c>
      <c r="F1960" s="1">
        <v>1019.72</v>
      </c>
      <c r="G1960" s="1">
        <v>0</v>
      </c>
      <c r="H1960" s="1" t="s">
        <v>121</v>
      </c>
      <c r="I1960" s="1" t="s">
        <v>31</v>
      </c>
      <c r="J1960" s="1" t="s">
        <v>52</v>
      </c>
    </row>
    <row r="1961" spans="1:10" x14ac:dyDescent="0.2">
      <c r="A1961" s="1" t="s">
        <v>2767</v>
      </c>
      <c r="B1961" s="3">
        <v>45293</v>
      </c>
      <c r="C1961" s="1" t="s">
        <v>428</v>
      </c>
      <c r="D1961" s="1" t="s">
        <v>151</v>
      </c>
      <c r="E1961" s="1">
        <v>9</v>
      </c>
      <c r="F1961" s="1">
        <v>838.72</v>
      </c>
      <c r="G1961" s="1">
        <v>0</v>
      </c>
      <c r="H1961" s="1" t="s">
        <v>115</v>
      </c>
      <c r="I1961" s="1" t="s">
        <v>37</v>
      </c>
      <c r="J1961" s="1" t="s">
        <v>15</v>
      </c>
    </row>
    <row r="1962" spans="1:10" x14ac:dyDescent="0.2">
      <c r="A1962" s="1" t="s">
        <v>2768</v>
      </c>
      <c r="B1962" s="1" t="s">
        <v>1659</v>
      </c>
      <c r="C1962" s="1" t="s">
        <v>110</v>
      </c>
      <c r="D1962" s="1" t="s">
        <v>55</v>
      </c>
      <c r="E1962" s="1">
        <v>5</v>
      </c>
      <c r="F1962" s="1">
        <v>522.34</v>
      </c>
      <c r="G1962" s="1">
        <v>0</v>
      </c>
      <c r="H1962" s="1" t="s">
        <v>115</v>
      </c>
      <c r="I1962" s="1" t="s">
        <v>21</v>
      </c>
      <c r="J1962" s="1" t="s">
        <v>97</v>
      </c>
    </row>
    <row r="1963" spans="1:10" x14ac:dyDescent="0.2">
      <c r="A1963" s="1" t="s">
        <v>2769</v>
      </c>
      <c r="B1963" s="1" t="s">
        <v>2770</v>
      </c>
      <c r="C1963" s="1" t="s">
        <v>103</v>
      </c>
      <c r="D1963" s="1" t="s">
        <v>51</v>
      </c>
      <c r="E1963" s="1">
        <v>6</v>
      </c>
      <c r="F1963" s="1">
        <v>1019.72</v>
      </c>
      <c r="G1963" s="1">
        <v>0</v>
      </c>
      <c r="H1963" s="1" t="s">
        <v>27</v>
      </c>
      <c r="I1963" s="1" t="s">
        <v>21</v>
      </c>
      <c r="J1963" s="1" t="s">
        <v>170</v>
      </c>
    </row>
    <row r="1964" spans="1:10" x14ac:dyDescent="0.2">
      <c r="A1964" s="1" t="s">
        <v>2771</v>
      </c>
      <c r="B1964" s="1" t="s">
        <v>1025</v>
      </c>
      <c r="C1964" s="1" t="s">
        <v>616</v>
      </c>
      <c r="D1964" s="1" t="s">
        <v>181</v>
      </c>
      <c r="E1964" s="1">
        <v>12</v>
      </c>
      <c r="F1964" s="1">
        <v>117.32</v>
      </c>
      <c r="G1964" s="1">
        <v>0.15</v>
      </c>
      <c r="H1964" s="1" t="s">
        <v>27</v>
      </c>
      <c r="I1964" s="1" t="s">
        <v>14</v>
      </c>
      <c r="J1964" s="1" t="s">
        <v>15</v>
      </c>
    </row>
    <row r="1965" spans="1:10" x14ac:dyDescent="0.2">
      <c r="A1965" s="1" t="s">
        <v>2772</v>
      </c>
      <c r="B1965" s="1" t="s">
        <v>2773</v>
      </c>
      <c r="C1965" s="1" t="s">
        <v>416</v>
      </c>
      <c r="D1965" s="1" t="s">
        <v>162</v>
      </c>
      <c r="E1965" s="1">
        <v>5</v>
      </c>
      <c r="F1965" s="1">
        <v>209.03</v>
      </c>
      <c r="G1965" s="1">
        <v>0.1</v>
      </c>
      <c r="H1965" s="1" t="s">
        <v>121</v>
      </c>
      <c r="I1965" s="1" t="s">
        <v>47</v>
      </c>
      <c r="J1965" s="1" t="s">
        <v>58</v>
      </c>
    </row>
    <row r="1966" spans="1:10" x14ac:dyDescent="0.2">
      <c r="A1966" s="1" t="s">
        <v>2774</v>
      </c>
      <c r="B1966" s="3">
        <v>45803</v>
      </c>
      <c r="C1966" s="1" t="s">
        <v>191</v>
      </c>
      <c r="D1966" s="1" t="s">
        <v>136</v>
      </c>
      <c r="E1966" s="1">
        <v>10</v>
      </c>
      <c r="F1966" s="1">
        <v>1700.53</v>
      </c>
      <c r="G1966" s="1">
        <v>0</v>
      </c>
      <c r="H1966" s="1" t="s">
        <v>13</v>
      </c>
      <c r="I1966" s="1" t="s">
        <v>449</v>
      </c>
      <c r="J1966" s="1" t="s">
        <v>58</v>
      </c>
    </row>
    <row r="1967" spans="1:10" x14ac:dyDescent="0.2">
      <c r="A1967" s="1" t="s">
        <v>2775</v>
      </c>
      <c r="B1967" s="1" t="s">
        <v>1412</v>
      </c>
      <c r="C1967" s="1" t="s">
        <v>616</v>
      </c>
      <c r="D1967" s="1" t="s">
        <v>148</v>
      </c>
      <c r="E1967" s="1">
        <v>5</v>
      </c>
      <c r="F1967" s="1">
        <v>243.15</v>
      </c>
      <c r="G1967" s="1">
        <v>0.2</v>
      </c>
      <c r="H1967" s="1" t="s">
        <v>20</v>
      </c>
      <c r="I1967" s="1" t="s">
        <v>14</v>
      </c>
      <c r="J1967" s="1" t="s">
        <v>93</v>
      </c>
    </row>
    <row r="1968" spans="1:10" x14ac:dyDescent="0.2">
      <c r="A1968" s="1" t="s">
        <v>2776</v>
      </c>
      <c r="B1968" s="1" t="s">
        <v>2777</v>
      </c>
      <c r="C1968" s="1" t="s">
        <v>194</v>
      </c>
      <c r="D1968" s="1" t="s">
        <v>124</v>
      </c>
      <c r="E1968" s="1">
        <v>2</v>
      </c>
      <c r="F1968" s="1">
        <v>774.08</v>
      </c>
      <c r="G1968" s="1">
        <v>0</v>
      </c>
      <c r="H1968" s="1" t="s">
        <v>27</v>
      </c>
      <c r="I1968" s="1" t="s">
        <v>14</v>
      </c>
      <c r="J1968" s="1" t="s">
        <v>93</v>
      </c>
    </row>
    <row r="1969" spans="1:10" x14ac:dyDescent="0.2">
      <c r="A1969" s="1" t="s">
        <v>2778</v>
      </c>
      <c r="B1969" s="3">
        <v>45770</v>
      </c>
      <c r="C1969" s="1" t="s">
        <v>194</v>
      </c>
      <c r="D1969" s="1" t="s">
        <v>51</v>
      </c>
      <c r="E1969" s="1">
        <v>8</v>
      </c>
      <c r="F1969" s="1">
        <v>1019.72</v>
      </c>
      <c r="G1969" s="1">
        <v>0</v>
      </c>
      <c r="H1969" s="1" t="s">
        <v>115</v>
      </c>
      <c r="I1969" s="1" t="s">
        <v>300</v>
      </c>
      <c r="J1969" s="1" t="s">
        <v>93</v>
      </c>
    </row>
    <row r="1970" spans="1:10" x14ac:dyDescent="0.2">
      <c r="A1970" s="1" t="s">
        <v>2779</v>
      </c>
      <c r="B1970" s="3">
        <v>45300</v>
      </c>
      <c r="C1970" s="1" t="s">
        <v>64</v>
      </c>
      <c r="D1970" s="1" t="s">
        <v>269</v>
      </c>
      <c r="E1970" s="1">
        <v>5</v>
      </c>
      <c r="F1970" s="1">
        <v>865.02</v>
      </c>
      <c r="G1970" s="1">
        <v>0</v>
      </c>
      <c r="H1970" s="1" t="s">
        <v>20</v>
      </c>
      <c r="I1970" s="1" t="s">
        <v>31</v>
      </c>
      <c r="J1970" s="1" t="s">
        <v>32</v>
      </c>
    </row>
    <row r="1971" spans="1:10" x14ac:dyDescent="0.2">
      <c r="A1971" s="1" t="s">
        <v>2780</v>
      </c>
      <c r="B1971" s="1" t="s">
        <v>504</v>
      </c>
      <c r="C1971" s="1" t="s">
        <v>519</v>
      </c>
      <c r="D1971" s="1" t="s">
        <v>142</v>
      </c>
      <c r="E1971" s="1">
        <v>4</v>
      </c>
      <c r="F1971" s="1">
        <v>1118.93</v>
      </c>
      <c r="G1971" s="1">
        <v>0.1</v>
      </c>
      <c r="H1971" s="1" t="s">
        <v>27</v>
      </c>
      <c r="I1971" s="1" t="s">
        <v>14</v>
      </c>
      <c r="J1971" s="1" t="s">
        <v>82</v>
      </c>
    </row>
    <row r="1972" spans="1:10" x14ac:dyDescent="0.2">
      <c r="A1972" s="1" t="s">
        <v>2781</v>
      </c>
      <c r="B1972" s="1" t="s">
        <v>2016</v>
      </c>
      <c r="C1972" s="1" t="s">
        <v>467</v>
      </c>
      <c r="D1972" s="1" t="s">
        <v>195</v>
      </c>
      <c r="E1972" s="1"/>
      <c r="F1972" s="1">
        <v>661.25</v>
      </c>
      <c r="G1972" s="1">
        <v>0</v>
      </c>
      <c r="H1972" s="1" t="s">
        <v>36</v>
      </c>
      <c r="I1972" s="1" t="s">
        <v>47</v>
      </c>
      <c r="J1972" s="1" t="s">
        <v>75</v>
      </c>
    </row>
    <row r="1973" spans="1:10" x14ac:dyDescent="0.2">
      <c r="A1973" s="1" t="s">
        <v>2782</v>
      </c>
      <c r="B1973" s="3">
        <v>45664</v>
      </c>
      <c r="C1973" s="1" t="s">
        <v>296</v>
      </c>
      <c r="D1973" s="1" t="s">
        <v>178</v>
      </c>
      <c r="E1973" s="1">
        <v>1</v>
      </c>
      <c r="F1973" s="1">
        <v>253.46</v>
      </c>
      <c r="G1973" s="1">
        <v>0</v>
      </c>
      <c r="H1973" s="1" t="s">
        <v>62</v>
      </c>
      <c r="I1973" s="1" t="s">
        <v>47</v>
      </c>
      <c r="J1973" s="1" t="s">
        <v>58</v>
      </c>
    </row>
    <row r="1974" spans="1:10" x14ac:dyDescent="0.2">
      <c r="A1974" s="1" t="s">
        <v>2783</v>
      </c>
      <c r="B1974" s="3">
        <v>45596</v>
      </c>
      <c r="C1974" s="1" t="s">
        <v>240</v>
      </c>
      <c r="D1974" s="1" t="s">
        <v>124</v>
      </c>
      <c r="E1974" s="1">
        <v>9</v>
      </c>
      <c r="F1974" s="1">
        <v>774.08</v>
      </c>
      <c r="G1974" s="1">
        <v>0.15</v>
      </c>
      <c r="H1974" s="1" t="s">
        <v>27</v>
      </c>
      <c r="I1974" s="1" t="s">
        <v>21</v>
      </c>
      <c r="J1974" s="1" t="s">
        <v>97</v>
      </c>
    </row>
    <row r="1975" spans="1:10" x14ac:dyDescent="0.2">
      <c r="A1975" s="1" t="s">
        <v>2784</v>
      </c>
      <c r="B1975" s="1" t="s">
        <v>1595</v>
      </c>
      <c r="C1975" s="1" t="s">
        <v>589</v>
      </c>
      <c r="D1975" s="1" t="s">
        <v>69</v>
      </c>
      <c r="E1975" s="1">
        <v>11</v>
      </c>
      <c r="F1975" s="1">
        <v>1013.15</v>
      </c>
      <c r="G1975" s="1">
        <v>0.1</v>
      </c>
      <c r="H1975" s="1" t="s">
        <v>20</v>
      </c>
      <c r="I1975" s="1" t="s">
        <v>21</v>
      </c>
      <c r="J1975" s="1" t="s">
        <v>22</v>
      </c>
    </row>
    <row r="1976" spans="1:10" x14ac:dyDescent="0.2">
      <c r="A1976" s="1" t="s">
        <v>2785</v>
      </c>
      <c r="B1976" s="3">
        <v>45452</v>
      </c>
      <c r="C1976" s="1" t="s">
        <v>194</v>
      </c>
      <c r="D1976" s="1" t="s">
        <v>213</v>
      </c>
      <c r="E1976" s="1">
        <v>10</v>
      </c>
      <c r="F1976" s="1">
        <v>1084.72</v>
      </c>
      <c r="G1976" s="1">
        <v>0.05</v>
      </c>
      <c r="H1976" s="1" t="s">
        <v>62</v>
      </c>
      <c r="I1976" s="1" t="s">
        <v>14</v>
      </c>
      <c r="J1976" s="1" t="s">
        <v>15</v>
      </c>
    </row>
    <row r="1977" spans="1:10" x14ac:dyDescent="0.2">
      <c r="A1977" s="1" t="s">
        <v>2786</v>
      </c>
      <c r="B1977" s="3">
        <v>45751</v>
      </c>
      <c r="C1977" s="1" t="s">
        <v>317</v>
      </c>
      <c r="D1977" s="1" t="s">
        <v>199</v>
      </c>
      <c r="E1977" s="1">
        <v>11</v>
      </c>
      <c r="F1977" s="1">
        <v>528.79999999999995</v>
      </c>
      <c r="G1977" s="1">
        <v>0.15</v>
      </c>
      <c r="H1977" s="1" t="s">
        <v>121</v>
      </c>
      <c r="I1977" s="1" t="s">
        <v>31</v>
      </c>
      <c r="J1977" s="1" t="s">
        <v>32</v>
      </c>
    </row>
    <row r="1978" spans="1:10" x14ac:dyDescent="0.2">
      <c r="A1978" s="1" t="s">
        <v>2787</v>
      </c>
      <c r="B1978" s="3">
        <v>45731</v>
      </c>
      <c r="C1978" s="1" t="s">
        <v>355</v>
      </c>
      <c r="D1978" s="1" t="s">
        <v>61</v>
      </c>
      <c r="E1978" s="1">
        <v>6</v>
      </c>
      <c r="F1978" s="1">
        <v>455.77</v>
      </c>
      <c r="G1978" s="1">
        <v>0.15</v>
      </c>
      <c r="H1978" s="1" t="s">
        <v>27</v>
      </c>
      <c r="I1978" s="1" t="s">
        <v>14</v>
      </c>
      <c r="J1978" s="1" t="s">
        <v>15</v>
      </c>
    </row>
    <row r="1979" spans="1:10" x14ac:dyDescent="0.2">
      <c r="A1979" s="1" t="s">
        <v>2788</v>
      </c>
      <c r="B1979" s="3">
        <v>45730</v>
      </c>
      <c r="C1979" s="1" t="s">
        <v>2789</v>
      </c>
      <c r="D1979" s="1" t="s">
        <v>413</v>
      </c>
      <c r="E1979" s="1">
        <v>4</v>
      </c>
      <c r="F1979" s="1">
        <v>689.97</v>
      </c>
      <c r="G1979" s="1">
        <v>0</v>
      </c>
      <c r="H1979" s="1" t="s">
        <v>20</v>
      </c>
      <c r="I1979" s="1" t="s">
        <v>47</v>
      </c>
      <c r="J1979" s="1" t="s">
        <v>48</v>
      </c>
    </row>
    <row r="1980" spans="1:10" x14ac:dyDescent="0.2">
      <c r="A1980" s="1" t="s">
        <v>2790</v>
      </c>
      <c r="B1980" s="3">
        <v>45358</v>
      </c>
      <c r="C1980" s="1" t="s">
        <v>45</v>
      </c>
      <c r="D1980" s="1" t="s">
        <v>26</v>
      </c>
      <c r="E1980" s="1">
        <v>10</v>
      </c>
      <c r="F1980" s="1">
        <v>725.92</v>
      </c>
      <c r="G1980" s="1">
        <v>0.05</v>
      </c>
      <c r="H1980" s="1" t="s">
        <v>20</v>
      </c>
      <c r="I1980" s="1" t="s">
        <v>47</v>
      </c>
      <c r="J1980" s="1" t="s">
        <v>48</v>
      </c>
    </row>
    <row r="1981" spans="1:10" x14ac:dyDescent="0.2">
      <c r="A1981" s="1" t="s">
        <v>2791</v>
      </c>
      <c r="B1981" s="1" t="s">
        <v>1375</v>
      </c>
      <c r="C1981" s="1" t="s">
        <v>103</v>
      </c>
      <c r="D1981" s="1" t="s">
        <v>127</v>
      </c>
      <c r="E1981" s="1">
        <v>10</v>
      </c>
      <c r="F1981" s="1">
        <v>418.2</v>
      </c>
      <c r="G1981" s="1">
        <v>0.05</v>
      </c>
      <c r="H1981" s="1" t="s">
        <v>121</v>
      </c>
      <c r="I1981" s="1" t="s">
        <v>21</v>
      </c>
      <c r="J1981" s="1" t="s">
        <v>97</v>
      </c>
    </row>
    <row r="1982" spans="1:10" x14ac:dyDescent="0.2">
      <c r="A1982" s="1" t="s">
        <v>2792</v>
      </c>
      <c r="B1982" s="1" t="s">
        <v>1830</v>
      </c>
      <c r="C1982" s="1" t="s">
        <v>227</v>
      </c>
      <c r="D1982" s="1" t="s">
        <v>417</v>
      </c>
      <c r="E1982" s="1">
        <v>2</v>
      </c>
      <c r="F1982" s="1">
        <v>1240.1099999999999</v>
      </c>
      <c r="G1982" s="1">
        <v>0.15</v>
      </c>
      <c r="H1982" s="1" t="s">
        <v>36</v>
      </c>
      <c r="I1982" s="1" t="s">
        <v>31</v>
      </c>
      <c r="J1982" s="1" t="s">
        <v>43</v>
      </c>
    </row>
    <row r="1983" spans="1:10" x14ac:dyDescent="0.2">
      <c r="A1983" s="1" t="s">
        <v>2793</v>
      </c>
      <c r="B1983" s="3">
        <v>45388</v>
      </c>
      <c r="C1983" s="1" t="s">
        <v>448</v>
      </c>
      <c r="D1983" s="1" t="s">
        <v>41</v>
      </c>
      <c r="E1983" s="1">
        <v>7</v>
      </c>
      <c r="F1983" s="1">
        <v>944.31</v>
      </c>
      <c r="G1983" s="1">
        <v>0.1</v>
      </c>
      <c r="H1983" s="1" t="s">
        <v>121</v>
      </c>
      <c r="I1983" s="1" t="s">
        <v>47</v>
      </c>
      <c r="J1983" s="1" t="s">
        <v>48</v>
      </c>
    </row>
    <row r="1984" spans="1:10" x14ac:dyDescent="0.2">
      <c r="A1984" s="1" t="s">
        <v>2794</v>
      </c>
      <c r="B1984" s="3">
        <v>45766</v>
      </c>
      <c r="C1984" s="1" t="s">
        <v>353</v>
      </c>
      <c r="D1984" s="1" t="s">
        <v>19</v>
      </c>
      <c r="E1984" s="1">
        <v>4</v>
      </c>
      <c r="F1984" s="1">
        <v>921.01</v>
      </c>
      <c r="G1984" s="1">
        <v>0</v>
      </c>
      <c r="H1984" s="1" t="s">
        <v>115</v>
      </c>
      <c r="I1984" s="1" t="s">
        <v>21</v>
      </c>
      <c r="J1984" s="1" t="s">
        <v>170</v>
      </c>
    </row>
    <row r="1985" spans="1:10" x14ac:dyDescent="0.2">
      <c r="A1985" s="1" t="s">
        <v>2795</v>
      </c>
      <c r="B1985" s="3">
        <v>45387</v>
      </c>
      <c r="C1985" s="1" t="s">
        <v>994</v>
      </c>
      <c r="D1985" s="1" t="s">
        <v>166</v>
      </c>
      <c r="E1985" s="1">
        <v>7</v>
      </c>
      <c r="F1985" s="1">
        <v>532.41999999999996</v>
      </c>
      <c r="G1985" s="1">
        <v>0.05</v>
      </c>
      <c r="H1985" s="1" t="s">
        <v>20</v>
      </c>
      <c r="I1985" s="1" t="s">
        <v>14</v>
      </c>
      <c r="J1985" s="1" t="s">
        <v>15</v>
      </c>
    </row>
    <row r="1986" spans="1:10" x14ac:dyDescent="0.2">
      <c r="A1986" s="1" t="s">
        <v>2796</v>
      </c>
      <c r="B1986" s="1" t="s">
        <v>2797</v>
      </c>
      <c r="C1986" s="1" t="s">
        <v>419</v>
      </c>
      <c r="D1986" s="1" t="s">
        <v>73</v>
      </c>
      <c r="E1986" s="1">
        <v>8</v>
      </c>
      <c r="F1986" s="1">
        <v>954.16</v>
      </c>
      <c r="G1986" s="1">
        <v>0.15</v>
      </c>
      <c r="H1986" s="1" t="s">
        <v>27</v>
      </c>
      <c r="I1986" s="1" t="s">
        <v>47</v>
      </c>
      <c r="J1986" s="1" t="s">
        <v>58</v>
      </c>
    </row>
    <row r="1987" spans="1:10" x14ac:dyDescent="0.2">
      <c r="A1987" s="1" t="s">
        <v>2798</v>
      </c>
      <c r="B1987" s="1" t="s">
        <v>2799</v>
      </c>
      <c r="C1987" s="1" t="s">
        <v>723</v>
      </c>
      <c r="D1987" s="1" t="s">
        <v>136</v>
      </c>
      <c r="E1987" s="1">
        <v>9</v>
      </c>
      <c r="F1987" s="1">
        <v>1700.53</v>
      </c>
      <c r="G1987" s="1">
        <v>0.2</v>
      </c>
      <c r="H1987" s="1" t="s">
        <v>20</v>
      </c>
      <c r="I1987" s="1" t="s">
        <v>21</v>
      </c>
      <c r="J1987" s="1" t="s">
        <v>97</v>
      </c>
    </row>
    <row r="1988" spans="1:10" x14ac:dyDescent="0.2">
      <c r="A1988" s="1" t="s">
        <v>2800</v>
      </c>
      <c r="B1988" s="3">
        <v>45621</v>
      </c>
      <c r="C1988" s="1" t="s">
        <v>490</v>
      </c>
      <c r="D1988" s="1" t="s">
        <v>46</v>
      </c>
      <c r="E1988" s="1">
        <v>4</v>
      </c>
      <c r="F1988" s="1">
        <v>1262.55</v>
      </c>
      <c r="G1988" s="1">
        <v>0.2</v>
      </c>
      <c r="H1988" s="1" t="s">
        <v>36</v>
      </c>
      <c r="I1988" s="1" t="s">
        <v>47</v>
      </c>
      <c r="J1988" s="1" t="s">
        <v>58</v>
      </c>
    </row>
    <row r="1989" spans="1:10" x14ac:dyDescent="0.2">
      <c r="A1989" s="1" t="s">
        <v>2801</v>
      </c>
      <c r="B1989" s="1" t="s">
        <v>2802</v>
      </c>
      <c r="C1989" s="1" t="s">
        <v>256</v>
      </c>
      <c r="D1989" s="1" t="s">
        <v>108</v>
      </c>
      <c r="E1989" s="1">
        <v>6</v>
      </c>
      <c r="F1989" s="1">
        <v>1348.08</v>
      </c>
      <c r="G1989" s="1">
        <v>0.1</v>
      </c>
      <c r="H1989" s="1" t="s">
        <v>62</v>
      </c>
      <c r="I1989" s="1" t="s">
        <v>47</v>
      </c>
      <c r="J1989" s="1" t="s">
        <v>75</v>
      </c>
    </row>
    <row r="1990" spans="1:10" x14ac:dyDescent="0.2">
      <c r="A1990" s="1" t="s">
        <v>2803</v>
      </c>
      <c r="B1990" s="3">
        <v>45563</v>
      </c>
      <c r="C1990" s="1" t="s">
        <v>11</v>
      </c>
      <c r="D1990" s="1" t="s">
        <v>148</v>
      </c>
      <c r="E1990" s="1">
        <v>10</v>
      </c>
      <c r="F1990" s="1">
        <v>243.15</v>
      </c>
      <c r="G1990" s="1">
        <v>0.05</v>
      </c>
      <c r="H1990" s="1" t="s">
        <v>27</v>
      </c>
      <c r="I1990" s="1" t="s">
        <v>14</v>
      </c>
      <c r="J1990" s="1" t="s">
        <v>15</v>
      </c>
    </row>
    <row r="1991" spans="1:10" x14ac:dyDescent="0.2">
      <c r="A1991" s="1" t="s">
        <v>2804</v>
      </c>
      <c r="B1991" s="3">
        <v>45412</v>
      </c>
      <c r="C1991" s="1" t="s">
        <v>355</v>
      </c>
      <c r="D1991" s="1" t="s">
        <v>174</v>
      </c>
      <c r="E1991" s="1">
        <v>10</v>
      </c>
      <c r="F1991" s="1">
        <v>143.57</v>
      </c>
      <c r="G1991" s="1">
        <v>0.1</v>
      </c>
      <c r="H1991" s="1" t="s">
        <v>115</v>
      </c>
      <c r="I1991" s="1" t="s">
        <v>14</v>
      </c>
      <c r="J1991" s="1" t="s">
        <v>82</v>
      </c>
    </row>
    <row r="1992" spans="1:10" x14ac:dyDescent="0.2">
      <c r="A1992" s="1" t="s">
        <v>2805</v>
      </c>
      <c r="B1992" s="3">
        <v>45337</v>
      </c>
      <c r="C1992" s="1" t="s">
        <v>2806</v>
      </c>
      <c r="D1992" s="1" t="s">
        <v>155</v>
      </c>
      <c r="E1992" s="1">
        <v>8</v>
      </c>
      <c r="F1992" s="1">
        <v>1165.56</v>
      </c>
      <c r="G1992" s="1">
        <v>0.15</v>
      </c>
      <c r="H1992" s="1" t="s">
        <v>20</v>
      </c>
      <c r="I1992" s="1" t="s">
        <v>31</v>
      </c>
      <c r="J1992" s="1" t="s">
        <v>32</v>
      </c>
    </row>
    <row r="1993" spans="1:10" x14ac:dyDescent="0.2">
      <c r="A1993" s="1" t="s">
        <v>2807</v>
      </c>
      <c r="B1993" s="3">
        <v>45357</v>
      </c>
      <c r="C1993" s="1" t="s">
        <v>103</v>
      </c>
      <c r="D1993" s="1" t="s">
        <v>73</v>
      </c>
      <c r="E1993" s="1">
        <v>1</v>
      </c>
      <c r="F1993" s="1">
        <v>954.16</v>
      </c>
      <c r="G1993" s="1">
        <v>0.1</v>
      </c>
      <c r="H1993" s="1" t="s">
        <v>36</v>
      </c>
      <c r="I1993" s="1" t="s">
        <v>21</v>
      </c>
      <c r="J1993" s="1" t="s">
        <v>22</v>
      </c>
    </row>
    <row r="1994" spans="1:10" x14ac:dyDescent="0.2">
      <c r="A1994" s="1" t="s">
        <v>2808</v>
      </c>
      <c r="B1994" s="3">
        <v>45318</v>
      </c>
      <c r="C1994" s="1" t="s">
        <v>184</v>
      </c>
      <c r="D1994" s="1" t="s">
        <v>78</v>
      </c>
      <c r="E1994" s="1">
        <v>3</v>
      </c>
      <c r="F1994" s="1">
        <v>782.41</v>
      </c>
      <c r="G1994" s="1">
        <v>0.15</v>
      </c>
      <c r="H1994" s="1" t="s">
        <v>27</v>
      </c>
      <c r="I1994" s="1" t="s">
        <v>449</v>
      </c>
      <c r="J1994" s="1" t="s">
        <v>58</v>
      </c>
    </row>
    <row r="1995" spans="1:10" x14ac:dyDescent="0.2">
      <c r="A1995" s="1" t="s">
        <v>2809</v>
      </c>
      <c r="B1995" s="1" t="s">
        <v>2533</v>
      </c>
      <c r="C1995" s="1" t="s">
        <v>50</v>
      </c>
      <c r="D1995" s="1" t="s">
        <v>413</v>
      </c>
      <c r="E1995" s="1">
        <v>8</v>
      </c>
      <c r="F1995" s="1">
        <v>689.97</v>
      </c>
      <c r="G1995" s="1">
        <v>0.2</v>
      </c>
      <c r="H1995" s="1" t="s">
        <v>20</v>
      </c>
      <c r="I1995" s="1" t="s">
        <v>31</v>
      </c>
      <c r="J1995" s="1" t="s">
        <v>52</v>
      </c>
    </row>
    <row r="1996" spans="1:10" x14ac:dyDescent="0.2">
      <c r="A1996" s="1" t="s">
        <v>2810</v>
      </c>
      <c r="B1996" s="3">
        <v>45709</v>
      </c>
      <c r="C1996" s="1" t="s">
        <v>347</v>
      </c>
      <c r="D1996" s="1" t="s">
        <v>100</v>
      </c>
      <c r="E1996" s="1">
        <v>7</v>
      </c>
      <c r="F1996" s="1">
        <v>1280.18</v>
      </c>
      <c r="G1996" s="1">
        <v>0</v>
      </c>
      <c r="H1996" s="1" t="s">
        <v>115</v>
      </c>
      <c r="I1996" s="1" t="s">
        <v>47</v>
      </c>
      <c r="J1996" s="1" t="s">
        <v>58</v>
      </c>
    </row>
    <row r="1997" spans="1:10" x14ac:dyDescent="0.2">
      <c r="A1997" s="1" t="s">
        <v>2811</v>
      </c>
      <c r="B1997" s="3">
        <v>45629</v>
      </c>
      <c r="C1997" s="1" t="s">
        <v>154</v>
      </c>
      <c r="D1997" s="1" t="s">
        <v>78</v>
      </c>
      <c r="E1997" s="1">
        <v>10</v>
      </c>
      <c r="F1997" s="1">
        <v>782.41</v>
      </c>
      <c r="G1997" s="1">
        <v>0.15</v>
      </c>
      <c r="H1997" s="1" t="s">
        <v>62</v>
      </c>
      <c r="I1997" s="1" t="s">
        <v>31</v>
      </c>
      <c r="J1997" s="1" t="s">
        <v>52</v>
      </c>
    </row>
    <row r="1998" spans="1:10" x14ac:dyDescent="0.2">
      <c r="A1998" s="1" t="s">
        <v>2812</v>
      </c>
      <c r="B1998" s="1" t="s">
        <v>894</v>
      </c>
      <c r="C1998" s="1" t="s">
        <v>574</v>
      </c>
      <c r="D1998" s="1" t="s">
        <v>118</v>
      </c>
      <c r="E1998" s="1">
        <v>5</v>
      </c>
      <c r="F1998" s="1">
        <v>347.15</v>
      </c>
      <c r="G1998" s="1">
        <v>0.2</v>
      </c>
      <c r="H1998" s="1" t="s">
        <v>27</v>
      </c>
      <c r="I1998" s="1" t="s">
        <v>31</v>
      </c>
      <c r="J1998" s="1" t="s">
        <v>43</v>
      </c>
    </row>
    <row r="1999" spans="1:10" x14ac:dyDescent="0.2">
      <c r="A1999" s="1" t="s">
        <v>2813</v>
      </c>
      <c r="B1999" s="1" t="s">
        <v>1218</v>
      </c>
      <c r="C1999" s="1" t="s">
        <v>184</v>
      </c>
      <c r="D1999" s="1" t="s">
        <v>181</v>
      </c>
      <c r="E1999" s="1">
        <v>3</v>
      </c>
      <c r="F1999" s="1">
        <v>117.32</v>
      </c>
      <c r="G1999" s="1">
        <v>0</v>
      </c>
      <c r="H1999" s="1" t="s">
        <v>13</v>
      </c>
      <c r="I1999" s="1" t="s">
        <v>47</v>
      </c>
      <c r="J1999" s="1" t="s">
        <v>58</v>
      </c>
    </row>
    <row r="2000" spans="1:10" x14ac:dyDescent="0.2">
      <c r="A2000" s="1" t="s">
        <v>2814</v>
      </c>
      <c r="B2000" s="3">
        <v>45583</v>
      </c>
      <c r="C2000" s="1" t="s">
        <v>1164</v>
      </c>
      <c r="D2000" s="1" t="s">
        <v>78</v>
      </c>
      <c r="E2000" s="1">
        <v>7</v>
      </c>
      <c r="F2000" s="1">
        <v>782.41</v>
      </c>
      <c r="G2000" s="1">
        <v>0</v>
      </c>
      <c r="H2000" s="1" t="s">
        <v>121</v>
      </c>
      <c r="I2000" s="1" t="s">
        <v>14</v>
      </c>
      <c r="J2000" s="1" t="s">
        <v>82</v>
      </c>
    </row>
    <row r="2001" spans="1:10" x14ac:dyDescent="0.2">
      <c r="A2001" s="1" t="s">
        <v>2815</v>
      </c>
      <c r="B2001" s="3">
        <v>45722</v>
      </c>
      <c r="C2001" s="1" t="s">
        <v>57</v>
      </c>
      <c r="D2001" s="1" t="s">
        <v>155</v>
      </c>
      <c r="E2001" s="1">
        <v>8</v>
      </c>
      <c r="F2001" s="1">
        <v>1165.56</v>
      </c>
      <c r="G2001" s="1">
        <v>0</v>
      </c>
      <c r="H2001" s="1" t="s">
        <v>121</v>
      </c>
      <c r="I2001" s="1" t="s">
        <v>47</v>
      </c>
      <c r="J2001" s="1" t="s">
        <v>75</v>
      </c>
    </row>
    <row r="2002" spans="1:10" x14ac:dyDescent="0.2">
      <c r="A2002" s="1" t="s">
        <v>2816</v>
      </c>
      <c r="B2002" s="3">
        <v>45408</v>
      </c>
      <c r="C2002" s="1" t="s">
        <v>210</v>
      </c>
      <c r="D2002" s="1" t="s">
        <v>81</v>
      </c>
      <c r="E2002" s="1">
        <v>8</v>
      </c>
      <c r="F2002" s="1">
        <v>849.05</v>
      </c>
      <c r="G2002" s="1">
        <v>0</v>
      </c>
      <c r="H2002" s="1" t="s">
        <v>36</v>
      </c>
      <c r="I2002" s="1" t="s">
        <v>31</v>
      </c>
      <c r="J2002" s="1" t="s">
        <v>32</v>
      </c>
    </row>
    <row r="2003" spans="1:10" x14ac:dyDescent="0.2">
      <c r="A2003" s="1" t="s">
        <v>2817</v>
      </c>
      <c r="B2003" s="3">
        <v>45701</v>
      </c>
      <c r="C2003" s="1" t="s">
        <v>2742</v>
      </c>
      <c r="D2003" s="1" t="s">
        <v>158</v>
      </c>
      <c r="E2003" s="1">
        <v>8</v>
      </c>
      <c r="F2003" s="1">
        <v>1490.92</v>
      </c>
      <c r="G2003" s="1">
        <v>0.2</v>
      </c>
      <c r="H2003" s="1" t="s">
        <v>62</v>
      </c>
      <c r="I2003" s="1" t="s">
        <v>14</v>
      </c>
      <c r="J2003" s="1" t="s">
        <v>82</v>
      </c>
    </row>
    <row r="2004" spans="1:10" x14ac:dyDescent="0.2">
      <c r="A2004" s="1" t="s">
        <v>2818</v>
      </c>
      <c r="B2004" s="1" t="s">
        <v>2819</v>
      </c>
      <c r="C2004" s="1" t="s">
        <v>306</v>
      </c>
      <c r="D2004" s="1" t="s">
        <v>365</v>
      </c>
      <c r="E2004" s="1"/>
      <c r="F2004" s="1">
        <v>1101.54</v>
      </c>
      <c r="G2004" s="1">
        <v>0</v>
      </c>
      <c r="H2004" s="1" t="s">
        <v>121</v>
      </c>
      <c r="I2004" s="1" t="s">
        <v>14</v>
      </c>
      <c r="J2004" s="1" t="s">
        <v>93</v>
      </c>
    </row>
    <row r="2005" spans="1:10" x14ac:dyDescent="0.2">
      <c r="A2005" s="1" t="s">
        <v>2820</v>
      </c>
      <c r="B2005" s="3">
        <v>45346</v>
      </c>
      <c r="C2005" s="1" t="s">
        <v>323</v>
      </c>
      <c r="D2005" s="1" t="s">
        <v>61</v>
      </c>
      <c r="E2005" s="1">
        <v>12</v>
      </c>
      <c r="F2005" s="1">
        <v>455.77</v>
      </c>
      <c r="G2005" s="1">
        <v>0.1</v>
      </c>
      <c r="H2005" s="1" t="s">
        <v>27</v>
      </c>
      <c r="I2005" s="1" t="s">
        <v>14</v>
      </c>
      <c r="J2005" s="1" t="s">
        <v>15</v>
      </c>
    </row>
    <row r="2006" spans="1:10" x14ac:dyDescent="0.2">
      <c r="A2006" s="1" t="s">
        <v>2821</v>
      </c>
      <c r="B2006" s="3">
        <v>45478</v>
      </c>
      <c r="C2006" s="1" t="s">
        <v>34</v>
      </c>
      <c r="D2006" s="1" t="s">
        <v>41</v>
      </c>
      <c r="E2006" s="1">
        <v>7</v>
      </c>
      <c r="F2006" s="1">
        <v>944.31</v>
      </c>
      <c r="G2006" s="1">
        <v>0</v>
      </c>
      <c r="H2006" s="1" t="s">
        <v>20</v>
      </c>
      <c r="I2006" s="1" t="s">
        <v>14</v>
      </c>
      <c r="J2006" s="1" t="s">
        <v>93</v>
      </c>
    </row>
    <row r="2007" spans="1:10" x14ac:dyDescent="0.2">
      <c r="A2007" s="1" t="s">
        <v>2822</v>
      </c>
      <c r="B2007" s="1" t="s">
        <v>2823</v>
      </c>
      <c r="C2007" s="1" t="s">
        <v>975</v>
      </c>
      <c r="D2007" s="1" t="s">
        <v>12</v>
      </c>
      <c r="E2007" s="1">
        <v>7</v>
      </c>
      <c r="F2007" s="1">
        <v>210.2</v>
      </c>
      <c r="G2007" s="1">
        <v>0.15</v>
      </c>
      <c r="H2007" s="1" t="s">
        <v>115</v>
      </c>
      <c r="I2007" s="1" t="s">
        <v>21</v>
      </c>
      <c r="J2007" s="1" t="s">
        <v>22</v>
      </c>
    </row>
    <row r="2008" spans="1:10" x14ac:dyDescent="0.2">
      <c r="A2008" s="1" t="s">
        <v>2824</v>
      </c>
      <c r="B2008" s="1" t="s">
        <v>293</v>
      </c>
      <c r="C2008" s="1" t="s">
        <v>165</v>
      </c>
      <c r="D2008" s="1" t="s">
        <v>213</v>
      </c>
      <c r="E2008" s="1">
        <v>6</v>
      </c>
      <c r="F2008" s="1">
        <v>1084.72</v>
      </c>
      <c r="G2008" s="1">
        <v>0</v>
      </c>
      <c r="H2008" s="1" t="s">
        <v>13</v>
      </c>
      <c r="I2008" s="1" t="s">
        <v>21</v>
      </c>
      <c r="J2008" s="1" t="s">
        <v>22</v>
      </c>
    </row>
    <row r="2009" spans="1:10" x14ac:dyDescent="0.2">
      <c r="A2009" s="1" t="s">
        <v>2825</v>
      </c>
      <c r="B2009" s="3">
        <v>45404</v>
      </c>
      <c r="C2009" s="1" t="s">
        <v>296</v>
      </c>
      <c r="D2009" s="1" t="s">
        <v>114</v>
      </c>
      <c r="E2009" s="1">
        <v>1</v>
      </c>
      <c r="F2009" s="1">
        <v>906.25</v>
      </c>
      <c r="G2009" s="1">
        <v>0.2</v>
      </c>
      <c r="H2009" s="1" t="s">
        <v>13</v>
      </c>
      <c r="I2009" s="1" t="s">
        <v>47</v>
      </c>
      <c r="J2009" s="1" t="s">
        <v>75</v>
      </c>
    </row>
    <row r="2010" spans="1:10" x14ac:dyDescent="0.2">
      <c r="A2010" s="1" t="s">
        <v>2826</v>
      </c>
      <c r="B2010" s="1" t="s">
        <v>1657</v>
      </c>
      <c r="C2010" s="1" t="s">
        <v>285</v>
      </c>
      <c r="D2010" s="1" t="s">
        <v>231</v>
      </c>
      <c r="E2010" s="1">
        <v>8</v>
      </c>
      <c r="F2010" s="1">
        <v>49.68</v>
      </c>
      <c r="G2010" s="1">
        <v>0.15</v>
      </c>
      <c r="H2010" s="1" t="s">
        <v>20</v>
      </c>
      <c r="I2010" s="1" t="s">
        <v>208</v>
      </c>
      <c r="J2010" s="1" t="s">
        <v>32</v>
      </c>
    </row>
    <row r="2011" spans="1:10" x14ac:dyDescent="0.2">
      <c r="A2011" s="1" t="s">
        <v>2827</v>
      </c>
      <c r="B2011" s="3">
        <v>45783</v>
      </c>
      <c r="C2011" s="1" t="s">
        <v>141</v>
      </c>
      <c r="D2011" s="1" t="s">
        <v>55</v>
      </c>
      <c r="E2011" s="1">
        <v>11</v>
      </c>
      <c r="F2011" s="1">
        <v>522.34</v>
      </c>
      <c r="G2011" s="1">
        <v>0.2</v>
      </c>
      <c r="H2011" s="1" t="s">
        <v>27</v>
      </c>
      <c r="I2011" s="1" t="s">
        <v>14</v>
      </c>
      <c r="J2011" s="1" t="s">
        <v>93</v>
      </c>
    </row>
    <row r="2012" spans="1:10" x14ac:dyDescent="0.2">
      <c r="A2012" s="1" t="s">
        <v>2828</v>
      </c>
      <c r="B2012" s="3">
        <v>45676</v>
      </c>
      <c r="C2012" s="1" t="s">
        <v>252</v>
      </c>
      <c r="D2012" s="1" t="s">
        <v>269</v>
      </c>
      <c r="E2012" s="1">
        <v>2</v>
      </c>
      <c r="F2012" s="1">
        <v>865.02</v>
      </c>
      <c r="G2012" s="1">
        <v>0</v>
      </c>
      <c r="H2012" s="1" t="s">
        <v>115</v>
      </c>
      <c r="I2012" s="1" t="s">
        <v>14</v>
      </c>
      <c r="J2012" s="1" t="s">
        <v>82</v>
      </c>
    </row>
    <row r="2013" spans="1:10" x14ac:dyDescent="0.2">
      <c r="A2013" s="1" t="s">
        <v>2829</v>
      </c>
      <c r="B2013" s="3">
        <v>45673</v>
      </c>
      <c r="C2013" s="1" t="s">
        <v>120</v>
      </c>
      <c r="D2013" s="1" t="s">
        <v>162</v>
      </c>
      <c r="E2013" s="1">
        <v>2</v>
      </c>
      <c r="F2013" s="1">
        <v>209.03</v>
      </c>
      <c r="G2013" s="1">
        <v>0.1</v>
      </c>
      <c r="H2013" s="1" t="s">
        <v>115</v>
      </c>
      <c r="I2013" s="1" t="s">
        <v>31</v>
      </c>
      <c r="J2013" s="1" t="s">
        <v>52</v>
      </c>
    </row>
    <row r="2014" spans="1:10" x14ac:dyDescent="0.2">
      <c r="A2014" s="1" t="s">
        <v>2830</v>
      </c>
      <c r="B2014" s="3">
        <v>45518</v>
      </c>
      <c r="C2014" s="1" t="s">
        <v>846</v>
      </c>
      <c r="D2014" s="1" t="s">
        <v>144</v>
      </c>
      <c r="E2014" s="1">
        <v>7</v>
      </c>
      <c r="F2014" s="1">
        <v>1029.82</v>
      </c>
      <c r="G2014" s="1">
        <v>0.05</v>
      </c>
      <c r="H2014" s="1" t="s">
        <v>121</v>
      </c>
      <c r="I2014" s="1" t="s">
        <v>14</v>
      </c>
      <c r="J2014" s="1" t="s">
        <v>93</v>
      </c>
    </row>
    <row r="2015" spans="1:10" x14ac:dyDescent="0.2">
      <c r="A2015" s="1" t="s">
        <v>2831</v>
      </c>
      <c r="B2015" s="3">
        <v>45823</v>
      </c>
      <c r="C2015" s="1" t="s">
        <v>428</v>
      </c>
      <c r="D2015" s="1" t="s">
        <v>158</v>
      </c>
      <c r="E2015" s="1">
        <v>11</v>
      </c>
      <c r="F2015" s="1">
        <v>1490.92</v>
      </c>
      <c r="G2015" s="1">
        <v>0</v>
      </c>
      <c r="H2015" s="1" t="s">
        <v>20</v>
      </c>
      <c r="I2015" s="1" t="s">
        <v>14</v>
      </c>
      <c r="J2015" s="1" t="s">
        <v>82</v>
      </c>
    </row>
    <row r="2016" spans="1:10" x14ac:dyDescent="0.2">
      <c r="A2016" s="1" t="s">
        <v>2832</v>
      </c>
      <c r="B2016" s="1" t="s">
        <v>2471</v>
      </c>
      <c r="C2016" s="1" t="s">
        <v>2833</v>
      </c>
      <c r="D2016" s="1" t="s">
        <v>26</v>
      </c>
      <c r="E2016" s="1">
        <v>10</v>
      </c>
      <c r="F2016" s="1">
        <v>725.92</v>
      </c>
      <c r="G2016" s="1">
        <v>0</v>
      </c>
      <c r="H2016" s="1" t="s">
        <v>36</v>
      </c>
      <c r="I2016" s="1" t="s">
        <v>14</v>
      </c>
      <c r="J2016" s="1" t="s">
        <v>15</v>
      </c>
    </row>
    <row r="2017" spans="1:10" x14ac:dyDescent="0.2">
      <c r="A2017" s="1" t="s">
        <v>2834</v>
      </c>
      <c r="B2017" s="1" t="s">
        <v>1255</v>
      </c>
      <c r="C2017" s="1" t="s">
        <v>194</v>
      </c>
      <c r="D2017" s="1" t="s">
        <v>61</v>
      </c>
      <c r="E2017" s="1">
        <v>5</v>
      </c>
      <c r="F2017" s="1">
        <v>455.77</v>
      </c>
      <c r="G2017" s="1">
        <v>0</v>
      </c>
      <c r="H2017" s="1" t="s">
        <v>20</v>
      </c>
      <c r="I2017" s="1" t="s">
        <v>14</v>
      </c>
      <c r="J2017" s="1" t="s">
        <v>93</v>
      </c>
    </row>
    <row r="2018" spans="1:10" x14ac:dyDescent="0.2">
      <c r="A2018" s="1" t="s">
        <v>2835</v>
      </c>
      <c r="B2018" s="1" t="s">
        <v>2278</v>
      </c>
      <c r="C2018" s="1" t="s">
        <v>40</v>
      </c>
      <c r="D2018" s="1" t="s">
        <v>100</v>
      </c>
      <c r="E2018" s="1">
        <v>1</v>
      </c>
      <c r="F2018" s="1">
        <v>1280.18</v>
      </c>
      <c r="G2018" s="1">
        <v>0</v>
      </c>
      <c r="H2018" s="1" t="s">
        <v>121</v>
      </c>
      <c r="I2018" s="1" t="s">
        <v>31</v>
      </c>
      <c r="J2018" s="1" t="s">
        <v>32</v>
      </c>
    </row>
    <row r="2019" spans="1:10" x14ac:dyDescent="0.2">
      <c r="A2019" s="1" t="s">
        <v>2836</v>
      </c>
      <c r="B2019" s="1" t="s">
        <v>2837</v>
      </c>
      <c r="C2019" s="1" t="s">
        <v>994</v>
      </c>
      <c r="D2019" s="1" t="s">
        <v>213</v>
      </c>
      <c r="E2019" s="1">
        <v>6</v>
      </c>
      <c r="F2019" s="1">
        <v>1084.72</v>
      </c>
      <c r="G2019" s="1">
        <v>0.1</v>
      </c>
      <c r="H2019" s="1" t="s">
        <v>27</v>
      </c>
      <c r="I2019" s="1" t="s">
        <v>14</v>
      </c>
      <c r="J2019" s="1" t="s">
        <v>82</v>
      </c>
    </row>
    <row r="2020" spans="1:10" x14ac:dyDescent="0.2">
      <c r="A2020" s="1" t="s">
        <v>2838</v>
      </c>
      <c r="B2020" s="3">
        <v>45625</v>
      </c>
      <c r="C2020" s="1" t="s">
        <v>283</v>
      </c>
      <c r="D2020" s="1" t="s">
        <v>81</v>
      </c>
      <c r="E2020" s="1">
        <v>10</v>
      </c>
      <c r="F2020" s="1">
        <v>849.05</v>
      </c>
      <c r="G2020" s="1">
        <v>0.05</v>
      </c>
      <c r="H2020" s="1" t="s">
        <v>13</v>
      </c>
      <c r="I2020" s="1" t="s">
        <v>483</v>
      </c>
      <c r="J2020" s="1" t="s">
        <v>97</v>
      </c>
    </row>
    <row r="2021" spans="1:10" x14ac:dyDescent="0.2">
      <c r="A2021" s="1" t="s">
        <v>2839</v>
      </c>
      <c r="B2021" s="3">
        <v>45564</v>
      </c>
      <c r="C2021" s="1" t="s">
        <v>1164</v>
      </c>
      <c r="D2021" s="1" t="s">
        <v>100</v>
      </c>
      <c r="E2021" s="1">
        <v>11</v>
      </c>
      <c r="F2021" s="1">
        <v>1280.18</v>
      </c>
      <c r="G2021" s="1">
        <v>0</v>
      </c>
      <c r="H2021" s="1" t="s">
        <v>27</v>
      </c>
      <c r="I2021" s="1" t="s">
        <v>14</v>
      </c>
      <c r="J2021" s="1" t="s">
        <v>93</v>
      </c>
    </row>
    <row r="2022" spans="1:10" x14ac:dyDescent="0.2">
      <c r="A2022" s="1" t="s">
        <v>2840</v>
      </c>
      <c r="B2022" s="3">
        <v>45802</v>
      </c>
      <c r="C2022" s="1" t="s">
        <v>306</v>
      </c>
      <c r="D2022" s="1" t="s">
        <v>417</v>
      </c>
      <c r="E2022" s="1">
        <v>3</v>
      </c>
      <c r="F2022" s="1">
        <v>1240.1099999999999</v>
      </c>
      <c r="G2022" s="1">
        <v>0.1</v>
      </c>
      <c r="H2022" s="1" t="s">
        <v>13</v>
      </c>
      <c r="I2022" s="1" t="s">
        <v>14</v>
      </c>
      <c r="J2022" s="1" t="s">
        <v>82</v>
      </c>
    </row>
    <row r="2023" spans="1:10" x14ac:dyDescent="0.2">
      <c r="A2023" s="1" t="s">
        <v>2841</v>
      </c>
      <c r="B2023" s="3">
        <v>45389</v>
      </c>
      <c r="C2023" s="1" t="s">
        <v>29</v>
      </c>
      <c r="D2023" s="1" t="s">
        <v>12</v>
      </c>
      <c r="E2023" s="1">
        <v>6</v>
      </c>
      <c r="F2023" s="1">
        <v>210.2</v>
      </c>
      <c r="G2023" s="1">
        <v>0.2</v>
      </c>
      <c r="H2023" s="1" t="s">
        <v>36</v>
      </c>
      <c r="I2023" s="1" t="s">
        <v>31</v>
      </c>
      <c r="J2023" s="1" t="s">
        <v>52</v>
      </c>
    </row>
    <row r="2024" spans="1:10" x14ac:dyDescent="0.2">
      <c r="A2024" s="1" t="s">
        <v>2842</v>
      </c>
      <c r="B2024" s="1" t="s">
        <v>877</v>
      </c>
      <c r="C2024" s="1" t="s">
        <v>120</v>
      </c>
      <c r="D2024" s="1" t="s">
        <v>181</v>
      </c>
      <c r="E2024" s="1">
        <v>6</v>
      </c>
      <c r="F2024" s="1">
        <v>117.32</v>
      </c>
      <c r="G2024" s="1">
        <v>0.1</v>
      </c>
      <c r="H2024" s="1" t="s">
        <v>121</v>
      </c>
      <c r="I2024" s="1" t="s">
        <v>31</v>
      </c>
      <c r="J2024" s="1" t="s">
        <v>43</v>
      </c>
    </row>
    <row r="2025" spans="1:10" x14ac:dyDescent="0.2">
      <c r="A2025" s="1" t="s">
        <v>2843</v>
      </c>
      <c r="B2025" s="3">
        <v>45782</v>
      </c>
      <c r="C2025" s="1" t="s">
        <v>404</v>
      </c>
      <c r="D2025" s="1" t="s">
        <v>413</v>
      </c>
      <c r="E2025" s="1">
        <v>4</v>
      </c>
      <c r="F2025" s="1">
        <v>689.97</v>
      </c>
      <c r="G2025" s="1">
        <v>0.15</v>
      </c>
      <c r="H2025" s="1" t="s">
        <v>115</v>
      </c>
      <c r="I2025" s="1" t="s">
        <v>483</v>
      </c>
      <c r="J2025" s="1" t="s">
        <v>170</v>
      </c>
    </row>
    <row r="2026" spans="1:10" x14ac:dyDescent="0.2">
      <c r="A2026" s="1" t="s">
        <v>2844</v>
      </c>
      <c r="B2026" s="1" t="s">
        <v>2845</v>
      </c>
      <c r="C2026" s="1" t="s">
        <v>355</v>
      </c>
      <c r="D2026" s="1" t="s">
        <v>124</v>
      </c>
      <c r="E2026" s="1">
        <v>12</v>
      </c>
      <c r="F2026" s="1">
        <v>774.08</v>
      </c>
      <c r="G2026" s="1">
        <v>0.15</v>
      </c>
      <c r="H2026" s="1" t="s">
        <v>13</v>
      </c>
      <c r="I2026" s="1" t="s">
        <v>14</v>
      </c>
      <c r="J2026" s="1" t="s">
        <v>15</v>
      </c>
    </row>
    <row r="2027" spans="1:10" x14ac:dyDescent="0.2">
      <c r="A2027" s="1" t="s">
        <v>2846</v>
      </c>
      <c r="B2027" s="3">
        <v>45571</v>
      </c>
      <c r="C2027" s="1" t="s">
        <v>567</v>
      </c>
      <c r="D2027" s="1" t="s">
        <v>73</v>
      </c>
      <c r="E2027" s="1">
        <v>4</v>
      </c>
      <c r="F2027" s="1">
        <v>954.16</v>
      </c>
      <c r="G2027" s="1">
        <v>0.2</v>
      </c>
      <c r="H2027" s="1" t="s">
        <v>62</v>
      </c>
      <c r="I2027" s="1" t="s">
        <v>14</v>
      </c>
      <c r="J2027" s="1" t="s">
        <v>93</v>
      </c>
    </row>
    <row r="2028" spans="1:10" x14ac:dyDescent="0.2">
      <c r="A2028" s="1" t="s">
        <v>2847</v>
      </c>
      <c r="B2028" s="3">
        <v>45631</v>
      </c>
      <c r="C2028" s="1" t="s">
        <v>268</v>
      </c>
      <c r="D2028" s="1" t="s">
        <v>365</v>
      </c>
      <c r="E2028" s="1">
        <v>5</v>
      </c>
      <c r="F2028" s="1">
        <v>1101.54</v>
      </c>
      <c r="G2028" s="1">
        <v>0.1</v>
      </c>
      <c r="H2028" s="1" t="s">
        <v>27</v>
      </c>
      <c r="I2028" s="1" t="s">
        <v>21</v>
      </c>
      <c r="J2028" s="1" t="s">
        <v>97</v>
      </c>
    </row>
    <row r="2029" spans="1:10" x14ac:dyDescent="0.2">
      <c r="A2029" s="1" t="s">
        <v>2848</v>
      </c>
      <c r="B2029" s="1" t="s">
        <v>2849</v>
      </c>
      <c r="C2029" s="1" t="s">
        <v>434</v>
      </c>
      <c r="D2029" s="1" t="s">
        <v>155</v>
      </c>
      <c r="E2029" s="1">
        <v>11</v>
      </c>
      <c r="F2029" s="1">
        <v>1165.56</v>
      </c>
      <c r="G2029" s="1">
        <v>0</v>
      </c>
      <c r="H2029" s="1" t="s">
        <v>13</v>
      </c>
      <c r="I2029" s="1" t="s">
        <v>31</v>
      </c>
      <c r="J2029" s="1" t="s">
        <v>32</v>
      </c>
    </row>
    <row r="2030" spans="1:10" x14ac:dyDescent="0.2">
      <c r="A2030" s="1" t="s">
        <v>2850</v>
      </c>
      <c r="B2030" s="1" t="s">
        <v>2851</v>
      </c>
      <c r="C2030" s="1" t="s">
        <v>392</v>
      </c>
      <c r="D2030" s="1" t="s">
        <v>81</v>
      </c>
      <c r="E2030" s="1">
        <v>4</v>
      </c>
      <c r="F2030" s="1">
        <v>849.05</v>
      </c>
      <c r="G2030" s="1">
        <v>0.05</v>
      </c>
      <c r="H2030" s="1" t="s">
        <v>27</v>
      </c>
      <c r="I2030" s="1" t="s">
        <v>47</v>
      </c>
      <c r="J2030" s="1" t="s">
        <v>58</v>
      </c>
    </row>
    <row r="2031" spans="1:10" x14ac:dyDescent="0.2">
      <c r="A2031" s="1" t="s">
        <v>2852</v>
      </c>
      <c r="B2031" s="1" t="s">
        <v>1215</v>
      </c>
      <c r="C2031" s="1" t="s">
        <v>351</v>
      </c>
      <c r="D2031" s="1" t="s">
        <v>158</v>
      </c>
      <c r="E2031" s="1">
        <v>5</v>
      </c>
      <c r="F2031" s="1">
        <v>1490.92</v>
      </c>
      <c r="G2031" s="1">
        <v>0</v>
      </c>
      <c r="H2031" s="1" t="s">
        <v>20</v>
      </c>
      <c r="I2031" s="1" t="s">
        <v>14</v>
      </c>
      <c r="J2031" s="1" t="s">
        <v>15</v>
      </c>
    </row>
    <row r="2032" spans="1:10" x14ac:dyDescent="0.2">
      <c r="A2032" s="1" t="s">
        <v>2853</v>
      </c>
      <c r="B2032" s="1" t="s">
        <v>237</v>
      </c>
      <c r="C2032" s="1" t="s">
        <v>323</v>
      </c>
      <c r="D2032" s="1" t="s">
        <v>199</v>
      </c>
      <c r="E2032" s="1">
        <v>10</v>
      </c>
      <c r="F2032" s="1">
        <v>528.79999999999995</v>
      </c>
      <c r="G2032" s="1">
        <v>0.1</v>
      </c>
      <c r="H2032" s="1" t="s">
        <v>121</v>
      </c>
      <c r="I2032" s="1" t="s">
        <v>37</v>
      </c>
      <c r="J2032" s="1" t="s">
        <v>93</v>
      </c>
    </row>
    <row r="2033" spans="1:10" x14ac:dyDescent="0.2">
      <c r="A2033" s="1" t="s">
        <v>2854</v>
      </c>
      <c r="B2033" s="3">
        <v>45708</v>
      </c>
      <c r="C2033" s="1" t="s">
        <v>230</v>
      </c>
      <c r="D2033" s="1" t="s">
        <v>413</v>
      </c>
      <c r="E2033" s="1">
        <v>5</v>
      </c>
      <c r="F2033" s="1">
        <v>689.97</v>
      </c>
      <c r="G2033" s="1">
        <v>0</v>
      </c>
      <c r="H2033" s="1" t="s">
        <v>62</v>
      </c>
      <c r="I2033" s="1" t="s">
        <v>47</v>
      </c>
      <c r="J2033" s="1" t="s">
        <v>48</v>
      </c>
    </row>
    <row r="2034" spans="1:10" x14ac:dyDescent="0.2">
      <c r="A2034" s="1" t="s">
        <v>2855</v>
      </c>
      <c r="B2034" s="3">
        <v>45632</v>
      </c>
      <c r="C2034" s="1" t="s">
        <v>57</v>
      </c>
      <c r="D2034" s="1" t="s">
        <v>55</v>
      </c>
      <c r="E2034" s="1">
        <v>1</v>
      </c>
      <c r="F2034" s="1">
        <v>522.34</v>
      </c>
      <c r="G2034" s="1">
        <v>0</v>
      </c>
      <c r="H2034" s="1" t="s">
        <v>13</v>
      </c>
      <c r="I2034" s="1" t="s">
        <v>47</v>
      </c>
      <c r="J2034" s="1" t="s">
        <v>75</v>
      </c>
    </row>
    <row r="2035" spans="1:10" x14ac:dyDescent="0.2">
      <c r="A2035" s="1" t="s">
        <v>2856</v>
      </c>
      <c r="B2035" s="3">
        <v>45482</v>
      </c>
      <c r="C2035" s="1" t="s">
        <v>34</v>
      </c>
      <c r="D2035" s="1" t="s">
        <v>216</v>
      </c>
      <c r="E2035" s="1">
        <v>7</v>
      </c>
      <c r="F2035" s="1">
        <v>1169.26</v>
      </c>
      <c r="G2035" s="1">
        <v>0</v>
      </c>
      <c r="H2035" s="1" t="s">
        <v>121</v>
      </c>
      <c r="I2035" s="1" t="s">
        <v>300</v>
      </c>
      <c r="J2035" s="1" t="s">
        <v>15</v>
      </c>
    </row>
    <row r="2036" spans="1:10" x14ac:dyDescent="0.2">
      <c r="A2036" s="1" t="s">
        <v>2857</v>
      </c>
      <c r="B2036" s="1" t="s">
        <v>566</v>
      </c>
      <c r="C2036" s="1" t="s">
        <v>29</v>
      </c>
      <c r="D2036" s="1" t="s">
        <v>78</v>
      </c>
      <c r="E2036" s="1">
        <v>11</v>
      </c>
      <c r="F2036" s="1">
        <v>782.41</v>
      </c>
      <c r="G2036" s="1">
        <v>0.2</v>
      </c>
      <c r="H2036" s="1" t="s">
        <v>115</v>
      </c>
      <c r="I2036" s="1" t="s">
        <v>31</v>
      </c>
      <c r="J2036" s="1" t="s">
        <v>43</v>
      </c>
    </row>
    <row r="2037" spans="1:10" x14ac:dyDescent="0.2">
      <c r="A2037" s="1" t="s">
        <v>2858</v>
      </c>
      <c r="B2037" s="3">
        <v>45604</v>
      </c>
      <c r="C2037" s="1" t="s">
        <v>84</v>
      </c>
      <c r="D2037" s="1" t="s">
        <v>92</v>
      </c>
      <c r="E2037" s="1">
        <v>10</v>
      </c>
      <c r="F2037" s="1">
        <v>769.69</v>
      </c>
      <c r="G2037" s="1">
        <v>0</v>
      </c>
      <c r="H2037" s="1" t="s">
        <v>121</v>
      </c>
      <c r="I2037" s="1" t="s">
        <v>31</v>
      </c>
      <c r="J2037" s="1" t="s">
        <v>32</v>
      </c>
    </row>
    <row r="2038" spans="1:10" x14ac:dyDescent="0.2">
      <c r="A2038" s="1" t="s">
        <v>2859</v>
      </c>
      <c r="B2038" s="3">
        <v>45774</v>
      </c>
      <c r="C2038" s="1" t="s">
        <v>440</v>
      </c>
      <c r="D2038" s="1" t="s">
        <v>124</v>
      </c>
      <c r="E2038" s="1">
        <v>10</v>
      </c>
      <c r="F2038" s="1">
        <v>774.08</v>
      </c>
      <c r="G2038" s="1">
        <v>0.05</v>
      </c>
      <c r="H2038" s="1" t="s">
        <v>115</v>
      </c>
      <c r="I2038" s="1" t="s">
        <v>47</v>
      </c>
      <c r="J2038" s="1" t="s">
        <v>58</v>
      </c>
    </row>
    <row r="2039" spans="1:10" x14ac:dyDescent="0.2">
      <c r="A2039" s="1" t="s">
        <v>2860</v>
      </c>
      <c r="B2039" s="3">
        <v>45710</v>
      </c>
      <c r="C2039" s="1" t="s">
        <v>783</v>
      </c>
      <c r="D2039" s="1" t="s">
        <v>35</v>
      </c>
      <c r="E2039" s="1">
        <v>1</v>
      </c>
      <c r="F2039" s="1">
        <v>709.62</v>
      </c>
      <c r="G2039" s="1">
        <v>0.05</v>
      </c>
      <c r="H2039" s="1" t="s">
        <v>121</v>
      </c>
      <c r="I2039" s="1" t="s">
        <v>21</v>
      </c>
      <c r="J2039" s="1" t="s">
        <v>170</v>
      </c>
    </row>
    <row r="2040" spans="1:10" x14ac:dyDescent="0.2">
      <c r="A2040" s="1" t="s">
        <v>2861</v>
      </c>
      <c r="B2040" s="1" t="s">
        <v>2862</v>
      </c>
      <c r="C2040" s="1" t="s">
        <v>347</v>
      </c>
      <c r="D2040" s="1" t="s">
        <v>269</v>
      </c>
      <c r="E2040" s="1">
        <v>6</v>
      </c>
      <c r="F2040" s="1">
        <v>865.02</v>
      </c>
      <c r="G2040" s="1">
        <v>0</v>
      </c>
      <c r="H2040" s="1" t="s">
        <v>13</v>
      </c>
      <c r="I2040" s="1" t="s">
        <v>47</v>
      </c>
      <c r="J2040" s="1" t="s">
        <v>75</v>
      </c>
    </row>
    <row r="2041" spans="1:10" x14ac:dyDescent="0.2">
      <c r="A2041" s="1" t="s">
        <v>2863</v>
      </c>
      <c r="B2041" s="3">
        <v>45795</v>
      </c>
      <c r="C2041" s="1" t="s">
        <v>68</v>
      </c>
      <c r="D2041" s="1" t="s">
        <v>329</v>
      </c>
      <c r="E2041" s="1">
        <v>12</v>
      </c>
      <c r="F2041" s="1">
        <v>1334.92</v>
      </c>
      <c r="G2041" s="1">
        <v>0.15</v>
      </c>
      <c r="H2041" s="1" t="s">
        <v>27</v>
      </c>
      <c r="I2041" s="1" t="s">
        <v>47</v>
      </c>
      <c r="J2041" s="1" t="s">
        <v>58</v>
      </c>
    </row>
    <row r="2042" spans="1:10" x14ac:dyDescent="0.2">
      <c r="A2042" s="1" t="s">
        <v>2864</v>
      </c>
      <c r="B2042" s="1" t="s">
        <v>2865</v>
      </c>
      <c r="C2042" s="1" t="s">
        <v>126</v>
      </c>
      <c r="D2042" s="1" t="s">
        <v>108</v>
      </c>
      <c r="E2042" s="1">
        <v>3</v>
      </c>
      <c r="F2042" s="1">
        <v>1348.08</v>
      </c>
      <c r="G2042" s="1">
        <v>0.2</v>
      </c>
      <c r="H2042" s="1" t="s">
        <v>62</v>
      </c>
      <c r="I2042" s="1" t="s">
        <v>31</v>
      </c>
      <c r="J2042" s="1" t="s">
        <v>52</v>
      </c>
    </row>
    <row r="2043" spans="1:10" x14ac:dyDescent="0.2">
      <c r="A2043" s="1" t="s">
        <v>2866</v>
      </c>
      <c r="B2043" s="3">
        <v>45353</v>
      </c>
      <c r="C2043" s="1" t="s">
        <v>570</v>
      </c>
      <c r="D2043" s="1" t="s">
        <v>61</v>
      </c>
      <c r="E2043" s="1">
        <v>8</v>
      </c>
      <c r="F2043" s="1">
        <v>455.77</v>
      </c>
      <c r="G2043" s="1">
        <v>0.05</v>
      </c>
      <c r="H2043" s="1" t="s">
        <v>121</v>
      </c>
      <c r="I2043" s="1" t="s">
        <v>21</v>
      </c>
      <c r="J2043" s="1" t="s">
        <v>170</v>
      </c>
    </row>
    <row r="2044" spans="1:10" x14ac:dyDescent="0.2">
      <c r="A2044" s="1" t="s">
        <v>2867</v>
      </c>
      <c r="B2044" s="1" t="s">
        <v>233</v>
      </c>
      <c r="C2044" s="1" t="s">
        <v>448</v>
      </c>
      <c r="D2044" s="1" t="s">
        <v>55</v>
      </c>
      <c r="E2044" s="1">
        <v>6</v>
      </c>
      <c r="F2044" s="1">
        <v>522.34</v>
      </c>
      <c r="G2044" s="1">
        <v>0</v>
      </c>
      <c r="H2044" s="1" t="s">
        <v>13</v>
      </c>
      <c r="I2044" s="1" t="s">
        <v>47</v>
      </c>
      <c r="J2044" s="1" t="s">
        <v>48</v>
      </c>
    </row>
    <row r="2045" spans="1:10" x14ac:dyDescent="0.2">
      <c r="A2045" s="1" t="s">
        <v>2868</v>
      </c>
      <c r="B2045" s="3">
        <v>45312</v>
      </c>
      <c r="C2045" s="1" t="s">
        <v>412</v>
      </c>
      <c r="D2045" s="1" t="s">
        <v>85</v>
      </c>
      <c r="E2045" s="1">
        <v>1</v>
      </c>
      <c r="F2045" s="1">
        <v>979.52</v>
      </c>
      <c r="G2045" s="1">
        <v>0.15</v>
      </c>
      <c r="H2045" s="1" t="s">
        <v>62</v>
      </c>
      <c r="I2045" s="1" t="s">
        <v>31</v>
      </c>
      <c r="J2045" s="1" t="s">
        <v>32</v>
      </c>
    </row>
    <row r="2046" spans="1:10" x14ac:dyDescent="0.2">
      <c r="A2046" s="1" t="s">
        <v>2869</v>
      </c>
      <c r="B2046" s="1" t="s">
        <v>1979</v>
      </c>
      <c r="C2046" s="1" t="s">
        <v>187</v>
      </c>
      <c r="D2046" s="1" t="s">
        <v>118</v>
      </c>
      <c r="E2046" s="1">
        <v>4</v>
      </c>
      <c r="F2046" s="1">
        <v>347.15</v>
      </c>
      <c r="G2046" s="1">
        <v>0.15</v>
      </c>
      <c r="H2046" s="1" t="s">
        <v>121</v>
      </c>
      <c r="I2046" s="1" t="s">
        <v>14</v>
      </c>
      <c r="J2046" s="1" t="s">
        <v>82</v>
      </c>
    </row>
    <row r="2047" spans="1:10" x14ac:dyDescent="0.2">
      <c r="A2047" s="1" t="s">
        <v>2870</v>
      </c>
      <c r="B2047" s="1" t="s">
        <v>1696</v>
      </c>
      <c r="C2047" s="1" t="s">
        <v>328</v>
      </c>
      <c r="D2047" s="1" t="s">
        <v>55</v>
      </c>
      <c r="E2047" s="1">
        <v>10</v>
      </c>
      <c r="F2047" s="1">
        <v>522.34</v>
      </c>
      <c r="G2047" s="1">
        <v>0</v>
      </c>
      <c r="H2047" s="1" t="s">
        <v>62</v>
      </c>
      <c r="I2047" s="1" t="s">
        <v>31</v>
      </c>
      <c r="J2047" s="1" t="s">
        <v>32</v>
      </c>
    </row>
    <row r="2048" spans="1:10" x14ac:dyDescent="0.2">
      <c r="A2048" s="1" t="s">
        <v>2871</v>
      </c>
      <c r="B2048" s="3">
        <v>45507</v>
      </c>
      <c r="C2048" s="1" t="s">
        <v>60</v>
      </c>
      <c r="D2048" s="1" t="s">
        <v>231</v>
      </c>
      <c r="E2048" s="1">
        <v>12</v>
      </c>
      <c r="F2048" s="1">
        <v>49.68</v>
      </c>
      <c r="G2048" s="1">
        <v>0</v>
      </c>
      <c r="H2048" s="1" t="s">
        <v>121</v>
      </c>
      <c r="I2048" s="1" t="s">
        <v>42</v>
      </c>
      <c r="J2048" s="1" t="s">
        <v>32</v>
      </c>
    </row>
    <row r="2049" spans="1:10" x14ac:dyDescent="0.2">
      <c r="A2049" s="1" t="s">
        <v>2872</v>
      </c>
      <c r="B2049" s="1" t="s">
        <v>668</v>
      </c>
      <c r="C2049" s="1" t="s">
        <v>589</v>
      </c>
      <c r="D2049" s="1" t="s">
        <v>199</v>
      </c>
      <c r="E2049" s="1">
        <v>7</v>
      </c>
      <c r="F2049" s="1">
        <v>528.79999999999995</v>
      </c>
      <c r="G2049" s="1">
        <v>0.05</v>
      </c>
      <c r="H2049" s="1" t="s">
        <v>36</v>
      </c>
      <c r="I2049" s="1" t="s">
        <v>21</v>
      </c>
      <c r="J2049" s="1" t="s">
        <v>22</v>
      </c>
    </row>
    <row r="2050" spans="1:10" x14ac:dyDescent="0.2">
      <c r="A2050" s="1" t="s">
        <v>2873</v>
      </c>
      <c r="B2050" s="1" t="s">
        <v>967</v>
      </c>
      <c r="C2050" s="1" t="s">
        <v>68</v>
      </c>
      <c r="D2050" s="1" t="s">
        <v>136</v>
      </c>
      <c r="E2050" s="1">
        <v>5</v>
      </c>
      <c r="F2050" s="1">
        <v>1700.53</v>
      </c>
      <c r="G2050" s="1">
        <v>0.05</v>
      </c>
      <c r="H2050" s="1" t="s">
        <v>36</v>
      </c>
      <c r="I2050" s="1" t="s">
        <v>47</v>
      </c>
      <c r="J2050" s="1" t="s">
        <v>58</v>
      </c>
    </row>
    <row r="2051" spans="1:10" x14ac:dyDescent="0.2">
      <c r="A2051" s="1" t="s">
        <v>2874</v>
      </c>
      <c r="B2051" s="3">
        <v>45834</v>
      </c>
      <c r="C2051" s="1" t="s">
        <v>147</v>
      </c>
      <c r="D2051" s="1" t="s">
        <v>30</v>
      </c>
      <c r="E2051" s="1">
        <v>11</v>
      </c>
      <c r="F2051" s="1">
        <v>798.12</v>
      </c>
      <c r="G2051" s="1">
        <v>0.1</v>
      </c>
      <c r="H2051" s="1" t="s">
        <v>62</v>
      </c>
      <c r="I2051" s="1" t="s">
        <v>31</v>
      </c>
      <c r="J2051" s="1" t="s">
        <v>43</v>
      </c>
    </row>
    <row r="2052" spans="1:10" x14ac:dyDescent="0.2">
      <c r="A2052" s="1" t="s">
        <v>2875</v>
      </c>
      <c r="B2052" s="1" t="s">
        <v>2536</v>
      </c>
      <c r="C2052" s="1" t="s">
        <v>11</v>
      </c>
      <c r="D2052" s="1" t="s">
        <v>162</v>
      </c>
      <c r="E2052" s="1">
        <v>2</v>
      </c>
      <c r="F2052" s="1">
        <v>209.03</v>
      </c>
      <c r="G2052" s="1">
        <v>0</v>
      </c>
      <c r="H2052" s="1" t="s">
        <v>115</v>
      </c>
      <c r="I2052" s="1" t="s">
        <v>14</v>
      </c>
      <c r="J2052" s="1" t="s">
        <v>93</v>
      </c>
    </row>
    <row r="2053" spans="1:10" x14ac:dyDescent="0.2">
      <c r="A2053" s="1" t="s">
        <v>2876</v>
      </c>
      <c r="B2053" s="3">
        <v>45298</v>
      </c>
      <c r="C2053" s="1" t="s">
        <v>490</v>
      </c>
      <c r="D2053" s="1" t="s">
        <v>231</v>
      </c>
      <c r="E2053" s="1">
        <v>3</v>
      </c>
      <c r="F2053" s="1">
        <v>49.68</v>
      </c>
      <c r="G2053" s="1">
        <v>0.2</v>
      </c>
      <c r="H2053" s="1" t="s">
        <v>36</v>
      </c>
      <c r="I2053" s="1" t="s">
        <v>47</v>
      </c>
      <c r="J2053" s="1" t="s">
        <v>58</v>
      </c>
    </row>
    <row r="2054" spans="1:10" x14ac:dyDescent="0.2">
      <c r="A2054" s="1" t="s">
        <v>2877</v>
      </c>
      <c r="B2054" s="1" t="s">
        <v>2878</v>
      </c>
      <c r="C2054" s="1" t="s">
        <v>1164</v>
      </c>
      <c r="D2054" s="1" t="s">
        <v>26</v>
      </c>
      <c r="E2054" s="1">
        <v>5</v>
      </c>
      <c r="F2054" s="1">
        <v>725.92</v>
      </c>
      <c r="G2054" s="1">
        <v>0.2</v>
      </c>
      <c r="H2054" s="1" t="s">
        <v>62</v>
      </c>
      <c r="I2054" s="1" t="s">
        <v>14</v>
      </c>
      <c r="J2054" s="1" t="s">
        <v>15</v>
      </c>
    </row>
    <row r="2055" spans="1:10" x14ac:dyDescent="0.2">
      <c r="A2055" s="1" t="s">
        <v>2879</v>
      </c>
      <c r="B2055" s="3">
        <v>45464</v>
      </c>
      <c r="C2055" s="1" t="s">
        <v>57</v>
      </c>
      <c r="D2055" s="1" t="s">
        <v>231</v>
      </c>
      <c r="E2055" s="1">
        <v>4</v>
      </c>
      <c r="F2055" s="1">
        <v>49.68</v>
      </c>
      <c r="G2055" s="1">
        <v>0</v>
      </c>
      <c r="H2055" s="1" t="s">
        <v>115</v>
      </c>
      <c r="I2055" s="1" t="s">
        <v>47</v>
      </c>
      <c r="J2055" s="1" t="s">
        <v>75</v>
      </c>
    </row>
    <row r="2056" spans="1:10" x14ac:dyDescent="0.2">
      <c r="A2056" s="1" t="s">
        <v>2880</v>
      </c>
      <c r="B2056" s="1" t="s">
        <v>2881</v>
      </c>
      <c r="C2056" s="1" t="s">
        <v>2882</v>
      </c>
      <c r="D2056" s="1" t="s">
        <v>61</v>
      </c>
      <c r="E2056" s="1">
        <v>11</v>
      </c>
      <c r="F2056" s="1">
        <v>455.77</v>
      </c>
      <c r="G2056" s="1">
        <v>0.2</v>
      </c>
      <c r="H2056" s="1" t="s">
        <v>62</v>
      </c>
      <c r="I2056" s="1" t="s">
        <v>47</v>
      </c>
      <c r="J2056" s="1" t="s">
        <v>58</v>
      </c>
    </row>
    <row r="2057" spans="1:10" x14ac:dyDescent="0.2">
      <c r="A2057" s="1" t="s">
        <v>2883</v>
      </c>
      <c r="B2057" s="3">
        <v>45820</v>
      </c>
      <c r="C2057" s="1" t="s">
        <v>493</v>
      </c>
      <c r="D2057" s="1" t="s">
        <v>216</v>
      </c>
      <c r="E2057" s="1">
        <v>10</v>
      </c>
      <c r="F2057" s="1">
        <v>1169.26</v>
      </c>
      <c r="G2057" s="1">
        <v>0</v>
      </c>
      <c r="H2057" s="1" t="s">
        <v>115</v>
      </c>
      <c r="I2057" s="1" t="s">
        <v>47</v>
      </c>
      <c r="J2057" s="1" t="s">
        <v>75</v>
      </c>
    </row>
    <row r="2058" spans="1:10" x14ac:dyDescent="0.2">
      <c r="A2058" s="1" t="s">
        <v>2884</v>
      </c>
      <c r="B2058" s="3">
        <v>45816</v>
      </c>
      <c r="C2058" s="1" t="s">
        <v>126</v>
      </c>
      <c r="D2058" s="1" t="s">
        <v>174</v>
      </c>
      <c r="E2058" s="1">
        <v>9</v>
      </c>
      <c r="F2058" s="1">
        <v>143.57</v>
      </c>
      <c r="G2058" s="1">
        <v>0.15</v>
      </c>
      <c r="H2058" s="1" t="s">
        <v>20</v>
      </c>
      <c r="I2058" s="1" t="s">
        <v>31</v>
      </c>
      <c r="J2058" s="1" t="s">
        <v>52</v>
      </c>
    </row>
    <row r="2059" spans="1:10" x14ac:dyDescent="0.2">
      <c r="A2059" s="1" t="s">
        <v>2885</v>
      </c>
      <c r="B2059" s="3">
        <v>45598</v>
      </c>
      <c r="C2059" s="1" t="s">
        <v>510</v>
      </c>
      <c r="D2059" s="1" t="s">
        <v>30</v>
      </c>
      <c r="E2059" s="1">
        <v>4</v>
      </c>
      <c r="F2059" s="1">
        <v>798.12</v>
      </c>
      <c r="G2059" s="1">
        <v>0.15</v>
      </c>
      <c r="H2059" s="1" t="s">
        <v>20</v>
      </c>
      <c r="I2059" s="1" t="s">
        <v>47</v>
      </c>
      <c r="J2059" s="1" t="s">
        <v>58</v>
      </c>
    </row>
    <row r="2060" spans="1:10" x14ac:dyDescent="0.2">
      <c r="A2060" s="1" t="s">
        <v>2886</v>
      </c>
      <c r="B2060" s="3">
        <v>45748</v>
      </c>
      <c r="C2060" s="1" t="s">
        <v>326</v>
      </c>
      <c r="D2060" s="1" t="s">
        <v>78</v>
      </c>
      <c r="E2060" s="1">
        <v>9</v>
      </c>
      <c r="F2060" s="1">
        <v>782.41</v>
      </c>
      <c r="G2060" s="1">
        <v>0</v>
      </c>
      <c r="H2060" s="1" t="s">
        <v>36</v>
      </c>
      <c r="I2060" s="1" t="s">
        <v>21</v>
      </c>
      <c r="J2060" s="1" t="s">
        <v>22</v>
      </c>
    </row>
    <row r="2061" spans="1:10" x14ac:dyDescent="0.2">
      <c r="A2061" s="1" t="s">
        <v>2887</v>
      </c>
      <c r="B2061" s="3">
        <v>45296</v>
      </c>
      <c r="C2061" s="1" t="s">
        <v>283</v>
      </c>
      <c r="D2061" s="1" t="s">
        <v>51</v>
      </c>
      <c r="E2061" s="1">
        <v>1</v>
      </c>
      <c r="F2061" s="1">
        <v>1019.72</v>
      </c>
      <c r="G2061" s="1">
        <v>0.05</v>
      </c>
      <c r="H2061" s="1" t="s">
        <v>62</v>
      </c>
      <c r="I2061" s="1" t="s">
        <v>21</v>
      </c>
      <c r="J2061" s="1" t="s">
        <v>22</v>
      </c>
    </row>
    <row r="2062" spans="1:10" x14ac:dyDescent="0.2">
      <c r="A2062" s="1" t="s">
        <v>2888</v>
      </c>
      <c r="B2062" s="3">
        <v>45529</v>
      </c>
      <c r="C2062" s="1" t="s">
        <v>478</v>
      </c>
      <c r="D2062" s="1" t="s">
        <v>100</v>
      </c>
      <c r="E2062" s="1">
        <v>1</v>
      </c>
      <c r="F2062" s="1">
        <v>1280.18</v>
      </c>
      <c r="G2062" s="1">
        <v>0.15</v>
      </c>
      <c r="H2062" s="1" t="s">
        <v>62</v>
      </c>
      <c r="I2062" s="1" t="s">
        <v>31</v>
      </c>
      <c r="J2062" s="1" t="s">
        <v>32</v>
      </c>
    </row>
    <row r="2063" spans="1:10" x14ac:dyDescent="0.2">
      <c r="A2063" s="1" t="s">
        <v>2889</v>
      </c>
      <c r="B2063" s="1" t="s">
        <v>1826</v>
      </c>
      <c r="C2063" s="1" t="s">
        <v>323</v>
      </c>
      <c r="D2063" s="1" t="s">
        <v>12</v>
      </c>
      <c r="E2063" s="1">
        <v>10</v>
      </c>
      <c r="F2063" s="1">
        <v>210.2</v>
      </c>
      <c r="G2063" s="1">
        <v>0.1</v>
      </c>
      <c r="H2063" s="1" t="s">
        <v>36</v>
      </c>
      <c r="I2063" s="1" t="s">
        <v>14</v>
      </c>
      <c r="J2063" s="1" t="s">
        <v>15</v>
      </c>
    </row>
    <row r="2064" spans="1:10" x14ac:dyDescent="0.2">
      <c r="A2064" s="1" t="s">
        <v>2890</v>
      </c>
      <c r="B2064" s="3">
        <v>45353</v>
      </c>
      <c r="C2064" s="1" t="s">
        <v>147</v>
      </c>
      <c r="D2064" s="1" t="s">
        <v>61</v>
      </c>
      <c r="E2064" s="1">
        <v>9</v>
      </c>
      <c r="F2064" s="1">
        <v>455.77</v>
      </c>
      <c r="G2064" s="1">
        <v>0</v>
      </c>
      <c r="H2064" s="1" t="s">
        <v>20</v>
      </c>
      <c r="I2064" s="1" t="s">
        <v>31</v>
      </c>
      <c r="J2064" s="1" t="s">
        <v>43</v>
      </c>
    </row>
    <row r="2065" spans="1:10" x14ac:dyDescent="0.2">
      <c r="A2065" s="1" t="s">
        <v>2891</v>
      </c>
      <c r="B2065" s="3">
        <v>45478</v>
      </c>
      <c r="C2065" s="1" t="s">
        <v>404</v>
      </c>
      <c r="D2065" s="1" t="s">
        <v>166</v>
      </c>
      <c r="E2065" s="1">
        <v>5</v>
      </c>
      <c r="F2065" s="1">
        <v>532.41999999999996</v>
      </c>
      <c r="G2065" s="1">
        <v>0.15</v>
      </c>
      <c r="H2065" s="1" t="s">
        <v>20</v>
      </c>
      <c r="I2065" s="1" t="s">
        <v>21</v>
      </c>
      <c r="J2065" s="1" t="s">
        <v>22</v>
      </c>
    </row>
    <row r="2066" spans="1:10" x14ac:dyDescent="0.2">
      <c r="A2066" s="1" t="s">
        <v>2892</v>
      </c>
      <c r="B2066" s="3">
        <v>45665</v>
      </c>
      <c r="C2066" s="1" t="s">
        <v>54</v>
      </c>
      <c r="D2066" s="1" t="s">
        <v>55</v>
      </c>
      <c r="E2066" s="1">
        <v>11</v>
      </c>
      <c r="F2066" s="1">
        <v>522.34</v>
      </c>
      <c r="G2066" s="1">
        <v>0.15</v>
      </c>
      <c r="H2066" s="1" t="s">
        <v>20</v>
      </c>
      <c r="I2066" s="1" t="s">
        <v>21</v>
      </c>
      <c r="J2066" s="1" t="s">
        <v>22</v>
      </c>
    </row>
    <row r="2067" spans="1:10" x14ac:dyDescent="0.2">
      <c r="A2067" s="1" t="s">
        <v>2893</v>
      </c>
      <c r="B2067" s="3">
        <v>45339</v>
      </c>
      <c r="C2067" s="1" t="s">
        <v>296</v>
      </c>
      <c r="D2067" s="1" t="s">
        <v>195</v>
      </c>
      <c r="E2067" s="1">
        <v>1</v>
      </c>
      <c r="F2067" s="1">
        <v>661.25</v>
      </c>
      <c r="G2067" s="1">
        <v>0</v>
      </c>
      <c r="H2067" s="1" t="s">
        <v>27</v>
      </c>
      <c r="I2067" s="1" t="s">
        <v>47</v>
      </c>
      <c r="J2067" s="1" t="s">
        <v>58</v>
      </c>
    </row>
    <row r="2068" spans="1:10" x14ac:dyDescent="0.2">
      <c r="A2068" s="1" t="s">
        <v>2894</v>
      </c>
      <c r="B2068" s="3">
        <v>45655</v>
      </c>
      <c r="C2068" s="1" t="s">
        <v>371</v>
      </c>
      <c r="D2068" s="1" t="s">
        <v>192</v>
      </c>
      <c r="E2068" s="1">
        <v>3</v>
      </c>
      <c r="F2068" s="1">
        <v>1069.8599999999999</v>
      </c>
      <c r="G2068" s="1">
        <v>0</v>
      </c>
      <c r="H2068" s="1" t="s">
        <v>62</v>
      </c>
      <c r="I2068" s="1" t="s">
        <v>31</v>
      </c>
      <c r="J2068" s="1" t="s">
        <v>43</v>
      </c>
    </row>
    <row r="2069" spans="1:10" x14ac:dyDescent="0.2">
      <c r="A2069" s="1" t="s">
        <v>2895</v>
      </c>
      <c r="B2069" s="1" t="s">
        <v>2478</v>
      </c>
      <c r="C2069" s="1" t="s">
        <v>194</v>
      </c>
      <c r="D2069" s="1" t="s">
        <v>108</v>
      </c>
      <c r="E2069" s="1">
        <v>11</v>
      </c>
      <c r="F2069" s="1">
        <v>1348.08</v>
      </c>
      <c r="G2069" s="1">
        <v>0.1</v>
      </c>
      <c r="H2069" s="1" t="s">
        <v>121</v>
      </c>
      <c r="I2069" s="1" t="s">
        <v>300</v>
      </c>
      <c r="J2069" s="1" t="s">
        <v>93</v>
      </c>
    </row>
    <row r="2070" spans="1:10" x14ac:dyDescent="0.2">
      <c r="A2070" s="1" t="s">
        <v>2896</v>
      </c>
      <c r="B2070" s="3">
        <v>45719</v>
      </c>
      <c r="C2070" s="1" t="s">
        <v>570</v>
      </c>
      <c r="D2070" s="1" t="s">
        <v>216</v>
      </c>
      <c r="E2070" s="1">
        <v>12</v>
      </c>
      <c r="F2070" s="1">
        <v>1169.26</v>
      </c>
      <c r="G2070" s="1">
        <v>0.05</v>
      </c>
      <c r="H2070" s="1" t="s">
        <v>20</v>
      </c>
      <c r="I2070" s="1" t="s">
        <v>21</v>
      </c>
      <c r="J2070" s="1" t="s">
        <v>22</v>
      </c>
    </row>
    <row r="2071" spans="1:10" x14ac:dyDescent="0.2">
      <c r="A2071" s="1" t="s">
        <v>2897</v>
      </c>
      <c r="B2071" s="1" t="s">
        <v>201</v>
      </c>
      <c r="C2071" s="1" t="s">
        <v>187</v>
      </c>
      <c r="D2071" s="1" t="s">
        <v>61</v>
      </c>
      <c r="E2071" s="1">
        <v>6</v>
      </c>
      <c r="F2071" s="1">
        <v>455.77</v>
      </c>
      <c r="G2071" s="1">
        <v>0</v>
      </c>
      <c r="H2071" s="1" t="s">
        <v>20</v>
      </c>
      <c r="I2071" s="1" t="s">
        <v>14</v>
      </c>
      <c r="J2071" s="1" t="s">
        <v>93</v>
      </c>
    </row>
    <row r="2072" spans="1:10" x14ac:dyDescent="0.2">
      <c r="A2072" s="1" t="s">
        <v>2898</v>
      </c>
      <c r="B2072" s="3">
        <v>45460</v>
      </c>
      <c r="C2072" s="1" t="s">
        <v>713</v>
      </c>
      <c r="D2072" s="1" t="s">
        <v>537</v>
      </c>
      <c r="E2072" s="1">
        <v>7</v>
      </c>
      <c r="F2072" s="1">
        <v>940.73</v>
      </c>
      <c r="G2072" s="1">
        <v>0</v>
      </c>
      <c r="H2072" s="1" t="s">
        <v>115</v>
      </c>
      <c r="I2072" s="1" t="s">
        <v>42</v>
      </c>
      <c r="J2072" s="1" t="s">
        <v>52</v>
      </c>
    </row>
    <row r="2073" spans="1:10" x14ac:dyDescent="0.2">
      <c r="A2073" s="1" t="s">
        <v>2899</v>
      </c>
      <c r="B2073" s="1" t="s">
        <v>2900</v>
      </c>
      <c r="C2073" s="1" t="s">
        <v>404</v>
      </c>
      <c r="D2073" s="1" t="s">
        <v>78</v>
      </c>
      <c r="E2073" s="1">
        <v>10</v>
      </c>
      <c r="F2073" s="1">
        <v>782.41</v>
      </c>
      <c r="G2073" s="1">
        <v>0.15</v>
      </c>
      <c r="H2073" s="1" t="s">
        <v>121</v>
      </c>
      <c r="I2073" s="1" t="s">
        <v>21</v>
      </c>
      <c r="J2073" s="1" t="s">
        <v>170</v>
      </c>
    </row>
    <row r="2074" spans="1:10" x14ac:dyDescent="0.2">
      <c r="A2074" s="1" t="s">
        <v>830</v>
      </c>
      <c r="B2074" s="1" t="s">
        <v>831</v>
      </c>
      <c r="C2074" s="1" t="s">
        <v>261</v>
      </c>
      <c r="D2074" s="1" t="s">
        <v>192</v>
      </c>
      <c r="E2074" s="1">
        <v>6</v>
      </c>
      <c r="F2074" s="1">
        <v>1069.8599999999999</v>
      </c>
      <c r="G2074" s="1">
        <v>0</v>
      </c>
      <c r="H2074" s="1" t="s">
        <v>13</v>
      </c>
      <c r="I2074" s="1" t="s">
        <v>31</v>
      </c>
      <c r="J2074" s="1" t="s">
        <v>32</v>
      </c>
    </row>
    <row r="2075" spans="1:10" x14ac:dyDescent="0.2">
      <c r="A2075" s="1" t="s">
        <v>2901</v>
      </c>
      <c r="B2075" s="3">
        <v>45685</v>
      </c>
      <c r="C2075" s="1" t="s">
        <v>451</v>
      </c>
      <c r="D2075" s="1" t="s">
        <v>142</v>
      </c>
      <c r="E2075" s="1">
        <v>5</v>
      </c>
      <c r="F2075" s="1">
        <v>1118.93</v>
      </c>
      <c r="G2075" s="1">
        <v>0.15</v>
      </c>
      <c r="H2075" s="1" t="s">
        <v>13</v>
      </c>
      <c r="I2075" s="1" t="s">
        <v>31</v>
      </c>
      <c r="J2075" s="1" t="s">
        <v>43</v>
      </c>
    </row>
    <row r="2076" spans="1:10" x14ac:dyDescent="0.2">
      <c r="A2076" s="1" t="s">
        <v>2902</v>
      </c>
      <c r="B2076" s="3">
        <v>45394</v>
      </c>
      <c r="C2076" s="1" t="s">
        <v>2903</v>
      </c>
      <c r="D2076" s="1" t="s">
        <v>166</v>
      </c>
      <c r="E2076" s="1">
        <v>9</v>
      </c>
      <c r="F2076" s="1">
        <v>532.41999999999996</v>
      </c>
      <c r="G2076" s="1">
        <v>0.1</v>
      </c>
      <c r="H2076" s="1" t="s">
        <v>36</v>
      </c>
      <c r="I2076" s="1" t="s">
        <v>47</v>
      </c>
      <c r="J2076" s="1" t="s">
        <v>58</v>
      </c>
    </row>
    <row r="2077" spans="1:10" x14ac:dyDescent="0.2">
      <c r="A2077" s="1" t="s">
        <v>2904</v>
      </c>
      <c r="B2077" s="1" t="s">
        <v>867</v>
      </c>
      <c r="C2077" s="1" t="s">
        <v>394</v>
      </c>
      <c r="D2077" s="1" t="s">
        <v>78</v>
      </c>
      <c r="E2077" s="1">
        <v>2</v>
      </c>
      <c r="F2077" s="1">
        <v>782.41</v>
      </c>
      <c r="G2077" s="1">
        <v>0.05</v>
      </c>
      <c r="H2077" s="1" t="s">
        <v>20</v>
      </c>
      <c r="I2077" s="1" t="s">
        <v>21</v>
      </c>
      <c r="J2077" s="1" t="s">
        <v>22</v>
      </c>
    </row>
    <row r="2078" spans="1:10" x14ac:dyDescent="0.2">
      <c r="A2078" s="1" t="s">
        <v>2905</v>
      </c>
      <c r="B2078" s="3">
        <v>45707</v>
      </c>
      <c r="C2078" s="1" t="s">
        <v>313</v>
      </c>
      <c r="D2078" s="1" t="s">
        <v>139</v>
      </c>
      <c r="E2078" s="1">
        <v>4</v>
      </c>
      <c r="F2078" s="1">
        <v>193.99</v>
      </c>
      <c r="G2078" s="1">
        <v>0.2</v>
      </c>
      <c r="H2078" s="1" t="s">
        <v>115</v>
      </c>
      <c r="I2078" s="1" t="s">
        <v>21</v>
      </c>
      <c r="J2078" s="1" t="s">
        <v>22</v>
      </c>
    </row>
    <row r="2079" spans="1:10" x14ac:dyDescent="0.2">
      <c r="A2079" s="1" t="s">
        <v>2906</v>
      </c>
      <c r="B2079" s="1" t="s">
        <v>2907</v>
      </c>
      <c r="C2079" s="1" t="s">
        <v>310</v>
      </c>
      <c r="D2079" s="1" t="s">
        <v>537</v>
      </c>
      <c r="E2079" s="1">
        <v>2</v>
      </c>
      <c r="F2079" s="1">
        <v>940.73</v>
      </c>
      <c r="G2079" s="1">
        <v>0</v>
      </c>
      <c r="H2079" s="1" t="s">
        <v>62</v>
      </c>
      <c r="I2079" s="1" t="s">
        <v>14</v>
      </c>
      <c r="J2079" s="1" t="s">
        <v>15</v>
      </c>
    </row>
    <row r="2080" spans="1:10" x14ac:dyDescent="0.2">
      <c r="A2080" s="1" t="s">
        <v>2908</v>
      </c>
      <c r="B2080" s="3">
        <v>45776</v>
      </c>
      <c r="C2080" s="1" t="s">
        <v>490</v>
      </c>
      <c r="D2080" s="1" t="s">
        <v>329</v>
      </c>
      <c r="E2080" s="1">
        <v>1</v>
      </c>
      <c r="F2080" s="1">
        <v>1334.92</v>
      </c>
      <c r="G2080" s="1">
        <v>0.05</v>
      </c>
      <c r="H2080" s="1" t="s">
        <v>20</v>
      </c>
      <c r="I2080" s="1" t="s">
        <v>47</v>
      </c>
      <c r="J2080" s="1" t="s">
        <v>75</v>
      </c>
    </row>
    <row r="2081" spans="1:10" x14ac:dyDescent="0.2">
      <c r="A2081" s="1" t="s">
        <v>2909</v>
      </c>
      <c r="B2081" s="1" t="s">
        <v>2463</v>
      </c>
      <c r="C2081" s="1" t="s">
        <v>478</v>
      </c>
      <c r="D2081" s="1" t="s">
        <v>114</v>
      </c>
      <c r="E2081" s="1">
        <v>1</v>
      </c>
      <c r="F2081" s="1">
        <v>906.25</v>
      </c>
      <c r="G2081" s="1">
        <v>0</v>
      </c>
      <c r="H2081" s="1" t="s">
        <v>62</v>
      </c>
      <c r="I2081" s="1" t="s">
        <v>31</v>
      </c>
      <c r="J2081" s="1" t="s">
        <v>43</v>
      </c>
    </row>
    <row r="2082" spans="1:10" x14ac:dyDescent="0.2">
      <c r="A2082" s="1" t="s">
        <v>2910</v>
      </c>
      <c r="B2082" s="3">
        <v>45732</v>
      </c>
      <c r="C2082" s="1" t="s">
        <v>198</v>
      </c>
      <c r="D2082" s="1" t="s">
        <v>41</v>
      </c>
      <c r="E2082" s="1">
        <v>6</v>
      </c>
      <c r="F2082" s="1">
        <v>944.31</v>
      </c>
      <c r="G2082" s="1">
        <v>0</v>
      </c>
      <c r="H2082" s="1" t="s">
        <v>62</v>
      </c>
      <c r="I2082" s="1" t="s">
        <v>47</v>
      </c>
      <c r="J2082" s="1" t="s">
        <v>48</v>
      </c>
    </row>
    <row r="2083" spans="1:10" x14ac:dyDescent="0.2">
      <c r="A2083" s="1" t="s">
        <v>2911</v>
      </c>
      <c r="B2083" s="1" t="s">
        <v>2912</v>
      </c>
      <c r="C2083" s="1" t="s">
        <v>198</v>
      </c>
      <c r="D2083" s="1" t="s">
        <v>151</v>
      </c>
      <c r="E2083" s="1">
        <v>8</v>
      </c>
      <c r="F2083" s="1">
        <v>838.72</v>
      </c>
      <c r="G2083" s="1">
        <v>0.15</v>
      </c>
      <c r="H2083" s="1" t="s">
        <v>115</v>
      </c>
      <c r="I2083" s="1" t="s">
        <v>47</v>
      </c>
      <c r="J2083" s="1" t="s">
        <v>48</v>
      </c>
    </row>
    <row r="2084" spans="1:10" x14ac:dyDescent="0.2">
      <c r="A2084" s="1" t="s">
        <v>2913</v>
      </c>
      <c r="B2084" s="3">
        <v>45736</v>
      </c>
      <c r="C2084" s="1" t="s">
        <v>347</v>
      </c>
      <c r="D2084" s="1" t="s">
        <v>127</v>
      </c>
      <c r="E2084" s="1">
        <v>11</v>
      </c>
      <c r="F2084" s="1">
        <v>418.2</v>
      </c>
      <c r="G2084" s="1">
        <v>0</v>
      </c>
      <c r="H2084" s="1" t="s">
        <v>115</v>
      </c>
      <c r="I2084" s="1" t="s">
        <v>47</v>
      </c>
      <c r="J2084" s="1" t="s">
        <v>48</v>
      </c>
    </row>
    <row r="2085" spans="1:10" x14ac:dyDescent="0.2">
      <c r="A2085" s="1" t="s">
        <v>2914</v>
      </c>
      <c r="B2085" s="3">
        <v>45785</v>
      </c>
      <c r="C2085" s="1" t="s">
        <v>154</v>
      </c>
      <c r="D2085" s="1" t="s">
        <v>144</v>
      </c>
      <c r="E2085" s="1">
        <v>11</v>
      </c>
      <c r="F2085" s="1">
        <v>1029.82</v>
      </c>
      <c r="G2085" s="1">
        <v>0.1</v>
      </c>
      <c r="H2085" s="1" t="s">
        <v>20</v>
      </c>
      <c r="I2085" s="1" t="s">
        <v>31</v>
      </c>
      <c r="J2085" s="1" t="s">
        <v>32</v>
      </c>
    </row>
    <row r="2086" spans="1:10" x14ac:dyDescent="0.2">
      <c r="A2086" s="1" t="s">
        <v>2915</v>
      </c>
      <c r="B2086" s="3">
        <v>45549</v>
      </c>
      <c r="C2086" s="1" t="s">
        <v>288</v>
      </c>
      <c r="D2086" s="1" t="s">
        <v>35</v>
      </c>
      <c r="E2086" s="1">
        <v>4</v>
      </c>
      <c r="F2086" s="1">
        <v>709.62</v>
      </c>
      <c r="G2086" s="1">
        <v>0.2</v>
      </c>
      <c r="H2086" s="1" t="s">
        <v>121</v>
      </c>
      <c r="I2086" s="1" t="s">
        <v>21</v>
      </c>
      <c r="J2086" s="1" t="s">
        <v>170</v>
      </c>
    </row>
    <row r="2087" spans="1:10" x14ac:dyDescent="0.2">
      <c r="A2087" s="1" t="s">
        <v>2916</v>
      </c>
      <c r="B2087" s="3">
        <v>45396</v>
      </c>
      <c r="C2087" s="1" t="s">
        <v>336</v>
      </c>
      <c r="D2087" s="1" t="s">
        <v>178</v>
      </c>
      <c r="E2087" s="1">
        <v>12</v>
      </c>
      <c r="F2087" s="1">
        <v>253.46</v>
      </c>
      <c r="G2087" s="1">
        <v>0</v>
      </c>
      <c r="H2087" s="1" t="s">
        <v>115</v>
      </c>
      <c r="I2087" s="1" t="s">
        <v>21</v>
      </c>
      <c r="J2087" s="1" t="s">
        <v>97</v>
      </c>
    </row>
    <row r="2088" spans="1:10" x14ac:dyDescent="0.2">
      <c r="A2088" s="1" t="s">
        <v>2917</v>
      </c>
      <c r="B2088" s="1" t="s">
        <v>2918</v>
      </c>
      <c r="C2088" s="1" t="s">
        <v>194</v>
      </c>
      <c r="D2088" s="1" t="s">
        <v>35</v>
      </c>
      <c r="E2088" s="1">
        <v>10</v>
      </c>
      <c r="F2088" s="1">
        <v>709.62</v>
      </c>
      <c r="G2088" s="1">
        <v>0.2</v>
      </c>
      <c r="H2088" s="1" t="s">
        <v>20</v>
      </c>
      <c r="I2088" s="1" t="s">
        <v>14</v>
      </c>
      <c r="J2088" s="1" t="s">
        <v>93</v>
      </c>
    </row>
    <row r="2089" spans="1:10" x14ac:dyDescent="0.2">
      <c r="A2089" s="1" t="s">
        <v>2919</v>
      </c>
      <c r="B2089" s="3">
        <v>45511</v>
      </c>
      <c r="C2089" s="1" t="s">
        <v>77</v>
      </c>
      <c r="D2089" s="1" t="s">
        <v>73</v>
      </c>
      <c r="E2089" s="1">
        <v>9</v>
      </c>
      <c r="F2089" s="1">
        <v>954.16</v>
      </c>
      <c r="G2089" s="1">
        <v>0</v>
      </c>
      <c r="H2089" s="1" t="s">
        <v>13</v>
      </c>
      <c r="I2089" s="1" t="s">
        <v>47</v>
      </c>
      <c r="J2089" s="1" t="s">
        <v>75</v>
      </c>
    </row>
    <row r="2090" spans="1:10" x14ac:dyDescent="0.2">
      <c r="A2090" s="1" t="s">
        <v>2920</v>
      </c>
      <c r="B2090" s="1" t="s">
        <v>1276</v>
      </c>
      <c r="C2090" s="1" t="s">
        <v>25</v>
      </c>
      <c r="D2090" s="1" t="s">
        <v>216</v>
      </c>
      <c r="E2090" s="1">
        <v>9</v>
      </c>
      <c r="F2090" s="1">
        <v>1169.26</v>
      </c>
      <c r="G2090" s="1">
        <v>0.1</v>
      </c>
      <c r="H2090" s="1" t="s">
        <v>36</v>
      </c>
      <c r="I2090" s="1" t="s">
        <v>14</v>
      </c>
      <c r="J2090" s="1" t="s">
        <v>93</v>
      </c>
    </row>
    <row r="2091" spans="1:10" x14ac:dyDescent="0.2">
      <c r="A2091" s="1" t="s">
        <v>2921</v>
      </c>
      <c r="B2091" s="3">
        <v>45407</v>
      </c>
      <c r="C2091" s="1" t="s">
        <v>204</v>
      </c>
      <c r="D2091" s="1" t="s">
        <v>136</v>
      </c>
      <c r="E2091" s="1">
        <v>5</v>
      </c>
      <c r="F2091" s="1">
        <v>1700.53</v>
      </c>
      <c r="G2091" s="1">
        <v>0</v>
      </c>
      <c r="H2091" s="1" t="s">
        <v>27</v>
      </c>
      <c r="I2091" s="1" t="s">
        <v>14</v>
      </c>
      <c r="J2091" s="1" t="s">
        <v>15</v>
      </c>
    </row>
    <row r="2092" spans="1:10" x14ac:dyDescent="0.2">
      <c r="A2092" s="1" t="s">
        <v>2922</v>
      </c>
      <c r="B2092" s="3">
        <v>45620</v>
      </c>
      <c r="C2092" s="1" t="s">
        <v>510</v>
      </c>
      <c r="D2092" s="1" t="s">
        <v>195</v>
      </c>
      <c r="E2092" s="1">
        <v>9</v>
      </c>
      <c r="F2092" s="1">
        <v>661.25</v>
      </c>
      <c r="G2092" s="1">
        <v>0</v>
      </c>
      <c r="H2092" s="1" t="s">
        <v>20</v>
      </c>
      <c r="I2092" s="1" t="s">
        <v>47</v>
      </c>
      <c r="J2092" s="1" t="s">
        <v>48</v>
      </c>
    </row>
    <row r="2093" spans="1:10" x14ac:dyDescent="0.2">
      <c r="A2093" s="1" t="s">
        <v>2923</v>
      </c>
      <c r="B2093" s="3">
        <v>45736</v>
      </c>
      <c r="C2093" s="1" t="s">
        <v>463</v>
      </c>
      <c r="D2093" s="1" t="s">
        <v>114</v>
      </c>
      <c r="E2093" s="1">
        <v>6</v>
      </c>
      <c r="F2093" s="1">
        <v>906.25</v>
      </c>
      <c r="G2093" s="1">
        <v>0</v>
      </c>
      <c r="H2093" s="1" t="s">
        <v>121</v>
      </c>
      <c r="I2093" s="1" t="s">
        <v>21</v>
      </c>
      <c r="J2093" s="1" t="s">
        <v>97</v>
      </c>
    </row>
    <row r="2094" spans="1:10" x14ac:dyDescent="0.2">
      <c r="A2094" s="1" t="s">
        <v>2924</v>
      </c>
      <c r="B2094" s="3">
        <v>45544</v>
      </c>
      <c r="C2094" s="1" t="s">
        <v>95</v>
      </c>
      <c r="D2094" s="1" t="s">
        <v>19</v>
      </c>
      <c r="E2094" s="1">
        <v>2</v>
      </c>
      <c r="F2094" s="1">
        <v>921.01</v>
      </c>
      <c r="G2094" s="1">
        <v>0</v>
      </c>
      <c r="H2094" s="1" t="s">
        <v>121</v>
      </c>
      <c r="I2094" s="1" t="s">
        <v>21</v>
      </c>
      <c r="J2094" s="1" t="s">
        <v>22</v>
      </c>
    </row>
    <row r="2095" spans="1:10" x14ac:dyDescent="0.2">
      <c r="A2095" s="1" t="s">
        <v>2925</v>
      </c>
      <c r="B2095" s="3">
        <v>45461</v>
      </c>
      <c r="C2095" s="1" t="s">
        <v>230</v>
      </c>
      <c r="D2095" s="1" t="s">
        <v>192</v>
      </c>
      <c r="E2095" s="1">
        <v>6</v>
      </c>
      <c r="F2095" s="1">
        <v>1069.8599999999999</v>
      </c>
      <c r="G2095" s="1">
        <v>0.2</v>
      </c>
      <c r="H2095" s="1" t="s">
        <v>36</v>
      </c>
      <c r="I2095" s="1" t="s">
        <v>47</v>
      </c>
      <c r="J2095" s="1" t="s">
        <v>58</v>
      </c>
    </row>
    <row r="2096" spans="1:10" x14ac:dyDescent="0.2">
      <c r="A2096" s="1" t="s">
        <v>2926</v>
      </c>
      <c r="B2096" s="3">
        <v>45508</v>
      </c>
      <c r="C2096" s="1" t="s">
        <v>519</v>
      </c>
      <c r="D2096" s="1" t="s">
        <v>413</v>
      </c>
      <c r="E2096" s="1">
        <v>11</v>
      </c>
      <c r="F2096" s="1">
        <v>689.97</v>
      </c>
      <c r="G2096" s="1">
        <v>0.1</v>
      </c>
      <c r="H2096" s="1" t="s">
        <v>20</v>
      </c>
      <c r="I2096" s="1" t="s">
        <v>14</v>
      </c>
      <c r="J2096" s="1" t="s">
        <v>93</v>
      </c>
    </row>
    <row r="2097" spans="1:10" x14ac:dyDescent="0.2">
      <c r="A2097" s="1" t="s">
        <v>2927</v>
      </c>
      <c r="B2097" s="1" t="s">
        <v>2928</v>
      </c>
      <c r="C2097" s="1" t="s">
        <v>353</v>
      </c>
      <c r="D2097" s="1" t="s">
        <v>144</v>
      </c>
      <c r="E2097" s="1"/>
      <c r="F2097" s="1">
        <v>1029.82</v>
      </c>
      <c r="G2097" s="1">
        <v>0.15</v>
      </c>
      <c r="H2097" s="1" t="s">
        <v>13</v>
      </c>
      <c r="I2097" s="1" t="s">
        <v>483</v>
      </c>
      <c r="J2097" s="1" t="s">
        <v>22</v>
      </c>
    </row>
    <row r="2098" spans="1:10" x14ac:dyDescent="0.2">
      <c r="A2098" s="1" t="s">
        <v>2929</v>
      </c>
      <c r="B2098" s="1" t="s">
        <v>2930</v>
      </c>
      <c r="C2098" s="1" t="s">
        <v>259</v>
      </c>
      <c r="D2098" s="1" t="s">
        <v>108</v>
      </c>
      <c r="E2098" s="1">
        <v>2</v>
      </c>
      <c r="F2098" s="1">
        <v>1348.08</v>
      </c>
      <c r="G2098" s="1">
        <v>0</v>
      </c>
      <c r="H2098" s="1" t="s">
        <v>36</v>
      </c>
      <c r="I2098" s="1" t="s">
        <v>47</v>
      </c>
      <c r="J2098" s="1" t="s">
        <v>48</v>
      </c>
    </row>
    <row r="2099" spans="1:10" x14ac:dyDescent="0.2">
      <c r="A2099" s="1" t="s">
        <v>2931</v>
      </c>
      <c r="B2099" s="1" t="s">
        <v>2932</v>
      </c>
      <c r="C2099" s="1" t="s">
        <v>126</v>
      </c>
      <c r="D2099" s="1" t="s">
        <v>181</v>
      </c>
      <c r="E2099" s="1">
        <v>8</v>
      </c>
      <c r="F2099" s="1">
        <v>117.32</v>
      </c>
      <c r="G2099" s="1">
        <v>0</v>
      </c>
      <c r="H2099" s="1" t="s">
        <v>115</v>
      </c>
      <c r="I2099" s="1" t="s">
        <v>31</v>
      </c>
      <c r="J2099" s="1" t="s">
        <v>43</v>
      </c>
    </row>
    <row r="2100" spans="1:10" x14ac:dyDescent="0.2">
      <c r="A2100" s="1" t="s">
        <v>2933</v>
      </c>
      <c r="B2100" s="1" t="s">
        <v>2934</v>
      </c>
      <c r="C2100" s="1" t="s">
        <v>220</v>
      </c>
      <c r="D2100" s="1" t="s">
        <v>55</v>
      </c>
      <c r="E2100" s="1">
        <v>5</v>
      </c>
      <c r="F2100" s="1">
        <v>522.34</v>
      </c>
      <c r="G2100" s="1">
        <v>0.15</v>
      </c>
      <c r="H2100" s="1" t="s">
        <v>36</v>
      </c>
      <c r="I2100" s="1" t="s">
        <v>14</v>
      </c>
      <c r="J2100" s="1" t="s">
        <v>15</v>
      </c>
    </row>
    <row r="2101" spans="1:10" x14ac:dyDescent="0.2">
      <c r="A2101" s="1" t="s">
        <v>2935</v>
      </c>
      <c r="B2101" s="3">
        <v>45458</v>
      </c>
      <c r="C2101" s="1" t="s">
        <v>288</v>
      </c>
      <c r="D2101" s="1" t="s">
        <v>269</v>
      </c>
      <c r="E2101" s="1">
        <v>10</v>
      </c>
      <c r="F2101" s="1">
        <v>865.02</v>
      </c>
      <c r="G2101" s="1">
        <v>0</v>
      </c>
      <c r="H2101" s="1" t="s">
        <v>115</v>
      </c>
      <c r="I2101" s="1" t="s">
        <v>21</v>
      </c>
      <c r="J2101" s="1" t="s">
        <v>22</v>
      </c>
    </row>
    <row r="2102" spans="1:10" x14ac:dyDescent="0.2">
      <c r="A2102" s="1" t="s">
        <v>2936</v>
      </c>
      <c r="B2102" s="1" t="s">
        <v>615</v>
      </c>
      <c r="C2102" s="1" t="s">
        <v>34</v>
      </c>
      <c r="D2102" s="1" t="s">
        <v>174</v>
      </c>
      <c r="E2102" s="1">
        <v>4</v>
      </c>
      <c r="F2102" s="1">
        <v>143.57</v>
      </c>
      <c r="G2102" s="1">
        <v>0</v>
      </c>
      <c r="H2102" s="1" t="s">
        <v>36</v>
      </c>
      <c r="I2102" s="1" t="s">
        <v>14</v>
      </c>
      <c r="J2102" s="1" t="s">
        <v>82</v>
      </c>
    </row>
    <row r="2103" spans="1:10" x14ac:dyDescent="0.2">
      <c r="A2103" s="1" t="s">
        <v>2937</v>
      </c>
      <c r="B2103" s="3">
        <v>45310</v>
      </c>
      <c r="C2103" s="1" t="s">
        <v>259</v>
      </c>
      <c r="D2103" s="1" t="s">
        <v>41</v>
      </c>
      <c r="E2103" s="1">
        <v>10</v>
      </c>
      <c r="F2103" s="1">
        <v>944.31</v>
      </c>
      <c r="G2103" s="1">
        <v>0</v>
      </c>
      <c r="H2103" s="1" t="s">
        <v>13</v>
      </c>
      <c r="I2103" s="1" t="s">
        <v>47</v>
      </c>
      <c r="J2103" s="1" t="s">
        <v>58</v>
      </c>
    </row>
    <row r="2104" spans="1:10" x14ac:dyDescent="0.2">
      <c r="A2104" s="1" t="s">
        <v>2938</v>
      </c>
      <c r="B2104" s="3">
        <v>45306</v>
      </c>
      <c r="C2104" s="1" t="s">
        <v>557</v>
      </c>
      <c r="D2104" s="1" t="s">
        <v>166</v>
      </c>
      <c r="E2104" s="1">
        <v>11</v>
      </c>
      <c r="F2104" s="1">
        <v>532.41999999999996</v>
      </c>
      <c r="G2104" s="1">
        <v>0.05</v>
      </c>
      <c r="H2104" s="1" t="s">
        <v>27</v>
      </c>
      <c r="I2104" s="1" t="s">
        <v>14</v>
      </c>
      <c r="J2104" s="1" t="s">
        <v>15</v>
      </c>
    </row>
    <row r="2105" spans="1:10" x14ac:dyDescent="0.2">
      <c r="A2105" s="1" t="s">
        <v>2939</v>
      </c>
      <c r="B2105" s="1" t="s">
        <v>244</v>
      </c>
      <c r="C2105" s="1" t="s">
        <v>141</v>
      </c>
      <c r="D2105" s="1" t="s">
        <v>85</v>
      </c>
      <c r="E2105" s="1">
        <v>8</v>
      </c>
      <c r="F2105" s="1">
        <v>979.52</v>
      </c>
      <c r="G2105" s="1">
        <v>0.05</v>
      </c>
      <c r="H2105" s="1" t="s">
        <v>27</v>
      </c>
      <c r="I2105" s="1" t="s">
        <v>14</v>
      </c>
      <c r="J2105" s="1" t="s">
        <v>15</v>
      </c>
    </row>
    <row r="2106" spans="1:10" x14ac:dyDescent="0.2">
      <c r="A2106" s="1" t="s">
        <v>2940</v>
      </c>
      <c r="B2106" s="3">
        <v>45384</v>
      </c>
      <c r="C2106" s="1" t="s">
        <v>644</v>
      </c>
      <c r="D2106" s="1" t="s">
        <v>181</v>
      </c>
      <c r="E2106" s="1">
        <v>5</v>
      </c>
      <c r="F2106" s="1">
        <v>117.32</v>
      </c>
      <c r="G2106" s="1">
        <v>0</v>
      </c>
      <c r="H2106" s="1" t="s">
        <v>13</v>
      </c>
      <c r="I2106" s="1" t="s">
        <v>14</v>
      </c>
      <c r="J2106" s="1" t="s">
        <v>82</v>
      </c>
    </row>
    <row r="2107" spans="1:10" x14ac:dyDescent="0.2">
      <c r="A2107" s="1" t="s">
        <v>2941</v>
      </c>
      <c r="B2107" s="3">
        <v>45650</v>
      </c>
      <c r="C2107" s="1" t="s">
        <v>478</v>
      </c>
      <c r="D2107" s="1" t="s">
        <v>269</v>
      </c>
      <c r="E2107" s="1">
        <v>1</v>
      </c>
      <c r="F2107" s="1">
        <v>865.02</v>
      </c>
      <c r="G2107" s="1">
        <v>0</v>
      </c>
      <c r="H2107" s="1" t="s">
        <v>13</v>
      </c>
      <c r="I2107" s="1" t="s">
        <v>31</v>
      </c>
      <c r="J2107" s="1" t="s">
        <v>43</v>
      </c>
    </row>
    <row r="2108" spans="1:10" x14ac:dyDescent="0.2">
      <c r="A2108" s="1" t="s">
        <v>2942</v>
      </c>
      <c r="B2108" s="3">
        <v>45647</v>
      </c>
      <c r="C2108" s="1" t="s">
        <v>570</v>
      </c>
      <c r="D2108" s="1" t="s">
        <v>65</v>
      </c>
      <c r="E2108" s="1">
        <v>12</v>
      </c>
      <c r="F2108" s="1">
        <v>800.37</v>
      </c>
      <c r="G2108" s="1">
        <v>0</v>
      </c>
      <c r="H2108" s="1" t="s">
        <v>27</v>
      </c>
      <c r="I2108" s="1" t="s">
        <v>21</v>
      </c>
      <c r="J2108" s="1" t="s">
        <v>170</v>
      </c>
    </row>
    <row r="2109" spans="1:10" x14ac:dyDescent="0.2">
      <c r="A2109" s="1" t="s">
        <v>2943</v>
      </c>
      <c r="B2109" s="3">
        <v>45357</v>
      </c>
      <c r="C2109" s="1" t="s">
        <v>263</v>
      </c>
      <c r="D2109" s="1" t="s">
        <v>124</v>
      </c>
      <c r="E2109" s="1">
        <v>12</v>
      </c>
      <c r="F2109" s="1">
        <v>774.08</v>
      </c>
      <c r="G2109" s="1">
        <v>0.15</v>
      </c>
      <c r="H2109" s="1" t="s">
        <v>13</v>
      </c>
      <c r="I2109" s="1" t="s">
        <v>14</v>
      </c>
      <c r="J2109" s="1" t="s">
        <v>82</v>
      </c>
    </row>
    <row r="2110" spans="1:10" x14ac:dyDescent="0.2">
      <c r="A2110" s="1" t="s">
        <v>2944</v>
      </c>
      <c r="B2110" s="3">
        <v>45372</v>
      </c>
      <c r="C2110" s="1" t="s">
        <v>120</v>
      </c>
      <c r="D2110" s="1" t="s">
        <v>181</v>
      </c>
      <c r="E2110" s="1">
        <v>4</v>
      </c>
      <c r="F2110" s="1">
        <v>117.32</v>
      </c>
      <c r="G2110" s="1">
        <v>0</v>
      </c>
      <c r="H2110" s="1" t="s">
        <v>36</v>
      </c>
      <c r="I2110" s="1" t="s">
        <v>31</v>
      </c>
      <c r="J2110" s="1" t="s">
        <v>52</v>
      </c>
    </row>
    <row r="2111" spans="1:10" x14ac:dyDescent="0.2">
      <c r="A2111" s="1" t="s">
        <v>2945</v>
      </c>
      <c r="B2111" s="1" t="s">
        <v>1071</v>
      </c>
      <c r="C2111" s="1" t="s">
        <v>296</v>
      </c>
      <c r="D2111" s="1" t="s">
        <v>88</v>
      </c>
      <c r="E2111" s="1">
        <v>3</v>
      </c>
      <c r="F2111" s="1">
        <v>1018.12</v>
      </c>
      <c r="G2111" s="1">
        <v>0.2</v>
      </c>
      <c r="H2111" s="1" t="s">
        <v>62</v>
      </c>
      <c r="I2111" s="1" t="s">
        <v>47</v>
      </c>
      <c r="J2111" s="1" t="s">
        <v>58</v>
      </c>
    </row>
    <row r="2112" spans="1:10" x14ac:dyDescent="0.2">
      <c r="A2112" s="1" t="s">
        <v>2946</v>
      </c>
      <c r="B2112" s="1" t="s">
        <v>2947</v>
      </c>
      <c r="C2112" s="1" t="s">
        <v>723</v>
      </c>
      <c r="D2112" s="1" t="s">
        <v>195</v>
      </c>
      <c r="E2112" s="1">
        <v>6</v>
      </c>
      <c r="F2112" s="1">
        <v>661.25</v>
      </c>
      <c r="G2112" s="1">
        <v>0.05</v>
      </c>
      <c r="H2112" s="1" t="s">
        <v>36</v>
      </c>
      <c r="I2112" s="1" t="s">
        <v>21</v>
      </c>
      <c r="J2112" s="1" t="s">
        <v>22</v>
      </c>
    </row>
    <row r="2113" spans="1:10" x14ac:dyDescent="0.2">
      <c r="A2113" s="1" t="s">
        <v>2948</v>
      </c>
      <c r="B2113" s="3">
        <v>45681</v>
      </c>
      <c r="C2113" s="1" t="s">
        <v>154</v>
      </c>
      <c r="D2113" s="1" t="s">
        <v>155</v>
      </c>
      <c r="E2113" s="1">
        <v>2</v>
      </c>
      <c r="F2113" s="1">
        <v>1165.56</v>
      </c>
      <c r="G2113" s="1">
        <v>0.05</v>
      </c>
      <c r="H2113" s="1" t="s">
        <v>20</v>
      </c>
      <c r="I2113" s="1" t="s">
        <v>31</v>
      </c>
      <c r="J2113" s="1" t="s">
        <v>43</v>
      </c>
    </row>
    <row r="2114" spans="1:10" x14ac:dyDescent="0.2">
      <c r="A2114" s="1" t="s">
        <v>2949</v>
      </c>
      <c r="B2114" s="3">
        <v>45515</v>
      </c>
      <c r="C2114" s="1" t="s">
        <v>198</v>
      </c>
      <c r="D2114" s="1" t="s">
        <v>216</v>
      </c>
      <c r="E2114" s="1">
        <v>2</v>
      </c>
      <c r="F2114" s="1">
        <v>1169.26</v>
      </c>
      <c r="G2114" s="1">
        <v>0.1</v>
      </c>
      <c r="H2114" s="1" t="s">
        <v>20</v>
      </c>
      <c r="I2114" s="1" t="s">
        <v>47</v>
      </c>
      <c r="J2114" s="1" t="s">
        <v>75</v>
      </c>
    </row>
    <row r="2115" spans="1:10" x14ac:dyDescent="0.2">
      <c r="A2115" s="1" t="s">
        <v>2950</v>
      </c>
      <c r="B2115" s="1" t="s">
        <v>1535</v>
      </c>
      <c r="C2115" s="1" t="s">
        <v>723</v>
      </c>
      <c r="D2115" s="1" t="s">
        <v>269</v>
      </c>
      <c r="E2115" s="1">
        <v>9</v>
      </c>
      <c r="F2115" s="1">
        <v>865.02</v>
      </c>
      <c r="G2115" s="1">
        <v>0</v>
      </c>
      <c r="H2115" s="1" t="s">
        <v>27</v>
      </c>
      <c r="I2115" s="1" t="s">
        <v>21</v>
      </c>
      <c r="J2115" s="1" t="s">
        <v>22</v>
      </c>
    </row>
    <row r="2116" spans="1:10" x14ac:dyDescent="0.2">
      <c r="A2116" s="1" t="s">
        <v>2951</v>
      </c>
      <c r="B2116" s="1" t="s">
        <v>2463</v>
      </c>
      <c r="C2116" s="1" t="s">
        <v>154</v>
      </c>
      <c r="D2116" s="1" t="s">
        <v>35</v>
      </c>
      <c r="E2116" s="1">
        <v>3</v>
      </c>
      <c r="F2116" s="1">
        <v>709.62</v>
      </c>
      <c r="G2116" s="1">
        <v>0</v>
      </c>
      <c r="H2116" s="1" t="s">
        <v>20</v>
      </c>
      <c r="I2116" s="1" t="s">
        <v>31</v>
      </c>
      <c r="J2116" s="1" t="s">
        <v>43</v>
      </c>
    </row>
    <row r="2117" spans="1:10" x14ac:dyDescent="0.2">
      <c r="A2117" s="1" t="s">
        <v>2952</v>
      </c>
      <c r="B2117" s="3">
        <v>45554</v>
      </c>
      <c r="C2117" s="1" t="s">
        <v>621</v>
      </c>
      <c r="D2117" s="1" t="s">
        <v>100</v>
      </c>
      <c r="E2117" s="1">
        <v>12</v>
      </c>
      <c r="F2117" s="1">
        <v>1280.18</v>
      </c>
      <c r="G2117" s="1">
        <v>0</v>
      </c>
      <c r="H2117" s="1" t="s">
        <v>27</v>
      </c>
      <c r="I2117" s="1" t="s">
        <v>14</v>
      </c>
      <c r="J2117" s="1" t="s">
        <v>82</v>
      </c>
    </row>
    <row r="2118" spans="1:10" x14ac:dyDescent="0.2">
      <c r="A2118" s="1" t="s">
        <v>2953</v>
      </c>
      <c r="B2118" s="3">
        <v>45775</v>
      </c>
      <c r="C2118" s="1" t="s">
        <v>288</v>
      </c>
      <c r="D2118" s="1" t="s">
        <v>139</v>
      </c>
      <c r="E2118" s="1">
        <v>3</v>
      </c>
      <c r="F2118" s="1">
        <v>193.99</v>
      </c>
      <c r="G2118" s="1">
        <v>0.15</v>
      </c>
      <c r="H2118" s="1" t="s">
        <v>121</v>
      </c>
      <c r="I2118" s="1" t="s">
        <v>21</v>
      </c>
      <c r="J2118" s="1" t="s">
        <v>170</v>
      </c>
    </row>
    <row r="2119" spans="1:10" x14ac:dyDescent="0.2">
      <c r="A2119" s="1" t="s">
        <v>2954</v>
      </c>
      <c r="B2119" s="3">
        <v>45791</v>
      </c>
      <c r="C2119" s="1" t="s">
        <v>388</v>
      </c>
      <c r="D2119" s="1" t="s">
        <v>158</v>
      </c>
      <c r="E2119" s="1">
        <v>1</v>
      </c>
      <c r="F2119" s="1">
        <v>1490.92</v>
      </c>
      <c r="G2119" s="1">
        <v>0</v>
      </c>
      <c r="H2119" s="1" t="s">
        <v>13</v>
      </c>
      <c r="I2119" s="1" t="s">
        <v>31</v>
      </c>
      <c r="J2119" s="1" t="s">
        <v>43</v>
      </c>
    </row>
    <row r="2120" spans="1:10" x14ac:dyDescent="0.2">
      <c r="A2120" s="1" t="s">
        <v>2955</v>
      </c>
      <c r="B2120" s="3">
        <v>45661</v>
      </c>
      <c r="C2120" s="1" t="s">
        <v>191</v>
      </c>
      <c r="D2120" s="1" t="s">
        <v>46</v>
      </c>
      <c r="E2120" s="1">
        <v>3</v>
      </c>
      <c r="F2120" s="1">
        <v>1262.55</v>
      </c>
      <c r="G2120" s="1">
        <v>0.1</v>
      </c>
      <c r="H2120" s="1" t="s">
        <v>121</v>
      </c>
      <c r="I2120" s="1" t="s">
        <v>47</v>
      </c>
      <c r="J2120" s="1" t="s">
        <v>48</v>
      </c>
    </row>
    <row r="2121" spans="1:10" x14ac:dyDescent="0.2">
      <c r="A2121" s="1" t="s">
        <v>2956</v>
      </c>
      <c r="B2121" s="3">
        <v>45298</v>
      </c>
      <c r="C2121" s="1" t="s">
        <v>342</v>
      </c>
      <c r="D2121" s="1" t="s">
        <v>216</v>
      </c>
      <c r="E2121" s="1">
        <v>5</v>
      </c>
      <c r="F2121" s="1">
        <v>1169.26</v>
      </c>
      <c r="G2121" s="1">
        <v>0</v>
      </c>
      <c r="H2121" s="1" t="s">
        <v>121</v>
      </c>
      <c r="I2121" s="1" t="s">
        <v>21</v>
      </c>
      <c r="J2121" s="1" t="s">
        <v>22</v>
      </c>
    </row>
    <row r="2122" spans="1:10" x14ac:dyDescent="0.2">
      <c r="A2122" s="1" t="s">
        <v>2957</v>
      </c>
      <c r="B2122" s="3">
        <v>45556</v>
      </c>
      <c r="C2122" s="1" t="s">
        <v>261</v>
      </c>
      <c r="D2122" s="1" t="s">
        <v>192</v>
      </c>
      <c r="E2122" s="1">
        <v>11</v>
      </c>
      <c r="F2122" s="1">
        <v>1069.8599999999999</v>
      </c>
      <c r="G2122" s="1">
        <v>0.15</v>
      </c>
      <c r="H2122" s="1" t="s">
        <v>115</v>
      </c>
      <c r="I2122" s="1" t="s">
        <v>31</v>
      </c>
      <c r="J2122" s="1" t="s">
        <v>43</v>
      </c>
    </row>
    <row r="2123" spans="1:10" x14ac:dyDescent="0.2">
      <c r="A2123" s="1" t="s">
        <v>2958</v>
      </c>
      <c r="B2123" s="3">
        <v>45595</v>
      </c>
      <c r="C2123" s="1" t="s">
        <v>218</v>
      </c>
      <c r="D2123" s="1" t="s">
        <v>216</v>
      </c>
      <c r="E2123" s="1">
        <v>7</v>
      </c>
      <c r="F2123" s="1">
        <v>1169.26</v>
      </c>
      <c r="G2123" s="1">
        <v>0.1</v>
      </c>
      <c r="H2123" s="1" t="s">
        <v>121</v>
      </c>
      <c r="I2123" s="1" t="s">
        <v>42</v>
      </c>
      <c r="J2123" s="1" t="s">
        <v>43</v>
      </c>
    </row>
    <row r="2124" spans="1:10" x14ac:dyDescent="0.2">
      <c r="A2124" s="1" t="s">
        <v>2959</v>
      </c>
      <c r="B2124" s="3">
        <v>45479</v>
      </c>
      <c r="C2124" s="1" t="s">
        <v>317</v>
      </c>
      <c r="D2124" s="1" t="s">
        <v>139</v>
      </c>
      <c r="E2124" s="1">
        <v>12</v>
      </c>
      <c r="F2124" s="1">
        <v>193.99</v>
      </c>
      <c r="G2124" s="1">
        <v>0.05</v>
      </c>
      <c r="H2124" s="1" t="s">
        <v>27</v>
      </c>
      <c r="I2124" s="1" t="s">
        <v>31</v>
      </c>
      <c r="J2124" s="1" t="s">
        <v>32</v>
      </c>
    </row>
    <row r="2125" spans="1:10" x14ac:dyDescent="0.2">
      <c r="A2125" s="1" t="s">
        <v>2960</v>
      </c>
      <c r="B2125" s="1" t="s">
        <v>2961</v>
      </c>
      <c r="C2125" s="1" t="s">
        <v>510</v>
      </c>
      <c r="D2125" s="1" t="s">
        <v>104</v>
      </c>
      <c r="E2125" s="1">
        <v>8</v>
      </c>
      <c r="F2125" s="1">
        <v>1363.68</v>
      </c>
      <c r="G2125" s="1">
        <v>0.05</v>
      </c>
      <c r="H2125" s="1" t="s">
        <v>115</v>
      </c>
      <c r="I2125" s="1" t="s">
        <v>47</v>
      </c>
      <c r="J2125" s="1" t="s">
        <v>75</v>
      </c>
    </row>
    <row r="2126" spans="1:10" x14ac:dyDescent="0.2">
      <c r="A2126" s="1" t="s">
        <v>2962</v>
      </c>
      <c r="B2126" s="3">
        <v>45716</v>
      </c>
      <c r="C2126" s="1" t="s">
        <v>310</v>
      </c>
      <c r="D2126" s="1" t="s">
        <v>174</v>
      </c>
      <c r="E2126" s="1">
        <v>4</v>
      </c>
      <c r="F2126" s="1">
        <v>143.57</v>
      </c>
      <c r="G2126" s="1">
        <v>0</v>
      </c>
      <c r="H2126" s="1" t="s">
        <v>121</v>
      </c>
      <c r="I2126" s="1" t="s">
        <v>14</v>
      </c>
      <c r="J2126" s="1" t="s">
        <v>93</v>
      </c>
    </row>
    <row r="2127" spans="1:10" x14ac:dyDescent="0.2">
      <c r="A2127" s="1" t="s">
        <v>2963</v>
      </c>
      <c r="B2127" s="1" t="s">
        <v>2300</v>
      </c>
      <c r="C2127" s="1" t="s">
        <v>351</v>
      </c>
      <c r="D2127" s="1" t="s">
        <v>181</v>
      </c>
      <c r="E2127" s="1">
        <v>9</v>
      </c>
      <c r="F2127" s="1">
        <v>117.32</v>
      </c>
      <c r="G2127" s="1">
        <v>0.05</v>
      </c>
      <c r="H2127" s="1" t="s">
        <v>62</v>
      </c>
      <c r="I2127" s="1" t="s">
        <v>14</v>
      </c>
      <c r="J2127" s="1" t="s">
        <v>82</v>
      </c>
    </row>
    <row r="2128" spans="1:10" x14ac:dyDescent="0.2">
      <c r="A2128" s="1" t="s">
        <v>2964</v>
      </c>
      <c r="B2128" s="3">
        <v>45445</v>
      </c>
      <c r="C2128" s="1" t="s">
        <v>975</v>
      </c>
      <c r="D2128" s="1" t="s">
        <v>199</v>
      </c>
      <c r="E2128" s="1">
        <v>9</v>
      </c>
      <c r="F2128" s="1">
        <v>528.79999999999995</v>
      </c>
      <c r="G2128" s="1">
        <v>0.15</v>
      </c>
      <c r="H2128" s="1" t="s">
        <v>36</v>
      </c>
      <c r="I2128" s="1" t="s">
        <v>289</v>
      </c>
      <c r="J2128" s="1" t="s">
        <v>170</v>
      </c>
    </row>
    <row r="2129" spans="1:10" x14ac:dyDescent="0.2">
      <c r="A2129" s="1" t="s">
        <v>2965</v>
      </c>
      <c r="B2129" s="1" t="s">
        <v>2966</v>
      </c>
      <c r="C2129" s="1" t="s">
        <v>268</v>
      </c>
      <c r="D2129" s="1" t="s">
        <v>65</v>
      </c>
      <c r="E2129" s="1">
        <v>3</v>
      </c>
      <c r="F2129" s="1">
        <v>800.37</v>
      </c>
      <c r="G2129" s="1">
        <v>0.15</v>
      </c>
      <c r="H2129" s="1" t="s">
        <v>13</v>
      </c>
      <c r="I2129" s="1" t="s">
        <v>21</v>
      </c>
      <c r="J2129" s="1" t="s">
        <v>97</v>
      </c>
    </row>
    <row r="2130" spans="1:10" x14ac:dyDescent="0.2">
      <c r="A2130" s="1" t="s">
        <v>2967</v>
      </c>
      <c r="B2130" s="1" t="s">
        <v>2968</v>
      </c>
      <c r="C2130" s="1" t="s">
        <v>84</v>
      </c>
      <c r="D2130" s="1" t="s">
        <v>216</v>
      </c>
      <c r="E2130" s="1">
        <v>10</v>
      </c>
      <c r="F2130" s="1">
        <v>1169.26</v>
      </c>
      <c r="G2130" s="1">
        <v>0.15</v>
      </c>
      <c r="H2130" s="1" t="s">
        <v>121</v>
      </c>
      <c r="I2130" s="1" t="s">
        <v>31</v>
      </c>
      <c r="J2130" s="1" t="s">
        <v>43</v>
      </c>
    </row>
    <row r="2131" spans="1:10" x14ac:dyDescent="0.2">
      <c r="A2131" s="1" t="s">
        <v>2969</v>
      </c>
      <c r="B2131" s="3">
        <v>45418</v>
      </c>
      <c r="C2131" s="1" t="s">
        <v>91</v>
      </c>
      <c r="D2131" s="1" t="s">
        <v>127</v>
      </c>
      <c r="E2131" s="1">
        <v>11</v>
      </c>
      <c r="F2131" s="1">
        <v>418.2</v>
      </c>
      <c r="G2131" s="1">
        <v>0.15</v>
      </c>
      <c r="H2131" s="1" t="s">
        <v>62</v>
      </c>
      <c r="I2131" s="1" t="s">
        <v>14</v>
      </c>
      <c r="J2131" s="1" t="s">
        <v>15</v>
      </c>
    </row>
    <row r="2132" spans="1:10" x14ac:dyDescent="0.2">
      <c r="A2132" s="1" t="s">
        <v>2970</v>
      </c>
      <c r="B2132" s="3">
        <v>45357</v>
      </c>
      <c r="C2132" s="1" t="s">
        <v>713</v>
      </c>
      <c r="D2132" s="1" t="s">
        <v>127</v>
      </c>
      <c r="E2132" s="1">
        <v>3</v>
      </c>
      <c r="F2132" s="1">
        <v>418.2</v>
      </c>
      <c r="G2132" s="1">
        <v>0.05</v>
      </c>
      <c r="H2132" s="1" t="s">
        <v>13</v>
      </c>
      <c r="I2132" s="1" t="s">
        <v>31</v>
      </c>
      <c r="J2132" s="1" t="s">
        <v>43</v>
      </c>
    </row>
    <row r="2133" spans="1:10" x14ac:dyDescent="0.2">
      <c r="A2133" s="1" t="s">
        <v>2971</v>
      </c>
      <c r="B2133" s="1" t="s">
        <v>273</v>
      </c>
      <c r="C2133" s="1" t="s">
        <v>285</v>
      </c>
      <c r="D2133" s="1" t="s">
        <v>199</v>
      </c>
      <c r="E2133" s="1">
        <v>6</v>
      </c>
      <c r="F2133" s="1">
        <v>528.79999999999995</v>
      </c>
      <c r="G2133" s="1">
        <v>0</v>
      </c>
      <c r="H2133" s="1" t="s">
        <v>62</v>
      </c>
      <c r="I2133" s="1" t="s">
        <v>31</v>
      </c>
      <c r="J2133" s="1" t="s">
        <v>43</v>
      </c>
    </row>
    <row r="2134" spans="1:10" x14ac:dyDescent="0.2">
      <c r="A2134" s="1" t="s">
        <v>2972</v>
      </c>
      <c r="B2134" s="3">
        <v>45613</v>
      </c>
      <c r="C2134" s="1" t="s">
        <v>338</v>
      </c>
      <c r="D2134" s="1" t="s">
        <v>216</v>
      </c>
      <c r="E2134" s="1">
        <v>6</v>
      </c>
      <c r="F2134" s="1">
        <v>1169.26</v>
      </c>
      <c r="G2134" s="1">
        <v>0.2</v>
      </c>
      <c r="H2134" s="1" t="s">
        <v>36</v>
      </c>
      <c r="I2134" s="1" t="s">
        <v>21</v>
      </c>
      <c r="J2134" s="1" t="s">
        <v>170</v>
      </c>
    </row>
    <row r="2135" spans="1:10" x14ac:dyDescent="0.2">
      <c r="A2135" s="1" t="s">
        <v>2973</v>
      </c>
      <c r="B2135" s="3">
        <v>45292</v>
      </c>
      <c r="C2135" s="1" t="s">
        <v>493</v>
      </c>
      <c r="D2135" s="1" t="s">
        <v>100</v>
      </c>
      <c r="E2135" s="1">
        <v>9</v>
      </c>
      <c r="F2135" s="1">
        <v>1280.18</v>
      </c>
      <c r="G2135" s="1">
        <v>0.2</v>
      </c>
      <c r="H2135" s="1" t="s">
        <v>62</v>
      </c>
      <c r="I2135" s="1" t="s">
        <v>47</v>
      </c>
      <c r="J2135" s="1" t="s">
        <v>58</v>
      </c>
    </row>
    <row r="2136" spans="1:10" x14ac:dyDescent="0.2">
      <c r="A2136" s="1" t="s">
        <v>2974</v>
      </c>
      <c r="B2136" s="3">
        <v>45772</v>
      </c>
      <c r="C2136" s="1" t="s">
        <v>218</v>
      </c>
      <c r="D2136" s="1" t="s">
        <v>96</v>
      </c>
      <c r="E2136" s="1">
        <v>1</v>
      </c>
      <c r="F2136" s="1">
        <v>425.58</v>
      </c>
      <c r="G2136" s="1">
        <v>0</v>
      </c>
      <c r="H2136" s="1" t="s">
        <v>13</v>
      </c>
      <c r="I2136" s="1" t="s">
        <v>31</v>
      </c>
      <c r="J2136" s="1" t="s">
        <v>32</v>
      </c>
    </row>
    <row r="2137" spans="1:10" x14ac:dyDescent="0.2">
      <c r="A2137" s="1" t="s">
        <v>2975</v>
      </c>
      <c r="B2137" s="1" t="s">
        <v>2976</v>
      </c>
      <c r="C2137" s="1" t="s">
        <v>107</v>
      </c>
      <c r="D2137" s="1" t="s">
        <v>114</v>
      </c>
      <c r="E2137" s="1">
        <v>11</v>
      </c>
      <c r="F2137" s="1">
        <v>906.25</v>
      </c>
      <c r="G2137" s="1">
        <v>0</v>
      </c>
      <c r="H2137" s="1" t="s">
        <v>13</v>
      </c>
      <c r="I2137" s="1" t="s">
        <v>14</v>
      </c>
      <c r="J2137" s="1" t="s">
        <v>93</v>
      </c>
    </row>
    <row r="2138" spans="1:10" x14ac:dyDescent="0.2">
      <c r="A2138" s="1" t="s">
        <v>2977</v>
      </c>
      <c r="B2138" s="1" t="s">
        <v>1966</v>
      </c>
      <c r="C2138" s="1" t="s">
        <v>424</v>
      </c>
      <c r="D2138" s="1" t="s">
        <v>46</v>
      </c>
      <c r="E2138" s="1">
        <v>9</v>
      </c>
      <c r="F2138" s="1">
        <v>1262.55</v>
      </c>
      <c r="G2138" s="1">
        <v>0.05</v>
      </c>
      <c r="H2138" s="1" t="s">
        <v>20</v>
      </c>
      <c r="I2138" s="1" t="s">
        <v>14</v>
      </c>
      <c r="J2138" s="1" t="s">
        <v>15</v>
      </c>
    </row>
    <row r="2139" spans="1:10" x14ac:dyDescent="0.2">
      <c r="A2139" s="1" t="s">
        <v>2978</v>
      </c>
      <c r="B2139" s="3">
        <v>45750</v>
      </c>
      <c r="C2139" s="1" t="s">
        <v>388</v>
      </c>
      <c r="D2139" s="1" t="s">
        <v>413</v>
      </c>
      <c r="E2139" s="1">
        <v>7</v>
      </c>
      <c r="F2139" s="1">
        <v>689.97</v>
      </c>
      <c r="G2139" s="1">
        <v>0.1</v>
      </c>
      <c r="H2139" s="1" t="s">
        <v>27</v>
      </c>
      <c r="I2139" s="1" t="s">
        <v>31</v>
      </c>
      <c r="J2139" s="1" t="s">
        <v>52</v>
      </c>
    </row>
    <row r="2140" spans="1:10" x14ac:dyDescent="0.2">
      <c r="A2140" s="1" t="s">
        <v>2979</v>
      </c>
      <c r="B2140" s="1" t="s">
        <v>2980</v>
      </c>
      <c r="C2140" s="1" t="s">
        <v>95</v>
      </c>
      <c r="D2140" s="1" t="s">
        <v>73</v>
      </c>
      <c r="E2140" s="1">
        <v>11</v>
      </c>
      <c r="F2140" s="1">
        <v>954.16</v>
      </c>
      <c r="G2140" s="1">
        <v>0.1</v>
      </c>
      <c r="H2140" s="1" t="s">
        <v>36</v>
      </c>
      <c r="I2140" s="1" t="s">
        <v>21</v>
      </c>
      <c r="J2140" s="1" t="s">
        <v>97</v>
      </c>
    </row>
    <row r="2141" spans="1:10" x14ac:dyDescent="0.2">
      <c r="A2141" s="1" t="s">
        <v>2981</v>
      </c>
      <c r="B2141" s="1" t="s">
        <v>2982</v>
      </c>
      <c r="C2141" s="1" t="s">
        <v>353</v>
      </c>
      <c r="D2141" s="1" t="s">
        <v>162</v>
      </c>
      <c r="E2141" s="1">
        <v>4</v>
      </c>
      <c r="F2141" s="1">
        <v>209.03</v>
      </c>
      <c r="G2141" s="1">
        <v>0</v>
      </c>
      <c r="H2141" s="1" t="s">
        <v>20</v>
      </c>
      <c r="I2141" s="1" t="s">
        <v>21</v>
      </c>
      <c r="J2141" s="1" t="s">
        <v>170</v>
      </c>
    </row>
    <row r="2142" spans="1:10" x14ac:dyDescent="0.2">
      <c r="A2142" s="1" t="s">
        <v>2983</v>
      </c>
      <c r="B2142" s="1" t="s">
        <v>2984</v>
      </c>
      <c r="C2142" s="1" t="s">
        <v>99</v>
      </c>
      <c r="D2142" s="1" t="s">
        <v>537</v>
      </c>
      <c r="E2142" s="1">
        <v>10</v>
      </c>
      <c r="F2142" s="1">
        <v>940.73</v>
      </c>
      <c r="G2142" s="1">
        <v>0.2</v>
      </c>
      <c r="H2142" s="1" t="s">
        <v>115</v>
      </c>
      <c r="I2142" s="1" t="s">
        <v>47</v>
      </c>
      <c r="J2142" s="1" t="s">
        <v>75</v>
      </c>
    </row>
    <row r="2143" spans="1:10" x14ac:dyDescent="0.2">
      <c r="A2143" s="1" t="s">
        <v>2985</v>
      </c>
      <c r="B2143" s="3">
        <v>45543</v>
      </c>
      <c r="C2143" s="1" t="s">
        <v>493</v>
      </c>
      <c r="D2143" s="1" t="s">
        <v>417</v>
      </c>
      <c r="E2143" s="1">
        <v>5</v>
      </c>
      <c r="F2143" s="1">
        <v>1240.1099999999999</v>
      </c>
      <c r="G2143" s="1">
        <v>0.05</v>
      </c>
      <c r="H2143" s="1" t="s">
        <v>27</v>
      </c>
      <c r="I2143" s="1" t="s">
        <v>47</v>
      </c>
      <c r="J2143" s="1" t="s">
        <v>58</v>
      </c>
    </row>
    <row r="2144" spans="1:10" x14ac:dyDescent="0.2">
      <c r="A2144" s="1" t="s">
        <v>2986</v>
      </c>
      <c r="B2144" s="3">
        <v>45828</v>
      </c>
      <c r="C2144" s="1" t="s">
        <v>328</v>
      </c>
      <c r="D2144" s="1" t="s">
        <v>155</v>
      </c>
      <c r="E2144" s="1">
        <v>4</v>
      </c>
      <c r="F2144" s="1">
        <v>1165.56</v>
      </c>
      <c r="G2144" s="1">
        <v>0.15</v>
      </c>
      <c r="H2144" s="1" t="s">
        <v>27</v>
      </c>
      <c r="I2144" s="1" t="s">
        <v>31</v>
      </c>
      <c r="J2144" s="1" t="s">
        <v>32</v>
      </c>
    </row>
    <row r="2145" spans="1:10" x14ac:dyDescent="0.2">
      <c r="A2145" s="1" t="s">
        <v>2987</v>
      </c>
      <c r="B2145" s="3">
        <v>45577</v>
      </c>
      <c r="C2145" s="1" t="s">
        <v>463</v>
      </c>
      <c r="D2145" s="1" t="s">
        <v>192</v>
      </c>
      <c r="E2145" s="1">
        <v>3</v>
      </c>
      <c r="F2145" s="1">
        <v>1069.8599999999999</v>
      </c>
      <c r="G2145" s="1">
        <v>0</v>
      </c>
      <c r="H2145" s="1" t="s">
        <v>62</v>
      </c>
      <c r="I2145" s="1" t="s">
        <v>21</v>
      </c>
      <c r="J2145" s="1" t="s">
        <v>22</v>
      </c>
    </row>
    <row r="2146" spans="1:10" x14ac:dyDescent="0.2">
      <c r="A2146" s="1" t="s">
        <v>2988</v>
      </c>
      <c r="B2146" s="3">
        <v>45631</v>
      </c>
      <c r="C2146" s="1" t="s">
        <v>138</v>
      </c>
      <c r="D2146" s="1" t="s">
        <v>12</v>
      </c>
      <c r="E2146" s="1">
        <v>11</v>
      </c>
      <c r="F2146" s="1">
        <v>210.2</v>
      </c>
      <c r="G2146" s="1">
        <v>0.05</v>
      </c>
      <c r="H2146" s="1" t="s">
        <v>62</v>
      </c>
      <c r="I2146" s="1" t="s">
        <v>483</v>
      </c>
      <c r="J2146" s="1" t="s">
        <v>97</v>
      </c>
    </row>
    <row r="2147" spans="1:10" x14ac:dyDescent="0.2">
      <c r="A2147" s="1" t="s">
        <v>2989</v>
      </c>
      <c r="B2147" s="3">
        <v>45371</v>
      </c>
      <c r="C2147" s="1" t="s">
        <v>198</v>
      </c>
      <c r="D2147" s="1" t="s">
        <v>35</v>
      </c>
      <c r="E2147" s="1">
        <v>7</v>
      </c>
      <c r="F2147" s="1">
        <v>709.62</v>
      </c>
      <c r="G2147" s="1">
        <v>0</v>
      </c>
      <c r="H2147" s="1" t="s">
        <v>27</v>
      </c>
      <c r="I2147" s="1" t="s">
        <v>47</v>
      </c>
      <c r="J2147" s="1" t="s">
        <v>48</v>
      </c>
    </row>
    <row r="2148" spans="1:10" x14ac:dyDescent="0.2">
      <c r="A2148" s="1" t="s">
        <v>2990</v>
      </c>
      <c r="B2148" s="1" t="s">
        <v>2991</v>
      </c>
      <c r="C2148" s="1" t="s">
        <v>904</v>
      </c>
      <c r="D2148" s="1" t="s">
        <v>297</v>
      </c>
      <c r="E2148" s="1">
        <v>4</v>
      </c>
      <c r="F2148" s="1">
        <v>112.32</v>
      </c>
      <c r="G2148" s="1">
        <v>0</v>
      </c>
      <c r="H2148" s="1" t="s">
        <v>13</v>
      </c>
      <c r="I2148" s="1" t="s">
        <v>483</v>
      </c>
      <c r="J2148" s="1" t="s">
        <v>97</v>
      </c>
    </row>
    <row r="2149" spans="1:10" x14ac:dyDescent="0.2">
      <c r="A2149" s="1" t="s">
        <v>2992</v>
      </c>
      <c r="B2149" s="3">
        <v>45413</v>
      </c>
      <c r="C2149" s="1" t="s">
        <v>194</v>
      </c>
      <c r="D2149" s="1" t="s">
        <v>139</v>
      </c>
      <c r="E2149" s="1">
        <v>6</v>
      </c>
      <c r="F2149" s="1">
        <v>193.99</v>
      </c>
      <c r="G2149" s="1">
        <v>0</v>
      </c>
      <c r="H2149" s="1" t="s">
        <v>121</v>
      </c>
      <c r="I2149" s="1" t="s">
        <v>300</v>
      </c>
      <c r="J2149" s="1" t="s">
        <v>15</v>
      </c>
    </row>
    <row r="2150" spans="1:10" x14ac:dyDescent="0.2">
      <c r="A2150" s="1" t="s">
        <v>2993</v>
      </c>
      <c r="B2150" s="3">
        <v>45367</v>
      </c>
      <c r="C2150" s="1" t="s">
        <v>87</v>
      </c>
      <c r="D2150" s="1" t="s">
        <v>537</v>
      </c>
      <c r="E2150" s="1">
        <v>6</v>
      </c>
      <c r="F2150" s="1">
        <v>940.73</v>
      </c>
      <c r="G2150" s="1">
        <v>0</v>
      </c>
      <c r="H2150" s="1" t="s">
        <v>20</v>
      </c>
      <c r="I2150" s="1" t="s">
        <v>31</v>
      </c>
      <c r="J2150" s="1" t="s">
        <v>32</v>
      </c>
    </row>
    <row r="2151" spans="1:10" x14ac:dyDescent="0.2">
      <c r="A2151" s="1" t="s">
        <v>2994</v>
      </c>
      <c r="B2151" s="1" t="s">
        <v>2434</v>
      </c>
      <c r="C2151" s="1" t="s">
        <v>846</v>
      </c>
      <c r="D2151" s="1" t="s">
        <v>73</v>
      </c>
      <c r="E2151" s="1">
        <v>7</v>
      </c>
      <c r="F2151" s="1">
        <v>954.16</v>
      </c>
      <c r="G2151" s="1">
        <v>0.05</v>
      </c>
      <c r="H2151" s="1" t="s">
        <v>13</v>
      </c>
      <c r="I2151" s="1" t="s">
        <v>14</v>
      </c>
      <c r="J2151" s="1" t="s">
        <v>82</v>
      </c>
    </row>
    <row r="2152" spans="1:10" x14ac:dyDescent="0.2">
      <c r="A2152" s="1" t="s">
        <v>2995</v>
      </c>
      <c r="B2152" s="1" t="s">
        <v>2031</v>
      </c>
      <c r="C2152" s="1" t="s">
        <v>490</v>
      </c>
      <c r="D2152" s="1" t="s">
        <v>192</v>
      </c>
      <c r="E2152" s="1">
        <v>4</v>
      </c>
      <c r="F2152" s="1">
        <v>1069.8599999999999</v>
      </c>
      <c r="G2152" s="1">
        <v>0.15</v>
      </c>
      <c r="H2152" s="1" t="s">
        <v>115</v>
      </c>
      <c r="I2152" s="1" t="s">
        <v>449</v>
      </c>
      <c r="J2152" s="1" t="s">
        <v>75</v>
      </c>
    </row>
    <row r="2153" spans="1:10" x14ac:dyDescent="0.2">
      <c r="A2153" s="1" t="s">
        <v>2996</v>
      </c>
      <c r="B2153" s="3">
        <v>45782</v>
      </c>
      <c r="C2153" s="1" t="s">
        <v>846</v>
      </c>
      <c r="D2153" s="1" t="s">
        <v>365</v>
      </c>
      <c r="E2153" s="1">
        <v>8</v>
      </c>
      <c r="F2153" s="1">
        <v>1101.54</v>
      </c>
      <c r="G2153" s="1">
        <v>0</v>
      </c>
      <c r="H2153" s="1" t="s">
        <v>13</v>
      </c>
      <c r="I2153" s="1" t="s">
        <v>14</v>
      </c>
      <c r="J2153" s="1" t="s">
        <v>93</v>
      </c>
    </row>
    <row r="2154" spans="1:10" x14ac:dyDescent="0.2">
      <c r="A2154" s="1" t="s">
        <v>2997</v>
      </c>
      <c r="B2154" s="3">
        <v>45648</v>
      </c>
      <c r="C2154" s="1" t="s">
        <v>84</v>
      </c>
      <c r="D2154" s="1" t="s">
        <v>231</v>
      </c>
      <c r="E2154" s="1">
        <v>9</v>
      </c>
      <c r="F2154" s="1">
        <v>49.68</v>
      </c>
      <c r="G2154" s="1">
        <v>0.15</v>
      </c>
      <c r="H2154" s="1" t="s">
        <v>20</v>
      </c>
      <c r="I2154" s="1" t="s">
        <v>31</v>
      </c>
      <c r="J2154" s="1" t="s">
        <v>52</v>
      </c>
    </row>
    <row r="2155" spans="1:10" x14ac:dyDescent="0.2">
      <c r="A2155" s="1" t="s">
        <v>2998</v>
      </c>
      <c r="B2155" s="3">
        <v>45830</v>
      </c>
      <c r="C2155" s="1" t="s">
        <v>371</v>
      </c>
      <c r="D2155" s="1" t="s">
        <v>417</v>
      </c>
      <c r="E2155" s="1">
        <v>9</v>
      </c>
      <c r="F2155" s="1">
        <v>1240.1099999999999</v>
      </c>
      <c r="G2155" s="1">
        <v>0.15</v>
      </c>
      <c r="H2155" s="1" t="s">
        <v>36</v>
      </c>
      <c r="I2155" s="1" t="s">
        <v>31</v>
      </c>
      <c r="J2155" s="1" t="s">
        <v>52</v>
      </c>
    </row>
    <row r="2156" spans="1:10" x14ac:dyDescent="0.2">
      <c r="A2156" s="1" t="s">
        <v>2999</v>
      </c>
      <c r="B2156" s="3">
        <v>45372</v>
      </c>
      <c r="C2156" s="1" t="s">
        <v>478</v>
      </c>
      <c r="D2156" s="1" t="s">
        <v>413</v>
      </c>
      <c r="E2156" s="1">
        <v>10</v>
      </c>
      <c r="F2156" s="1">
        <v>689.97</v>
      </c>
      <c r="G2156" s="1">
        <v>0</v>
      </c>
      <c r="H2156" s="1" t="s">
        <v>13</v>
      </c>
      <c r="I2156" s="1" t="s">
        <v>31</v>
      </c>
      <c r="J2156" s="1" t="s">
        <v>32</v>
      </c>
    </row>
    <row r="2157" spans="1:10" x14ac:dyDescent="0.2">
      <c r="A2157" s="1" t="s">
        <v>3000</v>
      </c>
      <c r="B2157" s="3">
        <v>45758</v>
      </c>
      <c r="C2157" s="1" t="s">
        <v>279</v>
      </c>
      <c r="D2157" s="1" t="s">
        <v>65</v>
      </c>
      <c r="E2157" s="1">
        <v>9</v>
      </c>
      <c r="F2157" s="1">
        <v>800.37</v>
      </c>
      <c r="G2157" s="1">
        <v>0.2</v>
      </c>
      <c r="H2157" s="1" t="s">
        <v>20</v>
      </c>
      <c r="I2157" s="1" t="s">
        <v>47</v>
      </c>
      <c r="J2157" s="1" t="s">
        <v>75</v>
      </c>
    </row>
    <row r="2158" spans="1:10" x14ac:dyDescent="0.2">
      <c r="A2158" s="1" t="s">
        <v>3001</v>
      </c>
      <c r="B2158" s="1" t="s">
        <v>3002</v>
      </c>
      <c r="C2158" s="1" t="s">
        <v>404</v>
      </c>
      <c r="D2158" s="1" t="s">
        <v>151</v>
      </c>
      <c r="E2158" s="1">
        <v>9</v>
      </c>
      <c r="F2158" s="1">
        <v>838.72</v>
      </c>
      <c r="G2158" s="1">
        <v>0.05</v>
      </c>
      <c r="H2158" s="1" t="s">
        <v>121</v>
      </c>
      <c r="I2158" s="1" t="s">
        <v>21</v>
      </c>
      <c r="J2158" s="1" t="s">
        <v>170</v>
      </c>
    </row>
    <row r="2159" spans="1:10" x14ac:dyDescent="0.2">
      <c r="A2159" s="1" t="s">
        <v>3003</v>
      </c>
      <c r="B2159" s="1" t="s">
        <v>3004</v>
      </c>
      <c r="C2159" s="1" t="s">
        <v>493</v>
      </c>
      <c r="D2159" s="1" t="s">
        <v>69</v>
      </c>
      <c r="E2159" s="1">
        <v>8</v>
      </c>
      <c r="F2159" s="1">
        <v>1013.15</v>
      </c>
      <c r="G2159" s="1">
        <v>0.1</v>
      </c>
      <c r="H2159" s="1" t="s">
        <v>20</v>
      </c>
      <c r="I2159" s="1" t="s">
        <v>449</v>
      </c>
      <c r="J2159" s="1" t="s">
        <v>48</v>
      </c>
    </row>
    <row r="2160" spans="1:10" x14ac:dyDescent="0.2">
      <c r="A2160" s="1" t="s">
        <v>3005</v>
      </c>
      <c r="B2160" s="3">
        <v>45768</v>
      </c>
      <c r="C2160" s="1" t="s">
        <v>110</v>
      </c>
      <c r="D2160" s="1" t="s">
        <v>199</v>
      </c>
      <c r="E2160" s="1">
        <v>7</v>
      </c>
      <c r="F2160" s="1">
        <v>528.79999999999995</v>
      </c>
      <c r="G2160" s="1">
        <v>0.15</v>
      </c>
      <c r="H2160" s="1" t="s">
        <v>115</v>
      </c>
      <c r="I2160" s="1" t="s">
        <v>21</v>
      </c>
      <c r="J2160" s="1" t="s">
        <v>22</v>
      </c>
    </row>
    <row r="2161" spans="1:10" x14ac:dyDescent="0.2">
      <c r="A2161" s="1" t="s">
        <v>3006</v>
      </c>
      <c r="B2161" s="3">
        <v>45419</v>
      </c>
      <c r="C2161" s="1" t="s">
        <v>567</v>
      </c>
      <c r="D2161" s="1" t="s">
        <v>151</v>
      </c>
      <c r="E2161" s="1">
        <v>12</v>
      </c>
      <c r="F2161" s="1">
        <v>838.72</v>
      </c>
      <c r="G2161" s="1">
        <v>0</v>
      </c>
      <c r="H2161" s="1" t="s">
        <v>36</v>
      </c>
      <c r="I2161" s="1" t="s">
        <v>14</v>
      </c>
      <c r="J2161" s="1" t="s">
        <v>82</v>
      </c>
    </row>
    <row r="2162" spans="1:10" x14ac:dyDescent="0.2">
      <c r="A2162" s="1" t="s">
        <v>3007</v>
      </c>
      <c r="B2162" s="3">
        <v>45789</v>
      </c>
      <c r="C2162" s="1" t="s">
        <v>95</v>
      </c>
      <c r="D2162" s="1" t="s">
        <v>69</v>
      </c>
      <c r="E2162" s="1">
        <v>9</v>
      </c>
      <c r="F2162" s="1">
        <v>1013.15</v>
      </c>
      <c r="G2162" s="1">
        <v>0</v>
      </c>
      <c r="H2162" s="1" t="s">
        <v>20</v>
      </c>
      <c r="I2162" s="1" t="s">
        <v>21</v>
      </c>
      <c r="J2162" s="1" t="s">
        <v>97</v>
      </c>
    </row>
    <row r="2163" spans="1:10" x14ac:dyDescent="0.2">
      <c r="A2163" s="1" t="s">
        <v>3008</v>
      </c>
      <c r="B2163" s="1" t="s">
        <v>2982</v>
      </c>
      <c r="C2163" s="1" t="s">
        <v>204</v>
      </c>
      <c r="D2163" s="1" t="s">
        <v>12</v>
      </c>
      <c r="E2163" s="1">
        <v>5</v>
      </c>
      <c r="F2163" s="1">
        <v>210.2</v>
      </c>
      <c r="G2163" s="1">
        <v>0</v>
      </c>
      <c r="H2163" s="1" t="s">
        <v>121</v>
      </c>
      <c r="I2163" s="1" t="s">
        <v>14</v>
      </c>
      <c r="J2163" s="1" t="s">
        <v>15</v>
      </c>
    </row>
    <row r="2164" spans="1:10" x14ac:dyDescent="0.2">
      <c r="A2164" s="1" t="s">
        <v>3009</v>
      </c>
      <c r="B2164" s="3">
        <v>45356</v>
      </c>
      <c r="C2164" s="1" t="s">
        <v>336</v>
      </c>
      <c r="D2164" s="1" t="s">
        <v>537</v>
      </c>
      <c r="E2164" s="1">
        <v>5</v>
      </c>
      <c r="F2164" s="1">
        <v>940.73</v>
      </c>
      <c r="G2164" s="1">
        <v>0.2</v>
      </c>
      <c r="H2164" s="1" t="s">
        <v>62</v>
      </c>
      <c r="I2164" s="1" t="s">
        <v>21</v>
      </c>
      <c r="J2164" s="1" t="s">
        <v>170</v>
      </c>
    </row>
    <row r="2165" spans="1:10" x14ac:dyDescent="0.2">
      <c r="A2165" s="1" t="s">
        <v>3010</v>
      </c>
      <c r="B2165" s="3">
        <v>45325</v>
      </c>
      <c r="C2165" s="1" t="s">
        <v>313</v>
      </c>
      <c r="D2165" s="1" t="s">
        <v>195</v>
      </c>
      <c r="E2165" s="1">
        <v>4</v>
      </c>
      <c r="F2165" s="1">
        <v>661.25</v>
      </c>
      <c r="G2165" s="1">
        <v>0</v>
      </c>
      <c r="H2165" s="1" t="s">
        <v>36</v>
      </c>
      <c r="I2165" s="1" t="s">
        <v>21</v>
      </c>
      <c r="J2165" s="1" t="s">
        <v>22</v>
      </c>
    </row>
    <row r="2166" spans="1:10" x14ac:dyDescent="0.2">
      <c r="A2166" s="1" t="s">
        <v>3011</v>
      </c>
      <c r="B2166" s="3">
        <v>45594</v>
      </c>
      <c r="C2166" s="1" t="s">
        <v>246</v>
      </c>
      <c r="D2166" s="1" t="s">
        <v>12</v>
      </c>
      <c r="E2166" s="1">
        <v>3</v>
      </c>
      <c r="F2166" s="1">
        <v>210.2</v>
      </c>
      <c r="G2166" s="1">
        <v>0</v>
      </c>
      <c r="H2166" s="1" t="s">
        <v>36</v>
      </c>
      <c r="I2166" s="1" t="s">
        <v>47</v>
      </c>
      <c r="J2166" s="1" t="s">
        <v>75</v>
      </c>
    </row>
    <row r="2167" spans="1:10" x14ac:dyDescent="0.2">
      <c r="A2167" s="1" t="s">
        <v>3012</v>
      </c>
      <c r="B2167" s="1" t="s">
        <v>3013</v>
      </c>
      <c r="C2167" s="1" t="s">
        <v>419</v>
      </c>
      <c r="D2167" s="1" t="s">
        <v>69</v>
      </c>
      <c r="E2167" s="1">
        <v>10</v>
      </c>
      <c r="F2167" s="1">
        <v>1013.15</v>
      </c>
      <c r="G2167" s="1">
        <v>0.1</v>
      </c>
      <c r="H2167" s="1" t="s">
        <v>27</v>
      </c>
      <c r="I2167" s="1" t="s">
        <v>47</v>
      </c>
      <c r="J2167" s="1" t="s">
        <v>58</v>
      </c>
    </row>
    <row r="2168" spans="1:10" x14ac:dyDescent="0.2">
      <c r="A2168" s="1" t="s">
        <v>3014</v>
      </c>
      <c r="B2168" s="1" t="s">
        <v>2093</v>
      </c>
      <c r="C2168" s="1" t="s">
        <v>117</v>
      </c>
      <c r="D2168" s="1" t="s">
        <v>365</v>
      </c>
      <c r="E2168" s="1">
        <v>4</v>
      </c>
      <c r="F2168" s="1">
        <v>1101.54</v>
      </c>
      <c r="G2168" s="1">
        <v>0.15</v>
      </c>
      <c r="H2168" s="1" t="s">
        <v>115</v>
      </c>
      <c r="I2168" s="1" t="s">
        <v>47</v>
      </c>
      <c r="J2168" s="1" t="s">
        <v>48</v>
      </c>
    </row>
    <row r="2169" spans="1:10" x14ac:dyDescent="0.2">
      <c r="A2169" s="1" t="s">
        <v>3015</v>
      </c>
      <c r="B2169" s="1" t="s">
        <v>486</v>
      </c>
      <c r="C2169" s="1" t="s">
        <v>321</v>
      </c>
      <c r="D2169" s="1" t="s">
        <v>269</v>
      </c>
      <c r="E2169" s="1">
        <v>10</v>
      </c>
      <c r="F2169" s="1">
        <v>865.02</v>
      </c>
      <c r="G2169" s="1">
        <v>0.05</v>
      </c>
      <c r="H2169" s="1" t="s">
        <v>121</v>
      </c>
      <c r="I2169" s="1" t="s">
        <v>21</v>
      </c>
      <c r="J2169" s="1" t="s">
        <v>97</v>
      </c>
    </row>
    <row r="2170" spans="1:10" x14ac:dyDescent="0.2">
      <c r="A2170" s="1" t="s">
        <v>3016</v>
      </c>
      <c r="B2170" s="1" t="s">
        <v>3017</v>
      </c>
      <c r="C2170" s="1" t="s">
        <v>117</v>
      </c>
      <c r="D2170" s="1" t="s">
        <v>46</v>
      </c>
      <c r="E2170" s="1">
        <v>4</v>
      </c>
      <c r="F2170" s="1">
        <v>1262.55</v>
      </c>
      <c r="G2170" s="1">
        <v>0</v>
      </c>
      <c r="H2170" s="1" t="s">
        <v>20</v>
      </c>
      <c r="I2170" s="1" t="s">
        <v>47</v>
      </c>
      <c r="J2170" s="1" t="s">
        <v>48</v>
      </c>
    </row>
    <row r="2171" spans="1:10" x14ac:dyDescent="0.2">
      <c r="A2171" s="1" t="s">
        <v>3018</v>
      </c>
      <c r="B2171" s="3">
        <v>45739</v>
      </c>
      <c r="C2171" s="1" t="s">
        <v>846</v>
      </c>
      <c r="D2171" s="1" t="s">
        <v>51</v>
      </c>
      <c r="E2171" s="1">
        <v>3</v>
      </c>
      <c r="F2171" s="1">
        <v>1019.72</v>
      </c>
      <c r="G2171" s="1">
        <v>0</v>
      </c>
      <c r="H2171" s="1" t="s">
        <v>121</v>
      </c>
      <c r="I2171" s="1" t="s">
        <v>14</v>
      </c>
      <c r="J2171" s="1" t="s">
        <v>82</v>
      </c>
    </row>
    <row r="2172" spans="1:10" x14ac:dyDescent="0.2">
      <c r="A2172" s="1" t="s">
        <v>3019</v>
      </c>
      <c r="B2172" s="3">
        <v>45761</v>
      </c>
      <c r="C2172" s="1" t="s">
        <v>285</v>
      </c>
      <c r="D2172" s="1" t="s">
        <v>81</v>
      </c>
      <c r="E2172" s="1">
        <v>12</v>
      </c>
      <c r="F2172" s="1">
        <v>849.05</v>
      </c>
      <c r="G2172" s="1">
        <v>0.1</v>
      </c>
      <c r="H2172" s="1" t="s">
        <v>20</v>
      </c>
      <c r="I2172" s="1" t="s">
        <v>31</v>
      </c>
      <c r="J2172" s="1" t="s">
        <v>43</v>
      </c>
    </row>
    <row r="2173" spans="1:10" x14ac:dyDescent="0.2">
      <c r="A2173" s="1" t="s">
        <v>3020</v>
      </c>
      <c r="B2173" s="3">
        <v>45669</v>
      </c>
      <c r="C2173" s="1" t="s">
        <v>25</v>
      </c>
      <c r="D2173" s="1" t="s">
        <v>26</v>
      </c>
      <c r="E2173" s="1">
        <v>12</v>
      </c>
      <c r="F2173" s="1">
        <v>725.92</v>
      </c>
      <c r="G2173" s="1">
        <v>0</v>
      </c>
      <c r="H2173" s="1" t="s">
        <v>115</v>
      </c>
      <c r="I2173" s="1" t="s">
        <v>14</v>
      </c>
      <c r="J2173" s="1" t="s">
        <v>82</v>
      </c>
    </row>
    <row r="2174" spans="1:10" x14ac:dyDescent="0.2">
      <c r="A2174" s="1" t="s">
        <v>3021</v>
      </c>
      <c r="B2174" s="1" t="s">
        <v>1982</v>
      </c>
      <c r="C2174" s="1" t="s">
        <v>279</v>
      </c>
      <c r="D2174" s="1" t="s">
        <v>88</v>
      </c>
      <c r="E2174" s="1">
        <v>11</v>
      </c>
      <c r="F2174" s="1">
        <v>1018.12</v>
      </c>
      <c r="G2174" s="1">
        <v>0</v>
      </c>
      <c r="H2174" s="1" t="s">
        <v>121</v>
      </c>
      <c r="I2174" s="1" t="s">
        <v>47</v>
      </c>
      <c r="J2174" s="1" t="s">
        <v>75</v>
      </c>
    </row>
    <row r="2175" spans="1:10" x14ac:dyDescent="0.2">
      <c r="A2175" s="1" t="s">
        <v>3022</v>
      </c>
      <c r="B2175" s="3">
        <v>45589</v>
      </c>
      <c r="C2175" s="1" t="s">
        <v>204</v>
      </c>
      <c r="D2175" s="1" t="s">
        <v>85</v>
      </c>
      <c r="E2175" s="1">
        <v>10</v>
      </c>
      <c r="F2175" s="1">
        <v>979.52</v>
      </c>
      <c r="G2175" s="1">
        <v>0</v>
      </c>
      <c r="H2175" s="1" t="s">
        <v>36</v>
      </c>
      <c r="I2175" s="1" t="s">
        <v>14</v>
      </c>
      <c r="J2175" s="1" t="s">
        <v>15</v>
      </c>
    </row>
    <row r="2176" spans="1:10" x14ac:dyDescent="0.2">
      <c r="A2176" s="1" t="s">
        <v>3023</v>
      </c>
      <c r="B2176" s="1" t="s">
        <v>3024</v>
      </c>
      <c r="C2176" s="1" t="s">
        <v>296</v>
      </c>
      <c r="D2176" s="1" t="s">
        <v>55</v>
      </c>
      <c r="E2176" s="1">
        <v>7</v>
      </c>
      <c r="F2176" s="1">
        <v>522.34</v>
      </c>
      <c r="G2176" s="1">
        <v>0.05</v>
      </c>
      <c r="H2176" s="1" t="s">
        <v>62</v>
      </c>
      <c r="I2176" s="1" t="s">
        <v>47</v>
      </c>
      <c r="J2176" s="1" t="s">
        <v>75</v>
      </c>
    </row>
    <row r="2177" spans="1:10" x14ac:dyDescent="0.2">
      <c r="A2177" s="1" t="s">
        <v>3025</v>
      </c>
      <c r="B2177" s="1" t="s">
        <v>415</v>
      </c>
      <c r="C2177" s="1" t="s">
        <v>404</v>
      </c>
      <c r="D2177" s="1" t="s">
        <v>144</v>
      </c>
      <c r="E2177" s="1">
        <v>11</v>
      </c>
      <c r="F2177" s="1">
        <v>1029.82</v>
      </c>
      <c r="G2177" s="1">
        <v>0</v>
      </c>
      <c r="H2177" s="1" t="s">
        <v>121</v>
      </c>
      <c r="I2177" s="1" t="s">
        <v>21</v>
      </c>
      <c r="J2177" s="1" t="s">
        <v>97</v>
      </c>
    </row>
    <row r="2178" spans="1:10" x14ac:dyDescent="0.2">
      <c r="A2178" s="1" t="s">
        <v>3026</v>
      </c>
      <c r="B2178" s="3">
        <v>45745</v>
      </c>
      <c r="C2178" s="1" t="s">
        <v>126</v>
      </c>
      <c r="D2178" s="1" t="s">
        <v>85</v>
      </c>
      <c r="E2178" s="1">
        <v>6</v>
      </c>
      <c r="F2178" s="1">
        <v>979.52</v>
      </c>
      <c r="G2178" s="1">
        <v>0</v>
      </c>
      <c r="H2178" s="1" t="s">
        <v>36</v>
      </c>
      <c r="I2178" s="1" t="s">
        <v>31</v>
      </c>
      <c r="J2178" s="1" t="s">
        <v>32</v>
      </c>
    </row>
    <row r="2179" spans="1:10" x14ac:dyDescent="0.2">
      <c r="A2179" s="1" t="s">
        <v>3027</v>
      </c>
      <c r="B2179" s="3">
        <v>45314</v>
      </c>
      <c r="C2179" s="1" t="s">
        <v>34</v>
      </c>
      <c r="D2179" s="1" t="s">
        <v>158</v>
      </c>
      <c r="E2179" s="1">
        <v>5</v>
      </c>
      <c r="F2179" s="1">
        <v>1490.92</v>
      </c>
      <c r="G2179" s="1">
        <v>0</v>
      </c>
      <c r="H2179" s="1" t="s">
        <v>20</v>
      </c>
      <c r="I2179" s="1" t="s">
        <v>14</v>
      </c>
      <c r="J2179" s="1" t="s">
        <v>15</v>
      </c>
    </row>
    <row r="2180" spans="1:10" x14ac:dyDescent="0.2">
      <c r="A2180" s="1" t="s">
        <v>3028</v>
      </c>
      <c r="B2180" s="3">
        <v>45300</v>
      </c>
      <c r="C2180" s="1" t="s">
        <v>103</v>
      </c>
      <c r="D2180" s="1" t="s">
        <v>144</v>
      </c>
      <c r="E2180" s="1">
        <v>7</v>
      </c>
      <c r="F2180" s="1">
        <v>1029.82</v>
      </c>
      <c r="G2180" s="1">
        <v>0</v>
      </c>
      <c r="H2180" s="1" t="s">
        <v>62</v>
      </c>
      <c r="I2180" s="1" t="s">
        <v>21</v>
      </c>
      <c r="J2180" s="1" t="s">
        <v>22</v>
      </c>
    </row>
    <row r="2181" spans="1:10" x14ac:dyDescent="0.2">
      <c r="A2181" s="1" t="s">
        <v>3029</v>
      </c>
      <c r="B2181" s="3">
        <v>45818</v>
      </c>
      <c r="C2181" s="1" t="s">
        <v>1164</v>
      </c>
      <c r="D2181" s="1" t="s">
        <v>30</v>
      </c>
      <c r="E2181" s="1">
        <v>2</v>
      </c>
      <c r="F2181" s="1">
        <v>798.12</v>
      </c>
      <c r="G2181" s="1">
        <v>0</v>
      </c>
      <c r="H2181" s="1" t="s">
        <v>36</v>
      </c>
      <c r="I2181" s="1" t="s">
        <v>14</v>
      </c>
      <c r="J2181" s="1" t="s">
        <v>15</v>
      </c>
    </row>
    <row r="2182" spans="1:10" x14ac:dyDescent="0.2">
      <c r="A2182" s="1" t="s">
        <v>3030</v>
      </c>
      <c r="B2182" s="3">
        <v>45477</v>
      </c>
      <c r="C2182" s="1" t="s">
        <v>723</v>
      </c>
      <c r="D2182" s="1" t="s">
        <v>199</v>
      </c>
      <c r="E2182" s="1">
        <v>11</v>
      </c>
      <c r="F2182" s="1">
        <v>528.79999999999995</v>
      </c>
      <c r="G2182" s="1">
        <v>0.15</v>
      </c>
      <c r="H2182" s="1" t="s">
        <v>13</v>
      </c>
      <c r="I2182" s="1" t="s">
        <v>21</v>
      </c>
      <c r="J2182" s="1" t="s">
        <v>170</v>
      </c>
    </row>
    <row r="2183" spans="1:10" x14ac:dyDescent="0.2">
      <c r="A2183" s="1" t="s">
        <v>3031</v>
      </c>
      <c r="B2183" s="3">
        <v>45690</v>
      </c>
      <c r="C2183" s="1" t="s">
        <v>169</v>
      </c>
      <c r="D2183" s="1" t="s">
        <v>19</v>
      </c>
      <c r="E2183" s="1">
        <v>3</v>
      </c>
      <c r="F2183" s="1">
        <v>921.01</v>
      </c>
      <c r="G2183" s="1">
        <v>0.2</v>
      </c>
      <c r="H2183" s="1" t="s">
        <v>20</v>
      </c>
      <c r="I2183" s="1" t="s">
        <v>21</v>
      </c>
      <c r="J2183" s="1" t="s">
        <v>22</v>
      </c>
    </row>
    <row r="2184" spans="1:10" x14ac:dyDescent="0.2">
      <c r="A2184" s="1" t="s">
        <v>3032</v>
      </c>
      <c r="B2184" s="3">
        <v>45446</v>
      </c>
      <c r="C2184" s="1" t="s">
        <v>589</v>
      </c>
      <c r="D2184" s="1" t="s">
        <v>127</v>
      </c>
      <c r="E2184" s="1">
        <v>1</v>
      </c>
      <c r="F2184" s="1">
        <v>418.2</v>
      </c>
      <c r="G2184" s="1">
        <v>0</v>
      </c>
      <c r="H2184" s="1" t="s">
        <v>20</v>
      </c>
      <c r="I2184" s="1" t="s">
        <v>21</v>
      </c>
      <c r="J2184" s="1" t="s">
        <v>170</v>
      </c>
    </row>
    <row r="2185" spans="1:10" x14ac:dyDescent="0.2">
      <c r="A2185" s="1" t="s">
        <v>3033</v>
      </c>
      <c r="B2185" s="1" t="s">
        <v>563</v>
      </c>
      <c r="C2185" s="1" t="s">
        <v>362</v>
      </c>
      <c r="D2185" s="1" t="s">
        <v>537</v>
      </c>
      <c r="E2185" s="1">
        <v>8</v>
      </c>
      <c r="F2185" s="1">
        <v>940.73</v>
      </c>
      <c r="G2185" s="1">
        <v>0</v>
      </c>
      <c r="H2185" s="1" t="s">
        <v>62</v>
      </c>
      <c r="I2185" s="1" t="s">
        <v>21</v>
      </c>
      <c r="J2185" s="1" t="s">
        <v>22</v>
      </c>
    </row>
    <row r="2186" spans="1:10" x14ac:dyDescent="0.2">
      <c r="A2186" s="1" t="s">
        <v>3034</v>
      </c>
      <c r="B2186" s="1" t="s">
        <v>3035</v>
      </c>
      <c r="C2186" s="1" t="s">
        <v>904</v>
      </c>
      <c r="D2186" s="1" t="s">
        <v>162</v>
      </c>
      <c r="E2186" s="1">
        <v>1</v>
      </c>
      <c r="F2186" s="1">
        <v>209.03</v>
      </c>
      <c r="G2186" s="1">
        <v>0</v>
      </c>
      <c r="H2186" s="1" t="s">
        <v>115</v>
      </c>
      <c r="I2186" s="1" t="s">
        <v>21</v>
      </c>
      <c r="J2186" s="1" t="s">
        <v>170</v>
      </c>
    </row>
    <row r="2187" spans="1:10" x14ac:dyDescent="0.2">
      <c r="A2187" s="1" t="s">
        <v>3036</v>
      </c>
      <c r="B2187" s="1" t="s">
        <v>305</v>
      </c>
      <c r="C2187" s="1" t="s">
        <v>95</v>
      </c>
      <c r="D2187" s="1" t="s">
        <v>136</v>
      </c>
      <c r="E2187" s="1">
        <v>3</v>
      </c>
      <c r="F2187" s="1">
        <v>1700.53</v>
      </c>
      <c r="G2187" s="1">
        <v>0</v>
      </c>
      <c r="H2187" s="1" t="s">
        <v>13</v>
      </c>
      <c r="I2187" s="1" t="s">
        <v>21</v>
      </c>
      <c r="J2187" s="1" t="s">
        <v>170</v>
      </c>
    </row>
    <row r="2188" spans="1:10" x14ac:dyDescent="0.2">
      <c r="A2188" s="1" t="s">
        <v>3037</v>
      </c>
      <c r="B2188" s="1" t="s">
        <v>3038</v>
      </c>
      <c r="C2188" s="1" t="s">
        <v>57</v>
      </c>
      <c r="D2188" s="1" t="s">
        <v>158</v>
      </c>
      <c r="E2188" s="1">
        <v>2</v>
      </c>
      <c r="F2188" s="1">
        <v>1490.92</v>
      </c>
      <c r="G2188" s="1">
        <v>0</v>
      </c>
      <c r="H2188" s="1" t="s">
        <v>27</v>
      </c>
      <c r="I2188" s="1" t="s">
        <v>47</v>
      </c>
      <c r="J2188" s="1" t="s">
        <v>48</v>
      </c>
    </row>
    <row r="2189" spans="1:10" x14ac:dyDescent="0.2">
      <c r="A2189" s="1" t="s">
        <v>3039</v>
      </c>
      <c r="B2189" s="1" t="s">
        <v>971</v>
      </c>
      <c r="C2189" s="1" t="s">
        <v>404</v>
      </c>
      <c r="D2189" s="1" t="s">
        <v>144</v>
      </c>
      <c r="E2189" s="1">
        <v>2</v>
      </c>
      <c r="F2189" s="1">
        <v>1029.82</v>
      </c>
      <c r="G2189" s="1">
        <v>0.2</v>
      </c>
      <c r="H2189" s="1" t="s">
        <v>36</v>
      </c>
      <c r="I2189" s="1" t="s">
        <v>21</v>
      </c>
      <c r="J2189" s="1" t="s">
        <v>170</v>
      </c>
    </row>
    <row r="2190" spans="1:10" x14ac:dyDescent="0.2">
      <c r="A2190" s="1" t="s">
        <v>3040</v>
      </c>
      <c r="B2190" s="1" t="s">
        <v>309</v>
      </c>
      <c r="C2190" s="1" t="s">
        <v>57</v>
      </c>
      <c r="D2190" s="1" t="s">
        <v>181</v>
      </c>
      <c r="E2190" s="1">
        <v>10</v>
      </c>
      <c r="F2190" s="1">
        <v>117.32</v>
      </c>
      <c r="G2190" s="1">
        <v>0</v>
      </c>
      <c r="H2190" s="1" t="s">
        <v>36</v>
      </c>
      <c r="I2190" s="1" t="s">
        <v>47</v>
      </c>
      <c r="J2190" s="1" t="s">
        <v>58</v>
      </c>
    </row>
    <row r="2191" spans="1:10" x14ac:dyDescent="0.2">
      <c r="A2191" s="1" t="s">
        <v>3041</v>
      </c>
      <c r="B2191" s="1" t="s">
        <v>3042</v>
      </c>
      <c r="C2191" s="1" t="s">
        <v>187</v>
      </c>
      <c r="D2191" s="1" t="s">
        <v>51</v>
      </c>
      <c r="E2191" s="1">
        <v>11</v>
      </c>
      <c r="F2191" s="1">
        <v>1019.72</v>
      </c>
      <c r="G2191" s="1">
        <v>0</v>
      </c>
      <c r="H2191" s="1" t="s">
        <v>121</v>
      </c>
      <c r="I2191" s="1" t="s">
        <v>14</v>
      </c>
      <c r="J2191" s="1" t="s">
        <v>93</v>
      </c>
    </row>
    <row r="2192" spans="1:10" x14ac:dyDescent="0.2">
      <c r="A2192" s="1" t="s">
        <v>3043</v>
      </c>
      <c r="B2192" s="1" t="s">
        <v>2777</v>
      </c>
      <c r="C2192" s="1" t="s">
        <v>490</v>
      </c>
      <c r="D2192" s="1" t="s">
        <v>158</v>
      </c>
      <c r="E2192" s="1">
        <v>12</v>
      </c>
      <c r="F2192" s="1">
        <v>1490.92</v>
      </c>
      <c r="G2192" s="1">
        <v>0</v>
      </c>
      <c r="H2192" s="1" t="s">
        <v>36</v>
      </c>
      <c r="I2192" s="1" t="s">
        <v>47</v>
      </c>
      <c r="J2192" s="1" t="s">
        <v>75</v>
      </c>
    </row>
    <row r="2193" spans="1:10" x14ac:dyDescent="0.2">
      <c r="A2193" s="1" t="s">
        <v>3044</v>
      </c>
      <c r="B2193" s="1" t="s">
        <v>996</v>
      </c>
      <c r="C2193" s="1" t="s">
        <v>227</v>
      </c>
      <c r="D2193" s="1" t="s">
        <v>136</v>
      </c>
      <c r="E2193" s="1">
        <v>8</v>
      </c>
      <c r="F2193" s="1">
        <v>1700.53</v>
      </c>
      <c r="G2193" s="1">
        <v>0</v>
      </c>
      <c r="H2193" s="1" t="s">
        <v>13</v>
      </c>
      <c r="I2193" s="1" t="s">
        <v>31</v>
      </c>
      <c r="J2193" s="1" t="s">
        <v>32</v>
      </c>
    </row>
    <row r="2194" spans="1:10" x14ac:dyDescent="0.2">
      <c r="A2194" s="1" t="s">
        <v>3045</v>
      </c>
      <c r="B2194" s="1" t="s">
        <v>3046</v>
      </c>
      <c r="C2194" s="1" t="s">
        <v>396</v>
      </c>
      <c r="D2194" s="1" t="s">
        <v>124</v>
      </c>
      <c r="E2194" s="1">
        <v>10</v>
      </c>
      <c r="F2194" s="1">
        <v>774.08</v>
      </c>
      <c r="G2194" s="1">
        <v>0.15</v>
      </c>
      <c r="H2194" s="1" t="s">
        <v>36</v>
      </c>
      <c r="I2194" s="1" t="s">
        <v>14</v>
      </c>
      <c r="J2194" s="1" t="s">
        <v>82</v>
      </c>
    </row>
    <row r="2195" spans="1:10" x14ac:dyDescent="0.2">
      <c r="A2195" s="1" t="s">
        <v>3047</v>
      </c>
      <c r="B2195" s="3">
        <v>45637</v>
      </c>
      <c r="C2195" s="1" t="s">
        <v>84</v>
      </c>
      <c r="D2195" s="1" t="s">
        <v>329</v>
      </c>
      <c r="E2195" s="1">
        <v>3</v>
      </c>
      <c r="F2195" s="1">
        <v>1334.92</v>
      </c>
      <c r="G2195" s="1">
        <v>0</v>
      </c>
      <c r="H2195" s="1" t="s">
        <v>27</v>
      </c>
      <c r="I2195" s="1" t="s">
        <v>31</v>
      </c>
      <c r="J2195" s="1" t="s">
        <v>43</v>
      </c>
    </row>
    <row r="2196" spans="1:10" x14ac:dyDescent="0.2">
      <c r="A2196" s="1" t="s">
        <v>3048</v>
      </c>
      <c r="B2196" s="3">
        <v>45790</v>
      </c>
      <c r="C2196" s="1" t="s">
        <v>204</v>
      </c>
      <c r="D2196" s="1" t="s">
        <v>127</v>
      </c>
      <c r="E2196" s="1">
        <v>2</v>
      </c>
      <c r="F2196" s="1">
        <v>418.2</v>
      </c>
      <c r="G2196" s="1">
        <v>0.1</v>
      </c>
      <c r="H2196" s="1" t="s">
        <v>20</v>
      </c>
      <c r="I2196" s="1" t="s">
        <v>1152</v>
      </c>
      <c r="J2196" s="1" t="s">
        <v>93</v>
      </c>
    </row>
    <row r="2197" spans="1:10" x14ac:dyDescent="0.2">
      <c r="A2197" s="1" t="s">
        <v>3049</v>
      </c>
      <c r="B2197" s="3">
        <v>45550</v>
      </c>
      <c r="C2197" s="1" t="s">
        <v>240</v>
      </c>
      <c r="D2197" s="1" t="s">
        <v>78</v>
      </c>
      <c r="E2197" s="1">
        <v>4</v>
      </c>
      <c r="F2197" s="1">
        <v>782.41</v>
      </c>
      <c r="G2197" s="1">
        <v>0.05</v>
      </c>
      <c r="H2197" s="1" t="s">
        <v>115</v>
      </c>
      <c r="I2197" s="1" t="s">
        <v>21</v>
      </c>
      <c r="J2197" s="1" t="s">
        <v>22</v>
      </c>
    </row>
    <row r="2198" spans="1:10" x14ac:dyDescent="0.2">
      <c r="A2198" s="1" t="s">
        <v>3050</v>
      </c>
      <c r="B2198" s="1" t="s">
        <v>1473</v>
      </c>
      <c r="C2198" s="1" t="s">
        <v>77</v>
      </c>
      <c r="D2198" s="1" t="s">
        <v>85</v>
      </c>
      <c r="E2198" s="1">
        <v>5</v>
      </c>
      <c r="F2198" s="1">
        <v>979.52</v>
      </c>
      <c r="G2198" s="1">
        <v>0.15</v>
      </c>
      <c r="H2198" s="1" t="s">
        <v>20</v>
      </c>
      <c r="I2198" s="1" t="s">
        <v>47</v>
      </c>
      <c r="J2198" s="1" t="s">
        <v>48</v>
      </c>
    </row>
    <row r="2199" spans="1:10" x14ac:dyDescent="0.2">
      <c r="A2199" s="1" t="s">
        <v>3051</v>
      </c>
      <c r="B2199" s="1" t="s">
        <v>3052</v>
      </c>
      <c r="C2199" s="1" t="s">
        <v>204</v>
      </c>
      <c r="D2199" s="1" t="s">
        <v>51</v>
      </c>
      <c r="E2199" s="1">
        <v>12</v>
      </c>
      <c r="F2199" s="1">
        <v>1019.72</v>
      </c>
      <c r="G2199" s="1">
        <v>0.15</v>
      </c>
      <c r="H2199" s="1" t="s">
        <v>62</v>
      </c>
      <c r="I2199" s="1" t="s">
        <v>14</v>
      </c>
      <c r="J2199" s="1" t="s">
        <v>82</v>
      </c>
    </row>
    <row r="2200" spans="1:10" x14ac:dyDescent="0.2">
      <c r="A2200" s="1" t="s">
        <v>1663</v>
      </c>
      <c r="B2200" s="1" t="s">
        <v>1574</v>
      </c>
      <c r="C2200" s="1" t="s">
        <v>392</v>
      </c>
      <c r="D2200" s="1" t="s">
        <v>12</v>
      </c>
      <c r="E2200" s="1">
        <v>8</v>
      </c>
      <c r="F2200" s="1">
        <v>210.2</v>
      </c>
      <c r="G2200" s="1">
        <v>0.1</v>
      </c>
      <c r="H2200" s="1" t="s">
        <v>13</v>
      </c>
      <c r="I2200" s="1" t="s">
        <v>47</v>
      </c>
      <c r="J2200" s="1" t="s">
        <v>58</v>
      </c>
    </row>
    <row r="2201" spans="1:10" x14ac:dyDescent="0.2">
      <c r="A2201" s="1" t="s">
        <v>3053</v>
      </c>
      <c r="B2201" s="3">
        <v>45390</v>
      </c>
      <c r="C2201" s="1" t="s">
        <v>25</v>
      </c>
      <c r="D2201" s="1" t="s">
        <v>69</v>
      </c>
      <c r="E2201" s="1">
        <v>8</v>
      </c>
      <c r="F2201" s="1">
        <v>1013.15</v>
      </c>
      <c r="G2201" s="1">
        <v>0</v>
      </c>
      <c r="H2201" s="1" t="s">
        <v>27</v>
      </c>
      <c r="I2201" s="1" t="s">
        <v>14</v>
      </c>
      <c r="J2201" s="1" t="s">
        <v>15</v>
      </c>
    </row>
    <row r="2202" spans="1:10" x14ac:dyDescent="0.2">
      <c r="A2202" s="1" t="s">
        <v>3054</v>
      </c>
      <c r="B2202" s="3">
        <v>45552</v>
      </c>
      <c r="C2202" s="1" t="s">
        <v>191</v>
      </c>
      <c r="D2202" s="1" t="s">
        <v>41</v>
      </c>
      <c r="E2202" s="1">
        <v>9</v>
      </c>
      <c r="F2202" s="1">
        <v>944.31</v>
      </c>
      <c r="G2202" s="1">
        <v>0</v>
      </c>
      <c r="H2202" s="1" t="s">
        <v>62</v>
      </c>
      <c r="I2202" s="1" t="s">
        <v>47</v>
      </c>
      <c r="J2202" s="1" t="s">
        <v>75</v>
      </c>
    </row>
    <row r="2203" spans="1:10" x14ac:dyDescent="0.2">
      <c r="A2203" s="1" t="s">
        <v>3055</v>
      </c>
      <c r="B2203" s="3">
        <v>45587</v>
      </c>
      <c r="C2203" s="1" t="s">
        <v>493</v>
      </c>
      <c r="D2203" s="1" t="s">
        <v>78</v>
      </c>
      <c r="E2203" s="1">
        <v>10</v>
      </c>
      <c r="F2203" s="1">
        <v>782.41</v>
      </c>
      <c r="G2203" s="1">
        <v>0.05</v>
      </c>
      <c r="H2203" s="1" t="s">
        <v>20</v>
      </c>
      <c r="I2203" s="1" t="s">
        <v>47</v>
      </c>
      <c r="J2203" s="1" t="s">
        <v>48</v>
      </c>
    </row>
    <row r="2204" spans="1:10" x14ac:dyDescent="0.2">
      <c r="A2204" s="1" t="s">
        <v>3056</v>
      </c>
      <c r="B2204" s="3">
        <v>45670</v>
      </c>
      <c r="C2204" s="1" t="s">
        <v>165</v>
      </c>
      <c r="D2204" s="1" t="s">
        <v>55</v>
      </c>
      <c r="E2204" s="1">
        <v>7</v>
      </c>
      <c r="F2204" s="1">
        <v>522.34</v>
      </c>
      <c r="G2204" s="1">
        <v>0.1</v>
      </c>
      <c r="H2204" s="1" t="s">
        <v>62</v>
      </c>
      <c r="I2204" s="1" t="s">
        <v>483</v>
      </c>
      <c r="J2204" s="1" t="s">
        <v>97</v>
      </c>
    </row>
    <row r="2205" spans="1:10" x14ac:dyDescent="0.2">
      <c r="A2205" s="1" t="s">
        <v>3057</v>
      </c>
      <c r="B2205" s="1" t="s">
        <v>3058</v>
      </c>
      <c r="C2205" s="1" t="s">
        <v>281</v>
      </c>
      <c r="D2205" s="1" t="s">
        <v>166</v>
      </c>
      <c r="E2205" s="1">
        <v>3</v>
      </c>
      <c r="F2205" s="1">
        <v>532.41999999999996</v>
      </c>
      <c r="G2205" s="1">
        <v>0</v>
      </c>
      <c r="H2205" s="1" t="s">
        <v>36</v>
      </c>
      <c r="I2205" s="1" t="s">
        <v>47</v>
      </c>
      <c r="J2205" s="1" t="s">
        <v>58</v>
      </c>
    </row>
    <row r="2206" spans="1:10" x14ac:dyDescent="0.2">
      <c r="A2206" s="1" t="s">
        <v>3059</v>
      </c>
      <c r="B2206" s="3">
        <v>45837</v>
      </c>
      <c r="C2206" s="1" t="s">
        <v>141</v>
      </c>
      <c r="D2206" s="1" t="s">
        <v>78</v>
      </c>
      <c r="E2206" s="1">
        <v>3</v>
      </c>
      <c r="F2206" s="1">
        <v>782.41</v>
      </c>
      <c r="G2206" s="1">
        <v>0.2</v>
      </c>
      <c r="H2206" s="1" t="s">
        <v>36</v>
      </c>
      <c r="I2206" s="1" t="s">
        <v>14</v>
      </c>
      <c r="J2206" s="1" t="s">
        <v>15</v>
      </c>
    </row>
    <row r="2207" spans="1:10" x14ac:dyDescent="0.2">
      <c r="A2207" s="1" t="s">
        <v>3060</v>
      </c>
      <c r="B2207" s="3">
        <v>45401</v>
      </c>
      <c r="C2207" s="1" t="s">
        <v>194</v>
      </c>
      <c r="D2207" s="1" t="s">
        <v>139</v>
      </c>
      <c r="E2207" s="1"/>
      <c r="F2207" s="1">
        <v>193.99</v>
      </c>
      <c r="G2207" s="1">
        <v>0</v>
      </c>
      <c r="H2207" s="1" t="s">
        <v>20</v>
      </c>
      <c r="I2207" s="1" t="s">
        <v>14</v>
      </c>
      <c r="J2207" s="1" t="s">
        <v>82</v>
      </c>
    </row>
    <row r="2208" spans="1:10" x14ac:dyDescent="0.2">
      <c r="A2208" s="1" t="s">
        <v>3061</v>
      </c>
      <c r="B2208" s="3">
        <v>45717</v>
      </c>
      <c r="C2208" s="1" t="s">
        <v>458</v>
      </c>
      <c r="D2208" s="1" t="s">
        <v>73</v>
      </c>
      <c r="E2208" s="1">
        <v>3</v>
      </c>
      <c r="F2208" s="1">
        <v>954.16</v>
      </c>
      <c r="G2208" s="1">
        <v>0.2</v>
      </c>
      <c r="H2208" s="1" t="s">
        <v>13</v>
      </c>
      <c r="I2208" s="1" t="s">
        <v>31</v>
      </c>
      <c r="J2208" s="1" t="s">
        <v>52</v>
      </c>
    </row>
    <row r="2209" spans="1:10" x14ac:dyDescent="0.2">
      <c r="A2209" s="1" t="s">
        <v>3062</v>
      </c>
      <c r="B2209" s="3">
        <v>45454</v>
      </c>
      <c r="C2209" s="1" t="s">
        <v>392</v>
      </c>
      <c r="D2209" s="1" t="s">
        <v>139</v>
      </c>
      <c r="E2209" s="1">
        <v>10</v>
      </c>
      <c r="F2209" s="1">
        <v>193.99</v>
      </c>
      <c r="G2209" s="1">
        <v>0.15</v>
      </c>
      <c r="H2209" s="1" t="s">
        <v>13</v>
      </c>
      <c r="I2209" s="1" t="s">
        <v>47</v>
      </c>
      <c r="J2209" s="1" t="s">
        <v>75</v>
      </c>
    </row>
    <row r="2210" spans="1:10" x14ac:dyDescent="0.2">
      <c r="A2210" s="1" t="s">
        <v>3063</v>
      </c>
      <c r="B2210" s="1" t="s">
        <v>203</v>
      </c>
      <c r="C2210" s="1" t="s">
        <v>296</v>
      </c>
      <c r="D2210" s="1" t="s">
        <v>231</v>
      </c>
      <c r="E2210" s="1">
        <v>2</v>
      </c>
      <c r="F2210" s="1">
        <v>49.68</v>
      </c>
      <c r="G2210" s="1">
        <v>0.05</v>
      </c>
      <c r="H2210" s="1" t="s">
        <v>121</v>
      </c>
      <c r="I2210" s="1" t="s">
        <v>47</v>
      </c>
      <c r="J2210" s="1" t="s">
        <v>48</v>
      </c>
    </row>
    <row r="2211" spans="1:10" x14ac:dyDescent="0.2">
      <c r="A2211" s="1" t="s">
        <v>3064</v>
      </c>
      <c r="B2211" s="3">
        <v>45761</v>
      </c>
      <c r="C2211" s="1" t="s">
        <v>362</v>
      </c>
      <c r="D2211" s="1" t="s">
        <v>151</v>
      </c>
      <c r="E2211" s="1">
        <v>6</v>
      </c>
      <c r="F2211" s="1">
        <v>838.72</v>
      </c>
      <c r="G2211" s="1">
        <v>0</v>
      </c>
      <c r="H2211" s="1" t="s">
        <v>62</v>
      </c>
      <c r="I2211" s="1" t="s">
        <v>21</v>
      </c>
      <c r="J2211" s="1" t="s">
        <v>97</v>
      </c>
    </row>
    <row r="2212" spans="1:10" x14ac:dyDescent="0.2">
      <c r="A2212" s="1" t="s">
        <v>3065</v>
      </c>
      <c r="B2212" s="3">
        <v>45567</v>
      </c>
      <c r="C2212" s="1" t="s">
        <v>353</v>
      </c>
      <c r="D2212" s="1" t="s">
        <v>26</v>
      </c>
      <c r="E2212" s="1">
        <v>6</v>
      </c>
      <c r="F2212" s="1">
        <v>725.92</v>
      </c>
      <c r="G2212" s="1">
        <v>0.05</v>
      </c>
      <c r="H2212" s="1" t="s">
        <v>62</v>
      </c>
      <c r="I2212" s="1" t="s">
        <v>21</v>
      </c>
      <c r="J2212" s="1" t="s">
        <v>22</v>
      </c>
    </row>
    <row r="2213" spans="1:10" x14ac:dyDescent="0.2">
      <c r="A2213" s="1" t="s">
        <v>3066</v>
      </c>
      <c r="B2213" s="3">
        <v>45673</v>
      </c>
      <c r="C2213" s="1" t="s">
        <v>347</v>
      </c>
      <c r="D2213" s="1" t="s">
        <v>12</v>
      </c>
      <c r="E2213" s="1">
        <v>9</v>
      </c>
      <c r="F2213" s="1">
        <v>210.2</v>
      </c>
      <c r="G2213" s="1">
        <v>0.15</v>
      </c>
      <c r="H2213" s="1" t="s">
        <v>36</v>
      </c>
      <c r="I2213" s="1" t="s">
        <v>47</v>
      </c>
      <c r="J2213" s="1" t="s">
        <v>75</v>
      </c>
    </row>
    <row r="2214" spans="1:10" x14ac:dyDescent="0.2">
      <c r="A2214" s="1" t="s">
        <v>3067</v>
      </c>
      <c r="B2214" s="1" t="s">
        <v>3068</v>
      </c>
      <c r="C2214" s="1" t="s">
        <v>351</v>
      </c>
      <c r="D2214" s="1" t="s">
        <v>162</v>
      </c>
      <c r="E2214" s="1">
        <v>5</v>
      </c>
      <c r="F2214" s="1">
        <v>209.03</v>
      </c>
      <c r="G2214" s="1">
        <v>0.2</v>
      </c>
      <c r="H2214" s="1" t="s">
        <v>13</v>
      </c>
      <c r="I2214" s="1" t="s">
        <v>300</v>
      </c>
      <c r="J2214" s="1" t="s">
        <v>93</v>
      </c>
    </row>
    <row r="2215" spans="1:10" x14ac:dyDescent="0.2">
      <c r="A2215" s="1" t="s">
        <v>3069</v>
      </c>
      <c r="B2215" s="3">
        <v>45676</v>
      </c>
      <c r="C2215" s="1" t="s">
        <v>120</v>
      </c>
      <c r="D2215" s="1" t="s">
        <v>192</v>
      </c>
      <c r="E2215" s="1">
        <v>10</v>
      </c>
      <c r="F2215" s="1">
        <v>1069.8599999999999</v>
      </c>
      <c r="G2215" s="1">
        <v>0</v>
      </c>
      <c r="H2215" s="1" t="s">
        <v>121</v>
      </c>
      <c r="I2215" s="1" t="s">
        <v>31</v>
      </c>
      <c r="J2215" s="1" t="s">
        <v>52</v>
      </c>
    </row>
    <row r="2216" spans="1:10" x14ac:dyDescent="0.2">
      <c r="A2216" s="1" t="s">
        <v>3070</v>
      </c>
      <c r="B2216" s="1" t="s">
        <v>2048</v>
      </c>
      <c r="C2216" s="1" t="s">
        <v>220</v>
      </c>
      <c r="D2216" s="1" t="s">
        <v>104</v>
      </c>
      <c r="E2216" s="1">
        <v>5</v>
      </c>
      <c r="F2216" s="1">
        <v>1363.68</v>
      </c>
      <c r="G2216" s="1">
        <v>0.1</v>
      </c>
      <c r="H2216" s="1" t="s">
        <v>27</v>
      </c>
      <c r="I2216" s="1" t="s">
        <v>14</v>
      </c>
      <c r="J2216" s="1" t="s">
        <v>93</v>
      </c>
    </row>
    <row r="2217" spans="1:10" x14ac:dyDescent="0.2">
      <c r="A2217" s="1" t="s">
        <v>3071</v>
      </c>
      <c r="B2217" s="3">
        <v>45683</v>
      </c>
      <c r="C2217" s="1" t="s">
        <v>783</v>
      </c>
      <c r="D2217" s="1" t="s">
        <v>118</v>
      </c>
      <c r="E2217" s="1">
        <v>1</v>
      </c>
      <c r="F2217" s="1">
        <v>347.15</v>
      </c>
      <c r="G2217" s="1">
        <v>0</v>
      </c>
      <c r="H2217" s="1" t="s">
        <v>62</v>
      </c>
      <c r="I2217" s="1" t="s">
        <v>21</v>
      </c>
      <c r="J2217" s="1" t="s">
        <v>97</v>
      </c>
    </row>
    <row r="2218" spans="1:10" x14ac:dyDescent="0.2">
      <c r="A2218" s="1" t="s">
        <v>3072</v>
      </c>
      <c r="B2218" s="3">
        <v>45831</v>
      </c>
      <c r="C2218" s="1" t="s">
        <v>165</v>
      </c>
      <c r="D2218" s="1" t="s">
        <v>73</v>
      </c>
      <c r="E2218" s="1">
        <v>4</v>
      </c>
      <c r="F2218" s="1">
        <v>954.16</v>
      </c>
      <c r="G2218" s="1">
        <v>0</v>
      </c>
      <c r="H2218" s="1" t="s">
        <v>62</v>
      </c>
      <c r="I2218" s="1" t="s">
        <v>21</v>
      </c>
      <c r="J2218" s="1" t="s">
        <v>22</v>
      </c>
    </row>
    <row r="2219" spans="1:10" x14ac:dyDescent="0.2">
      <c r="A2219" s="1" t="s">
        <v>3073</v>
      </c>
      <c r="B2219" s="3">
        <v>45301</v>
      </c>
      <c r="C2219" s="1" t="s">
        <v>117</v>
      </c>
      <c r="D2219" s="1" t="s">
        <v>139</v>
      </c>
      <c r="E2219" s="1">
        <v>12</v>
      </c>
      <c r="F2219" s="1">
        <v>193.99</v>
      </c>
      <c r="G2219" s="1">
        <v>0.15</v>
      </c>
      <c r="H2219" s="1" t="s">
        <v>13</v>
      </c>
      <c r="I2219" s="1" t="s">
        <v>47</v>
      </c>
      <c r="J2219" s="1" t="s">
        <v>75</v>
      </c>
    </row>
    <row r="2220" spans="1:10" x14ac:dyDescent="0.2">
      <c r="A2220" s="1" t="s">
        <v>3074</v>
      </c>
      <c r="B2220" s="3">
        <v>45818</v>
      </c>
      <c r="C2220" s="1" t="s">
        <v>463</v>
      </c>
      <c r="D2220" s="1" t="s">
        <v>118</v>
      </c>
      <c r="E2220" s="1">
        <v>2</v>
      </c>
      <c r="F2220" s="1">
        <v>347.15</v>
      </c>
      <c r="G2220" s="1">
        <v>0</v>
      </c>
      <c r="H2220" s="1" t="s">
        <v>20</v>
      </c>
      <c r="I2220" s="1" t="s">
        <v>21</v>
      </c>
      <c r="J2220" s="1" t="s">
        <v>97</v>
      </c>
    </row>
    <row r="2221" spans="1:10" x14ac:dyDescent="0.2">
      <c r="A2221" s="1" t="s">
        <v>3075</v>
      </c>
      <c r="B2221" s="1" t="s">
        <v>3076</v>
      </c>
      <c r="C2221" s="1" t="s">
        <v>381</v>
      </c>
      <c r="D2221" s="1" t="s">
        <v>65</v>
      </c>
      <c r="E2221" s="1">
        <v>3</v>
      </c>
      <c r="F2221" s="1">
        <v>800.37</v>
      </c>
      <c r="G2221" s="1">
        <v>0.2</v>
      </c>
      <c r="H2221" s="1" t="s">
        <v>27</v>
      </c>
      <c r="I2221" s="1" t="s">
        <v>31</v>
      </c>
      <c r="J2221" s="1" t="s">
        <v>32</v>
      </c>
    </row>
    <row r="2222" spans="1:10" x14ac:dyDescent="0.2">
      <c r="A2222" s="1" t="s">
        <v>3077</v>
      </c>
      <c r="B2222" s="3">
        <v>45436</v>
      </c>
      <c r="C2222" s="1" t="s">
        <v>557</v>
      </c>
      <c r="D2222" s="1" t="s">
        <v>30</v>
      </c>
      <c r="E2222" s="1">
        <v>7</v>
      </c>
      <c r="F2222" s="1">
        <v>798.12</v>
      </c>
      <c r="G2222" s="1">
        <v>0</v>
      </c>
      <c r="H2222" s="1" t="s">
        <v>62</v>
      </c>
      <c r="I2222" s="1" t="s">
        <v>14</v>
      </c>
      <c r="J2222" s="1" t="s">
        <v>82</v>
      </c>
    </row>
    <row r="2223" spans="1:10" x14ac:dyDescent="0.2">
      <c r="A2223" s="1" t="s">
        <v>3078</v>
      </c>
      <c r="B2223" s="1" t="s">
        <v>3079</v>
      </c>
      <c r="C2223" s="1" t="s">
        <v>359</v>
      </c>
      <c r="D2223" s="1" t="s">
        <v>151</v>
      </c>
      <c r="E2223" s="1">
        <v>7</v>
      </c>
      <c r="F2223" s="1">
        <v>838.72</v>
      </c>
      <c r="G2223" s="1">
        <v>0.15</v>
      </c>
      <c r="H2223" s="1" t="s">
        <v>121</v>
      </c>
      <c r="I2223" s="1" t="s">
        <v>31</v>
      </c>
      <c r="J2223" s="1" t="s">
        <v>43</v>
      </c>
    </row>
    <row r="2224" spans="1:10" x14ac:dyDescent="0.2">
      <c r="A2224" s="1" t="s">
        <v>3080</v>
      </c>
      <c r="B2224" s="3">
        <v>45780</v>
      </c>
      <c r="C2224" s="1" t="s">
        <v>394</v>
      </c>
      <c r="D2224" s="1" t="s">
        <v>213</v>
      </c>
      <c r="E2224" s="1">
        <v>6</v>
      </c>
      <c r="F2224" s="1">
        <v>1084.72</v>
      </c>
      <c r="G2224" s="1">
        <v>0</v>
      </c>
      <c r="H2224" s="1" t="s">
        <v>62</v>
      </c>
      <c r="I2224" s="1" t="s">
        <v>21</v>
      </c>
      <c r="J2224" s="1" t="s">
        <v>170</v>
      </c>
    </row>
    <row r="2225" spans="1:10" x14ac:dyDescent="0.2">
      <c r="A2225" s="1" t="s">
        <v>3081</v>
      </c>
      <c r="B2225" s="3">
        <v>45422</v>
      </c>
      <c r="C2225" s="1" t="s">
        <v>154</v>
      </c>
      <c r="D2225" s="1" t="s">
        <v>417</v>
      </c>
      <c r="E2225" s="1">
        <v>4</v>
      </c>
      <c r="F2225" s="1">
        <v>1240.1099999999999</v>
      </c>
      <c r="G2225" s="1">
        <v>0.2</v>
      </c>
      <c r="H2225" s="1" t="s">
        <v>115</v>
      </c>
      <c r="I2225" s="1" t="s">
        <v>31</v>
      </c>
      <c r="J2225" s="1" t="s">
        <v>43</v>
      </c>
    </row>
    <row r="2226" spans="1:10" x14ac:dyDescent="0.2">
      <c r="A2226" s="1" t="s">
        <v>3082</v>
      </c>
      <c r="B2226" s="3">
        <v>45530</v>
      </c>
      <c r="C2226" s="1" t="s">
        <v>263</v>
      </c>
      <c r="D2226" s="1" t="s">
        <v>127</v>
      </c>
      <c r="E2226" s="1">
        <v>11</v>
      </c>
      <c r="F2226" s="1">
        <v>418.2</v>
      </c>
      <c r="G2226" s="1">
        <v>0.15</v>
      </c>
      <c r="H2226" s="1" t="s">
        <v>20</v>
      </c>
      <c r="I2226" s="1" t="s">
        <v>14</v>
      </c>
      <c r="J2226" s="1" t="s">
        <v>15</v>
      </c>
    </row>
    <row r="2227" spans="1:10" x14ac:dyDescent="0.2">
      <c r="A2227" s="1" t="s">
        <v>3083</v>
      </c>
      <c r="B2227" s="3">
        <v>45394</v>
      </c>
      <c r="C2227" s="1" t="s">
        <v>252</v>
      </c>
      <c r="D2227" s="1" t="s">
        <v>417</v>
      </c>
      <c r="E2227" s="1">
        <v>2</v>
      </c>
      <c r="F2227" s="1">
        <v>1240.1099999999999</v>
      </c>
      <c r="G2227" s="1">
        <v>0</v>
      </c>
      <c r="H2227" s="1" t="s">
        <v>121</v>
      </c>
      <c r="I2227" s="1" t="s">
        <v>37</v>
      </c>
      <c r="J2227" s="1" t="s">
        <v>15</v>
      </c>
    </row>
    <row r="2228" spans="1:10" x14ac:dyDescent="0.2">
      <c r="A2228" s="1" t="s">
        <v>3084</v>
      </c>
      <c r="B2228" s="3">
        <v>45364</v>
      </c>
      <c r="C2228" s="1" t="s">
        <v>416</v>
      </c>
      <c r="D2228" s="1" t="s">
        <v>55</v>
      </c>
      <c r="E2228" s="1">
        <v>7</v>
      </c>
      <c r="F2228" s="1">
        <v>522.34</v>
      </c>
      <c r="G2228" s="1">
        <v>0.1</v>
      </c>
      <c r="H2228" s="1" t="s">
        <v>62</v>
      </c>
      <c r="I2228" s="1" t="s">
        <v>449</v>
      </c>
      <c r="J2228" s="1" t="s">
        <v>75</v>
      </c>
    </row>
    <row r="2229" spans="1:10" x14ac:dyDescent="0.2">
      <c r="A2229" s="1" t="s">
        <v>3085</v>
      </c>
      <c r="B2229" s="3">
        <v>45617</v>
      </c>
      <c r="C2229" s="1" t="s">
        <v>303</v>
      </c>
      <c r="D2229" s="1" t="s">
        <v>85</v>
      </c>
      <c r="E2229" s="1">
        <v>9</v>
      </c>
      <c r="F2229" s="1">
        <v>979.52</v>
      </c>
      <c r="G2229" s="1">
        <v>0.1</v>
      </c>
      <c r="H2229" s="1" t="s">
        <v>121</v>
      </c>
      <c r="I2229" s="1" t="s">
        <v>14</v>
      </c>
      <c r="J2229" s="1" t="s">
        <v>82</v>
      </c>
    </row>
    <row r="2230" spans="1:10" x14ac:dyDescent="0.2">
      <c r="A2230" s="1" t="s">
        <v>3086</v>
      </c>
      <c r="B2230" s="3">
        <v>45476</v>
      </c>
      <c r="C2230" s="1" t="s">
        <v>120</v>
      </c>
      <c r="D2230" s="1" t="s">
        <v>108</v>
      </c>
      <c r="E2230" s="1">
        <v>3</v>
      </c>
      <c r="F2230" s="1">
        <v>1348.08</v>
      </c>
      <c r="G2230" s="1">
        <v>0.15</v>
      </c>
      <c r="H2230" s="1" t="s">
        <v>115</v>
      </c>
      <c r="I2230" s="1" t="s">
        <v>31</v>
      </c>
      <c r="J2230" s="1" t="s">
        <v>43</v>
      </c>
    </row>
    <row r="2231" spans="1:10" x14ac:dyDescent="0.2">
      <c r="A2231" s="1" t="s">
        <v>3087</v>
      </c>
      <c r="B2231" s="3">
        <v>45513</v>
      </c>
      <c r="C2231" s="1" t="s">
        <v>268</v>
      </c>
      <c r="D2231" s="1" t="s">
        <v>26</v>
      </c>
      <c r="E2231" s="1">
        <v>7</v>
      </c>
      <c r="F2231" s="1">
        <v>725.92</v>
      </c>
      <c r="G2231" s="1">
        <v>0.05</v>
      </c>
      <c r="H2231" s="1" t="s">
        <v>62</v>
      </c>
      <c r="I2231" s="1" t="s">
        <v>21</v>
      </c>
      <c r="J2231" s="1" t="s">
        <v>97</v>
      </c>
    </row>
    <row r="2232" spans="1:10" x14ac:dyDescent="0.2">
      <c r="A2232" s="1" t="s">
        <v>3088</v>
      </c>
      <c r="B2232" s="1" t="s">
        <v>3089</v>
      </c>
      <c r="C2232" s="1" t="s">
        <v>285</v>
      </c>
      <c r="D2232" s="1" t="s">
        <v>136</v>
      </c>
      <c r="E2232" s="1">
        <v>12</v>
      </c>
      <c r="F2232" s="1">
        <v>1700.53</v>
      </c>
      <c r="G2232" s="1">
        <v>0.15</v>
      </c>
      <c r="H2232" s="1" t="s">
        <v>62</v>
      </c>
      <c r="I2232" s="1" t="s">
        <v>31</v>
      </c>
      <c r="J2232" s="1" t="s">
        <v>43</v>
      </c>
    </row>
    <row r="2233" spans="1:10" x14ac:dyDescent="0.2">
      <c r="A2233" s="1" t="s">
        <v>3090</v>
      </c>
      <c r="B2233" s="3">
        <v>45486</v>
      </c>
      <c r="C2233" s="1" t="s">
        <v>351</v>
      </c>
      <c r="D2233" s="1" t="s">
        <v>65</v>
      </c>
      <c r="E2233" s="1">
        <v>1</v>
      </c>
      <c r="F2233" s="1">
        <v>800.37</v>
      </c>
      <c r="G2233" s="1">
        <v>0.15</v>
      </c>
      <c r="H2233" s="1" t="s">
        <v>115</v>
      </c>
      <c r="I2233" s="1" t="s">
        <v>14</v>
      </c>
      <c r="J2233" s="1" t="s">
        <v>15</v>
      </c>
    </row>
    <row r="2234" spans="1:10" x14ac:dyDescent="0.2">
      <c r="A2234" s="1" t="s">
        <v>3091</v>
      </c>
      <c r="B2234" s="3">
        <v>45403</v>
      </c>
      <c r="C2234" s="1" t="s">
        <v>252</v>
      </c>
      <c r="D2234" s="1" t="s">
        <v>124</v>
      </c>
      <c r="E2234" s="1">
        <v>7</v>
      </c>
      <c r="F2234" s="1">
        <v>774.08</v>
      </c>
      <c r="G2234" s="1">
        <v>0</v>
      </c>
      <c r="H2234" s="1" t="s">
        <v>20</v>
      </c>
      <c r="I2234" s="1" t="s">
        <v>14</v>
      </c>
      <c r="J2234" s="1" t="s">
        <v>15</v>
      </c>
    </row>
    <row r="2235" spans="1:10" x14ac:dyDescent="0.2">
      <c r="A2235" s="1" t="s">
        <v>3092</v>
      </c>
      <c r="B2235" s="3">
        <v>45439</v>
      </c>
      <c r="C2235" s="1" t="s">
        <v>347</v>
      </c>
      <c r="D2235" s="1" t="s">
        <v>124</v>
      </c>
      <c r="E2235" s="1">
        <v>9</v>
      </c>
      <c r="F2235" s="1">
        <v>774.08</v>
      </c>
      <c r="G2235" s="1">
        <v>0</v>
      </c>
      <c r="H2235" s="1" t="s">
        <v>62</v>
      </c>
      <c r="I2235" s="1" t="s">
        <v>47</v>
      </c>
      <c r="J2235" s="1" t="s">
        <v>75</v>
      </c>
    </row>
    <row r="2236" spans="1:10" x14ac:dyDescent="0.2">
      <c r="A2236" s="1" t="s">
        <v>3093</v>
      </c>
      <c r="B2236" s="1" t="s">
        <v>3094</v>
      </c>
      <c r="C2236" s="1" t="s">
        <v>169</v>
      </c>
      <c r="D2236" s="1" t="s">
        <v>174</v>
      </c>
      <c r="E2236" s="1">
        <v>6</v>
      </c>
      <c r="F2236" s="1">
        <v>143.57</v>
      </c>
      <c r="G2236" s="1">
        <v>0.1</v>
      </c>
      <c r="H2236" s="1" t="s">
        <v>27</v>
      </c>
      <c r="I2236" s="1" t="s">
        <v>483</v>
      </c>
      <c r="J2236" s="1" t="s">
        <v>170</v>
      </c>
    </row>
    <row r="2237" spans="1:10" x14ac:dyDescent="0.2">
      <c r="A2237" s="1" t="s">
        <v>3095</v>
      </c>
      <c r="B2237" s="3">
        <v>45648</v>
      </c>
      <c r="C2237" s="1" t="s">
        <v>141</v>
      </c>
      <c r="D2237" s="1" t="s">
        <v>55</v>
      </c>
      <c r="E2237" s="1">
        <v>11</v>
      </c>
      <c r="F2237" s="1">
        <v>522.34</v>
      </c>
      <c r="G2237" s="1">
        <v>0</v>
      </c>
      <c r="H2237" s="1" t="s">
        <v>20</v>
      </c>
      <c r="I2237" s="1" t="s">
        <v>14</v>
      </c>
      <c r="J2237" s="1" t="s">
        <v>15</v>
      </c>
    </row>
    <row r="2238" spans="1:10" x14ac:dyDescent="0.2">
      <c r="A2238" s="1" t="s">
        <v>3096</v>
      </c>
      <c r="B2238" s="3">
        <v>45359</v>
      </c>
      <c r="C2238" s="1" t="s">
        <v>45</v>
      </c>
      <c r="D2238" s="1" t="s">
        <v>118</v>
      </c>
      <c r="E2238" s="1">
        <v>9</v>
      </c>
      <c r="F2238" s="1">
        <v>347.15</v>
      </c>
      <c r="G2238" s="1">
        <v>0</v>
      </c>
      <c r="H2238" s="1" t="s">
        <v>62</v>
      </c>
      <c r="I2238" s="1" t="s">
        <v>47</v>
      </c>
      <c r="J2238" s="1" t="s">
        <v>48</v>
      </c>
    </row>
    <row r="2239" spans="1:10" x14ac:dyDescent="0.2">
      <c r="A2239" s="1" t="s">
        <v>3097</v>
      </c>
      <c r="B2239" s="3">
        <v>45402</v>
      </c>
      <c r="C2239" s="1" t="s">
        <v>165</v>
      </c>
      <c r="D2239" s="1" t="s">
        <v>158</v>
      </c>
      <c r="E2239" s="1">
        <v>10</v>
      </c>
      <c r="F2239" s="1">
        <v>1490.92</v>
      </c>
      <c r="G2239" s="1">
        <v>0.05</v>
      </c>
      <c r="H2239" s="1" t="s">
        <v>20</v>
      </c>
      <c r="I2239" s="1" t="s">
        <v>21</v>
      </c>
      <c r="J2239" s="1" t="s">
        <v>97</v>
      </c>
    </row>
    <row r="2240" spans="1:10" x14ac:dyDescent="0.2">
      <c r="A2240" s="1" t="s">
        <v>3098</v>
      </c>
      <c r="B2240" s="3">
        <v>45589</v>
      </c>
      <c r="C2240" s="1" t="s">
        <v>424</v>
      </c>
      <c r="D2240" s="1" t="s">
        <v>55</v>
      </c>
      <c r="E2240" s="1">
        <v>8</v>
      </c>
      <c r="F2240" s="1">
        <v>522.34</v>
      </c>
      <c r="G2240" s="1">
        <v>0.15</v>
      </c>
      <c r="H2240" s="1" t="s">
        <v>20</v>
      </c>
      <c r="I2240" s="1" t="s">
        <v>14</v>
      </c>
      <c r="J2240" s="1" t="s">
        <v>93</v>
      </c>
    </row>
    <row r="2241" spans="1:10" x14ac:dyDescent="0.2">
      <c r="A2241" s="1" t="s">
        <v>3099</v>
      </c>
      <c r="B2241" s="3">
        <v>45412</v>
      </c>
      <c r="C2241" s="1" t="s">
        <v>72</v>
      </c>
      <c r="D2241" s="1" t="s">
        <v>537</v>
      </c>
      <c r="E2241" s="1">
        <v>3</v>
      </c>
      <c r="F2241" s="1">
        <v>940.73</v>
      </c>
      <c r="G2241" s="1">
        <v>0</v>
      </c>
      <c r="H2241" s="1" t="s">
        <v>115</v>
      </c>
      <c r="I2241" s="1" t="s">
        <v>47</v>
      </c>
      <c r="J2241" s="1" t="s">
        <v>75</v>
      </c>
    </row>
    <row r="2242" spans="1:10" x14ac:dyDescent="0.2">
      <c r="A2242" s="1" t="s">
        <v>3100</v>
      </c>
      <c r="B2242" s="3">
        <v>45751</v>
      </c>
      <c r="C2242" s="1" t="s">
        <v>254</v>
      </c>
      <c r="D2242" s="1" t="s">
        <v>104</v>
      </c>
      <c r="E2242" s="1">
        <v>7</v>
      </c>
      <c r="F2242" s="1">
        <v>1363.68</v>
      </c>
      <c r="G2242" s="1">
        <v>0.05</v>
      </c>
      <c r="H2242" s="1" t="s">
        <v>36</v>
      </c>
      <c r="I2242" s="1" t="s">
        <v>483</v>
      </c>
      <c r="J2242" s="1" t="s">
        <v>170</v>
      </c>
    </row>
    <row r="2243" spans="1:10" x14ac:dyDescent="0.2">
      <c r="A2243" s="1" t="s">
        <v>3101</v>
      </c>
      <c r="B2243" s="1" t="s">
        <v>1854</v>
      </c>
      <c r="C2243" s="1" t="s">
        <v>396</v>
      </c>
      <c r="D2243" s="1" t="s">
        <v>118</v>
      </c>
      <c r="E2243" s="1">
        <v>8</v>
      </c>
      <c r="F2243" s="1">
        <v>347.15</v>
      </c>
      <c r="G2243" s="1">
        <v>0.15</v>
      </c>
      <c r="H2243" s="1" t="s">
        <v>27</v>
      </c>
      <c r="I2243" s="1" t="s">
        <v>14</v>
      </c>
      <c r="J2243" s="1" t="s">
        <v>82</v>
      </c>
    </row>
    <row r="2244" spans="1:10" x14ac:dyDescent="0.2">
      <c r="A2244" s="1" t="s">
        <v>3102</v>
      </c>
      <c r="B2244" s="3">
        <v>45482</v>
      </c>
      <c r="C2244" s="1" t="s">
        <v>424</v>
      </c>
      <c r="D2244" s="1" t="s">
        <v>365</v>
      </c>
      <c r="E2244" s="1">
        <v>8</v>
      </c>
      <c r="F2244" s="1">
        <v>1101.54</v>
      </c>
      <c r="G2244" s="1">
        <v>0.05</v>
      </c>
      <c r="H2244" s="1" t="s">
        <v>20</v>
      </c>
      <c r="I2244" s="1" t="s">
        <v>14</v>
      </c>
      <c r="J2244" s="1" t="s">
        <v>82</v>
      </c>
    </row>
    <row r="2245" spans="1:10" x14ac:dyDescent="0.2">
      <c r="A2245" s="1" t="s">
        <v>3103</v>
      </c>
      <c r="B2245" s="3">
        <v>45717</v>
      </c>
      <c r="C2245" s="1" t="s">
        <v>351</v>
      </c>
      <c r="D2245" s="1" t="s">
        <v>417</v>
      </c>
      <c r="E2245" s="1">
        <v>8</v>
      </c>
      <c r="F2245" s="1">
        <v>1240.1099999999999</v>
      </c>
      <c r="G2245" s="1">
        <v>0</v>
      </c>
      <c r="H2245" s="1" t="s">
        <v>27</v>
      </c>
      <c r="I2245" s="1" t="s">
        <v>14</v>
      </c>
      <c r="J2245" s="1" t="s">
        <v>15</v>
      </c>
    </row>
    <row r="2246" spans="1:10" x14ac:dyDescent="0.2">
      <c r="A2246" s="1" t="s">
        <v>3104</v>
      </c>
      <c r="B2246" s="3">
        <v>45596</v>
      </c>
      <c r="C2246" s="1" t="s">
        <v>50</v>
      </c>
      <c r="D2246" s="1" t="s">
        <v>166</v>
      </c>
      <c r="E2246" s="1">
        <v>1</v>
      </c>
      <c r="F2246" s="1">
        <v>532.41999999999996</v>
      </c>
      <c r="G2246" s="1">
        <v>0</v>
      </c>
      <c r="H2246" s="1" t="s">
        <v>121</v>
      </c>
      <c r="I2246" s="1" t="s">
        <v>31</v>
      </c>
      <c r="J2246" s="1" t="s">
        <v>32</v>
      </c>
    </row>
    <row r="2247" spans="1:10" x14ac:dyDescent="0.2">
      <c r="A2247" s="1" t="s">
        <v>3105</v>
      </c>
      <c r="B2247" s="3">
        <v>45778</v>
      </c>
      <c r="C2247" s="1" t="s">
        <v>326</v>
      </c>
      <c r="D2247" s="1" t="s">
        <v>88</v>
      </c>
      <c r="E2247" s="1">
        <v>1</v>
      </c>
      <c r="F2247" s="1">
        <v>1018.12</v>
      </c>
      <c r="G2247" s="1">
        <v>0</v>
      </c>
      <c r="H2247" s="1" t="s">
        <v>13</v>
      </c>
      <c r="I2247" s="1" t="s">
        <v>21</v>
      </c>
      <c r="J2247" s="1" t="s">
        <v>22</v>
      </c>
    </row>
    <row r="2248" spans="1:10" x14ac:dyDescent="0.2">
      <c r="A2248" s="1" t="s">
        <v>3106</v>
      </c>
      <c r="B2248" s="3">
        <v>45654</v>
      </c>
      <c r="C2248" s="1" t="s">
        <v>11</v>
      </c>
      <c r="D2248" s="1" t="s">
        <v>96</v>
      </c>
      <c r="E2248" s="1">
        <v>7</v>
      </c>
      <c r="F2248" s="1">
        <v>425.58</v>
      </c>
      <c r="G2248" s="1">
        <v>0.2</v>
      </c>
      <c r="H2248" s="1" t="s">
        <v>115</v>
      </c>
      <c r="I2248" s="1" t="s">
        <v>14</v>
      </c>
      <c r="J2248" s="1" t="s">
        <v>82</v>
      </c>
    </row>
    <row r="2249" spans="1:10" x14ac:dyDescent="0.2">
      <c r="A2249" s="1" t="s">
        <v>3107</v>
      </c>
      <c r="B2249" s="3">
        <v>45363</v>
      </c>
      <c r="C2249" s="1" t="s">
        <v>50</v>
      </c>
      <c r="D2249" s="1" t="s">
        <v>12</v>
      </c>
      <c r="E2249" s="1">
        <v>10</v>
      </c>
      <c r="F2249" s="1">
        <v>210.2</v>
      </c>
      <c r="G2249" s="1">
        <v>0</v>
      </c>
      <c r="H2249" s="1" t="s">
        <v>27</v>
      </c>
      <c r="I2249" s="1" t="s">
        <v>31</v>
      </c>
      <c r="J2249" s="1" t="s">
        <v>32</v>
      </c>
    </row>
    <row r="2250" spans="1:10" x14ac:dyDescent="0.2">
      <c r="A2250" s="1" t="s">
        <v>3108</v>
      </c>
      <c r="B2250" s="3">
        <v>45372</v>
      </c>
      <c r="C2250" s="1" t="s">
        <v>40</v>
      </c>
      <c r="D2250" s="1" t="s">
        <v>92</v>
      </c>
      <c r="E2250" s="1">
        <v>6</v>
      </c>
      <c r="F2250" s="1">
        <v>769.69</v>
      </c>
      <c r="G2250" s="1">
        <v>0.05</v>
      </c>
      <c r="H2250" s="1" t="s">
        <v>62</v>
      </c>
      <c r="I2250" s="1" t="s">
        <v>31</v>
      </c>
      <c r="J2250" s="1" t="s">
        <v>43</v>
      </c>
    </row>
    <row r="2251" spans="1:10" x14ac:dyDescent="0.2">
      <c r="A2251" s="1" t="s">
        <v>3109</v>
      </c>
      <c r="B2251" s="1" t="s">
        <v>3042</v>
      </c>
      <c r="C2251" s="1" t="s">
        <v>342</v>
      </c>
      <c r="D2251" s="1" t="s">
        <v>166</v>
      </c>
      <c r="E2251" s="1">
        <v>10</v>
      </c>
      <c r="F2251" s="1">
        <v>532.41999999999996</v>
      </c>
      <c r="G2251" s="1">
        <v>0</v>
      </c>
      <c r="H2251" s="1" t="s">
        <v>121</v>
      </c>
      <c r="I2251" s="1" t="s">
        <v>21</v>
      </c>
      <c r="J2251" s="1" t="s">
        <v>170</v>
      </c>
    </row>
    <row r="2252" spans="1:10" x14ac:dyDescent="0.2">
      <c r="A2252" s="1" t="s">
        <v>3110</v>
      </c>
      <c r="B2252" s="1" t="s">
        <v>3111</v>
      </c>
      <c r="C2252" s="1" t="s">
        <v>328</v>
      </c>
      <c r="D2252" s="1" t="s">
        <v>417</v>
      </c>
      <c r="E2252" s="1">
        <v>8</v>
      </c>
      <c r="F2252" s="1">
        <v>1240.1099999999999</v>
      </c>
      <c r="G2252" s="1">
        <v>0.1</v>
      </c>
      <c r="H2252" s="1" t="s">
        <v>62</v>
      </c>
      <c r="I2252" s="1" t="s">
        <v>31</v>
      </c>
      <c r="J2252" s="1" t="s">
        <v>52</v>
      </c>
    </row>
    <row r="2253" spans="1:10" x14ac:dyDescent="0.2">
      <c r="A2253" s="1" t="s">
        <v>3112</v>
      </c>
      <c r="B2253" s="3">
        <v>45346</v>
      </c>
      <c r="C2253" s="1" t="s">
        <v>546</v>
      </c>
      <c r="D2253" s="1" t="s">
        <v>158</v>
      </c>
      <c r="E2253" s="1">
        <v>12</v>
      </c>
      <c r="F2253" s="1">
        <v>1490.92</v>
      </c>
      <c r="G2253" s="1">
        <v>0.2</v>
      </c>
      <c r="H2253" s="1" t="s">
        <v>115</v>
      </c>
      <c r="I2253" s="1" t="s">
        <v>21</v>
      </c>
      <c r="J2253" s="1" t="s">
        <v>170</v>
      </c>
    </row>
    <row r="2254" spans="1:10" x14ac:dyDescent="0.2">
      <c r="A2254" s="1" t="s">
        <v>3113</v>
      </c>
      <c r="B2254" s="3">
        <v>45378</v>
      </c>
      <c r="C2254" s="1" t="s">
        <v>424</v>
      </c>
      <c r="D2254" s="1" t="s">
        <v>178</v>
      </c>
      <c r="E2254" s="1">
        <v>10</v>
      </c>
      <c r="F2254" s="1">
        <v>253.46</v>
      </c>
      <c r="G2254" s="1">
        <v>0.1</v>
      </c>
      <c r="H2254" s="1" t="s">
        <v>27</v>
      </c>
      <c r="I2254" s="1" t="s">
        <v>37</v>
      </c>
      <c r="J2254" s="1" t="s">
        <v>93</v>
      </c>
    </row>
    <row r="2255" spans="1:10" x14ac:dyDescent="0.2">
      <c r="A2255" s="1" t="s">
        <v>3114</v>
      </c>
      <c r="B2255" s="3">
        <v>45520</v>
      </c>
      <c r="C2255" s="1" t="s">
        <v>29</v>
      </c>
      <c r="D2255" s="1" t="s">
        <v>166</v>
      </c>
      <c r="E2255" s="1">
        <v>1</v>
      </c>
      <c r="F2255" s="1">
        <v>532.41999999999996</v>
      </c>
      <c r="G2255" s="1">
        <v>0.05</v>
      </c>
      <c r="H2255" s="1" t="s">
        <v>115</v>
      </c>
      <c r="I2255" s="1" t="s">
        <v>31</v>
      </c>
      <c r="J2255" s="1" t="s">
        <v>52</v>
      </c>
    </row>
    <row r="2256" spans="1:10" x14ac:dyDescent="0.2">
      <c r="A2256" s="1" t="s">
        <v>3115</v>
      </c>
      <c r="B2256" s="3">
        <v>45447</v>
      </c>
      <c r="C2256" s="1" t="s">
        <v>328</v>
      </c>
      <c r="D2256" s="1" t="s">
        <v>417</v>
      </c>
      <c r="E2256" s="1">
        <v>7</v>
      </c>
      <c r="F2256" s="1">
        <v>1240.1099999999999</v>
      </c>
      <c r="G2256" s="1">
        <v>0.1</v>
      </c>
      <c r="H2256" s="1" t="s">
        <v>27</v>
      </c>
      <c r="I2256" s="1" t="s">
        <v>31</v>
      </c>
      <c r="J2256" s="1" t="s">
        <v>43</v>
      </c>
    </row>
    <row r="2257" spans="1:10" x14ac:dyDescent="0.2">
      <c r="A2257" s="1" t="s">
        <v>3116</v>
      </c>
      <c r="B2257" s="1" t="s">
        <v>2276</v>
      </c>
      <c r="C2257" s="1" t="s">
        <v>60</v>
      </c>
      <c r="D2257" s="1" t="s">
        <v>108</v>
      </c>
      <c r="E2257" s="1"/>
      <c r="F2257" s="1">
        <v>1348.08</v>
      </c>
      <c r="G2257" s="1">
        <v>0</v>
      </c>
      <c r="H2257" s="1" t="s">
        <v>115</v>
      </c>
      <c r="I2257" s="1" t="s">
        <v>31</v>
      </c>
      <c r="J2257" s="1" t="s">
        <v>32</v>
      </c>
    </row>
    <row r="2258" spans="1:10" x14ac:dyDescent="0.2">
      <c r="A2258" s="1" t="s">
        <v>3117</v>
      </c>
      <c r="B2258" s="3">
        <v>45713</v>
      </c>
      <c r="C2258" s="1" t="s">
        <v>147</v>
      </c>
      <c r="D2258" s="1" t="s">
        <v>51</v>
      </c>
      <c r="E2258" s="1">
        <v>11</v>
      </c>
      <c r="F2258" s="1">
        <v>1019.72</v>
      </c>
      <c r="G2258" s="1">
        <v>0</v>
      </c>
      <c r="H2258" s="1" t="s">
        <v>121</v>
      </c>
      <c r="I2258" s="1" t="s">
        <v>31</v>
      </c>
      <c r="J2258" s="1" t="s">
        <v>52</v>
      </c>
    </row>
    <row r="2259" spans="1:10" x14ac:dyDescent="0.2">
      <c r="A2259" s="1" t="s">
        <v>1497</v>
      </c>
      <c r="B2259" s="1" t="s">
        <v>1498</v>
      </c>
      <c r="C2259" s="1" t="s">
        <v>994</v>
      </c>
      <c r="D2259" s="1" t="s">
        <v>329</v>
      </c>
      <c r="E2259" s="1">
        <v>11</v>
      </c>
      <c r="F2259" s="1">
        <v>1334.92</v>
      </c>
      <c r="G2259" s="1">
        <v>0.2</v>
      </c>
      <c r="H2259" s="1" t="s">
        <v>20</v>
      </c>
      <c r="I2259" s="1" t="s">
        <v>14</v>
      </c>
      <c r="J2259" s="1" t="s">
        <v>82</v>
      </c>
    </row>
    <row r="2260" spans="1:10" x14ac:dyDescent="0.2">
      <c r="A2260" s="1" t="s">
        <v>3118</v>
      </c>
      <c r="B2260" s="3">
        <v>45584</v>
      </c>
      <c r="C2260" s="1" t="s">
        <v>184</v>
      </c>
      <c r="D2260" s="1" t="s">
        <v>144</v>
      </c>
      <c r="E2260" s="1">
        <v>12</v>
      </c>
      <c r="F2260" s="1">
        <v>1029.82</v>
      </c>
      <c r="G2260" s="1">
        <v>0.05</v>
      </c>
      <c r="H2260" s="1" t="s">
        <v>13</v>
      </c>
      <c r="I2260" s="1" t="s">
        <v>47</v>
      </c>
      <c r="J2260" s="1" t="s">
        <v>58</v>
      </c>
    </row>
    <row r="2261" spans="1:10" x14ac:dyDescent="0.2">
      <c r="A2261" s="1" t="s">
        <v>3119</v>
      </c>
      <c r="B2261" s="3">
        <v>45786</v>
      </c>
      <c r="C2261" s="1" t="s">
        <v>60</v>
      </c>
      <c r="D2261" s="1" t="s">
        <v>269</v>
      </c>
      <c r="E2261" s="1">
        <v>6</v>
      </c>
      <c r="F2261" s="1">
        <v>865.02</v>
      </c>
      <c r="G2261" s="1">
        <v>0</v>
      </c>
      <c r="H2261" s="1" t="s">
        <v>62</v>
      </c>
      <c r="I2261" s="1" t="s">
        <v>31</v>
      </c>
      <c r="J2261" s="1" t="s">
        <v>43</v>
      </c>
    </row>
    <row r="2262" spans="1:10" x14ac:dyDescent="0.2">
      <c r="A2262" s="1" t="s">
        <v>3120</v>
      </c>
      <c r="B2262" s="1" t="s">
        <v>2155</v>
      </c>
      <c r="C2262" s="1" t="s">
        <v>478</v>
      </c>
      <c r="D2262" s="1" t="s">
        <v>78</v>
      </c>
      <c r="E2262" s="1">
        <v>11</v>
      </c>
      <c r="F2262" s="1">
        <v>782.41</v>
      </c>
      <c r="G2262" s="1">
        <v>0.15</v>
      </c>
      <c r="H2262" s="1" t="s">
        <v>20</v>
      </c>
      <c r="I2262" s="1" t="s">
        <v>31</v>
      </c>
      <c r="J2262" s="1" t="s">
        <v>32</v>
      </c>
    </row>
    <row r="2263" spans="1:10" x14ac:dyDescent="0.2">
      <c r="A2263" s="1" t="s">
        <v>3121</v>
      </c>
      <c r="B2263" s="1" t="s">
        <v>1403</v>
      </c>
      <c r="C2263" s="1" t="s">
        <v>281</v>
      </c>
      <c r="D2263" s="1" t="s">
        <v>195</v>
      </c>
      <c r="E2263" s="1">
        <v>2</v>
      </c>
      <c r="F2263" s="1">
        <v>661.25</v>
      </c>
      <c r="G2263" s="1">
        <v>0.15</v>
      </c>
      <c r="H2263" s="1" t="s">
        <v>20</v>
      </c>
      <c r="I2263" s="1" t="s">
        <v>47</v>
      </c>
      <c r="J2263" s="1" t="s">
        <v>48</v>
      </c>
    </row>
    <row r="2264" spans="1:10" x14ac:dyDescent="0.2">
      <c r="A2264" s="1" t="s">
        <v>3122</v>
      </c>
      <c r="B2264" s="3">
        <v>45453</v>
      </c>
      <c r="C2264" s="1" t="s">
        <v>589</v>
      </c>
      <c r="D2264" s="1" t="s">
        <v>61</v>
      </c>
      <c r="E2264" s="1">
        <v>1</v>
      </c>
      <c r="F2264" s="1">
        <v>455.77</v>
      </c>
      <c r="G2264" s="1">
        <v>0.05</v>
      </c>
      <c r="H2264" s="1" t="s">
        <v>20</v>
      </c>
      <c r="I2264" s="1" t="s">
        <v>483</v>
      </c>
      <c r="J2264" s="1" t="s">
        <v>22</v>
      </c>
    </row>
    <row r="2265" spans="1:10" x14ac:dyDescent="0.2">
      <c r="A2265" s="1" t="s">
        <v>3123</v>
      </c>
      <c r="B2265" s="1" t="s">
        <v>532</v>
      </c>
      <c r="C2265" s="1" t="s">
        <v>338</v>
      </c>
      <c r="D2265" s="1" t="s">
        <v>136</v>
      </c>
      <c r="E2265" s="1">
        <v>5</v>
      </c>
      <c r="F2265" s="1">
        <v>1700.53</v>
      </c>
      <c r="G2265" s="1">
        <v>0</v>
      </c>
      <c r="H2265" s="1" t="s">
        <v>62</v>
      </c>
      <c r="I2265" s="1" t="s">
        <v>21</v>
      </c>
      <c r="J2265" s="1" t="s">
        <v>170</v>
      </c>
    </row>
    <row r="2266" spans="1:10" x14ac:dyDescent="0.2">
      <c r="A2266" s="1" t="s">
        <v>3124</v>
      </c>
      <c r="B2266" s="1" t="s">
        <v>2928</v>
      </c>
      <c r="C2266" s="1" t="s">
        <v>3125</v>
      </c>
      <c r="D2266" s="1" t="s">
        <v>51</v>
      </c>
      <c r="E2266" s="1">
        <v>7</v>
      </c>
      <c r="F2266" s="1">
        <v>1019.72</v>
      </c>
      <c r="G2266" s="1">
        <v>0.2</v>
      </c>
      <c r="H2266" s="1" t="s">
        <v>13</v>
      </c>
      <c r="I2266" s="1" t="s">
        <v>21</v>
      </c>
      <c r="J2266" s="1" t="s">
        <v>22</v>
      </c>
    </row>
    <row r="2267" spans="1:10" x14ac:dyDescent="0.2">
      <c r="A2267" s="1" t="s">
        <v>3126</v>
      </c>
      <c r="B2267" s="3">
        <v>45774</v>
      </c>
      <c r="C2267" s="1" t="s">
        <v>904</v>
      </c>
      <c r="D2267" s="1" t="s">
        <v>114</v>
      </c>
      <c r="E2267" s="1">
        <v>10</v>
      </c>
      <c r="F2267" s="1">
        <v>906.25</v>
      </c>
      <c r="G2267" s="1">
        <v>0</v>
      </c>
      <c r="H2267" s="1" t="s">
        <v>20</v>
      </c>
      <c r="I2267" s="1" t="s">
        <v>21</v>
      </c>
      <c r="J2267" s="1" t="s">
        <v>22</v>
      </c>
    </row>
    <row r="2268" spans="1:10" x14ac:dyDescent="0.2">
      <c r="A2268" s="1" t="s">
        <v>3127</v>
      </c>
      <c r="B2268" s="1" t="s">
        <v>1710</v>
      </c>
      <c r="C2268" s="1" t="s">
        <v>191</v>
      </c>
      <c r="D2268" s="1" t="s">
        <v>142</v>
      </c>
      <c r="E2268" s="1">
        <v>5</v>
      </c>
      <c r="F2268" s="1">
        <v>1118.93</v>
      </c>
      <c r="G2268" s="1">
        <v>0.1</v>
      </c>
      <c r="H2268" s="1" t="s">
        <v>36</v>
      </c>
      <c r="I2268" s="1" t="s">
        <v>47</v>
      </c>
      <c r="J2268" s="1" t="s">
        <v>48</v>
      </c>
    </row>
    <row r="2269" spans="1:10" x14ac:dyDescent="0.2">
      <c r="A2269" s="1" t="s">
        <v>3128</v>
      </c>
      <c r="B2269" s="1" t="s">
        <v>1051</v>
      </c>
      <c r="C2269" s="1" t="s">
        <v>303</v>
      </c>
      <c r="D2269" s="1" t="s">
        <v>114</v>
      </c>
      <c r="E2269" s="1">
        <v>1</v>
      </c>
      <c r="F2269" s="1">
        <v>906.25</v>
      </c>
      <c r="G2269" s="1">
        <v>0.2</v>
      </c>
      <c r="H2269" s="1" t="s">
        <v>27</v>
      </c>
      <c r="I2269" s="1" t="s">
        <v>14</v>
      </c>
      <c r="J2269" s="1" t="s">
        <v>93</v>
      </c>
    </row>
    <row r="2270" spans="1:10" x14ac:dyDescent="0.2">
      <c r="A2270" s="1" t="s">
        <v>3129</v>
      </c>
      <c r="B2270" s="3">
        <v>45436</v>
      </c>
      <c r="C2270" s="1" t="s">
        <v>510</v>
      </c>
      <c r="D2270" s="1" t="s">
        <v>148</v>
      </c>
      <c r="E2270" s="1">
        <v>11</v>
      </c>
      <c r="F2270" s="1">
        <v>243.15</v>
      </c>
      <c r="G2270" s="1">
        <v>0</v>
      </c>
      <c r="H2270" s="1" t="s">
        <v>62</v>
      </c>
      <c r="I2270" s="1" t="s">
        <v>47</v>
      </c>
      <c r="J2270" s="1" t="s">
        <v>48</v>
      </c>
    </row>
    <row r="2271" spans="1:10" x14ac:dyDescent="0.2">
      <c r="A2271" s="1" t="s">
        <v>3130</v>
      </c>
      <c r="B2271" s="1" t="s">
        <v>3131</v>
      </c>
      <c r="C2271" s="1" t="s">
        <v>177</v>
      </c>
      <c r="D2271" s="1" t="s">
        <v>136</v>
      </c>
      <c r="E2271" s="1">
        <v>10</v>
      </c>
      <c r="F2271" s="1">
        <v>1700.53</v>
      </c>
      <c r="G2271" s="1">
        <v>0</v>
      </c>
      <c r="H2271" s="1" t="s">
        <v>121</v>
      </c>
      <c r="I2271" s="1" t="s">
        <v>14</v>
      </c>
      <c r="J2271" s="1" t="s">
        <v>15</v>
      </c>
    </row>
    <row r="2272" spans="1:10" x14ac:dyDescent="0.2">
      <c r="A2272" s="1" t="s">
        <v>3132</v>
      </c>
      <c r="B2272" s="1" t="s">
        <v>2216</v>
      </c>
      <c r="C2272" s="1" t="s">
        <v>210</v>
      </c>
      <c r="D2272" s="1" t="s">
        <v>231</v>
      </c>
      <c r="E2272" s="1">
        <v>8</v>
      </c>
      <c r="F2272" s="1">
        <v>49.68</v>
      </c>
      <c r="G2272" s="1">
        <v>0.2</v>
      </c>
      <c r="H2272" s="1" t="s">
        <v>20</v>
      </c>
      <c r="I2272" s="1" t="s">
        <v>31</v>
      </c>
      <c r="J2272" s="1" t="s">
        <v>32</v>
      </c>
    </row>
    <row r="2273" spans="1:10" x14ac:dyDescent="0.2">
      <c r="A2273" s="1" t="s">
        <v>3133</v>
      </c>
      <c r="B2273" s="3">
        <v>45524</v>
      </c>
      <c r="C2273" s="1" t="s">
        <v>87</v>
      </c>
      <c r="D2273" s="1" t="s">
        <v>142</v>
      </c>
      <c r="E2273" s="1">
        <v>9</v>
      </c>
      <c r="F2273" s="1">
        <v>1118.93</v>
      </c>
      <c r="G2273" s="1">
        <v>0.2</v>
      </c>
      <c r="H2273" s="1" t="s">
        <v>62</v>
      </c>
      <c r="I2273" s="1" t="s">
        <v>31</v>
      </c>
      <c r="J2273" s="1" t="s">
        <v>43</v>
      </c>
    </row>
    <row r="2274" spans="1:10" x14ac:dyDescent="0.2">
      <c r="A2274" s="1" t="s">
        <v>3134</v>
      </c>
      <c r="B2274" s="1" t="s">
        <v>80</v>
      </c>
      <c r="C2274" s="1" t="s">
        <v>154</v>
      </c>
      <c r="D2274" s="1" t="s">
        <v>26</v>
      </c>
      <c r="E2274" s="1">
        <v>3</v>
      </c>
      <c r="F2274" s="1">
        <v>725.92</v>
      </c>
      <c r="G2274" s="1">
        <v>0.05</v>
      </c>
      <c r="H2274" s="1" t="s">
        <v>62</v>
      </c>
      <c r="I2274" s="1" t="s">
        <v>208</v>
      </c>
      <c r="J2274" s="1" t="s">
        <v>52</v>
      </c>
    </row>
    <row r="2275" spans="1:10" x14ac:dyDescent="0.2">
      <c r="A2275" s="1" t="s">
        <v>3135</v>
      </c>
      <c r="B2275" s="1" t="s">
        <v>3136</v>
      </c>
      <c r="C2275" s="1" t="s">
        <v>113</v>
      </c>
      <c r="D2275" s="1" t="s">
        <v>100</v>
      </c>
      <c r="E2275" s="1">
        <v>7</v>
      </c>
      <c r="F2275" s="1">
        <v>1280.18</v>
      </c>
      <c r="G2275" s="1">
        <v>0.1</v>
      </c>
      <c r="H2275" s="1" t="s">
        <v>121</v>
      </c>
      <c r="I2275" s="1" t="s">
        <v>14</v>
      </c>
      <c r="J2275" s="1" t="s">
        <v>82</v>
      </c>
    </row>
    <row r="2276" spans="1:10" x14ac:dyDescent="0.2">
      <c r="A2276" s="1" t="s">
        <v>3137</v>
      </c>
      <c r="B2276" s="3">
        <v>45716</v>
      </c>
      <c r="C2276" s="1" t="s">
        <v>147</v>
      </c>
      <c r="D2276" s="1" t="s">
        <v>12</v>
      </c>
      <c r="E2276" s="1">
        <v>3</v>
      </c>
      <c r="F2276" s="1">
        <v>210.2</v>
      </c>
      <c r="G2276" s="1">
        <v>0.2</v>
      </c>
      <c r="H2276" s="1" t="s">
        <v>36</v>
      </c>
      <c r="I2276" s="1" t="s">
        <v>31</v>
      </c>
      <c r="J2276" s="1" t="s">
        <v>43</v>
      </c>
    </row>
    <row r="2277" spans="1:10" x14ac:dyDescent="0.2">
      <c r="A2277" s="1" t="s">
        <v>3138</v>
      </c>
      <c r="B2277" s="1" t="s">
        <v>398</v>
      </c>
      <c r="C2277" s="1" t="s">
        <v>135</v>
      </c>
      <c r="D2277" s="1" t="s">
        <v>148</v>
      </c>
      <c r="E2277" s="1">
        <v>3</v>
      </c>
      <c r="F2277" s="1">
        <v>243.15</v>
      </c>
      <c r="G2277" s="1">
        <v>0</v>
      </c>
      <c r="H2277" s="1" t="s">
        <v>36</v>
      </c>
      <c r="I2277" s="1" t="s">
        <v>47</v>
      </c>
      <c r="J2277" s="1" t="s">
        <v>75</v>
      </c>
    </row>
    <row r="2278" spans="1:10" x14ac:dyDescent="0.2">
      <c r="A2278" s="1" t="s">
        <v>3139</v>
      </c>
      <c r="B2278" s="1" t="s">
        <v>1832</v>
      </c>
      <c r="C2278" s="1" t="s">
        <v>204</v>
      </c>
      <c r="D2278" s="1" t="s">
        <v>127</v>
      </c>
      <c r="E2278" s="1">
        <v>8</v>
      </c>
      <c r="F2278" s="1">
        <v>418.2</v>
      </c>
      <c r="G2278" s="1">
        <v>0</v>
      </c>
      <c r="H2278" s="1" t="s">
        <v>121</v>
      </c>
      <c r="I2278" s="1" t="s">
        <v>14</v>
      </c>
      <c r="J2278" s="1" t="s">
        <v>15</v>
      </c>
    </row>
    <row r="2279" spans="1:10" x14ac:dyDescent="0.2">
      <c r="A2279" s="1" t="s">
        <v>3140</v>
      </c>
      <c r="B2279" s="3">
        <v>45781</v>
      </c>
      <c r="C2279" s="1" t="s">
        <v>440</v>
      </c>
      <c r="D2279" s="1" t="s">
        <v>73</v>
      </c>
      <c r="E2279" s="1">
        <v>5</v>
      </c>
      <c r="F2279" s="1">
        <v>954.16</v>
      </c>
      <c r="G2279" s="1">
        <v>0.1</v>
      </c>
      <c r="H2279" s="1" t="s">
        <v>121</v>
      </c>
      <c r="I2279" s="1" t="s">
        <v>74</v>
      </c>
      <c r="J2279" s="1" t="s">
        <v>75</v>
      </c>
    </row>
    <row r="2280" spans="1:10" x14ac:dyDescent="0.2">
      <c r="A2280" s="1" t="s">
        <v>3141</v>
      </c>
      <c r="B2280" s="3">
        <v>45651</v>
      </c>
      <c r="C2280" s="1" t="s">
        <v>230</v>
      </c>
      <c r="D2280" s="1" t="s">
        <v>537</v>
      </c>
      <c r="E2280" s="1">
        <v>7</v>
      </c>
      <c r="F2280" s="1">
        <v>940.73</v>
      </c>
      <c r="G2280" s="1">
        <v>0</v>
      </c>
      <c r="H2280" s="1" t="s">
        <v>13</v>
      </c>
      <c r="I2280" s="1" t="s">
        <v>47</v>
      </c>
      <c r="J2280" s="1" t="s">
        <v>75</v>
      </c>
    </row>
    <row r="2281" spans="1:10" x14ac:dyDescent="0.2">
      <c r="A2281" s="1" t="s">
        <v>3142</v>
      </c>
      <c r="B2281" s="1" t="s">
        <v>71</v>
      </c>
      <c r="C2281" s="1" t="s">
        <v>440</v>
      </c>
      <c r="D2281" s="1" t="s">
        <v>81</v>
      </c>
      <c r="E2281" s="1">
        <v>4</v>
      </c>
      <c r="F2281" s="1">
        <v>849.05</v>
      </c>
      <c r="G2281" s="1">
        <v>0</v>
      </c>
      <c r="H2281" s="1" t="s">
        <v>121</v>
      </c>
      <c r="I2281" s="1" t="s">
        <v>47</v>
      </c>
      <c r="J2281" s="1" t="s">
        <v>48</v>
      </c>
    </row>
    <row r="2282" spans="1:10" x14ac:dyDescent="0.2">
      <c r="A2282" s="1" t="s">
        <v>3143</v>
      </c>
      <c r="B2282" s="3">
        <v>45431</v>
      </c>
      <c r="C2282" s="1" t="s">
        <v>994</v>
      </c>
      <c r="D2282" s="1" t="s">
        <v>199</v>
      </c>
      <c r="E2282" s="1">
        <v>4</v>
      </c>
      <c r="F2282" s="1">
        <v>528.79999999999995</v>
      </c>
      <c r="G2282" s="1">
        <v>0.15</v>
      </c>
      <c r="H2282" s="1" t="s">
        <v>27</v>
      </c>
      <c r="I2282" s="1" t="s">
        <v>14</v>
      </c>
      <c r="J2282" s="1" t="s">
        <v>15</v>
      </c>
    </row>
    <row r="2283" spans="1:10" x14ac:dyDescent="0.2">
      <c r="A2283" s="1" t="s">
        <v>3144</v>
      </c>
      <c r="B2283" s="3">
        <v>45300</v>
      </c>
      <c r="C2283" s="1" t="s">
        <v>254</v>
      </c>
      <c r="D2283" s="1" t="s">
        <v>65</v>
      </c>
      <c r="E2283" s="1">
        <v>1</v>
      </c>
      <c r="F2283" s="1">
        <v>800.37</v>
      </c>
      <c r="G2283" s="1">
        <v>0.15</v>
      </c>
      <c r="H2283" s="1" t="s">
        <v>115</v>
      </c>
      <c r="I2283" s="1" t="s">
        <v>21</v>
      </c>
      <c r="J2283" s="1" t="s">
        <v>22</v>
      </c>
    </row>
    <row r="2284" spans="1:10" x14ac:dyDescent="0.2">
      <c r="A2284" s="1" t="s">
        <v>3145</v>
      </c>
      <c r="B2284" s="1" t="s">
        <v>2378</v>
      </c>
      <c r="C2284" s="1" t="s">
        <v>1621</v>
      </c>
      <c r="D2284" s="1" t="s">
        <v>178</v>
      </c>
      <c r="E2284" s="1">
        <v>3</v>
      </c>
      <c r="F2284" s="1">
        <v>253.46</v>
      </c>
      <c r="G2284" s="1">
        <v>0</v>
      </c>
      <c r="H2284" s="1" t="s">
        <v>62</v>
      </c>
      <c r="I2284" s="1" t="s">
        <v>21</v>
      </c>
      <c r="J2284" s="1" t="s">
        <v>97</v>
      </c>
    </row>
    <row r="2285" spans="1:10" x14ac:dyDescent="0.2">
      <c r="A2285" s="1" t="s">
        <v>3146</v>
      </c>
      <c r="B2285" s="1" t="s">
        <v>2059</v>
      </c>
      <c r="C2285" s="1" t="s">
        <v>154</v>
      </c>
      <c r="D2285" s="1" t="s">
        <v>213</v>
      </c>
      <c r="E2285" s="1">
        <v>6</v>
      </c>
      <c r="F2285" s="1">
        <v>1084.72</v>
      </c>
      <c r="G2285" s="1">
        <v>0.2</v>
      </c>
      <c r="H2285" s="1" t="s">
        <v>62</v>
      </c>
      <c r="I2285" s="1" t="s">
        <v>31</v>
      </c>
      <c r="J2285" s="1" t="s">
        <v>52</v>
      </c>
    </row>
    <row r="2286" spans="1:10" x14ac:dyDescent="0.2">
      <c r="A2286" s="1" t="s">
        <v>3147</v>
      </c>
      <c r="B2286" s="3">
        <v>45634</v>
      </c>
      <c r="C2286" s="1" t="s">
        <v>388</v>
      </c>
      <c r="D2286" s="1" t="s">
        <v>297</v>
      </c>
      <c r="E2286" s="1">
        <v>3</v>
      </c>
      <c r="F2286" s="1">
        <v>112.32</v>
      </c>
      <c r="G2286" s="1">
        <v>0</v>
      </c>
      <c r="H2286" s="1" t="s">
        <v>27</v>
      </c>
      <c r="I2286" s="1" t="s">
        <v>42</v>
      </c>
      <c r="J2286" s="1" t="s">
        <v>52</v>
      </c>
    </row>
    <row r="2287" spans="1:10" x14ac:dyDescent="0.2">
      <c r="A2287" s="1" t="s">
        <v>3148</v>
      </c>
      <c r="B2287" s="3">
        <v>45680</v>
      </c>
      <c r="C2287" s="1" t="s">
        <v>336</v>
      </c>
      <c r="D2287" s="1" t="s">
        <v>73</v>
      </c>
      <c r="E2287" s="1">
        <v>9</v>
      </c>
      <c r="F2287" s="1">
        <v>954.16</v>
      </c>
      <c r="G2287" s="1">
        <v>0.2</v>
      </c>
      <c r="H2287" s="1" t="s">
        <v>121</v>
      </c>
      <c r="I2287" s="1" t="s">
        <v>21</v>
      </c>
      <c r="J2287" s="1" t="s">
        <v>170</v>
      </c>
    </row>
    <row r="2288" spans="1:10" x14ac:dyDescent="0.2">
      <c r="A2288" s="1" t="s">
        <v>3149</v>
      </c>
      <c r="B2288" s="1" t="s">
        <v>1826</v>
      </c>
      <c r="C2288" s="1" t="s">
        <v>404</v>
      </c>
      <c r="D2288" s="1" t="s">
        <v>41</v>
      </c>
      <c r="E2288" s="1">
        <v>11</v>
      </c>
      <c r="F2288" s="1">
        <v>944.31</v>
      </c>
      <c r="G2288" s="1">
        <v>0.15</v>
      </c>
      <c r="H2288" s="1" t="s">
        <v>121</v>
      </c>
      <c r="I2288" s="1" t="s">
        <v>21</v>
      </c>
      <c r="J2288" s="1" t="s">
        <v>97</v>
      </c>
    </row>
    <row r="2289" spans="1:10" x14ac:dyDescent="0.2">
      <c r="A2289" s="1" t="s">
        <v>3150</v>
      </c>
      <c r="B2289" s="1" t="s">
        <v>3151</v>
      </c>
      <c r="C2289" s="1" t="s">
        <v>783</v>
      </c>
      <c r="D2289" s="1" t="s">
        <v>537</v>
      </c>
      <c r="E2289" s="1">
        <v>9</v>
      </c>
      <c r="F2289" s="1">
        <v>940.73</v>
      </c>
      <c r="G2289" s="1">
        <v>0.2</v>
      </c>
      <c r="H2289" s="1" t="s">
        <v>121</v>
      </c>
      <c r="I2289" s="1" t="s">
        <v>21</v>
      </c>
      <c r="J2289" s="1" t="s">
        <v>22</v>
      </c>
    </row>
    <row r="2290" spans="1:10" x14ac:dyDescent="0.2">
      <c r="A2290" s="1" t="s">
        <v>3152</v>
      </c>
      <c r="B2290" s="1" t="s">
        <v>2615</v>
      </c>
      <c r="C2290" s="1" t="s">
        <v>434</v>
      </c>
      <c r="D2290" s="1" t="s">
        <v>144</v>
      </c>
      <c r="E2290" s="1">
        <v>6</v>
      </c>
      <c r="F2290" s="1">
        <v>1029.82</v>
      </c>
      <c r="G2290" s="1">
        <v>0</v>
      </c>
      <c r="H2290" s="1" t="s">
        <v>121</v>
      </c>
      <c r="I2290" s="1" t="s">
        <v>31</v>
      </c>
      <c r="J2290" s="1" t="s">
        <v>43</v>
      </c>
    </row>
    <row r="2291" spans="1:10" x14ac:dyDescent="0.2">
      <c r="A2291" s="1" t="s">
        <v>3153</v>
      </c>
      <c r="B2291" s="3">
        <v>45641</v>
      </c>
      <c r="C2291" s="1" t="s">
        <v>326</v>
      </c>
      <c r="D2291" s="1" t="s">
        <v>162</v>
      </c>
      <c r="E2291" s="1">
        <v>5</v>
      </c>
      <c r="F2291" s="1">
        <v>209.03</v>
      </c>
      <c r="G2291" s="1">
        <v>0</v>
      </c>
      <c r="H2291" s="1" t="s">
        <v>115</v>
      </c>
      <c r="I2291" s="1" t="s">
        <v>21</v>
      </c>
      <c r="J2291" s="1" t="s">
        <v>170</v>
      </c>
    </row>
    <row r="2292" spans="1:10" x14ac:dyDescent="0.2">
      <c r="A2292" s="1" t="s">
        <v>3154</v>
      </c>
      <c r="B2292" s="3">
        <v>45806</v>
      </c>
      <c r="C2292" s="1" t="s">
        <v>351</v>
      </c>
      <c r="D2292" s="1" t="s">
        <v>148</v>
      </c>
      <c r="E2292" s="1">
        <v>11</v>
      </c>
      <c r="F2292" s="1">
        <v>243.15</v>
      </c>
      <c r="G2292" s="1">
        <v>0</v>
      </c>
      <c r="H2292" s="1" t="s">
        <v>115</v>
      </c>
      <c r="I2292" s="1" t="s">
        <v>14</v>
      </c>
      <c r="J2292" s="1" t="s">
        <v>15</v>
      </c>
    </row>
    <row r="2293" spans="1:10" x14ac:dyDescent="0.2">
      <c r="A2293" s="1" t="s">
        <v>3155</v>
      </c>
      <c r="B2293" s="3">
        <v>45802</v>
      </c>
      <c r="C2293" s="1" t="s">
        <v>25</v>
      </c>
      <c r="D2293" s="1" t="s">
        <v>26</v>
      </c>
      <c r="E2293" s="1">
        <v>9</v>
      </c>
      <c r="F2293" s="1">
        <v>725.92</v>
      </c>
      <c r="G2293" s="1">
        <v>0.15</v>
      </c>
      <c r="H2293" s="1" t="s">
        <v>36</v>
      </c>
      <c r="I2293" s="1" t="s">
        <v>14</v>
      </c>
      <c r="J2293" s="1" t="s">
        <v>15</v>
      </c>
    </row>
    <row r="2294" spans="1:10" x14ac:dyDescent="0.2">
      <c r="A2294" s="1" t="s">
        <v>3156</v>
      </c>
      <c r="B2294" s="3">
        <v>45533</v>
      </c>
      <c r="C2294" s="1" t="s">
        <v>493</v>
      </c>
      <c r="D2294" s="1" t="s">
        <v>124</v>
      </c>
      <c r="E2294" s="1">
        <v>12</v>
      </c>
      <c r="F2294" s="1">
        <v>774.08</v>
      </c>
      <c r="G2294" s="1">
        <v>0.2</v>
      </c>
      <c r="H2294" s="1" t="s">
        <v>115</v>
      </c>
      <c r="I2294" s="1" t="s">
        <v>47</v>
      </c>
      <c r="J2294" s="1" t="s">
        <v>48</v>
      </c>
    </row>
    <row r="2295" spans="1:10" x14ac:dyDescent="0.2">
      <c r="A2295" s="1" t="s">
        <v>3157</v>
      </c>
      <c r="B2295" s="3">
        <v>45561</v>
      </c>
      <c r="C2295" s="1" t="s">
        <v>110</v>
      </c>
      <c r="D2295" s="1" t="s">
        <v>51</v>
      </c>
      <c r="E2295" s="1">
        <v>7</v>
      </c>
      <c r="F2295" s="1">
        <v>1019.72</v>
      </c>
      <c r="G2295" s="1">
        <v>0.2</v>
      </c>
      <c r="H2295" s="1" t="s">
        <v>36</v>
      </c>
      <c r="I2295" s="1" t="s">
        <v>483</v>
      </c>
      <c r="J2295" s="1" t="s">
        <v>97</v>
      </c>
    </row>
    <row r="2296" spans="1:10" x14ac:dyDescent="0.2">
      <c r="A2296" s="1" t="s">
        <v>3158</v>
      </c>
      <c r="B2296" s="3">
        <v>45809</v>
      </c>
      <c r="C2296" s="1" t="s">
        <v>975</v>
      </c>
      <c r="D2296" s="1" t="s">
        <v>174</v>
      </c>
      <c r="E2296" s="1">
        <v>6</v>
      </c>
      <c r="F2296" s="1">
        <v>143.57</v>
      </c>
      <c r="G2296" s="1">
        <v>0.15</v>
      </c>
      <c r="H2296" s="1" t="s">
        <v>121</v>
      </c>
      <c r="I2296" s="1" t="s">
        <v>21</v>
      </c>
      <c r="J2296" s="1" t="s">
        <v>170</v>
      </c>
    </row>
    <row r="2297" spans="1:10" x14ac:dyDescent="0.2">
      <c r="A2297" s="1" t="s">
        <v>3159</v>
      </c>
      <c r="B2297" s="3">
        <v>45638</v>
      </c>
      <c r="C2297" s="1" t="s">
        <v>478</v>
      </c>
      <c r="D2297" s="1" t="s">
        <v>269</v>
      </c>
      <c r="E2297" s="1">
        <v>9</v>
      </c>
      <c r="F2297" s="1">
        <v>865.02</v>
      </c>
      <c r="G2297" s="1">
        <v>0.05</v>
      </c>
      <c r="H2297" s="1" t="s">
        <v>27</v>
      </c>
      <c r="I2297" s="1" t="s">
        <v>42</v>
      </c>
      <c r="J2297" s="1" t="s">
        <v>43</v>
      </c>
    </row>
    <row r="2298" spans="1:10" x14ac:dyDescent="0.2">
      <c r="A2298" s="1" t="s">
        <v>3160</v>
      </c>
      <c r="B2298" s="3">
        <v>45342</v>
      </c>
      <c r="C2298" s="1" t="s">
        <v>184</v>
      </c>
      <c r="D2298" s="1" t="s">
        <v>192</v>
      </c>
      <c r="E2298" s="1">
        <v>2</v>
      </c>
      <c r="F2298" s="1">
        <v>1069.8599999999999</v>
      </c>
      <c r="G2298" s="1">
        <v>0.15</v>
      </c>
      <c r="H2298" s="1" t="s">
        <v>36</v>
      </c>
      <c r="I2298" s="1" t="s">
        <v>47</v>
      </c>
      <c r="J2298" s="1" t="s">
        <v>58</v>
      </c>
    </row>
    <row r="2299" spans="1:10" x14ac:dyDescent="0.2">
      <c r="A2299" s="1" t="s">
        <v>3161</v>
      </c>
      <c r="B2299" s="3">
        <v>45394</v>
      </c>
      <c r="C2299" s="1" t="s">
        <v>227</v>
      </c>
      <c r="D2299" s="1" t="s">
        <v>178</v>
      </c>
      <c r="E2299" s="1">
        <v>4</v>
      </c>
      <c r="F2299" s="1">
        <v>253.46</v>
      </c>
      <c r="G2299" s="1">
        <v>0.1</v>
      </c>
      <c r="H2299" s="1" t="s">
        <v>27</v>
      </c>
      <c r="I2299" s="1" t="s">
        <v>31</v>
      </c>
      <c r="J2299" s="1" t="s">
        <v>32</v>
      </c>
    </row>
    <row r="2300" spans="1:10" x14ac:dyDescent="0.2">
      <c r="A2300" s="1" t="s">
        <v>3162</v>
      </c>
      <c r="B2300" s="1" t="s">
        <v>1428</v>
      </c>
      <c r="C2300" s="1" t="s">
        <v>135</v>
      </c>
      <c r="D2300" s="1" t="s">
        <v>73</v>
      </c>
      <c r="E2300" s="1">
        <v>4</v>
      </c>
      <c r="F2300" s="1">
        <v>954.16</v>
      </c>
      <c r="G2300" s="1">
        <v>0</v>
      </c>
      <c r="H2300" s="1" t="s">
        <v>20</v>
      </c>
      <c r="I2300" s="1" t="s">
        <v>47</v>
      </c>
      <c r="J2300" s="1" t="s">
        <v>48</v>
      </c>
    </row>
    <row r="2301" spans="1:10" x14ac:dyDescent="0.2">
      <c r="A2301" s="1" t="s">
        <v>3163</v>
      </c>
      <c r="B2301" s="1" t="s">
        <v>3164</v>
      </c>
      <c r="C2301" s="1" t="s">
        <v>154</v>
      </c>
      <c r="D2301" s="1" t="s">
        <v>139</v>
      </c>
      <c r="E2301" s="1">
        <v>10</v>
      </c>
      <c r="F2301" s="1">
        <v>193.99</v>
      </c>
      <c r="G2301" s="1">
        <v>0.15</v>
      </c>
      <c r="H2301" s="1" t="s">
        <v>20</v>
      </c>
      <c r="I2301" s="1" t="s">
        <v>31</v>
      </c>
      <c r="J2301" s="1" t="s">
        <v>52</v>
      </c>
    </row>
    <row r="2302" spans="1:10" x14ac:dyDescent="0.2">
      <c r="A2302" s="1" t="s">
        <v>3165</v>
      </c>
      <c r="B2302" s="1" t="s">
        <v>2651</v>
      </c>
      <c r="C2302" s="1" t="s">
        <v>490</v>
      </c>
      <c r="D2302" s="1" t="s">
        <v>144</v>
      </c>
      <c r="E2302" s="1">
        <v>10</v>
      </c>
      <c r="F2302" s="1">
        <v>1029.82</v>
      </c>
      <c r="G2302" s="1">
        <v>0.1</v>
      </c>
      <c r="H2302" s="1" t="s">
        <v>13</v>
      </c>
      <c r="I2302" s="1" t="s">
        <v>47</v>
      </c>
      <c r="J2302" s="1" t="s">
        <v>58</v>
      </c>
    </row>
    <row r="2303" spans="1:10" x14ac:dyDescent="0.2">
      <c r="A2303" s="1" t="s">
        <v>3166</v>
      </c>
      <c r="B2303" s="1" t="s">
        <v>3167</v>
      </c>
      <c r="C2303" s="1" t="s">
        <v>117</v>
      </c>
      <c r="D2303" s="1" t="s">
        <v>35</v>
      </c>
      <c r="E2303" s="1">
        <v>4</v>
      </c>
      <c r="F2303" s="1">
        <v>709.62</v>
      </c>
      <c r="G2303" s="1">
        <v>0</v>
      </c>
      <c r="H2303" s="1" t="s">
        <v>13</v>
      </c>
      <c r="I2303" s="1" t="s">
        <v>47</v>
      </c>
      <c r="J2303" s="1" t="s">
        <v>58</v>
      </c>
    </row>
    <row r="2304" spans="1:10" x14ac:dyDescent="0.2">
      <c r="A2304" s="1" t="s">
        <v>3168</v>
      </c>
      <c r="B2304" s="1" t="s">
        <v>3169</v>
      </c>
      <c r="C2304" s="1" t="s">
        <v>1022</v>
      </c>
      <c r="D2304" s="1" t="s">
        <v>100</v>
      </c>
      <c r="E2304" s="1">
        <v>7</v>
      </c>
      <c r="F2304" s="1">
        <v>1280.18</v>
      </c>
      <c r="G2304" s="1">
        <v>0</v>
      </c>
      <c r="H2304" s="1" t="s">
        <v>115</v>
      </c>
      <c r="I2304" s="1" t="s">
        <v>14</v>
      </c>
      <c r="J2304" s="1" t="s">
        <v>93</v>
      </c>
    </row>
    <row r="2305" spans="1:10" x14ac:dyDescent="0.2">
      <c r="A2305" s="1" t="s">
        <v>3170</v>
      </c>
      <c r="B2305" s="3">
        <v>45597</v>
      </c>
      <c r="C2305" s="1" t="s">
        <v>713</v>
      </c>
      <c r="D2305" s="1" t="s">
        <v>55</v>
      </c>
      <c r="E2305" s="1">
        <v>10</v>
      </c>
      <c r="F2305" s="1">
        <v>522.34</v>
      </c>
      <c r="G2305" s="1">
        <v>0.1</v>
      </c>
      <c r="H2305" s="1" t="s">
        <v>20</v>
      </c>
      <c r="I2305" s="1" t="s">
        <v>31</v>
      </c>
      <c r="J2305" s="1" t="s">
        <v>32</v>
      </c>
    </row>
    <row r="2306" spans="1:10" x14ac:dyDescent="0.2">
      <c r="A2306" s="1" t="s">
        <v>3171</v>
      </c>
      <c r="B2306" s="3">
        <v>45594</v>
      </c>
      <c r="C2306" s="1" t="s">
        <v>355</v>
      </c>
      <c r="D2306" s="1" t="s">
        <v>46</v>
      </c>
      <c r="E2306" s="1">
        <v>3</v>
      </c>
      <c r="F2306" s="1">
        <v>1262.55</v>
      </c>
      <c r="G2306" s="1">
        <v>0.2</v>
      </c>
      <c r="H2306" s="1" t="s">
        <v>27</v>
      </c>
      <c r="I2306" s="1" t="s">
        <v>14</v>
      </c>
      <c r="J2306" s="1" t="s">
        <v>82</v>
      </c>
    </row>
    <row r="2307" spans="1:10" x14ac:dyDescent="0.2">
      <c r="A2307" s="1" t="s">
        <v>3172</v>
      </c>
      <c r="B2307" s="1" t="s">
        <v>3173</v>
      </c>
      <c r="C2307" s="1" t="s">
        <v>50</v>
      </c>
      <c r="D2307" s="1" t="s">
        <v>41</v>
      </c>
      <c r="E2307" s="1">
        <v>5</v>
      </c>
      <c r="F2307" s="1">
        <v>944.31</v>
      </c>
      <c r="G2307" s="1">
        <v>0</v>
      </c>
      <c r="H2307" s="1" t="s">
        <v>27</v>
      </c>
      <c r="I2307" s="1" t="s">
        <v>31</v>
      </c>
      <c r="J2307" s="1" t="s">
        <v>32</v>
      </c>
    </row>
    <row r="2308" spans="1:10" x14ac:dyDescent="0.2">
      <c r="A2308" s="1" t="s">
        <v>3174</v>
      </c>
      <c r="B2308" s="1" t="s">
        <v>1379</v>
      </c>
      <c r="C2308" s="1" t="s">
        <v>589</v>
      </c>
      <c r="D2308" s="1" t="s">
        <v>127</v>
      </c>
      <c r="E2308" s="1">
        <v>4</v>
      </c>
      <c r="F2308" s="1">
        <v>418.2</v>
      </c>
      <c r="G2308" s="1">
        <v>0</v>
      </c>
      <c r="H2308" s="1" t="s">
        <v>36</v>
      </c>
      <c r="I2308" s="1" t="s">
        <v>21</v>
      </c>
      <c r="J2308" s="1" t="s">
        <v>170</v>
      </c>
    </row>
    <row r="2309" spans="1:10" x14ac:dyDescent="0.2">
      <c r="A2309" s="1" t="s">
        <v>3175</v>
      </c>
      <c r="B2309" s="1" t="s">
        <v>3176</v>
      </c>
      <c r="C2309" s="1" t="s">
        <v>45</v>
      </c>
      <c r="D2309" s="1" t="s">
        <v>96</v>
      </c>
      <c r="E2309" s="1">
        <v>5</v>
      </c>
      <c r="F2309" s="1">
        <v>425.58</v>
      </c>
      <c r="G2309" s="1">
        <v>0</v>
      </c>
      <c r="H2309" s="1" t="s">
        <v>121</v>
      </c>
      <c r="I2309" s="1" t="s">
        <v>47</v>
      </c>
      <c r="J2309" s="1" t="s">
        <v>48</v>
      </c>
    </row>
    <row r="2310" spans="1:10" x14ac:dyDescent="0.2">
      <c r="A2310" s="1" t="s">
        <v>3177</v>
      </c>
      <c r="B2310" s="1" t="s">
        <v>168</v>
      </c>
      <c r="C2310" s="1" t="s">
        <v>230</v>
      </c>
      <c r="D2310" s="1" t="s">
        <v>269</v>
      </c>
      <c r="E2310" s="1">
        <v>7</v>
      </c>
      <c r="F2310" s="1">
        <v>865.02</v>
      </c>
      <c r="G2310" s="1">
        <v>0.1</v>
      </c>
      <c r="H2310" s="1" t="s">
        <v>36</v>
      </c>
      <c r="I2310" s="1" t="s">
        <v>47</v>
      </c>
      <c r="J2310" s="1" t="s">
        <v>48</v>
      </c>
    </row>
    <row r="2311" spans="1:10" x14ac:dyDescent="0.2">
      <c r="A2311" s="1" t="s">
        <v>3178</v>
      </c>
      <c r="B2311" s="3">
        <v>45751</v>
      </c>
      <c r="C2311" s="1" t="s">
        <v>120</v>
      </c>
      <c r="D2311" s="1" t="s">
        <v>213</v>
      </c>
      <c r="E2311" s="1">
        <v>9</v>
      </c>
      <c r="F2311" s="1">
        <v>1084.72</v>
      </c>
      <c r="G2311" s="1">
        <v>0.1</v>
      </c>
      <c r="H2311" s="1" t="s">
        <v>115</v>
      </c>
      <c r="I2311" s="1" t="s">
        <v>31</v>
      </c>
      <c r="J2311" s="1" t="s">
        <v>43</v>
      </c>
    </row>
    <row r="2312" spans="1:10" x14ac:dyDescent="0.2">
      <c r="A2312" s="1" t="s">
        <v>3179</v>
      </c>
      <c r="B2312" s="3">
        <v>45748</v>
      </c>
      <c r="C2312" s="1" t="s">
        <v>123</v>
      </c>
      <c r="D2312" s="1" t="s">
        <v>178</v>
      </c>
      <c r="E2312" s="1">
        <v>10</v>
      </c>
      <c r="F2312" s="1">
        <v>253.46</v>
      </c>
      <c r="G2312" s="1">
        <v>0</v>
      </c>
      <c r="H2312" s="1" t="s">
        <v>20</v>
      </c>
      <c r="I2312" s="1" t="s">
        <v>31</v>
      </c>
      <c r="J2312" s="1" t="s">
        <v>32</v>
      </c>
    </row>
    <row r="2313" spans="1:10" x14ac:dyDescent="0.2">
      <c r="A2313" s="1" t="s">
        <v>3180</v>
      </c>
      <c r="B2313" s="3">
        <v>45820</v>
      </c>
      <c r="C2313" s="1" t="s">
        <v>723</v>
      </c>
      <c r="D2313" s="1" t="s">
        <v>213</v>
      </c>
      <c r="E2313" s="1">
        <v>3</v>
      </c>
      <c r="F2313" s="1">
        <v>1084.72</v>
      </c>
      <c r="G2313" s="1">
        <v>0.1</v>
      </c>
      <c r="H2313" s="1" t="s">
        <v>36</v>
      </c>
      <c r="I2313" s="1" t="s">
        <v>21</v>
      </c>
      <c r="J2313" s="1" t="s">
        <v>170</v>
      </c>
    </row>
    <row r="2314" spans="1:10" x14ac:dyDescent="0.2">
      <c r="A2314" s="1" t="s">
        <v>3181</v>
      </c>
      <c r="B2314" s="1" t="s">
        <v>445</v>
      </c>
      <c r="C2314" s="1" t="s">
        <v>381</v>
      </c>
      <c r="D2314" s="1" t="s">
        <v>114</v>
      </c>
      <c r="E2314" s="1">
        <v>11</v>
      </c>
      <c r="F2314" s="1">
        <v>906.25</v>
      </c>
      <c r="G2314" s="1">
        <v>0</v>
      </c>
      <c r="H2314" s="1" t="s">
        <v>36</v>
      </c>
      <c r="I2314" s="1" t="s">
        <v>31</v>
      </c>
      <c r="J2314" s="1" t="s">
        <v>43</v>
      </c>
    </row>
    <row r="2315" spans="1:10" x14ac:dyDescent="0.2">
      <c r="A2315" s="1" t="s">
        <v>3182</v>
      </c>
      <c r="B2315" s="1" t="s">
        <v>3183</v>
      </c>
      <c r="C2315" s="1" t="s">
        <v>567</v>
      </c>
      <c r="D2315" s="1" t="s">
        <v>192</v>
      </c>
      <c r="E2315" s="1">
        <v>9</v>
      </c>
      <c r="F2315" s="1">
        <v>1069.8599999999999</v>
      </c>
      <c r="G2315" s="1">
        <v>0</v>
      </c>
      <c r="H2315" s="1" t="s">
        <v>121</v>
      </c>
      <c r="I2315" s="1" t="s">
        <v>14</v>
      </c>
      <c r="J2315" s="1" t="s">
        <v>15</v>
      </c>
    </row>
    <row r="2316" spans="1:10" x14ac:dyDescent="0.2">
      <c r="A2316" s="1" t="s">
        <v>3184</v>
      </c>
      <c r="B2316" s="3">
        <v>45445</v>
      </c>
      <c r="C2316" s="1" t="s">
        <v>64</v>
      </c>
      <c r="D2316" s="1" t="s">
        <v>55</v>
      </c>
      <c r="E2316" s="1">
        <v>12</v>
      </c>
      <c r="F2316" s="1">
        <v>522.34</v>
      </c>
      <c r="G2316" s="1">
        <v>0.2</v>
      </c>
      <c r="H2316" s="1" t="s">
        <v>36</v>
      </c>
      <c r="I2316" s="1" t="s">
        <v>31</v>
      </c>
      <c r="J2316" s="1" t="s">
        <v>32</v>
      </c>
    </row>
    <row r="2317" spans="1:10" x14ac:dyDescent="0.2">
      <c r="A2317" s="1" t="s">
        <v>3185</v>
      </c>
      <c r="B2317" s="3">
        <v>45578</v>
      </c>
      <c r="C2317" s="1" t="s">
        <v>783</v>
      </c>
      <c r="D2317" s="1" t="s">
        <v>12</v>
      </c>
      <c r="E2317" s="1">
        <v>8</v>
      </c>
      <c r="F2317" s="1">
        <v>210.2</v>
      </c>
      <c r="G2317" s="1">
        <v>0</v>
      </c>
      <c r="H2317" s="1" t="s">
        <v>36</v>
      </c>
      <c r="I2317" s="1" t="s">
        <v>21</v>
      </c>
      <c r="J2317" s="1" t="s">
        <v>97</v>
      </c>
    </row>
    <row r="2318" spans="1:10" x14ac:dyDescent="0.2">
      <c r="A2318" s="1" t="s">
        <v>3186</v>
      </c>
      <c r="B2318" s="3">
        <v>45294</v>
      </c>
      <c r="C2318" s="1" t="s">
        <v>713</v>
      </c>
      <c r="D2318" s="1" t="s">
        <v>108</v>
      </c>
      <c r="E2318" s="1">
        <v>1</v>
      </c>
      <c r="F2318" s="1">
        <v>1348.08</v>
      </c>
      <c r="G2318" s="1">
        <v>0</v>
      </c>
      <c r="H2318" s="1" t="s">
        <v>62</v>
      </c>
      <c r="I2318" s="1" t="s">
        <v>31</v>
      </c>
      <c r="J2318" s="1" t="s">
        <v>32</v>
      </c>
    </row>
    <row r="2319" spans="1:10" x14ac:dyDescent="0.2">
      <c r="A2319" s="1" t="s">
        <v>3187</v>
      </c>
      <c r="B2319" s="1" t="s">
        <v>3188</v>
      </c>
      <c r="C2319" s="1" t="s">
        <v>285</v>
      </c>
      <c r="D2319" s="1" t="s">
        <v>148</v>
      </c>
      <c r="E2319" s="1">
        <v>10</v>
      </c>
      <c r="F2319" s="1">
        <v>243.15</v>
      </c>
      <c r="G2319" s="1">
        <v>0</v>
      </c>
      <c r="H2319" s="1" t="s">
        <v>27</v>
      </c>
      <c r="I2319" s="1" t="s">
        <v>31</v>
      </c>
      <c r="J2319" s="1" t="s">
        <v>32</v>
      </c>
    </row>
    <row r="2320" spans="1:10" x14ac:dyDescent="0.2">
      <c r="A2320" s="1" t="s">
        <v>3189</v>
      </c>
      <c r="B2320" s="3">
        <v>45610</v>
      </c>
      <c r="C2320" s="1" t="s">
        <v>396</v>
      </c>
      <c r="D2320" s="1" t="s">
        <v>81</v>
      </c>
      <c r="E2320" s="1"/>
      <c r="F2320" s="1">
        <v>849.05</v>
      </c>
      <c r="G2320" s="1">
        <v>0.15</v>
      </c>
      <c r="H2320" s="1" t="s">
        <v>121</v>
      </c>
      <c r="I2320" s="1" t="s">
        <v>14</v>
      </c>
      <c r="J2320" s="1" t="s">
        <v>93</v>
      </c>
    </row>
    <row r="2321" spans="1:10" x14ac:dyDescent="0.2">
      <c r="A2321" s="1" t="s">
        <v>3190</v>
      </c>
      <c r="B2321" s="3">
        <v>45305</v>
      </c>
      <c r="C2321" s="1" t="s">
        <v>87</v>
      </c>
      <c r="D2321" s="1" t="s">
        <v>537</v>
      </c>
      <c r="E2321" s="1">
        <v>3</v>
      </c>
      <c r="F2321" s="1">
        <v>940.73</v>
      </c>
      <c r="G2321" s="1">
        <v>0.15</v>
      </c>
      <c r="H2321" s="1" t="s">
        <v>13</v>
      </c>
      <c r="I2321" s="1" t="s">
        <v>31</v>
      </c>
      <c r="J2321" s="1" t="s">
        <v>32</v>
      </c>
    </row>
    <row r="2322" spans="1:10" x14ac:dyDescent="0.2">
      <c r="A2322" s="1" t="s">
        <v>3191</v>
      </c>
      <c r="B2322" s="3">
        <v>45520</v>
      </c>
      <c r="C2322" s="1" t="s">
        <v>388</v>
      </c>
      <c r="D2322" s="1" t="s">
        <v>158</v>
      </c>
      <c r="E2322" s="1">
        <v>10</v>
      </c>
      <c r="F2322" s="1">
        <v>1490.92</v>
      </c>
      <c r="G2322" s="1">
        <v>0.05</v>
      </c>
      <c r="H2322" s="1" t="s">
        <v>13</v>
      </c>
      <c r="I2322" s="1" t="s">
        <v>31</v>
      </c>
      <c r="J2322" s="1" t="s">
        <v>43</v>
      </c>
    </row>
    <row r="2323" spans="1:10" x14ac:dyDescent="0.2">
      <c r="A2323" s="1" t="s">
        <v>3192</v>
      </c>
      <c r="B2323" s="3">
        <v>45429</v>
      </c>
      <c r="C2323" s="1" t="s">
        <v>546</v>
      </c>
      <c r="D2323" s="1" t="s">
        <v>124</v>
      </c>
      <c r="E2323" s="1">
        <v>6</v>
      </c>
      <c r="F2323" s="1">
        <v>774.08</v>
      </c>
      <c r="G2323" s="1">
        <v>0</v>
      </c>
      <c r="H2323" s="1" t="s">
        <v>13</v>
      </c>
      <c r="I2323" s="1" t="s">
        <v>21</v>
      </c>
      <c r="J2323" s="1" t="s">
        <v>97</v>
      </c>
    </row>
    <row r="2324" spans="1:10" x14ac:dyDescent="0.2">
      <c r="A2324" s="1" t="s">
        <v>3193</v>
      </c>
      <c r="B2324" s="3">
        <v>45662</v>
      </c>
      <c r="C2324" s="1" t="s">
        <v>126</v>
      </c>
      <c r="D2324" s="1" t="s">
        <v>19</v>
      </c>
      <c r="E2324" s="1">
        <v>3</v>
      </c>
      <c r="F2324" s="1">
        <v>921.01</v>
      </c>
      <c r="G2324" s="1">
        <v>0</v>
      </c>
      <c r="H2324" s="1" t="s">
        <v>115</v>
      </c>
      <c r="I2324" s="1" t="s">
        <v>31</v>
      </c>
      <c r="J2324" s="1" t="s">
        <v>43</v>
      </c>
    </row>
    <row r="2325" spans="1:10" x14ac:dyDescent="0.2">
      <c r="A2325" s="1" t="s">
        <v>3194</v>
      </c>
      <c r="B2325" s="3">
        <v>45569</v>
      </c>
      <c r="C2325" s="1" t="s">
        <v>87</v>
      </c>
      <c r="D2325" s="1" t="s">
        <v>181</v>
      </c>
      <c r="E2325" s="1">
        <v>8</v>
      </c>
      <c r="F2325" s="1">
        <v>117.32</v>
      </c>
      <c r="G2325" s="1">
        <v>0.15</v>
      </c>
      <c r="H2325" s="1" t="s">
        <v>20</v>
      </c>
      <c r="I2325" s="1" t="s">
        <v>31</v>
      </c>
      <c r="J2325" s="1" t="s">
        <v>43</v>
      </c>
    </row>
    <row r="2326" spans="1:10" x14ac:dyDescent="0.2">
      <c r="A2326" s="1" t="s">
        <v>3195</v>
      </c>
      <c r="B2326" s="3">
        <v>45309</v>
      </c>
      <c r="C2326" s="1" t="s">
        <v>424</v>
      </c>
      <c r="D2326" s="1" t="s">
        <v>162</v>
      </c>
      <c r="E2326" s="1">
        <v>3</v>
      </c>
      <c r="F2326" s="1">
        <v>209.03</v>
      </c>
      <c r="G2326" s="1">
        <v>0</v>
      </c>
      <c r="H2326" s="1" t="s">
        <v>121</v>
      </c>
      <c r="I2326" s="1" t="s">
        <v>14</v>
      </c>
      <c r="J2326" s="1" t="s">
        <v>15</v>
      </c>
    </row>
    <row r="2327" spans="1:10" x14ac:dyDescent="0.2">
      <c r="A2327" s="1" t="s">
        <v>3196</v>
      </c>
      <c r="B2327" s="3">
        <v>45706</v>
      </c>
      <c r="C2327" s="1" t="s">
        <v>371</v>
      </c>
      <c r="D2327" s="1" t="s">
        <v>61</v>
      </c>
      <c r="E2327" s="1">
        <v>7</v>
      </c>
      <c r="F2327" s="1">
        <v>455.77</v>
      </c>
      <c r="G2327" s="1">
        <v>0.05</v>
      </c>
      <c r="H2327" s="1" t="s">
        <v>62</v>
      </c>
      <c r="I2327" s="1" t="s">
        <v>31</v>
      </c>
      <c r="J2327" s="1" t="s">
        <v>52</v>
      </c>
    </row>
    <row r="2328" spans="1:10" x14ac:dyDescent="0.2">
      <c r="A2328" s="1" t="s">
        <v>3197</v>
      </c>
      <c r="B2328" s="1" t="s">
        <v>3198</v>
      </c>
      <c r="C2328" s="1" t="s">
        <v>574</v>
      </c>
      <c r="D2328" s="1" t="s">
        <v>195</v>
      </c>
      <c r="E2328" s="1">
        <v>8</v>
      </c>
      <c r="F2328" s="1">
        <v>661.25</v>
      </c>
      <c r="G2328" s="1">
        <v>0.15</v>
      </c>
      <c r="H2328" s="1" t="s">
        <v>20</v>
      </c>
      <c r="I2328" s="1" t="s">
        <v>31</v>
      </c>
      <c r="J2328" s="1" t="s">
        <v>43</v>
      </c>
    </row>
    <row r="2329" spans="1:10" x14ac:dyDescent="0.2">
      <c r="A2329" s="1" t="s">
        <v>3199</v>
      </c>
      <c r="B2329" s="1" t="s">
        <v>3200</v>
      </c>
      <c r="C2329" s="1" t="s">
        <v>448</v>
      </c>
      <c r="D2329" s="1" t="s">
        <v>30</v>
      </c>
      <c r="E2329" s="1">
        <v>4</v>
      </c>
      <c r="F2329" s="1">
        <v>798.12</v>
      </c>
      <c r="G2329" s="1">
        <v>0.05</v>
      </c>
      <c r="H2329" s="1" t="s">
        <v>62</v>
      </c>
      <c r="I2329" s="1" t="s">
        <v>47</v>
      </c>
      <c r="J2329" s="1" t="s">
        <v>75</v>
      </c>
    </row>
    <row r="2330" spans="1:10" x14ac:dyDescent="0.2">
      <c r="A2330" s="1" t="s">
        <v>3201</v>
      </c>
      <c r="B2330" s="1" t="s">
        <v>2365</v>
      </c>
      <c r="C2330" s="1" t="s">
        <v>359</v>
      </c>
      <c r="D2330" s="1" t="s">
        <v>46</v>
      </c>
      <c r="E2330" s="1">
        <v>3</v>
      </c>
      <c r="F2330" s="1">
        <v>1262.55</v>
      </c>
      <c r="G2330" s="1">
        <v>0.05</v>
      </c>
      <c r="H2330" s="1" t="s">
        <v>115</v>
      </c>
      <c r="I2330" s="1" t="s">
        <v>31</v>
      </c>
      <c r="J2330" s="1" t="s">
        <v>32</v>
      </c>
    </row>
    <row r="2331" spans="1:10" x14ac:dyDescent="0.2">
      <c r="A2331" s="1" t="s">
        <v>3202</v>
      </c>
      <c r="B2331" s="3">
        <v>45553</v>
      </c>
      <c r="C2331" s="1" t="s">
        <v>362</v>
      </c>
      <c r="D2331" s="1" t="s">
        <v>114</v>
      </c>
      <c r="E2331" s="1">
        <v>8</v>
      </c>
      <c r="F2331" s="1">
        <v>906.25</v>
      </c>
      <c r="G2331" s="1">
        <v>0</v>
      </c>
      <c r="H2331" s="1" t="s">
        <v>62</v>
      </c>
      <c r="I2331" s="1" t="s">
        <v>21</v>
      </c>
      <c r="J2331" s="1" t="s">
        <v>22</v>
      </c>
    </row>
    <row r="2332" spans="1:10" x14ac:dyDescent="0.2">
      <c r="A2332" s="1" t="s">
        <v>3203</v>
      </c>
      <c r="B2332" s="1" t="s">
        <v>3204</v>
      </c>
      <c r="C2332" s="1" t="s">
        <v>218</v>
      </c>
      <c r="D2332" s="1" t="s">
        <v>144</v>
      </c>
      <c r="E2332" s="1">
        <v>12</v>
      </c>
      <c r="F2332" s="1">
        <v>1029.82</v>
      </c>
      <c r="G2332" s="1">
        <v>0.05</v>
      </c>
      <c r="H2332" s="1" t="s">
        <v>121</v>
      </c>
      <c r="I2332" s="1" t="s">
        <v>31</v>
      </c>
      <c r="J2332" s="1" t="s">
        <v>43</v>
      </c>
    </row>
    <row r="2333" spans="1:10" x14ac:dyDescent="0.2">
      <c r="A2333" s="1" t="s">
        <v>3205</v>
      </c>
      <c r="B2333" s="1" t="s">
        <v>3206</v>
      </c>
      <c r="C2333" s="1" t="s">
        <v>25</v>
      </c>
      <c r="D2333" s="1" t="s">
        <v>365</v>
      </c>
      <c r="E2333" s="1">
        <v>10</v>
      </c>
      <c r="F2333" s="1">
        <v>1101.54</v>
      </c>
      <c r="G2333" s="1">
        <v>0</v>
      </c>
      <c r="H2333" s="1" t="s">
        <v>121</v>
      </c>
      <c r="I2333" s="1" t="s">
        <v>14</v>
      </c>
      <c r="J2333" s="1" t="s">
        <v>15</v>
      </c>
    </row>
    <row r="2334" spans="1:10" x14ac:dyDescent="0.2">
      <c r="A2334" s="1" t="s">
        <v>3207</v>
      </c>
      <c r="B2334" s="3">
        <v>45774</v>
      </c>
      <c r="C2334" s="1" t="s">
        <v>303</v>
      </c>
      <c r="D2334" s="1" t="s">
        <v>231</v>
      </c>
      <c r="E2334" s="1">
        <v>4</v>
      </c>
      <c r="F2334" s="1">
        <v>49.68</v>
      </c>
      <c r="G2334" s="1">
        <v>0.15</v>
      </c>
      <c r="H2334" s="1" t="s">
        <v>115</v>
      </c>
      <c r="I2334" s="1" t="s">
        <v>14</v>
      </c>
      <c r="J2334" s="1" t="s">
        <v>82</v>
      </c>
    </row>
    <row r="2335" spans="1:10" x14ac:dyDescent="0.2">
      <c r="A2335" s="1" t="s">
        <v>3208</v>
      </c>
      <c r="B2335" s="3">
        <v>45597</v>
      </c>
      <c r="C2335" s="1" t="s">
        <v>328</v>
      </c>
      <c r="D2335" s="1" t="s">
        <v>155</v>
      </c>
      <c r="E2335" s="1">
        <v>6</v>
      </c>
      <c r="F2335" s="1">
        <v>1165.56</v>
      </c>
      <c r="G2335" s="1">
        <v>0</v>
      </c>
      <c r="H2335" s="1" t="s">
        <v>36</v>
      </c>
      <c r="I2335" s="1" t="s">
        <v>31</v>
      </c>
      <c r="J2335" s="1" t="s">
        <v>32</v>
      </c>
    </row>
    <row r="2336" spans="1:10" x14ac:dyDescent="0.2">
      <c r="A2336" s="1" t="s">
        <v>3209</v>
      </c>
      <c r="B2336" s="3">
        <v>45791</v>
      </c>
      <c r="C2336" s="1" t="s">
        <v>34</v>
      </c>
      <c r="D2336" s="1" t="s">
        <v>413</v>
      </c>
      <c r="E2336" s="1">
        <v>1</v>
      </c>
      <c r="F2336" s="1">
        <v>689.97</v>
      </c>
      <c r="G2336" s="1">
        <v>0.05</v>
      </c>
      <c r="H2336" s="1" t="s">
        <v>121</v>
      </c>
      <c r="I2336" s="1" t="s">
        <v>14</v>
      </c>
      <c r="J2336" s="1" t="s">
        <v>93</v>
      </c>
    </row>
    <row r="2337" spans="1:10" x14ac:dyDescent="0.2">
      <c r="A2337" s="1" t="s">
        <v>3210</v>
      </c>
      <c r="B2337" s="1" t="s">
        <v>3211</v>
      </c>
      <c r="C2337" s="1" t="s">
        <v>68</v>
      </c>
      <c r="D2337" s="1" t="s">
        <v>155</v>
      </c>
      <c r="E2337" s="1">
        <v>8</v>
      </c>
      <c r="F2337" s="1">
        <v>1165.56</v>
      </c>
      <c r="G2337" s="1">
        <v>0.05</v>
      </c>
      <c r="H2337" s="1" t="s">
        <v>121</v>
      </c>
      <c r="I2337" s="1" t="s">
        <v>47</v>
      </c>
      <c r="J2337" s="1" t="s">
        <v>48</v>
      </c>
    </row>
    <row r="2338" spans="1:10" x14ac:dyDescent="0.2">
      <c r="A2338" s="1" t="s">
        <v>3212</v>
      </c>
      <c r="B2338" s="3">
        <v>45310</v>
      </c>
      <c r="C2338" s="1" t="s">
        <v>428</v>
      </c>
      <c r="D2338" s="1" t="s">
        <v>144</v>
      </c>
      <c r="E2338" s="1">
        <v>10</v>
      </c>
      <c r="F2338" s="1">
        <v>1029.82</v>
      </c>
      <c r="G2338" s="1">
        <v>0.2</v>
      </c>
      <c r="H2338" s="1" t="s">
        <v>20</v>
      </c>
      <c r="I2338" s="1" t="s">
        <v>14</v>
      </c>
      <c r="J2338" s="1" t="s">
        <v>82</v>
      </c>
    </row>
    <row r="2339" spans="1:10" x14ac:dyDescent="0.2">
      <c r="A2339" s="1" t="s">
        <v>3213</v>
      </c>
      <c r="B2339" s="1" t="s">
        <v>224</v>
      </c>
      <c r="C2339" s="1" t="s">
        <v>279</v>
      </c>
      <c r="D2339" s="1" t="s">
        <v>195</v>
      </c>
      <c r="E2339" s="1">
        <v>5</v>
      </c>
      <c r="F2339" s="1">
        <v>661.25</v>
      </c>
      <c r="G2339" s="1">
        <v>0.15</v>
      </c>
      <c r="H2339" s="1" t="s">
        <v>20</v>
      </c>
      <c r="I2339" s="1" t="s">
        <v>47</v>
      </c>
      <c r="J2339" s="1" t="s">
        <v>75</v>
      </c>
    </row>
    <row r="2340" spans="1:10" x14ac:dyDescent="0.2">
      <c r="A2340" s="1" t="s">
        <v>3214</v>
      </c>
      <c r="B2340" s="3">
        <v>45405</v>
      </c>
      <c r="C2340" s="1" t="s">
        <v>381</v>
      </c>
      <c r="D2340" s="1" t="s">
        <v>114</v>
      </c>
      <c r="E2340" s="1">
        <v>10</v>
      </c>
      <c r="F2340" s="1">
        <v>906.25</v>
      </c>
      <c r="G2340" s="1">
        <v>0</v>
      </c>
      <c r="H2340" s="1" t="s">
        <v>115</v>
      </c>
      <c r="I2340" s="1" t="s">
        <v>31</v>
      </c>
      <c r="J2340" s="1" t="s">
        <v>52</v>
      </c>
    </row>
    <row r="2341" spans="1:10" x14ac:dyDescent="0.2">
      <c r="A2341" s="1" t="s">
        <v>3215</v>
      </c>
      <c r="B2341" s="1" t="s">
        <v>3216</v>
      </c>
      <c r="C2341" s="1" t="s">
        <v>783</v>
      </c>
      <c r="D2341" s="1" t="s">
        <v>413</v>
      </c>
      <c r="E2341" s="1">
        <v>1</v>
      </c>
      <c r="F2341" s="1">
        <v>689.97</v>
      </c>
      <c r="G2341" s="1">
        <v>0.05</v>
      </c>
      <c r="H2341" s="1" t="s">
        <v>20</v>
      </c>
      <c r="I2341" s="1" t="s">
        <v>21</v>
      </c>
      <c r="J2341" s="1" t="s">
        <v>97</v>
      </c>
    </row>
    <row r="2342" spans="1:10" x14ac:dyDescent="0.2">
      <c r="A2342" s="1" t="s">
        <v>3217</v>
      </c>
      <c r="B2342" s="3">
        <v>45761</v>
      </c>
      <c r="C2342" s="1" t="s">
        <v>347</v>
      </c>
      <c r="D2342" s="1" t="s">
        <v>178</v>
      </c>
      <c r="E2342" s="1">
        <v>4</v>
      </c>
      <c r="F2342" s="1">
        <v>253.46</v>
      </c>
      <c r="G2342" s="1">
        <v>0.1</v>
      </c>
      <c r="H2342" s="1" t="s">
        <v>36</v>
      </c>
      <c r="I2342" s="1" t="s">
        <v>47</v>
      </c>
      <c r="J2342" s="1" t="s">
        <v>48</v>
      </c>
    </row>
    <row r="2343" spans="1:10" x14ac:dyDescent="0.2">
      <c r="A2343" s="1" t="s">
        <v>3218</v>
      </c>
      <c r="B2343" s="3">
        <v>45426</v>
      </c>
      <c r="C2343" s="1" t="s">
        <v>126</v>
      </c>
      <c r="D2343" s="1" t="s">
        <v>231</v>
      </c>
      <c r="E2343" s="1">
        <v>10</v>
      </c>
      <c r="F2343" s="1">
        <v>49.68</v>
      </c>
      <c r="G2343" s="1">
        <v>0.05</v>
      </c>
      <c r="H2343" s="1" t="s">
        <v>115</v>
      </c>
      <c r="I2343" s="1" t="s">
        <v>31</v>
      </c>
      <c r="J2343" s="1" t="s">
        <v>52</v>
      </c>
    </row>
    <row r="2344" spans="1:10" x14ac:dyDescent="0.2">
      <c r="A2344" s="1" t="s">
        <v>3219</v>
      </c>
      <c r="B2344" s="1" t="s">
        <v>3220</v>
      </c>
      <c r="C2344" s="1" t="s">
        <v>388</v>
      </c>
      <c r="D2344" s="1" t="s">
        <v>69</v>
      </c>
      <c r="E2344" s="1">
        <v>2</v>
      </c>
      <c r="F2344" s="1">
        <v>1013.15</v>
      </c>
      <c r="G2344" s="1">
        <v>0</v>
      </c>
      <c r="H2344" s="1" t="s">
        <v>27</v>
      </c>
      <c r="I2344" s="1" t="s">
        <v>31</v>
      </c>
      <c r="J2344" s="1" t="s">
        <v>52</v>
      </c>
    </row>
    <row r="2345" spans="1:10" x14ac:dyDescent="0.2">
      <c r="A2345" s="1" t="s">
        <v>3221</v>
      </c>
      <c r="B2345" s="1" t="s">
        <v>638</v>
      </c>
      <c r="C2345" s="1" t="s">
        <v>463</v>
      </c>
      <c r="D2345" s="1" t="s">
        <v>51</v>
      </c>
      <c r="E2345" s="1">
        <v>11</v>
      </c>
      <c r="F2345" s="1">
        <v>1019.72</v>
      </c>
      <c r="G2345" s="1">
        <v>0.2</v>
      </c>
      <c r="H2345" s="1" t="s">
        <v>62</v>
      </c>
      <c r="I2345" s="1" t="s">
        <v>21</v>
      </c>
      <c r="J2345" s="1" t="s">
        <v>170</v>
      </c>
    </row>
    <row r="2346" spans="1:10" x14ac:dyDescent="0.2">
      <c r="A2346" s="1" t="s">
        <v>3222</v>
      </c>
      <c r="B2346" s="1" t="s">
        <v>3223</v>
      </c>
      <c r="C2346" s="1" t="s">
        <v>313</v>
      </c>
      <c r="D2346" s="1" t="s">
        <v>136</v>
      </c>
      <c r="E2346" s="1">
        <v>12</v>
      </c>
      <c r="F2346" s="1">
        <v>1700.53</v>
      </c>
      <c r="G2346" s="1">
        <v>0</v>
      </c>
      <c r="H2346" s="1" t="s">
        <v>62</v>
      </c>
      <c r="I2346" s="1" t="s">
        <v>21</v>
      </c>
      <c r="J2346" s="1" t="s">
        <v>170</v>
      </c>
    </row>
    <row r="2347" spans="1:10" x14ac:dyDescent="0.2">
      <c r="A2347" s="1" t="s">
        <v>3224</v>
      </c>
      <c r="B2347" s="3">
        <v>45513</v>
      </c>
      <c r="C2347" s="1" t="s">
        <v>177</v>
      </c>
      <c r="D2347" s="1" t="s">
        <v>144</v>
      </c>
      <c r="E2347" s="1">
        <v>7</v>
      </c>
      <c r="F2347" s="1">
        <v>1029.82</v>
      </c>
      <c r="G2347" s="1">
        <v>0.1</v>
      </c>
      <c r="H2347" s="1" t="s">
        <v>36</v>
      </c>
      <c r="I2347" s="1" t="s">
        <v>14</v>
      </c>
      <c r="J2347" s="1" t="s">
        <v>15</v>
      </c>
    </row>
    <row r="2348" spans="1:10" x14ac:dyDescent="0.2">
      <c r="A2348" s="1" t="s">
        <v>3225</v>
      </c>
      <c r="B2348" s="3">
        <v>45615</v>
      </c>
      <c r="C2348" s="1" t="s">
        <v>317</v>
      </c>
      <c r="D2348" s="1" t="s">
        <v>55</v>
      </c>
      <c r="E2348" s="1">
        <v>12</v>
      </c>
      <c r="F2348" s="1">
        <v>522.34</v>
      </c>
      <c r="G2348" s="1">
        <v>0.1</v>
      </c>
      <c r="H2348" s="1" t="s">
        <v>20</v>
      </c>
      <c r="I2348" s="1" t="s">
        <v>31</v>
      </c>
      <c r="J2348" s="1" t="s">
        <v>52</v>
      </c>
    </row>
    <row r="2349" spans="1:10" x14ac:dyDescent="0.2">
      <c r="A2349" s="1" t="s">
        <v>3226</v>
      </c>
      <c r="B2349" s="3">
        <v>45307</v>
      </c>
      <c r="C2349" s="1" t="s">
        <v>240</v>
      </c>
      <c r="D2349" s="1" t="s">
        <v>151</v>
      </c>
      <c r="E2349" s="1">
        <v>12</v>
      </c>
      <c r="F2349" s="1">
        <v>838.72</v>
      </c>
      <c r="G2349" s="1">
        <v>0.2</v>
      </c>
      <c r="H2349" s="1" t="s">
        <v>36</v>
      </c>
      <c r="I2349" s="1" t="s">
        <v>483</v>
      </c>
      <c r="J2349" s="1" t="s">
        <v>170</v>
      </c>
    </row>
    <row r="2350" spans="1:10" x14ac:dyDescent="0.2">
      <c r="A2350" s="1" t="s">
        <v>3227</v>
      </c>
      <c r="B2350" s="3">
        <v>45690</v>
      </c>
      <c r="C2350" s="1" t="s">
        <v>388</v>
      </c>
      <c r="D2350" s="1" t="s">
        <v>155</v>
      </c>
      <c r="E2350" s="1">
        <v>6</v>
      </c>
      <c r="F2350" s="1">
        <v>1165.56</v>
      </c>
      <c r="G2350" s="1">
        <v>0</v>
      </c>
      <c r="H2350" s="1" t="s">
        <v>62</v>
      </c>
      <c r="I2350" s="1" t="s">
        <v>42</v>
      </c>
      <c r="J2350" s="1" t="s">
        <v>32</v>
      </c>
    </row>
    <row r="2351" spans="1:10" x14ac:dyDescent="0.2">
      <c r="A2351" s="1" t="s">
        <v>3228</v>
      </c>
      <c r="B2351" s="3">
        <v>45380</v>
      </c>
      <c r="C2351" s="1" t="s">
        <v>355</v>
      </c>
      <c r="D2351" s="1" t="s">
        <v>96</v>
      </c>
      <c r="E2351" s="1">
        <v>10</v>
      </c>
      <c r="F2351" s="1">
        <v>425.58</v>
      </c>
      <c r="G2351" s="1">
        <v>0.05</v>
      </c>
      <c r="H2351" s="1" t="s">
        <v>27</v>
      </c>
      <c r="I2351" s="1" t="s">
        <v>14</v>
      </c>
      <c r="J2351" s="1" t="s">
        <v>93</v>
      </c>
    </row>
    <row r="2352" spans="1:10" x14ac:dyDescent="0.2">
      <c r="A2352" s="1" t="s">
        <v>3229</v>
      </c>
      <c r="B2352" s="1" t="s">
        <v>1138</v>
      </c>
      <c r="C2352" s="1" t="s">
        <v>64</v>
      </c>
      <c r="D2352" s="1" t="s">
        <v>155</v>
      </c>
      <c r="E2352" s="1">
        <v>2</v>
      </c>
      <c r="F2352" s="1">
        <v>1165.56</v>
      </c>
      <c r="G2352" s="1">
        <v>0.05</v>
      </c>
      <c r="H2352" s="1" t="s">
        <v>115</v>
      </c>
      <c r="I2352" s="1" t="s">
        <v>31</v>
      </c>
      <c r="J2352" s="1" t="s">
        <v>52</v>
      </c>
    </row>
    <row r="2353" spans="1:10" x14ac:dyDescent="0.2">
      <c r="A2353" s="1" t="s">
        <v>3230</v>
      </c>
      <c r="B2353" s="1" t="s">
        <v>2517</v>
      </c>
      <c r="C2353" s="1" t="s">
        <v>313</v>
      </c>
      <c r="D2353" s="1" t="s">
        <v>151</v>
      </c>
      <c r="E2353" s="1">
        <v>8</v>
      </c>
      <c r="F2353" s="1">
        <v>838.72</v>
      </c>
      <c r="G2353" s="1">
        <v>0.05</v>
      </c>
      <c r="H2353" s="1" t="s">
        <v>62</v>
      </c>
      <c r="I2353" s="1" t="s">
        <v>21</v>
      </c>
      <c r="J2353" s="1" t="s">
        <v>170</v>
      </c>
    </row>
    <row r="2354" spans="1:10" x14ac:dyDescent="0.2">
      <c r="A2354" s="1" t="s">
        <v>3231</v>
      </c>
      <c r="B2354" s="3">
        <v>45372</v>
      </c>
      <c r="C2354" s="1" t="s">
        <v>359</v>
      </c>
      <c r="D2354" s="1" t="s">
        <v>151</v>
      </c>
      <c r="E2354" s="1">
        <v>11</v>
      </c>
      <c r="F2354" s="1">
        <v>838.72</v>
      </c>
      <c r="G2354" s="1">
        <v>0.15</v>
      </c>
      <c r="H2354" s="1" t="s">
        <v>27</v>
      </c>
      <c r="I2354" s="1" t="s">
        <v>42</v>
      </c>
      <c r="J2354" s="1" t="s">
        <v>32</v>
      </c>
    </row>
    <row r="2355" spans="1:10" x14ac:dyDescent="0.2">
      <c r="A2355" s="1" t="s">
        <v>3232</v>
      </c>
      <c r="B2355" s="3">
        <v>45604</v>
      </c>
      <c r="C2355" s="1" t="s">
        <v>1164</v>
      </c>
      <c r="D2355" s="1" t="s">
        <v>26</v>
      </c>
      <c r="E2355" s="1">
        <v>1</v>
      </c>
      <c r="F2355" s="1">
        <v>725.92</v>
      </c>
      <c r="G2355" s="1">
        <v>0</v>
      </c>
      <c r="H2355" s="1" t="s">
        <v>62</v>
      </c>
      <c r="I2355" s="1" t="s">
        <v>300</v>
      </c>
      <c r="J2355" s="1" t="s">
        <v>82</v>
      </c>
    </row>
    <row r="2356" spans="1:10" x14ac:dyDescent="0.2">
      <c r="A2356" s="1" t="s">
        <v>3233</v>
      </c>
      <c r="B2356" s="1" t="s">
        <v>3234</v>
      </c>
      <c r="C2356" s="1" t="s">
        <v>254</v>
      </c>
      <c r="D2356" s="1" t="s">
        <v>178</v>
      </c>
      <c r="E2356" s="1">
        <v>9</v>
      </c>
      <c r="F2356" s="1">
        <v>253.46</v>
      </c>
      <c r="G2356" s="1">
        <v>0.05</v>
      </c>
      <c r="H2356" s="1" t="s">
        <v>115</v>
      </c>
      <c r="I2356" s="1" t="s">
        <v>21</v>
      </c>
      <c r="J2356" s="1" t="s">
        <v>22</v>
      </c>
    </row>
    <row r="2357" spans="1:10" x14ac:dyDescent="0.2">
      <c r="A2357" s="1" t="s">
        <v>3235</v>
      </c>
      <c r="B2357" s="1" t="s">
        <v>2106</v>
      </c>
      <c r="C2357" s="1" t="s">
        <v>110</v>
      </c>
      <c r="D2357" s="1" t="s">
        <v>136</v>
      </c>
      <c r="E2357" s="1">
        <v>1</v>
      </c>
      <c r="F2357" s="1">
        <v>1700.53</v>
      </c>
      <c r="G2357" s="1">
        <v>0</v>
      </c>
      <c r="H2357" s="1" t="s">
        <v>20</v>
      </c>
      <c r="I2357" s="1" t="s">
        <v>21</v>
      </c>
      <c r="J2357" s="1" t="s">
        <v>22</v>
      </c>
    </row>
    <row r="2358" spans="1:10" x14ac:dyDescent="0.2">
      <c r="A2358" s="1" t="s">
        <v>3236</v>
      </c>
      <c r="B2358" s="1" t="s">
        <v>563</v>
      </c>
      <c r="C2358" s="1" t="s">
        <v>198</v>
      </c>
      <c r="D2358" s="1" t="s">
        <v>65</v>
      </c>
      <c r="E2358" s="1">
        <v>7</v>
      </c>
      <c r="F2358" s="1">
        <v>800.37</v>
      </c>
      <c r="G2358" s="1">
        <v>0</v>
      </c>
      <c r="H2358" s="1" t="s">
        <v>62</v>
      </c>
      <c r="I2358" s="1" t="s">
        <v>47</v>
      </c>
      <c r="J2358" s="1" t="s">
        <v>58</v>
      </c>
    </row>
    <row r="2359" spans="1:10" x14ac:dyDescent="0.2">
      <c r="A2359" s="1" t="s">
        <v>3237</v>
      </c>
      <c r="B2359" s="3">
        <v>45797</v>
      </c>
      <c r="C2359" s="1" t="s">
        <v>1164</v>
      </c>
      <c r="D2359" s="1" t="s">
        <v>96</v>
      </c>
      <c r="E2359" s="1">
        <v>12</v>
      </c>
      <c r="F2359" s="1">
        <v>425.58</v>
      </c>
      <c r="G2359" s="1">
        <v>0</v>
      </c>
      <c r="H2359" s="1" t="s">
        <v>27</v>
      </c>
      <c r="I2359" s="1" t="s">
        <v>14</v>
      </c>
      <c r="J2359" s="1" t="s">
        <v>82</v>
      </c>
    </row>
    <row r="2360" spans="1:10" x14ac:dyDescent="0.2">
      <c r="A2360" s="1" t="s">
        <v>3238</v>
      </c>
      <c r="B2360" s="3">
        <v>45447</v>
      </c>
      <c r="C2360" s="1" t="s">
        <v>846</v>
      </c>
      <c r="D2360" s="1" t="s">
        <v>174</v>
      </c>
      <c r="E2360" s="1">
        <v>4</v>
      </c>
      <c r="F2360" s="1">
        <v>143.57</v>
      </c>
      <c r="G2360" s="1">
        <v>0.05</v>
      </c>
      <c r="H2360" s="1" t="s">
        <v>20</v>
      </c>
      <c r="I2360" s="1" t="s">
        <v>14</v>
      </c>
      <c r="J2360" s="1" t="s">
        <v>82</v>
      </c>
    </row>
    <row r="2361" spans="1:10" x14ac:dyDescent="0.2">
      <c r="A2361" s="1" t="s">
        <v>3239</v>
      </c>
      <c r="B2361" s="3">
        <v>45478</v>
      </c>
      <c r="C2361" s="1" t="s">
        <v>154</v>
      </c>
      <c r="D2361" s="1" t="s">
        <v>297</v>
      </c>
      <c r="E2361" s="1">
        <v>2</v>
      </c>
      <c r="F2361" s="1">
        <v>112.32</v>
      </c>
      <c r="G2361" s="1">
        <v>0.15</v>
      </c>
      <c r="H2361" s="1" t="s">
        <v>13</v>
      </c>
      <c r="I2361" s="1" t="s">
        <v>31</v>
      </c>
      <c r="J2361" s="1" t="s">
        <v>52</v>
      </c>
    </row>
    <row r="2362" spans="1:10" x14ac:dyDescent="0.2">
      <c r="A2362" s="1" t="s">
        <v>3240</v>
      </c>
      <c r="B2362" s="1" t="s">
        <v>358</v>
      </c>
      <c r="C2362" s="1" t="s">
        <v>141</v>
      </c>
      <c r="D2362" s="1" t="s">
        <v>195</v>
      </c>
      <c r="E2362" s="1">
        <v>5</v>
      </c>
      <c r="F2362" s="1">
        <v>661.25</v>
      </c>
      <c r="G2362" s="1">
        <v>0.2</v>
      </c>
      <c r="H2362" s="1" t="s">
        <v>36</v>
      </c>
      <c r="I2362" s="1" t="s">
        <v>14</v>
      </c>
      <c r="J2362" s="1" t="s">
        <v>15</v>
      </c>
    </row>
    <row r="2363" spans="1:10" x14ac:dyDescent="0.2">
      <c r="A2363" s="1" t="s">
        <v>3241</v>
      </c>
      <c r="B2363" s="3">
        <v>45564</v>
      </c>
      <c r="C2363" s="1" t="s">
        <v>392</v>
      </c>
      <c r="D2363" s="1" t="s">
        <v>108</v>
      </c>
      <c r="E2363" s="1">
        <v>5</v>
      </c>
      <c r="F2363" s="1">
        <v>1348.08</v>
      </c>
      <c r="G2363" s="1">
        <v>0.15</v>
      </c>
      <c r="H2363" s="1" t="s">
        <v>115</v>
      </c>
      <c r="I2363" s="1" t="s">
        <v>47</v>
      </c>
      <c r="J2363" s="1" t="s">
        <v>58</v>
      </c>
    </row>
    <row r="2364" spans="1:10" x14ac:dyDescent="0.2">
      <c r="A2364" s="1" t="s">
        <v>3242</v>
      </c>
      <c r="B2364" s="3">
        <v>45535</v>
      </c>
      <c r="C2364" s="1" t="s">
        <v>362</v>
      </c>
      <c r="D2364" s="1" t="s">
        <v>537</v>
      </c>
      <c r="E2364" s="1">
        <v>3</v>
      </c>
      <c r="F2364" s="1">
        <v>940.73</v>
      </c>
      <c r="G2364" s="1">
        <v>0</v>
      </c>
      <c r="H2364" s="1" t="s">
        <v>20</v>
      </c>
      <c r="I2364" s="1" t="s">
        <v>21</v>
      </c>
      <c r="J2364" s="1" t="s">
        <v>170</v>
      </c>
    </row>
    <row r="2365" spans="1:10" x14ac:dyDescent="0.2">
      <c r="A2365" s="1" t="s">
        <v>3243</v>
      </c>
      <c r="B2365" s="1" t="s">
        <v>1373</v>
      </c>
      <c r="C2365" s="1" t="s">
        <v>285</v>
      </c>
      <c r="D2365" s="1" t="s">
        <v>139</v>
      </c>
      <c r="E2365" s="1">
        <v>12</v>
      </c>
      <c r="F2365" s="1">
        <v>193.99</v>
      </c>
      <c r="G2365" s="1">
        <v>0</v>
      </c>
      <c r="H2365" s="1" t="s">
        <v>115</v>
      </c>
      <c r="I2365" s="1" t="s">
        <v>31</v>
      </c>
      <c r="J2365" s="1" t="s">
        <v>43</v>
      </c>
    </row>
    <row r="2366" spans="1:10" x14ac:dyDescent="0.2">
      <c r="A2366" s="1" t="s">
        <v>3244</v>
      </c>
      <c r="B2366" s="1" t="s">
        <v>707</v>
      </c>
      <c r="C2366" s="1" t="s">
        <v>347</v>
      </c>
      <c r="D2366" s="1" t="s">
        <v>65</v>
      </c>
      <c r="E2366" s="1">
        <v>12</v>
      </c>
      <c r="F2366" s="1">
        <v>800.37</v>
      </c>
      <c r="G2366" s="1">
        <v>0.2</v>
      </c>
      <c r="H2366" s="1" t="s">
        <v>27</v>
      </c>
      <c r="I2366" s="1" t="s">
        <v>47</v>
      </c>
      <c r="J2366" s="1" t="s">
        <v>48</v>
      </c>
    </row>
    <row r="2367" spans="1:10" x14ac:dyDescent="0.2">
      <c r="A2367" s="1" t="s">
        <v>3245</v>
      </c>
      <c r="B2367" s="1" t="s">
        <v>3246</v>
      </c>
      <c r="C2367" s="1" t="s">
        <v>296</v>
      </c>
      <c r="D2367" s="1" t="s">
        <v>19</v>
      </c>
      <c r="E2367" s="1">
        <v>1</v>
      </c>
      <c r="F2367" s="1">
        <v>921.01</v>
      </c>
      <c r="G2367" s="1">
        <v>0.15</v>
      </c>
      <c r="H2367" s="1" t="s">
        <v>13</v>
      </c>
      <c r="I2367" s="1" t="s">
        <v>47</v>
      </c>
      <c r="J2367" s="1" t="s">
        <v>75</v>
      </c>
    </row>
    <row r="2368" spans="1:10" x14ac:dyDescent="0.2">
      <c r="A2368" s="1" t="s">
        <v>3247</v>
      </c>
      <c r="B2368" s="3">
        <v>45825</v>
      </c>
      <c r="C2368" s="1" t="s">
        <v>84</v>
      </c>
      <c r="D2368" s="1" t="s">
        <v>537</v>
      </c>
      <c r="E2368" s="1">
        <v>5</v>
      </c>
      <c r="F2368" s="1">
        <v>940.73</v>
      </c>
      <c r="G2368" s="1">
        <v>0.15</v>
      </c>
      <c r="H2368" s="1" t="s">
        <v>13</v>
      </c>
      <c r="I2368" s="1" t="s">
        <v>31</v>
      </c>
      <c r="J2368" s="1" t="s">
        <v>52</v>
      </c>
    </row>
    <row r="2369" spans="1:10" x14ac:dyDescent="0.2">
      <c r="A2369" s="1" t="s">
        <v>3248</v>
      </c>
      <c r="B2369" s="1" t="s">
        <v>3249</v>
      </c>
      <c r="C2369" s="1" t="s">
        <v>463</v>
      </c>
      <c r="D2369" s="1" t="s">
        <v>269</v>
      </c>
      <c r="E2369" s="1">
        <v>1</v>
      </c>
      <c r="F2369" s="1">
        <v>865.02</v>
      </c>
      <c r="G2369" s="1">
        <v>0.2</v>
      </c>
      <c r="H2369" s="1" t="s">
        <v>20</v>
      </c>
      <c r="I2369" s="1" t="s">
        <v>483</v>
      </c>
      <c r="J2369" s="1" t="s">
        <v>170</v>
      </c>
    </row>
    <row r="2370" spans="1:10" x14ac:dyDescent="0.2">
      <c r="A2370" s="1" t="s">
        <v>3250</v>
      </c>
      <c r="B2370" s="3">
        <v>45409</v>
      </c>
      <c r="C2370" s="1" t="s">
        <v>72</v>
      </c>
      <c r="D2370" s="1" t="s">
        <v>114</v>
      </c>
      <c r="E2370" s="1">
        <v>5</v>
      </c>
      <c r="F2370" s="1">
        <v>906.25</v>
      </c>
      <c r="G2370" s="1">
        <v>0.15</v>
      </c>
      <c r="H2370" s="1" t="s">
        <v>20</v>
      </c>
      <c r="I2370" s="1" t="s">
        <v>47</v>
      </c>
      <c r="J2370" s="1" t="s">
        <v>75</v>
      </c>
    </row>
    <row r="2371" spans="1:10" x14ac:dyDescent="0.2">
      <c r="A2371" s="1" t="s">
        <v>2965</v>
      </c>
      <c r="B2371" s="1" t="s">
        <v>2966</v>
      </c>
      <c r="C2371" s="1" t="s">
        <v>268</v>
      </c>
      <c r="D2371" s="1" t="s">
        <v>65</v>
      </c>
      <c r="E2371" s="1">
        <v>3</v>
      </c>
      <c r="F2371" s="1">
        <v>800.37</v>
      </c>
      <c r="G2371" s="1">
        <v>0.15</v>
      </c>
      <c r="H2371" s="1" t="s">
        <v>13</v>
      </c>
      <c r="I2371" s="1" t="s">
        <v>21</v>
      </c>
      <c r="J2371" s="1" t="s">
        <v>97</v>
      </c>
    </row>
    <row r="2372" spans="1:10" x14ac:dyDescent="0.2">
      <c r="A2372" s="1" t="s">
        <v>3251</v>
      </c>
      <c r="B2372" s="1" t="s">
        <v>90</v>
      </c>
      <c r="C2372" s="1" t="s">
        <v>338</v>
      </c>
      <c r="D2372" s="1" t="s">
        <v>162</v>
      </c>
      <c r="E2372" s="1">
        <v>1</v>
      </c>
      <c r="F2372" s="1">
        <v>209.03</v>
      </c>
      <c r="G2372" s="1">
        <v>0.2</v>
      </c>
      <c r="H2372" s="1" t="s">
        <v>13</v>
      </c>
      <c r="I2372" s="1" t="s">
        <v>289</v>
      </c>
      <c r="J2372" s="1" t="s">
        <v>170</v>
      </c>
    </row>
    <row r="2373" spans="1:10" x14ac:dyDescent="0.2">
      <c r="A2373" s="1" t="s">
        <v>3252</v>
      </c>
      <c r="B2373" s="3">
        <v>45630</v>
      </c>
      <c r="C2373" s="1" t="s">
        <v>428</v>
      </c>
      <c r="D2373" s="1" t="s">
        <v>127</v>
      </c>
      <c r="E2373" s="1">
        <v>12</v>
      </c>
      <c r="F2373" s="1">
        <v>418.2</v>
      </c>
      <c r="G2373" s="1">
        <v>0</v>
      </c>
      <c r="H2373" s="1" t="s">
        <v>115</v>
      </c>
      <c r="I2373" s="1" t="s">
        <v>14</v>
      </c>
      <c r="J2373" s="1" t="s">
        <v>93</v>
      </c>
    </row>
    <row r="2374" spans="1:10" x14ac:dyDescent="0.2">
      <c r="A2374" s="1" t="s">
        <v>3253</v>
      </c>
      <c r="B2374" s="1" t="s">
        <v>2075</v>
      </c>
      <c r="C2374" s="1" t="s">
        <v>113</v>
      </c>
      <c r="D2374" s="1" t="s">
        <v>181</v>
      </c>
      <c r="E2374" s="1">
        <v>8</v>
      </c>
      <c r="F2374" s="1">
        <v>117.32</v>
      </c>
      <c r="G2374" s="1">
        <v>0</v>
      </c>
      <c r="H2374" s="1" t="s">
        <v>20</v>
      </c>
      <c r="I2374" s="1" t="s">
        <v>14</v>
      </c>
      <c r="J2374" s="1" t="s">
        <v>15</v>
      </c>
    </row>
    <row r="2375" spans="1:10" x14ac:dyDescent="0.2">
      <c r="A2375" s="1" t="s">
        <v>3254</v>
      </c>
      <c r="B2375" s="3">
        <v>45834</v>
      </c>
      <c r="C2375" s="1" t="s">
        <v>846</v>
      </c>
      <c r="D2375" s="1" t="s">
        <v>88</v>
      </c>
      <c r="E2375" s="1">
        <v>3</v>
      </c>
      <c r="F2375" s="1">
        <v>1018.12</v>
      </c>
      <c r="G2375" s="1">
        <v>0.05</v>
      </c>
      <c r="H2375" s="1" t="s">
        <v>121</v>
      </c>
      <c r="I2375" s="1" t="s">
        <v>14</v>
      </c>
      <c r="J2375" s="1" t="s">
        <v>93</v>
      </c>
    </row>
    <row r="2376" spans="1:10" x14ac:dyDescent="0.2">
      <c r="A2376" s="1" t="s">
        <v>3255</v>
      </c>
      <c r="B2376" s="3">
        <v>45536</v>
      </c>
      <c r="C2376" s="1" t="s">
        <v>77</v>
      </c>
      <c r="D2376" s="1" t="s">
        <v>297</v>
      </c>
      <c r="E2376" s="1">
        <v>10</v>
      </c>
      <c r="F2376" s="1">
        <v>112.32</v>
      </c>
      <c r="G2376" s="1">
        <v>0</v>
      </c>
      <c r="H2376" s="1" t="s">
        <v>62</v>
      </c>
      <c r="I2376" s="1" t="s">
        <v>47</v>
      </c>
      <c r="J2376" s="1" t="s">
        <v>75</v>
      </c>
    </row>
    <row r="2377" spans="1:10" x14ac:dyDescent="0.2">
      <c r="A2377" s="1" t="s">
        <v>3256</v>
      </c>
      <c r="B2377" s="3">
        <v>45499</v>
      </c>
      <c r="C2377" s="1" t="s">
        <v>99</v>
      </c>
      <c r="D2377" s="1" t="s">
        <v>181</v>
      </c>
      <c r="E2377" s="1">
        <v>2</v>
      </c>
      <c r="F2377" s="1">
        <v>117.32</v>
      </c>
      <c r="G2377" s="1">
        <v>0.1</v>
      </c>
      <c r="H2377" s="1" t="s">
        <v>62</v>
      </c>
      <c r="I2377" s="1" t="s">
        <v>47</v>
      </c>
      <c r="J2377" s="1" t="s">
        <v>48</v>
      </c>
    </row>
    <row r="2378" spans="1:10" x14ac:dyDescent="0.2">
      <c r="A2378" s="1" t="s">
        <v>3257</v>
      </c>
      <c r="B2378" s="3">
        <v>45427</v>
      </c>
      <c r="C2378" s="1" t="s">
        <v>64</v>
      </c>
      <c r="D2378" s="1" t="s">
        <v>26</v>
      </c>
      <c r="E2378" s="1">
        <v>10</v>
      </c>
      <c r="F2378" s="1">
        <v>725.92</v>
      </c>
      <c r="G2378" s="1">
        <v>0</v>
      </c>
      <c r="H2378" s="1" t="s">
        <v>62</v>
      </c>
      <c r="I2378" s="1" t="s">
        <v>208</v>
      </c>
      <c r="J2378" s="1" t="s">
        <v>32</v>
      </c>
    </row>
    <row r="2379" spans="1:10" x14ac:dyDescent="0.2">
      <c r="A2379" s="1" t="s">
        <v>3258</v>
      </c>
      <c r="B2379" s="3">
        <v>45724</v>
      </c>
      <c r="C2379" s="1" t="s">
        <v>84</v>
      </c>
      <c r="D2379" s="1" t="s">
        <v>144</v>
      </c>
      <c r="E2379" s="1">
        <v>6</v>
      </c>
      <c r="F2379" s="1">
        <v>1029.82</v>
      </c>
      <c r="G2379" s="1">
        <v>0.15</v>
      </c>
      <c r="H2379" s="1" t="s">
        <v>36</v>
      </c>
      <c r="I2379" s="1" t="s">
        <v>31</v>
      </c>
      <c r="J2379" s="1" t="s">
        <v>32</v>
      </c>
    </row>
    <row r="2380" spans="1:10" x14ac:dyDescent="0.2">
      <c r="A2380" s="1" t="s">
        <v>3259</v>
      </c>
      <c r="B2380" s="1" t="s">
        <v>971</v>
      </c>
      <c r="C2380" s="1" t="s">
        <v>103</v>
      </c>
      <c r="D2380" s="1" t="s">
        <v>174</v>
      </c>
      <c r="E2380" s="1">
        <v>5</v>
      </c>
      <c r="F2380" s="1">
        <v>143.57</v>
      </c>
      <c r="G2380" s="1">
        <v>0</v>
      </c>
      <c r="H2380" s="1" t="s">
        <v>115</v>
      </c>
      <c r="I2380" s="1" t="s">
        <v>21</v>
      </c>
      <c r="J2380" s="1" t="s">
        <v>22</v>
      </c>
    </row>
    <row r="2381" spans="1:10" x14ac:dyDescent="0.2">
      <c r="A2381" s="1" t="s">
        <v>3260</v>
      </c>
      <c r="B2381" s="3">
        <v>45484</v>
      </c>
      <c r="C2381" s="1" t="s">
        <v>147</v>
      </c>
      <c r="D2381" s="1" t="s">
        <v>537</v>
      </c>
      <c r="E2381" s="1">
        <v>2</v>
      </c>
      <c r="F2381" s="1">
        <v>940.73</v>
      </c>
      <c r="G2381" s="1">
        <v>0.2</v>
      </c>
      <c r="H2381" s="1" t="s">
        <v>27</v>
      </c>
      <c r="I2381" s="1" t="s">
        <v>31</v>
      </c>
      <c r="J2381" s="1" t="s">
        <v>32</v>
      </c>
    </row>
    <row r="2382" spans="1:10" x14ac:dyDescent="0.2">
      <c r="A2382" s="1" t="s">
        <v>3261</v>
      </c>
      <c r="B2382" s="3">
        <v>45689</v>
      </c>
      <c r="C2382" s="1" t="s">
        <v>50</v>
      </c>
      <c r="D2382" s="1" t="s">
        <v>65</v>
      </c>
      <c r="E2382" s="1">
        <v>4</v>
      </c>
      <c r="F2382" s="1">
        <v>800.37</v>
      </c>
      <c r="G2382" s="1">
        <v>0.05</v>
      </c>
      <c r="H2382" s="1" t="s">
        <v>27</v>
      </c>
      <c r="I2382" s="1" t="s">
        <v>31</v>
      </c>
      <c r="J2382" s="1" t="s">
        <v>32</v>
      </c>
    </row>
    <row r="2383" spans="1:10" x14ac:dyDescent="0.2">
      <c r="A2383" s="1" t="s">
        <v>3262</v>
      </c>
      <c r="B2383" s="3">
        <v>45716</v>
      </c>
      <c r="C2383" s="1" t="s">
        <v>3263</v>
      </c>
      <c r="D2383" s="1" t="s">
        <v>26</v>
      </c>
      <c r="E2383" s="1">
        <v>7</v>
      </c>
      <c r="F2383" s="1">
        <v>725.92</v>
      </c>
      <c r="G2383" s="1">
        <v>0.1</v>
      </c>
      <c r="H2383" s="1" t="s">
        <v>121</v>
      </c>
      <c r="I2383" s="1" t="s">
        <v>31</v>
      </c>
      <c r="J2383" s="1" t="s">
        <v>52</v>
      </c>
    </row>
    <row r="2384" spans="1:10" x14ac:dyDescent="0.2">
      <c r="A2384" s="1" t="s">
        <v>3264</v>
      </c>
      <c r="B2384" s="1" t="s">
        <v>2438</v>
      </c>
      <c r="C2384" s="1" t="s">
        <v>254</v>
      </c>
      <c r="D2384" s="1" t="s">
        <v>192</v>
      </c>
      <c r="E2384" s="1">
        <v>5</v>
      </c>
      <c r="F2384" s="1">
        <v>1069.8599999999999</v>
      </c>
      <c r="G2384" s="1">
        <v>0</v>
      </c>
      <c r="H2384" s="1" t="s">
        <v>121</v>
      </c>
      <c r="I2384" s="1" t="s">
        <v>21</v>
      </c>
      <c r="J2384" s="1" t="s">
        <v>97</v>
      </c>
    </row>
    <row r="2385" spans="1:10" x14ac:dyDescent="0.2">
      <c r="A2385" s="1" t="s">
        <v>3265</v>
      </c>
      <c r="B2385" s="3">
        <v>45590</v>
      </c>
      <c r="C2385" s="1" t="s">
        <v>141</v>
      </c>
      <c r="D2385" s="1" t="s">
        <v>108</v>
      </c>
      <c r="E2385" s="1">
        <v>7</v>
      </c>
      <c r="F2385" s="1">
        <v>1348.08</v>
      </c>
      <c r="G2385" s="1">
        <v>0.2</v>
      </c>
      <c r="H2385" s="1" t="s">
        <v>27</v>
      </c>
      <c r="I2385" s="1" t="s">
        <v>14</v>
      </c>
      <c r="J2385" s="1" t="s">
        <v>93</v>
      </c>
    </row>
    <row r="2386" spans="1:10" x14ac:dyDescent="0.2">
      <c r="A2386" s="1" t="s">
        <v>3266</v>
      </c>
      <c r="B2386" s="1" t="s">
        <v>3267</v>
      </c>
      <c r="C2386" s="1" t="s">
        <v>310</v>
      </c>
      <c r="D2386" s="1" t="s">
        <v>155</v>
      </c>
      <c r="E2386" s="1">
        <v>2</v>
      </c>
      <c r="F2386" s="1">
        <v>1165.56</v>
      </c>
      <c r="G2386" s="1">
        <v>0.2</v>
      </c>
      <c r="H2386" s="1" t="s">
        <v>20</v>
      </c>
      <c r="I2386" s="1" t="s">
        <v>14</v>
      </c>
      <c r="J2386" s="1" t="s">
        <v>15</v>
      </c>
    </row>
    <row r="2387" spans="1:10" x14ac:dyDescent="0.2">
      <c r="A2387" s="1" t="s">
        <v>3268</v>
      </c>
      <c r="B2387" s="3">
        <v>45683</v>
      </c>
      <c r="C2387" s="1" t="s">
        <v>783</v>
      </c>
      <c r="D2387" s="1" t="s">
        <v>88</v>
      </c>
      <c r="E2387" s="1">
        <v>1</v>
      </c>
      <c r="F2387" s="1">
        <v>1018.12</v>
      </c>
      <c r="G2387" s="1">
        <v>0.1</v>
      </c>
      <c r="H2387" s="1" t="s">
        <v>27</v>
      </c>
      <c r="I2387" s="1" t="s">
        <v>21</v>
      </c>
      <c r="J2387" s="1" t="s">
        <v>97</v>
      </c>
    </row>
    <row r="2388" spans="1:10" x14ac:dyDescent="0.2">
      <c r="A2388" s="1" t="s">
        <v>3269</v>
      </c>
      <c r="B2388" s="1" t="s">
        <v>489</v>
      </c>
      <c r="C2388" s="1" t="s">
        <v>419</v>
      </c>
      <c r="D2388" s="1" t="s">
        <v>192</v>
      </c>
      <c r="E2388" s="1">
        <v>4</v>
      </c>
      <c r="F2388" s="1">
        <v>1069.8599999999999</v>
      </c>
      <c r="G2388" s="1">
        <v>0</v>
      </c>
      <c r="H2388" s="1" t="s">
        <v>62</v>
      </c>
      <c r="I2388" s="1" t="s">
        <v>47</v>
      </c>
      <c r="J2388" s="1" t="s">
        <v>48</v>
      </c>
    </row>
    <row r="2389" spans="1:10" x14ac:dyDescent="0.2">
      <c r="A2389" s="1" t="s">
        <v>3270</v>
      </c>
      <c r="B2389" s="1" t="s">
        <v>2758</v>
      </c>
      <c r="C2389" s="1" t="s">
        <v>34</v>
      </c>
      <c r="D2389" s="1" t="s">
        <v>26</v>
      </c>
      <c r="E2389" s="1">
        <v>10</v>
      </c>
      <c r="F2389" s="1">
        <v>725.92</v>
      </c>
      <c r="G2389" s="1">
        <v>0.15</v>
      </c>
      <c r="H2389" s="1" t="s">
        <v>13</v>
      </c>
      <c r="I2389" s="1" t="s">
        <v>14</v>
      </c>
      <c r="J2389" s="1" t="s">
        <v>15</v>
      </c>
    </row>
    <row r="2390" spans="1:10" x14ac:dyDescent="0.2">
      <c r="A2390" s="1" t="s">
        <v>3271</v>
      </c>
      <c r="B2390" s="3">
        <v>45398</v>
      </c>
      <c r="C2390" s="1" t="s">
        <v>336</v>
      </c>
      <c r="D2390" s="1" t="s">
        <v>88</v>
      </c>
      <c r="E2390" s="1">
        <v>5</v>
      </c>
      <c r="F2390" s="1">
        <v>1018.12</v>
      </c>
      <c r="G2390" s="1">
        <v>0.1</v>
      </c>
      <c r="H2390" s="1" t="s">
        <v>62</v>
      </c>
      <c r="I2390" s="1" t="s">
        <v>21</v>
      </c>
      <c r="J2390" s="1" t="s">
        <v>170</v>
      </c>
    </row>
    <row r="2391" spans="1:10" x14ac:dyDescent="0.2">
      <c r="A2391" s="1" t="s">
        <v>3272</v>
      </c>
      <c r="B2391" s="3">
        <v>45559</v>
      </c>
      <c r="C2391" s="1" t="s">
        <v>123</v>
      </c>
      <c r="D2391" s="1" t="s">
        <v>142</v>
      </c>
      <c r="E2391" s="1">
        <v>9</v>
      </c>
      <c r="F2391" s="1">
        <v>1118.93</v>
      </c>
      <c r="G2391" s="1">
        <v>0.1</v>
      </c>
      <c r="H2391" s="1" t="s">
        <v>121</v>
      </c>
      <c r="I2391" s="1" t="s">
        <v>31</v>
      </c>
      <c r="J2391" s="1" t="s">
        <v>32</v>
      </c>
    </row>
    <row r="2392" spans="1:10" x14ac:dyDescent="0.2">
      <c r="A2392" s="1" t="s">
        <v>3273</v>
      </c>
      <c r="B2392" s="3">
        <v>45294</v>
      </c>
      <c r="C2392" s="1" t="s">
        <v>95</v>
      </c>
      <c r="D2392" s="1" t="s">
        <v>127</v>
      </c>
      <c r="E2392" s="1">
        <v>7</v>
      </c>
      <c r="F2392" s="1">
        <v>418.2</v>
      </c>
      <c r="G2392" s="1">
        <v>0.05</v>
      </c>
      <c r="H2392" s="1" t="s">
        <v>62</v>
      </c>
      <c r="I2392" s="1" t="s">
        <v>21</v>
      </c>
      <c r="J2392" s="1" t="s">
        <v>170</v>
      </c>
    </row>
    <row r="2393" spans="1:10" x14ac:dyDescent="0.2">
      <c r="A2393" s="1" t="s">
        <v>3274</v>
      </c>
      <c r="B2393" s="3">
        <v>45777</v>
      </c>
      <c r="C2393" s="1" t="s">
        <v>99</v>
      </c>
      <c r="D2393" s="1" t="s">
        <v>413</v>
      </c>
      <c r="E2393" s="1">
        <v>4</v>
      </c>
      <c r="F2393" s="1">
        <v>689.97</v>
      </c>
      <c r="G2393" s="1">
        <v>0.2</v>
      </c>
      <c r="H2393" s="1" t="s">
        <v>121</v>
      </c>
      <c r="I2393" s="1" t="s">
        <v>47</v>
      </c>
      <c r="J2393" s="1" t="s">
        <v>58</v>
      </c>
    </row>
    <row r="2394" spans="1:10" x14ac:dyDescent="0.2">
      <c r="A2394" s="1" t="s">
        <v>3275</v>
      </c>
      <c r="B2394" s="1" t="s">
        <v>3276</v>
      </c>
      <c r="C2394" s="1" t="s">
        <v>147</v>
      </c>
      <c r="D2394" s="1" t="s">
        <v>174</v>
      </c>
      <c r="E2394" s="1">
        <v>1</v>
      </c>
      <c r="F2394" s="1">
        <v>143.57</v>
      </c>
      <c r="G2394" s="1">
        <v>0.05</v>
      </c>
      <c r="H2394" s="1" t="s">
        <v>62</v>
      </c>
      <c r="I2394" s="1" t="s">
        <v>31</v>
      </c>
      <c r="J2394" s="1" t="s">
        <v>43</v>
      </c>
    </row>
    <row r="2395" spans="1:10" x14ac:dyDescent="0.2">
      <c r="A2395" s="1" t="s">
        <v>3277</v>
      </c>
      <c r="B2395" s="3">
        <v>45580</v>
      </c>
      <c r="C2395" s="1" t="s">
        <v>336</v>
      </c>
      <c r="D2395" s="1" t="s">
        <v>61</v>
      </c>
      <c r="E2395" s="1">
        <v>5</v>
      </c>
      <c r="F2395" s="1">
        <v>455.77</v>
      </c>
      <c r="G2395" s="1">
        <v>0</v>
      </c>
      <c r="H2395" s="1" t="s">
        <v>62</v>
      </c>
      <c r="I2395" s="1" t="s">
        <v>21</v>
      </c>
      <c r="J2395" s="1" t="s">
        <v>22</v>
      </c>
    </row>
    <row r="2396" spans="1:10" x14ac:dyDescent="0.2">
      <c r="A2396" s="1" t="s">
        <v>3278</v>
      </c>
      <c r="B2396" s="3">
        <v>45486</v>
      </c>
      <c r="C2396" s="1" t="s">
        <v>567</v>
      </c>
      <c r="D2396" s="1" t="s">
        <v>297</v>
      </c>
      <c r="E2396" s="1">
        <v>8</v>
      </c>
      <c r="F2396" s="1">
        <v>112.32</v>
      </c>
      <c r="G2396" s="1">
        <v>0.15</v>
      </c>
      <c r="H2396" s="1" t="s">
        <v>27</v>
      </c>
      <c r="I2396" s="1" t="s">
        <v>14</v>
      </c>
      <c r="J2396" s="1" t="s">
        <v>93</v>
      </c>
    </row>
    <row r="2397" spans="1:10" x14ac:dyDescent="0.2">
      <c r="A2397" s="1" t="s">
        <v>3279</v>
      </c>
      <c r="B2397" s="3">
        <v>45517</v>
      </c>
      <c r="C2397" s="1" t="s">
        <v>463</v>
      </c>
      <c r="D2397" s="1" t="s">
        <v>51</v>
      </c>
      <c r="E2397" s="1">
        <v>2</v>
      </c>
      <c r="F2397" s="1">
        <v>1019.72</v>
      </c>
      <c r="G2397" s="1">
        <v>0.2</v>
      </c>
      <c r="H2397" s="1" t="s">
        <v>20</v>
      </c>
      <c r="I2397" s="1" t="s">
        <v>21</v>
      </c>
      <c r="J2397" s="1" t="s">
        <v>97</v>
      </c>
    </row>
    <row r="2398" spans="1:10" x14ac:dyDescent="0.2">
      <c r="A2398" s="1" t="s">
        <v>3280</v>
      </c>
      <c r="B2398" s="3">
        <v>45730</v>
      </c>
      <c r="C2398" s="1" t="s">
        <v>416</v>
      </c>
      <c r="D2398" s="1" t="s">
        <v>166</v>
      </c>
      <c r="E2398" s="1">
        <v>12</v>
      </c>
      <c r="F2398" s="1">
        <v>532.41999999999996</v>
      </c>
      <c r="G2398" s="1">
        <v>0.15</v>
      </c>
      <c r="H2398" s="1" t="s">
        <v>36</v>
      </c>
      <c r="I2398" s="1" t="s">
        <v>47</v>
      </c>
      <c r="J2398" s="1" t="s">
        <v>48</v>
      </c>
    </row>
    <row r="2399" spans="1:10" x14ac:dyDescent="0.2">
      <c r="A2399" s="1" t="s">
        <v>3281</v>
      </c>
      <c r="B2399" s="3">
        <v>45717</v>
      </c>
      <c r="C2399" s="1" t="s">
        <v>463</v>
      </c>
      <c r="D2399" s="1" t="s">
        <v>26</v>
      </c>
      <c r="E2399" s="1">
        <v>9</v>
      </c>
      <c r="F2399" s="1">
        <v>725.92</v>
      </c>
      <c r="G2399" s="1">
        <v>0.05</v>
      </c>
      <c r="H2399" s="1" t="s">
        <v>62</v>
      </c>
      <c r="I2399" s="1" t="s">
        <v>21</v>
      </c>
      <c r="J2399" s="1" t="s">
        <v>22</v>
      </c>
    </row>
    <row r="2400" spans="1:10" x14ac:dyDescent="0.2">
      <c r="A2400" s="1" t="s">
        <v>3282</v>
      </c>
      <c r="B2400" s="1" t="s">
        <v>168</v>
      </c>
      <c r="C2400" s="1" t="s">
        <v>87</v>
      </c>
      <c r="D2400" s="1" t="s">
        <v>231</v>
      </c>
      <c r="E2400" s="1">
        <v>12</v>
      </c>
      <c r="F2400" s="1">
        <v>49.68</v>
      </c>
      <c r="G2400" s="1">
        <v>0.05</v>
      </c>
      <c r="H2400" s="1" t="s">
        <v>121</v>
      </c>
      <c r="I2400" s="1" t="s">
        <v>31</v>
      </c>
      <c r="J2400" s="1" t="s">
        <v>52</v>
      </c>
    </row>
    <row r="2401" spans="1:10" x14ac:dyDescent="0.2">
      <c r="A2401" s="1" t="s">
        <v>3283</v>
      </c>
      <c r="B2401" s="1" t="s">
        <v>831</v>
      </c>
      <c r="C2401" s="1" t="s">
        <v>331</v>
      </c>
      <c r="D2401" s="1" t="s">
        <v>199</v>
      </c>
      <c r="E2401" s="1">
        <v>12</v>
      </c>
      <c r="F2401" s="1">
        <v>528.79999999999995</v>
      </c>
      <c r="G2401" s="1">
        <v>0</v>
      </c>
      <c r="H2401" s="1" t="s">
        <v>27</v>
      </c>
      <c r="I2401" s="1" t="s">
        <v>21</v>
      </c>
      <c r="J2401" s="1" t="s">
        <v>22</v>
      </c>
    </row>
    <row r="2402" spans="1:10" x14ac:dyDescent="0.2">
      <c r="A2402" s="1" t="s">
        <v>3284</v>
      </c>
      <c r="B2402" s="3">
        <v>45596</v>
      </c>
      <c r="C2402" s="1" t="s">
        <v>169</v>
      </c>
      <c r="D2402" s="1" t="s">
        <v>118</v>
      </c>
      <c r="E2402" s="1">
        <v>8</v>
      </c>
      <c r="F2402" s="1">
        <v>347.15</v>
      </c>
      <c r="G2402" s="1">
        <v>0.2</v>
      </c>
      <c r="H2402" s="1" t="s">
        <v>20</v>
      </c>
      <c r="I2402" s="1" t="s">
        <v>21</v>
      </c>
      <c r="J2402" s="1" t="s">
        <v>170</v>
      </c>
    </row>
    <row r="2403" spans="1:10" x14ac:dyDescent="0.2">
      <c r="A2403" s="1" t="s">
        <v>3285</v>
      </c>
      <c r="B2403" s="3">
        <v>45652</v>
      </c>
      <c r="C2403" s="1" t="s">
        <v>557</v>
      </c>
      <c r="D2403" s="1" t="s">
        <v>199</v>
      </c>
      <c r="E2403" s="1">
        <v>12</v>
      </c>
      <c r="F2403" s="1">
        <v>528.79999999999995</v>
      </c>
      <c r="G2403" s="1">
        <v>0.1</v>
      </c>
      <c r="H2403" s="1" t="s">
        <v>62</v>
      </c>
      <c r="I2403" s="1" t="s">
        <v>14</v>
      </c>
      <c r="J2403" s="1" t="s">
        <v>15</v>
      </c>
    </row>
    <row r="2404" spans="1:10" x14ac:dyDescent="0.2">
      <c r="A2404" s="1" t="s">
        <v>3286</v>
      </c>
      <c r="B2404" s="3">
        <v>45829</v>
      </c>
      <c r="C2404" s="1" t="s">
        <v>493</v>
      </c>
      <c r="D2404" s="1" t="s">
        <v>192</v>
      </c>
      <c r="E2404" s="1">
        <v>1</v>
      </c>
      <c r="F2404" s="1">
        <v>1069.8599999999999</v>
      </c>
      <c r="G2404" s="1">
        <v>0.2</v>
      </c>
      <c r="H2404" s="1" t="s">
        <v>115</v>
      </c>
      <c r="I2404" s="1" t="s">
        <v>47</v>
      </c>
      <c r="J2404" s="1" t="s">
        <v>48</v>
      </c>
    </row>
    <row r="2405" spans="1:10" x14ac:dyDescent="0.2">
      <c r="A2405" s="1" t="s">
        <v>3287</v>
      </c>
      <c r="B2405" s="1" t="s">
        <v>872</v>
      </c>
      <c r="C2405" s="1" t="s">
        <v>254</v>
      </c>
      <c r="D2405" s="1" t="s">
        <v>231</v>
      </c>
      <c r="E2405" s="1">
        <v>11</v>
      </c>
      <c r="F2405" s="1">
        <v>49.68</v>
      </c>
      <c r="G2405" s="1">
        <v>0.1</v>
      </c>
      <c r="H2405" s="1" t="s">
        <v>121</v>
      </c>
      <c r="I2405" s="1" t="s">
        <v>21</v>
      </c>
      <c r="J2405" s="1" t="s">
        <v>170</v>
      </c>
    </row>
    <row r="2406" spans="1:10" x14ac:dyDescent="0.2">
      <c r="A2406" s="1" t="s">
        <v>3288</v>
      </c>
      <c r="B2406" s="3">
        <v>45368</v>
      </c>
      <c r="C2406" s="1" t="s">
        <v>371</v>
      </c>
      <c r="D2406" s="1" t="s">
        <v>100</v>
      </c>
      <c r="E2406" s="1">
        <v>4</v>
      </c>
      <c r="F2406" s="1">
        <v>1280.18</v>
      </c>
      <c r="G2406" s="1">
        <v>0</v>
      </c>
      <c r="H2406" s="1" t="s">
        <v>27</v>
      </c>
      <c r="I2406" s="1" t="s">
        <v>31</v>
      </c>
      <c r="J2406" s="1" t="s">
        <v>43</v>
      </c>
    </row>
    <row r="2407" spans="1:10" x14ac:dyDescent="0.2">
      <c r="A2407" s="1" t="s">
        <v>3289</v>
      </c>
      <c r="B2407" s="1" t="s">
        <v>2276</v>
      </c>
      <c r="C2407" s="1" t="s">
        <v>246</v>
      </c>
      <c r="D2407" s="1" t="s">
        <v>108</v>
      </c>
      <c r="E2407" s="1">
        <v>2</v>
      </c>
      <c r="F2407" s="1">
        <v>1348.08</v>
      </c>
      <c r="G2407" s="1">
        <v>0.15</v>
      </c>
      <c r="H2407" s="1" t="s">
        <v>121</v>
      </c>
      <c r="I2407" s="1" t="s">
        <v>47</v>
      </c>
      <c r="J2407" s="1" t="s">
        <v>58</v>
      </c>
    </row>
    <row r="2408" spans="1:10" x14ac:dyDescent="0.2">
      <c r="A2408" s="1" t="s">
        <v>3290</v>
      </c>
      <c r="B2408" s="1" t="s">
        <v>3291</v>
      </c>
      <c r="C2408" s="1" t="s">
        <v>288</v>
      </c>
      <c r="D2408" s="1" t="s">
        <v>155</v>
      </c>
      <c r="E2408" s="1">
        <v>7</v>
      </c>
      <c r="F2408" s="1">
        <v>1165.56</v>
      </c>
      <c r="G2408" s="1">
        <v>0.2</v>
      </c>
      <c r="H2408" s="1" t="s">
        <v>36</v>
      </c>
      <c r="I2408" s="1" t="s">
        <v>21</v>
      </c>
      <c r="J2408" s="1" t="s">
        <v>22</v>
      </c>
    </row>
    <row r="2409" spans="1:10" x14ac:dyDescent="0.2">
      <c r="A2409" s="1" t="s">
        <v>3292</v>
      </c>
      <c r="B2409" s="3">
        <v>45342</v>
      </c>
      <c r="C2409" s="1" t="s">
        <v>723</v>
      </c>
      <c r="D2409" s="1" t="s">
        <v>155</v>
      </c>
      <c r="E2409" s="1">
        <v>12</v>
      </c>
      <c r="F2409" s="1">
        <v>1165.56</v>
      </c>
      <c r="G2409" s="1">
        <v>0</v>
      </c>
      <c r="H2409" s="1" t="s">
        <v>20</v>
      </c>
      <c r="I2409" s="1" t="s">
        <v>483</v>
      </c>
      <c r="J2409" s="1" t="s">
        <v>22</v>
      </c>
    </row>
    <row r="2410" spans="1:10" x14ac:dyDescent="0.2">
      <c r="A2410" s="1" t="s">
        <v>3293</v>
      </c>
      <c r="B2410" s="1" t="s">
        <v>3294</v>
      </c>
      <c r="C2410" s="1" t="s">
        <v>123</v>
      </c>
      <c r="D2410" s="1" t="s">
        <v>158</v>
      </c>
      <c r="E2410" s="1">
        <v>1</v>
      </c>
      <c r="F2410" s="1">
        <v>1490.92</v>
      </c>
      <c r="G2410" s="1">
        <v>0.15</v>
      </c>
      <c r="H2410" s="1" t="s">
        <v>36</v>
      </c>
      <c r="I2410" s="1" t="s">
        <v>31</v>
      </c>
      <c r="J2410" s="1" t="s">
        <v>43</v>
      </c>
    </row>
    <row r="2411" spans="1:10" x14ac:dyDescent="0.2">
      <c r="A2411" s="1" t="s">
        <v>3295</v>
      </c>
      <c r="B2411" s="3">
        <v>45752</v>
      </c>
      <c r="C2411" s="1" t="s">
        <v>338</v>
      </c>
      <c r="D2411" s="1" t="s">
        <v>216</v>
      </c>
      <c r="E2411" s="1">
        <v>8</v>
      </c>
      <c r="F2411" s="1">
        <v>1169.26</v>
      </c>
      <c r="G2411" s="1">
        <v>0</v>
      </c>
      <c r="H2411" s="1" t="s">
        <v>36</v>
      </c>
      <c r="I2411" s="1" t="s">
        <v>21</v>
      </c>
      <c r="J2411" s="1" t="s">
        <v>97</v>
      </c>
    </row>
    <row r="2412" spans="1:10" x14ac:dyDescent="0.2">
      <c r="A2412" s="1" t="s">
        <v>3296</v>
      </c>
      <c r="B2412" s="1" t="s">
        <v>692</v>
      </c>
      <c r="C2412" s="1" t="s">
        <v>184</v>
      </c>
      <c r="D2412" s="1" t="s">
        <v>329</v>
      </c>
      <c r="E2412" s="1">
        <v>2</v>
      </c>
      <c r="F2412" s="1">
        <v>1334.92</v>
      </c>
      <c r="G2412" s="1">
        <v>0</v>
      </c>
      <c r="H2412" s="1" t="s">
        <v>20</v>
      </c>
      <c r="I2412" s="1" t="s">
        <v>47</v>
      </c>
      <c r="J2412" s="1" t="s">
        <v>58</v>
      </c>
    </row>
    <row r="2413" spans="1:10" x14ac:dyDescent="0.2">
      <c r="A2413" s="1" t="s">
        <v>3297</v>
      </c>
      <c r="B2413" s="1" t="s">
        <v>1646</v>
      </c>
      <c r="C2413" s="1" t="s">
        <v>268</v>
      </c>
      <c r="D2413" s="1" t="s">
        <v>96</v>
      </c>
      <c r="E2413" s="1">
        <v>1</v>
      </c>
      <c r="F2413" s="1">
        <v>425.58</v>
      </c>
      <c r="G2413" s="1">
        <v>0.1</v>
      </c>
      <c r="H2413" s="1" t="s">
        <v>62</v>
      </c>
      <c r="I2413" s="1" t="s">
        <v>21</v>
      </c>
      <c r="J2413" s="1" t="s">
        <v>22</v>
      </c>
    </row>
    <row r="2414" spans="1:10" x14ac:dyDescent="0.2">
      <c r="A2414" s="1" t="s">
        <v>3298</v>
      </c>
      <c r="B2414" s="3">
        <v>45648</v>
      </c>
      <c r="C2414" s="1" t="s">
        <v>194</v>
      </c>
      <c r="D2414" s="1" t="s">
        <v>69</v>
      </c>
      <c r="E2414" s="1">
        <v>5</v>
      </c>
      <c r="F2414" s="1">
        <v>1013.15</v>
      </c>
      <c r="G2414" s="1">
        <v>0.15</v>
      </c>
      <c r="H2414" s="1" t="s">
        <v>115</v>
      </c>
      <c r="I2414" s="1" t="s">
        <v>14</v>
      </c>
      <c r="J2414" s="1" t="s">
        <v>93</v>
      </c>
    </row>
    <row r="2415" spans="1:10" x14ac:dyDescent="0.2">
      <c r="A2415" s="1" t="s">
        <v>3299</v>
      </c>
      <c r="B2415" s="1" t="s">
        <v>930</v>
      </c>
      <c r="C2415" s="1" t="s">
        <v>458</v>
      </c>
      <c r="D2415" s="1" t="s">
        <v>118</v>
      </c>
      <c r="E2415" s="1">
        <v>6</v>
      </c>
      <c r="F2415" s="1">
        <v>347.15</v>
      </c>
      <c r="G2415" s="1">
        <v>0</v>
      </c>
      <c r="H2415" s="1" t="s">
        <v>20</v>
      </c>
      <c r="I2415" s="1" t="s">
        <v>31</v>
      </c>
      <c r="J2415" s="1" t="s">
        <v>32</v>
      </c>
    </row>
    <row r="2416" spans="1:10" x14ac:dyDescent="0.2">
      <c r="A2416" s="1" t="s">
        <v>3300</v>
      </c>
      <c r="B2416" s="1" t="s">
        <v>1885</v>
      </c>
      <c r="C2416" s="1" t="s">
        <v>84</v>
      </c>
      <c r="D2416" s="1" t="s">
        <v>104</v>
      </c>
      <c r="E2416" s="1">
        <v>1</v>
      </c>
      <c r="F2416" s="1">
        <v>1363.68</v>
      </c>
      <c r="G2416" s="1">
        <v>0</v>
      </c>
      <c r="H2416" s="1" t="s">
        <v>121</v>
      </c>
      <c r="I2416" s="1" t="s">
        <v>31</v>
      </c>
      <c r="J2416" s="1" t="s">
        <v>32</v>
      </c>
    </row>
    <row r="2417" spans="1:10" x14ac:dyDescent="0.2">
      <c r="A2417" s="1" t="s">
        <v>3301</v>
      </c>
      <c r="B2417" s="1" t="s">
        <v>3302</v>
      </c>
      <c r="C2417" s="1" t="s">
        <v>723</v>
      </c>
      <c r="D2417" s="1" t="s">
        <v>162</v>
      </c>
      <c r="E2417" s="1">
        <v>7</v>
      </c>
      <c r="F2417" s="1">
        <v>209.03</v>
      </c>
      <c r="G2417" s="1">
        <v>0.15</v>
      </c>
      <c r="H2417" s="1" t="s">
        <v>115</v>
      </c>
      <c r="I2417" s="1" t="s">
        <v>21</v>
      </c>
      <c r="J2417" s="1" t="s">
        <v>97</v>
      </c>
    </row>
    <row r="2418" spans="1:10" x14ac:dyDescent="0.2">
      <c r="A2418" s="1" t="s">
        <v>3303</v>
      </c>
      <c r="B2418" s="3">
        <v>45754</v>
      </c>
      <c r="C2418" s="1" t="s">
        <v>351</v>
      </c>
      <c r="D2418" s="1" t="s">
        <v>69</v>
      </c>
      <c r="E2418" s="1">
        <v>9</v>
      </c>
      <c r="F2418" s="1">
        <v>1013.15</v>
      </c>
      <c r="G2418" s="1">
        <v>0.15</v>
      </c>
      <c r="H2418" s="1" t="s">
        <v>62</v>
      </c>
      <c r="I2418" s="1" t="s">
        <v>14</v>
      </c>
      <c r="J2418" s="1" t="s">
        <v>82</v>
      </c>
    </row>
    <row r="2419" spans="1:10" x14ac:dyDescent="0.2">
      <c r="A2419" s="1" t="s">
        <v>3304</v>
      </c>
      <c r="B2419" s="3">
        <v>45572</v>
      </c>
      <c r="C2419" s="1" t="s">
        <v>99</v>
      </c>
      <c r="D2419" s="1" t="s">
        <v>92</v>
      </c>
      <c r="E2419" s="1">
        <v>8</v>
      </c>
      <c r="F2419" s="1">
        <v>769.69</v>
      </c>
      <c r="G2419" s="1">
        <v>0.2</v>
      </c>
      <c r="H2419" s="1" t="s">
        <v>115</v>
      </c>
      <c r="I2419" s="1" t="s">
        <v>47</v>
      </c>
      <c r="J2419" s="1" t="s">
        <v>75</v>
      </c>
    </row>
    <row r="2420" spans="1:10" x14ac:dyDescent="0.2">
      <c r="A2420" s="1" t="s">
        <v>3305</v>
      </c>
      <c r="B2420" s="1" t="s">
        <v>3306</v>
      </c>
      <c r="C2420" s="1" t="s">
        <v>261</v>
      </c>
      <c r="D2420" s="1" t="s">
        <v>78</v>
      </c>
      <c r="E2420" s="1">
        <v>3</v>
      </c>
      <c r="F2420" s="1">
        <v>782.41</v>
      </c>
      <c r="G2420" s="1">
        <v>0.2</v>
      </c>
      <c r="H2420" s="1" t="s">
        <v>27</v>
      </c>
      <c r="I2420" s="1" t="s">
        <v>31</v>
      </c>
      <c r="J2420" s="1" t="s">
        <v>52</v>
      </c>
    </row>
    <row r="2421" spans="1:10" x14ac:dyDescent="0.2">
      <c r="A2421" s="1" t="s">
        <v>3307</v>
      </c>
      <c r="B2421" s="3">
        <v>45463</v>
      </c>
      <c r="C2421" s="1" t="s">
        <v>574</v>
      </c>
      <c r="D2421" s="1" t="s">
        <v>73</v>
      </c>
      <c r="E2421" s="1">
        <v>6</v>
      </c>
      <c r="F2421" s="1">
        <v>954.16</v>
      </c>
      <c r="G2421" s="1">
        <v>0</v>
      </c>
      <c r="H2421" s="1" t="s">
        <v>121</v>
      </c>
      <c r="I2421" s="1" t="s">
        <v>31</v>
      </c>
      <c r="J2421" s="1" t="s">
        <v>52</v>
      </c>
    </row>
    <row r="2422" spans="1:10" x14ac:dyDescent="0.2">
      <c r="A2422" s="1" t="s">
        <v>3308</v>
      </c>
      <c r="B2422" s="3">
        <v>45604</v>
      </c>
      <c r="C2422" s="1" t="s">
        <v>621</v>
      </c>
      <c r="D2422" s="1" t="s">
        <v>144</v>
      </c>
      <c r="E2422" s="1">
        <v>9</v>
      </c>
      <c r="F2422" s="1">
        <v>1029.82</v>
      </c>
      <c r="G2422" s="1">
        <v>0.2</v>
      </c>
      <c r="H2422" s="1" t="s">
        <v>62</v>
      </c>
      <c r="I2422" s="1" t="s">
        <v>14</v>
      </c>
      <c r="J2422" s="1" t="s">
        <v>15</v>
      </c>
    </row>
    <row r="2423" spans="1:10" x14ac:dyDescent="0.2">
      <c r="A2423" s="1" t="s">
        <v>3309</v>
      </c>
      <c r="B2423" s="3">
        <v>45498</v>
      </c>
      <c r="C2423" s="1" t="s">
        <v>644</v>
      </c>
      <c r="D2423" s="1" t="s">
        <v>30</v>
      </c>
      <c r="E2423" s="1">
        <v>2</v>
      </c>
      <c r="F2423" s="1">
        <v>798.12</v>
      </c>
      <c r="G2423" s="1">
        <v>0.1</v>
      </c>
      <c r="H2423" s="1" t="s">
        <v>27</v>
      </c>
      <c r="I2423" s="1" t="s">
        <v>14</v>
      </c>
      <c r="J2423" s="1" t="s">
        <v>82</v>
      </c>
    </row>
    <row r="2424" spans="1:10" x14ac:dyDescent="0.2">
      <c r="A2424" s="1" t="s">
        <v>3310</v>
      </c>
      <c r="B2424" s="3">
        <v>45604</v>
      </c>
      <c r="C2424" s="1" t="s">
        <v>567</v>
      </c>
      <c r="D2424" s="1" t="s">
        <v>88</v>
      </c>
      <c r="E2424" s="1">
        <v>12</v>
      </c>
      <c r="F2424" s="1">
        <v>1018.12</v>
      </c>
      <c r="G2424" s="1">
        <v>0.1</v>
      </c>
      <c r="H2424" s="1" t="s">
        <v>13</v>
      </c>
      <c r="I2424" s="1" t="s">
        <v>14</v>
      </c>
      <c r="J2424" s="1" t="s">
        <v>15</v>
      </c>
    </row>
    <row r="2425" spans="1:10" x14ac:dyDescent="0.2">
      <c r="A2425" s="1" t="s">
        <v>3311</v>
      </c>
      <c r="B2425" s="3">
        <v>45432</v>
      </c>
      <c r="C2425" s="1" t="s">
        <v>187</v>
      </c>
      <c r="D2425" s="1" t="s">
        <v>81</v>
      </c>
      <c r="E2425" s="1">
        <v>5</v>
      </c>
      <c r="F2425" s="1">
        <v>849.05</v>
      </c>
      <c r="G2425" s="1">
        <v>0</v>
      </c>
      <c r="H2425" s="1" t="s">
        <v>20</v>
      </c>
      <c r="I2425" s="1" t="s">
        <v>14</v>
      </c>
      <c r="J2425" s="1" t="s">
        <v>93</v>
      </c>
    </row>
    <row r="2426" spans="1:10" x14ac:dyDescent="0.2">
      <c r="A2426" s="1" t="s">
        <v>3312</v>
      </c>
      <c r="B2426" s="3">
        <v>45321</v>
      </c>
      <c r="C2426" s="1" t="s">
        <v>412</v>
      </c>
      <c r="D2426" s="1" t="s">
        <v>61</v>
      </c>
      <c r="E2426" s="1">
        <v>12</v>
      </c>
      <c r="F2426" s="1">
        <v>455.77</v>
      </c>
      <c r="G2426" s="1">
        <v>0</v>
      </c>
      <c r="H2426" s="1" t="s">
        <v>36</v>
      </c>
      <c r="I2426" s="1" t="s">
        <v>31</v>
      </c>
      <c r="J2426" s="1" t="s">
        <v>52</v>
      </c>
    </row>
    <row r="2427" spans="1:10" x14ac:dyDescent="0.2">
      <c r="A2427" s="1" t="s">
        <v>3313</v>
      </c>
      <c r="B2427" s="3">
        <v>45341</v>
      </c>
      <c r="C2427" s="1" t="s">
        <v>355</v>
      </c>
      <c r="D2427" s="1" t="s">
        <v>78</v>
      </c>
      <c r="E2427" s="1">
        <v>2</v>
      </c>
      <c r="F2427" s="1">
        <v>782.41</v>
      </c>
      <c r="G2427" s="1">
        <v>0.15</v>
      </c>
      <c r="H2427" s="1" t="s">
        <v>27</v>
      </c>
      <c r="I2427" s="1" t="s">
        <v>14</v>
      </c>
      <c r="J2427" s="1" t="s">
        <v>93</v>
      </c>
    </row>
    <row r="2428" spans="1:10" x14ac:dyDescent="0.2">
      <c r="A2428" s="1" t="s">
        <v>3314</v>
      </c>
      <c r="B2428" s="1" t="s">
        <v>3315</v>
      </c>
      <c r="C2428" s="1" t="s">
        <v>336</v>
      </c>
      <c r="D2428" s="1" t="s">
        <v>148</v>
      </c>
      <c r="E2428" s="1">
        <v>8</v>
      </c>
      <c r="F2428" s="1">
        <v>243.15</v>
      </c>
      <c r="G2428" s="1">
        <v>0</v>
      </c>
      <c r="H2428" s="1" t="s">
        <v>13</v>
      </c>
      <c r="I2428" s="1" t="s">
        <v>21</v>
      </c>
      <c r="J2428" s="1" t="s">
        <v>22</v>
      </c>
    </row>
    <row r="2429" spans="1:10" x14ac:dyDescent="0.2">
      <c r="A2429" s="1" t="s">
        <v>3316</v>
      </c>
      <c r="B2429" s="3">
        <v>45294</v>
      </c>
      <c r="C2429" s="1" t="s">
        <v>117</v>
      </c>
      <c r="D2429" s="1" t="s">
        <v>104</v>
      </c>
      <c r="E2429" s="1">
        <v>3</v>
      </c>
      <c r="F2429" s="1">
        <v>1363.68</v>
      </c>
      <c r="G2429" s="1">
        <v>0.15</v>
      </c>
      <c r="H2429" s="1" t="s">
        <v>20</v>
      </c>
      <c r="I2429" s="1" t="s">
        <v>47</v>
      </c>
      <c r="J2429" s="1" t="s">
        <v>58</v>
      </c>
    </row>
    <row r="2430" spans="1:10" x14ac:dyDescent="0.2">
      <c r="A2430" s="1" t="s">
        <v>3317</v>
      </c>
      <c r="B2430" s="3">
        <v>45387</v>
      </c>
      <c r="C2430" s="1" t="s">
        <v>530</v>
      </c>
      <c r="D2430" s="1" t="s">
        <v>178</v>
      </c>
      <c r="E2430" s="1">
        <v>9</v>
      </c>
      <c r="F2430" s="1">
        <v>253.46</v>
      </c>
      <c r="G2430" s="1">
        <v>0.1</v>
      </c>
      <c r="H2430" s="1" t="s">
        <v>62</v>
      </c>
      <c r="I2430" s="1" t="s">
        <v>21</v>
      </c>
      <c r="J2430" s="1" t="s">
        <v>22</v>
      </c>
    </row>
    <row r="2431" spans="1:10" x14ac:dyDescent="0.2">
      <c r="A2431" s="1" t="s">
        <v>3318</v>
      </c>
      <c r="B2431" s="1" t="s">
        <v>1150</v>
      </c>
      <c r="C2431" s="1" t="s">
        <v>252</v>
      </c>
      <c r="D2431" s="1" t="s">
        <v>329</v>
      </c>
      <c r="E2431" s="1">
        <v>4</v>
      </c>
      <c r="F2431" s="1">
        <v>1334.92</v>
      </c>
      <c r="G2431" s="1">
        <v>0.05</v>
      </c>
      <c r="H2431" s="1" t="s">
        <v>27</v>
      </c>
      <c r="I2431" s="1" t="s">
        <v>14</v>
      </c>
      <c r="J2431" s="1" t="s">
        <v>93</v>
      </c>
    </row>
    <row r="2432" spans="1:10" x14ac:dyDescent="0.2">
      <c r="A2432" s="1" t="s">
        <v>3319</v>
      </c>
      <c r="B2432" s="3">
        <v>45543</v>
      </c>
      <c r="C2432" s="1" t="s">
        <v>342</v>
      </c>
      <c r="D2432" s="1" t="s">
        <v>178</v>
      </c>
      <c r="E2432" s="1">
        <v>4</v>
      </c>
      <c r="F2432" s="1">
        <v>253.46</v>
      </c>
      <c r="G2432" s="1">
        <v>0.15</v>
      </c>
      <c r="H2432" s="1" t="s">
        <v>20</v>
      </c>
      <c r="I2432" s="1" t="s">
        <v>21</v>
      </c>
      <c r="J2432" s="1" t="s">
        <v>22</v>
      </c>
    </row>
    <row r="2433" spans="1:10" x14ac:dyDescent="0.2">
      <c r="A2433" s="1" t="s">
        <v>3320</v>
      </c>
      <c r="B2433" s="3">
        <v>45733</v>
      </c>
      <c r="C2433" s="1" t="s">
        <v>359</v>
      </c>
      <c r="D2433" s="1" t="s">
        <v>413</v>
      </c>
      <c r="E2433" s="1">
        <v>9</v>
      </c>
      <c r="F2433" s="1">
        <v>689.97</v>
      </c>
      <c r="G2433" s="1">
        <v>0.05</v>
      </c>
      <c r="H2433" s="1" t="s">
        <v>13</v>
      </c>
      <c r="I2433" s="1" t="s">
        <v>42</v>
      </c>
      <c r="J2433" s="1" t="s">
        <v>52</v>
      </c>
    </row>
    <row r="2434" spans="1:10" x14ac:dyDescent="0.2">
      <c r="A2434" s="1" t="s">
        <v>3321</v>
      </c>
      <c r="B2434" s="3">
        <v>45320</v>
      </c>
      <c r="C2434" s="1" t="s">
        <v>230</v>
      </c>
      <c r="D2434" s="1" t="s">
        <v>148</v>
      </c>
      <c r="E2434" s="1">
        <v>11</v>
      </c>
      <c r="F2434" s="1">
        <v>243.15</v>
      </c>
      <c r="G2434" s="1">
        <v>0</v>
      </c>
      <c r="H2434" s="1" t="s">
        <v>13</v>
      </c>
      <c r="I2434" s="1" t="s">
        <v>47</v>
      </c>
      <c r="J2434" s="1" t="s">
        <v>75</v>
      </c>
    </row>
    <row r="2435" spans="1:10" x14ac:dyDescent="0.2">
      <c r="A2435" s="1" t="s">
        <v>3322</v>
      </c>
      <c r="B2435" s="3">
        <v>45583</v>
      </c>
      <c r="C2435" s="1" t="s">
        <v>723</v>
      </c>
      <c r="D2435" s="1" t="s">
        <v>19</v>
      </c>
      <c r="E2435" s="1">
        <v>12</v>
      </c>
      <c r="F2435" s="1">
        <v>921.01</v>
      </c>
      <c r="G2435" s="1">
        <v>0.2</v>
      </c>
      <c r="H2435" s="1" t="s">
        <v>13</v>
      </c>
      <c r="I2435" s="1" t="s">
        <v>21</v>
      </c>
      <c r="J2435" s="1" t="s">
        <v>97</v>
      </c>
    </row>
    <row r="2436" spans="1:10" x14ac:dyDescent="0.2">
      <c r="A2436" s="1" t="s">
        <v>3323</v>
      </c>
      <c r="B2436" s="3">
        <v>45747</v>
      </c>
      <c r="C2436" s="1" t="s">
        <v>490</v>
      </c>
      <c r="D2436" s="1" t="s">
        <v>148</v>
      </c>
      <c r="E2436" s="1">
        <v>3</v>
      </c>
      <c r="F2436" s="1">
        <v>243.15</v>
      </c>
      <c r="G2436" s="1">
        <v>0.15</v>
      </c>
      <c r="H2436" s="1" t="s">
        <v>20</v>
      </c>
      <c r="I2436" s="1" t="s">
        <v>47</v>
      </c>
      <c r="J2436" s="1" t="s">
        <v>75</v>
      </c>
    </row>
    <row r="2437" spans="1:10" x14ac:dyDescent="0.2">
      <c r="A2437" s="1" t="s">
        <v>3324</v>
      </c>
      <c r="B2437" s="3">
        <v>45477</v>
      </c>
      <c r="C2437" s="1" t="s">
        <v>54</v>
      </c>
      <c r="D2437" s="1" t="s">
        <v>413</v>
      </c>
      <c r="E2437" s="1">
        <v>6</v>
      </c>
      <c r="F2437" s="1">
        <v>689.97</v>
      </c>
      <c r="G2437" s="1">
        <v>0.05</v>
      </c>
      <c r="H2437" s="1" t="s">
        <v>121</v>
      </c>
      <c r="I2437" s="1" t="s">
        <v>21</v>
      </c>
      <c r="J2437" s="1" t="s">
        <v>170</v>
      </c>
    </row>
    <row r="2438" spans="1:10" x14ac:dyDescent="0.2">
      <c r="A2438" s="1" t="s">
        <v>3325</v>
      </c>
      <c r="B2438" s="3">
        <v>45369</v>
      </c>
      <c r="C2438" s="1" t="s">
        <v>218</v>
      </c>
      <c r="D2438" s="1" t="s">
        <v>73</v>
      </c>
      <c r="E2438" s="1">
        <v>11</v>
      </c>
      <c r="F2438" s="1">
        <v>954.16</v>
      </c>
      <c r="G2438" s="1">
        <v>0.05</v>
      </c>
      <c r="H2438" s="1" t="s">
        <v>121</v>
      </c>
      <c r="I2438" s="1" t="s">
        <v>208</v>
      </c>
      <c r="J2438" s="1" t="s">
        <v>43</v>
      </c>
    </row>
    <row r="2439" spans="1:10" x14ac:dyDescent="0.2">
      <c r="A2439" s="1" t="s">
        <v>3326</v>
      </c>
      <c r="B2439" s="1" t="s">
        <v>2613</v>
      </c>
      <c r="C2439" s="1" t="s">
        <v>713</v>
      </c>
      <c r="D2439" s="1" t="s">
        <v>162</v>
      </c>
      <c r="E2439" s="1">
        <v>12</v>
      </c>
      <c r="F2439" s="1">
        <v>209.03</v>
      </c>
      <c r="G2439" s="1">
        <v>0.1</v>
      </c>
      <c r="H2439" s="1" t="s">
        <v>20</v>
      </c>
      <c r="I2439" s="1" t="s">
        <v>31</v>
      </c>
      <c r="J2439" s="1" t="s">
        <v>43</v>
      </c>
    </row>
    <row r="2440" spans="1:10" x14ac:dyDescent="0.2">
      <c r="A2440" s="1" t="s">
        <v>3327</v>
      </c>
      <c r="B2440" s="3">
        <v>45736</v>
      </c>
      <c r="C2440" s="1" t="s">
        <v>362</v>
      </c>
      <c r="D2440" s="1" t="s">
        <v>192</v>
      </c>
      <c r="E2440" s="1">
        <v>6</v>
      </c>
      <c r="F2440" s="1">
        <v>1069.8599999999999</v>
      </c>
      <c r="G2440" s="1">
        <v>0</v>
      </c>
      <c r="H2440" s="1" t="s">
        <v>115</v>
      </c>
      <c r="I2440" s="1" t="s">
        <v>21</v>
      </c>
      <c r="J2440" s="1" t="s">
        <v>97</v>
      </c>
    </row>
    <row r="2441" spans="1:10" x14ac:dyDescent="0.2">
      <c r="A2441" s="1" t="s">
        <v>3310</v>
      </c>
      <c r="B2441" s="3">
        <v>45604</v>
      </c>
      <c r="C2441" s="1" t="s">
        <v>567</v>
      </c>
      <c r="D2441" s="1" t="s">
        <v>88</v>
      </c>
      <c r="E2441" s="1">
        <v>12</v>
      </c>
      <c r="F2441" s="1">
        <v>1018.12</v>
      </c>
      <c r="G2441" s="1">
        <v>0.1</v>
      </c>
      <c r="H2441" s="1" t="s">
        <v>13</v>
      </c>
      <c r="I2441" s="1" t="s">
        <v>14</v>
      </c>
      <c r="J2441" s="1" t="s">
        <v>15</v>
      </c>
    </row>
    <row r="2442" spans="1:10" x14ac:dyDescent="0.2">
      <c r="A2442" s="1" t="s">
        <v>3328</v>
      </c>
      <c r="B2442" s="1" t="s">
        <v>761</v>
      </c>
      <c r="C2442" s="1" t="s">
        <v>177</v>
      </c>
      <c r="D2442" s="1" t="s">
        <v>78</v>
      </c>
      <c r="E2442" s="1">
        <v>5</v>
      </c>
      <c r="F2442" s="1">
        <v>782.41</v>
      </c>
      <c r="G2442" s="1">
        <v>0.1</v>
      </c>
      <c r="H2442" s="1" t="s">
        <v>20</v>
      </c>
      <c r="I2442" s="1" t="s">
        <v>300</v>
      </c>
      <c r="J2442" s="1" t="s">
        <v>15</v>
      </c>
    </row>
    <row r="2443" spans="1:10" x14ac:dyDescent="0.2">
      <c r="A2443" s="1" t="s">
        <v>3329</v>
      </c>
      <c r="B2443" s="3">
        <v>45649</v>
      </c>
      <c r="C2443" s="1" t="s">
        <v>77</v>
      </c>
      <c r="D2443" s="1" t="s">
        <v>139</v>
      </c>
      <c r="E2443" s="1">
        <v>12</v>
      </c>
      <c r="F2443" s="1">
        <v>193.99</v>
      </c>
      <c r="G2443" s="1">
        <v>0</v>
      </c>
      <c r="H2443" s="1" t="s">
        <v>20</v>
      </c>
      <c r="I2443" s="1" t="s">
        <v>449</v>
      </c>
      <c r="J2443" s="1" t="s">
        <v>58</v>
      </c>
    </row>
    <row r="2444" spans="1:10" x14ac:dyDescent="0.2">
      <c r="A2444" s="1" t="s">
        <v>3330</v>
      </c>
      <c r="B2444" s="3">
        <v>45833</v>
      </c>
      <c r="C2444" s="1" t="s">
        <v>230</v>
      </c>
      <c r="D2444" s="1" t="s">
        <v>144</v>
      </c>
      <c r="E2444" s="1">
        <v>9</v>
      </c>
      <c r="F2444" s="1">
        <v>1029.82</v>
      </c>
      <c r="G2444" s="1">
        <v>0.1</v>
      </c>
      <c r="H2444" s="1" t="s">
        <v>62</v>
      </c>
      <c r="I2444" s="1" t="s">
        <v>47</v>
      </c>
      <c r="J2444" s="1" t="s">
        <v>58</v>
      </c>
    </row>
    <row r="2445" spans="1:10" x14ac:dyDescent="0.2">
      <c r="A2445" s="1" t="s">
        <v>3331</v>
      </c>
      <c r="B2445" s="1" t="s">
        <v>3183</v>
      </c>
      <c r="C2445" s="1" t="s">
        <v>147</v>
      </c>
      <c r="D2445" s="1" t="s">
        <v>216</v>
      </c>
      <c r="E2445" s="1">
        <v>2</v>
      </c>
      <c r="F2445" s="1">
        <v>1169.26</v>
      </c>
      <c r="G2445" s="1">
        <v>0</v>
      </c>
      <c r="H2445" s="1" t="s">
        <v>36</v>
      </c>
      <c r="I2445" s="1" t="s">
        <v>42</v>
      </c>
      <c r="J2445" s="1" t="s">
        <v>32</v>
      </c>
    </row>
    <row r="2446" spans="1:10" x14ac:dyDescent="0.2">
      <c r="A2446" s="1" t="s">
        <v>3332</v>
      </c>
      <c r="B2446" s="1" t="s">
        <v>3333</v>
      </c>
      <c r="C2446" s="1" t="s">
        <v>296</v>
      </c>
      <c r="D2446" s="1" t="s">
        <v>85</v>
      </c>
      <c r="E2446" s="1">
        <v>8</v>
      </c>
      <c r="F2446" s="1">
        <v>979.52</v>
      </c>
      <c r="G2446" s="1">
        <v>0.1</v>
      </c>
      <c r="H2446" s="1" t="s">
        <v>36</v>
      </c>
      <c r="I2446" s="1" t="s">
        <v>47</v>
      </c>
      <c r="J2446" s="1" t="s">
        <v>48</v>
      </c>
    </row>
    <row r="2447" spans="1:10" x14ac:dyDescent="0.2">
      <c r="A2447" s="1" t="s">
        <v>3334</v>
      </c>
      <c r="B2447" s="3">
        <v>45415</v>
      </c>
      <c r="C2447" s="1" t="s">
        <v>288</v>
      </c>
      <c r="D2447" s="1" t="s">
        <v>142</v>
      </c>
      <c r="E2447" s="1">
        <v>5</v>
      </c>
      <c r="F2447" s="1">
        <v>1118.93</v>
      </c>
      <c r="G2447" s="1">
        <v>0.15</v>
      </c>
      <c r="H2447" s="1" t="s">
        <v>115</v>
      </c>
      <c r="I2447" s="1" t="s">
        <v>21</v>
      </c>
      <c r="J2447" s="1" t="s">
        <v>97</v>
      </c>
    </row>
    <row r="2448" spans="1:10" x14ac:dyDescent="0.2">
      <c r="A2448" s="1" t="s">
        <v>3335</v>
      </c>
      <c r="B2448" s="1" t="s">
        <v>2300</v>
      </c>
      <c r="C2448" s="1" t="s">
        <v>904</v>
      </c>
      <c r="D2448" s="1" t="s">
        <v>55</v>
      </c>
      <c r="E2448" s="1">
        <v>3</v>
      </c>
      <c r="F2448" s="1">
        <v>522.34</v>
      </c>
      <c r="G2448" s="1">
        <v>0.05</v>
      </c>
      <c r="H2448" s="1" t="s">
        <v>115</v>
      </c>
      <c r="I2448" s="1" t="s">
        <v>21</v>
      </c>
      <c r="J2448" s="1" t="s">
        <v>170</v>
      </c>
    </row>
    <row r="2449" spans="1:10" x14ac:dyDescent="0.2">
      <c r="A2449" s="1" t="s">
        <v>3336</v>
      </c>
      <c r="B2449" s="3">
        <v>45367</v>
      </c>
      <c r="C2449" s="1" t="s">
        <v>154</v>
      </c>
      <c r="D2449" s="1" t="s">
        <v>85</v>
      </c>
      <c r="E2449" s="1">
        <v>3</v>
      </c>
      <c r="F2449" s="1">
        <v>979.52</v>
      </c>
      <c r="G2449" s="1">
        <v>0</v>
      </c>
      <c r="H2449" s="1" t="s">
        <v>121</v>
      </c>
      <c r="I2449" s="1" t="s">
        <v>31</v>
      </c>
      <c r="J2449" s="1" t="s">
        <v>52</v>
      </c>
    </row>
    <row r="2450" spans="1:10" x14ac:dyDescent="0.2">
      <c r="A2450" s="1" t="s">
        <v>3337</v>
      </c>
      <c r="B2450" s="1" t="s">
        <v>3338</v>
      </c>
      <c r="C2450" s="1" t="s">
        <v>68</v>
      </c>
      <c r="D2450" s="1" t="s">
        <v>104</v>
      </c>
      <c r="E2450" s="1">
        <v>2</v>
      </c>
      <c r="F2450" s="1">
        <v>1363.68</v>
      </c>
      <c r="G2450" s="1">
        <v>0</v>
      </c>
      <c r="H2450" s="1" t="s">
        <v>13</v>
      </c>
      <c r="I2450" s="1" t="s">
        <v>74</v>
      </c>
      <c r="J2450" s="1" t="s">
        <v>48</v>
      </c>
    </row>
    <row r="2451" spans="1:10" x14ac:dyDescent="0.2">
      <c r="A2451" s="1" t="s">
        <v>3339</v>
      </c>
      <c r="B2451" s="3">
        <v>45397</v>
      </c>
      <c r="C2451" s="1" t="s">
        <v>95</v>
      </c>
      <c r="D2451" s="1" t="s">
        <v>417</v>
      </c>
      <c r="E2451" s="1">
        <v>6</v>
      </c>
      <c r="F2451" s="1">
        <v>1240.1099999999999</v>
      </c>
      <c r="G2451" s="1">
        <v>0.05</v>
      </c>
      <c r="H2451" s="1" t="s">
        <v>62</v>
      </c>
      <c r="I2451" s="1" t="s">
        <v>483</v>
      </c>
      <c r="J2451" s="1" t="s">
        <v>97</v>
      </c>
    </row>
    <row r="2452" spans="1:10" x14ac:dyDescent="0.2">
      <c r="A2452" s="1" t="s">
        <v>3340</v>
      </c>
      <c r="B2452" s="3">
        <v>45835</v>
      </c>
      <c r="C2452" s="1" t="s">
        <v>279</v>
      </c>
      <c r="D2452" s="1" t="s">
        <v>329</v>
      </c>
      <c r="E2452" s="1">
        <v>6</v>
      </c>
      <c r="F2452" s="1">
        <v>1334.92</v>
      </c>
      <c r="G2452" s="1">
        <v>0</v>
      </c>
      <c r="H2452" s="1" t="s">
        <v>27</v>
      </c>
      <c r="I2452" s="1" t="s">
        <v>47</v>
      </c>
      <c r="J2452" s="1" t="s">
        <v>58</v>
      </c>
    </row>
    <row r="2453" spans="1:10" x14ac:dyDescent="0.2">
      <c r="A2453" s="1" t="s">
        <v>3341</v>
      </c>
      <c r="B2453" s="1" t="s">
        <v>1574</v>
      </c>
      <c r="C2453" s="1" t="s">
        <v>25</v>
      </c>
      <c r="D2453" s="1" t="s">
        <v>269</v>
      </c>
      <c r="E2453" s="1">
        <v>5</v>
      </c>
      <c r="F2453" s="1">
        <v>865.02</v>
      </c>
      <c r="G2453" s="1">
        <v>0.2</v>
      </c>
      <c r="H2453" s="1" t="s">
        <v>13</v>
      </c>
      <c r="I2453" s="1" t="s">
        <v>14</v>
      </c>
      <c r="J2453" s="1" t="s">
        <v>93</v>
      </c>
    </row>
    <row r="2454" spans="1:10" x14ac:dyDescent="0.2">
      <c r="A2454" s="1" t="s">
        <v>3342</v>
      </c>
      <c r="B2454" s="3">
        <v>45376</v>
      </c>
      <c r="C2454" s="1" t="s">
        <v>392</v>
      </c>
      <c r="D2454" s="1" t="s">
        <v>26</v>
      </c>
      <c r="E2454" s="1">
        <v>6</v>
      </c>
      <c r="F2454" s="1">
        <v>725.92</v>
      </c>
      <c r="G2454" s="1">
        <v>0.1</v>
      </c>
      <c r="H2454" s="1" t="s">
        <v>27</v>
      </c>
      <c r="I2454" s="1" t="s">
        <v>47</v>
      </c>
      <c r="J2454" s="1" t="s">
        <v>58</v>
      </c>
    </row>
    <row r="2455" spans="1:10" x14ac:dyDescent="0.2">
      <c r="A2455" s="1" t="s">
        <v>3343</v>
      </c>
      <c r="B2455" s="3">
        <v>45336</v>
      </c>
      <c r="C2455" s="1" t="s">
        <v>355</v>
      </c>
      <c r="D2455" s="1" t="s">
        <v>537</v>
      </c>
      <c r="E2455" s="1">
        <v>10</v>
      </c>
      <c r="F2455" s="1">
        <v>940.73</v>
      </c>
      <c r="G2455" s="1">
        <v>0</v>
      </c>
      <c r="H2455" s="1" t="s">
        <v>20</v>
      </c>
      <c r="I2455" s="1" t="s">
        <v>14</v>
      </c>
      <c r="J2455" s="1" t="s">
        <v>15</v>
      </c>
    </row>
    <row r="2456" spans="1:10" x14ac:dyDescent="0.2">
      <c r="A2456" s="1" t="s">
        <v>3344</v>
      </c>
      <c r="B2456" s="3">
        <v>45303</v>
      </c>
      <c r="C2456" s="1" t="s">
        <v>351</v>
      </c>
      <c r="D2456" s="1" t="s">
        <v>30</v>
      </c>
      <c r="E2456" s="1">
        <v>8</v>
      </c>
      <c r="F2456" s="1">
        <v>798.12</v>
      </c>
      <c r="G2456" s="1">
        <v>0.05</v>
      </c>
      <c r="H2456" s="1" t="s">
        <v>36</v>
      </c>
      <c r="I2456" s="1" t="s">
        <v>14</v>
      </c>
      <c r="J2456" s="1" t="s">
        <v>93</v>
      </c>
    </row>
    <row r="2457" spans="1:10" x14ac:dyDescent="0.2">
      <c r="A2457" s="1" t="s">
        <v>3345</v>
      </c>
      <c r="B2457" s="3">
        <v>45298</v>
      </c>
      <c r="C2457" s="1" t="s">
        <v>303</v>
      </c>
      <c r="D2457" s="1" t="s">
        <v>413</v>
      </c>
      <c r="E2457" s="1">
        <v>7</v>
      </c>
      <c r="F2457" s="1">
        <v>689.97</v>
      </c>
      <c r="G2457" s="1">
        <v>0</v>
      </c>
      <c r="H2457" s="1" t="s">
        <v>27</v>
      </c>
      <c r="I2457" s="1" t="s">
        <v>14</v>
      </c>
      <c r="J2457" s="1" t="s">
        <v>15</v>
      </c>
    </row>
    <row r="2458" spans="1:10" x14ac:dyDescent="0.2">
      <c r="A2458" s="1" t="s">
        <v>3346</v>
      </c>
      <c r="B2458" s="3">
        <v>45571</v>
      </c>
      <c r="C2458" s="1" t="s">
        <v>412</v>
      </c>
      <c r="D2458" s="1" t="s">
        <v>166</v>
      </c>
      <c r="E2458" s="1">
        <v>2</v>
      </c>
      <c r="F2458" s="1">
        <v>532.41999999999996</v>
      </c>
      <c r="G2458" s="1">
        <v>0.2</v>
      </c>
      <c r="H2458" s="1" t="s">
        <v>36</v>
      </c>
      <c r="I2458" s="1" t="s">
        <v>31</v>
      </c>
      <c r="J2458" s="1" t="s">
        <v>43</v>
      </c>
    </row>
    <row r="2459" spans="1:10" x14ac:dyDescent="0.2">
      <c r="A2459" s="1" t="s">
        <v>3347</v>
      </c>
      <c r="B2459" s="1" t="s">
        <v>1039</v>
      </c>
      <c r="C2459" s="1" t="s">
        <v>3348</v>
      </c>
      <c r="D2459" s="1" t="s">
        <v>329</v>
      </c>
      <c r="E2459" s="1">
        <v>8</v>
      </c>
      <c r="F2459" s="1">
        <v>1334.92</v>
      </c>
      <c r="G2459" s="1">
        <v>0.05</v>
      </c>
      <c r="H2459" s="1" t="s">
        <v>36</v>
      </c>
      <c r="I2459" s="1" t="s">
        <v>47</v>
      </c>
      <c r="J2459" s="1" t="s">
        <v>58</v>
      </c>
    </row>
    <row r="2460" spans="1:10" x14ac:dyDescent="0.2">
      <c r="A2460" s="1" t="s">
        <v>3349</v>
      </c>
      <c r="B2460" s="1" t="s">
        <v>1335</v>
      </c>
      <c r="C2460" s="1" t="s">
        <v>138</v>
      </c>
      <c r="D2460" s="1" t="s">
        <v>142</v>
      </c>
      <c r="E2460" s="1">
        <v>8</v>
      </c>
      <c r="F2460" s="1">
        <v>1118.93</v>
      </c>
      <c r="G2460" s="1">
        <v>0.1</v>
      </c>
      <c r="H2460" s="1" t="s">
        <v>121</v>
      </c>
      <c r="I2460" s="1" t="s">
        <v>21</v>
      </c>
      <c r="J2460" s="1" t="s">
        <v>97</v>
      </c>
    </row>
    <row r="2461" spans="1:10" x14ac:dyDescent="0.2">
      <c r="A2461" s="1" t="s">
        <v>3350</v>
      </c>
      <c r="B2461" s="1" t="s">
        <v>2471</v>
      </c>
      <c r="C2461" s="1" t="s">
        <v>25</v>
      </c>
      <c r="D2461" s="1" t="s">
        <v>100</v>
      </c>
      <c r="E2461" s="1">
        <v>11</v>
      </c>
      <c r="F2461" s="1">
        <v>1280.18</v>
      </c>
      <c r="G2461" s="1">
        <v>0.05</v>
      </c>
      <c r="H2461" s="1" t="s">
        <v>36</v>
      </c>
      <c r="I2461" s="1" t="s">
        <v>14</v>
      </c>
      <c r="J2461" s="1" t="s">
        <v>93</v>
      </c>
    </row>
    <row r="2462" spans="1:10" x14ac:dyDescent="0.2">
      <c r="A2462" s="1" t="s">
        <v>3351</v>
      </c>
      <c r="B2462" s="1" t="s">
        <v>3352</v>
      </c>
      <c r="C2462" s="1" t="s">
        <v>644</v>
      </c>
      <c r="D2462" s="1" t="s">
        <v>85</v>
      </c>
      <c r="E2462" s="1">
        <v>7</v>
      </c>
      <c r="F2462" s="1">
        <v>979.52</v>
      </c>
      <c r="G2462" s="1">
        <v>0</v>
      </c>
      <c r="H2462" s="1" t="s">
        <v>115</v>
      </c>
      <c r="I2462" s="1" t="s">
        <v>300</v>
      </c>
      <c r="J2462" s="1" t="s">
        <v>93</v>
      </c>
    </row>
    <row r="2463" spans="1:10" x14ac:dyDescent="0.2">
      <c r="A2463" s="1" t="s">
        <v>3353</v>
      </c>
      <c r="B2463" s="3">
        <v>45715</v>
      </c>
      <c r="C2463" s="1" t="s">
        <v>135</v>
      </c>
      <c r="D2463" s="1" t="s">
        <v>30</v>
      </c>
      <c r="E2463" s="1">
        <v>6</v>
      </c>
      <c r="F2463" s="1">
        <v>798.12</v>
      </c>
      <c r="G2463" s="1">
        <v>0.15</v>
      </c>
      <c r="H2463" s="1" t="s">
        <v>115</v>
      </c>
      <c r="I2463" s="1" t="s">
        <v>47</v>
      </c>
      <c r="J2463" s="1" t="s">
        <v>58</v>
      </c>
    </row>
    <row r="2464" spans="1:10" x14ac:dyDescent="0.2">
      <c r="A2464" s="1" t="s">
        <v>3354</v>
      </c>
      <c r="B2464" s="3">
        <v>45677</v>
      </c>
      <c r="C2464" s="1" t="s">
        <v>252</v>
      </c>
      <c r="D2464" s="1" t="s">
        <v>118</v>
      </c>
      <c r="E2464" s="1">
        <v>12</v>
      </c>
      <c r="F2464" s="1">
        <v>347.15</v>
      </c>
      <c r="G2464" s="1">
        <v>0.15</v>
      </c>
      <c r="H2464" s="1" t="s">
        <v>36</v>
      </c>
      <c r="I2464" s="1" t="s">
        <v>14</v>
      </c>
      <c r="J2464" s="1" t="s">
        <v>82</v>
      </c>
    </row>
    <row r="2465" spans="1:10" x14ac:dyDescent="0.2">
      <c r="A2465" s="1" t="s">
        <v>3355</v>
      </c>
      <c r="B2465" s="1" t="s">
        <v>3173</v>
      </c>
      <c r="C2465" s="1" t="s">
        <v>220</v>
      </c>
      <c r="D2465" s="1" t="s">
        <v>144</v>
      </c>
      <c r="E2465" s="1">
        <v>7</v>
      </c>
      <c r="F2465" s="1">
        <v>1029.82</v>
      </c>
      <c r="G2465" s="1">
        <v>0.1</v>
      </c>
      <c r="H2465" s="1" t="s">
        <v>20</v>
      </c>
      <c r="I2465" s="1" t="s">
        <v>14</v>
      </c>
      <c r="J2465" s="1" t="s">
        <v>15</v>
      </c>
    </row>
    <row r="2466" spans="1:10" x14ac:dyDescent="0.2">
      <c r="A2466" s="1" t="s">
        <v>3356</v>
      </c>
      <c r="B2466" s="3">
        <v>45574</v>
      </c>
      <c r="C2466" s="1" t="s">
        <v>165</v>
      </c>
      <c r="D2466" s="1" t="s">
        <v>151</v>
      </c>
      <c r="E2466" s="1">
        <v>5</v>
      </c>
      <c r="F2466" s="1">
        <v>838.72</v>
      </c>
      <c r="G2466" s="1">
        <v>0</v>
      </c>
      <c r="H2466" s="1" t="s">
        <v>27</v>
      </c>
      <c r="I2466" s="1" t="s">
        <v>21</v>
      </c>
      <c r="J2466" s="1" t="s">
        <v>22</v>
      </c>
    </row>
    <row r="2467" spans="1:10" x14ac:dyDescent="0.2">
      <c r="A2467" s="1" t="s">
        <v>3357</v>
      </c>
      <c r="B2467" s="3">
        <v>45753</v>
      </c>
      <c r="C2467" s="1" t="s">
        <v>1164</v>
      </c>
      <c r="D2467" s="1" t="s">
        <v>92</v>
      </c>
      <c r="E2467" s="1">
        <v>6</v>
      </c>
      <c r="F2467" s="1">
        <v>769.69</v>
      </c>
      <c r="G2467" s="1">
        <v>0.2</v>
      </c>
      <c r="H2467" s="1" t="s">
        <v>20</v>
      </c>
      <c r="I2467" s="1" t="s">
        <v>14</v>
      </c>
      <c r="J2467" s="1" t="s">
        <v>82</v>
      </c>
    </row>
    <row r="2468" spans="1:10" x14ac:dyDescent="0.2">
      <c r="A2468" s="1" t="s">
        <v>3358</v>
      </c>
      <c r="B2468" s="3">
        <v>45731</v>
      </c>
      <c r="C2468" s="1" t="s">
        <v>975</v>
      </c>
      <c r="D2468" s="1" t="s">
        <v>69</v>
      </c>
      <c r="E2468" s="1">
        <v>5</v>
      </c>
      <c r="F2468" s="1">
        <v>1013.15</v>
      </c>
      <c r="G2468" s="1">
        <v>0.1</v>
      </c>
      <c r="H2468" s="1" t="s">
        <v>27</v>
      </c>
      <c r="I2468" s="1" t="s">
        <v>21</v>
      </c>
      <c r="J2468" s="1" t="s">
        <v>22</v>
      </c>
    </row>
    <row r="2469" spans="1:10" x14ac:dyDescent="0.2">
      <c r="A2469" s="1" t="s">
        <v>3359</v>
      </c>
      <c r="B2469" s="1" t="s">
        <v>315</v>
      </c>
      <c r="C2469" s="1" t="s">
        <v>261</v>
      </c>
      <c r="D2469" s="1" t="s">
        <v>73</v>
      </c>
      <c r="E2469" s="1">
        <v>6</v>
      </c>
      <c r="F2469" s="1">
        <v>954.16</v>
      </c>
      <c r="G2469" s="1">
        <v>0.05</v>
      </c>
      <c r="H2469" s="1" t="s">
        <v>13</v>
      </c>
      <c r="I2469" s="1" t="s">
        <v>31</v>
      </c>
      <c r="J2469" s="1" t="s">
        <v>32</v>
      </c>
    </row>
    <row r="2470" spans="1:10" x14ac:dyDescent="0.2">
      <c r="A2470" s="1" t="s">
        <v>3360</v>
      </c>
      <c r="B2470" s="3">
        <v>45651</v>
      </c>
      <c r="C2470" s="1" t="s">
        <v>546</v>
      </c>
      <c r="D2470" s="1" t="s">
        <v>417</v>
      </c>
      <c r="E2470" s="1">
        <v>1</v>
      </c>
      <c r="F2470" s="1">
        <v>1240.1099999999999</v>
      </c>
      <c r="G2470" s="1">
        <v>0</v>
      </c>
      <c r="H2470" s="1" t="s">
        <v>115</v>
      </c>
      <c r="I2470" s="1" t="s">
        <v>21</v>
      </c>
      <c r="J2470" s="1" t="s">
        <v>170</v>
      </c>
    </row>
    <row r="2471" spans="1:10" x14ac:dyDescent="0.2">
      <c r="A2471" s="1" t="s">
        <v>3361</v>
      </c>
      <c r="B2471" s="1" t="s">
        <v>1322</v>
      </c>
      <c r="C2471" s="1" t="s">
        <v>490</v>
      </c>
      <c r="D2471" s="1" t="s">
        <v>216</v>
      </c>
      <c r="E2471" s="1">
        <v>6</v>
      </c>
      <c r="F2471" s="1">
        <v>1169.26</v>
      </c>
      <c r="G2471" s="1">
        <v>0.05</v>
      </c>
      <c r="H2471" s="1" t="s">
        <v>121</v>
      </c>
      <c r="I2471" s="1" t="s">
        <v>74</v>
      </c>
      <c r="J2471" s="1" t="s">
        <v>48</v>
      </c>
    </row>
    <row r="2472" spans="1:10" x14ac:dyDescent="0.2">
      <c r="A2472" s="1" t="s">
        <v>3362</v>
      </c>
      <c r="B2472" s="3">
        <v>45697</v>
      </c>
      <c r="C2472" s="1" t="s">
        <v>3363</v>
      </c>
      <c r="D2472" s="1" t="s">
        <v>88</v>
      </c>
      <c r="E2472" s="1">
        <v>9</v>
      </c>
      <c r="F2472" s="1">
        <v>1018.12</v>
      </c>
      <c r="G2472" s="1">
        <v>0.05</v>
      </c>
      <c r="H2472" s="1" t="s">
        <v>62</v>
      </c>
      <c r="I2472" s="1" t="s">
        <v>31</v>
      </c>
      <c r="J2472" s="1" t="s">
        <v>32</v>
      </c>
    </row>
    <row r="2473" spans="1:10" x14ac:dyDescent="0.2">
      <c r="A2473" s="1" t="s">
        <v>3364</v>
      </c>
      <c r="B2473" s="3">
        <v>45802</v>
      </c>
      <c r="C2473" s="1" t="s">
        <v>490</v>
      </c>
      <c r="D2473" s="1" t="s">
        <v>19</v>
      </c>
      <c r="E2473" s="1">
        <v>2</v>
      </c>
      <c r="F2473" s="1">
        <v>921.01</v>
      </c>
      <c r="G2473" s="1">
        <v>0.05</v>
      </c>
      <c r="H2473" s="1" t="s">
        <v>62</v>
      </c>
      <c r="I2473" s="1" t="s">
        <v>47</v>
      </c>
      <c r="J2473" s="1" t="s">
        <v>58</v>
      </c>
    </row>
    <row r="2474" spans="1:10" x14ac:dyDescent="0.2">
      <c r="A2474" s="1" t="s">
        <v>3365</v>
      </c>
      <c r="B2474" s="1" t="s">
        <v>3366</v>
      </c>
      <c r="C2474" s="1" t="s">
        <v>510</v>
      </c>
      <c r="D2474" s="1" t="s">
        <v>216</v>
      </c>
      <c r="E2474" s="1">
        <v>12</v>
      </c>
      <c r="F2474" s="1">
        <v>1169.26</v>
      </c>
      <c r="G2474" s="1">
        <v>0.15</v>
      </c>
      <c r="H2474" s="1" t="s">
        <v>27</v>
      </c>
      <c r="I2474" s="1" t="s">
        <v>47</v>
      </c>
      <c r="J2474" s="1" t="s">
        <v>58</v>
      </c>
    </row>
    <row r="2475" spans="1:10" x14ac:dyDescent="0.2">
      <c r="A2475" s="1" t="s">
        <v>3367</v>
      </c>
      <c r="B2475" s="3">
        <v>45527</v>
      </c>
      <c r="C2475" s="1" t="s">
        <v>198</v>
      </c>
      <c r="D2475" s="1" t="s">
        <v>178</v>
      </c>
      <c r="E2475" s="1">
        <v>3</v>
      </c>
      <c r="F2475" s="1">
        <v>253.46</v>
      </c>
      <c r="G2475" s="1">
        <v>0.05</v>
      </c>
      <c r="H2475" s="1" t="s">
        <v>62</v>
      </c>
      <c r="I2475" s="1" t="s">
        <v>47</v>
      </c>
      <c r="J2475" s="1" t="s">
        <v>58</v>
      </c>
    </row>
    <row r="2476" spans="1:10" x14ac:dyDescent="0.2">
      <c r="A2476" s="1" t="s">
        <v>3368</v>
      </c>
      <c r="B2476" s="3">
        <v>45520</v>
      </c>
      <c r="C2476" s="1" t="s">
        <v>123</v>
      </c>
      <c r="D2476" s="1" t="s">
        <v>85</v>
      </c>
      <c r="E2476" s="1">
        <v>11</v>
      </c>
      <c r="F2476" s="1">
        <v>979.52</v>
      </c>
      <c r="G2476" s="1">
        <v>0</v>
      </c>
      <c r="H2476" s="1" t="s">
        <v>36</v>
      </c>
      <c r="I2476" s="1" t="s">
        <v>31</v>
      </c>
      <c r="J2476" s="1" t="s">
        <v>32</v>
      </c>
    </row>
    <row r="2477" spans="1:10" x14ac:dyDescent="0.2">
      <c r="A2477" s="1" t="s">
        <v>3369</v>
      </c>
      <c r="B2477" s="3">
        <v>45390</v>
      </c>
      <c r="C2477" s="1" t="s">
        <v>424</v>
      </c>
      <c r="D2477" s="1" t="s">
        <v>108</v>
      </c>
      <c r="E2477" s="1">
        <v>4</v>
      </c>
      <c r="F2477" s="1">
        <v>1348.08</v>
      </c>
      <c r="G2477" s="1">
        <v>0</v>
      </c>
      <c r="H2477" s="1" t="s">
        <v>121</v>
      </c>
      <c r="I2477" s="1" t="s">
        <v>14</v>
      </c>
      <c r="J2477" s="1" t="s">
        <v>82</v>
      </c>
    </row>
    <row r="2478" spans="1:10" x14ac:dyDescent="0.2">
      <c r="A2478" s="1" t="s">
        <v>3370</v>
      </c>
      <c r="B2478" s="1" t="s">
        <v>3371</v>
      </c>
      <c r="C2478" s="1" t="s">
        <v>18</v>
      </c>
      <c r="D2478" s="1" t="s">
        <v>269</v>
      </c>
      <c r="E2478" s="1">
        <v>9</v>
      </c>
      <c r="F2478" s="1">
        <v>865.02</v>
      </c>
      <c r="G2478" s="1">
        <v>0</v>
      </c>
      <c r="H2478" s="1" t="s">
        <v>27</v>
      </c>
      <c r="I2478" s="1" t="s">
        <v>21</v>
      </c>
      <c r="J2478" s="1" t="s">
        <v>22</v>
      </c>
    </row>
    <row r="2479" spans="1:10" x14ac:dyDescent="0.2">
      <c r="A2479" s="1" t="s">
        <v>3372</v>
      </c>
      <c r="B2479" s="3">
        <v>45721</v>
      </c>
      <c r="C2479" s="1" t="s">
        <v>321</v>
      </c>
      <c r="D2479" s="1" t="s">
        <v>73</v>
      </c>
      <c r="E2479" s="1">
        <v>11</v>
      </c>
      <c r="F2479" s="1">
        <v>954.16</v>
      </c>
      <c r="G2479" s="1">
        <v>0.2</v>
      </c>
      <c r="H2479" s="1" t="s">
        <v>20</v>
      </c>
      <c r="I2479" s="1" t="s">
        <v>289</v>
      </c>
      <c r="J2479" s="1" t="s">
        <v>22</v>
      </c>
    </row>
    <row r="2480" spans="1:10" x14ac:dyDescent="0.2">
      <c r="A2480" s="1" t="s">
        <v>3373</v>
      </c>
      <c r="B2480" s="1" t="s">
        <v>1605</v>
      </c>
      <c r="C2480" s="1" t="s">
        <v>187</v>
      </c>
      <c r="D2480" s="1" t="s">
        <v>81</v>
      </c>
      <c r="E2480" s="1">
        <v>3</v>
      </c>
      <c r="F2480" s="1">
        <v>849.05</v>
      </c>
      <c r="G2480" s="1">
        <v>0</v>
      </c>
      <c r="H2480" s="1" t="s">
        <v>20</v>
      </c>
      <c r="I2480" s="1" t="s">
        <v>14</v>
      </c>
      <c r="J2480" s="1" t="s">
        <v>82</v>
      </c>
    </row>
    <row r="2481" spans="1:10" x14ac:dyDescent="0.2">
      <c r="A2481" s="1" t="s">
        <v>3374</v>
      </c>
      <c r="B2481" s="3">
        <v>45305</v>
      </c>
      <c r="C2481" s="1" t="s">
        <v>246</v>
      </c>
      <c r="D2481" s="1" t="s">
        <v>78</v>
      </c>
      <c r="E2481" s="1">
        <v>3</v>
      </c>
      <c r="F2481" s="1">
        <v>782.41</v>
      </c>
      <c r="G2481" s="1">
        <v>0.1</v>
      </c>
      <c r="H2481" s="1" t="s">
        <v>13</v>
      </c>
      <c r="I2481" s="1" t="s">
        <v>47</v>
      </c>
      <c r="J2481" s="1" t="s">
        <v>58</v>
      </c>
    </row>
    <row r="2482" spans="1:10" x14ac:dyDescent="0.2">
      <c r="A2482" s="1" t="s">
        <v>3375</v>
      </c>
      <c r="B2482" s="1" t="s">
        <v>2930</v>
      </c>
      <c r="C2482" s="1" t="s">
        <v>204</v>
      </c>
      <c r="D2482" s="1" t="s">
        <v>148</v>
      </c>
      <c r="E2482" s="1">
        <v>9</v>
      </c>
      <c r="F2482" s="1">
        <v>243.15</v>
      </c>
      <c r="G2482" s="1">
        <v>0.1</v>
      </c>
      <c r="H2482" s="1" t="s">
        <v>13</v>
      </c>
      <c r="I2482" s="1" t="s">
        <v>14</v>
      </c>
      <c r="J2482" s="1" t="s">
        <v>15</v>
      </c>
    </row>
    <row r="2483" spans="1:10" x14ac:dyDescent="0.2">
      <c r="A2483" s="1" t="s">
        <v>3376</v>
      </c>
      <c r="B2483" s="1" t="s">
        <v>3377</v>
      </c>
      <c r="C2483" s="1" t="s">
        <v>404</v>
      </c>
      <c r="D2483" s="1" t="s">
        <v>85</v>
      </c>
      <c r="E2483" s="1">
        <v>6</v>
      </c>
      <c r="F2483" s="1">
        <v>979.52</v>
      </c>
      <c r="G2483" s="1">
        <v>0</v>
      </c>
      <c r="H2483" s="1" t="s">
        <v>115</v>
      </c>
      <c r="I2483" s="1" t="s">
        <v>21</v>
      </c>
      <c r="J2483" s="1" t="s">
        <v>170</v>
      </c>
    </row>
    <row r="2484" spans="1:10" x14ac:dyDescent="0.2">
      <c r="A2484" s="1" t="s">
        <v>3378</v>
      </c>
      <c r="B2484" s="3">
        <v>45408</v>
      </c>
      <c r="C2484" s="1" t="s">
        <v>18</v>
      </c>
      <c r="D2484" s="1" t="s">
        <v>46</v>
      </c>
      <c r="E2484" s="1">
        <v>7</v>
      </c>
      <c r="F2484" s="1">
        <v>1262.55</v>
      </c>
      <c r="G2484" s="1">
        <v>0.1</v>
      </c>
      <c r="H2484" s="1" t="s">
        <v>115</v>
      </c>
      <c r="I2484" s="1" t="s">
        <v>21</v>
      </c>
      <c r="J2484" s="1" t="s">
        <v>97</v>
      </c>
    </row>
    <row r="2485" spans="1:10" x14ac:dyDescent="0.2">
      <c r="A2485" s="1" t="s">
        <v>3379</v>
      </c>
      <c r="B2485" s="3">
        <v>45410</v>
      </c>
      <c r="C2485" s="1" t="s">
        <v>448</v>
      </c>
      <c r="D2485" s="1" t="s">
        <v>26</v>
      </c>
      <c r="E2485" s="1">
        <v>2</v>
      </c>
      <c r="F2485" s="1">
        <v>725.92</v>
      </c>
      <c r="G2485" s="1">
        <v>0.2</v>
      </c>
      <c r="H2485" s="1" t="s">
        <v>20</v>
      </c>
      <c r="I2485" s="1" t="s">
        <v>47</v>
      </c>
      <c r="J2485" s="1" t="s">
        <v>75</v>
      </c>
    </row>
    <row r="2486" spans="1:10" x14ac:dyDescent="0.2">
      <c r="A2486" s="1" t="s">
        <v>3380</v>
      </c>
      <c r="B2486" s="3">
        <v>45429</v>
      </c>
      <c r="C2486" s="1" t="s">
        <v>994</v>
      </c>
      <c r="D2486" s="1" t="s">
        <v>61</v>
      </c>
      <c r="E2486" s="1">
        <v>2</v>
      </c>
      <c r="F2486" s="1">
        <v>455.77</v>
      </c>
      <c r="G2486" s="1">
        <v>0</v>
      </c>
      <c r="H2486" s="1" t="s">
        <v>13</v>
      </c>
      <c r="I2486" s="1" t="s">
        <v>14</v>
      </c>
      <c r="J2486" s="1" t="s">
        <v>82</v>
      </c>
    </row>
    <row r="2487" spans="1:10" x14ac:dyDescent="0.2">
      <c r="A2487" s="1" t="s">
        <v>3381</v>
      </c>
      <c r="B2487" s="3">
        <v>45561</v>
      </c>
      <c r="C2487" s="1" t="s">
        <v>510</v>
      </c>
      <c r="D2487" s="1" t="s">
        <v>65</v>
      </c>
      <c r="E2487" s="1">
        <v>3</v>
      </c>
      <c r="F2487" s="1">
        <v>800.37</v>
      </c>
      <c r="G2487" s="1">
        <v>0</v>
      </c>
      <c r="H2487" s="1" t="s">
        <v>20</v>
      </c>
      <c r="I2487" s="1" t="s">
        <v>47</v>
      </c>
      <c r="J2487" s="1" t="s">
        <v>48</v>
      </c>
    </row>
    <row r="2488" spans="1:10" x14ac:dyDescent="0.2">
      <c r="A2488" s="1" t="s">
        <v>3382</v>
      </c>
      <c r="B2488" s="3">
        <v>45397</v>
      </c>
      <c r="C2488" s="1" t="s">
        <v>218</v>
      </c>
      <c r="D2488" s="1" t="s">
        <v>166</v>
      </c>
      <c r="E2488" s="1">
        <v>7</v>
      </c>
      <c r="F2488" s="1">
        <v>532.41999999999996</v>
      </c>
      <c r="G2488" s="1">
        <v>0.05</v>
      </c>
      <c r="H2488" s="1" t="s">
        <v>121</v>
      </c>
      <c r="I2488" s="1" t="s">
        <v>31</v>
      </c>
      <c r="J2488" s="1" t="s">
        <v>32</v>
      </c>
    </row>
    <row r="2489" spans="1:10" x14ac:dyDescent="0.2">
      <c r="A2489" s="1" t="s">
        <v>3383</v>
      </c>
      <c r="B2489" s="3">
        <v>45347</v>
      </c>
      <c r="C2489" s="1" t="s">
        <v>194</v>
      </c>
      <c r="D2489" s="1" t="s">
        <v>158</v>
      </c>
      <c r="E2489" s="1">
        <v>12</v>
      </c>
      <c r="F2489" s="1">
        <v>1490.92</v>
      </c>
      <c r="G2489" s="1">
        <v>0</v>
      </c>
      <c r="H2489" s="1" t="s">
        <v>20</v>
      </c>
      <c r="I2489" s="1" t="s">
        <v>14</v>
      </c>
      <c r="J2489" s="1" t="s">
        <v>82</v>
      </c>
    </row>
    <row r="2490" spans="1:10" x14ac:dyDescent="0.2">
      <c r="A2490" s="1" t="s">
        <v>3384</v>
      </c>
      <c r="B2490" s="3">
        <v>45741</v>
      </c>
      <c r="C2490" s="1" t="s">
        <v>40</v>
      </c>
      <c r="D2490" s="1" t="s">
        <v>151</v>
      </c>
      <c r="E2490" s="1">
        <v>3</v>
      </c>
      <c r="F2490" s="1">
        <v>838.72</v>
      </c>
      <c r="G2490" s="1">
        <v>0</v>
      </c>
      <c r="H2490" s="1" t="s">
        <v>121</v>
      </c>
      <c r="I2490" s="1" t="s">
        <v>31</v>
      </c>
      <c r="J2490" s="1" t="s">
        <v>43</v>
      </c>
    </row>
    <row r="2491" spans="1:10" x14ac:dyDescent="0.2">
      <c r="A2491" s="1" t="s">
        <v>3385</v>
      </c>
      <c r="B2491" s="1" t="s">
        <v>3386</v>
      </c>
      <c r="C2491" s="1" t="s">
        <v>644</v>
      </c>
      <c r="D2491" s="1" t="s">
        <v>96</v>
      </c>
      <c r="E2491" s="1">
        <v>10</v>
      </c>
      <c r="F2491" s="1">
        <v>425.58</v>
      </c>
      <c r="G2491" s="1">
        <v>0</v>
      </c>
      <c r="H2491" s="1" t="s">
        <v>36</v>
      </c>
      <c r="I2491" s="1" t="s">
        <v>37</v>
      </c>
      <c r="J2491" s="1" t="s">
        <v>93</v>
      </c>
    </row>
    <row r="2492" spans="1:10" x14ac:dyDescent="0.2">
      <c r="A2492" s="1" t="s">
        <v>3387</v>
      </c>
      <c r="B2492" s="3">
        <v>45447</v>
      </c>
      <c r="C2492" s="1" t="s">
        <v>60</v>
      </c>
      <c r="D2492" s="1" t="s">
        <v>297</v>
      </c>
      <c r="E2492" s="1">
        <v>3</v>
      </c>
      <c r="F2492" s="1">
        <v>112.32</v>
      </c>
      <c r="G2492" s="1">
        <v>0</v>
      </c>
      <c r="H2492" s="1" t="s">
        <v>20</v>
      </c>
      <c r="I2492" s="1" t="s">
        <v>31</v>
      </c>
      <c r="J2492" s="1" t="s">
        <v>32</v>
      </c>
    </row>
    <row r="2493" spans="1:10" x14ac:dyDescent="0.2">
      <c r="A2493" s="1" t="s">
        <v>3388</v>
      </c>
      <c r="B2493" s="1" t="s">
        <v>3389</v>
      </c>
      <c r="C2493" s="1" t="s">
        <v>567</v>
      </c>
      <c r="D2493" s="1" t="s">
        <v>166</v>
      </c>
      <c r="E2493" s="1">
        <v>8</v>
      </c>
      <c r="F2493" s="1">
        <v>532.41999999999996</v>
      </c>
      <c r="G2493" s="1">
        <v>0.1</v>
      </c>
      <c r="H2493" s="1" t="s">
        <v>36</v>
      </c>
      <c r="I2493" s="1" t="s">
        <v>37</v>
      </c>
      <c r="J2493" s="1" t="s">
        <v>15</v>
      </c>
    </row>
    <row r="2494" spans="1:10" x14ac:dyDescent="0.2">
      <c r="A2494" s="1" t="s">
        <v>3390</v>
      </c>
      <c r="B2494" s="3">
        <v>45591</v>
      </c>
      <c r="C2494" s="1" t="s">
        <v>313</v>
      </c>
      <c r="D2494" s="1" t="s">
        <v>162</v>
      </c>
      <c r="E2494" s="1">
        <v>10</v>
      </c>
      <c r="F2494" s="1">
        <v>209.03</v>
      </c>
      <c r="G2494" s="1">
        <v>0.05</v>
      </c>
      <c r="H2494" s="1" t="s">
        <v>27</v>
      </c>
      <c r="I2494" s="1" t="s">
        <v>21</v>
      </c>
      <c r="J2494" s="1" t="s">
        <v>97</v>
      </c>
    </row>
    <row r="2495" spans="1:10" x14ac:dyDescent="0.2">
      <c r="A2495" s="1" t="s">
        <v>3391</v>
      </c>
      <c r="B2495" s="3">
        <v>45409</v>
      </c>
      <c r="C2495" s="1" t="s">
        <v>440</v>
      </c>
      <c r="D2495" s="1" t="s">
        <v>114</v>
      </c>
      <c r="E2495" s="1"/>
      <c r="F2495" s="1">
        <v>906.25</v>
      </c>
      <c r="G2495" s="1">
        <v>0</v>
      </c>
      <c r="H2495" s="1" t="s">
        <v>27</v>
      </c>
      <c r="I2495" s="1" t="s">
        <v>47</v>
      </c>
      <c r="J2495" s="1" t="s">
        <v>58</v>
      </c>
    </row>
    <row r="2496" spans="1:10" x14ac:dyDescent="0.2">
      <c r="A2496" s="1" t="s">
        <v>3392</v>
      </c>
      <c r="B2496" s="1" t="s">
        <v>2163</v>
      </c>
      <c r="C2496" s="1" t="s">
        <v>317</v>
      </c>
      <c r="D2496" s="1" t="s">
        <v>19</v>
      </c>
      <c r="E2496" s="1">
        <v>3</v>
      </c>
      <c r="F2496" s="1">
        <v>921.01</v>
      </c>
      <c r="G2496" s="1">
        <v>0.15</v>
      </c>
      <c r="H2496" s="1" t="s">
        <v>27</v>
      </c>
      <c r="I2496" s="1" t="s">
        <v>31</v>
      </c>
      <c r="J2496" s="1" t="s">
        <v>32</v>
      </c>
    </row>
    <row r="2497" spans="1:10" x14ac:dyDescent="0.2">
      <c r="A2497" s="1" t="s">
        <v>3393</v>
      </c>
      <c r="B2497" s="1" t="s">
        <v>2629</v>
      </c>
      <c r="C2497" s="1" t="s">
        <v>306</v>
      </c>
      <c r="D2497" s="1" t="s">
        <v>118</v>
      </c>
      <c r="E2497" s="1">
        <v>8</v>
      </c>
      <c r="F2497" s="1">
        <v>347.15</v>
      </c>
      <c r="G2497" s="1">
        <v>0.15</v>
      </c>
      <c r="H2497" s="1" t="s">
        <v>121</v>
      </c>
      <c r="I2497" s="1" t="s">
        <v>14</v>
      </c>
      <c r="J2497" s="1" t="s">
        <v>93</v>
      </c>
    </row>
    <row r="2498" spans="1:10" x14ac:dyDescent="0.2">
      <c r="A2498" s="1" t="s">
        <v>3394</v>
      </c>
      <c r="B2498" s="3">
        <v>45315</v>
      </c>
      <c r="C2498" s="1" t="s">
        <v>191</v>
      </c>
      <c r="D2498" s="1" t="s">
        <v>12</v>
      </c>
      <c r="E2498" s="1">
        <v>6</v>
      </c>
      <c r="F2498" s="1">
        <v>210.2</v>
      </c>
      <c r="G2498" s="1">
        <v>0.1</v>
      </c>
      <c r="H2498" s="1" t="s">
        <v>27</v>
      </c>
      <c r="I2498" s="1" t="s">
        <v>47</v>
      </c>
      <c r="J2498" s="1" t="s">
        <v>75</v>
      </c>
    </row>
    <row r="2499" spans="1:10" x14ac:dyDescent="0.2">
      <c r="A2499" s="1" t="s">
        <v>3395</v>
      </c>
      <c r="B2499" s="1" t="s">
        <v>1094</v>
      </c>
      <c r="C2499" s="1" t="s">
        <v>187</v>
      </c>
      <c r="D2499" s="1" t="s">
        <v>136</v>
      </c>
      <c r="E2499" s="1">
        <v>8</v>
      </c>
      <c r="F2499" s="1">
        <v>1700.53</v>
      </c>
      <c r="G2499" s="1">
        <v>0</v>
      </c>
      <c r="H2499" s="1" t="s">
        <v>20</v>
      </c>
      <c r="I2499" s="1" t="s">
        <v>14</v>
      </c>
      <c r="J2499" s="1" t="s">
        <v>15</v>
      </c>
    </row>
    <row r="2500" spans="1:10" x14ac:dyDescent="0.2">
      <c r="A2500" s="1" t="s">
        <v>3396</v>
      </c>
      <c r="B2500" s="1" t="s">
        <v>930</v>
      </c>
      <c r="C2500" s="1" t="s">
        <v>283</v>
      </c>
      <c r="D2500" s="1" t="s">
        <v>12</v>
      </c>
      <c r="E2500" s="1">
        <v>6</v>
      </c>
      <c r="F2500" s="1">
        <v>210.2</v>
      </c>
      <c r="G2500" s="1">
        <v>0</v>
      </c>
      <c r="H2500" s="1" t="s">
        <v>27</v>
      </c>
      <c r="I2500" s="1" t="s">
        <v>483</v>
      </c>
      <c r="J2500" s="1" t="s">
        <v>22</v>
      </c>
    </row>
    <row r="2501" spans="1:10" x14ac:dyDescent="0.2">
      <c r="A2501" s="1" t="s">
        <v>3397</v>
      </c>
      <c r="B2501" s="3">
        <v>45428</v>
      </c>
      <c r="C2501" s="1" t="s">
        <v>246</v>
      </c>
      <c r="D2501" s="1" t="s">
        <v>151</v>
      </c>
      <c r="E2501" s="1">
        <v>11</v>
      </c>
      <c r="F2501" s="1">
        <v>838.72</v>
      </c>
      <c r="G2501" s="1">
        <v>0.2</v>
      </c>
      <c r="H2501" s="1" t="s">
        <v>20</v>
      </c>
      <c r="I2501" s="1" t="s">
        <v>47</v>
      </c>
      <c r="J2501" s="1" t="s">
        <v>48</v>
      </c>
    </row>
    <row r="2502" spans="1:10" x14ac:dyDescent="0.2">
      <c r="A2502" s="1" t="s">
        <v>3398</v>
      </c>
      <c r="B2502" s="3">
        <v>45334</v>
      </c>
      <c r="C2502" s="1" t="s">
        <v>191</v>
      </c>
      <c r="D2502" s="1" t="s">
        <v>46</v>
      </c>
      <c r="E2502" s="1">
        <v>6</v>
      </c>
      <c r="F2502" s="1">
        <v>1262.55</v>
      </c>
      <c r="G2502" s="1">
        <v>0.05</v>
      </c>
      <c r="H2502" s="1" t="s">
        <v>115</v>
      </c>
      <c r="I2502" s="1" t="s">
        <v>47</v>
      </c>
      <c r="J2502" s="1" t="s">
        <v>58</v>
      </c>
    </row>
    <row r="2503" spans="1:10" x14ac:dyDescent="0.2">
      <c r="A2503" s="1" t="s">
        <v>3399</v>
      </c>
      <c r="B2503" s="1" t="s">
        <v>2500</v>
      </c>
      <c r="C2503" s="1" t="s">
        <v>72</v>
      </c>
      <c r="D2503" s="1" t="s">
        <v>417</v>
      </c>
      <c r="E2503" s="1">
        <v>1</v>
      </c>
      <c r="F2503" s="1">
        <v>1240.1099999999999</v>
      </c>
      <c r="G2503" s="1">
        <v>0</v>
      </c>
      <c r="H2503" s="1" t="s">
        <v>36</v>
      </c>
      <c r="I2503" s="1" t="s">
        <v>47</v>
      </c>
      <c r="J2503" s="1" t="s">
        <v>75</v>
      </c>
    </row>
    <row r="2504" spans="1:10" x14ac:dyDescent="0.2">
      <c r="A2504" s="1" t="s">
        <v>3400</v>
      </c>
      <c r="B2504" s="3">
        <v>45365</v>
      </c>
      <c r="C2504" s="1" t="s">
        <v>18</v>
      </c>
      <c r="D2504" s="1" t="s">
        <v>19</v>
      </c>
      <c r="E2504" s="1">
        <v>6</v>
      </c>
      <c r="F2504" s="1">
        <v>921.01</v>
      </c>
      <c r="G2504" s="1">
        <v>0</v>
      </c>
      <c r="H2504" s="1" t="s">
        <v>27</v>
      </c>
      <c r="I2504" s="1" t="s">
        <v>289</v>
      </c>
      <c r="J2504" s="1" t="s">
        <v>97</v>
      </c>
    </row>
    <row r="2505" spans="1:10" x14ac:dyDescent="0.2">
      <c r="A2505" s="1" t="s">
        <v>3401</v>
      </c>
      <c r="B2505" s="1" t="s">
        <v>958</v>
      </c>
      <c r="C2505" s="1" t="s">
        <v>396</v>
      </c>
      <c r="D2505" s="1" t="s">
        <v>329</v>
      </c>
      <c r="E2505" s="1">
        <v>9</v>
      </c>
      <c r="F2505" s="1">
        <v>1334.92</v>
      </c>
      <c r="G2505" s="1">
        <v>0.05</v>
      </c>
      <c r="H2505" s="1" t="s">
        <v>62</v>
      </c>
      <c r="I2505" s="1" t="s">
        <v>37</v>
      </c>
      <c r="J2505" s="1" t="s">
        <v>93</v>
      </c>
    </row>
    <row r="2506" spans="1:10" x14ac:dyDescent="0.2">
      <c r="A2506" s="1" t="s">
        <v>3402</v>
      </c>
      <c r="B2506" s="1" t="s">
        <v>2802</v>
      </c>
      <c r="C2506" s="1" t="s">
        <v>323</v>
      </c>
      <c r="D2506" s="1" t="s">
        <v>92</v>
      </c>
      <c r="E2506" s="1">
        <v>6</v>
      </c>
      <c r="F2506" s="1">
        <v>769.69</v>
      </c>
      <c r="G2506" s="1">
        <v>0.15</v>
      </c>
      <c r="H2506" s="1" t="s">
        <v>62</v>
      </c>
      <c r="I2506" s="1" t="s">
        <v>14</v>
      </c>
      <c r="J2506" s="1" t="s">
        <v>93</v>
      </c>
    </row>
    <row r="2507" spans="1:10" x14ac:dyDescent="0.2">
      <c r="A2507" s="1" t="s">
        <v>3403</v>
      </c>
      <c r="B2507" s="3">
        <v>45582</v>
      </c>
      <c r="C2507" s="1" t="s">
        <v>328</v>
      </c>
      <c r="D2507" s="1" t="s">
        <v>155</v>
      </c>
      <c r="E2507" s="1">
        <v>2</v>
      </c>
      <c r="F2507" s="1">
        <v>1165.56</v>
      </c>
      <c r="G2507" s="1">
        <v>0</v>
      </c>
      <c r="H2507" s="1" t="s">
        <v>13</v>
      </c>
      <c r="I2507" s="1" t="s">
        <v>31</v>
      </c>
      <c r="J2507" s="1" t="s">
        <v>32</v>
      </c>
    </row>
    <row r="2508" spans="1:10" x14ac:dyDescent="0.2">
      <c r="A2508" s="1" t="s">
        <v>3404</v>
      </c>
      <c r="B2508" s="1" t="s">
        <v>1501</v>
      </c>
      <c r="C2508" s="1" t="s">
        <v>510</v>
      </c>
      <c r="D2508" s="1" t="s">
        <v>192</v>
      </c>
      <c r="E2508" s="1">
        <v>9</v>
      </c>
      <c r="F2508" s="1">
        <v>1069.8599999999999</v>
      </c>
      <c r="G2508" s="1">
        <v>0</v>
      </c>
      <c r="H2508" s="1" t="s">
        <v>27</v>
      </c>
      <c r="I2508" s="1" t="s">
        <v>47</v>
      </c>
      <c r="J2508" s="1" t="s">
        <v>48</v>
      </c>
    </row>
    <row r="2509" spans="1:10" x14ac:dyDescent="0.2">
      <c r="A2509" s="1" t="s">
        <v>3405</v>
      </c>
      <c r="B2509" s="3">
        <v>45727</v>
      </c>
      <c r="C2509" s="1" t="s">
        <v>29</v>
      </c>
      <c r="D2509" s="1" t="s">
        <v>124</v>
      </c>
      <c r="E2509" s="1">
        <v>3</v>
      </c>
      <c r="F2509" s="1">
        <v>774.08</v>
      </c>
      <c r="G2509" s="1">
        <v>0.05</v>
      </c>
      <c r="H2509" s="1" t="s">
        <v>36</v>
      </c>
      <c r="I2509" s="1" t="s">
        <v>42</v>
      </c>
      <c r="J2509" s="1" t="s">
        <v>32</v>
      </c>
    </row>
    <row r="2510" spans="1:10" x14ac:dyDescent="0.2">
      <c r="A2510" s="1" t="s">
        <v>3406</v>
      </c>
      <c r="B2510" s="3">
        <v>45434</v>
      </c>
      <c r="C2510" s="1" t="s">
        <v>519</v>
      </c>
      <c r="D2510" s="1" t="s">
        <v>192</v>
      </c>
      <c r="E2510" s="1">
        <v>2</v>
      </c>
      <c r="F2510" s="1">
        <v>1069.8599999999999</v>
      </c>
      <c r="G2510" s="1">
        <v>0.15</v>
      </c>
      <c r="H2510" s="1" t="s">
        <v>36</v>
      </c>
      <c r="I2510" s="1" t="s">
        <v>14</v>
      </c>
      <c r="J2510" s="1" t="s">
        <v>15</v>
      </c>
    </row>
    <row r="2511" spans="1:10" x14ac:dyDescent="0.2">
      <c r="A2511" s="1" t="s">
        <v>3407</v>
      </c>
      <c r="B2511" s="1" t="s">
        <v>1595</v>
      </c>
      <c r="C2511" s="1" t="s">
        <v>412</v>
      </c>
      <c r="D2511" s="1" t="s">
        <v>162</v>
      </c>
      <c r="E2511" s="1">
        <v>11</v>
      </c>
      <c r="F2511" s="1">
        <v>209.03</v>
      </c>
      <c r="G2511" s="1">
        <v>0</v>
      </c>
      <c r="H2511" s="1" t="s">
        <v>13</v>
      </c>
      <c r="I2511" s="1" t="s">
        <v>42</v>
      </c>
      <c r="J2511" s="1" t="s">
        <v>43</v>
      </c>
    </row>
    <row r="2512" spans="1:10" x14ac:dyDescent="0.2">
      <c r="A2512" s="1" t="s">
        <v>3408</v>
      </c>
      <c r="B2512" s="3">
        <v>45321</v>
      </c>
      <c r="C2512" s="1" t="s">
        <v>306</v>
      </c>
      <c r="D2512" s="1" t="s">
        <v>195</v>
      </c>
      <c r="E2512" s="1">
        <v>12</v>
      </c>
      <c r="F2512" s="1">
        <v>661.25</v>
      </c>
      <c r="G2512" s="1">
        <v>0.2</v>
      </c>
      <c r="H2512" s="1" t="s">
        <v>20</v>
      </c>
      <c r="I2512" s="1" t="s">
        <v>14</v>
      </c>
      <c r="J2512" s="1" t="s">
        <v>93</v>
      </c>
    </row>
    <row r="2513" spans="1:10" x14ac:dyDescent="0.2">
      <c r="A2513" s="1" t="s">
        <v>3409</v>
      </c>
      <c r="B2513" s="3">
        <v>45759</v>
      </c>
      <c r="C2513" s="1" t="s">
        <v>434</v>
      </c>
      <c r="D2513" s="1" t="s">
        <v>158</v>
      </c>
      <c r="E2513" s="1">
        <v>1</v>
      </c>
      <c r="F2513" s="1">
        <v>1490.92</v>
      </c>
      <c r="G2513" s="1">
        <v>0</v>
      </c>
      <c r="H2513" s="1" t="s">
        <v>115</v>
      </c>
      <c r="I2513" s="1" t="s">
        <v>31</v>
      </c>
      <c r="J2513" s="1" t="s">
        <v>32</v>
      </c>
    </row>
    <row r="2514" spans="1:10" x14ac:dyDescent="0.2">
      <c r="A2514" s="1" t="s">
        <v>3410</v>
      </c>
      <c r="B2514" s="1" t="s">
        <v>1343</v>
      </c>
      <c r="C2514" s="1" t="s">
        <v>227</v>
      </c>
      <c r="D2514" s="1" t="s">
        <v>166</v>
      </c>
      <c r="E2514" s="1">
        <v>5</v>
      </c>
      <c r="F2514" s="1">
        <v>532.41999999999996</v>
      </c>
      <c r="G2514" s="1">
        <v>0.15</v>
      </c>
      <c r="H2514" s="1" t="s">
        <v>62</v>
      </c>
      <c r="I2514" s="1" t="s">
        <v>31</v>
      </c>
      <c r="J2514" s="1" t="s">
        <v>32</v>
      </c>
    </row>
    <row r="2515" spans="1:10" x14ac:dyDescent="0.2">
      <c r="A2515" s="1" t="s">
        <v>3411</v>
      </c>
      <c r="B2515" s="3">
        <v>45791</v>
      </c>
      <c r="C2515" s="1" t="s">
        <v>419</v>
      </c>
      <c r="D2515" s="1" t="s">
        <v>26</v>
      </c>
      <c r="E2515" s="1">
        <v>12</v>
      </c>
      <c r="F2515" s="1">
        <v>725.92</v>
      </c>
      <c r="G2515" s="1">
        <v>0.15</v>
      </c>
      <c r="H2515" s="1" t="s">
        <v>62</v>
      </c>
      <c r="I2515" s="1" t="s">
        <v>47</v>
      </c>
      <c r="J2515" s="1" t="s">
        <v>58</v>
      </c>
    </row>
    <row r="2516" spans="1:10" x14ac:dyDescent="0.2">
      <c r="A2516" s="1" t="s">
        <v>3412</v>
      </c>
      <c r="B2516" s="1" t="s">
        <v>2194</v>
      </c>
      <c r="C2516" s="1" t="s">
        <v>169</v>
      </c>
      <c r="D2516" s="1" t="s">
        <v>158</v>
      </c>
      <c r="E2516" s="1">
        <v>9</v>
      </c>
      <c r="F2516" s="1">
        <v>1490.92</v>
      </c>
      <c r="G2516" s="1">
        <v>0.2</v>
      </c>
      <c r="H2516" s="1" t="s">
        <v>20</v>
      </c>
      <c r="I2516" s="1" t="s">
        <v>21</v>
      </c>
      <c r="J2516" s="1" t="s">
        <v>170</v>
      </c>
    </row>
    <row r="2517" spans="1:10" x14ac:dyDescent="0.2">
      <c r="A2517" s="1" t="s">
        <v>3413</v>
      </c>
      <c r="B2517" s="1" t="s">
        <v>1130</v>
      </c>
      <c r="C2517" s="1" t="s">
        <v>313</v>
      </c>
      <c r="D2517" s="1" t="s">
        <v>537</v>
      </c>
      <c r="E2517" s="1">
        <v>8</v>
      </c>
      <c r="F2517" s="1">
        <v>940.73</v>
      </c>
      <c r="G2517" s="1">
        <v>0.2</v>
      </c>
      <c r="H2517" s="1" t="s">
        <v>36</v>
      </c>
      <c r="I2517" s="1" t="s">
        <v>21</v>
      </c>
      <c r="J2517" s="1" t="s">
        <v>170</v>
      </c>
    </row>
    <row r="2518" spans="1:10" x14ac:dyDescent="0.2">
      <c r="A2518" s="1" t="s">
        <v>3414</v>
      </c>
      <c r="B2518" s="3">
        <v>45618</v>
      </c>
      <c r="C2518" s="1" t="s">
        <v>404</v>
      </c>
      <c r="D2518" s="1" t="s">
        <v>124</v>
      </c>
      <c r="E2518" s="1">
        <v>9</v>
      </c>
      <c r="F2518" s="1">
        <v>774.08</v>
      </c>
      <c r="G2518" s="1">
        <v>0</v>
      </c>
      <c r="H2518" s="1" t="s">
        <v>13</v>
      </c>
      <c r="I2518" s="1" t="s">
        <v>21</v>
      </c>
      <c r="J2518" s="1" t="s">
        <v>97</v>
      </c>
    </row>
    <row r="2519" spans="1:10" x14ac:dyDescent="0.2">
      <c r="A2519" s="1" t="s">
        <v>3415</v>
      </c>
      <c r="B2519" s="3">
        <v>45792</v>
      </c>
      <c r="C2519" s="1" t="s">
        <v>126</v>
      </c>
      <c r="D2519" s="1" t="s">
        <v>92</v>
      </c>
      <c r="E2519" s="1">
        <v>2</v>
      </c>
      <c r="F2519" s="1">
        <v>769.69</v>
      </c>
      <c r="G2519" s="1">
        <v>0</v>
      </c>
      <c r="H2519" s="1" t="s">
        <v>27</v>
      </c>
      <c r="I2519" s="1" t="s">
        <v>31</v>
      </c>
      <c r="J2519" s="1" t="s">
        <v>43</v>
      </c>
    </row>
    <row r="2520" spans="1:10" x14ac:dyDescent="0.2">
      <c r="A2520" s="1" t="s">
        <v>3416</v>
      </c>
      <c r="B2520" s="3">
        <v>45457</v>
      </c>
      <c r="C2520" s="1" t="s">
        <v>392</v>
      </c>
      <c r="D2520" s="1" t="s">
        <v>127</v>
      </c>
      <c r="E2520" s="1">
        <v>6</v>
      </c>
      <c r="F2520" s="1">
        <v>418.2</v>
      </c>
      <c r="G2520" s="1">
        <v>0</v>
      </c>
      <c r="H2520" s="1" t="s">
        <v>27</v>
      </c>
      <c r="I2520" s="1" t="s">
        <v>47</v>
      </c>
      <c r="J2520" s="1" t="s">
        <v>75</v>
      </c>
    </row>
    <row r="2521" spans="1:10" x14ac:dyDescent="0.2">
      <c r="A2521" s="1" t="s">
        <v>3417</v>
      </c>
      <c r="B2521" s="1" t="s">
        <v>3418</v>
      </c>
      <c r="C2521" s="1" t="s">
        <v>362</v>
      </c>
      <c r="D2521" s="1" t="s">
        <v>199</v>
      </c>
      <c r="E2521" s="1">
        <v>8</v>
      </c>
      <c r="F2521" s="1">
        <v>528.79999999999995</v>
      </c>
      <c r="G2521" s="1">
        <v>0.15</v>
      </c>
      <c r="H2521" s="1" t="s">
        <v>20</v>
      </c>
      <c r="I2521" s="1" t="s">
        <v>21</v>
      </c>
      <c r="J2521" s="1" t="s">
        <v>22</v>
      </c>
    </row>
    <row r="2522" spans="1:10" x14ac:dyDescent="0.2">
      <c r="A2522" s="1" t="s">
        <v>3419</v>
      </c>
      <c r="B2522" s="1" t="s">
        <v>1114</v>
      </c>
      <c r="C2522" s="1" t="s">
        <v>169</v>
      </c>
      <c r="D2522" s="1" t="s">
        <v>297</v>
      </c>
      <c r="E2522" s="1">
        <v>11</v>
      </c>
      <c r="F2522" s="1">
        <v>112.32</v>
      </c>
      <c r="G2522" s="1">
        <v>0</v>
      </c>
      <c r="H2522" s="1" t="s">
        <v>121</v>
      </c>
      <c r="I2522" s="1" t="s">
        <v>21</v>
      </c>
      <c r="J2522" s="1" t="s">
        <v>97</v>
      </c>
    </row>
    <row r="2523" spans="1:10" x14ac:dyDescent="0.2">
      <c r="A2523" s="1" t="s">
        <v>3420</v>
      </c>
      <c r="B2523" s="1" t="s">
        <v>820</v>
      </c>
      <c r="C2523" s="1" t="s">
        <v>220</v>
      </c>
      <c r="D2523" s="1" t="s">
        <v>166</v>
      </c>
      <c r="E2523" s="1">
        <v>7</v>
      </c>
      <c r="F2523" s="1">
        <v>532.41999999999996</v>
      </c>
      <c r="G2523" s="1">
        <v>0.1</v>
      </c>
      <c r="H2523" s="1" t="s">
        <v>121</v>
      </c>
      <c r="I2523" s="1" t="s">
        <v>14</v>
      </c>
      <c r="J2523" s="1" t="s">
        <v>93</v>
      </c>
    </row>
    <row r="2524" spans="1:10" x14ac:dyDescent="0.2">
      <c r="A2524" s="1" t="s">
        <v>3421</v>
      </c>
      <c r="B2524" s="3">
        <v>45315</v>
      </c>
      <c r="C2524" s="1" t="s">
        <v>434</v>
      </c>
      <c r="D2524" s="1" t="s">
        <v>329</v>
      </c>
      <c r="E2524" s="1">
        <v>7</v>
      </c>
      <c r="F2524" s="1">
        <v>1334.92</v>
      </c>
      <c r="G2524" s="1">
        <v>0</v>
      </c>
      <c r="H2524" s="1" t="s">
        <v>20</v>
      </c>
      <c r="I2524" s="1" t="s">
        <v>31</v>
      </c>
      <c r="J2524" s="1" t="s">
        <v>52</v>
      </c>
    </row>
    <row r="2525" spans="1:10" x14ac:dyDescent="0.2">
      <c r="A2525" s="1" t="s">
        <v>3422</v>
      </c>
      <c r="B2525" s="1" t="s">
        <v>3423</v>
      </c>
      <c r="C2525" s="1" t="s">
        <v>135</v>
      </c>
      <c r="D2525" s="1" t="s">
        <v>30</v>
      </c>
      <c r="E2525" s="1">
        <v>5</v>
      </c>
      <c r="F2525" s="1">
        <v>798.12</v>
      </c>
      <c r="G2525" s="1">
        <v>0</v>
      </c>
      <c r="H2525" s="1" t="s">
        <v>20</v>
      </c>
      <c r="I2525" s="1" t="s">
        <v>47</v>
      </c>
      <c r="J2525" s="1" t="s">
        <v>48</v>
      </c>
    </row>
    <row r="2526" spans="1:10" x14ac:dyDescent="0.2">
      <c r="A2526" s="1" t="s">
        <v>3424</v>
      </c>
      <c r="B2526" s="1" t="s">
        <v>1543</v>
      </c>
      <c r="C2526" s="1" t="s">
        <v>490</v>
      </c>
      <c r="D2526" s="1" t="s">
        <v>269</v>
      </c>
      <c r="E2526" s="1">
        <v>8</v>
      </c>
      <c r="F2526" s="1">
        <v>865.02</v>
      </c>
      <c r="G2526" s="1">
        <v>0</v>
      </c>
      <c r="H2526" s="1" t="s">
        <v>27</v>
      </c>
      <c r="I2526" s="1" t="s">
        <v>47</v>
      </c>
      <c r="J2526" s="1" t="s">
        <v>58</v>
      </c>
    </row>
    <row r="2527" spans="1:10" x14ac:dyDescent="0.2">
      <c r="A2527" s="1" t="s">
        <v>3425</v>
      </c>
      <c r="B2527" s="3">
        <v>45439</v>
      </c>
      <c r="C2527" s="1" t="s">
        <v>279</v>
      </c>
      <c r="D2527" s="1" t="s">
        <v>127</v>
      </c>
      <c r="E2527" s="1">
        <v>8</v>
      </c>
      <c r="F2527" s="1">
        <v>418.2</v>
      </c>
      <c r="G2527" s="1">
        <v>0</v>
      </c>
      <c r="H2527" s="1" t="s">
        <v>13</v>
      </c>
      <c r="I2527" s="1" t="s">
        <v>47</v>
      </c>
      <c r="J2527" s="1" t="s">
        <v>75</v>
      </c>
    </row>
    <row r="2528" spans="1:10" x14ac:dyDescent="0.2">
      <c r="A2528" s="1" t="s">
        <v>3426</v>
      </c>
      <c r="B2528" s="1" t="s">
        <v>3427</v>
      </c>
      <c r="C2528" s="1" t="s">
        <v>321</v>
      </c>
      <c r="D2528" s="1" t="s">
        <v>158</v>
      </c>
      <c r="E2528" s="1">
        <v>4</v>
      </c>
      <c r="F2528" s="1">
        <v>1490.92</v>
      </c>
      <c r="G2528" s="1">
        <v>0</v>
      </c>
      <c r="H2528" s="1" t="s">
        <v>20</v>
      </c>
      <c r="I2528" s="1" t="s">
        <v>21</v>
      </c>
      <c r="J2528" s="1" t="s">
        <v>170</v>
      </c>
    </row>
    <row r="2529" spans="1:10" x14ac:dyDescent="0.2">
      <c r="A2529" s="1" t="s">
        <v>3428</v>
      </c>
      <c r="B2529" s="1" t="s">
        <v>2928</v>
      </c>
      <c r="C2529" s="1" t="s">
        <v>57</v>
      </c>
      <c r="D2529" s="1" t="s">
        <v>231</v>
      </c>
      <c r="E2529" s="1"/>
      <c r="F2529" s="1">
        <v>49.68</v>
      </c>
      <c r="G2529" s="1">
        <v>0</v>
      </c>
      <c r="H2529" s="1" t="s">
        <v>13</v>
      </c>
      <c r="I2529" s="1" t="s">
        <v>47</v>
      </c>
      <c r="J2529" s="1" t="s">
        <v>75</v>
      </c>
    </row>
    <row r="2530" spans="1:10" x14ac:dyDescent="0.2">
      <c r="A2530" s="1" t="s">
        <v>3429</v>
      </c>
      <c r="B2530" s="3">
        <v>45499</v>
      </c>
      <c r="C2530" s="1" t="s">
        <v>451</v>
      </c>
      <c r="D2530" s="1" t="s">
        <v>81</v>
      </c>
      <c r="E2530" s="1">
        <v>6</v>
      </c>
      <c r="F2530" s="1">
        <v>849.05</v>
      </c>
      <c r="G2530" s="1">
        <v>0</v>
      </c>
      <c r="H2530" s="1" t="s">
        <v>27</v>
      </c>
      <c r="I2530" s="1" t="s">
        <v>31</v>
      </c>
      <c r="J2530" s="1" t="s">
        <v>32</v>
      </c>
    </row>
    <row r="2531" spans="1:10" x14ac:dyDescent="0.2">
      <c r="A2531" s="1" t="s">
        <v>3430</v>
      </c>
      <c r="B2531" s="1" t="s">
        <v>1498</v>
      </c>
      <c r="C2531" s="1" t="s">
        <v>147</v>
      </c>
      <c r="D2531" s="1" t="s">
        <v>124</v>
      </c>
      <c r="E2531" s="1">
        <v>2</v>
      </c>
      <c r="F2531" s="1">
        <v>774.08</v>
      </c>
      <c r="G2531" s="1">
        <v>0</v>
      </c>
      <c r="H2531" s="1" t="s">
        <v>20</v>
      </c>
      <c r="I2531" s="1" t="s">
        <v>31</v>
      </c>
      <c r="J2531" s="1" t="s">
        <v>52</v>
      </c>
    </row>
    <row r="2532" spans="1:10" x14ac:dyDescent="0.2">
      <c r="A2532" s="1" t="s">
        <v>3431</v>
      </c>
      <c r="B2532" s="3">
        <v>45625</v>
      </c>
      <c r="C2532" s="1" t="s">
        <v>11</v>
      </c>
      <c r="D2532" s="1" t="s">
        <v>46</v>
      </c>
      <c r="E2532" s="1">
        <v>5</v>
      </c>
      <c r="F2532" s="1">
        <v>1262.55</v>
      </c>
      <c r="G2532" s="1">
        <v>0.1</v>
      </c>
      <c r="H2532" s="1" t="s">
        <v>115</v>
      </c>
      <c r="I2532" s="1" t="s">
        <v>14</v>
      </c>
      <c r="J2532" s="1" t="s">
        <v>93</v>
      </c>
    </row>
    <row r="2533" spans="1:10" x14ac:dyDescent="0.2">
      <c r="A2533" s="1" t="s">
        <v>3432</v>
      </c>
      <c r="B2533" s="3">
        <v>45543</v>
      </c>
      <c r="C2533" s="1" t="s">
        <v>321</v>
      </c>
      <c r="D2533" s="1" t="s">
        <v>155</v>
      </c>
      <c r="E2533" s="1">
        <v>3</v>
      </c>
      <c r="F2533" s="1">
        <v>1165.56</v>
      </c>
      <c r="G2533" s="1">
        <v>0.1</v>
      </c>
      <c r="H2533" s="1" t="s">
        <v>62</v>
      </c>
      <c r="I2533" s="1" t="s">
        <v>21</v>
      </c>
      <c r="J2533" s="1" t="s">
        <v>170</v>
      </c>
    </row>
    <row r="2534" spans="1:10" x14ac:dyDescent="0.2">
      <c r="A2534" s="1" t="s">
        <v>3433</v>
      </c>
      <c r="B2534" s="1" t="s">
        <v>3434</v>
      </c>
      <c r="C2534" s="1" t="s">
        <v>419</v>
      </c>
      <c r="D2534" s="1" t="s">
        <v>136</v>
      </c>
      <c r="E2534" s="1">
        <v>6</v>
      </c>
      <c r="F2534" s="1">
        <v>1700.53</v>
      </c>
      <c r="G2534" s="1">
        <v>0.15</v>
      </c>
      <c r="H2534" s="1" t="s">
        <v>62</v>
      </c>
      <c r="I2534" s="1" t="s">
        <v>47</v>
      </c>
      <c r="J2534" s="1" t="s">
        <v>48</v>
      </c>
    </row>
    <row r="2535" spans="1:10" x14ac:dyDescent="0.2">
      <c r="A2535" s="1" t="s">
        <v>3435</v>
      </c>
      <c r="B2535" s="3">
        <v>45583</v>
      </c>
      <c r="C2535" s="1" t="s">
        <v>184</v>
      </c>
      <c r="D2535" s="1" t="s">
        <v>96</v>
      </c>
      <c r="E2535" s="1">
        <v>10</v>
      </c>
      <c r="F2535" s="1">
        <v>425.58</v>
      </c>
      <c r="G2535" s="1">
        <v>0.05</v>
      </c>
      <c r="H2535" s="1" t="s">
        <v>13</v>
      </c>
      <c r="I2535" s="1" t="s">
        <v>47</v>
      </c>
      <c r="J2535" s="1" t="s">
        <v>58</v>
      </c>
    </row>
    <row r="2536" spans="1:10" x14ac:dyDescent="0.2">
      <c r="A2536" s="1" t="s">
        <v>3436</v>
      </c>
      <c r="B2536" s="3">
        <v>45430</v>
      </c>
      <c r="C2536" s="1" t="s">
        <v>416</v>
      </c>
      <c r="D2536" s="1" t="s">
        <v>92</v>
      </c>
      <c r="E2536" s="1">
        <v>8</v>
      </c>
      <c r="F2536" s="1">
        <v>769.69</v>
      </c>
      <c r="G2536" s="1">
        <v>0.15</v>
      </c>
      <c r="H2536" s="1" t="s">
        <v>13</v>
      </c>
      <c r="I2536" s="1" t="s">
        <v>47</v>
      </c>
      <c r="J2536" s="1" t="s">
        <v>48</v>
      </c>
    </row>
    <row r="2537" spans="1:10" x14ac:dyDescent="0.2">
      <c r="A2537" s="1" t="s">
        <v>3437</v>
      </c>
      <c r="B2537" s="3">
        <v>45784</v>
      </c>
      <c r="C2537" s="1" t="s">
        <v>546</v>
      </c>
      <c r="D2537" s="1" t="s">
        <v>216</v>
      </c>
      <c r="E2537" s="1">
        <v>3</v>
      </c>
      <c r="F2537" s="1">
        <v>1169.26</v>
      </c>
      <c r="G2537" s="1">
        <v>0.1</v>
      </c>
      <c r="H2537" s="1" t="s">
        <v>13</v>
      </c>
      <c r="I2537" s="1" t="s">
        <v>21</v>
      </c>
      <c r="J2537" s="1" t="s">
        <v>170</v>
      </c>
    </row>
    <row r="2538" spans="1:10" x14ac:dyDescent="0.2">
      <c r="A2538" s="1" t="s">
        <v>3438</v>
      </c>
      <c r="B2538" s="3">
        <v>45787</v>
      </c>
      <c r="C2538" s="1" t="s">
        <v>644</v>
      </c>
      <c r="D2538" s="1" t="s">
        <v>144</v>
      </c>
      <c r="E2538" s="1">
        <v>8</v>
      </c>
      <c r="F2538" s="1">
        <v>1029.82</v>
      </c>
      <c r="G2538" s="1">
        <v>0</v>
      </c>
      <c r="H2538" s="1" t="s">
        <v>62</v>
      </c>
      <c r="I2538" s="1" t="s">
        <v>14</v>
      </c>
      <c r="J2538" s="1" t="s">
        <v>93</v>
      </c>
    </row>
    <row r="2539" spans="1:10" x14ac:dyDescent="0.2">
      <c r="A2539" s="1" t="s">
        <v>3439</v>
      </c>
      <c r="B2539" s="3">
        <v>45497</v>
      </c>
      <c r="C2539" s="1" t="s">
        <v>154</v>
      </c>
      <c r="D2539" s="1" t="s">
        <v>108</v>
      </c>
      <c r="E2539" s="1">
        <v>4</v>
      </c>
      <c r="F2539" s="1">
        <v>1348.08</v>
      </c>
      <c r="G2539" s="1">
        <v>0</v>
      </c>
      <c r="H2539" s="1" t="s">
        <v>27</v>
      </c>
      <c r="I2539" s="1" t="s">
        <v>31</v>
      </c>
      <c r="J2539" s="1" t="s">
        <v>43</v>
      </c>
    </row>
    <row r="2540" spans="1:10" x14ac:dyDescent="0.2">
      <c r="A2540" s="1" t="s">
        <v>3440</v>
      </c>
      <c r="B2540" s="3">
        <v>45756</v>
      </c>
      <c r="C2540" s="1" t="s">
        <v>546</v>
      </c>
      <c r="D2540" s="1" t="s">
        <v>297</v>
      </c>
      <c r="E2540" s="1">
        <v>7</v>
      </c>
      <c r="F2540" s="1">
        <v>112.32</v>
      </c>
      <c r="G2540" s="1">
        <v>0</v>
      </c>
      <c r="H2540" s="1" t="s">
        <v>121</v>
      </c>
      <c r="I2540" s="1" t="s">
        <v>21</v>
      </c>
      <c r="J2540" s="1" t="s">
        <v>22</v>
      </c>
    </row>
    <row r="2541" spans="1:10" x14ac:dyDescent="0.2">
      <c r="A2541" s="1" t="s">
        <v>3441</v>
      </c>
      <c r="B2541" s="3">
        <v>45300</v>
      </c>
      <c r="C2541" s="1" t="s">
        <v>419</v>
      </c>
      <c r="D2541" s="1" t="s">
        <v>114</v>
      </c>
      <c r="E2541" s="1">
        <v>3</v>
      </c>
      <c r="F2541" s="1">
        <v>906.25</v>
      </c>
      <c r="G2541" s="1">
        <v>0.2</v>
      </c>
      <c r="H2541" s="1" t="s">
        <v>121</v>
      </c>
      <c r="I2541" s="1" t="s">
        <v>47</v>
      </c>
      <c r="J2541" s="1" t="s">
        <v>48</v>
      </c>
    </row>
    <row r="2542" spans="1:10" x14ac:dyDescent="0.2">
      <c r="A2542" s="1" t="s">
        <v>3442</v>
      </c>
      <c r="B2542" s="3">
        <v>45724</v>
      </c>
      <c r="C2542" s="1" t="s">
        <v>328</v>
      </c>
      <c r="D2542" s="1" t="s">
        <v>136</v>
      </c>
      <c r="E2542" s="1">
        <v>5</v>
      </c>
      <c r="F2542" s="1">
        <v>1700.53</v>
      </c>
      <c r="G2542" s="1">
        <v>0</v>
      </c>
      <c r="H2542" s="1" t="s">
        <v>36</v>
      </c>
      <c r="I2542" s="1" t="s">
        <v>31</v>
      </c>
      <c r="J2542" s="1" t="s">
        <v>52</v>
      </c>
    </row>
    <row r="2543" spans="1:10" x14ac:dyDescent="0.2">
      <c r="A2543" s="1" t="s">
        <v>3443</v>
      </c>
      <c r="B2543" s="3">
        <v>45361</v>
      </c>
      <c r="C2543" s="1" t="s">
        <v>392</v>
      </c>
      <c r="D2543" s="1" t="s">
        <v>100</v>
      </c>
      <c r="E2543" s="1">
        <v>1</v>
      </c>
      <c r="F2543" s="1">
        <v>1280.18</v>
      </c>
      <c r="G2543" s="1">
        <v>0</v>
      </c>
      <c r="H2543" s="1" t="s">
        <v>27</v>
      </c>
      <c r="I2543" s="1" t="s">
        <v>47</v>
      </c>
      <c r="J2543" s="1" t="s">
        <v>75</v>
      </c>
    </row>
    <row r="2544" spans="1:10" x14ac:dyDescent="0.2">
      <c r="A2544" s="1" t="s">
        <v>3444</v>
      </c>
      <c r="B2544" s="3">
        <v>45825</v>
      </c>
      <c r="C2544" s="1" t="s">
        <v>283</v>
      </c>
      <c r="D2544" s="1" t="s">
        <v>55</v>
      </c>
      <c r="E2544" s="1">
        <v>2</v>
      </c>
      <c r="F2544" s="1">
        <v>522.34</v>
      </c>
      <c r="G2544" s="1">
        <v>0</v>
      </c>
      <c r="H2544" s="1" t="s">
        <v>27</v>
      </c>
      <c r="I2544" s="1" t="s">
        <v>21</v>
      </c>
      <c r="J2544" s="1" t="s">
        <v>97</v>
      </c>
    </row>
    <row r="2545" spans="1:10" x14ac:dyDescent="0.2">
      <c r="A2545" s="1" t="s">
        <v>3445</v>
      </c>
      <c r="B2545" s="3">
        <v>45525</v>
      </c>
      <c r="C2545" s="1" t="s">
        <v>84</v>
      </c>
      <c r="D2545" s="1" t="s">
        <v>46</v>
      </c>
      <c r="E2545" s="1">
        <v>5</v>
      </c>
      <c r="F2545" s="1">
        <v>1262.55</v>
      </c>
      <c r="G2545" s="1">
        <v>0.05</v>
      </c>
      <c r="H2545" s="1" t="s">
        <v>27</v>
      </c>
      <c r="I2545" s="1" t="s">
        <v>31</v>
      </c>
      <c r="J2545" s="1" t="s">
        <v>32</v>
      </c>
    </row>
    <row r="2546" spans="1:10" x14ac:dyDescent="0.2">
      <c r="A2546" s="1" t="s">
        <v>3446</v>
      </c>
      <c r="B2546" s="3">
        <v>45305</v>
      </c>
      <c r="C2546" s="1" t="s">
        <v>347</v>
      </c>
      <c r="D2546" s="1" t="s">
        <v>30</v>
      </c>
      <c r="E2546" s="1">
        <v>11</v>
      </c>
      <c r="F2546" s="1">
        <v>798.12</v>
      </c>
      <c r="G2546" s="1">
        <v>0</v>
      </c>
      <c r="H2546" s="1" t="s">
        <v>62</v>
      </c>
      <c r="I2546" s="1" t="s">
        <v>47</v>
      </c>
      <c r="J2546" s="1" t="s">
        <v>58</v>
      </c>
    </row>
    <row r="2547" spans="1:10" x14ac:dyDescent="0.2">
      <c r="A2547" s="1" t="s">
        <v>3447</v>
      </c>
      <c r="B2547" s="3">
        <v>45462</v>
      </c>
      <c r="C2547" s="1" t="s">
        <v>904</v>
      </c>
      <c r="D2547" s="1" t="s">
        <v>155</v>
      </c>
      <c r="E2547" s="1">
        <v>6</v>
      </c>
      <c r="F2547" s="1">
        <v>1165.56</v>
      </c>
      <c r="G2547" s="1">
        <v>0.2</v>
      </c>
      <c r="H2547" s="1" t="s">
        <v>115</v>
      </c>
      <c r="I2547" s="1" t="s">
        <v>21</v>
      </c>
      <c r="J2547" s="1" t="s">
        <v>97</v>
      </c>
    </row>
    <row r="2548" spans="1:10" x14ac:dyDescent="0.2">
      <c r="A2548" s="1" t="s">
        <v>3448</v>
      </c>
      <c r="B2548" s="1" t="s">
        <v>2932</v>
      </c>
      <c r="C2548" s="1" t="s">
        <v>434</v>
      </c>
      <c r="D2548" s="1" t="s">
        <v>136</v>
      </c>
      <c r="E2548" s="1">
        <v>8</v>
      </c>
      <c r="F2548" s="1">
        <v>1700.53</v>
      </c>
      <c r="G2548" s="1">
        <v>0</v>
      </c>
      <c r="H2548" s="1" t="s">
        <v>20</v>
      </c>
      <c r="I2548" s="1" t="s">
        <v>31</v>
      </c>
      <c r="J2548" s="1" t="s">
        <v>32</v>
      </c>
    </row>
    <row r="2549" spans="1:10" x14ac:dyDescent="0.2">
      <c r="A2549" s="1" t="s">
        <v>3449</v>
      </c>
      <c r="B2549" s="1" t="s">
        <v>1676</v>
      </c>
      <c r="C2549" s="1" t="s">
        <v>783</v>
      </c>
      <c r="D2549" s="1" t="s">
        <v>51</v>
      </c>
      <c r="E2549" s="1">
        <v>3</v>
      </c>
      <c r="F2549" s="1">
        <v>1019.72</v>
      </c>
      <c r="G2549" s="1">
        <v>0.2</v>
      </c>
      <c r="H2549" s="1" t="s">
        <v>36</v>
      </c>
      <c r="I2549" s="1" t="s">
        <v>21</v>
      </c>
      <c r="J2549" s="1" t="s">
        <v>170</v>
      </c>
    </row>
    <row r="2550" spans="1:10" x14ac:dyDescent="0.2">
      <c r="A2550" s="1" t="s">
        <v>3450</v>
      </c>
      <c r="B2550" s="3">
        <v>45768</v>
      </c>
      <c r="C2550" s="1" t="s">
        <v>204</v>
      </c>
      <c r="D2550" s="1" t="s">
        <v>26</v>
      </c>
      <c r="E2550" s="1">
        <v>3</v>
      </c>
      <c r="F2550" s="1">
        <v>725.92</v>
      </c>
      <c r="G2550" s="1">
        <v>0.05</v>
      </c>
      <c r="H2550" s="1" t="s">
        <v>62</v>
      </c>
      <c r="I2550" s="1" t="s">
        <v>14</v>
      </c>
      <c r="J2550" s="1" t="s">
        <v>93</v>
      </c>
    </row>
    <row r="2551" spans="1:10" x14ac:dyDescent="0.2">
      <c r="A2551" s="1" t="s">
        <v>3451</v>
      </c>
      <c r="B2551" s="3">
        <v>45587</v>
      </c>
      <c r="C2551" s="1" t="s">
        <v>589</v>
      </c>
      <c r="D2551" s="1" t="s">
        <v>81</v>
      </c>
      <c r="E2551" s="1">
        <v>10</v>
      </c>
      <c r="F2551" s="1">
        <v>849.05</v>
      </c>
      <c r="G2551" s="1">
        <v>0.1</v>
      </c>
      <c r="H2551" s="1" t="s">
        <v>13</v>
      </c>
      <c r="I2551" s="1" t="s">
        <v>21</v>
      </c>
      <c r="J2551" s="1" t="s">
        <v>22</v>
      </c>
    </row>
    <row r="2552" spans="1:10" x14ac:dyDescent="0.2">
      <c r="A2552" s="1" t="s">
        <v>3452</v>
      </c>
      <c r="B2552" s="1" t="s">
        <v>1288</v>
      </c>
      <c r="C2552" s="1" t="s">
        <v>557</v>
      </c>
      <c r="D2552" s="1" t="s">
        <v>92</v>
      </c>
      <c r="E2552" s="1">
        <v>5</v>
      </c>
      <c r="F2552" s="1">
        <v>769.69</v>
      </c>
      <c r="G2552" s="1">
        <v>0.2</v>
      </c>
      <c r="H2552" s="1" t="s">
        <v>115</v>
      </c>
      <c r="I2552" s="1" t="s">
        <v>14</v>
      </c>
      <c r="J2552" s="1" t="s">
        <v>82</v>
      </c>
    </row>
    <row r="2553" spans="1:10" x14ac:dyDescent="0.2">
      <c r="A2553" s="1" t="s">
        <v>3453</v>
      </c>
      <c r="B2553" s="1" t="s">
        <v>164</v>
      </c>
      <c r="C2553" s="1" t="s">
        <v>451</v>
      </c>
      <c r="D2553" s="1" t="s">
        <v>297</v>
      </c>
      <c r="E2553" s="1">
        <v>12</v>
      </c>
      <c r="F2553" s="1">
        <v>112.32</v>
      </c>
      <c r="G2553" s="1">
        <v>0</v>
      </c>
      <c r="H2553" s="1" t="s">
        <v>20</v>
      </c>
      <c r="I2553" s="1" t="s">
        <v>31</v>
      </c>
      <c r="J2553" s="1" t="s">
        <v>43</v>
      </c>
    </row>
    <row r="2554" spans="1:10" x14ac:dyDescent="0.2">
      <c r="A2554" s="1" t="s">
        <v>3454</v>
      </c>
      <c r="B2554" s="3">
        <v>45524</v>
      </c>
      <c r="C2554" s="1" t="s">
        <v>328</v>
      </c>
      <c r="D2554" s="1" t="s">
        <v>181</v>
      </c>
      <c r="E2554" s="1">
        <v>11</v>
      </c>
      <c r="F2554" s="1">
        <v>117.32</v>
      </c>
      <c r="G2554" s="1">
        <v>0</v>
      </c>
      <c r="H2554" s="1" t="s">
        <v>62</v>
      </c>
      <c r="I2554" s="1" t="s">
        <v>31</v>
      </c>
      <c r="J2554" s="1" t="s">
        <v>52</v>
      </c>
    </row>
    <row r="2555" spans="1:10" x14ac:dyDescent="0.2">
      <c r="A2555" s="1" t="s">
        <v>3455</v>
      </c>
      <c r="B2555" s="1" t="s">
        <v>3456</v>
      </c>
      <c r="C2555" s="1" t="s">
        <v>644</v>
      </c>
      <c r="D2555" s="1" t="s">
        <v>92</v>
      </c>
      <c r="E2555" s="1">
        <v>10</v>
      </c>
      <c r="F2555" s="1">
        <v>769.69</v>
      </c>
      <c r="G2555" s="1">
        <v>0.1</v>
      </c>
      <c r="H2555" s="1" t="s">
        <v>36</v>
      </c>
      <c r="I2555" s="1" t="s">
        <v>14</v>
      </c>
      <c r="J2555" s="1" t="s">
        <v>82</v>
      </c>
    </row>
    <row r="2556" spans="1:10" x14ac:dyDescent="0.2">
      <c r="A2556" s="1" t="s">
        <v>3457</v>
      </c>
      <c r="B2556" s="3">
        <v>45376</v>
      </c>
      <c r="C2556" s="1" t="s">
        <v>434</v>
      </c>
      <c r="D2556" s="1" t="s">
        <v>158</v>
      </c>
      <c r="E2556" s="1">
        <v>2</v>
      </c>
      <c r="F2556" s="1">
        <v>1490.92</v>
      </c>
      <c r="G2556" s="1">
        <v>0</v>
      </c>
      <c r="H2556" s="1" t="s">
        <v>20</v>
      </c>
      <c r="I2556" s="1" t="s">
        <v>31</v>
      </c>
      <c r="J2556" s="1" t="s">
        <v>52</v>
      </c>
    </row>
    <row r="2557" spans="1:10" x14ac:dyDescent="0.2">
      <c r="A2557" s="1" t="s">
        <v>3458</v>
      </c>
      <c r="B2557" s="3">
        <v>45687</v>
      </c>
      <c r="C2557" s="1" t="s">
        <v>285</v>
      </c>
      <c r="D2557" s="1" t="s">
        <v>297</v>
      </c>
      <c r="E2557" s="1">
        <v>8</v>
      </c>
      <c r="F2557" s="1">
        <v>112.32</v>
      </c>
      <c r="G2557" s="1">
        <v>0</v>
      </c>
      <c r="H2557" s="1" t="s">
        <v>36</v>
      </c>
      <c r="I2557" s="1" t="s">
        <v>31</v>
      </c>
      <c r="J2557" s="1" t="s">
        <v>52</v>
      </c>
    </row>
    <row r="2558" spans="1:10" x14ac:dyDescent="0.2">
      <c r="A2558" s="1" t="s">
        <v>3459</v>
      </c>
      <c r="B2558" s="1" t="s">
        <v>3460</v>
      </c>
      <c r="C2558" s="1" t="s">
        <v>135</v>
      </c>
      <c r="D2558" s="1" t="s">
        <v>213</v>
      </c>
      <c r="E2558" s="1">
        <v>9</v>
      </c>
      <c r="F2558" s="1">
        <v>1084.72</v>
      </c>
      <c r="G2558" s="1">
        <v>0.1</v>
      </c>
      <c r="H2558" s="1" t="s">
        <v>13</v>
      </c>
      <c r="I2558" s="1" t="s">
        <v>47</v>
      </c>
      <c r="J2558" s="1" t="s">
        <v>48</v>
      </c>
    </row>
    <row r="2559" spans="1:10" x14ac:dyDescent="0.2">
      <c r="A2559" s="1" t="s">
        <v>3461</v>
      </c>
      <c r="B2559" s="3">
        <v>45764</v>
      </c>
      <c r="C2559" s="1" t="s">
        <v>546</v>
      </c>
      <c r="D2559" s="1" t="s">
        <v>148</v>
      </c>
      <c r="E2559" s="1">
        <v>8</v>
      </c>
      <c r="F2559" s="1">
        <v>243.15</v>
      </c>
      <c r="G2559" s="1">
        <v>0</v>
      </c>
      <c r="H2559" s="1" t="s">
        <v>36</v>
      </c>
      <c r="I2559" s="1" t="s">
        <v>21</v>
      </c>
      <c r="J2559" s="1" t="s">
        <v>97</v>
      </c>
    </row>
    <row r="2560" spans="1:10" x14ac:dyDescent="0.2">
      <c r="A2560" s="1" t="s">
        <v>3462</v>
      </c>
      <c r="B2560" s="3">
        <v>45335</v>
      </c>
      <c r="C2560" s="1" t="s">
        <v>254</v>
      </c>
      <c r="D2560" s="1" t="s">
        <v>148</v>
      </c>
      <c r="E2560" s="1">
        <v>6</v>
      </c>
      <c r="F2560" s="1">
        <v>243.15</v>
      </c>
      <c r="G2560" s="1">
        <v>0.15</v>
      </c>
      <c r="H2560" s="1" t="s">
        <v>36</v>
      </c>
      <c r="I2560" s="1" t="s">
        <v>21</v>
      </c>
      <c r="J2560" s="1" t="s">
        <v>22</v>
      </c>
    </row>
    <row r="2561" spans="1:10" x14ac:dyDescent="0.2">
      <c r="A2561" s="1" t="s">
        <v>3463</v>
      </c>
      <c r="B2561" s="3">
        <v>45334</v>
      </c>
      <c r="C2561" s="1" t="s">
        <v>194</v>
      </c>
      <c r="D2561" s="1" t="s">
        <v>81</v>
      </c>
      <c r="E2561" s="1">
        <v>2</v>
      </c>
      <c r="F2561" s="1">
        <v>849.05</v>
      </c>
      <c r="G2561" s="1">
        <v>0</v>
      </c>
      <c r="H2561" s="1" t="s">
        <v>36</v>
      </c>
      <c r="I2561" s="1" t="s">
        <v>14</v>
      </c>
      <c r="J2561" s="1" t="s">
        <v>82</v>
      </c>
    </row>
    <row r="2562" spans="1:10" x14ac:dyDescent="0.2">
      <c r="A2562" s="1" t="s">
        <v>3464</v>
      </c>
      <c r="B2562" s="1" t="s">
        <v>2148</v>
      </c>
      <c r="C2562" s="1" t="s">
        <v>110</v>
      </c>
      <c r="D2562" s="1" t="s">
        <v>30</v>
      </c>
      <c r="E2562" s="1">
        <v>4</v>
      </c>
      <c r="F2562" s="1">
        <v>798.12</v>
      </c>
      <c r="G2562" s="1">
        <v>0.1</v>
      </c>
      <c r="H2562" s="1" t="s">
        <v>20</v>
      </c>
      <c r="I2562" s="1" t="s">
        <v>21</v>
      </c>
      <c r="J2562" s="1" t="s">
        <v>97</v>
      </c>
    </row>
    <row r="2563" spans="1:10" x14ac:dyDescent="0.2">
      <c r="A2563" s="1" t="s">
        <v>3465</v>
      </c>
      <c r="B2563" s="1" t="s">
        <v>1614</v>
      </c>
      <c r="C2563" s="1" t="s">
        <v>246</v>
      </c>
      <c r="D2563" s="1" t="s">
        <v>417</v>
      </c>
      <c r="E2563" s="1">
        <v>4</v>
      </c>
      <c r="F2563" s="1">
        <v>1240.1099999999999</v>
      </c>
      <c r="G2563" s="1">
        <v>0.05</v>
      </c>
      <c r="H2563" s="1" t="s">
        <v>27</v>
      </c>
      <c r="I2563" s="1" t="s">
        <v>47</v>
      </c>
      <c r="J2563" s="1" t="s">
        <v>58</v>
      </c>
    </row>
    <row r="2564" spans="1:10" x14ac:dyDescent="0.2">
      <c r="A2564" s="1" t="s">
        <v>3466</v>
      </c>
      <c r="B2564" s="1" t="s">
        <v>1894</v>
      </c>
      <c r="C2564" s="1" t="s">
        <v>644</v>
      </c>
      <c r="D2564" s="1" t="s">
        <v>96</v>
      </c>
      <c r="E2564" s="1">
        <v>12</v>
      </c>
      <c r="F2564" s="1">
        <v>425.58</v>
      </c>
      <c r="G2564" s="1">
        <v>0.1</v>
      </c>
      <c r="H2564" s="1" t="s">
        <v>115</v>
      </c>
      <c r="I2564" s="1" t="s">
        <v>300</v>
      </c>
      <c r="J2564" s="1" t="s">
        <v>93</v>
      </c>
    </row>
    <row r="2565" spans="1:10" x14ac:dyDescent="0.2">
      <c r="A2565" s="1" t="s">
        <v>3467</v>
      </c>
      <c r="B2565" s="3">
        <v>45791</v>
      </c>
      <c r="C2565" s="1" t="s">
        <v>154</v>
      </c>
      <c r="D2565" s="1" t="s">
        <v>216</v>
      </c>
      <c r="E2565" s="1">
        <v>2</v>
      </c>
      <c r="F2565" s="1">
        <v>1169.26</v>
      </c>
      <c r="G2565" s="1">
        <v>0.05</v>
      </c>
      <c r="H2565" s="1" t="s">
        <v>27</v>
      </c>
      <c r="I2565" s="1" t="s">
        <v>42</v>
      </c>
      <c r="J2565" s="1" t="s">
        <v>43</v>
      </c>
    </row>
    <row r="2566" spans="1:10" x14ac:dyDescent="0.2">
      <c r="A2566" s="1" t="s">
        <v>3468</v>
      </c>
      <c r="B2566" s="3">
        <v>45595</v>
      </c>
      <c r="C2566" s="1" t="s">
        <v>846</v>
      </c>
      <c r="D2566" s="1" t="s">
        <v>216</v>
      </c>
      <c r="E2566" s="1">
        <v>11</v>
      </c>
      <c r="F2566" s="1">
        <v>1169.26</v>
      </c>
      <c r="G2566" s="1">
        <v>0</v>
      </c>
      <c r="H2566" s="1" t="s">
        <v>121</v>
      </c>
      <c r="I2566" s="1" t="s">
        <v>14</v>
      </c>
      <c r="J2566" s="1" t="s">
        <v>15</v>
      </c>
    </row>
    <row r="2567" spans="1:10" x14ac:dyDescent="0.2">
      <c r="A2567" s="1" t="s">
        <v>3469</v>
      </c>
      <c r="B2567" s="3">
        <v>45320</v>
      </c>
      <c r="C2567" s="1" t="s">
        <v>323</v>
      </c>
      <c r="D2567" s="1" t="s">
        <v>65</v>
      </c>
      <c r="E2567" s="1">
        <v>8</v>
      </c>
      <c r="F2567" s="1">
        <v>800.37</v>
      </c>
      <c r="G2567" s="1">
        <v>0</v>
      </c>
      <c r="H2567" s="1" t="s">
        <v>13</v>
      </c>
      <c r="I2567" s="1" t="s">
        <v>14</v>
      </c>
      <c r="J2567" s="1" t="s">
        <v>82</v>
      </c>
    </row>
    <row r="2568" spans="1:10" x14ac:dyDescent="0.2">
      <c r="A2568" s="1" t="s">
        <v>3470</v>
      </c>
      <c r="B2568" s="3">
        <v>45828</v>
      </c>
      <c r="C2568" s="1" t="s">
        <v>3471</v>
      </c>
      <c r="D2568" s="1" t="s">
        <v>26</v>
      </c>
      <c r="E2568" s="1">
        <v>1</v>
      </c>
      <c r="F2568" s="1">
        <v>725.92</v>
      </c>
      <c r="G2568" s="1">
        <v>0</v>
      </c>
      <c r="H2568" s="1" t="s">
        <v>121</v>
      </c>
      <c r="I2568" s="1" t="s">
        <v>21</v>
      </c>
      <c r="J2568" s="1" t="s">
        <v>170</v>
      </c>
    </row>
    <row r="2569" spans="1:10" x14ac:dyDescent="0.2">
      <c r="A2569" s="1" t="s">
        <v>3472</v>
      </c>
      <c r="B2569" s="3">
        <v>45412</v>
      </c>
      <c r="C2569" s="1" t="s">
        <v>428</v>
      </c>
      <c r="D2569" s="1" t="s">
        <v>41</v>
      </c>
      <c r="E2569" s="1">
        <v>1</v>
      </c>
      <c r="F2569" s="1">
        <v>944.31</v>
      </c>
      <c r="G2569" s="1">
        <v>0.15</v>
      </c>
      <c r="H2569" s="1" t="s">
        <v>121</v>
      </c>
      <c r="I2569" s="1" t="s">
        <v>14</v>
      </c>
      <c r="J2569" s="1" t="s">
        <v>82</v>
      </c>
    </row>
    <row r="2570" spans="1:10" x14ac:dyDescent="0.2">
      <c r="A2570" s="1" t="s">
        <v>790</v>
      </c>
      <c r="B2570" s="3">
        <v>45345</v>
      </c>
      <c r="C2570" s="1" t="s">
        <v>110</v>
      </c>
      <c r="D2570" s="1" t="s">
        <v>181</v>
      </c>
      <c r="E2570" s="1">
        <v>3</v>
      </c>
      <c r="F2570" s="1">
        <v>117.32</v>
      </c>
      <c r="G2570" s="1">
        <v>0.05</v>
      </c>
      <c r="H2570" s="1" t="s">
        <v>121</v>
      </c>
      <c r="I2570" s="1" t="s">
        <v>21</v>
      </c>
      <c r="J2570" s="1" t="s">
        <v>170</v>
      </c>
    </row>
    <row r="2571" spans="1:10" x14ac:dyDescent="0.2">
      <c r="A2571" s="1" t="s">
        <v>3473</v>
      </c>
      <c r="B2571" s="1" t="s">
        <v>415</v>
      </c>
      <c r="C2571" s="1" t="s">
        <v>194</v>
      </c>
      <c r="D2571" s="1" t="s">
        <v>216</v>
      </c>
      <c r="E2571" s="1">
        <v>1</v>
      </c>
      <c r="F2571" s="1">
        <v>1169.26</v>
      </c>
      <c r="G2571" s="1">
        <v>0</v>
      </c>
      <c r="H2571" s="1" t="s">
        <v>13</v>
      </c>
      <c r="I2571" s="1" t="s">
        <v>14</v>
      </c>
      <c r="J2571" s="1" t="s">
        <v>15</v>
      </c>
    </row>
    <row r="2572" spans="1:10" x14ac:dyDescent="0.2">
      <c r="A2572" s="1" t="s">
        <v>3474</v>
      </c>
      <c r="B2572" s="1" t="s">
        <v>346</v>
      </c>
      <c r="C2572" s="1" t="s">
        <v>57</v>
      </c>
      <c r="D2572" s="1" t="s">
        <v>55</v>
      </c>
      <c r="E2572" s="1">
        <v>2</v>
      </c>
      <c r="F2572" s="1">
        <v>522.34</v>
      </c>
      <c r="G2572" s="1">
        <v>0</v>
      </c>
      <c r="H2572" s="1" t="s">
        <v>121</v>
      </c>
      <c r="I2572" s="1" t="s">
        <v>47</v>
      </c>
      <c r="J2572" s="1" t="s">
        <v>48</v>
      </c>
    </row>
    <row r="2573" spans="1:10" x14ac:dyDescent="0.2">
      <c r="A2573" s="1" t="s">
        <v>3475</v>
      </c>
      <c r="B2573" s="3">
        <v>45463</v>
      </c>
      <c r="C2573" s="1" t="s">
        <v>713</v>
      </c>
      <c r="D2573" s="1" t="s">
        <v>151</v>
      </c>
      <c r="E2573" s="1">
        <v>12</v>
      </c>
      <c r="F2573" s="1">
        <v>838.72</v>
      </c>
      <c r="G2573" s="1">
        <v>0</v>
      </c>
      <c r="H2573" s="1" t="s">
        <v>62</v>
      </c>
      <c r="I2573" s="1" t="s">
        <v>31</v>
      </c>
      <c r="J2573" s="1" t="s">
        <v>52</v>
      </c>
    </row>
    <row r="2574" spans="1:10" x14ac:dyDescent="0.2">
      <c r="A2574" s="1" t="s">
        <v>3476</v>
      </c>
      <c r="B2574" s="3">
        <v>45349</v>
      </c>
      <c r="C2574" s="1" t="s">
        <v>261</v>
      </c>
      <c r="D2574" s="1" t="s">
        <v>199</v>
      </c>
      <c r="E2574" s="1">
        <v>9</v>
      </c>
      <c r="F2574" s="1">
        <v>528.79999999999995</v>
      </c>
      <c r="G2574" s="1">
        <v>0.15</v>
      </c>
      <c r="H2574" s="1" t="s">
        <v>27</v>
      </c>
      <c r="I2574" s="1" t="s">
        <v>208</v>
      </c>
      <c r="J2574" s="1" t="s">
        <v>32</v>
      </c>
    </row>
    <row r="2575" spans="1:10" x14ac:dyDescent="0.2">
      <c r="A2575" s="1" t="s">
        <v>3477</v>
      </c>
      <c r="B2575" s="3">
        <v>45562</v>
      </c>
      <c r="C2575" s="1" t="s">
        <v>394</v>
      </c>
      <c r="D2575" s="1" t="s">
        <v>136</v>
      </c>
      <c r="E2575" s="1">
        <v>10</v>
      </c>
      <c r="F2575" s="1">
        <v>1700.53</v>
      </c>
      <c r="G2575" s="1">
        <v>0.05</v>
      </c>
      <c r="H2575" s="1" t="s">
        <v>121</v>
      </c>
      <c r="I2575" s="1" t="s">
        <v>21</v>
      </c>
      <c r="J2575" s="1" t="s">
        <v>22</v>
      </c>
    </row>
    <row r="2576" spans="1:10" x14ac:dyDescent="0.2">
      <c r="A2576" s="1" t="s">
        <v>3478</v>
      </c>
      <c r="B2576" s="1" t="s">
        <v>3479</v>
      </c>
      <c r="C2576" s="1" t="s">
        <v>557</v>
      </c>
      <c r="D2576" s="1" t="s">
        <v>178</v>
      </c>
      <c r="E2576" s="1">
        <v>12</v>
      </c>
      <c r="F2576" s="1">
        <v>253.46</v>
      </c>
      <c r="G2576" s="1">
        <v>0.1</v>
      </c>
      <c r="H2576" s="1" t="s">
        <v>115</v>
      </c>
      <c r="I2576" s="1" t="s">
        <v>14</v>
      </c>
      <c r="J2576" s="1" t="s">
        <v>82</v>
      </c>
    </row>
    <row r="2577" spans="1:10" x14ac:dyDescent="0.2">
      <c r="A2577" s="1" t="s">
        <v>3480</v>
      </c>
      <c r="B2577" s="1" t="s">
        <v>3481</v>
      </c>
      <c r="C2577" s="1" t="s">
        <v>68</v>
      </c>
      <c r="D2577" s="1" t="s">
        <v>78</v>
      </c>
      <c r="E2577" s="1">
        <v>8</v>
      </c>
      <c r="F2577" s="1">
        <v>782.41</v>
      </c>
      <c r="G2577" s="1">
        <v>0</v>
      </c>
      <c r="H2577" s="1" t="s">
        <v>62</v>
      </c>
      <c r="I2577" s="1" t="s">
        <v>47</v>
      </c>
      <c r="J2577" s="1" t="s">
        <v>48</v>
      </c>
    </row>
    <row r="2578" spans="1:10" x14ac:dyDescent="0.2">
      <c r="A2578" s="1" t="s">
        <v>3482</v>
      </c>
      <c r="B2578" s="3">
        <v>45516</v>
      </c>
      <c r="C2578" s="1" t="s">
        <v>303</v>
      </c>
      <c r="D2578" s="1" t="s">
        <v>100</v>
      </c>
      <c r="E2578" s="1">
        <v>12</v>
      </c>
      <c r="F2578" s="1">
        <v>1280.18</v>
      </c>
      <c r="G2578" s="1">
        <v>0.1</v>
      </c>
      <c r="H2578" s="1" t="s">
        <v>121</v>
      </c>
      <c r="I2578" s="1" t="s">
        <v>14</v>
      </c>
      <c r="J2578" s="1" t="s">
        <v>82</v>
      </c>
    </row>
    <row r="2579" spans="1:10" x14ac:dyDescent="0.2">
      <c r="A2579" s="1" t="s">
        <v>3483</v>
      </c>
      <c r="B2579" s="1" t="s">
        <v>3484</v>
      </c>
      <c r="C2579" s="1" t="s">
        <v>328</v>
      </c>
      <c r="D2579" s="1" t="s">
        <v>329</v>
      </c>
      <c r="E2579" s="1">
        <v>4</v>
      </c>
      <c r="F2579" s="1">
        <v>1334.92</v>
      </c>
      <c r="G2579" s="1">
        <v>0</v>
      </c>
      <c r="H2579" s="1" t="s">
        <v>115</v>
      </c>
      <c r="I2579" s="1" t="s">
        <v>208</v>
      </c>
      <c r="J2579" s="1" t="s">
        <v>32</v>
      </c>
    </row>
    <row r="2580" spans="1:10" x14ac:dyDescent="0.2">
      <c r="A2580" s="1" t="s">
        <v>3485</v>
      </c>
      <c r="B2580" s="3">
        <v>45502</v>
      </c>
      <c r="C2580" s="1" t="s">
        <v>296</v>
      </c>
      <c r="D2580" s="1" t="s">
        <v>151</v>
      </c>
      <c r="E2580" s="1">
        <v>6</v>
      </c>
      <c r="F2580" s="1">
        <v>838.72</v>
      </c>
      <c r="G2580" s="1">
        <v>0.05</v>
      </c>
      <c r="H2580" s="1" t="s">
        <v>115</v>
      </c>
      <c r="I2580" s="1" t="s">
        <v>47</v>
      </c>
      <c r="J2580" s="1" t="s">
        <v>48</v>
      </c>
    </row>
    <row r="2581" spans="1:10" x14ac:dyDescent="0.2">
      <c r="A2581" s="1" t="s">
        <v>3486</v>
      </c>
      <c r="B2581" s="3">
        <v>45702</v>
      </c>
      <c r="C2581" s="1" t="s">
        <v>306</v>
      </c>
      <c r="D2581" s="1" t="s">
        <v>41</v>
      </c>
      <c r="E2581" s="1">
        <v>9</v>
      </c>
      <c r="F2581" s="1">
        <v>944.31</v>
      </c>
      <c r="G2581" s="1">
        <v>0.05</v>
      </c>
      <c r="H2581" s="1" t="s">
        <v>62</v>
      </c>
      <c r="I2581" s="1" t="s">
        <v>14</v>
      </c>
      <c r="J2581" s="1" t="s">
        <v>82</v>
      </c>
    </row>
    <row r="2582" spans="1:10" x14ac:dyDescent="0.2">
      <c r="A2582" s="1" t="s">
        <v>3487</v>
      </c>
      <c r="B2582" s="1" t="s">
        <v>2865</v>
      </c>
      <c r="C2582" s="1" t="s">
        <v>194</v>
      </c>
      <c r="D2582" s="1" t="s">
        <v>148</v>
      </c>
      <c r="E2582" s="1">
        <v>11</v>
      </c>
      <c r="F2582" s="1">
        <v>243.15</v>
      </c>
      <c r="G2582" s="1">
        <v>0.1</v>
      </c>
      <c r="H2582" s="1" t="s">
        <v>62</v>
      </c>
      <c r="I2582" s="1" t="s">
        <v>14</v>
      </c>
      <c r="J2582" s="1" t="s">
        <v>15</v>
      </c>
    </row>
    <row r="2583" spans="1:10" x14ac:dyDescent="0.2">
      <c r="A2583" s="1" t="s">
        <v>3488</v>
      </c>
      <c r="B2583" s="3">
        <v>45464</v>
      </c>
      <c r="C2583" s="1" t="s">
        <v>519</v>
      </c>
      <c r="D2583" s="1" t="s">
        <v>81</v>
      </c>
      <c r="E2583" s="1">
        <v>5</v>
      </c>
      <c r="F2583" s="1">
        <v>849.05</v>
      </c>
      <c r="G2583" s="1">
        <v>0.05</v>
      </c>
      <c r="H2583" s="1" t="s">
        <v>62</v>
      </c>
      <c r="I2583" s="1" t="s">
        <v>14</v>
      </c>
      <c r="J2583" s="1" t="s">
        <v>82</v>
      </c>
    </row>
    <row r="2584" spans="1:10" x14ac:dyDescent="0.2">
      <c r="A2584" s="1" t="s">
        <v>3489</v>
      </c>
      <c r="B2584" s="3">
        <v>45744</v>
      </c>
      <c r="C2584" s="1" t="s">
        <v>463</v>
      </c>
      <c r="D2584" s="1" t="s">
        <v>51</v>
      </c>
      <c r="E2584" s="1">
        <v>6</v>
      </c>
      <c r="F2584" s="1">
        <v>1019.72</v>
      </c>
      <c r="G2584" s="1">
        <v>0.15</v>
      </c>
      <c r="H2584" s="1" t="s">
        <v>20</v>
      </c>
      <c r="I2584" s="1" t="s">
        <v>21</v>
      </c>
      <c r="J2584" s="1" t="s">
        <v>170</v>
      </c>
    </row>
    <row r="2585" spans="1:10" x14ac:dyDescent="0.2">
      <c r="A2585" s="1" t="s">
        <v>3490</v>
      </c>
      <c r="B2585" s="3">
        <v>45598</v>
      </c>
      <c r="C2585" s="1" t="s">
        <v>328</v>
      </c>
      <c r="D2585" s="1" t="s">
        <v>417</v>
      </c>
      <c r="E2585" s="1">
        <v>12</v>
      </c>
      <c r="F2585" s="1">
        <v>1240.1099999999999</v>
      </c>
      <c r="G2585" s="1">
        <v>0</v>
      </c>
      <c r="H2585" s="1" t="s">
        <v>36</v>
      </c>
      <c r="I2585" s="1" t="s">
        <v>31</v>
      </c>
      <c r="J2585" s="1" t="s">
        <v>32</v>
      </c>
    </row>
    <row r="2586" spans="1:10" x14ac:dyDescent="0.2">
      <c r="A2586" s="1" t="s">
        <v>3491</v>
      </c>
      <c r="B2586" s="3">
        <v>45798</v>
      </c>
      <c r="C2586" s="1" t="s">
        <v>50</v>
      </c>
      <c r="D2586" s="1" t="s">
        <v>73</v>
      </c>
      <c r="E2586" s="1">
        <v>11</v>
      </c>
      <c r="F2586" s="1">
        <v>954.16</v>
      </c>
      <c r="G2586" s="1">
        <v>0.2</v>
      </c>
      <c r="H2586" s="1" t="s">
        <v>13</v>
      </c>
      <c r="I2586" s="1" t="s">
        <v>31</v>
      </c>
      <c r="J2586" s="1" t="s">
        <v>32</v>
      </c>
    </row>
    <row r="2587" spans="1:10" x14ac:dyDescent="0.2">
      <c r="A2587" s="1" t="s">
        <v>3492</v>
      </c>
      <c r="B2587" s="1" t="s">
        <v>983</v>
      </c>
      <c r="C2587" s="1" t="s">
        <v>45</v>
      </c>
      <c r="D2587" s="1" t="s">
        <v>158</v>
      </c>
      <c r="E2587" s="1">
        <v>4</v>
      </c>
      <c r="F2587" s="1">
        <v>1490.92</v>
      </c>
      <c r="G2587" s="1">
        <v>0.15</v>
      </c>
      <c r="H2587" s="1" t="s">
        <v>62</v>
      </c>
      <c r="I2587" s="1" t="s">
        <v>47</v>
      </c>
      <c r="J2587" s="1" t="s">
        <v>58</v>
      </c>
    </row>
    <row r="2588" spans="1:10" x14ac:dyDescent="0.2">
      <c r="A2588" s="1" t="s">
        <v>3493</v>
      </c>
      <c r="B2588" s="1" t="s">
        <v>3494</v>
      </c>
      <c r="C2588" s="1" t="s">
        <v>240</v>
      </c>
      <c r="D2588" s="1" t="s">
        <v>26</v>
      </c>
      <c r="E2588" s="1">
        <v>1</v>
      </c>
      <c r="F2588" s="1">
        <v>725.92</v>
      </c>
      <c r="G2588" s="1">
        <v>0</v>
      </c>
      <c r="H2588" s="1" t="s">
        <v>121</v>
      </c>
      <c r="I2588" s="1" t="s">
        <v>21</v>
      </c>
      <c r="J2588" s="1" t="s">
        <v>170</v>
      </c>
    </row>
    <row r="2589" spans="1:10" x14ac:dyDescent="0.2">
      <c r="A2589" s="1" t="s">
        <v>3495</v>
      </c>
      <c r="B2589" s="3">
        <v>45344</v>
      </c>
      <c r="C2589" s="1" t="s">
        <v>336</v>
      </c>
      <c r="D2589" s="1" t="s">
        <v>100</v>
      </c>
      <c r="E2589" s="1">
        <v>12</v>
      </c>
      <c r="F2589" s="1">
        <v>1280.18</v>
      </c>
      <c r="G2589" s="1">
        <v>0.1</v>
      </c>
      <c r="H2589" s="1" t="s">
        <v>115</v>
      </c>
      <c r="I2589" s="1" t="s">
        <v>483</v>
      </c>
      <c r="J2589" s="1" t="s">
        <v>170</v>
      </c>
    </row>
    <row r="2590" spans="1:10" x14ac:dyDescent="0.2">
      <c r="A2590" s="1" t="s">
        <v>3496</v>
      </c>
      <c r="B2590" s="1" t="s">
        <v>1984</v>
      </c>
      <c r="C2590" s="1" t="s">
        <v>567</v>
      </c>
      <c r="D2590" s="1" t="s">
        <v>92</v>
      </c>
      <c r="E2590" s="1">
        <v>9</v>
      </c>
      <c r="F2590" s="1">
        <v>769.69</v>
      </c>
      <c r="G2590" s="1">
        <v>0.15</v>
      </c>
      <c r="H2590" s="1" t="s">
        <v>121</v>
      </c>
      <c r="I2590" s="1" t="s">
        <v>300</v>
      </c>
      <c r="J2590" s="1" t="s">
        <v>82</v>
      </c>
    </row>
    <row r="2591" spans="1:10" x14ac:dyDescent="0.2">
      <c r="A2591" s="1" t="s">
        <v>3497</v>
      </c>
      <c r="B2591" s="1" t="s">
        <v>2463</v>
      </c>
      <c r="C2591" s="1" t="s">
        <v>204</v>
      </c>
      <c r="D2591" s="1" t="s">
        <v>155</v>
      </c>
      <c r="E2591" s="1">
        <v>12</v>
      </c>
      <c r="F2591" s="1">
        <v>1165.56</v>
      </c>
      <c r="G2591" s="1">
        <v>0</v>
      </c>
      <c r="H2591" s="1" t="s">
        <v>115</v>
      </c>
      <c r="I2591" s="1" t="s">
        <v>14</v>
      </c>
      <c r="J2591" s="1" t="s">
        <v>93</v>
      </c>
    </row>
    <row r="2592" spans="1:10" x14ac:dyDescent="0.2">
      <c r="A2592" s="1" t="s">
        <v>3498</v>
      </c>
      <c r="B2592" s="3">
        <v>45635</v>
      </c>
      <c r="C2592" s="1" t="s">
        <v>259</v>
      </c>
      <c r="D2592" s="1" t="s">
        <v>195</v>
      </c>
      <c r="E2592" s="1">
        <v>3</v>
      </c>
      <c r="F2592" s="1">
        <v>661.25</v>
      </c>
      <c r="G2592" s="1">
        <v>0</v>
      </c>
      <c r="H2592" s="1" t="s">
        <v>121</v>
      </c>
      <c r="I2592" s="1" t="s">
        <v>47</v>
      </c>
      <c r="J2592" s="1" t="s">
        <v>48</v>
      </c>
    </row>
    <row r="2593" spans="1:10" x14ac:dyDescent="0.2">
      <c r="A2593" s="1" t="s">
        <v>3499</v>
      </c>
      <c r="B2593" s="3">
        <v>45527</v>
      </c>
      <c r="C2593" s="1" t="s">
        <v>458</v>
      </c>
      <c r="D2593" s="1" t="s">
        <v>88</v>
      </c>
      <c r="E2593" s="1">
        <v>4</v>
      </c>
      <c r="F2593" s="1">
        <v>1018.12</v>
      </c>
      <c r="G2593" s="1">
        <v>0</v>
      </c>
      <c r="H2593" s="1" t="s">
        <v>20</v>
      </c>
      <c r="I2593" s="1" t="s">
        <v>31</v>
      </c>
      <c r="J2593" s="1" t="s">
        <v>52</v>
      </c>
    </row>
    <row r="2594" spans="1:10" x14ac:dyDescent="0.2">
      <c r="A2594" s="1" t="s">
        <v>3500</v>
      </c>
      <c r="B2594" s="1" t="s">
        <v>705</v>
      </c>
      <c r="C2594" s="1" t="s">
        <v>570</v>
      </c>
      <c r="D2594" s="1" t="s">
        <v>61</v>
      </c>
      <c r="E2594" s="1">
        <v>11</v>
      </c>
      <c r="F2594" s="1">
        <v>455.77</v>
      </c>
      <c r="G2594" s="1">
        <v>0</v>
      </c>
      <c r="H2594" s="1" t="s">
        <v>20</v>
      </c>
      <c r="I2594" s="1" t="s">
        <v>21</v>
      </c>
      <c r="J2594" s="1" t="s">
        <v>97</v>
      </c>
    </row>
    <row r="2595" spans="1:10" x14ac:dyDescent="0.2">
      <c r="A2595" s="1" t="s">
        <v>3501</v>
      </c>
      <c r="B2595" s="3">
        <v>45562</v>
      </c>
      <c r="C2595" s="1" t="s">
        <v>230</v>
      </c>
      <c r="D2595" s="1" t="s">
        <v>30</v>
      </c>
      <c r="E2595" s="1">
        <v>12</v>
      </c>
      <c r="F2595" s="1">
        <v>798.12</v>
      </c>
      <c r="G2595" s="1">
        <v>0.15</v>
      </c>
      <c r="H2595" s="1" t="s">
        <v>115</v>
      </c>
      <c r="I2595" s="1" t="s">
        <v>47</v>
      </c>
      <c r="J2595" s="1" t="s">
        <v>48</v>
      </c>
    </row>
    <row r="2596" spans="1:10" x14ac:dyDescent="0.2">
      <c r="A2596" s="1" t="s">
        <v>3502</v>
      </c>
      <c r="B2596" s="3">
        <v>45700</v>
      </c>
      <c r="C2596" s="1" t="s">
        <v>351</v>
      </c>
      <c r="D2596" s="1" t="s">
        <v>73</v>
      </c>
      <c r="E2596" s="1">
        <v>10</v>
      </c>
      <c r="F2596" s="1">
        <v>954.16</v>
      </c>
      <c r="G2596" s="1">
        <v>0</v>
      </c>
      <c r="H2596" s="1" t="s">
        <v>62</v>
      </c>
      <c r="I2596" s="1" t="s">
        <v>14</v>
      </c>
      <c r="J2596" s="1" t="s">
        <v>93</v>
      </c>
    </row>
    <row r="2597" spans="1:10" x14ac:dyDescent="0.2">
      <c r="A2597" s="1" t="s">
        <v>3503</v>
      </c>
      <c r="B2597" s="1" t="s">
        <v>3504</v>
      </c>
      <c r="C2597" s="1" t="s">
        <v>141</v>
      </c>
      <c r="D2597" s="1" t="s">
        <v>144</v>
      </c>
      <c r="E2597" s="1">
        <v>11</v>
      </c>
      <c r="F2597" s="1">
        <v>1029.82</v>
      </c>
      <c r="G2597" s="1">
        <v>0.1</v>
      </c>
      <c r="H2597" s="1" t="s">
        <v>13</v>
      </c>
      <c r="I2597" s="1" t="s">
        <v>14</v>
      </c>
      <c r="J2597" s="1" t="s">
        <v>15</v>
      </c>
    </row>
    <row r="2598" spans="1:10" x14ac:dyDescent="0.2">
      <c r="A2598" s="1" t="s">
        <v>3505</v>
      </c>
      <c r="B2598" s="1" t="s">
        <v>1360</v>
      </c>
      <c r="C2598" s="1" t="s">
        <v>135</v>
      </c>
      <c r="D2598" s="1" t="s">
        <v>69</v>
      </c>
      <c r="E2598" s="1">
        <v>4</v>
      </c>
      <c r="F2598" s="1">
        <v>1013.15</v>
      </c>
      <c r="G2598" s="1">
        <v>0.1</v>
      </c>
      <c r="H2598" s="1" t="s">
        <v>27</v>
      </c>
      <c r="I2598" s="1" t="s">
        <v>47</v>
      </c>
      <c r="J2598" s="1" t="s">
        <v>58</v>
      </c>
    </row>
    <row r="2599" spans="1:10" x14ac:dyDescent="0.2">
      <c r="A2599" s="1" t="s">
        <v>3506</v>
      </c>
      <c r="B2599" s="3">
        <v>45642</v>
      </c>
      <c r="C2599" s="1" t="s">
        <v>285</v>
      </c>
      <c r="D2599" s="1" t="s">
        <v>92</v>
      </c>
      <c r="E2599" s="1">
        <v>9</v>
      </c>
      <c r="F2599" s="1">
        <v>769.69</v>
      </c>
      <c r="G2599" s="1">
        <v>0.15</v>
      </c>
      <c r="H2599" s="1" t="s">
        <v>20</v>
      </c>
      <c r="I2599" s="1" t="s">
        <v>31</v>
      </c>
      <c r="J2599" s="1" t="s">
        <v>43</v>
      </c>
    </row>
    <row r="2600" spans="1:10" x14ac:dyDescent="0.2">
      <c r="A2600" s="1" t="s">
        <v>3507</v>
      </c>
      <c r="B2600" s="3">
        <v>45752</v>
      </c>
      <c r="C2600" s="1" t="s">
        <v>263</v>
      </c>
      <c r="D2600" s="1" t="s">
        <v>166</v>
      </c>
      <c r="E2600" s="1">
        <v>4</v>
      </c>
      <c r="F2600" s="1">
        <v>532.41999999999996</v>
      </c>
      <c r="G2600" s="1">
        <v>0</v>
      </c>
      <c r="H2600" s="1" t="s">
        <v>121</v>
      </c>
      <c r="I2600" s="1" t="s">
        <v>14</v>
      </c>
      <c r="J2600" s="1" t="s">
        <v>82</v>
      </c>
    </row>
    <row r="2601" spans="1:10" x14ac:dyDescent="0.2">
      <c r="A2601" s="1" t="s">
        <v>3508</v>
      </c>
      <c r="B2601" s="1" t="s">
        <v>3509</v>
      </c>
      <c r="C2601" s="1" t="s">
        <v>342</v>
      </c>
      <c r="D2601" s="1" t="s">
        <v>65</v>
      </c>
      <c r="E2601" s="1">
        <v>1</v>
      </c>
      <c r="F2601" s="1">
        <v>800.37</v>
      </c>
      <c r="G2601" s="1">
        <v>0.1</v>
      </c>
      <c r="H2601" s="1" t="s">
        <v>62</v>
      </c>
      <c r="I2601" s="1" t="s">
        <v>21</v>
      </c>
      <c r="J2601" s="1" t="s">
        <v>22</v>
      </c>
    </row>
    <row r="2602" spans="1:10" x14ac:dyDescent="0.2">
      <c r="A2602" s="1" t="s">
        <v>3510</v>
      </c>
      <c r="B2602" s="1" t="s">
        <v>1586</v>
      </c>
      <c r="C2602" s="1" t="s">
        <v>263</v>
      </c>
      <c r="D2602" s="1" t="s">
        <v>114</v>
      </c>
      <c r="E2602" s="1">
        <v>1</v>
      </c>
      <c r="F2602" s="1">
        <v>906.25</v>
      </c>
      <c r="G2602" s="1">
        <v>0.1</v>
      </c>
      <c r="H2602" s="1" t="s">
        <v>20</v>
      </c>
      <c r="I2602" s="1" t="s">
        <v>14</v>
      </c>
      <c r="J2602" s="1" t="s">
        <v>93</v>
      </c>
    </row>
    <row r="2603" spans="1:10" x14ac:dyDescent="0.2">
      <c r="A2603" s="1" t="s">
        <v>3511</v>
      </c>
      <c r="B2603" s="3">
        <v>45715</v>
      </c>
      <c r="C2603" s="1" t="s">
        <v>18</v>
      </c>
      <c r="D2603" s="1" t="s">
        <v>118</v>
      </c>
      <c r="E2603" s="1">
        <v>9</v>
      </c>
      <c r="F2603" s="1">
        <v>347.15</v>
      </c>
      <c r="G2603" s="1">
        <v>0</v>
      </c>
      <c r="H2603" s="1" t="s">
        <v>27</v>
      </c>
      <c r="I2603" s="1" t="s">
        <v>21</v>
      </c>
      <c r="J2603" s="1" t="s">
        <v>97</v>
      </c>
    </row>
    <row r="2604" spans="1:10" x14ac:dyDescent="0.2">
      <c r="A2604" s="1" t="s">
        <v>3512</v>
      </c>
      <c r="B2604" s="3">
        <v>45504</v>
      </c>
      <c r="C2604" s="1" t="s">
        <v>187</v>
      </c>
      <c r="D2604" s="1" t="s">
        <v>174</v>
      </c>
      <c r="E2604" s="1">
        <v>7</v>
      </c>
      <c r="F2604" s="1">
        <v>143.57</v>
      </c>
      <c r="G2604" s="1">
        <v>0</v>
      </c>
      <c r="H2604" s="1" t="s">
        <v>36</v>
      </c>
      <c r="I2604" s="1" t="s">
        <v>14</v>
      </c>
      <c r="J2604" s="1" t="s">
        <v>93</v>
      </c>
    </row>
    <row r="2605" spans="1:10" x14ac:dyDescent="0.2">
      <c r="A2605" s="1" t="s">
        <v>3513</v>
      </c>
      <c r="B2605" s="1" t="s">
        <v>1033</v>
      </c>
      <c r="C2605" s="1" t="s">
        <v>326</v>
      </c>
      <c r="D2605" s="1" t="s">
        <v>166</v>
      </c>
      <c r="E2605" s="1">
        <v>9</v>
      </c>
      <c r="F2605" s="1">
        <v>532.41999999999996</v>
      </c>
      <c r="G2605" s="1">
        <v>0</v>
      </c>
      <c r="H2605" s="1" t="s">
        <v>13</v>
      </c>
      <c r="I2605" s="1" t="s">
        <v>21</v>
      </c>
      <c r="J2605" s="1" t="s">
        <v>97</v>
      </c>
    </row>
    <row r="2606" spans="1:10" x14ac:dyDescent="0.2">
      <c r="A2606" s="1" t="s">
        <v>3514</v>
      </c>
      <c r="B2606" s="1" t="s">
        <v>3515</v>
      </c>
      <c r="C2606" s="1" t="s">
        <v>510</v>
      </c>
      <c r="D2606" s="1" t="s">
        <v>144</v>
      </c>
      <c r="E2606" s="1">
        <v>8</v>
      </c>
      <c r="F2606" s="1">
        <v>1029.82</v>
      </c>
      <c r="G2606" s="1">
        <v>0.1</v>
      </c>
      <c r="H2606" s="1" t="s">
        <v>27</v>
      </c>
      <c r="I2606" s="1" t="s">
        <v>47</v>
      </c>
      <c r="J2606" s="1" t="s">
        <v>58</v>
      </c>
    </row>
    <row r="2607" spans="1:10" x14ac:dyDescent="0.2">
      <c r="A2607" s="1" t="s">
        <v>3516</v>
      </c>
      <c r="B2607" s="1" t="s">
        <v>3517</v>
      </c>
      <c r="C2607" s="1" t="s">
        <v>279</v>
      </c>
      <c r="D2607" s="1" t="s">
        <v>12</v>
      </c>
      <c r="E2607" s="1">
        <v>5</v>
      </c>
      <c r="F2607" s="1">
        <v>210.2</v>
      </c>
      <c r="G2607" s="1">
        <v>0.05</v>
      </c>
      <c r="H2607" s="1" t="s">
        <v>27</v>
      </c>
      <c r="I2607" s="1" t="s">
        <v>47</v>
      </c>
      <c r="J2607" s="1" t="s">
        <v>58</v>
      </c>
    </row>
    <row r="2608" spans="1:10" x14ac:dyDescent="0.2">
      <c r="A2608" s="1" t="s">
        <v>3518</v>
      </c>
      <c r="B2608" s="1" t="s">
        <v>1951</v>
      </c>
      <c r="C2608" s="1" t="s">
        <v>72</v>
      </c>
      <c r="D2608" s="1" t="s">
        <v>136</v>
      </c>
      <c r="E2608" s="1">
        <v>8</v>
      </c>
      <c r="F2608" s="1">
        <v>1700.53</v>
      </c>
      <c r="G2608" s="1">
        <v>0.15</v>
      </c>
      <c r="H2608" s="1" t="s">
        <v>13</v>
      </c>
      <c r="I2608" s="1" t="s">
        <v>47</v>
      </c>
      <c r="J2608" s="1" t="s">
        <v>48</v>
      </c>
    </row>
    <row r="2609" spans="1:10" x14ac:dyDescent="0.2">
      <c r="A2609" s="1" t="s">
        <v>3519</v>
      </c>
      <c r="B2609" s="1" t="s">
        <v>3520</v>
      </c>
      <c r="C2609" s="1" t="s">
        <v>99</v>
      </c>
      <c r="D2609" s="1" t="s">
        <v>199</v>
      </c>
      <c r="E2609" s="1">
        <v>2</v>
      </c>
      <c r="F2609" s="1">
        <v>528.79999999999995</v>
      </c>
      <c r="G2609" s="1">
        <v>0.2</v>
      </c>
      <c r="H2609" s="1" t="s">
        <v>27</v>
      </c>
      <c r="I2609" s="1" t="s">
        <v>47</v>
      </c>
      <c r="J2609" s="1" t="s">
        <v>75</v>
      </c>
    </row>
    <row r="2610" spans="1:10" x14ac:dyDescent="0.2">
      <c r="A2610" s="1" t="s">
        <v>3521</v>
      </c>
      <c r="B2610" s="1" t="s">
        <v>1335</v>
      </c>
      <c r="C2610" s="1" t="s">
        <v>306</v>
      </c>
      <c r="D2610" s="1" t="s">
        <v>46</v>
      </c>
      <c r="E2610" s="1">
        <v>9</v>
      </c>
      <c r="F2610" s="1">
        <v>1262.55</v>
      </c>
      <c r="G2610" s="1">
        <v>0</v>
      </c>
      <c r="H2610" s="1" t="s">
        <v>20</v>
      </c>
      <c r="I2610" s="1" t="s">
        <v>14</v>
      </c>
      <c r="J2610" s="1" t="s">
        <v>15</v>
      </c>
    </row>
    <row r="2611" spans="1:10" x14ac:dyDescent="0.2">
      <c r="A2611" s="1" t="s">
        <v>3522</v>
      </c>
      <c r="B2611" s="3">
        <v>45629</v>
      </c>
      <c r="C2611" s="1" t="s">
        <v>154</v>
      </c>
      <c r="D2611" s="1" t="s">
        <v>231</v>
      </c>
      <c r="E2611" s="1">
        <v>8</v>
      </c>
      <c r="F2611" s="1">
        <v>49.68</v>
      </c>
      <c r="G2611" s="1">
        <v>0.1</v>
      </c>
      <c r="H2611" s="1" t="s">
        <v>13</v>
      </c>
      <c r="I2611" s="1" t="s">
        <v>31</v>
      </c>
      <c r="J2611" s="1" t="s">
        <v>43</v>
      </c>
    </row>
    <row r="2612" spans="1:10" x14ac:dyDescent="0.2">
      <c r="A2612" s="1" t="s">
        <v>3523</v>
      </c>
      <c r="B2612" s="1" t="s">
        <v>3524</v>
      </c>
      <c r="C2612" s="1" t="s">
        <v>107</v>
      </c>
      <c r="D2612" s="1" t="s">
        <v>46</v>
      </c>
      <c r="E2612" s="1">
        <v>3</v>
      </c>
      <c r="F2612" s="1">
        <v>1262.55</v>
      </c>
      <c r="G2612" s="1">
        <v>0</v>
      </c>
      <c r="H2612" s="1" t="s">
        <v>36</v>
      </c>
      <c r="I2612" s="1" t="s">
        <v>14</v>
      </c>
      <c r="J2612" s="1" t="s">
        <v>93</v>
      </c>
    </row>
    <row r="2613" spans="1:10" x14ac:dyDescent="0.2">
      <c r="A2613" s="1" t="s">
        <v>3525</v>
      </c>
      <c r="B2613" s="1" t="s">
        <v>3526</v>
      </c>
      <c r="C2613" s="1" t="s">
        <v>303</v>
      </c>
      <c r="D2613" s="1" t="s">
        <v>148</v>
      </c>
      <c r="E2613" s="1">
        <v>5</v>
      </c>
      <c r="F2613" s="1">
        <v>243.15</v>
      </c>
      <c r="G2613" s="1">
        <v>0.2</v>
      </c>
      <c r="H2613" s="1" t="s">
        <v>13</v>
      </c>
      <c r="I2613" s="1" t="s">
        <v>14</v>
      </c>
      <c r="J2613" s="1" t="s">
        <v>82</v>
      </c>
    </row>
    <row r="2614" spans="1:10" x14ac:dyDescent="0.2">
      <c r="A2614" s="1" t="s">
        <v>3527</v>
      </c>
      <c r="B2614" s="3">
        <v>45830</v>
      </c>
      <c r="C2614" s="1" t="s">
        <v>210</v>
      </c>
      <c r="D2614" s="1" t="s">
        <v>78</v>
      </c>
      <c r="E2614" s="1">
        <v>5</v>
      </c>
      <c r="F2614" s="1">
        <v>782.41</v>
      </c>
      <c r="G2614" s="1">
        <v>0.1</v>
      </c>
      <c r="H2614" s="1" t="s">
        <v>13</v>
      </c>
      <c r="I2614" s="1" t="s">
        <v>31</v>
      </c>
      <c r="J2614" s="1" t="s">
        <v>32</v>
      </c>
    </row>
    <row r="2615" spans="1:10" x14ac:dyDescent="0.2">
      <c r="A2615" s="1" t="s">
        <v>3528</v>
      </c>
      <c r="B2615" s="3">
        <v>45753</v>
      </c>
      <c r="C2615" s="1" t="s">
        <v>259</v>
      </c>
      <c r="D2615" s="1" t="s">
        <v>413</v>
      </c>
      <c r="E2615" s="1">
        <v>1</v>
      </c>
      <c r="F2615" s="1">
        <v>689.97</v>
      </c>
      <c r="G2615" s="1">
        <v>0.2</v>
      </c>
      <c r="H2615" s="1" t="s">
        <v>115</v>
      </c>
      <c r="I2615" s="1" t="s">
        <v>47</v>
      </c>
      <c r="J2615" s="1" t="s">
        <v>48</v>
      </c>
    </row>
    <row r="2616" spans="1:10" x14ac:dyDescent="0.2">
      <c r="A2616" s="1" t="s">
        <v>3529</v>
      </c>
      <c r="B2616" s="3">
        <v>45445</v>
      </c>
      <c r="C2616" s="1" t="s">
        <v>530</v>
      </c>
      <c r="D2616" s="1" t="s">
        <v>12</v>
      </c>
      <c r="E2616" s="1">
        <v>4</v>
      </c>
      <c r="F2616" s="1">
        <v>210.2</v>
      </c>
      <c r="G2616" s="1">
        <v>0.15</v>
      </c>
      <c r="H2616" s="1" t="s">
        <v>121</v>
      </c>
      <c r="I2616" s="1" t="s">
        <v>21</v>
      </c>
      <c r="J2616" s="1" t="s">
        <v>97</v>
      </c>
    </row>
    <row r="2617" spans="1:10" x14ac:dyDescent="0.2">
      <c r="A2617" s="1" t="s">
        <v>3530</v>
      </c>
      <c r="B2617" s="1" t="s">
        <v>1310</v>
      </c>
      <c r="C2617" s="1" t="s">
        <v>371</v>
      </c>
      <c r="D2617" s="1" t="s">
        <v>92</v>
      </c>
      <c r="E2617" s="1">
        <v>8</v>
      </c>
      <c r="F2617" s="1">
        <v>769.69</v>
      </c>
      <c r="G2617" s="1">
        <v>0</v>
      </c>
      <c r="H2617" s="1" t="s">
        <v>36</v>
      </c>
      <c r="I2617" s="1" t="s">
        <v>31</v>
      </c>
      <c r="J2617" s="1" t="s">
        <v>32</v>
      </c>
    </row>
    <row r="2618" spans="1:10" x14ac:dyDescent="0.2">
      <c r="A2618" s="1" t="s">
        <v>3531</v>
      </c>
      <c r="B2618" s="3">
        <v>45457</v>
      </c>
      <c r="C2618" s="1" t="s">
        <v>281</v>
      </c>
      <c r="D2618" s="1" t="s">
        <v>213</v>
      </c>
      <c r="E2618" s="1">
        <v>7</v>
      </c>
      <c r="F2618" s="1">
        <v>1084.72</v>
      </c>
      <c r="G2618" s="1">
        <v>0</v>
      </c>
      <c r="H2618" s="1" t="s">
        <v>20</v>
      </c>
      <c r="I2618" s="1" t="s">
        <v>47</v>
      </c>
      <c r="J2618" s="1" t="s">
        <v>58</v>
      </c>
    </row>
    <row r="2619" spans="1:10" x14ac:dyDescent="0.2">
      <c r="A2619" s="1" t="s">
        <v>3532</v>
      </c>
      <c r="B2619" s="3">
        <v>45547</v>
      </c>
      <c r="C2619" s="1" t="s">
        <v>846</v>
      </c>
      <c r="D2619" s="1" t="s">
        <v>155</v>
      </c>
      <c r="E2619" s="1">
        <v>11</v>
      </c>
      <c r="F2619" s="1">
        <v>1165.56</v>
      </c>
      <c r="G2619" s="1">
        <v>0.1</v>
      </c>
      <c r="H2619" s="1" t="s">
        <v>62</v>
      </c>
      <c r="I2619" s="1" t="s">
        <v>14</v>
      </c>
      <c r="J2619" s="1" t="s">
        <v>93</v>
      </c>
    </row>
    <row r="2620" spans="1:10" x14ac:dyDescent="0.2">
      <c r="A2620" s="1" t="s">
        <v>3533</v>
      </c>
      <c r="B2620" s="3">
        <v>45443</v>
      </c>
      <c r="C2620" s="1" t="s">
        <v>103</v>
      </c>
      <c r="D2620" s="1" t="s">
        <v>139</v>
      </c>
      <c r="E2620" s="1">
        <v>5</v>
      </c>
      <c r="F2620" s="1">
        <v>193.99</v>
      </c>
      <c r="G2620" s="1">
        <v>0</v>
      </c>
      <c r="H2620" s="1" t="s">
        <v>13</v>
      </c>
      <c r="I2620" s="1" t="s">
        <v>21</v>
      </c>
      <c r="J2620" s="1" t="s">
        <v>170</v>
      </c>
    </row>
    <row r="2621" spans="1:10" x14ac:dyDescent="0.2">
      <c r="A2621" s="1" t="s">
        <v>3534</v>
      </c>
      <c r="B2621" s="3">
        <v>45362</v>
      </c>
      <c r="C2621" s="1" t="s">
        <v>723</v>
      </c>
      <c r="D2621" s="1" t="s">
        <v>195</v>
      </c>
      <c r="E2621" s="1">
        <v>12</v>
      </c>
      <c r="F2621" s="1">
        <v>661.25</v>
      </c>
      <c r="G2621" s="1">
        <v>0.1</v>
      </c>
      <c r="H2621" s="1" t="s">
        <v>115</v>
      </c>
      <c r="I2621" s="1" t="s">
        <v>21</v>
      </c>
      <c r="J2621" s="1" t="s">
        <v>22</v>
      </c>
    </row>
    <row r="2622" spans="1:10" x14ac:dyDescent="0.2">
      <c r="A2622" s="1" t="s">
        <v>3535</v>
      </c>
      <c r="B2622" s="1" t="s">
        <v>380</v>
      </c>
      <c r="C2622" s="1" t="s">
        <v>392</v>
      </c>
      <c r="D2622" s="1" t="s">
        <v>124</v>
      </c>
      <c r="E2622" s="1">
        <v>10</v>
      </c>
      <c r="F2622" s="1">
        <v>774.08</v>
      </c>
      <c r="G2622" s="1">
        <v>0.1</v>
      </c>
      <c r="H2622" s="1" t="s">
        <v>62</v>
      </c>
      <c r="I2622" s="1" t="s">
        <v>47</v>
      </c>
      <c r="J2622" s="1" t="s">
        <v>58</v>
      </c>
    </row>
    <row r="2623" spans="1:10" x14ac:dyDescent="0.2">
      <c r="A2623" s="1" t="s">
        <v>3536</v>
      </c>
      <c r="B2623" s="1" t="s">
        <v>1595</v>
      </c>
      <c r="C2623" s="1" t="s">
        <v>412</v>
      </c>
      <c r="D2623" s="1" t="s">
        <v>269</v>
      </c>
      <c r="E2623" s="1">
        <v>1</v>
      </c>
      <c r="F2623" s="1">
        <v>865.02</v>
      </c>
      <c r="G2623" s="1">
        <v>0.1</v>
      </c>
      <c r="H2623" s="1" t="s">
        <v>121</v>
      </c>
      <c r="I2623" s="1" t="s">
        <v>31</v>
      </c>
      <c r="J2623" s="1" t="s">
        <v>43</v>
      </c>
    </row>
    <row r="2624" spans="1:10" x14ac:dyDescent="0.2">
      <c r="A2624" s="1" t="s">
        <v>3537</v>
      </c>
      <c r="B2624" s="3">
        <v>45766</v>
      </c>
      <c r="C2624" s="1" t="s">
        <v>2754</v>
      </c>
      <c r="D2624" s="1" t="s">
        <v>51</v>
      </c>
      <c r="E2624" s="1">
        <v>1</v>
      </c>
      <c r="F2624" s="1">
        <v>1019.72</v>
      </c>
      <c r="G2624" s="1">
        <v>0.15</v>
      </c>
      <c r="H2624" s="1" t="s">
        <v>13</v>
      </c>
      <c r="I2624" s="1" t="s">
        <v>300</v>
      </c>
      <c r="J2624" s="1" t="s">
        <v>93</v>
      </c>
    </row>
    <row r="2625" spans="1:10" x14ac:dyDescent="0.2">
      <c r="A2625" s="1" t="s">
        <v>3538</v>
      </c>
      <c r="B2625" s="1" t="s">
        <v>1285</v>
      </c>
      <c r="C2625" s="1" t="s">
        <v>279</v>
      </c>
      <c r="D2625" s="1" t="s">
        <v>100</v>
      </c>
      <c r="E2625" s="1"/>
      <c r="F2625" s="1">
        <v>1280.18</v>
      </c>
      <c r="G2625" s="1">
        <v>0.15</v>
      </c>
      <c r="H2625" s="1" t="s">
        <v>36</v>
      </c>
      <c r="I2625" s="1" t="s">
        <v>47</v>
      </c>
      <c r="J2625" s="1" t="s">
        <v>58</v>
      </c>
    </row>
    <row r="2626" spans="1:10" x14ac:dyDescent="0.2">
      <c r="A2626" s="1" t="s">
        <v>3539</v>
      </c>
      <c r="B2626" s="3">
        <v>45811</v>
      </c>
      <c r="C2626" s="1" t="s">
        <v>451</v>
      </c>
      <c r="D2626" s="1" t="s">
        <v>30</v>
      </c>
      <c r="E2626" s="1">
        <v>9</v>
      </c>
      <c r="F2626" s="1">
        <v>798.12</v>
      </c>
      <c r="G2626" s="1">
        <v>0.2</v>
      </c>
      <c r="H2626" s="1" t="s">
        <v>20</v>
      </c>
      <c r="I2626" s="1" t="s">
        <v>31</v>
      </c>
      <c r="J2626" s="1" t="s">
        <v>32</v>
      </c>
    </row>
    <row r="2627" spans="1:10" x14ac:dyDescent="0.2">
      <c r="A2627" s="1" t="s">
        <v>3540</v>
      </c>
      <c r="B2627" s="3">
        <v>45767</v>
      </c>
      <c r="C2627" s="1" t="s">
        <v>567</v>
      </c>
      <c r="D2627" s="1" t="s">
        <v>158</v>
      </c>
      <c r="E2627" s="1">
        <v>8</v>
      </c>
      <c r="F2627" s="1">
        <v>1490.92</v>
      </c>
      <c r="G2627" s="1">
        <v>0.05</v>
      </c>
      <c r="H2627" s="1" t="s">
        <v>36</v>
      </c>
      <c r="I2627" s="1" t="s">
        <v>14</v>
      </c>
      <c r="J2627" s="1" t="s">
        <v>82</v>
      </c>
    </row>
    <row r="2628" spans="1:10" x14ac:dyDescent="0.2">
      <c r="A2628" s="1" t="s">
        <v>3541</v>
      </c>
      <c r="B2628" s="3">
        <v>45523</v>
      </c>
      <c r="C2628" s="1" t="s">
        <v>323</v>
      </c>
      <c r="D2628" s="1" t="s">
        <v>41</v>
      </c>
      <c r="E2628" s="1">
        <v>12</v>
      </c>
      <c r="F2628" s="1">
        <v>944.31</v>
      </c>
      <c r="G2628" s="1">
        <v>0</v>
      </c>
      <c r="H2628" s="1" t="s">
        <v>13</v>
      </c>
      <c r="I2628" s="1" t="s">
        <v>14</v>
      </c>
      <c r="J2628" s="1" t="s">
        <v>82</v>
      </c>
    </row>
    <row r="2629" spans="1:10" x14ac:dyDescent="0.2">
      <c r="A2629" s="1" t="s">
        <v>3542</v>
      </c>
      <c r="B2629" s="1" t="s">
        <v>2865</v>
      </c>
      <c r="C2629" s="1" t="s">
        <v>510</v>
      </c>
      <c r="D2629" s="1" t="s">
        <v>30</v>
      </c>
      <c r="E2629" s="1">
        <v>3</v>
      </c>
      <c r="F2629" s="1">
        <v>798.12</v>
      </c>
      <c r="G2629" s="1">
        <v>0.2</v>
      </c>
      <c r="H2629" s="1" t="s">
        <v>36</v>
      </c>
      <c r="I2629" s="1" t="s">
        <v>47</v>
      </c>
      <c r="J2629" s="1" t="s">
        <v>75</v>
      </c>
    </row>
    <row r="2630" spans="1:10" x14ac:dyDescent="0.2">
      <c r="A2630" s="1" t="s">
        <v>3543</v>
      </c>
      <c r="B2630" s="1" t="s">
        <v>1605</v>
      </c>
      <c r="C2630" s="1" t="s">
        <v>198</v>
      </c>
      <c r="D2630" s="1" t="s">
        <v>12</v>
      </c>
      <c r="E2630" s="1">
        <v>1</v>
      </c>
      <c r="F2630" s="1">
        <v>210.2</v>
      </c>
      <c r="G2630" s="1">
        <v>0.05</v>
      </c>
      <c r="H2630" s="1" t="s">
        <v>36</v>
      </c>
      <c r="I2630" s="1" t="s">
        <v>47</v>
      </c>
      <c r="J2630" s="1" t="s">
        <v>75</v>
      </c>
    </row>
    <row r="2631" spans="1:10" x14ac:dyDescent="0.2">
      <c r="A2631" s="1" t="s">
        <v>3544</v>
      </c>
      <c r="B2631" s="1" t="s">
        <v>3545</v>
      </c>
      <c r="C2631" s="1" t="s">
        <v>261</v>
      </c>
      <c r="D2631" s="1" t="s">
        <v>192</v>
      </c>
      <c r="E2631" s="1">
        <v>8</v>
      </c>
      <c r="F2631" s="1">
        <v>1069.8599999999999</v>
      </c>
      <c r="G2631" s="1">
        <v>0.2</v>
      </c>
      <c r="H2631" s="1" t="s">
        <v>115</v>
      </c>
      <c r="I2631" s="1" t="s">
        <v>31</v>
      </c>
      <c r="J2631" s="1" t="s">
        <v>52</v>
      </c>
    </row>
    <row r="2632" spans="1:10" x14ac:dyDescent="0.2">
      <c r="A2632" s="1" t="s">
        <v>3546</v>
      </c>
      <c r="B2632" s="3">
        <v>45341</v>
      </c>
      <c r="C2632" s="1" t="s">
        <v>490</v>
      </c>
      <c r="D2632" s="1" t="s">
        <v>65</v>
      </c>
      <c r="E2632" s="1">
        <v>8</v>
      </c>
      <c r="F2632" s="1">
        <v>800.37</v>
      </c>
      <c r="G2632" s="1">
        <v>0</v>
      </c>
      <c r="H2632" s="1" t="s">
        <v>27</v>
      </c>
      <c r="I2632" s="1" t="s">
        <v>47</v>
      </c>
      <c r="J2632" s="1" t="s">
        <v>75</v>
      </c>
    </row>
    <row r="2633" spans="1:10" x14ac:dyDescent="0.2">
      <c r="A2633" s="1" t="s">
        <v>3547</v>
      </c>
      <c r="B2633" s="1" t="s">
        <v>3548</v>
      </c>
      <c r="C2633" s="1" t="s">
        <v>11</v>
      </c>
      <c r="D2633" s="1" t="s">
        <v>114</v>
      </c>
      <c r="E2633" s="1">
        <v>9</v>
      </c>
      <c r="F2633" s="1">
        <v>906.25</v>
      </c>
      <c r="G2633" s="1">
        <v>0</v>
      </c>
      <c r="H2633" s="1" t="s">
        <v>115</v>
      </c>
      <c r="I2633" s="1" t="s">
        <v>14</v>
      </c>
      <c r="J2633" s="1" t="s">
        <v>93</v>
      </c>
    </row>
    <row r="2634" spans="1:10" x14ac:dyDescent="0.2">
      <c r="A2634" s="1" t="s">
        <v>3549</v>
      </c>
      <c r="B2634" s="1" t="s">
        <v>1951</v>
      </c>
      <c r="C2634" s="1" t="s">
        <v>434</v>
      </c>
      <c r="D2634" s="1" t="s">
        <v>51</v>
      </c>
      <c r="E2634" s="1">
        <v>3</v>
      </c>
      <c r="F2634" s="1">
        <v>1019.72</v>
      </c>
      <c r="G2634" s="1">
        <v>0.15</v>
      </c>
      <c r="H2634" s="1" t="s">
        <v>13</v>
      </c>
      <c r="I2634" s="1" t="s">
        <v>31</v>
      </c>
      <c r="J2634" s="1" t="s">
        <v>52</v>
      </c>
    </row>
    <row r="2635" spans="1:10" x14ac:dyDescent="0.2">
      <c r="A2635" s="1" t="s">
        <v>3550</v>
      </c>
      <c r="B2635" s="1" t="s">
        <v>2934</v>
      </c>
      <c r="C2635" s="1" t="s">
        <v>317</v>
      </c>
      <c r="D2635" s="1" t="s">
        <v>162</v>
      </c>
      <c r="E2635" s="1">
        <v>2</v>
      </c>
      <c r="F2635" s="1">
        <v>209.03</v>
      </c>
      <c r="G2635" s="1">
        <v>0.2</v>
      </c>
      <c r="H2635" s="1" t="s">
        <v>27</v>
      </c>
      <c r="I2635" s="1" t="s">
        <v>31</v>
      </c>
      <c r="J2635" s="1" t="s">
        <v>32</v>
      </c>
    </row>
    <row r="2636" spans="1:10" x14ac:dyDescent="0.2">
      <c r="A2636" s="1" t="s">
        <v>3551</v>
      </c>
      <c r="B2636" s="3">
        <v>45544</v>
      </c>
      <c r="C2636" s="1" t="s">
        <v>396</v>
      </c>
      <c r="D2636" s="1" t="s">
        <v>151</v>
      </c>
      <c r="E2636" s="1">
        <v>1</v>
      </c>
      <c r="F2636" s="1">
        <v>838.72</v>
      </c>
      <c r="G2636" s="1">
        <v>0.05</v>
      </c>
      <c r="H2636" s="1" t="s">
        <v>121</v>
      </c>
      <c r="I2636" s="1" t="s">
        <v>14</v>
      </c>
      <c r="J2636" s="1" t="s">
        <v>15</v>
      </c>
    </row>
    <row r="2637" spans="1:10" x14ac:dyDescent="0.2">
      <c r="A2637" s="1" t="s">
        <v>3552</v>
      </c>
      <c r="B2637" s="3">
        <v>45813</v>
      </c>
      <c r="C2637" s="1" t="s">
        <v>40</v>
      </c>
      <c r="D2637" s="1" t="s">
        <v>30</v>
      </c>
      <c r="E2637" s="1">
        <v>4</v>
      </c>
      <c r="F2637" s="1">
        <v>798.12</v>
      </c>
      <c r="G2637" s="1">
        <v>0.15</v>
      </c>
      <c r="H2637" s="1" t="s">
        <v>121</v>
      </c>
      <c r="I2637" s="1" t="s">
        <v>42</v>
      </c>
      <c r="J2637" s="1" t="s">
        <v>32</v>
      </c>
    </row>
    <row r="2638" spans="1:10" x14ac:dyDescent="0.2">
      <c r="A2638" s="1" t="s">
        <v>3553</v>
      </c>
      <c r="B2638" s="1" t="s">
        <v>3554</v>
      </c>
      <c r="C2638" s="1" t="s">
        <v>313</v>
      </c>
      <c r="D2638" s="1" t="s">
        <v>26</v>
      </c>
      <c r="E2638" s="1">
        <v>3</v>
      </c>
      <c r="F2638" s="1">
        <v>725.92</v>
      </c>
      <c r="G2638" s="1">
        <v>0</v>
      </c>
      <c r="H2638" s="1" t="s">
        <v>13</v>
      </c>
      <c r="I2638" s="1" t="s">
        <v>21</v>
      </c>
      <c r="J2638" s="1" t="s">
        <v>97</v>
      </c>
    </row>
    <row r="2639" spans="1:10" x14ac:dyDescent="0.2">
      <c r="A2639" s="1" t="s">
        <v>3555</v>
      </c>
      <c r="B2639" s="3">
        <v>45632</v>
      </c>
      <c r="C2639" s="1" t="s">
        <v>11</v>
      </c>
      <c r="D2639" s="1" t="s">
        <v>178</v>
      </c>
      <c r="E2639" s="1">
        <v>10</v>
      </c>
      <c r="F2639" s="1">
        <v>253.46</v>
      </c>
      <c r="G2639" s="1">
        <v>0.2</v>
      </c>
      <c r="H2639" s="1" t="s">
        <v>13</v>
      </c>
      <c r="I2639" s="1" t="s">
        <v>14</v>
      </c>
      <c r="J2639" s="1" t="s">
        <v>93</v>
      </c>
    </row>
    <row r="2640" spans="1:10" x14ac:dyDescent="0.2">
      <c r="A2640" s="1" t="s">
        <v>3556</v>
      </c>
      <c r="B2640" s="3">
        <v>45395</v>
      </c>
      <c r="C2640" s="1" t="s">
        <v>723</v>
      </c>
      <c r="D2640" s="1" t="s">
        <v>195</v>
      </c>
      <c r="E2640" s="1">
        <v>3</v>
      </c>
      <c r="F2640" s="1">
        <v>661.25</v>
      </c>
      <c r="G2640" s="1">
        <v>0.2</v>
      </c>
      <c r="H2640" s="1" t="s">
        <v>27</v>
      </c>
      <c r="I2640" s="1" t="s">
        <v>21</v>
      </c>
      <c r="J2640" s="1" t="s">
        <v>22</v>
      </c>
    </row>
    <row r="2641" spans="1:10" x14ac:dyDescent="0.2">
      <c r="A2641" s="1" t="s">
        <v>3557</v>
      </c>
      <c r="B2641" s="1" t="s">
        <v>3558</v>
      </c>
      <c r="C2641" s="1" t="s">
        <v>191</v>
      </c>
      <c r="D2641" s="1" t="s">
        <v>127</v>
      </c>
      <c r="E2641" s="1">
        <v>5</v>
      </c>
      <c r="F2641" s="1">
        <v>418.2</v>
      </c>
      <c r="G2641" s="1">
        <v>0</v>
      </c>
      <c r="H2641" s="1" t="s">
        <v>62</v>
      </c>
      <c r="I2641" s="1" t="s">
        <v>74</v>
      </c>
      <c r="J2641" s="1" t="s">
        <v>48</v>
      </c>
    </row>
    <row r="2642" spans="1:10" x14ac:dyDescent="0.2">
      <c r="A2642" s="1" t="s">
        <v>3559</v>
      </c>
      <c r="B2642" s="3">
        <v>45704</v>
      </c>
      <c r="C2642" s="1" t="s">
        <v>279</v>
      </c>
      <c r="D2642" s="1" t="s">
        <v>55</v>
      </c>
      <c r="E2642" s="1">
        <v>10</v>
      </c>
      <c r="F2642" s="1">
        <v>522.34</v>
      </c>
      <c r="G2642" s="1">
        <v>0.2</v>
      </c>
      <c r="H2642" s="1" t="s">
        <v>121</v>
      </c>
      <c r="I2642" s="1" t="s">
        <v>47</v>
      </c>
      <c r="J2642" s="1" t="s">
        <v>75</v>
      </c>
    </row>
    <row r="2643" spans="1:10" x14ac:dyDescent="0.2">
      <c r="A2643" s="1" t="s">
        <v>3560</v>
      </c>
      <c r="B2643" s="3">
        <v>45644</v>
      </c>
      <c r="C2643" s="1" t="s">
        <v>87</v>
      </c>
      <c r="D2643" s="1" t="s">
        <v>413</v>
      </c>
      <c r="E2643" s="1">
        <v>12</v>
      </c>
      <c r="F2643" s="1">
        <v>689.97</v>
      </c>
      <c r="G2643" s="1">
        <v>0.2</v>
      </c>
      <c r="H2643" s="1" t="s">
        <v>36</v>
      </c>
      <c r="I2643" s="1" t="s">
        <v>31</v>
      </c>
      <c r="J2643" s="1" t="s">
        <v>32</v>
      </c>
    </row>
    <row r="2644" spans="1:10" x14ac:dyDescent="0.2">
      <c r="A2644" s="1" t="s">
        <v>3561</v>
      </c>
      <c r="B2644" s="3">
        <v>45737</v>
      </c>
      <c r="C2644" s="1" t="s">
        <v>846</v>
      </c>
      <c r="D2644" s="1" t="s">
        <v>148</v>
      </c>
      <c r="E2644" s="1">
        <v>1</v>
      </c>
      <c r="F2644" s="1">
        <v>243.15</v>
      </c>
      <c r="G2644" s="1">
        <v>0.2</v>
      </c>
      <c r="H2644" s="1" t="s">
        <v>121</v>
      </c>
      <c r="I2644" s="1" t="s">
        <v>14</v>
      </c>
      <c r="J2644" s="1" t="s">
        <v>93</v>
      </c>
    </row>
    <row r="2645" spans="1:10" x14ac:dyDescent="0.2">
      <c r="A2645" s="1" t="s">
        <v>3562</v>
      </c>
      <c r="B2645" s="3">
        <v>45721</v>
      </c>
      <c r="C2645" s="1" t="s">
        <v>263</v>
      </c>
      <c r="D2645" s="1" t="s">
        <v>124</v>
      </c>
      <c r="E2645" s="1">
        <v>9</v>
      </c>
      <c r="F2645" s="1">
        <v>774.08</v>
      </c>
      <c r="G2645" s="1">
        <v>0</v>
      </c>
      <c r="H2645" s="1" t="s">
        <v>115</v>
      </c>
      <c r="I2645" s="1" t="s">
        <v>14</v>
      </c>
      <c r="J2645" s="1" t="s">
        <v>15</v>
      </c>
    </row>
    <row r="2646" spans="1:10" x14ac:dyDescent="0.2">
      <c r="A2646" s="1" t="s">
        <v>3563</v>
      </c>
      <c r="B2646" s="3">
        <v>45667</v>
      </c>
      <c r="C2646" s="1" t="s">
        <v>424</v>
      </c>
      <c r="D2646" s="1" t="s">
        <v>297</v>
      </c>
      <c r="E2646" s="1">
        <v>6</v>
      </c>
      <c r="F2646" s="1">
        <v>112.32</v>
      </c>
      <c r="G2646" s="1">
        <v>0.15</v>
      </c>
      <c r="H2646" s="1" t="s">
        <v>20</v>
      </c>
      <c r="I2646" s="1" t="s">
        <v>14</v>
      </c>
      <c r="J2646" s="1" t="s">
        <v>15</v>
      </c>
    </row>
    <row r="2647" spans="1:10" x14ac:dyDescent="0.2">
      <c r="A2647" s="1" t="s">
        <v>3564</v>
      </c>
      <c r="B2647" s="3">
        <v>45462</v>
      </c>
      <c r="C2647" s="1" t="s">
        <v>191</v>
      </c>
      <c r="D2647" s="1" t="s">
        <v>118</v>
      </c>
      <c r="E2647" s="1">
        <v>2</v>
      </c>
      <c r="F2647" s="1">
        <v>347.15</v>
      </c>
      <c r="G2647" s="1">
        <v>0.05</v>
      </c>
      <c r="H2647" s="1" t="s">
        <v>115</v>
      </c>
      <c r="I2647" s="1" t="s">
        <v>449</v>
      </c>
      <c r="J2647" s="1" t="s">
        <v>58</v>
      </c>
    </row>
    <row r="2648" spans="1:10" x14ac:dyDescent="0.2">
      <c r="A2648" s="1" t="s">
        <v>3565</v>
      </c>
      <c r="B2648" s="1" t="s">
        <v>572</v>
      </c>
      <c r="C2648" s="1" t="s">
        <v>846</v>
      </c>
      <c r="D2648" s="1" t="s">
        <v>69</v>
      </c>
      <c r="E2648" s="1">
        <v>3</v>
      </c>
      <c r="F2648" s="1">
        <v>1013.15</v>
      </c>
      <c r="G2648" s="1">
        <v>0.2</v>
      </c>
      <c r="H2648" s="1" t="s">
        <v>20</v>
      </c>
      <c r="I2648" s="1" t="s">
        <v>14</v>
      </c>
      <c r="J2648" s="1" t="s">
        <v>15</v>
      </c>
    </row>
    <row r="2649" spans="1:10" x14ac:dyDescent="0.2">
      <c r="A2649" s="1" t="s">
        <v>3566</v>
      </c>
      <c r="B2649" s="1" t="s">
        <v>778</v>
      </c>
      <c r="C2649" s="1" t="s">
        <v>448</v>
      </c>
      <c r="D2649" s="1" t="s">
        <v>216</v>
      </c>
      <c r="E2649" s="1">
        <v>10</v>
      </c>
      <c r="F2649" s="1">
        <v>1169.26</v>
      </c>
      <c r="G2649" s="1">
        <v>0.05</v>
      </c>
      <c r="H2649" s="1" t="s">
        <v>36</v>
      </c>
      <c r="I2649" s="1" t="s">
        <v>47</v>
      </c>
      <c r="J2649" s="1" t="s">
        <v>58</v>
      </c>
    </row>
    <row r="2650" spans="1:10" x14ac:dyDescent="0.2">
      <c r="A2650" s="1" t="s">
        <v>3567</v>
      </c>
      <c r="B2650" s="3">
        <v>45293</v>
      </c>
      <c r="C2650" s="1" t="s">
        <v>259</v>
      </c>
      <c r="D2650" s="1" t="s">
        <v>127</v>
      </c>
      <c r="E2650" s="1">
        <v>8</v>
      </c>
      <c r="F2650" s="1">
        <v>418.2</v>
      </c>
      <c r="G2650" s="1">
        <v>0.1</v>
      </c>
      <c r="H2650" s="1" t="s">
        <v>115</v>
      </c>
      <c r="I2650" s="1" t="s">
        <v>47</v>
      </c>
      <c r="J2650" s="1" t="s">
        <v>75</v>
      </c>
    </row>
    <row r="2651" spans="1:10" x14ac:dyDescent="0.2">
      <c r="A2651" s="1" t="s">
        <v>3568</v>
      </c>
      <c r="B2651" s="3">
        <v>45747</v>
      </c>
      <c r="C2651" s="1" t="s">
        <v>29</v>
      </c>
      <c r="D2651" s="1" t="s">
        <v>104</v>
      </c>
      <c r="E2651" s="1">
        <v>6</v>
      </c>
      <c r="F2651" s="1">
        <v>1363.68</v>
      </c>
      <c r="G2651" s="1">
        <v>0</v>
      </c>
      <c r="H2651" s="1" t="s">
        <v>121</v>
      </c>
      <c r="I2651" s="1" t="s">
        <v>42</v>
      </c>
      <c r="J2651" s="1" t="s">
        <v>52</v>
      </c>
    </row>
    <row r="2652" spans="1:10" x14ac:dyDescent="0.2">
      <c r="A2652" s="1" t="s">
        <v>3569</v>
      </c>
      <c r="B2652" s="1" t="s">
        <v>3570</v>
      </c>
      <c r="C2652" s="1" t="s">
        <v>338</v>
      </c>
      <c r="D2652" s="1" t="s">
        <v>12</v>
      </c>
      <c r="E2652" s="1">
        <v>2</v>
      </c>
      <c r="F2652" s="1">
        <v>210.2</v>
      </c>
      <c r="G2652" s="1">
        <v>0.2</v>
      </c>
      <c r="H2652" s="1" t="s">
        <v>115</v>
      </c>
      <c r="I2652" s="1" t="s">
        <v>21</v>
      </c>
      <c r="J2652" s="1" t="s">
        <v>170</v>
      </c>
    </row>
    <row r="2653" spans="1:10" x14ac:dyDescent="0.2">
      <c r="A2653" s="1" t="s">
        <v>3571</v>
      </c>
      <c r="B2653" s="3">
        <v>45438</v>
      </c>
      <c r="C2653" s="1" t="s">
        <v>126</v>
      </c>
      <c r="D2653" s="1" t="s">
        <v>81</v>
      </c>
      <c r="E2653" s="1">
        <v>8</v>
      </c>
      <c r="F2653" s="1">
        <v>849.05</v>
      </c>
      <c r="G2653" s="1">
        <v>0</v>
      </c>
      <c r="H2653" s="1" t="s">
        <v>20</v>
      </c>
      <c r="I2653" s="1" t="s">
        <v>31</v>
      </c>
      <c r="J2653" s="1" t="s">
        <v>32</v>
      </c>
    </row>
    <row r="2654" spans="1:10" x14ac:dyDescent="0.2">
      <c r="A2654" s="1" t="s">
        <v>3572</v>
      </c>
      <c r="B2654" s="1" t="s">
        <v>3573</v>
      </c>
      <c r="C2654" s="1" t="s">
        <v>198</v>
      </c>
      <c r="D2654" s="1" t="s">
        <v>46</v>
      </c>
      <c r="E2654" s="1">
        <v>7</v>
      </c>
      <c r="F2654" s="1">
        <v>1262.55</v>
      </c>
      <c r="G2654" s="1">
        <v>0.1</v>
      </c>
      <c r="H2654" s="1" t="s">
        <v>115</v>
      </c>
      <c r="I2654" s="1" t="s">
        <v>47</v>
      </c>
      <c r="J2654" s="1" t="s">
        <v>48</v>
      </c>
    </row>
    <row r="2655" spans="1:10" x14ac:dyDescent="0.2">
      <c r="A2655" s="1" t="s">
        <v>3574</v>
      </c>
      <c r="B2655" s="3">
        <v>45693</v>
      </c>
      <c r="C2655" s="1" t="s">
        <v>296</v>
      </c>
      <c r="D2655" s="1" t="s">
        <v>537</v>
      </c>
      <c r="E2655" s="1">
        <v>6</v>
      </c>
      <c r="F2655" s="1">
        <v>940.73</v>
      </c>
      <c r="G2655" s="1">
        <v>0.2</v>
      </c>
      <c r="H2655" s="1" t="s">
        <v>115</v>
      </c>
      <c r="I2655" s="1" t="s">
        <v>47</v>
      </c>
      <c r="J2655" s="1" t="s">
        <v>48</v>
      </c>
    </row>
    <row r="2656" spans="1:10" x14ac:dyDescent="0.2">
      <c r="A2656" s="1" t="s">
        <v>3575</v>
      </c>
      <c r="B2656" s="1" t="s">
        <v>2307</v>
      </c>
      <c r="C2656" s="1" t="s">
        <v>388</v>
      </c>
      <c r="D2656" s="1" t="s">
        <v>136</v>
      </c>
      <c r="E2656" s="1">
        <v>3</v>
      </c>
      <c r="F2656" s="1">
        <v>1700.53</v>
      </c>
      <c r="G2656" s="1">
        <v>0</v>
      </c>
      <c r="H2656" s="1" t="s">
        <v>62</v>
      </c>
      <c r="I2656" s="1" t="s">
        <v>31</v>
      </c>
      <c r="J2656" s="1" t="s">
        <v>43</v>
      </c>
    </row>
    <row r="2657" spans="1:10" x14ac:dyDescent="0.2">
      <c r="A2657" s="1" t="s">
        <v>3576</v>
      </c>
      <c r="B2657" s="3">
        <v>45457</v>
      </c>
      <c r="C2657" s="1" t="s">
        <v>412</v>
      </c>
      <c r="D2657" s="1" t="s">
        <v>104</v>
      </c>
      <c r="E2657" s="1">
        <v>1</v>
      </c>
      <c r="F2657" s="1">
        <v>1363.68</v>
      </c>
      <c r="G2657" s="1">
        <v>0</v>
      </c>
      <c r="H2657" s="1" t="s">
        <v>36</v>
      </c>
      <c r="I2657" s="1" t="s">
        <v>31</v>
      </c>
      <c r="J2657" s="1" t="s">
        <v>52</v>
      </c>
    </row>
    <row r="2658" spans="1:10" x14ac:dyDescent="0.2">
      <c r="A2658" s="1" t="s">
        <v>3009</v>
      </c>
      <c r="B2658" s="3">
        <v>45356</v>
      </c>
      <c r="C2658" s="1" t="s">
        <v>336</v>
      </c>
      <c r="D2658" s="1" t="s">
        <v>537</v>
      </c>
      <c r="E2658" s="1">
        <v>5</v>
      </c>
      <c r="F2658" s="1">
        <v>940.73</v>
      </c>
      <c r="G2658" s="1">
        <v>0.2</v>
      </c>
      <c r="H2658" s="1" t="s">
        <v>62</v>
      </c>
      <c r="I2658" s="1" t="s">
        <v>21</v>
      </c>
      <c r="J2658" s="1" t="s">
        <v>170</v>
      </c>
    </row>
    <row r="2659" spans="1:10" x14ac:dyDescent="0.2">
      <c r="A2659" s="1" t="s">
        <v>3577</v>
      </c>
      <c r="B2659" s="3">
        <v>45602</v>
      </c>
      <c r="C2659" s="1" t="s">
        <v>448</v>
      </c>
      <c r="D2659" s="1" t="s">
        <v>144</v>
      </c>
      <c r="E2659" s="1">
        <v>5</v>
      </c>
      <c r="F2659" s="1">
        <v>1029.82</v>
      </c>
      <c r="G2659" s="1">
        <v>0.1</v>
      </c>
      <c r="H2659" s="1" t="s">
        <v>36</v>
      </c>
      <c r="I2659" s="1" t="s">
        <v>47</v>
      </c>
      <c r="J2659" s="1" t="s">
        <v>48</v>
      </c>
    </row>
    <row r="2660" spans="1:10" x14ac:dyDescent="0.2">
      <c r="A2660" s="1" t="s">
        <v>3578</v>
      </c>
      <c r="B2660" s="3">
        <v>45807</v>
      </c>
      <c r="C2660" s="1" t="s">
        <v>323</v>
      </c>
      <c r="D2660" s="1" t="s">
        <v>65</v>
      </c>
      <c r="E2660" s="1">
        <v>9</v>
      </c>
      <c r="F2660" s="1">
        <v>800.37</v>
      </c>
      <c r="G2660" s="1">
        <v>0.2</v>
      </c>
      <c r="H2660" s="1" t="s">
        <v>20</v>
      </c>
      <c r="I2660" s="1" t="s">
        <v>14</v>
      </c>
      <c r="J2660" s="1" t="s">
        <v>82</v>
      </c>
    </row>
    <row r="2661" spans="1:10" x14ac:dyDescent="0.2">
      <c r="A2661" s="1" t="s">
        <v>3579</v>
      </c>
      <c r="B2661" s="1" t="s">
        <v>576</v>
      </c>
      <c r="C2661" s="1" t="s">
        <v>120</v>
      </c>
      <c r="D2661" s="1" t="s">
        <v>158</v>
      </c>
      <c r="E2661" s="1">
        <v>7</v>
      </c>
      <c r="F2661" s="1">
        <v>1490.92</v>
      </c>
      <c r="G2661" s="1">
        <v>0</v>
      </c>
      <c r="H2661" s="1" t="s">
        <v>27</v>
      </c>
      <c r="I2661" s="1" t="s">
        <v>208</v>
      </c>
      <c r="J2661" s="1" t="s">
        <v>32</v>
      </c>
    </row>
    <row r="2662" spans="1:10" x14ac:dyDescent="0.2">
      <c r="A2662" s="1" t="s">
        <v>3580</v>
      </c>
      <c r="B2662" s="1" t="s">
        <v>3581</v>
      </c>
      <c r="C2662" s="1" t="s">
        <v>419</v>
      </c>
      <c r="D2662" s="1" t="s">
        <v>61</v>
      </c>
      <c r="E2662" s="1">
        <v>12</v>
      </c>
      <c r="F2662" s="1">
        <v>455.77</v>
      </c>
      <c r="G2662" s="1">
        <v>0</v>
      </c>
      <c r="H2662" s="1" t="s">
        <v>20</v>
      </c>
      <c r="I2662" s="1" t="s">
        <v>47</v>
      </c>
      <c r="J2662" s="1" t="s">
        <v>75</v>
      </c>
    </row>
    <row r="2663" spans="1:10" x14ac:dyDescent="0.2">
      <c r="A2663" s="1" t="s">
        <v>3582</v>
      </c>
      <c r="B2663" s="3">
        <v>45434</v>
      </c>
      <c r="C2663" s="1" t="s">
        <v>336</v>
      </c>
      <c r="D2663" s="1" t="s">
        <v>139</v>
      </c>
      <c r="E2663" s="1">
        <v>9</v>
      </c>
      <c r="F2663" s="1">
        <v>193.99</v>
      </c>
      <c r="G2663" s="1">
        <v>0.15</v>
      </c>
      <c r="H2663" s="1" t="s">
        <v>20</v>
      </c>
      <c r="I2663" s="1" t="s">
        <v>21</v>
      </c>
      <c r="J2663" s="1" t="s">
        <v>22</v>
      </c>
    </row>
    <row r="2664" spans="1:10" x14ac:dyDescent="0.2">
      <c r="A2664" s="1" t="s">
        <v>3583</v>
      </c>
      <c r="B2664" s="1" t="s">
        <v>1347</v>
      </c>
      <c r="C2664" s="1" t="s">
        <v>285</v>
      </c>
      <c r="D2664" s="1" t="s">
        <v>365</v>
      </c>
      <c r="E2664" s="1">
        <v>8</v>
      </c>
      <c r="F2664" s="1">
        <v>1101.54</v>
      </c>
      <c r="G2664" s="1">
        <v>0</v>
      </c>
      <c r="H2664" s="1" t="s">
        <v>27</v>
      </c>
      <c r="I2664" s="1" t="s">
        <v>31</v>
      </c>
      <c r="J2664" s="1" t="s">
        <v>32</v>
      </c>
    </row>
    <row r="2665" spans="1:10" x14ac:dyDescent="0.2">
      <c r="A2665" s="1" t="s">
        <v>3584</v>
      </c>
      <c r="B2665" s="3">
        <v>45594</v>
      </c>
      <c r="C2665" s="1" t="s">
        <v>204</v>
      </c>
      <c r="D2665" s="1" t="s">
        <v>537</v>
      </c>
      <c r="E2665" s="1">
        <v>6</v>
      </c>
      <c r="F2665" s="1">
        <v>940.73</v>
      </c>
      <c r="G2665" s="1">
        <v>0.05</v>
      </c>
      <c r="H2665" s="1" t="s">
        <v>62</v>
      </c>
      <c r="I2665" s="1" t="s">
        <v>14</v>
      </c>
      <c r="J2665" s="1" t="s">
        <v>93</v>
      </c>
    </row>
    <row r="2666" spans="1:10" x14ac:dyDescent="0.2">
      <c r="A2666" s="1" t="s">
        <v>3585</v>
      </c>
      <c r="B2666" s="1" t="s">
        <v>293</v>
      </c>
      <c r="C2666" s="1" t="s">
        <v>371</v>
      </c>
      <c r="D2666" s="1" t="s">
        <v>100</v>
      </c>
      <c r="E2666" s="1">
        <v>9</v>
      </c>
      <c r="F2666" s="1">
        <v>1280.18</v>
      </c>
      <c r="G2666" s="1">
        <v>0</v>
      </c>
      <c r="H2666" s="1" t="s">
        <v>115</v>
      </c>
      <c r="I2666" s="1" t="s">
        <v>42</v>
      </c>
      <c r="J2666" s="1" t="s">
        <v>52</v>
      </c>
    </row>
    <row r="2667" spans="1:10" x14ac:dyDescent="0.2">
      <c r="A2667" s="1" t="s">
        <v>3586</v>
      </c>
      <c r="B2667" s="3">
        <v>45581</v>
      </c>
      <c r="C2667" s="1" t="s">
        <v>227</v>
      </c>
      <c r="D2667" s="1" t="s">
        <v>537</v>
      </c>
      <c r="E2667" s="1">
        <v>5</v>
      </c>
      <c r="F2667" s="1">
        <v>940.73</v>
      </c>
      <c r="G2667" s="1">
        <v>0.15</v>
      </c>
      <c r="H2667" s="1" t="s">
        <v>20</v>
      </c>
      <c r="I2667" s="1" t="s">
        <v>42</v>
      </c>
      <c r="J2667" s="1" t="s">
        <v>52</v>
      </c>
    </row>
    <row r="2668" spans="1:10" x14ac:dyDescent="0.2">
      <c r="A2668" s="1" t="s">
        <v>3587</v>
      </c>
      <c r="B2668" s="3">
        <v>45496</v>
      </c>
      <c r="C2668" s="1" t="s">
        <v>478</v>
      </c>
      <c r="D2668" s="1" t="s">
        <v>269</v>
      </c>
      <c r="E2668" s="1">
        <v>12</v>
      </c>
      <c r="F2668" s="1">
        <v>865.02</v>
      </c>
      <c r="G2668" s="1">
        <v>0.15</v>
      </c>
      <c r="H2668" s="1" t="s">
        <v>27</v>
      </c>
      <c r="I2668" s="1" t="s">
        <v>31</v>
      </c>
      <c r="J2668" s="1" t="s">
        <v>32</v>
      </c>
    </row>
    <row r="2669" spans="1:10" x14ac:dyDescent="0.2">
      <c r="A2669" s="1" t="s">
        <v>3588</v>
      </c>
      <c r="B2669" s="3">
        <v>45778</v>
      </c>
      <c r="C2669" s="1" t="s">
        <v>169</v>
      </c>
      <c r="D2669" s="1" t="s">
        <v>51</v>
      </c>
      <c r="E2669" s="1">
        <v>5</v>
      </c>
      <c r="F2669" s="1">
        <v>1019.72</v>
      </c>
      <c r="G2669" s="1">
        <v>0.1</v>
      </c>
      <c r="H2669" s="1" t="s">
        <v>20</v>
      </c>
      <c r="I2669" s="1" t="s">
        <v>21</v>
      </c>
      <c r="J2669" s="1" t="s">
        <v>170</v>
      </c>
    </row>
    <row r="2670" spans="1:10" x14ac:dyDescent="0.2">
      <c r="A2670" s="1" t="s">
        <v>3589</v>
      </c>
      <c r="B2670" s="1" t="s">
        <v>1661</v>
      </c>
      <c r="C2670" s="1" t="s">
        <v>975</v>
      </c>
      <c r="D2670" s="1" t="s">
        <v>136</v>
      </c>
      <c r="E2670" s="1">
        <v>3</v>
      </c>
      <c r="F2670" s="1">
        <v>1700.53</v>
      </c>
      <c r="G2670" s="1">
        <v>0</v>
      </c>
      <c r="H2670" s="1" t="s">
        <v>62</v>
      </c>
      <c r="I2670" s="1" t="s">
        <v>21</v>
      </c>
      <c r="J2670" s="1" t="s">
        <v>97</v>
      </c>
    </row>
    <row r="2671" spans="1:10" x14ac:dyDescent="0.2">
      <c r="A2671" s="1" t="s">
        <v>3590</v>
      </c>
      <c r="B2671" s="1" t="s">
        <v>3591</v>
      </c>
      <c r="C2671" s="1" t="s">
        <v>328</v>
      </c>
      <c r="D2671" s="1" t="s">
        <v>329</v>
      </c>
      <c r="E2671" s="1">
        <v>1</v>
      </c>
      <c r="F2671" s="1">
        <v>1334.92</v>
      </c>
      <c r="G2671" s="1">
        <v>0.05</v>
      </c>
      <c r="H2671" s="1" t="s">
        <v>36</v>
      </c>
      <c r="I2671" s="1" t="s">
        <v>31</v>
      </c>
      <c r="J2671" s="1" t="s">
        <v>32</v>
      </c>
    </row>
    <row r="2672" spans="1:10" x14ac:dyDescent="0.2">
      <c r="A2672" s="1" t="s">
        <v>3592</v>
      </c>
      <c r="B2672" s="3">
        <v>45756</v>
      </c>
      <c r="C2672" s="1" t="s">
        <v>218</v>
      </c>
      <c r="D2672" s="1" t="s">
        <v>81</v>
      </c>
      <c r="E2672" s="1">
        <v>1</v>
      </c>
      <c r="F2672" s="1">
        <v>849.05</v>
      </c>
      <c r="G2672" s="1">
        <v>0</v>
      </c>
      <c r="H2672" s="1" t="s">
        <v>115</v>
      </c>
      <c r="I2672" s="1" t="s">
        <v>31</v>
      </c>
      <c r="J2672" s="1" t="s">
        <v>32</v>
      </c>
    </row>
    <row r="2673" spans="1:10" x14ac:dyDescent="0.2">
      <c r="A2673" s="1" t="s">
        <v>3593</v>
      </c>
      <c r="B2673" s="1" t="s">
        <v>578</v>
      </c>
      <c r="C2673" s="1" t="s">
        <v>25</v>
      </c>
      <c r="D2673" s="1" t="s">
        <v>55</v>
      </c>
      <c r="E2673" s="1">
        <v>1</v>
      </c>
      <c r="F2673" s="1">
        <v>522.34</v>
      </c>
      <c r="G2673" s="1">
        <v>0</v>
      </c>
      <c r="H2673" s="1" t="s">
        <v>62</v>
      </c>
      <c r="I2673" s="1" t="s">
        <v>14</v>
      </c>
      <c r="J2673" s="1" t="s">
        <v>93</v>
      </c>
    </row>
    <row r="2674" spans="1:10" x14ac:dyDescent="0.2">
      <c r="A2674" s="1" t="s">
        <v>3594</v>
      </c>
      <c r="B2674" s="1" t="s">
        <v>1758</v>
      </c>
      <c r="C2674" s="1" t="s">
        <v>347</v>
      </c>
      <c r="D2674" s="1" t="s">
        <v>174</v>
      </c>
      <c r="E2674" s="1">
        <v>12</v>
      </c>
      <c r="F2674" s="1">
        <v>143.57</v>
      </c>
      <c r="G2674" s="1">
        <v>0</v>
      </c>
      <c r="H2674" s="1" t="s">
        <v>13</v>
      </c>
      <c r="I2674" s="1" t="s">
        <v>47</v>
      </c>
      <c r="J2674" s="1" t="s">
        <v>58</v>
      </c>
    </row>
    <row r="2675" spans="1:10" x14ac:dyDescent="0.2">
      <c r="A2675" s="1" t="s">
        <v>3595</v>
      </c>
      <c r="B2675" s="3">
        <v>45438</v>
      </c>
      <c r="C2675" s="1" t="s">
        <v>458</v>
      </c>
      <c r="D2675" s="1" t="s">
        <v>136</v>
      </c>
      <c r="E2675" s="1">
        <v>9</v>
      </c>
      <c r="F2675" s="1">
        <v>1700.53</v>
      </c>
      <c r="G2675" s="1">
        <v>0</v>
      </c>
      <c r="H2675" s="1" t="s">
        <v>20</v>
      </c>
      <c r="I2675" s="1" t="s">
        <v>31</v>
      </c>
      <c r="J2675" s="1" t="s">
        <v>52</v>
      </c>
    </row>
    <row r="2676" spans="1:10" x14ac:dyDescent="0.2">
      <c r="A2676" s="1" t="s">
        <v>3596</v>
      </c>
      <c r="B2676" s="3">
        <v>45394</v>
      </c>
      <c r="C2676" s="1" t="s">
        <v>490</v>
      </c>
      <c r="D2676" s="1" t="s">
        <v>35</v>
      </c>
      <c r="E2676" s="1">
        <v>4</v>
      </c>
      <c r="F2676" s="1">
        <v>709.62</v>
      </c>
      <c r="G2676" s="1">
        <v>0</v>
      </c>
      <c r="H2676" s="1" t="s">
        <v>13</v>
      </c>
      <c r="I2676" s="1" t="s">
        <v>449</v>
      </c>
      <c r="J2676" s="1" t="s">
        <v>75</v>
      </c>
    </row>
    <row r="2677" spans="1:10" x14ac:dyDescent="0.2">
      <c r="A2677" s="1" t="s">
        <v>3597</v>
      </c>
      <c r="B2677" s="1" t="s">
        <v>3598</v>
      </c>
      <c r="C2677" s="1" t="s">
        <v>434</v>
      </c>
      <c r="D2677" s="1" t="s">
        <v>148</v>
      </c>
      <c r="E2677" s="1">
        <v>9</v>
      </c>
      <c r="F2677" s="1">
        <v>243.15</v>
      </c>
      <c r="G2677" s="1">
        <v>0.15</v>
      </c>
      <c r="H2677" s="1" t="s">
        <v>62</v>
      </c>
      <c r="I2677" s="1" t="s">
        <v>31</v>
      </c>
      <c r="J2677" s="1" t="s">
        <v>32</v>
      </c>
    </row>
    <row r="2678" spans="1:10" x14ac:dyDescent="0.2">
      <c r="A2678" s="1" t="s">
        <v>3599</v>
      </c>
      <c r="B2678" s="1" t="s">
        <v>3302</v>
      </c>
      <c r="C2678" s="1" t="s">
        <v>3600</v>
      </c>
      <c r="D2678" s="1" t="s">
        <v>365</v>
      </c>
      <c r="E2678" s="1">
        <v>8</v>
      </c>
      <c r="F2678" s="1">
        <v>1101.54</v>
      </c>
      <c r="G2678" s="1">
        <v>0</v>
      </c>
      <c r="H2678" s="1" t="s">
        <v>62</v>
      </c>
      <c r="I2678" s="1" t="s">
        <v>21</v>
      </c>
      <c r="J2678" s="1" t="s">
        <v>97</v>
      </c>
    </row>
    <row r="2679" spans="1:10" x14ac:dyDescent="0.2">
      <c r="A2679" s="1" t="s">
        <v>3601</v>
      </c>
      <c r="B2679" s="3">
        <v>45779</v>
      </c>
      <c r="C2679" s="1" t="s">
        <v>57</v>
      </c>
      <c r="D2679" s="1" t="s">
        <v>46</v>
      </c>
      <c r="E2679" s="1">
        <v>6</v>
      </c>
      <c r="F2679" s="1">
        <v>1262.55</v>
      </c>
      <c r="G2679" s="1">
        <v>0</v>
      </c>
      <c r="H2679" s="1" t="s">
        <v>20</v>
      </c>
      <c r="I2679" s="1" t="s">
        <v>47</v>
      </c>
      <c r="J2679" s="1" t="s">
        <v>58</v>
      </c>
    </row>
    <row r="2680" spans="1:10" x14ac:dyDescent="0.2">
      <c r="A2680" s="1" t="s">
        <v>3602</v>
      </c>
      <c r="B2680" s="3">
        <v>45356</v>
      </c>
      <c r="C2680" s="1" t="s">
        <v>87</v>
      </c>
      <c r="D2680" s="1" t="s">
        <v>166</v>
      </c>
      <c r="E2680" s="1">
        <v>12</v>
      </c>
      <c r="F2680" s="1">
        <v>532.41999999999996</v>
      </c>
      <c r="G2680" s="1">
        <v>0.1</v>
      </c>
      <c r="H2680" s="1" t="s">
        <v>115</v>
      </c>
      <c r="I2680" s="1" t="s">
        <v>31</v>
      </c>
      <c r="J2680" s="1" t="s">
        <v>52</v>
      </c>
    </row>
    <row r="2681" spans="1:10" x14ac:dyDescent="0.2">
      <c r="A2681" s="1" t="s">
        <v>3603</v>
      </c>
      <c r="B2681" s="3">
        <v>45746</v>
      </c>
      <c r="C2681" s="1" t="s">
        <v>303</v>
      </c>
      <c r="D2681" s="1" t="s">
        <v>269</v>
      </c>
      <c r="E2681" s="1">
        <v>2</v>
      </c>
      <c r="F2681" s="1">
        <v>865.02</v>
      </c>
      <c r="G2681" s="1">
        <v>0.1</v>
      </c>
      <c r="H2681" s="1" t="s">
        <v>121</v>
      </c>
      <c r="I2681" s="1" t="s">
        <v>14</v>
      </c>
      <c r="J2681" s="1" t="s">
        <v>82</v>
      </c>
    </row>
    <row r="2682" spans="1:10" x14ac:dyDescent="0.2">
      <c r="A2682" s="1" t="s">
        <v>3604</v>
      </c>
      <c r="B2682" s="3">
        <v>45343</v>
      </c>
      <c r="C2682" s="1" t="s">
        <v>310</v>
      </c>
      <c r="D2682" s="1" t="s">
        <v>35</v>
      </c>
      <c r="E2682" s="1">
        <v>10</v>
      </c>
      <c r="F2682" s="1">
        <v>709.62</v>
      </c>
      <c r="G2682" s="1">
        <v>0.15</v>
      </c>
      <c r="H2682" s="1" t="s">
        <v>20</v>
      </c>
      <c r="I2682" s="1" t="s">
        <v>14</v>
      </c>
      <c r="J2682" s="1" t="s">
        <v>15</v>
      </c>
    </row>
    <row r="2683" spans="1:10" x14ac:dyDescent="0.2">
      <c r="A2683" s="1" t="s">
        <v>3605</v>
      </c>
      <c r="B2683" s="1" t="s">
        <v>1051</v>
      </c>
      <c r="C2683" s="1" t="s">
        <v>904</v>
      </c>
      <c r="D2683" s="1" t="s">
        <v>127</v>
      </c>
      <c r="E2683" s="1">
        <v>5</v>
      </c>
      <c r="F2683" s="1">
        <v>418.2</v>
      </c>
      <c r="G2683" s="1">
        <v>0.15</v>
      </c>
      <c r="H2683" s="1" t="s">
        <v>121</v>
      </c>
      <c r="I2683" s="1" t="s">
        <v>21</v>
      </c>
      <c r="J2683" s="1" t="s">
        <v>170</v>
      </c>
    </row>
    <row r="2684" spans="1:10" x14ac:dyDescent="0.2">
      <c r="A2684" s="1" t="s">
        <v>3606</v>
      </c>
      <c r="B2684" s="1" t="s">
        <v>3607</v>
      </c>
      <c r="C2684" s="1" t="s">
        <v>120</v>
      </c>
      <c r="D2684" s="1" t="s">
        <v>329</v>
      </c>
      <c r="E2684" s="1">
        <v>2</v>
      </c>
      <c r="F2684" s="1">
        <v>1334.92</v>
      </c>
      <c r="G2684" s="1">
        <v>0</v>
      </c>
      <c r="H2684" s="1" t="s">
        <v>13</v>
      </c>
      <c r="I2684" s="1" t="s">
        <v>31</v>
      </c>
      <c r="J2684" s="1" t="s">
        <v>43</v>
      </c>
    </row>
    <row r="2685" spans="1:10" x14ac:dyDescent="0.2">
      <c r="A2685" s="1" t="s">
        <v>3608</v>
      </c>
      <c r="B2685" s="1" t="s">
        <v>3609</v>
      </c>
      <c r="C2685" s="1" t="s">
        <v>428</v>
      </c>
      <c r="D2685" s="1" t="s">
        <v>195</v>
      </c>
      <c r="E2685" s="1">
        <v>7</v>
      </c>
      <c r="F2685" s="1">
        <v>661.25</v>
      </c>
      <c r="G2685" s="1">
        <v>0</v>
      </c>
      <c r="H2685" s="1" t="s">
        <v>20</v>
      </c>
      <c r="I2685" s="1" t="s">
        <v>37</v>
      </c>
      <c r="J2685" s="1" t="s">
        <v>15</v>
      </c>
    </row>
    <row r="2686" spans="1:10" x14ac:dyDescent="0.2">
      <c r="A2686" s="1" t="s">
        <v>3610</v>
      </c>
      <c r="B2686" s="1" t="s">
        <v>2093</v>
      </c>
      <c r="C2686" s="1" t="s">
        <v>64</v>
      </c>
      <c r="D2686" s="1" t="s">
        <v>417</v>
      </c>
      <c r="E2686" s="1">
        <v>4</v>
      </c>
      <c r="F2686" s="1">
        <v>1240.1099999999999</v>
      </c>
      <c r="G2686" s="1">
        <v>0.2</v>
      </c>
      <c r="H2686" s="1" t="s">
        <v>36</v>
      </c>
      <c r="I2686" s="1" t="s">
        <v>31</v>
      </c>
      <c r="J2686" s="1" t="s">
        <v>32</v>
      </c>
    </row>
    <row r="2687" spans="1:10" x14ac:dyDescent="0.2">
      <c r="A2687" s="1" t="s">
        <v>3611</v>
      </c>
      <c r="B2687" s="1" t="s">
        <v>2155</v>
      </c>
      <c r="C2687" s="1" t="s">
        <v>313</v>
      </c>
      <c r="D2687" s="1" t="s">
        <v>88</v>
      </c>
      <c r="E2687" s="1">
        <v>8</v>
      </c>
      <c r="F2687" s="1">
        <v>1018.12</v>
      </c>
      <c r="G2687" s="1">
        <v>0.2</v>
      </c>
      <c r="H2687" s="1" t="s">
        <v>13</v>
      </c>
      <c r="I2687" s="1" t="s">
        <v>21</v>
      </c>
      <c r="J2687" s="1" t="s">
        <v>170</v>
      </c>
    </row>
    <row r="2688" spans="1:10" x14ac:dyDescent="0.2">
      <c r="A2688" s="1" t="s">
        <v>3612</v>
      </c>
      <c r="B2688" s="3">
        <v>45547</v>
      </c>
      <c r="C2688" s="1" t="s">
        <v>328</v>
      </c>
      <c r="D2688" s="1" t="s">
        <v>55</v>
      </c>
      <c r="E2688" s="1">
        <v>1</v>
      </c>
      <c r="F2688" s="1">
        <v>522.34</v>
      </c>
      <c r="G2688" s="1">
        <v>0</v>
      </c>
      <c r="H2688" s="1" t="s">
        <v>62</v>
      </c>
      <c r="I2688" s="1" t="s">
        <v>31</v>
      </c>
      <c r="J2688" s="1" t="s">
        <v>32</v>
      </c>
    </row>
    <row r="2689" spans="1:10" x14ac:dyDescent="0.2">
      <c r="A2689" s="1" t="s">
        <v>3613</v>
      </c>
      <c r="B2689" s="3">
        <v>45764</v>
      </c>
      <c r="C2689" s="1" t="s">
        <v>285</v>
      </c>
      <c r="D2689" s="1" t="s">
        <v>100</v>
      </c>
      <c r="E2689" s="1">
        <v>7</v>
      </c>
      <c r="F2689" s="1">
        <v>1280.18</v>
      </c>
      <c r="G2689" s="1">
        <v>0.1</v>
      </c>
      <c r="H2689" s="1" t="s">
        <v>121</v>
      </c>
      <c r="I2689" s="1" t="s">
        <v>31</v>
      </c>
      <c r="J2689" s="1" t="s">
        <v>32</v>
      </c>
    </row>
    <row r="2690" spans="1:10" x14ac:dyDescent="0.2">
      <c r="A2690" s="1" t="s">
        <v>3614</v>
      </c>
      <c r="B2690" s="1" t="s">
        <v>3615</v>
      </c>
      <c r="C2690" s="1" t="s">
        <v>218</v>
      </c>
      <c r="D2690" s="1" t="s">
        <v>118</v>
      </c>
      <c r="E2690" s="1">
        <v>4</v>
      </c>
      <c r="F2690" s="1">
        <v>347.15</v>
      </c>
      <c r="G2690" s="1">
        <v>0</v>
      </c>
      <c r="H2690" s="1" t="s">
        <v>27</v>
      </c>
      <c r="I2690" s="1" t="s">
        <v>42</v>
      </c>
      <c r="J2690" s="1" t="s">
        <v>52</v>
      </c>
    </row>
    <row r="2691" spans="1:10" x14ac:dyDescent="0.2">
      <c r="A2691" s="1" t="s">
        <v>3616</v>
      </c>
      <c r="B2691" s="1" t="s">
        <v>504</v>
      </c>
      <c r="C2691" s="1" t="s">
        <v>723</v>
      </c>
      <c r="D2691" s="1" t="s">
        <v>216</v>
      </c>
      <c r="E2691" s="1">
        <v>1</v>
      </c>
      <c r="F2691" s="1">
        <v>1169.26</v>
      </c>
      <c r="G2691" s="1">
        <v>0</v>
      </c>
      <c r="H2691" s="1" t="s">
        <v>36</v>
      </c>
      <c r="I2691" s="1" t="s">
        <v>21</v>
      </c>
      <c r="J2691" s="1" t="s">
        <v>97</v>
      </c>
    </row>
    <row r="2692" spans="1:10" x14ac:dyDescent="0.2">
      <c r="A2692" s="1" t="s">
        <v>3617</v>
      </c>
      <c r="B2692" s="1" t="s">
        <v>3618</v>
      </c>
      <c r="C2692" s="1" t="s">
        <v>54</v>
      </c>
      <c r="D2692" s="1" t="s">
        <v>166</v>
      </c>
      <c r="E2692" s="1">
        <v>1</v>
      </c>
      <c r="F2692" s="1">
        <v>532.41999999999996</v>
      </c>
      <c r="G2692" s="1">
        <v>0.05</v>
      </c>
      <c r="H2692" s="1" t="s">
        <v>62</v>
      </c>
      <c r="I2692" s="1" t="s">
        <v>21</v>
      </c>
      <c r="J2692" s="1" t="s">
        <v>22</v>
      </c>
    </row>
    <row r="2693" spans="1:10" x14ac:dyDescent="0.2">
      <c r="A2693" s="1" t="s">
        <v>3619</v>
      </c>
      <c r="B2693" s="1" t="s">
        <v>3386</v>
      </c>
      <c r="C2693" s="1" t="s">
        <v>198</v>
      </c>
      <c r="D2693" s="1" t="s">
        <v>195</v>
      </c>
      <c r="E2693" s="1">
        <v>9</v>
      </c>
      <c r="F2693" s="1">
        <v>661.25</v>
      </c>
      <c r="G2693" s="1">
        <v>0.2</v>
      </c>
      <c r="H2693" s="1" t="s">
        <v>115</v>
      </c>
      <c r="I2693" s="1" t="s">
        <v>449</v>
      </c>
      <c r="J2693" s="1" t="s">
        <v>75</v>
      </c>
    </row>
    <row r="2694" spans="1:10" x14ac:dyDescent="0.2">
      <c r="A2694" s="1" t="s">
        <v>3620</v>
      </c>
      <c r="B2694" s="3">
        <v>45808</v>
      </c>
      <c r="C2694" s="1" t="s">
        <v>254</v>
      </c>
      <c r="D2694" s="1" t="s">
        <v>192</v>
      </c>
      <c r="E2694" s="1">
        <v>1</v>
      </c>
      <c r="F2694" s="1">
        <v>1069.8599999999999</v>
      </c>
      <c r="G2694" s="1">
        <v>0</v>
      </c>
      <c r="H2694" s="1" t="s">
        <v>115</v>
      </c>
      <c r="I2694" s="1" t="s">
        <v>21</v>
      </c>
      <c r="J2694" s="1" t="s">
        <v>97</v>
      </c>
    </row>
    <row r="2695" spans="1:10" x14ac:dyDescent="0.2">
      <c r="A2695" s="1" t="s">
        <v>3621</v>
      </c>
      <c r="B2695" s="1" t="s">
        <v>442</v>
      </c>
      <c r="C2695" s="1" t="s">
        <v>644</v>
      </c>
      <c r="D2695" s="1" t="s">
        <v>329</v>
      </c>
      <c r="E2695" s="1">
        <v>9</v>
      </c>
      <c r="F2695" s="1">
        <v>1334.92</v>
      </c>
      <c r="G2695" s="1">
        <v>0</v>
      </c>
      <c r="H2695" s="1" t="s">
        <v>27</v>
      </c>
      <c r="I2695" s="1" t="s">
        <v>14</v>
      </c>
      <c r="J2695" s="1" t="s">
        <v>15</v>
      </c>
    </row>
    <row r="2696" spans="1:10" x14ac:dyDescent="0.2">
      <c r="A2696" s="1" t="s">
        <v>3622</v>
      </c>
      <c r="B2696" s="1" t="s">
        <v>1347</v>
      </c>
      <c r="C2696" s="1" t="s">
        <v>347</v>
      </c>
      <c r="D2696" s="1" t="s">
        <v>413</v>
      </c>
      <c r="E2696" s="1">
        <v>11</v>
      </c>
      <c r="F2696" s="1">
        <v>689.97</v>
      </c>
      <c r="G2696" s="1">
        <v>0.05</v>
      </c>
      <c r="H2696" s="1" t="s">
        <v>20</v>
      </c>
      <c r="I2696" s="1" t="s">
        <v>47</v>
      </c>
      <c r="J2696" s="1" t="s">
        <v>75</v>
      </c>
    </row>
    <row r="2697" spans="1:10" x14ac:dyDescent="0.2">
      <c r="A2697" s="1" t="s">
        <v>3623</v>
      </c>
      <c r="B2697" s="3">
        <v>45638</v>
      </c>
      <c r="C2697" s="1" t="s">
        <v>187</v>
      </c>
      <c r="D2697" s="1" t="s">
        <v>417</v>
      </c>
      <c r="E2697" s="1">
        <v>4</v>
      </c>
      <c r="F2697" s="1">
        <v>1240.1099999999999</v>
      </c>
      <c r="G2697" s="1">
        <v>0</v>
      </c>
      <c r="H2697" s="1" t="s">
        <v>27</v>
      </c>
      <c r="I2697" s="1" t="s">
        <v>14</v>
      </c>
      <c r="J2697" s="1" t="s">
        <v>93</v>
      </c>
    </row>
    <row r="2698" spans="1:10" x14ac:dyDescent="0.2">
      <c r="A2698" s="1" t="s">
        <v>3624</v>
      </c>
      <c r="B2698" s="1" t="s">
        <v>1295</v>
      </c>
      <c r="C2698" s="1" t="s">
        <v>846</v>
      </c>
      <c r="D2698" s="1" t="s">
        <v>55</v>
      </c>
      <c r="E2698" s="1">
        <v>3</v>
      </c>
      <c r="F2698" s="1">
        <v>522.34</v>
      </c>
      <c r="G2698" s="1">
        <v>0</v>
      </c>
      <c r="H2698" s="1" t="s">
        <v>20</v>
      </c>
      <c r="I2698" s="1" t="s">
        <v>14</v>
      </c>
      <c r="J2698" s="1" t="s">
        <v>15</v>
      </c>
    </row>
    <row r="2699" spans="1:10" x14ac:dyDescent="0.2">
      <c r="A2699" s="1" t="s">
        <v>3625</v>
      </c>
      <c r="B2699" s="3">
        <v>45789</v>
      </c>
      <c r="C2699" s="1" t="s">
        <v>191</v>
      </c>
      <c r="D2699" s="1" t="s">
        <v>81</v>
      </c>
      <c r="E2699" s="1">
        <v>7</v>
      </c>
      <c r="F2699" s="1">
        <v>849.05</v>
      </c>
      <c r="G2699" s="1">
        <v>0.05</v>
      </c>
      <c r="H2699" s="1" t="s">
        <v>20</v>
      </c>
      <c r="I2699" s="1" t="s">
        <v>47</v>
      </c>
      <c r="J2699" s="1" t="s">
        <v>75</v>
      </c>
    </row>
    <row r="2700" spans="1:10" x14ac:dyDescent="0.2">
      <c r="A2700" s="1" t="s">
        <v>3626</v>
      </c>
      <c r="B2700" s="3">
        <v>45383</v>
      </c>
      <c r="C2700" s="1" t="s">
        <v>567</v>
      </c>
      <c r="D2700" s="1" t="s">
        <v>12</v>
      </c>
      <c r="E2700" s="1">
        <v>3</v>
      </c>
      <c r="F2700" s="1">
        <v>210.2</v>
      </c>
      <c r="G2700" s="1">
        <v>0</v>
      </c>
      <c r="H2700" s="1" t="s">
        <v>20</v>
      </c>
      <c r="I2700" s="1" t="s">
        <v>14</v>
      </c>
      <c r="J2700" s="1" t="s">
        <v>82</v>
      </c>
    </row>
    <row r="2701" spans="1:10" x14ac:dyDescent="0.2">
      <c r="A2701" s="1" t="s">
        <v>3627</v>
      </c>
      <c r="B2701" s="1" t="s">
        <v>504</v>
      </c>
      <c r="C2701" s="1" t="s">
        <v>113</v>
      </c>
      <c r="D2701" s="1" t="s">
        <v>69</v>
      </c>
      <c r="E2701" s="1">
        <v>8</v>
      </c>
      <c r="F2701" s="1">
        <v>1013.15</v>
      </c>
      <c r="G2701" s="1">
        <v>0.05</v>
      </c>
      <c r="H2701" s="1" t="s">
        <v>27</v>
      </c>
      <c r="I2701" s="1" t="s">
        <v>14</v>
      </c>
      <c r="J2701" s="1" t="s">
        <v>93</v>
      </c>
    </row>
    <row r="2702" spans="1:10" x14ac:dyDescent="0.2">
      <c r="A2702" s="1" t="s">
        <v>3628</v>
      </c>
      <c r="B2702" s="1" t="s">
        <v>2802</v>
      </c>
      <c r="C2702" s="1" t="s">
        <v>11</v>
      </c>
      <c r="D2702" s="1" t="s">
        <v>12</v>
      </c>
      <c r="E2702" s="1">
        <v>2</v>
      </c>
      <c r="F2702" s="1">
        <v>210.2</v>
      </c>
      <c r="G2702" s="1">
        <v>0</v>
      </c>
      <c r="H2702" s="1" t="s">
        <v>13</v>
      </c>
      <c r="I2702" s="1" t="s">
        <v>14</v>
      </c>
      <c r="J2702" s="1" t="s">
        <v>93</v>
      </c>
    </row>
    <row r="2703" spans="1:10" x14ac:dyDescent="0.2">
      <c r="A2703" s="1" t="s">
        <v>3629</v>
      </c>
      <c r="B2703" s="1" t="s">
        <v>3094</v>
      </c>
      <c r="C2703" s="1" t="s">
        <v>285</v>
      </c>
      <c r="D2703" s="1" t="s">
        <v>329</v>
      </c>
      <c r="E2703" s="1">
        <v>10</v>
      </c>
      <c r="F2703" s="1">
        <v>1334.92</v>
      </c>
      <c r="G2703" s="1">
        <v>0.2</v>
      </c>
      <c r="H2703" s="1" t="s">
        <v>115</v>
      </c>
      <c r="I2703" s="1" t="s">
        <v>31</v>
      </c>
      <c r="J2703" s="1" t="s">
        <v>32</v>
      </c>
    </row>
    <row r="2704" spans="1:10" x14ac:dyDescent="0.2">
      <c r="A2704" s="1" t="s">
        <v>3630</v>
      </c>
      <c r="B2704" s="3">
        <v>45728</v>
      </c>
      <c r="C2704" s="1" t="s">
        <v>396</v>
      </c>
      <c r="D2704" s="1" t="s">
        <v>61</v>
      </c>
      <c r="E2704" s="1">
        <v>8</v>
      </c>
      <c r="F2704" s="1">
        <v>455.77</v>
      </c>
      <c r="G2704" s="1">
        <v>0.05</v>
      </c>
      <c r="H2704" s="1" t="s">
        <v>62</v>
      </c>
      <c r="I2704" s="1" t="s">
        <v>14</v>
      </c>
      <c r="J2704" s="1" t="s">
        <v>93</v>
      </c>
    </row>
    <row r="2705" spans="1:10" x14ac:dyDescent="0.2">
      <c r="A2705" s="1" t="s">
        <v>3631</v>
      </c>
      <c r="B2705" s="3">
        <v>45365</v>
      </c>
      <c r="C2705" s="1" t="s">
        <v>519</v>
      </c>
      <c r="D2705" s="1" t="s">
        <v>46</v>
      </c>
      <c r="E2705" s="1">
        <v>6</v>
      </c>
      <c r="F2705" s="1">
        <v>1262.55</v>
      </c>
      <c r="G2705" s="1">
        <v>0.2</v>
      </c>
      <c r="H2705" s="1" t="s">
        <v>115</v>
      </c>
      <c r="I2705" s="1" t="s">
        <v>14</v>
      </c>
      <c r="J2705" s="1" t="s">
        <v>15</v>
      </c>
    </row>
    <row r="2706" spans="1:10" x14ac:dyDescent="0.2">
      <c r="A2706" s="1" t="s">
        <v>3632</v>
      </c>
      <c r="B2706" s="3">
        <v>45419</v>
      </c>
      <c r="C2706" s="1" t="s">
        <v>77</v>
      </c>
      <c r="D2706" s="1" t="s">
        <v>85</v>
      </c>
      <c r="E2706" s="1">
        <v>11</v>
      </c>
      <c r="F2706" s="1">
        <v>979.52</v>
      </c>
      <c r="G2706" s="1">
        <v>0</v>
      </c>
      <c r="H2706" s="1" t="s">
        <v>36</v>
      </c>
      <c r="I2706" s="1" t="s">
        <v>47</v>
      </c>
      <c r="J2706" s="1" t="s">
        <v>75</v>
      </c>
    </row>
    <row r="2707" spans="1:10" x14ac:dyDescent="0.2">
      <c r="A2707" s="1" t="s">
        <v>3633</v>
      </c>
      <c r="B2707" s="1" t="s">
        <v>1046</v>
      </c>
      <c r="C2707" s="1" t="s">
        <v>347</v>
      </c>
      <c r="D2707" s="1" t="s">
        <v>199</v>
      </c>
      <c r="E2707" s="1">
        <v>7</v>
      </c>
      <c r="F2707" s="1">
        <v>528.79999999999995</v>
      </c>
      <c r="G2707" s="1">
        <v>0.1</v>
      </c>
      <c r="H2707" s="1" t="s">
        <v>27</v>
      </c>
      <c r="I2707" s="1" t="s">
        <v>449</v>
      </c>
      <c r="J2707" s="1" t="s">
        <v>58</v>
      </c>
    </row>
    <row r="2708" spans="1:10" x14ac:dyDescent="0.2">
      <c r="A2708" s="1" t="s">
        <v>3634</v>
      </c>
      <c r="B2708" s="3">
        <v>45749</v>
      </c>
      <c r="C2708" s="1" t="s">
        <v>113</v>
      </c>
      <c r="D2708" s="1" t="s">
        <v>413</v>
      </c>
      <c r="E2708" s="1">
        <v>7</v>
      </c>
      <c r="F2708" s="1">
        <v>689.97</v>
      </c>
      <c r="G2708" s="1">
        <v>0.15</v>
      </c>
      <c r="H2708" s="1" t="s">
        <v>27</v>
      </c>
      <c r="I2708" s="1" t="s">
        <v>37</v>
      </c>
      <c r="J2708" s="1" t="s">
        <v>93</v>
      </c>
    </row>
    <row r="2709" spans="1:10" x14ac:dyDescent="0.2">
      <c r="A2709" s="1" t="s">
        <v>3635</v>
      </c>
      <c r="B2709" s="1" t="s">
        <v>1236</v>
      </c>
      <c r="C2709" s="1" t="s">
        <v>135</v>
      </c>
      <c r="D2709" s="1" t="s">
        <v>166</v>
      </c>
      <c r="E2709" s="1">
        <v>7</v>
      </c>
      <c r="F2709" s="1">
        <v>532.41999999999996</v>
      </c>
      <c r="G2709" s="1">
        <v>0.2</v>
      </c>
      <c r="H2709" s="1" t="s">
        <v>62</v>
      </c>
      <c r="I2709" s="1" t="s">
        <v>47</v>
      </c>
      <c r="J2709" s="1" t="s">
        <v>58</v>
      </c>
    </row>
    <row r="2710" spans="1:10" x14ac:dyDescent="0.2">
      <c r="A2710" s="1" t="s">
        <v>3636</v>
      </c>
      <c r="B2710" s="1" t="s">
        <v>1819</v>
      </c>
      <c r="C2710" s="1" t="s">
        <v>84</v>
      </c>
      <c r="D2710" s="1" t="s">
        <v>139</v>
      </c>
      <c r="E2710" s="1">
        <v>1</v>
      </c>
      <c r="F2710" s="1">
        <v>193.99</v>
      </c>
      <c r="G2710" s="1">
        <v>0</v>
      </c>
      <c r="H2710" s="1" t="s">
        <v>36</v>
      </c>
      <c r="I2710" s="1" t="s">
        <v>42</v>
      </c>
      <c r="J2710" s="1" t="s">
        <v>43</v>
      </c>
    </row>
    <row r="2711" spans="1:10" x14ac:dyDescent="0.2">
      <c r="A2711" s="1" t="s">
        <v>3637</v>
      </c>
      <c r="B2711" s="3">
        <v>45364</v>
      </c>
      <c r="C2711" s="1" t="s">
        <v>252</v>
      </c>
      <c r="D2711" s="1" t="s">
        <v>61</v>
      </c>
      <c r="E2711" s="1">
        <v>10</v>
      </c>
      <c r="F2711" s="1">
        <v>455.77</v>
      </c>
      <c r="G2711" s="1">
        <v>0</v>
      </c>
      <c r="H2711" s="1" t="s">
        <v>13</v>
      </c>
      <c r="I2711" s="1" t="s">
        <v>14</v>
      </c>
      <c r="J2711" s="1" t="s">
        <v>82</v>
      </c>
    </row>
    <row r="2712" spans="1:10" x14ac:dyDescent="0.2">
      <c r="A2712" s="1" t="s">
        <v>3638</v>
      </c>
      <c r="B2712" s="3">
        <v>45405</v>
      </c>
      <c r="C2712" s="1" t="s">
        <v>616</v>
      </c>
      <c r="D2712" s="1" t="s">
        <v>178</v>
      </c>
      <c r="E2712" s="1">
        <v>3</v>
      </c>
      <c r="F2712" s="1">
        <v>253.46</v>
      </c>
      <c r="G2712" s="1">
        <v>0.1</v>
      </c>
      <c r="H2712" s="1" t="s">
        <v>121</v>
      </c>
      <c r="I2712" s="1" t="s">
        <v>14</v>
      </c>
      <c r="J2712" s="1" t="s">
        <v>15</v>
      </c>
    </row>
    <row r="2713" spans="1:10" x14ac:dyDescent="0.2">
      <c r="A2713" s="1" t="s">
        <v>3639</v>
      </c>
      <c r="B2713" s="1" t="s">
        <v>629</v>
      </c>
      <c r="C2713" s="1" t="s">
        <v>84</v>
      </c>
      <c r="D2713" s="1" t="s">
        <v>148</v>
      </c>
      <c r="E2713" s="1">
        <v>7</v>
      </c>
      <c r="F2713" s="1">
        <v>243.15</v>
      </c>
      <c r="G2713" s="1">
        <v>0</v>
      </c>
      <c r="H2713" s="1" t="s">
        <v>20</v>
      </c>
      <c r="I2713" s="1" t="s">
        <v>31</v>
      </c>
      <c r="J2713" s="1" t="s">
        <v>32</v>
      </c>
    </row>
    <row r="2714" spans="1:10" x14ac:dyDescent="0.2">
      <c r="A2714" s="1" t="s">
        <v>3640</v>
      </c>
      <c r="B2714" s="3">
        <v>45349</v>
      </c>
      <c r="C2714" s="1" t="s">
        <v>252</v>
      </c>
      <c r="D2714" s="1" t="s">
        <v>65</v>
      </c>
      <c r="E2714" s="1">
        <v>9</v>
      </c>
      <c r="F2714" s="1">
        <v>800.37</v>
      </c>
      <c r="G2714" s="1">
        <v>0</v>
      </c>
      <c r="H2714" s="1" t="s">
        <v>27</v>
      </c>
      <c r="I2714" s="1" t="s">
        <v>14</v>
      </c>
      <c r="J2714" s="1" t="s">
        <v>93</v>
      </c>
    </row>
    <row r="2715" spans="1:10" x14ac:dyDescent="0.2">
      <c r="A2715" s="1" t="s">
        <v>3641</v>
      </c>
      <c r="B2715" s="1" t="s">
        <v>437</v>
      </c>
      <c r="C2715" s="1" t="s">
        <v>169</v>
      </c>
      <c r="D2715" s="1" t="s">
        <v>151</v>
      </c>
      <c r="E2715" s="1">
        <v>5</v>
      </c>
      <c r="F2715" s="1">
        <v>838.72</v>
      </c>
      <c r="G2715" s="1">
        <v>0.2</v>
      </c>
      <c r="H2715" s="1" t="s">
        <v>20</v>
      </c>
      <c r="I2715" s="1" t="s">
        <v>21</v>
      </c>
      <c r="J2715" s="1" t="s">
        <v>170</v>
      </c>
    </row>
    <row r="2716" spans="1:10" x14ac:dyDescent="0.2">
      <c r="A2716" s="1" t="s">
        <v>3642</v>
      </c>
      <c r="B2716" s="1" t="s">
        <v>3643</v>
      </c>
      <c r="C2716" s="1" t="s">
        <v>371</v>
      </c>
      <c r="D2716" s="1" t="s">
        <v>118</v>
      </c>
      <c r="E2716" s="1">
        <v>11</v>
      </c>
      <c r="F2716" s="1">
        <v>347.15</v>
      </c>
      <c r="G2716" s="1">
        <v>0.05</v>
      </c>
      <c r="H2716" s="1" t="s">
        <v>115</v>
      </c>
      <c r="I2716" s="1" t="s">
        <v>31</v>
      </c>
      <c r="J2716" s="1" t="s">
        <v>43</v>
      </c>
    </row>
    <row r="2717" spans="1:10" x14ac:dyDescent="0.2">
      <c r="A2717" s="1" t="s">
        <v>3644</v>
      </c>
      <c r="B2717" s="3">
        <v>45466</v>
      </c>
      <c r="C2717" s="1" t="s">
        <v>240</v>
      </c>
      <c r="D2717" s="1" t="s">
        <v>100</v>
      </c>
      <c r="E2717" s="1">
        <v>6</v>
      </c>
      <c r="F2717" s="1">
        <v>1280.18</v>
      </c>
      <c r="G2717" s="1">
        <v>0.15</v>
      </c>
      <c r="H2717" s="1" t="s">
        <v>13</v>
      </c>
      <c r="I2717" s="1" t="s">
        <v>21</v>
      </c>
      <c r="J2717" s="1" t="s">
        <v>170</v>
      </c>
    </row>
    <row r="2718" spans="1:10" x14ac:dyDescent="0.2">
      <c r="A2718" s="1" t="s">
        <v>3645</v>
      </c>
      <c r="B2718" s="3">
        <v>45736</v>
      </c>
      <c r="C2718" s="1" t="s">
        <v>72</v>
      </c>
      <c r="D2718" s="1" t="s">
        <v>162</v>
      </c>
      <c r="E2718" s="1">
        <v>5</v>
      </c>
      <c r="F2718" s="1">
        <v>209.03</v>
      </c>
      <c r="G2718" s="1">
        <v>0.1</v>
      </c>
      <c r="H2718" s="1" t="s">
        <v>121</v>
      </c>
      <c r="I2718" s="1" t="s">
        <v>47</v>
      </c>
      <c r="J2718" s="1" t="s">
        <v>75</v>
      </c>
    </row>
    <row r="2719" spans="1:10" x14ac:dyDescent="0.2">
      <c r="A2719" s="1" t="s">
        <v>3646</v>
      </c>
      <c r="B2719" s="3">
        <v>45347</v>
      </c>
      <c r="C2719" s="1" t="s">
        <v>72</v>
      </c>
      <c r="D2719" s="1" t="s">
        <v>365</v>
      </c>
      <c r="E2719" s="1">
        <v>1</v>
      </c>
      <c r="F2719" s="1">
        <v>1101.54</v>
      </c>
      <c r="G2719" s="1">
        <v>0.2</v>
      </c>
      <c r="H2719" s="1" t="s">
        <v>13</v>
      </c>
      <c r="I2719" s="1" t="s">
        <v>47</v>
      </c>
      <c r="J2719" s="1" t="s">
        <v>75</v>
      </c>
    </row>
    <row r="2720" spans="1:10" x14ac:dyDescent="0.2">
      <c r="A2720" s="1" t="s">
        <v>3647</v>
      </c>
      <c r="B2720" s="1" t="s">
        <v>2318</v>
      </c>
      <c r="C2720" s="1" t="s">
        <v>40</v>
      </c>
      <c r="D2720" s="1" t="s">
        <v>108</v>
      </c>
      <c r="E2720" s="1">
        <v>8</v>
      </c>
      <c r="F2720" s="1">
        <v>1348.08</v>
      </c>
      <c r="G2720" s="1">
        <v>0.15</v>
      </c>
      <c r="H2720" s="1" t="s">
        <v>121</v>
      </c>
      <c r="I2720" s="1" t="s">
        <v>31</v>
      </c>
      <c r="J2720" s="1" t="s">
        <v>43</v>
      </c>
    </row>
    <row r="2721" spans="1:10" x14ac:dyDescent="0.2">
      <c r="A2721" s="1" t="s">
        <v>3648</v>
      </c>
      <c r="B2721" s="1" t="s">
        <v>3649</v>
      </c>
      <c r="C2721" s="1" t="s">
        <v>396</v>
      </c>
      <c r="D2721" s="1" t="s">
        <v>100</v>
      </c>
      <c r="E2721" s="1">
        <v>10</v>
      </c>
      <c r="F2721" s="1">
        <v>1280.18</v>
      </c>
      <c r="G2721" s="1">
        <v>0.15</v>
      </c>
      <c r="H2721" s="1" t="s">
        <v>36</v>
      </c>
      <c r="I2721" s="1" t="s">
        <v>14</v>
      </c>
      <c r="J2721" s="1" t="s">
        <v>82</v>
      </c>
    </row>
    <row r="2722" spans="1:10" x14ac:dyDescent="0.2">
      <c r="A2722" s="1" t="s">
        <v>3650</v>
      </c>
      <c r="B2722" s="1" t="s">
        <v>3371</v>
      </c>
      <c r="C2722" s="1" t="s">
        <v>570</v>
      </c>
      <c r="D2722" s="1" t="s">
        <v>142</v>
      </c>
      <c r="E2722" s="1">
        <v>5</v>
      </c>
      <c r="F2722" s="1">
        <v>1118.93</v>
      </c>
      <c r="G2722" s="1">
        <v>0.1</v>
      </c>
      <c r="H2722" s="1" t="s">
        <v>36</v>
      </c>
      <c r="I2722" s="1" t="s">
        <v>21</v>
      </c>
      <c r="J2722" s="1" t="s">
        <v>170</v>
      </c>
    </row>
    <row r="2723" spans="1:10" x14ac:dyDescent="0.2">
      <c r="A2723" s="1" t="s">
        <v>3651</v>
      </c>
      <c r="B2723" s="1" t="s">
        <v>80</v>
      </c>
      <c r="C2723" s="1" t="s">
        <v>165</v>
      </c>
      <c r="D2723" s="1" t="s">
        <v>158</v>
      </c>
      <c r="E2723" s="1">
        <v>3</v>
      </c>
      <c r="F2723" s="1">
        <v>1490.92</v>
      </c>
      <c r="G2723" s="1">
        <v>0</v>
      </c>
      <c r="H2723" s="1" t="s">
        <v>13</v>
      </c>
      <c r="I2723" s="1" t="s">
        <v>21</v>
      </c>
      <c r="J2723" s="1" t="s">
        <v>170</v>
      </c>
    </row>
    <row r="2724" spans="1:10" x14ac:dyDescent="0.2">
      <c r="A2724" s="1" t="s">
        <v>3652</v>
      </c>
      <c r="B2724" s="3">
        <v>45322</v>
      </c>
      <c r="C2724" s="1" t="s">
        <v>3653</v>
      </c>
      <c r="D2724" s="1" t="s">
        <v>213</v>
      </c>
      <c r="E2724" s="1">
        <v>3</v>
      </c>
      <c r="F2724" s="1">
        <v>1084.72</v>
      </c>
      <c r="G2724" s="1">
        <v>0.15</v>
      </c>
      <c r="H2724" s="1" t="s">
        <v>115</v>
      </c>
      <c r="I2724" s="1" t="s">
        <v>31</v>
      </c>
      <c r="J2724" s="1" t="s">
        <v>32</v>
      </c>
    </row>
    <row r="2725" spans="1:10" x14ac:dyDescent="0.2">
      <c r="A2725" s="1" t="s">
        <v>3654</v>
      </c>
      <c r="B2725" s="1" t="s">
        <v>3655</v>
      </c>
      <c r="C2725" s="1" t="s">
        <v>458</v>
      </c>
      <c r="D2725" s="1" t="s">
        <v>35</v>
      </c>
      <c r="E2725" s="1">
        <v>8</v>
      </c>
      <c r="F2725" s="1">
        <v>709.62</v>
      </c>
      <c r="G2725" s="1">
        <v>0.05</v>
      </c>
      <c r="H2725" s="1" t="s">
        <v>121</v>
      </c>
      <c r="I2725" s="1" t="s">
        <v>31</v>
      </c>
      <c r="J2725" s="1" t="s">
        <v>52</v>
      </c>
    </row>
    <row r="2726" spans="1:10" x14ac:dyDescent="0.2">
      <c r="A2726" s="1" t="s">
        <v>3656</v>
      </c>
      <c r="B2726" s="1" t="s">
        <v>2024</v>
      </c>
      <c r="C2726" s="1" t="s">
        <v>198</v>
      </c>
      <c r="D2726" s="1" t="s">
        <v>413</v>
      </c>
      <c r="E2726" s="1">
        <v>2</v>
      </c>
      <c r="F2726" s="1">
        <v>689.97</v>
      </c>
      <c r="G2726" s="1">
        <v>0.15</v>
      </c>
      <c r="H2726" s="1" t="s">
        <v>27</v>
      </c>
      <c r="I2726" s="1" t="s">
        <v>47</v>
      </c>
      <c r="J2726" s="1" t="s">
        <v>75</v>
      </c>
    </row>
    <row r="2727" spans="1:10" x14ac:dyDescent="0.2">
      <c r="A2727" s="1" t="s">
        <v>3657</v>
      </c>
      <c r="B2727" s="3">
        <v>45730</v>
      </c>
      <c r="C2727" s="1" t="s">
        <v>72</v>
      </c>
      <c r="D2727" s="1" t="s">
        <v>30</v>
      </c>
      <c r="E2727" s="1">
        <v>6</v>
      </c>
      <c r="F2727" s="1">
        <v>798.12</v>
      </c>
      <c r="G2727" s="1">
        <v>0.2</v>
      </c>
      <c r="H2727" s="1" t="s">
        <v>36</v>
      </c>
      <c r="I2727" s="1" t="s">
        <v>47</v>
      </c>
      <c r="J2727" s="1" t="s">
        <v>58</v>
      </c>
    </row>
    <row r="2728" spans="1:10" x14ac:dyDescent="0.2">
      <c r="A2728" s="1" t="s">
        <v>3658</v>
      </c>
      <c r="B2728" s="3">
        <v>45762</v>
      </c>
      <c r="C2728" s="1" t="s">
        <v>493</v>
      </c>
      <c r="D2728" s="1" t="s">
        <v>78</v>
      </c>
      <c r="E2728" s="1">
        <v>3</v>
      </c>
      <c r="F2728" s="1">
        <v>782.41</v>
      </c>
      <c r="G2728" s="1">
        <v>0</v>
      </c>
      <c r="H2728" s="1" t="s">
        <v>27</v>
      </c>
      <c r="I2728" s="1" t="s">
        <v>47</v>
      </c>
      <c r="J2728" s="1" t="s">
        <v>48</v>
      </c>
    </row>
    <row r="2729" spans="1:10" x14ac:dyDescent="0.2">
      <c r="A2729" s="1" t="s">
        <v>3659</v>
      </c>
      <c r="B2729" s="3">
        <v>45578</v>
      </c>
      <c r="C2729" s="1" t="s">
        <v>138</v>
      </c>
      <c r="D2729" s="1" t="s">
        <v>195</v>
      </c>
      <c r="E2729" s="1">
        <v>3</v>
      </c>
      <c r="F2729" s="1">
        <v>661.25</v>
      </c>
      <c r="G2729" s="1">
        <v>0.05</v>
      </c>
      <c r="H2729" s="1" t="s">
        <v>13</v>
      </c>
      <c r="I2729" s="1" t="s">
        <v>21</v>
      </c>
      <c r="J2729" s="1" t="s">
        <v>97</v>
      </c>
    </row>
    <row r="2730" spans="1:10" x14ac:dyDescent="0.2">
      <c r="A2730" s="1" t="s">
        <v>3660</v>
      </c>
      <c r="B2730" s="3">
        <v>45446</v>
      </c>
      <c r="C2730" s="1" t="s">
        <v>99</v>
      </c>
      <c r="D2730" s="1" t="s">
        <v>127</v>
      </c>
      <c r="E2730" s="1">
        <v>6</v>
      </c>
      <c r="F2730" s="1">
        <v>418.2</v>
      </c>
      <c r="G2730" s="1">
        <v>0</v>
      </c>
      <c r="H2730" s="1" t="s">
        <v>62</v>
      </c>
      <c r="I2730" s="1" t="s">
        <v>47</v>
      </c>
      <c r="J2730" s="1" t="s">
        <v>48</v>
      </c>
    </row>
    <row r="2731" spans="1:10" x14ac:dyDescent="0.2">
      <c r="A2731" s="1" t="s">
        <v>3661</v>
      </c>
      <c r="B2731" s="3">
        <v>45776</v>
      </c>
      <c r="C2731" s="1" t="s">
        <v>1164</v>
      </c>
      <c r="D2731" s="1" t="s">
        <v>231</v>
      </c>
      <c r="E2731" s="1">
        <v>12</v>
      </c>
      <c r="F2731" s="1">
        <v>49.68</v>
      </c>
      <c r="G2731" s="1">
        <v>0.15</v>
      </c>
      <c r="H2731" s="1" t="s">
        <v>20</v>
      </c>
      <c r="I2731" s="1" t="s">
        <v>14</v>
      </c>
      <c r="J2731" s="1" t="s">
        <v>82</v>
      </c>
    </row>
    <row r="2732" spans="1:10" x14ac:dyDescent="0.2">
      <c r="A2732" s="1" t="s">
        <v>3662</v>
      </c>
      <c r="B2732" s="1" t="s">
        <v>3302</v>
      </c>
      <c r="C2732" s="1" t="s">
        <v>975</v>
      </c>
      <c r="D2732" s="1" t="s">
        <v>100</v>
      </c>
      <c r="E2732" s="1">
        <v>1</v>
      </c>
      <c r="F2732" s="1">
        <v>1280.18</v>
      </c>
      <c r="G2732" s="1">
        <v>0</v>
      </c>
      <c r="H2732" s="1" t="s">
        <v>13</v>
      </c>
      <c r="I2732" s="1" t="s">
        <v>21</v>
      </c>
      <c r="J2732" s="1" t="s">
        <v>170</v>
      </c>
    </row>
    <row r="2733" spans="1:10" x14ac:dyDescent="0.2">
      <c r="A2733" s="1" t="s">
        <v>3663</v>
      </c>
      <c r="B2733" s="3">
        <v>45574</v>
      </c>
      <c r="C2733" s="1" t="s">
        <v>381</v>
      </c>
      <c r="D2733" s="1" t="s">
        <v>41</v>
      </c>
      <c r="E2733" s="1">
        <v>6</v>
      </c>
      <c r="F2733" s="1">
        <v>944.31</v>
      </c>
      <c r="G2733" s="1">
        <v>0</v>
      </c>
      <c r="H2733" s="1" t="s">
        <v>20</v>
      </c>
      <c r="I2733" s="1" t="s">
        <v>3664</v>
      </c>
      <c r="J2733" s="1" t="s">
        <v>52</v>
      </c>
    </row>
    <row r="2734" spans="1:10" x14ac:dyDescent="0.2">
      <c r="A2734" s="1" t="s">
        <v>3665</v>
      </c>
      <c r="B2734" s="3">
        <v>45671</v>
      </c>
      <c r="C2734" s="1" t="s">
        <v>29</v>
      </c>
      <c r="D2734" s="1" t="s">
        <v>269</v>
      </c>
      <c r="E2734" s="1">
        <v>1</v>
      </c>
      <c r="F2734" s="1">
        <v>865.02</v>
      </c>
      <c r="G2734" s="1">
        <v>0</v>
      </c>
      <c r="H2734" s="1" t="s">
        <v>13</v>
      </c>
      <c r="I2734" s="1" t="s">
        <v>31</v>
      </c>
      <c r="J2734" s="1" t="s">
        <v>32</v>
      </c>
    </row>
    <row r="2735" spans="1:10" x14ac:dyDescent="0.2">
      <c r="A2735" s="1" t="s">
        <v>3666</v>
      </c>
      <c r="B2735" s="1" t="s">
        <v>1039</v>
      </c>
      <c r="C2735" s="1" t="s">
        <v>434</v>
      </c>
      <c r="D2735" s="1" t="s">
        <v>73</v>
      </c>
      <c r="E2735" s="1">
        <v>5</v>
      </c>
      <c r="F2735" s="1">
        <v>954.16</v>
      </c>
      <c r="G2735" s="1">
        <v>0.2</v>
      </c>
      <c r="H2735" s="1" t="s">
        <v>36</v>
      </c>
      <c r="I2735" s="1" t="s">
        <v>31</v>
      </c>
      <c r="J2735" s="1" t="s">
        <v>52</v>
      </c>
    </row>
    <row r="2736" spans="1:10" x14ac:dyDescent="0.2">
      <c r="A2736" s="1" t="s">
        <v>3667</v>
      </c>
      <c r="B2736" s="3">
        <v>45707</v>
      </c>
      <c r="C2736" s="1" t="s">
        <v>261</v>
      </c>
      <c r="D2736" s="1" t="s">
        <v>78</v>
      </c>
      <c r="E2736" s="1">
        <v>8</v>
      </c>
      <c r="F2736" s="1">
        <v>782.41</v>
      </c>
      <c r="G2736" s="1">
        <v>0</v>
      </c>
      <c r="H2736" s="1" t="s">
        <v>20</v>
      </c>
      <c r="I2736" s="1" t="s">
        <v>31</v>
      </c>
      <c r="J2736" s="1" t="s">
        <v>32</v>
      </c>
    </row>
    <row r="2737" spans="1:10" x14ac:dyDescent="0.2">
      <c r="A2737" s="1" t="s">
        <v>3668</v>
      </c>
      <c r="B2737" s="1" t="s">
        <v>1982</v>
      </c>
      <c r="C2737" s="1" t="s">
        <v>113</v>
      </c>
      <c r="D2737" s="1" t="s">
        <v>297</v>
      </c>
      <c r="E2737" s="1">
        <v>8</v>
      </c>
      <c r="F2737" s="1">
        <v>112.32</v>
      </c>
      <c r="G2737" s="1">
        <v>0</v>
      </c>
      <c r="H2737" s="1" t="s">
        <v>13</v>
      </c>
      <c r="I2737" s="1" t="s">
        <v>14</v>
      </c>
      <c r="J2737" s="1" t="s">
        <v>82</v>
      </c>
    </row>
    <row r="2738" spans="1:10" x14ac:dyDescent="0.2">
      <c r="A2738" s="1" t="s">
        <v>3669</v>
      </c>
      <c r="B2738" s="1" t="s">
        <v>916</v>
      </c>
      <c r="C2738" s="1" t="s">
        <v>323</v>
      </c>
      <c r="D2738" s="1" t="s">
        <v>114</v>
      </c>
      <c r="E2738" s="1">
        <v>6</v>
      </c>
      <c r="F2738" s="1">
        <v>906.25</v>
      </c>
      <c r="G2738" s="1">
        <v>0.05</v>
      </c>
      <c r="H2738" s="1" t="s">
        <v>115</v>
      </c>
      <c r="I2738" s="1" t="s">
        <v>37</v>
      </c>
      <c r="J2738" s="1" t="s">
        <v>93</v>
      </c>
    </row>
    <row r="2739" spans="1:10" x14ac:dyDescent="0.2">
      <c r="A2739" s="1" t="s">
        <v>3670</v>
      </c>
      <c r="B2739" s="3">
        <v>45570</v>
      </c>
      <c r="C2739" s="1" t="s">
        <v>184</v>
      </c>
      <c r="D2739" s="1" t="s">
        <v>100</v>
      </c>
      <c r="E2739" s="1">
        <v>2</v>
      </c>
      <c r="F2739" s="1">
        <v>1280.18</v>
      </c>
      <c r="G2739" s="1">
        <v>0.1</v>
      </c>
      <c r="H2739" s="1" t="s">
        <v>13</v>
      </c>
      <c r="I2739" s="1" t="s">
        <v>47</v>
      </c>
      <c r="J2739" s="1" t="s">
        <v>75</v>
      </c>
    </row>
    <row r="2740" spans="1:10" x14ac:dyDescent="0.2">
      <c r="A2740" s="1" t="s">
        <v>3671</v>
      </c>
      <c r="B2740" s="1" t="s">
        <v>775</v>
      </c>
      <c r="C2740" s="1" t="s">
        <v>261</v>
      </c>
      <c r="D2740" s="1" t="s">
        <v>144</v>
      </c>
      <c r="E2740" s="1">
        <v>7</v>
      </c>
      <c r="F2740" s="1">
        <v>1029.82</v>
      </c>
      <c r="G2740" s="1">
        <v>0</v>
      </c>
      <c r="H2740" s="1" t="s">
        <v>36</v>
      </c>
      <c r="I2740" s="1" t="s">
        <v>31</v>
      </c>
      <c r="J2740" s="1" t="s">
        <v>43</v>
      </c>
    </row>
    <row r="2741" spans="1:10" x14ac:dyDescent="0.2">
      <c r="A2741" s="1" t="s">
        <v>3672</v>
      </c>
      <c r="B2741" s="3">
        <v>45482</v>
      </c>
      <c r="C2741" s="1" t="s">
        <v>123</v>
      </c>
      <c r="D2741" s="1" t="s">
        <v>19</v>
      </c>
      <c r="E2741" s="1">
        <v>7</v>
      </c>
      <c r="F2741" s="1">
        <v>921.01</v>
      </c>
      <c r="G2741" s="1">
        <v>0.15</v>
      </c>
      <c r="H2741" s="1" t="s">
        <v>36</v>
      </c>
      <c r="I2741" s="1" t="s">
        <v>42</v>
      </c>
      <c r="J2741" s="1" t="s">
        <v>43</v>
      </c>
    </row>
    <row r="2742" spans="1:10" x14ac:dyDescent="0.2">
      <c r="A2742" s="1" t="s">
        <v>3673</v>
      </c>
      <c r="B2742" s="1" t="s">
        <v>992</v>
      </c>
      <c r="C2742" s="1" t="s">
        <v>194</v>
      </c>
      <c r="D2742" s="1" t="s">
        <v>85</v>
      </c>
      <c r="E2742" s="1">
        <v>6</v>
      </c>
      <c r="F2742" s="1">
        <v>979.52</v>
      </c>
      <c r="G2742" s="1">
        <v>0</v>
      </c>
      <c r="H2742" s="1" t="s">
        <v>62</v>
      </c>
      <c r="I2742" s="1" t="s">
        <v>14</v>
      </c>
      <c r="J2742" s="1" t="s">
        <v>82</v>
      </c>
    </row>
    <row r="2743" spans="1:10" x14ac:dyDescent="0.2">
      <c r="A2743" s="1" t="s">
        <v>1258</v>
      </c>
      <c r="B2743" s="3">
        <v>45341</v>
      </c>
      <c r="C2743" s="1" t="s">
        <v>191</v>
      </c>
      <c r="D2743" s="1" t="s">
        <v>35</v>
      </c>
      <c r="E2743" s="1">
        <v>5</v>
      </c>
      <c r="F2743" s="1">
        <v>709.62</v>
      </c>
      <c r="G2743" s="1">
        <v>0</v>
      </c>
      <c r="H2743" s="1" t="s">
        <v>121</v>
      </c>
      <c r="I2743" s="1" t="s">
        <v>47</v>
      </c>
      <c r="J2743" s="1" t="s">
        <v>75</v>
      </c>
    </row>
    <row r="2744" spans="1:10" x14ac:dyDescent="0.2">
      <c r="A2744" s="1" t="s">
        <v>3674</v>
      </c>
      <c r="B2744" s="3">
        <v>45319</v>
      </c>
      <c r="C2744" s="1" t="s">
        <v>846</v>
      </c>
      <c r="D2744" s="1" t="s">
        <v>100</v>
      </c>
      <c r="E2744" s="1">
        <v>10</v>
      </c>
      <c r="F2744" s="1">
        <v>1280.18</v>
      </c>
      <c r="G2744" s="1">
        <v>0.05</v>
      </c>
      <c r="H2744" s="1" t="s">
        <v>115</v>
      </c>
      <c r="I2744" s="1" t="s">
        <v>14</v>
      </c>
      <c r="J2744" s="1" t="s">
        <v>82</v>
      </c>
    </row>
    <row r="2745" spans="1:10" x14ac:dyDescent="0.2">
      <c r="A2745" s="1" t="s">
        <v>3675</v>
      </c>
      <c r="B2745" s="3">
        <v>45369</v>
      </c>
      <c r="C2745" s="1" t="s">
        <v>283</v>
      </c>
      <c r="D2745" s="1" t="s">
        <v>155</v>
      </c>
      <c r="E2745" s="1">
        <v>1</v>
      </c>
      <c r="F2745" s="1">
        <v>1165.56</v>
      </c>
      <c r="G2745" s="1">
        <v>0.2</v>
      </c>
      <c r="H2745" s="1" t="s">
        <v>36</v>
      </c>
      <c r="I2745" s="1" t="s">
        <v>483</v>
      </c>
      <c r="J2745" s="1" t="s">
        <v>170</v>
      </c>
    </row>
    <row r="2746" spans="1:10" x14ac:dyDescent="0.2">
      <c r="A2746" s="1" t="s">
        <v>3676</v>
      </c>
      <c r="B2746" s="1" t="s">
        <v>1960</v>
      </c>
      <c r="C2746" s="1" t="s">
        <v>394</v>
      </c>
      <c r="D2746" s="1" t="s">
        <v>139</v>
      </c>
      <c r="E2746" s="1">
        <v>9</v>
      </c>
      <c r="F2746" s="1">
        <v>193.99</v>
      </c>
      <c r="G2746" s="1">
        <v>0.1</v>
      </c>
      <c r="H2746" s="1" t="s">
        <v>20</v>
      </c>
      <c r="I2746" s="1" t="s">
        <v>21</v>
      </c>
      <c r="J2746" s="1" t="s">
        <v>22</v>
      </c>
    </row>
    <row r="2747" spans="1:10" x14ac:dyDescent="0.2">
      <c r="A2747" s="1" t="s">
        <v>3677</v>
      </c>
      <c r="B2747" s="1" t="s">
        <v>3618</v>
      </c>
      <c r="C2747" s="1" t="s">
        <v>11</v>
      </c>
      <c r="D2747" s="1" t="s">
        <v>61</v>
      </c>
      <c r="E2747" s="1">
        <v>6</v>
      </c>
      <c r="F2747" s="1">
        <v>455.77</v>
      </c>
      <c r="G2747" s="1">
        <v>0</v>
      </c>
      <c r="H2747" s="1" t="s">
        <v>20</v>
      </c>
      <c r="I2747" s="1" t="s">
        <v>14</v>
      </c>
      <c r="J2747" s="1" t="s">
        <v>93</v>
      </c>
    </row>
    <row r="2748" spans="1:10" x14ac:dyDescent="0.2">
      <c r="A2748" s="1" t="s">
        <v>3678</v>
      </c>
      <c r="B2748" s="3">
        <v>45724</v>
      </c>
      <c r="C2748" s="1" t="s">
        <v>412</v>
      </c>
      <c r="D2748" s="1" t="s">
        <v>166</v>
      </c>
      <c r="E2748" s="1">
        <v>4</v>
      </c>
      <c r="F2748" s="1">
        <v>532.41999999999996</v>
      </c>
      <c r="G2748" s="1">
        <v>0</v>
      </c>
      <c r="H2748" s="1" t="s">
        <v>115</v>
      </c>
      <c r="I2748" s="1" t="s">
        <v>31</v>
      </c>
      <c r="J2748" s="1" t="s">
        <v>43</v>
      </c>
    </row>
    <row r="2749" spans="1:10" x14ac:dyDescent="0.2">
      <c r="A2749" s="1" t="s">
        <v>3679</v>
      </c>
      <c r="B2749" s="1" t="s">
        <v>3680</v>
      </c>
      <c r="C2749" s="1" t="s">
        <v>72</v>
      </c>
      <c r="D2749" s="1" t="s">
        <v>12</v>
      </c>
      <c r="E2749" s="1"/>
      <c r="F2749" s="1">
        <v>210.2</v>
      </c>
      <c r="G2749" s="1">
        <v>0</v>
      </c>
      <c r="H2749" s="1" t="s">
        <v>20</v>
      </c>
      <c r="I2749" s="1" t="s">
        <v>47</v>
      </c>
      <c r="J2749" s="1" t="s">
        <v>75</v>
      </c>
    </row>
    <row r="2750" spans="1:10" x14ac:dyDescent="0.2">
      <c r="A2750" s="1" t="s">
        <v>3681</v>
      </c>
      <c r="B2750" s="3">
        <v>45335</v>
      </c>
      <c r="C2750" s="1" t="s">
        <v>440</v>
      </c>
      <c r="D2750" s="1" t="s">
        <v>199</v>
      </c>
      <c r="E2750" s="1">
        <v>5</v>
      </c>
      <c r="F2750" s="1">
        <v>528.79999999999995</v>
      </c>
      <c r="G2750" s="1">
        <v>0.15</v>
      </c>
      <c r="H2750" s="1" t="s">
        <v>20</v>
      </c>
      <c r="I2750" s="1" t="s">
        <v>47</v>
      </c>
      <c r="J2750" s="1" t="s">
        <v>75</v>
      </c>
    </row>
    <row r="2751" spans="1:10" x14ac:dyDescent="0.2">
      <c r="A2751" s="1" t="s">
        <v>3682</v>
      </c>
      <c r="B2751" s="1" t="s">
        <v>3683</v>
      </c>
      <c r="C2751" s="1" t="s">
        <v>328</v>
      </c>
      <c r="D2751" s="1" t="s">
        <v>104</v>
      </c>
      <c r="E2751" s="1">
        <v>2</v>
      </c>
      <c r="F2751" s="1">
        <v>1363.68</v>
      </c>
      <c r="G2751" s="1">
        <v>0.15</v>
      </c>
      <c r="H2751" s="1" t="s">
        <v>20</v>
      </c>
      <c r="I2751" s="1" t="s">
        <v>31</v>
      </c>
      <c r="J2751" s="1" t="s">
        <v>52</v>
      </c>
    </row>
    <row r="2752" spans="1:10" x14ac:dyDescent="0.2">
      <c r="A2752" s="1" t="s">
        <v>3684</v>
      </c>
      <c r="B2752" s="3">
        <v>45711</v>
      </c>
      <c r="C2752" s="1" t="s">
        <v>463</v>
      </c>
      <c r="D2752" s="1" t="s">
        <v>413</v>
      </c>
      <c r="E2752" s="1">
        <v>9</v>
      </c>
      <c r="F2752" s="1">
        <v>689.97</v>
      </c>
      <c r="G2752" s="1">
        <v>0.1</v>
      </c>
      <c r="H2752" s="1" t="s">
        <v>62</v>
      </c>
      <c r="I2752" s="1" t="s">
        <v>21</v>
      </c>
      <c r="J2752" s="1" t="s">
        <v>170</v>
      </c>
    </row>
    <row r="2753" spans="1:10" x14ac:dyDescent="0.2">
      <c r="A2753" s="1" t="s">
        <v>3685</v>
      </c>
      <c r="B2753" s="3">
        <v>45403</v>
      </c>
      <c r="C2753" s="1" t="s">
        <v>54</v>
      </c>
      <c r="D2753" s="1" t="s">
        <v>155</v>
      </c>
      <c r="E2753" s="1">
        <v>11</v>
      </c>
      <c r="F2753" s="1">
        <v>1165.56</v>
      </c>
      <c r="G2753" s="1">
        <v>0</v>
      </c>
      <c r="H2753" s="1" t="s">
        <v>27</v>
      </c>
      <c r="I2753" s="1" t="s">
        <v>21</v>
      </c>
      <c r="J2753" s="1" t="s">
        <v>97</v>
      </c>
    </row>
    <row r="2754" spans="1:10" x14ac:dyDescent="0.2">
      <c r="A2754" s="1" t="s">
        <v>3686</v>
      </c>
      <c r="B2754" s="3">
        <v>45633</v>
      </c>
      <c r="C2754" s="1" t="s">
        <v>416</v>
      </c>
      <c r="D2754" s="1" t="s">
        <v>417</v>
      </c>
      <c r="E2754" s="1">
        <v>3</v>
      </c>
      <c r="F2754" s="1">
        <v>1240.1099999999999</v>
      </c>
      <c r="G2754" s="1">
        <v>0.2</v>
      </c>
      <c r="H2754" s="1" t="s">
        <v>36</v>
      </c>
      <c r="I2754" s="1" t="s">
        <v>47</v>
      </c>
      <c r="J2754" s="1" t="s">
        <v>75</v>
      </c>
    </row>
    <row r="2755" spans="1:10" x14ac:dyDescent="0.2">
      <c r="A2755" s="1" t="s">
        <v>3687</v>
      </c>
      <c r="B2755" s="3">
        <v>45736</v>
      </c>
      <c r="C2755" s="1" t="s">
        <v>103</v>
      </c>
      <c r="D2755" s="1" t="s">
        <v>35</v>
      </c>
      <c r="E2755" s="1">
        <v>12</v>
      </c>
      <c r="F2755" s="1">
        <v>709.62</v>
      </c>
      <c r="G2755" s="1">
        <v>0.2</v>
      </c>
      <c r="H2755" s="1" t="s">
        <v>62</v>
      </c>
      <c r="I2755" s="1" t="s">
        <v>21</v>
      </c>
      <c r="J2755" s="1" t="s">
        <v>97</v>
      </c>
    </row>
    <row r="2756" spans="1:10" x14ac:dyDescent="0.2">
      <c r="A2756" s="1" t="s">
        <v>3688</v>
      </c>
      <c r="B2756" s="1" t="s">
        <v>1797</v>
      </c>
      <c r="C2756" s="1" t="s">
        <v>644</v>
      </c>
      <c r="D2756" s="1" t="s">
        <v>329</v>
      </c>
      <c r="E2756" s="1">
        <v>1</v>
      </c>
      <c r="F2756" s="1">
        <v>1334.92</v>
      </c>
      <c r="G2756" s="1">
        <v>0</v>
      </c>
      <c r="H2756" s="1" t="s">
        <v>20</v>
      </c>
      <c r="I2756" s="1" t="s">
        <v>14</v>
      </c>
      <c r="J2756" s="1" t="s">
        <v>82</v>
      </c>
    </row>
    <row r="2757" spans="1:10" x14ac:dyDescent="0.2">
      <c r="A2757" s="1" t="s">
        <v>2195</v>
      </c>
      <c r="B2757" s="3">
        <v>45427</v>
      </c>
      <c r="C2757" s="1" t="s">
        <v>123</v>
      </c>
      <c r="D2757" s="1" t="s">
        <v>417</v>
      </c>
      <c r="E2757" s="1">
        <v>11</v>
      </c>
      <c r="F2757" s="1">
        <v>1240.1099999999999</v>
      </c>
      <c r="G2757" s="1">
        <v>0</v>
      </c>
      <c r="H2757" s="1" t="s">
        <v>20</v>
      </c>
      <c r="I2757" s="1" t="s">
        <v>31</v>
      </c>
      <c r="J2757" s="1" t="s">
        <v>52</v>
      </c>
    </row>
    <row r="2758" spans="1:10" x14ac:dyDescent="0.2">
      <c r="A2758" s="1" t="s">
        <v>3689</v>
      </c>
      <c r="B2758" s="3">
        <v>45508</v>
      </c>
      <c r="C2758" s="1" t="s">
        <v>396</v>
      </c>
      <c r="D2758" s="1" t="s">
        <v>166</v>
      </c>
      <c r="E2758" s="1">
        <v>3</v>
      </c>
      <c r="F2758" s="1">
        <v>532.41999999999996</v>
      </c>
      <c r="G2758" s="1">
        <v>0</v>
      </c>
      <c r="H2758" s="1" t="s">
        <v>20</v>
      </c>
      <c r="I2758" s="1" t="s">
        <v>14</v>
      </c>
      <c r="J2758" s="1" t="s">
        <v>93</v>
      </c>
    </row>
    <row r="2759" spans="1:10" x14ac:dyDescent="0.2">
      <c r="A2759" s="1" t="s">
        <v>3690</v>
      </c>
      <c r="B2759" s="3">
        <v>45312</v>
      </c>
      <c r="C2759" s="1" t="s">
        <v>396</v>
      </c>
      <c r="D2759" s="1" t="s">
        <v>329</v>
      </c>
      <c r="E2759" s="1">
        <v>12</v>
      </c>
      <c r="F2759" s="1">
        <v>1334.92</v>
      </c>
      <c r="G2759" s="1">
        <v>0.05</v>
      </c>
      <c r="H2759" s="1" t="s">
        <v>36</v>
      </c>
      <c r="I2759" s="1" t="s">
        <v>14</v>
      </c>
      <c r="J2759" s="1" t="s">
        <v>93</v>
      </c>
    </row>
    <row r="2760" spans="1:10" x14ac:dyDescent="0.2">
      <c r="A2760" s="1" t="s">
        <v>3691</v>
      </c>
      <c r="B2760" s="1" t="s">
        <v>3692</v>
      </c>
      <c r="C2760" s="1" t="s">
        <v>448</v>
      </c>
      <c r="D2760" s="1" t="s">
        <v>181</v>
      </c>
      <c r="E2760" s="1">
        <v>10</v>
      </c>
      <c r="F2760" s="1">
        <v>117.32</v>
      </c>
      <c r="G2760" s="1">
        <v>0</v>
      </c>
      <c r="H2760" s="1" t="s">
        <v>62</v>
      </c>
      <c r="I2760" s="1" t="s">
        <v>47</v>
      </c>
      <c r="J2760" s="1" t="s">
        <v>58</v>
      </c>
    </row>
    <row r="2761" spans="1:10" x14ac:dyDescent="0.2">
      <c r="A2761" s="1" t="s">
        <v>3693</v>
      </c>
      <c r="B2761" s="3">
        <v>45821</v>
      </c>
      <c r="C2761" s="1" t="s">
        <v>191</v>
      </c>
      <c r="D2761" s="1" t="s">
        <v>365</v>
      </c>
      <c r="E2761" s="1">
        <v>5</v>
      </c>
      <c r="F2761" s="1">
        <v>1101.54</v>
      </c>
      <c r="G2761" s="1">
        <v>0</v>
      </c>
      <c r="H2761" s="1" t="s">
        <v>115</v>
      </c>
      <c r="I2761" s="1" t="s">
        <v>47</v>
      </c>
      <c r="J2761" s="1" t="s">
        <v>58</v>
      </c>
    </row>
    <row r="2762" spans="1:10" x14ac:dyDescent="0.2">
      <c r="A2762" s="1" t="s">
        <v>3694</v>
      </c>
      <c r="B2762" s="3">
        <v>45572</v>
      </c>
      <c r="C2762" s="1" t="s">
        <v>394</v>
      </c>
      <c r="D2762" s="1" t="s">
        <v>127</v>
      </c>
      <c r="E2762" s="1">
        <v>11</v>
      </c>
      <c r="F2762" s="1">
        <v>418.2</v>
      </c>
      <c r="G2762" s="1">
        <v>0.05</v>
      </c>
      <c r="H2762" s="1" t="s">
        <v>62</v>
      </c>
      <c r="I2762" s="1" t="s">
        <v>21</v>
      </c>
      <c r="J2762" s="1" t="s">
        <v>22</v>
      </c>
    </row>
    <row r="2763" spans="1:10" x14ac:dyDescent="0.2">
      <c r="A2763" s="1" t="s">
        <v>3695</v>
      </c>
      <c r="B2763" s="3">
        <v>45563</v>
      </c>
      <c r="C2763" s="1" t="s">
        <v>616</v>
      </c>
      <c r="D2763" s="1" t="s">
        <v>100</v>
      </c>
      <c r="E2763" s="1">
        <v>11</v>
      </c>
      <c r="F2763" s="1">
        <v>1280.18</v>
      </c>
      <c r="G2763" s="1">
        <v>0</v>
      </c>
      <c r="H2763" s="1" t="s">
        <v>115</v>
      </c>
      <c r="I2763" s="1" t="s">
        <v>14</v>
      </c>
      <c r="J2763" s="1" t="s">
        <v>82</v>
      </c>
    </row>
    <row r="2764" spans="1:10" x14ac:dyDescent="0.2">
      <c r="A2764" s="1" t="s">
        <v>3696</v>
      </c>
      <c r="B2764" s="3">
        <v>45534</v>
      </c>
      <c r="C2764" s="1" t="s">
        <v>191</v>
      </c>
      <c r="D2764" s="1" t="s">
        <v>127</v>
      </c>
      <c r="E2764" s="1">
        <v>4</v>
      </c>
      <c r="F2764" s="1">
        <v>418.2</v>
      </c>
      <c r="G2764" s="1">
        <v>0.05</v>
      </c>
      <c r="H2764" s="1" t="s">
        <v>27</v>
      </c>
      <c r="I2764" s="1" t="s">
        <v>47</v>
      </c>
      <c r="J2764" s="1" t="s">
        <v>48</v>
      </c>
    </row>
    <row r="2765" spans="1:10" x14ac:dyDescent="0.2">
      <c r="A2765" s="1" t="s">
        <v>3697</v>
      </c>
      <c r="B2765" s="3">
        <v>45362</v>
      </c>
      <c r="C2765" s="1" t="s">
        <v>279</v>
      </c>
      <c r="D2765" s="1" t="s">
        <v>85</v>
      </c>
      <c r="E2765" s="1">
        <v>6</v>
      </c>
      <c r="F2765" s="1">
        <v>979.52</v>
      </c>
      <c r="G2765" s="1">
        <v>0</v>
      </c>
      <c r="H2765" s="1" t="s">
        <v>27</v>
      </c>
      <c r="I2765" s="1" t="s">
        <v>47</v>
      </c>
      <c r="J2765" s="1" t="s">
        <v>58</v>
      </c>
    </row>
    <row r="2766" spans="1:10" x14ac:dyDescent="0.2">
      <c r="A2766" s="1" t="s">
        <v>3698</v>
      </c>
      <c r="B2766" s="1" t="s">
        <v>692</v>
      </c>
      <c r="C2766" s="1" t="s">
        <v>84</v>
      </c>
      <c r="D2766" s="1" t="s">
        <v>96</v>
      </c>
      <c r="E2766" s="1">
        <v>1</v>
      </c>
      <c r="F2766" s="1">
        <v>425.58</v>
      </c>
      <c r="G2766" s="1">
        <v>0.05</v>
      </c>
      <c r="H2766" s="1" t="s">
        <v>20</v>
      </c>
      <c r="I2766" s="1" t="s">
        <v>31</v>
      </c>
      <c r="J2766" s="1" t="s">
        <v>52</v>
      </c>
    </row>
    <row r="2767" spans="1:10" x14ac:dyDescent="0.2">
      <c r="A2767" s="1" t="s">
        <v>3699</v>
      </c>
      <c r="B2767" s="3">
        <v>45756</v>
      </c>
      <c r="C2767" s="1" t="s">
        <v>77</v>
      </c>
      <c r="D2767" s="1" t="s">
        <v>65</v>
      </c>
      <c r="E2767" s="1">
        <v>7</v>
      </c>
      <c r="F2767" s="1">
        <v>800.37</v>
      </c>
      <c r="G2767" s="1">
        <v>0</v>
      </c>
      <c r="H2767" s="1" t="s">
        <v>13</v>
      </c>
      <c r="I2767" s="1" t="s">
        <v>47</v>
      </c>
      <c r="J2767" s="1" t="s">
        <v>48</v>
      </c>
    </row>
    <row r="2768" spans="1:10" x14ac:dyDescent="0.2">
      <c r="A2768" s="1" t="s">
        <v>3700</v>
      </c>
      <c r="B2768" s="1" t="s">
        <v>3701</v>
      </c>
      <c r="C2768" s="1" t="s">
        <v>3702</v>
      </c>
      <c r="D2768" s="1" t="s">
        <v>124</v>
      </c>
      <c r="E2768" s="1">
        <v>6</v>
      </c>
      <c r="F2768" s="1">
        <v>774.08</v>
      </c>
      <c r="G2768" s="1">
        <v>0.1</v>
      </c>
      <c r="H2768" s="1" t="s">
        <v>115</v>
      </c>
      <c r="I2768" s="1" t="s">
        <v>14</v>
      </c>
      <c r="J2768" s="1" t="s">
        <v>82</v>
      </c>
    </row>
    <row r="2769" spans="1:10" x14ac:dyDescent="0.2">
      <c r="A2769" s="1" t="s">
        <v>3703</v>
      </c>
      <c r="B2769" s="3">
        <v>45464</v>
      </c>
      <c r="C2769" s="1" t="s">
        <v>99</v>
      </c>
      <c r="D2769" s="1" t="s">
        <v>155</v>
      </c>
      <c r="E2769" s="1">
        <v>5</v>
      </c>
      <c r="F2769" s="1">
        <v>1165.56</v>
      </c>
      <c r="G2769" s="1">
        <v>0.05</v>
      </c>
      <c r="H2769" s="1" t="s">
        <v>62</v>
      </c>
      <c r="I2769" s="1" t="s">
        <v>47</v>
      </c>
      <c r="J2769" s="1" t="s">
        <v>75</v>
      </c>
    </row>
    <row r="2770" spans="1:10" x14ac:dyDescent="0.2">
      <c r="A2770" s="1" t="s">
        <v>3704</v>
      </c>
      <c r="B2770" s="1" t="s">
        <v>1576</v>
      </c>
      <c r="C2770" s="1" t="s">
        <v>396</v>
      </c>
      <c r="D2770" s="1" t="s">
        <v>85</v>
      </c>
      <c r="E2770" s="1">
        <v>10</v>
      </c>
      <c r="F2770" s="1">
        <v>979.52</v>
      </c>
      <c r="G2770" s="1">
        <v>0.05</v>
      </c>
      <c r="H2770" s="1" t="s">
        <v>36</v>
      </c>
      <c r="I2770" s="1" t="s">
        <v>14</v>
      </c>
      <c r="J2770" s="1" t="s">
        <v>93</v>
      </c>
    </row>
    <row r="2771" spans="1:10" x14ac:dyDescent="0.2">
      <c r="A2771" s="1" t="s">
        <v>3705</v>
      </c>
      <c r="B2771" s="3">
        <v>45401</v>
      </c>
      <c r="C2771" s="1" t="s">
        <v>388</v>
      </c>
      <c r="D2771" s="1" t="s">
        <v>12</v>
      </c>
      <c r="E2771" s="1">
        <v>4</v>
      </c>
      <c r="F2771" s="1">
        <v>210.2</v>
      </c>
      <c r="G2771" s="1">
        <v>0</v>
      </c>
      <c r="H2771" s="1" t="s">
        <v>36</v>
      </c>
      <c r="I2771" s="1" t="s">
        <v>31</v>
      </c>
      <c r="J2771" s="1" t="s">
        <v>32</v>
      </c>
    </row>
    <row r="2772" spans="1:10" x14ac:dyDescent="0.2">
      <c r="A2772" s="1" t="s">
        <v>3706</v>
      </c>
      <c r="B2772" s="3">
        <v>45560</v>
      </c>
      <c r="C2772" s="1" t="s">
        <v>45</v>
      </c>
      <c r="D2772" s="1" t="s">
        <v>151</v>
      </c>
      <c r="E2772" s="1">
        <v>11</v>
      </c>
      <c r="F2772" s="1">
        <v>838.72</v>
      </c>
      <c r="G2772" s="1">
        <v>0</v>
      </c>
      <c r="H2772" s="1" t="s">
        <v>62</v>
      </c>
      <c r="I2772" s="1" t="s">
        <v>47</v>
      </c>
      <c r="J2772" s="1" t="s">
        <v>58</v>
      </c>
    </row>
    <row r="2773" spans="1:10" x14ac:dyDescent="0.2">
      <c r="A2773" s="1" t="s">
        <v>3707</v>
      </c>
      <c r="B2773" s="1" t="s">
        <v>920</v>
      </c>
      <c r="C2773" s="1" t="s">
        <v>126</v>
      </c>
      <c r="D2773" s="1" t="s">
        <v>139</v>
      </c>
      <c r="E2773" s="1">
        <v>9</v>
      </c>
      <c r="F2773" s="1">
        <v>193.99</v>
      </c>
      <c r="G2773" s="1">
        <v>0.15</v>
      </c>
      <c r="H2773" s="1" t="s">
        <v>115</v>
      </c>
      <c r="I2773" s="1" t="s">
        <v>31</v>
      </c>
      <c r="J2773" s="1" t="s">
        <v>52</v>
      </c>
    </row>
    <row r="2774" spans="1:10" x14ac:dyDescent="0.2">
      <c r="A2774" s="1" t="s">
        <v>3708</v>
      </c>
      <c r="B2774" s="3">
        <v>45717</v>
      </c>
      <c r="C2774" s="1" t="s">
        <v>306</v>
      </c>
      <c r="D2774" s="1" t="s">
        <v>96</v>
      </c>
      <c r="E2774" s="1">
        <v>4</v>
      </c>
      <c r="F2774" s="1">
        <v>425.58</v>
      </c>
      <c r="G2774" s="1">
        <v>0.15</v>
      </c>
      <c r="H2774" s="1" t="s">
        <v>121</v>
      </c>
      <c r="I2774" s="1" t="s">
        <v>14</v>
      </c>
      <c r="J2774" s="1" t="s">
        <v>15</v>
      </c>
    </row>
    <row r="2775" spans="1:10" x14ac:dyDescent="0.2">
      <c r="A2775" s="1" t="s">
        <v>3709</v>
      </c>
      <c r="B2775" s="1" t="s">
        <v>1091</v>
      </c>
      <c r="C2775" s="1" t="s">
        <v>310</v>
      </c>
      <c r="D2775" s="1" t="s">
        <v>35</v>
      </c>
      <c r="E2775" s="1">
        <v>11</v>
      </c>
      <c r="F2775" s="1">
        <v>709.62</v>
      </c>
      <c r="G2775" s="1">
        <v>0</v>
      </c>
      <c r="H2775" s="1" t="s">
        <v>13</v>
      </c>
      <c r="I2775" s="1" t="s">
        <v>14</v>
      </c>
      <c r="J2775" s="1" t="s">
        <v>15</v>
      </c>
    </row>
    <row r="2776" spans="1:10" x14ac:dyDescent="0.2">
      <c r="A2776" s="1" t="s">
        <v>3710</v>
      </c>
      <c r="B2776" s="3">
        <v>45704</v>
      </c>
      <c r="C2776" s="1" t="s">
        <v>18</v>
      </c>
      <c r="D2776" s="1" t="s">
        <v>65</v>
      </c>
      <c r="E2776" s="1">
        <v>2</v>
      </c>
      <c r="F2776" s="1">
        <v>800.37</v>
      </c>
      <c r="G2776" s="1">
        <v>0.15</v>
      </c>
      <c r="H2776" s="1" t="s">
        <v>115</v>
      </c>
      <c r="I2776" s="1" t="s">
        <v>21</v>
      </c>
      <c r="J2776" s="1" t="s">
        <v>97</v>
      </c>
    </row>
    <row r="2777" spans="1:10" x14ac:dyDescent="0.2">
      <c r="A2777" s="1" t="s">
        <v>3711</v>
      </c>
      <c r="B2777" s="1" t="s">
        <v>2263</v>
      </c>
      <c r="C2777" s="1" t="s">
        <v>616</v>
      </c>
      <c r="D2777" s="1" t="s">
        <v>231</v>
      </c>
      <c r="E2777" s="1">
        <v>7</v>
      </c>
      <c r="F2777" s="1">
        <v>49.68</v>
      </c>
      <c r="G2777" s="1">
        <v>0</v>
      </c>
      <c r="H2777" s="1" t="s">
        <v>13</v>
      </c>
      <c r="I2777" s="1" t="s">
        <v>14</v>
      </c>
      <c r="J2777" s="1" t="s">
        <v>93</v>
      </c>
    </row>
    <row r="2778" spans="1:10" x14ac:dyDescent="0.2">
      <c r="A2778" s="1" t="s">
        <v>3712</v>
      </c>
      <c r="B2778" s="3">
        <v>45369</v>
      </c>
      <c r="C2778" s="1" t="s">
        <v>467</v>
      </c>
      <c r="D2778" s="1" t="s">
        <v>51</v>
      </c>
      <c r="E2778" s="1">
        <v>9</v>
      </c>
      <c r="F2778" s="1">
        <v>1019.72</v>
      </c>
      <c r="G2778" s="1">
        <v>0</v>
      </c>
      <c r="H2778" s="1" t="s">
        <v>36</v>
      </c>
      <c r="I2778" s="1" t="s">
        <v>449</v>
      </c>
      <c r="J2778" s="1" t="s">
        <v>48</v>
      </c>
    </row>
    <row r="2779" spans="1:10" x14ac:dyDescent="0.2">
      <c r="A2779" s="1" t="s">
        <v>3713</v>
      </c>
      <c r="B2779" s="3">
        <v>45694</v>
      </c>
      <c r="C2779" s="1" t="s">
        <v>336</v>
      </c>
      <c r="D2779" s="1" t="s">
        <v>88</v>
      </c>
      <c r="E2779" s="1">
        <v>4</v>
      </c>
      <c r="F2779" s="1">
        <v>1018.12</v>
      </c>
      <c r="G2779" s="1">
        <v>0.1</v>
      </c>
      <c r="H2779" s="1" t="s">
        <v>27</v>
      </c>
      <c r="I2779" s="1" t="s">
        <v>21</v>
      </c>
      <c r="J2779" s="1" t="s">
        <v>97</v>
      </c>
    </row>
    <row r="2780" spans="1:10" x14ac:dyDescent="0.2">
      <c r="A2780" s="1" t="s">
        <v>3714</v>
      </c>
      <c r="B2780" s="3">
        <v>45389</v>
      </c>
      <c r="C2780" s="1" t="s">
        <v>285</v>
      </c>
      <c r="D2780" s="1" t="s">
        <v>166</v>
      </c>
      <c r="E2780" s="1">
        <v>9</v>
      </c>
      <c r="F2780" s="1">
        <v>532.41999999999996</v>
      </c>
      <c r="G2780" s="1">
        <v>0</v>
      </c>
      <c r="H2780" s="1" t="s">
        <v>115</v>
      </c>
      <c r="I2780" s="1" t="s">
        <v>31</v>
      </c>
      <c r="J2780" s="1" t="s">
        <v>43</v>
      </c>
    </row>
    <row r="2781" spans="1:10" x14ac:dyDescent="0.2">
      <c r="A2781" s="1" t="s">
        <v>3715</v>
      </c>
      <c r="B2781" s="3">
        <v>45375</v>
      </c>
      <c r="C2781" s="1" t="s">
        <v>117</v>
      </c>
      <c r="D2781" s="1" t="s">
        <v>124</v>
      </c>
      <c r="E2781" s="1">
        <v>3</v>
      </c>
      <c r="F2781" s="1">
        <v>774.08</v>
      </c>
      <c r="G2781" s="1">
        <v>0</v>
      </c>
      <c r="H2781" s="1" t="s">
        <v>13</v>
      </c>
      <c r="I2781" s="1" t="s">
        <v>47</v>
      </c>
      <c r="J2781" s="1" t="s">
        <v>75</v>
      </c>
    </row>
    <row r="2782" spans="1:10" x14ac:dyDescent="0.2">
      <c r="A2782" s="1" t="s">
        <v>3716</v>
      </c>
      <c r="B2782" s="3">
        <v>45555</v>
      </c>
      <c r="C2782" s="1" t="s">
        <v>64</v>
      </c>
      <c r="D2782" s="1" t="s">
        <v>213</v>
      </c>
      <c r="E2782" s="1">
        <v>1</v>
      </c>
      <c r="F2782" s="1">
        <v>1084.72</v>
      </c>
      <c r="G2782" s="1">
        <v>0</v>
      </c>
      <c r="H2782" s="1" t="s">
        <v>36</v>
      </c>
      <c r="I2782" s="1" t="s">
        <v>31</v>
      </c>
      <c r="J2782" s="1" t="s">
        <v>52</v>
      </c>
    </row>
    <row r="2783" spans="1:10" x14ac:dyDescent="0.2">
      <c r="A2783" s="1" t="s">
        <v>3717</v>
      </c>
      <c r="B2783" s="1" t="s">
        <v>207</v>
      </c>
      <c r="C2783" s="1" t="s">
        <v>87</v>
      </c>
      <c r="D2783" s="1" t="s">
        <v>108</v>
      </c>
      <c r="E2783" s="1">
        <v>12</v>
      </c>
      <c r="F2783" s="1">
        <v>1348.08</v>
      </c>
      <c r="G2783" s="1">
        <v>0.05</v>
      </c>
      <c r="H2783" s="1" t="s">
        <v>121</v>
      </c>
      <c r="I2783" s="1" t="s">
        <v>31</v>
      </c>
      <c r="J2783" s="1" t="s">
        <v>32</v>
      </c>
    </row>
    <row r="2784" spans="1:10" x14ac:dyDescent="0.2">
      <c r="A2784" s="1" t="s">
        <v>3718</v>
      </c>
      <c r="B2784" s="1" t="s">
        <v>1055</v>
      </c>
      <c r="C2784" s="1" t="s">
        <v>323</v>
      </c>
      <c r="D2784" s="1" t="s">
        <v>35</v>
      </c>
      <c r="E2784" s="1">
        <v>2</v>
      </c>
      <c r="F2784" s="1">
        <v>709.62</v>
      </c>
      <c r="G2784" s="1">
        <v>0.15</v>
      </c>
      <c r="H2784" s="1" t="s">
        <v>121</v>
      </c>
      <c r="I2784" s="1" t="s">
        <v>14</v>
      </c>
      <c r="J2784" s="1" t="s">
        <v>15</v>
      </c>
    </row>
    <row r="2785" spans="1:10" x14ac:dyDescent="0.2">
      <c r="A2785" s="1" t="s">
        <v>3719</v>
      </c>
      <c r="B2785" s="3">
        <v>45689</v>
      </c>
      <c r="C2785" s="1" t="s">
        <v>25</v>
      </c>
      <c r="D2785" s="1" t="s">
        <v>88</v>
      </c>
      <c r="E2785" s="1">
        <v>11</v>
      </c>
      <c r="F2785" s="1">
        <v>1018.12</v>
      </c>
      <c r="G2785" s="1">
        <v>0.05</v>
      </c>
      <c r="H2785" s="1" t="s">
        <v>121</v>
      </c>
      <c r="I2785" s="1" t="s">
        <v>14</v>
      </c>
      <c r="J2785" s="1" t="s">
        <v>93</v>
      </c>
    </row>
    <row r="2786" spans="1:10" x14ac:dyDescent="0.2">
      <c r="A2786" s="1" t="s">
        <v>3720</v>
      </c>
      <c r="B2786" s="1" t="s">
        <v>3721</v>
      </c>
      <c r="C2786" s="1" t="s">
        <v>281</v>
      </c>
      <c r="D2786" s="1" t="s">
        <v>108</v>
      </c>
      <c r="E2786" s="1">
        <v>3</v>
      </c>
      <c r="F2786" s="1">
        <v>1348.08</v>
      </c>
      <c r="G2786" s="1">
        <v>0</v>
      </c>
      <c r="H2786" s="1" t="s">
        <v>121</v>
      </c>
      <c r="I2786" s="1" t="s">
        <v>47</v>
      </c>
      <c r="J2786" s="1" t="s">
        <v>48</v>
      </c>
    </row>
    <row r="2787" spans="1:10" x14ac:dyDescent="0.2">
      <c r="A2787" s="1" t="s">
        <v>3722</v>
      </c>
      <c r="B2787" s="3">
        <v>45421</v>
      </c>
      <c r="C2787" s="1" t="s">
        <v>240</v>
      </c>
      <c r="D2787" s="1" t="s">
        <v>162</v>
      </c>
      <c r="E2787" s="1">
        <v>1</v>
      </c>
      <c r="F2787" s="1">
        <v>209.03</v>
      </c>
      <c r="G2787" s="1">
        <v>0</v>
      </c>
      <c r="H2787" s="1" t="s">
        <v>115</v>
      </c>
      <c r="I2787" s="1" t="s">
        <v>21</v>
      </c>
      <c r="J2787" s="1" t="s">
        <v>97</v>
      </c>
    </row>
    <row r="2788" spans="1:10" x14ac:dyDescent="0.2">
      <c r="A2788" s="1" t="s">
        <v>3723</v>
      </c>
      <c r="B2788" s="1" t="s">
        <v>3545</v>
      </c>
      <c r="C2788" s="1" t="s">
        <v>557</v>
      </c>
      <c r="D2788" s="1" t="s">
        <v>26</v>
      </c>
      <c r="E2788" s="1">
        <v>4</v>
      </c>
      <c r="F2788" s="1">
        <v>725.92</v>
      </c>
      <c r="G2788" s="1">
        <v>0</v>
      </c>
      <c r="H2788" s="1" t="s">
        <v>36</v>
      </c>
      <c r="I2788" s="1" t="s">
        <v>14</v>
      </c>
      <c r="J2788" s="1" t="s">
        <v>93</v>
      </c>
    </row>
    <row r="2789" spans="1:10" x14ac:dyDescent="0.2">
      <c r="A2789" s="1" t="s">
        <v>3724</v>
      </c>
      <c r="B2789" s="1" t="s">
        <v>233</v>
      </c>
      <c r="C2789" s="1" t="s">
        <v>424</v>
      </c>
      <c r="D2789" s="1" t="s">
        <v>142</v>
      </c>
      <c r="E2789" s="1">
        <v>3</v>
      </c>
      <c r="F2789" s="1">
        <v>1118.93</v>
      </c>
      <c r="G2789" s="1">
        <v>0.2</v>
      </c>
      <c r="H2789" s="1" t="s">
        <v>36</v>
      </c>
      <c r="I2789" s="1" t="s">
        <v>37</v>
      </c>
      <c r="J2789" s="1" t="s">
        <v>93</v>
      </c>
    </row>
    <row r="2790" spans="1:10" x14ac:dyDescent="0.2">
      <c r="A2790" s="1" t="s">
        <v>3725</v>
      </c>
      <c r="B2790" s="1" t="s">
        <v>2528</v>
      </c>
      <c r="C2790" s="1" t="s">
        <v>394</v>
      </c>
      <c r="D2790" s="1" t="s">
        <v>41</v>
      </c>
      <c r="E2790" s="1">
        <v>9</v>
      </c>
      <c r="F2790" s="1">
        <v>944.31</v>
      </c>
      <c r="G2790" s="1">
        <v>0</v>
      </c>
      <c r="H2790" s="1" t="s">
        <v>115</v>
      </c>
      <c r="I2790" s="1" t="s">
        <v>21</v>
      </c>
      <c r="J2790" s="1" t="s">
        <v>170</v>
      </c>
    </row>
    <row r="2791" spans="1:10" x14ac:dyDescent="0.2">
      <c r="A2791" s="1" t="s">
        <v>3726</v>
      </c>
      <c r="B2791" s="3">
        <v>45672</v>
      </c>
      <c r="C2791" s="1" t="s">
        <v>440</v>
      </c>
      <c r="D2791" s="1" t="s">
        <v>61</v>
      </c>
      <c r="E2791" s="1">
        <v>9</v>
      </c>
      <c r="F2791" s="1">
        <v>455.77</v>
      </c>
      <c r="G2791" s="1">
        <v>0.1</v>
      </c>
      <c r="H2791" s="1" t="s">
        <v>20</v>
      </c>
      <c r="I2791" s="1" t="s">
        <v>47</v>
      </c>
      <c r="J2791" s="1" t="s">
        <v>48</v>
      </c>
    </row>
    <row r="2792" spans="1:10" x14ac:dyDescent="0.2">
      <c r="A2792" s="1" t="s">
        <v>3727</v>
      </c>
      <c r="B2792" s="1" t="s">
        <v>2837</v>
      </c>
      <c r="C2792" s="1" t="s">
        <v>994</v>
      </c>
      <c r="D2792" s="1" t="s">
        <v>12</v>
      </c>
      <c r="E2792" s="1">
        <v>10</v>
      </c>
      <c r="F2792" s="1">
        <v>210.2</v>
      </c>
      <c r="G2792" s="1">
        <v>0</v>
      </c>
      <c r="H2792" s="1" t="s">
        <v>62</v>
      </c>
      <c r="I2792" s="1" t="s">
        <v>14</v>
      </c>
      <c r="J2792" s="1" t="s">
        <v>15</v>
      </c>
    </row>
    <row r="2793" spans="1:10" x14ac:dyDescent="0.2">
      <c r="A2793" s="1" t="s">
        <v>3728</v>
      </c>
      <c r="B2793" s="1" t="s">
        <v>563</v>
      </c>
      <c r="C2793" s="1" t="s">
        <v>29</v>
      </c>
      <c r="D2793" s="1" t="s">
        <v>329</v>
      </c>
      <c r="E2793" s="1">
        <v>7</v>
      </c>
      <c r="F2793" s="1">
        <v>1334.92</v>
      </c>
      <c r="G2793" s="1">
        <v>0.05</v>
      </c>
      <c r="H2793" s="1" t="s">
        <v>27</v>
      </c>
      <c r="I2793" s="1" t="s">
        <v>31</v>
      </c>
      <c r="J2793" s="1" t="s">
        <v>43</v>
      </c>
    </row>
    <row r="2794" spans="1:10" x14ac:dyDescent="0.2">
      <c r="A2794" s="1" t="s">
        <v>3729</v>
      </c>
      <c r="B2794" s="3">
        <v>45373</v>
      </c>
      <c r="C2794" s="1" t="s">
        <v>230</v>
      </c>
      <c r="D2794" s="1" t="s">
        <v>61</v>
      </c>
      <c r="E2794" s="1">
        <v>1</v>
      </c>
      <c r="F2794" s="1">
        <v>455.77</v>
      </c>
      <c r="G2794" s="1">
        <v>0</v>
      </c>
      <c r="H2794" s="1" t="s">
        <v>115</v>
      </c>
      <c r="I2794" s="1" t="s">
        <v>47</v>
      </c>
      <c r="J2794" s="1" t="s">
        <v>58</v>
      </c>
    </row>
    <row r="2795" spans="1:10" x14ac:dyDescent="0.2">
      <c r="A2795" s="1" t="s">
        <v>3730</v>
      </c>
      <c r="B2795" s="1" t="s">
        <v>1249</v>
      </c>
      <c r="C2795" s="1" t="s">
        <v>198</v>
      </c>
      <c r="D2795" s="1" t="s">
        <v>195</v>
      </c>
      <c r="E2795" s="1">
        <v>4</v>
      </c>
      <c r="F2795" s="1">
        <v>661.25</v>
      </c>
      <c r="G2795" s="1">
        <v>0.15</v>
      </c>
      <c r="H2795" s="1" t="s">
        <v>115</v>
      </c>
      <c r="I2795" s="1" t="s">
        <v>47</v>
      </c>
      <c r="J2795" s="1" t="s">
        <v>75</v>
      </c>
    </row>
    <row r="2796" spans="1:10" x14ac:dyDescent="0.2">
      <c r="A2796" s="1" t="s">
        <v>3731</v>
      </c>
      <c r="B2796" s="3">
        <v>45607</v>
      </c>
      <c r="C2796" s="1" t="s">
        <v>126</v>
      </c>
      <c r="D2796" s="1" t="s">
        <v>155</v>
      </c>
      <c r="E2796" s="1">
        <v>8</v>
      </c>
      <c r="F2796" s="1">
        <v>1165.56</v>
      </c>
      <c r="G2796" s="1">
        <v>0.05</v>
      </c>
      <c r="H2796" s="1" t="s">
        <v>121</v>
      </c>
      <c r="I2796" s="1" t="s">
        <v>31</v>
      </c>
      <c r="J2796" s="1" t="s">
        <v>32</v>
      </c>
    </row>
    <row r="2797" spans="1:10" x14ac:dyDescent="0.2">
      <c r="A2797" s="1" t="s">
        <v>3732</v>
      </c>
      <c r="B2797" s="1" t="s">
        <v>2090</v>
      </c>
      <c r="C2797" s="1" t="s">
        <v>342</v>
      </c>
      <c r="D2797" s="1" t="s">
        <v>297</v>
      </c>
      <c r="E2797" s="1">
        <v>8</v>
      </c>
      <c r="F2797" s="1">
        <v>112.32</v>
      </c>
      <c r="G2797" s="1">
        <v>0.05</v>
      </c>
      <c r="H2797" s="1" t="s">
        <v>27</v>
      </c>
      <c r="I2797" s="1" t="s">
        <v>21</v>
      </c>
      <c r="J2797" s="1" t="s">
        <v>22</v>
      </c>
    </row>
    <row r="2798" spans="1:10" x14ac:dyDescent="0.2">
      <c r="A2798" s="1" t="s">
        <v>3733</v>
      </c>
      <c r="B2798" s="3">
        <v>45781</v>
      </c>
      <c r="C2798" s="1" t="s">
        <v>113</v>
      </c>
      <c r="D2798" s="1" t="s">
        <v>19</v>
      </c>
      <c r="E2798" s="1">
        <v>9</v>
      </c>
      <c r="F2798" s="1">
        <v>921.01</v>
      </c>
      <c r="G2798" s="1">
        <v>0</v>
      </c>
      <c r="H2798" s="1" t="s">
        <v>13</v>
      </c>
      <c r="I2798" s="1" t="s">
        <v>14</v>
      </c>
      <c r="J2798" s="1" t="s">
        <v>93</v>
      </c>
    </row>
    <row r="2799" spans="1:10" x14ac:dyDescent="0.2">
      <c r="A2799" s="1" t="s">
        <v>3734</v>
      </c>
      <c r="B2799" s="1" t="s">
        <v>604</v>
      </c>
      <c r="C2799" s="1" t="s">
        <v>210</v>
      </c>
      <c r="D2799" s="1" t="s">
        <v>166</v>
      </c>
      <c r="E2799" s="1">
        <v>1</v>
      </c>
      <c r="F2799" s="1">
        <v>532.41999999999996</v>
      </c>
      <c r="G2799" s="1">
        <v>0.2</v>
      </c>
      <c r="H2799" s="1" t="s">
        <v>13</v>
      </c>
      <c r="I2799" s="1" t="s">
        <v>31</v>
      </c>
      <c r="J2799" s="1" t="s">
        <v>52</v>
      </c>
    </row>
    <row r="2800" spans="1:10" x14ac:dyDescent="0.2">
      <c r="A2800" s="1" t="s">
        <v>3735</v>
      </c>
      <c r="B2800" s="1" t="s">
        <v>2150</v>
      </c>
      <c r="C2800" s="1" t="s">
        <v>306</v>
      </c>
      <c r="D2800" s="1" t="s">
        <v>192</v>
      </c>
      <c r="E2800" s="1">
        <v>8</v>
      </c>
      <c r="F2800" s="1">
        <v>1069.8599999999999</v>
      </c>
      <c r="G2800" s="1">
        <v>0.2</v>
      </c>
      <c r="H2800" s="1" t="s">
        <v>13</v>
      </c>
      <c r="I2800" s="1" t="s">
        <v>14</v>
      </c>
      <c r="J2800" s="1" t="s">
        <v>82</v>
      </c>
    </row>
    <row r="2801" spans="1:10" x14ac:dyDescent="0.2">
      <c r="A2801" s="1" t="s">
        <v>3736</v>
      </c>
      <c r="B2801" s="1" t="s">
        <v>1373</v>
      </c>
      <c r="C2801" s="1" t="s">
        <v>54</v>
      </c>
      <c r="D2801" s="1" t="s">
        <v>174</v>
      </c>
      <c r="E2801" s="1">
        <v>5</v>
      </c>
      <c r="F2801" s="1">
        <v>143.57</v>
      </c>
      <c r="G2801" s="1">
        <v>0</v>
      </c>
      <c r="H2801" s="1" t="s">
        <v>36</v>
      </c>
      <c r="I2801" s="1" t="s">
        <v>21</v>
      </c>
      <c r="J2801" s="1" t="s">
        <v>22</v>
      </c>
    </row>
    <row r="2802" spans="1:10" x14ac:dyDescent="0.2">
      <c r="A2802" s="1" t="s">
        <v>3737</v>
      </c>
      <c r="B2802" s="3">
        <v>45462</v>
      </c>
      <c r="C2802" s="1" t="s">
        <v>404</v>
      </c>
      <c r="D2802" s="1" t="s">
        <v>139</v>
      </c>
      <c r="E2802" s="1">
        <v>8</v>
      </c>
      <c r="F2802" s="1">
        <v>193.99</v>
      </c>
      <c r="G2802" s="1">
        <v>0</v>
      </c>
      <c r="H2802" s="1" t="s">
        <v>36</v>
      </c>
      <c r="I2802" s="1" t="s">
        <v>21</v>
      </c>
      <c r="J2802" s="1" t="s">
        <v>97</v>
      </c>
    </row>
    <row r="2803" spans="1:10" x14ac:dyDescent="0.2">
      <c r="A2803" s="1" t="s">
        <v>3738</v>
      </c>
      <c r="B2803" s="3">
        <v>45302</v>
      </c>
      <c r="C2803" s="1" t="s">
        <v>338</v>
      </c>
      <c r="D2803" s="1" t="s">
        <v>231</v>
      </c>
      <c r="E2803" s="1">
        <v>4</v>
      </c>
      <c r="F2803" s="1">
        <v>49.68</v>
      </c>
      <c r="G2803" s="1">
        <v>0.15</v>
      </c>
      <c r="H2803" s="1" t="s">
        <v>13</v>
      </c>
      <c r="I2803" s="1" t="s">
        <v>21</v>
      </c>
      <c r="J2803" s="1" t="s">
        <v>170</v>
      </c>
    </row>
    <row r="2804" spans="1:10" x14ac:dyDescent="0.2">
      <c r="A2804" s="1" t="s">
        <v>3739</v>
      </c>
      <c r="B2804" s="3">
        <v>45832</v>
      </c>
      <c r="C2804" s="1" t="s">
        <v>135</v>
      </c>
      <c r="D2804" s="1" t="s">
        <v>195</v>
      </c>
      <c r="E2804" s="1">
        <v>1</v>
      </c>
      <c r="F2804" s="1">
        <v>661.25</v>
      </c>
      <c r="G2804" s="1">
        <v>0.05</v>
      </c>
      <c r="H2804" s="1" t="s">
        <v>20</v>
      </c>
      <c r="I2804" s="1" t="s">
        <v>47</v>
      </c>
      <c r="J2804" s="1" t="s">
        <v>58</v>
      </c>
    </row>
    <row r="2805" spans="1:10" x14ac:dyDescent="0.2">
      <c r="A2805" s="1" t="s">
        <v>3740</v>
      </c>
      <c r="B2805" s="3">
        <v>45576</v>
      </c>
      <c r="C2805" s="1" t="s">
        <v>246</v>
      </c>
      <c r="D2805" s="1" t="s">
        <v>88</v>
      </c>
      <c r="E2805" s="1">
        <v>4</v>
      </c>
      <c r="F2805" s="1">
        <v>1018.12</v>
      </c>
      <c r="G2805" s="1">
        <v>0</v>
      </c>
      <c r="H2805" s="1" t="s">
        <v>27</v>
      </c>
      <c r="I2805" s="1" t="s">
        <v>47</v>
      </c>
      <c r="J2805" s="1" t="s">
        <v>58</v>
      </c>
    </row>
    <row r="2806" spans="1:10" x14ac:dyDescent="0.2">
      <c r="A2806" s="1" t="s">
        <v>3741</v>
      </c>
      <c r="B2806" s="3">
        <v>45737</v>
      </c>
      <c r="C2806" s="1" t="s">
        <v>313</v>
      </c>
      <c r="D2806" s="1" t="s">
        <v>100</v>
      </c>
      <c r="E2806" s="1">
        <v>3</v>
      </c>
      <c r="F2806" s="1">
        <v>1280.18</v>
      </c>
      <c r="G2806" s="1">
        <v>0.05</v>
      </c>
      <c r="H2806" s="1" t="s">
        <v>27</v>
      </c>
      <c r="I2806" s="1" t="s">
        <v>21</v>
      </c>
      <c r="J2806" s="1" t="s">
        <v>22</v>
      </c>
    </row>
    <row r="2807" spans="1:10" x14ac:dyDescent="0.2">
      <c r="A2807" s="1" t="s">
        <v>3742</v>
      </c>
      <c r="B2807" s="3">
        <v>45335</v>
      </c>
      <c r="C2807" s="1" t="s">
        <v>218</v>
      </c>
      <c r="D2807" s="1" t="s">
        <v>92</v>
      </c>
      <c r="E2807" s="1">
        <v>9</v>
      </c>
      <c r="F2807" s="1">
        <v>769.69</v>
      </c>
      <c r="G2807" s="1">
        <v>0.15</v>
      </c>
      <c r="H2807" s="1" t="s">
        <v>62</v>
      </c>
      <c r="I2807" s="1" t="s">
        <v>31</v>
      </c>
      <c r="J2807" s="1" t="s">
        <v>43</v>
      </c>
    </row>
    <row r="2808" spans="1:10" x14ac:dyDescent="0.2">
      <c r="A2808" s="1" t="s">
        <v>3743</v>
      </c>
      <c r="B2808" s="3">
        <v>45833</v>
      </c>
      <c r="C2808" s="1" t="s">
        <v>91</v>
      </c>
      <c r="D2808" s="1" t="s">
        <v>30</v>
      </c>
      <c r="E2808" s="1">
        <v>6</v>
      </c>
      <c r="F2808" s="1">
        <v>798.12</v>
      </c>
      <c r="G2808" s="1">
        <v>0.1</v>
      </c>
      <c r="H2808" s="1" t="s">
        <v>36</v>
      </c>
      <c r="I2808" s="1" t="s">
        <v>14</v>
      </c>
      <c r="J2808" s="1" t="s">
        <v>82</v>
      </c>
    </row>
    <row r="2809" spans="1:10" x14ac:dyDescent="0.2">
      <c r="A2809" s="1" t="s">
        <v>3744</v>
      </c>
      <c r="B2809" s="1" t="s">
        <v>24</v>
      </c>
      <c r="C2809" s="1" t="s">
        <v>353</v>
      </c>
      <c r="D2809" s="1" t="s">
        <v>19</v>
      </c>
      <c r="E2809" s="1">
        <v>12</v>
      </c>
      <c r="F2809" s="1">
        <v>921.01</v>
      </c>
      <c r="G2809" s="1">
        <v>0</v>
      </c>
      <c r="H2809" s="1" t="s">
        <v>20</v>
      </c>
      <c r="I2809" s="1" t="s">
        <v>21</v>
      </c>
      <c r="J2809" s="1" t="s">
        <v>22</v>
      </c>
    </row>
    <row r="2810" spans="1:10" x14ac:dyDescent="0.2">
      <c r="A2810" s="1" t="s">
        <v>3745</v>
      </c>
      <c r="B2810" s="1" t="s">
        <v>3746</v>
      </c>
      <c r="C2810" s="1" t="s">
        <v>975</v>
      </c>
      <c r="D2810" s="1" t="s">
        <v>155</v>
      </c>
      <c r="E2810" s="1">
        <v>11</v>
      </c>
      <c r="F2810" s="1">
        <v>1165.56</v>
      </c>
      <c r="G2810" s="1">
        <v>0.15</v>
      </c>
      <c r="H2810" s="1" t="s">
        <v>121</v>
      </c>
      <c r="I2810" s="1" t="s">
        <v>289</v>
      </c>
      <c r="J2810" s="1" t="s">
        <v>22</v>
      </c>
    </row>
    <row r="2811" spans="1:10" x14ac:dyDescent="0.2">
      <c r="A2811" s="1" t="s">
        <v>3747</v>
      </c>
      <c r="B2811" s="3">
        <v>45456</v>
      </c>
      <c r="C2811" s="1" t="s">
        <v>220</v>
      </c>
      <c r="D2811" s="1" t="s">
        <v>61</v>
      </c>
      <c r="E2811" s="1">
        <v>6</v>
      </c>
      <c r="F2811" s="1">
        <v>455.77</v>
      </c>
      <c r="G2811" s="1">
        <v>0</v>
      </c>
      <c r="H2811" s="1" t="s">
        <v>27</v>
      </c>
      <c r="I2811" s="1" t="s">
        <v>14</v>
      </c>
      <c r="J2811" s="1" t="s">
        <v>15</v>
      </c>
    </row>
    <row r="2812" spans="1:10" x14ac:dyDescent="0.2">
      <c r="A2812" s="1" t="s">
        <v>3748</v>
      </c>
      <c r="B2812" s="1" t="s">
        <v>3749</v>
      </c>
      <c r="C2812" s="1" t="s">
        <v>355</v>
      </c>
      <c r="D2812" s="1" t="s">
        <v>537</v>
      </c>
      <c r="E2812" s="1">
        <v>9</v>
      </c>
      <c r="F2812" s="1">
        <v>940.73</v>
      </c>
      <c r="G2812" s="1">
        <v>0.2</v>
      </c>
      <c r="H2812" s="1" t="s">
        <v>13</v>
      </c>
      <c r="I2812" s="1" t="s">
        <v>14</v>
      </c>
      <c r="J2812" s="1" t="s">
        <v>15</v>
      </c>
    </row>
    <row r="2813" spans="1:10" x14ac:dyDescent="0.2">
      <c r="A2813" s="1" t="s">
        <v>3750</v>
      </c>
      <c r="B2813" s="3">
        <v>45755</v>
      </c>
      <c r="C2813" s="1" t="s">
        <v>204</v>
      </c>
      <c r="D2813" s="1" t="s">
        <v>413</v>
      </c>
      <c r="E2813" s="1">
        <v>12</v>
      </c>
      <c r="F2813" s="1">
        <v>689.97</v>
      </c>
      <c r="G2813" s="1">
        <v>0</v>
      </c>
      <c r="H2813" s="1" t="s">
        <v>62</v>
      </c>
      <c r="I2813" s="1" t="s">
        <v>300</v>
      </c>
      <c r="J2813" s="1" t="s">
        <v>15</v>
      </c>
    </row>
    <row r="2814" spans="1:10" x14ac:dyDescent="0.2">
      <c r="A2814" s="1" t="s">
        <v>3751</v>
      </c>
      <c r="B2814" s="3">
        <v>45577</v>
      </c>
      <c r="C2814" s="1" t="s">
        <v>478</v>
      </c>
      <c r="D2814" s="1" t="s">
        <v>108</v>
      </c>
      <c r="E2814" s="1">
        <v>8</v>
      </c>
      <c r="F2814" s="1">
        <v>1348.08</v>
      </c>
      <c r="G2814" s="1">
        <v>0</v>
      </c>
      <c r="H2814" s="1" t="s">
        <v>20</v>
      </c>
      <c r="I2814" s="1" t="s">
        <v>31</v>
      </c>
      <c r="J2814" s="1" t="s">
        <v>32</v>
      </c>
    </row>
    <row r="2815" spans="1:10" x14ac:dyDescent="0.2">
      <c r="A2815" s="1" t="s">
        <v>3752</v>
      </c>
      <c r="B2815" s="3">
        <v>45517</v>
      </c>
      <c r="C2815" s="1" t="s">
        <v>412</v>
      </c>
      <c r="D2815" s="1" t="s">
        <v>12</v>
      </c>
      <c r="E2815" s="1">
        <v>11</v>
      </c>
      <c r="F2815" s="1">
        <v>210.2</v>
      </c>
      <c r="G2815" s="1">
        <v>0</v>
      </c>
      <c r="H2815" s="1" t="s">
        <v>115</v>
      </c>
      <c r="I2815" s="1" t="s">
        <v>31</v>
      </c>
      <c r="J2815" s="1" t="s">
        <v>43</v>
      </c>
    </row>
    <row r="2816" spans="1:10" x14ac:dyDescent="0.2">
      <c r="A2816" s="1" t="s">
        <v>3753</v>
      </c>
      <c r="B2816" s="3">
        <v>45490</v>
      </c>
      <c r="C2816" s="1" t="s">
        <v>135</v>
      </c>
      <c r="D2816" s="1" t="s">
        <v>195</v>
      </c>
      <c r="E2816" s="1">
        <v>1</v>
      </c>
      <c r="F2816" s="1">
        <v>661.25</v>
      </c>
      <c r="G2816" s="1">
        <v>0</v>
      </c>
      <c r="H2816" s="1" t="s">
        <v>121</v>
      </c>
      <c r="I2816" s="1" t="s">
        <v>47</v>
      </c>
      <c r="J2816" s="1" t="s">
        <v>75</v>
      </c>
    </row>
    <row r="2817" spans="1:10" x14ac:dyDescent="0.2">
      <c r="A2817" s="1" t="s">
        <v>3754</v>
      </c>
      <c r="B2817" s="1" t="s">
        <v>3755</v>
      </c>
      <c r="C2817" s="1" t="s">
        <v>113</v>
      </c>
      <c r="D2817" s="1" t="s">
        <v>73</v>
      </c>
      <c r="E2817" s="1">
        <v>12</v>
      </c>
      <c r="F2817" s="1">
        <v>954.16</v>
      </c>
      <c r="G2817" s="1">
        <v>0.05</v>
      </c>
      <c r="H2817" s="1" t="s">
        <v>13</v>
      </c>
      <c r="I2817" s="1" t="s">
        <v>14</v>
      </c>
      <c r="J2817" s="1" t="s">
        <v>93</v>
      </c>
    </row>
    <row r="2818" spans="1:10" x14ac:dyDescent="0.2">
      <c r="A2818" s="1" t="s">
        <v>3756</v>
      </c>
      <c r="B2818" s="3">
        <v>45802</v>
      </c>
      <c r="C2818" s="1" t="s">
        <v>546</v>
      </c>
      <c r="D2818" s="1" t="s">
        <v>41</v>
      </c>
      <c r="E2818" s="1">
        <v>11</v>
      </c>
      <c r="F2818" s="1">
        <v>944.31</v>
      </c>
      <c r="G2818" s="1">
        <v>0</v>
      </c>
      <c r="H2818" s="1" t="s">
        <v>20</v>
      </c>
      <c r="I2818" s="1" t="s">
        <v>483</v>
      </c>
      <c r="J2818" s="1" t="s">
        <v>97</v>
      </c>
    </row>
    <row r="2819" spans="1:10" x14ac:dyDescent="0.2">
      <c r="A2819" s="1" t="s">
        <v>3757</v>
      </c>
      <c r="B2819" s="1" t="s">
        <v>2659</v>
      </c>
      <c r="C2819" s="1" t="s">
        <v>191</v>
      </c>
      <c r="D2819" s="1" t="s">
        <v>213</v>
      </c>
      <c r="E2819" s="1">
        <v>8</v>
      </c>
      <c r="F2819" s="1">
        <v>1084.72</v>
      </c>
      <c r="G2819" s="1">
        <v>0.15</v>
      </c>
      <c r="H2819" s="1" t="s">
        <v>27</v>
      </c>
      <c r="I2819" s="1" t="s">
        <v>47</v>
      </c>
      <c r="J2819" s="1" t="s">
        <v>48</v>
      </c>
    </row>
    <row r="2820" spans="1:10" x14ac:dyDescent="0.2">
      <c r="A2820" s="1" t="s">
        <v>3758</v>
      </c>
      <c r="B2820" s="3">
        <v>45667</v>
      </c>
      <c r="C2820" s="1" t="s">
        <v>328</v>
      </c>
      <c r="D2820" s="1" t="s">
        <v>65</v>
      </c>
      <c r="E2820" s="1">
        <v>4</v>
      </c>
      <c r="F2820" s="1">
        <v>800.37</v>
      </c>
      <c r="G2820" s="1">
        <v>0.2</v>
      </c>
      <c r="H2820" s="1" t="s">
        <v>36</v>
      </c>
      <c r="I2820" s="1" t="s">
        <v>31</v>
      </c>
      <c r="J2820" s="1" t="s">
        <v>52</v>
      </c>
    </row>
    <row r="2821" spans="1:10" x14ac:dyDescent="0.2">
      <c r="A2821" s="1" t="s">
        <v>3759</v>
      </c>
      <c r="B2821" s="1" t="s">
        <v>2862</v>
      </c>
      <c r="C2821" s="1" t="s">
        <v>404</v>
      </c>
      <c r="D2821" s="1" t="s">
        <v>124</v>
      </c>
      <c r="E2821" s="1">
        <v>3</v>
      </c>
      <c r="F2821" s="1">
        <v>774.08</v>
      </c>
      <c r="G2821" s="1">
        <v>0</v>
      </c>
      <c r="H2821" s="1" t="s">
        <v>62</v>
      </c>
      <c r="I2821" s="1" t="s">
        <v>483</v>
      </c>
      <c r="J2821" s="1" t="s">
        <v>170</v>
      </c>
    </row>
    <row r="2822" spans="1:10" x14ac:dyDescent="0.2">
      <c r="A2822" s="1" t="s">
        <v>3760</v>
      </c>
      <c r="B2822" s="1" t="s">
        <v>499</v>
      </c>
      <c r="C2822" s="1" t="s">
        <v>99</v>
      </c>
      <c r="D2822" s="1" t="s">
        <v>166</v>
      </c>
      <c r="E2822" s="1">
        <v>8</v>
      </c>
      <c r="F2822" s="1">
        <v>532.41999999999996</v>
      </c>
      <c r="G2822" s="1">
        <v>0.1</v>
      </c>
      <c r="H2822" s="1" t="s">
        <v>36</v>
      </c>
      <c r="I2822" s="1" t="s">
        <v>132</v>
      </c>
      <c r="J2822" s="1" t="s">
        <v>48</v>
      </c>
    </row>
    <row r="2823" spans="1:10" x14ac:dyDescent="0.2">
      <c r="A2823" s="1" t="s">
        <v>3761</v>
      </c>
      <c r="B2823" s="1" t="s">
        <v>2278</v>
      </c>
      <c r="C2823" s="1" t="s">
        <v>198</v>
      </c>
      <c r="D2823" s="1" t="s">
        <v>108</v>
      </c>
      <c r="E2823" s="1">
        <v>8</v>
      </c>
      <c r="F2823" s="1">
        <v>1348.08</v>
      </c>
      <c r="G2823" s="1">
        <v>0.2</v>
      </c>
      <c r="H2823" s="1" t="s">
        <v>13</v>
      </c>
      <c r="I2823" s="1" t="s">
        <v>47</v>
      </c>
      <c r="J2823" s="1" t="s">
        <v>58</v>
      </c>
    </row>
    <row r="2824" spans="1:10" x14ac:dyDescent="0.2">
      <c r="A2824" s="1" t="s">
        <v>3762</v>
      </c>
      <c r="B2824" s="1" t="s">
        <v>421</v>
      </c>
      <c r="C2824" s="1" t="s">
        <v>283</v>
      </c>
      <c r="D2824" s="1" t="s">
        <v>199</v>
      </c>
      <c r="E2824" s="1">
        <v>7</v>
      </c>
      <c r="F2824" s="1">
        <v>528.79999999999995</v>
      </c>
      <c r="G2824" s="1">
        <v>0.1</v>
      </c>
      <c r="H2824" s="1" t="s">
        <v>27</v>
      </c>
      <c r="I2824" s="1" t="s">
        <v>21</v>
      </c>
      <c r="J2824" s="1" t="s">
        <v>97</v>
      </c>
    </row>
    <row r="2825" spans="1:10" x14ac:dyDescent="0.2">
      <c r="A2825" s="1" t="s">
        <v>3763</v>
      </c>
      <c r="B2825" s="1" t="s">
        <v>3615</v>
      </c>
      <c r="C2825" s="1" t="s">
        <v>60</v>
      </c>
      <c r="D2825" s="1" t="s">
        <v>139</v>
      </c>
      <c r="E2825" s="1">
        <v>10</v>
      </c>
      <c r="F2825" s="1">
        <v>193.99</v>
      </c>
      <c r="G2825" s="1">
        <v>0.1</v>
      </c>
      <c r="H2825" s="1" t="s">
        <v>13</v>
      </c>
      <c r="I2825" s="1" t="s">
        <v>31</v>
      </c>
      <c r="J2825" s="1" t="s">
        <v>32</v>
      </c>
    </row>
    <row r="2826" spans="1:10" x14ac:dyDescent="0.2">
      <c r="A2826" s="1" t="s">
        <v>3764</v>
      </c>
      <c r="B2826" s="3">
        <v>45395</v>
      </c>
      <c r="C2826" s="1" t="s">
        <v>135</v>
      </c>
      <c r="D2826" s="1" t="s">
        <v>136</v>
      </c>
      <c r="E2826" s="1">
        <v>3</v>
      </c>
      <c r="F2826" s="1">
        <v>1700.53</v>
      </c>
      <c r="G2826" s="1">
        <v>0</v>
      </c>
      <c r="H2826" s="1" t="s">
        <v>20</v>
      </c>
      <c r="I2826" s="1" t="s">
        <v>47</v>
      </c>
      <c r="J2826" s="1" t="s">
        <v>75</v>
      </c>
    </row>
    <row r="2827" spans="1:10" x14ac:dyDescent="0.2">
      <c r="A2827" s="1" t="s">
        <v>3765</v>
      </c>
      <c r="B2827" s="1" t="s">
        <v>2093</v>
      </c>
      <c r="C2827" s="1" t="s">
        <v>396</v>
      </c>
      <c r="D2827" s="1" t="s">
        <v>81</v>
      </c>
      <c r="E2827" s="1">
        <v>12</v>
      </c>
      <c r="F2827" s="1">
        <v>849.05</v>
      </c>
      <c r="G2827" s="1">
        <v>0.05</v>
      </c>
      <c r="H2827" s="1" t="s">
        <v>36</v>
      </c>
      <c r="I2827" s="1" t="s">
        <v>14</v>
      </c>
      <c r="J2827" s="1" t="s">
        <v>15</v>
      </c>
    </row>
    <row r="2828" spans="1:10" x14ac:dyDescent="0.2">
      <c r="A2828" s="1" t="s">
        <v>3766</v>
      </c>
      <c r="B2828" s="1" t="s">
        <v>2613</v>
      </c>
      <c r="C2828" s="1" t="s">
        <v>328</v>
      </c>
      <c r="D2828" s="1" t="s">
        <v>108</v>
      </c>
      <c r="E2828" s="1">
        <v>2</v>
      </c>
      <c r="F2828" s="1">
        <v>1348.08</v>
      </c>
      <c r="G2828" s="1">
        <v>0</v>
      </c>
      <c r="H2828" s="1" t="s">
        <v>115</v>
      </c>
      <c r="I2828" s="1" t="s">
        <v>31</v>
      </c>
      <c r="J2828" s="1" t="s">
        <v>43</v>
      </c>
    </row>
    <row r="2829" spans="1:10" x14ac:dyDescent="0.2">
      <c r="A2829" s="1" t="s">
        <v>3767</v>
      </c>
      <c r="B2829" s="3">
        <v>45396</v>
      </c>
      <c r="C2829" s="1" t="s">
        <v>388</v>
      </c>
      <c r="D2829" s="1" t="s">
        <v>61</v>
      </c>
      <c r="E2829" s="1">
        <v>9</v>
      </c>
      <c r="F2829" s="1">
        <v>455.77</v>
      </c>
      <c r="G2829" s="1">
        <v>0</v>
      </c>
      <c r="H2829" s="1" t="s">
        <v>13</v>
      </c>
      <c r="I2829" s="1" t="s">
        <v>31</v>
      </c>
      <c r="J2829" s="1" t="s">
        <v>52</v>
      </c>
    </row>
    <row r="2830" spans="1:10" x14ac:dyDescent="0.2">
      <c r="A2830" s="1" t="s">
        <v>3768</v>
      </c>
      <c r="B2830" s="3">
        <v>45451</v>
      </c>
      <c r="C2830" s="1" t="s">
        <v>355</v>
      </c>
      <c r="D2830" s="1" t="s">
        <v>51</v>
      </c>
      <c r="E2830" s="1">
        <v>11</v>
      </c>
      <c r="F2830" s="1">
        <v>1019.72</v>
      </c>
      <c r="G2830" s="1">
        <v>0</v>
      </c>
      <c r="H2830" s="1" t="s">
        <v>36</v>
      </c>
      <c r="I2830" s="1" t="s">
        <v>14</v>
      </c>
      <c r="J2830" s="1" t="s">
        <v>15</v>
      </c>
    </row>
    <row r="2831" spans="1:10" x14ac:dyDescent="0.2">
      <c r="A2831" s="1" t="s">
        <v>3769</v>
      </c>
      <c r="B2831" s="1" t="s">
        <v>150</v>
      </c>
      <c r="C2831" s="1" t="s">
        <v>2742</v>
      </c>
      <c r="D2831" s="1" t="s">
        <v>96</v>
      </c>
      <c r="E2831" s="1">
        <v>11</v>
      </c>
      <c r="F2831" s="1">
        <v>425.58</v>
      </c>
      <c r="G2831" s="1">
        <v>0</v>
      </c>
      <c r="H2831" s="1" t="s">
        <v>13</v>
      </c>
      <c r="I2831" s="1" t="s">
        <v>300</v>
      </c>
      <c r="J2831" s="1" t="s">
        <v>93</v>
      </c>
    </row>
    <row r="2832" spans="1:10" x14ac:dyDescent="0.2">
      <c r="A2832" s="1" t="s">
        <v>3770</v>
      </c>
      <c r="B2832" s="3">
        <v>45760</v>
      </c>
      <c r="C2832" s="1" t="s">
        <v>113</v>
      </c>
      <c r="D2832" s="1" t="s">
        <v>46</v>
      </c>
      <c r="E2832" s="1">
        <v>5</v>
      </c>
      <c r="F2832" s="1">
        <v>1262.55</v>
      </c>
      <c r="G2832" s="1">
        <v>0.1</v>
      </c>
      <c r="H2832" s="1" t="s">
        <v>62</v>
      </c>
      <c r="I2832" s="1" t="s">
        <v>14</v>
      </c>
      <c r="J2832" s="1" t="s">
        <v>93</v>
      </c>
    </row>
    <row r="2833" spans="1:10" x14ac:dyDescent="0.2">
      <c r="A2833" s="1" t="s">
        <v>3771</v>
      </c>
      <c r="B2833" s="1" t="s">
        <v>233</v>
      </c>
      <c r="C2833" s="1" t="s">
        <v>60</v>
      </c>
      <c r="D2833" s="1" t="s">
        <v>329</v>
      </c>
      <c r="E2833" s="1">
        <v>5</v>
      </c>
      <c r="F2833" s="1">
        <v>1334.92</v>
      </c>
      <c r="G2833" s="1">
        <v>0.15</v>
      </c>
      <c r="H2833" s="1" t="s">
        <v>13</v>
      </c>
      <c r="I2833" s="1" t="s">
        <v>208</v>
      </c>
      <c r="J2833" s="1" t="s">
        <v>52</v>
      </c>
    </row>
    <row r="2834" spans="1:10" x14ac:dyDescent="0.2">
      <c r="A2834" s="1" t="s">
        <v>3772</v>
      </c>
      <c r="B2834" s="3">
        <v>45537</v>
      </c>
      <c r="C2834" s="1" t="s">
        <v>616</v>
      </c>
      <c r="D2834" s="1" t="s">
        <v>537</v>
      </c>
      <c r="E2834" s="1">
        <v>6</v>
      </c>
      <c r="F2834" s="1">
        <v>940.73</v>
      </c>
      <c r="G2834" s="1">
        <v>0.2</v>
      </c>
      <c r="H2834" s="1" t="s">
        <v>36</v>
      </c>
      <c r="I2834" s="1" t="s">
        <v>14</v>
      </c>
      <c r="J2834" s="1" t="s">
        <v>93</v>
      </c>
    </row>
    <row r="2835" spans="1:10" x14ac:dyDescent="0.2">
      <c r="A2835" s="1" t="s">
        <v>3773</v>
      </c>
      <c r="B2835" s="1" t="s">
        <v>2421</v>
      </c>
      <c r="C2835" s="1" t="s">
        <v>254</v>
      </c>
      <c r="D2835" s="1" t="s">
        <v>365</v>
      </c>
      <c r="E2835" s="1">
        <v>2</v>
      </c>
      <c r="F2835" s="1">
        <v>1101.54</v>
      </c>
      <c r="G2835" s="1">
        <v>0.05</v>
      </c>
      <c r="H2835" s="1" t="s">
        <v>36</v>
      </c>
      <c r="I2835" s="1" t="s">
        <v>21</v>
      </c>
      <c r="J2835" s="1" t="s">
        <v>170</v>
      </c>
    </row>
    <row r="2836" spans="1:10" x14ac:dyDescent="0.2">
      <c r="A2836" s="1" t="s">
        <v>3774</v>
      </c>
      <c r="B2836" s="3">
        <v>45392</v>
      </c>
      <c r="C2836" s="1" t="s">
        <v>11</v>
      </c>
      <c r="D2836" s="1" t="s">
        <v>35</v>
      </c>
      <c r="E2836" s="1">
        <v>7</v>
      </c>
      <c r="F2836" s="1">
        <v>709.62</v>
      </c>
      <c r="G2836" s="1">
        <v>0.15</v>
      </c>
      <c r="H2836" s="1" t="s">
        <v>20</v>
      </c>
      <c r="I2836" s="1" t="s">
        <v>14</v>
      </c>
      <c r="J2836" s="1" t="s">
        <v>82</v>
      </c>
    </row>
    <row r="2837" spans="1:10" x14ac:dyDescent="0.2">
      <c r="A2837" s="1" t="s">
        <v>3775</v>
      </c>
      <c r="B2837" s="3">
        <v>45718</v>
      </c>
      <c r="C2837" s="1" t="s">
        <v>91</v>
      </c>
      <c r="D2837" s="1" t="s">
        <v>195</v>
      </c>
      <c r="E2837" s="1">
        <v>6</v>
      </c>
      <c r="F2837" s="1">
        <v>661.25</v>
      </c>
      <c r="G2837" s="1">
        <v>0</v>
      </c>
      <c r="H2837" s="1" t="s">
        <v>13</v>
      </c>
      <c r="I2837" s="1" t="s">
        <v>14</v>
      </c>
      <c r="J2837" s="1" t="s">
        <v>15</v>
      </c>
    </row>
    <row r="2838" spans="1:10" x14ac:dyDescent="0.2">
      <c r="A2838" s="1" t="s">
        <v>3776</v>
      </c>
      <c r="B2838" s="1" t="s">
        <v>3151</v>
      </c>
      <c r="C2838" s="1" t="s">
        <v>723</v>
      </c>
      <c r="D2838" s="1" t="s">
        <v>269</v>
      </c>
      <c r="E2838" s="1">
        <v>3</v>
      </c>
      <c r="F2838" s="1">
        <v>865.02</v>
      </c>
      <c r="G2838" s="1">
        <v>0</v>
      </c>
      <c r="H2838" s="1" t="s">
        <v>115</v>
      </c>
      <c r="I2838" s="1" t="s">
        <v>21</v>
      </c>
      <c r="J2838" s="1" t="s">
        <v>22</v>
      </c>
    </row>
    <row r="2839" spans="1:10" x14ac:dyDescent="0.2">
      <c r="A2839" s="1" t="s">
        <v>3777</v>
      </c>
      <c r="B2839" s="3">
        <v>45827</v>
      </c>
      <c r="C2839" s="1" t="s">
        <v>381</v>
      </c>
      <c r="D2839" s="1" t="s">
        <v>365</v>
      </c>
      <c r="E2839" s="1">
        <v>4</v>
      </c>
      <c r="F2839" s="1">
        <v>1101.54</v>
      </c>
      <c r="G2839" s="1">
        <v>0</v>
      </c>
      <c r="H2839" s="1" t="s">
        <v>62</v>
      </c>
      <c r="I2839" s="1" t="s">
        <v>31</v>
      </c>
      <c r="J2839" s="1" t="s">
        <v>52</v>
      </c>
    </row>
    <row r="2840" spans="1:10" x14ac:dyDescent="0.2">
      <c r="A2840" s="1" t="s">
        <v>3778</v>
      </c>
      <c r="B2840" s="1" t="s">
        <v>3779</v>
      </c>
      <c r="C2840" s="1" t="s">
        <v>404</v>
      </c>
      <c r="D2840" s="1" t="s">
        <v>413</v>
      </c>
      <c r="E2840" s="1">
        <v>11</v>
      </c>
      <c r="F2840" s="1">
        <v>689.97</v>
      </c>
      <c r="G2840" s="1">
        <v>0</v>
      </c>
      <c r="H2840" s="1" t="s">
        <v>121</v>
      </c>
      <c r="I2840" s="1" t="s">
        <v>21</v>
      </c>
      <c r="J2840" s="1" t="s">
        <v>97</v>
      </c>
    </row>
    <row r="2841" spans="1:10" x14ac:dyDescent="0.2">
      <c r="A2841" s="1" t="s">
        <v>3780</v>
      </c>
      <c r="B2841" s="3">
        <v>45397</v>
      </c>
      <c r="C2841" s="1" t="s">
        <v>169</v>
      </c>
      <c r="D2841" s="1" t="s">
        <v>144</v>
      </c>
      <c r="E2841" s="1">
        <v>2</v>
      </c>
      <c r="F2841" s="1">
        <v>1029.82</v>
      </c>
      <c r="G2841" s="1">
        <v>0</v>
      </c>
      <c r="H2841" s="1" t="s">
        <v>121</v>
      </c>
      <c r="I2841" s="1" t="s">
        <v>21</v>
      </c>
      <c r="J2841" s="1" t="s">
        <v>97</v>
      </c>
    </row>
    <row r="2842" spans="1:10" x14ac:dyDescent="0.2">
      <c r="A2842" s="1" t="s">
        <v>3781</v>
      </c>
      <c r="B2842" s="3">
        <v>45352</v>
      </c>
      <c r="C2842" s="1" t="s">
        <v>846</v>
      </c>
      <c r="D2842" s="1" t="s">
        <v>136</v>
      </c>
      <c r="E2842" s="1">
        <v>12</v>
      </c>
      <c r="F2842" s="1">
        <v>1700.53</v>
      </c>
      <c r="G2842" s="1">
        <v>0.1</v>
      </c>
      <c r="H2842" s="1" t="s">
        <v>115</v>
      </c>
      <c r="I2842" s="1" t="s">
        <v>14</v>
      </c>
      <c r="J2842" s="1" t="s">
        <v>15</v>
      </c>
    </row>
    <row r="2843" spans="1:10" x14ac:dyDescent="0.2">
      <c r="A2843" s="1" t="s">
        <v>3782</v>
      </c>
      <c r="B2843" s="3">
        <v>45803</v>
      </c>
      <c r="C2843" s="1" t="s">
        <v>29</v>
      </c>
      <c r="D2843" s="1" t="s">
        <v>41</v>
      </c>
      <c r="E2843" s="1">
        <v>11</v>
      </c>
      <c r="F2843" s="1">
        <v>944.31</v>
      </c>
      <c r="G2843" s="1">
        <v>0.2</v>
      </c>
      <c r="H2843" s="1" t="s">
        <v>36</v>
      </c>
      <c r="I2843" s="1" t="s">
        <v>31</v>
      </c>
      <c r="J2843" s="1" t="s">
        <v>52</v>
      </c>
    </row>
    <row r="2844" spans="1:10" x14ac:dyDescent="0.2">
      <c r="A2844" s="1" t="s">
        <v>3783</v>
      </c>
      <c r="B2844" s="1" t="s">
        <v>3784</v>
      </c>
      <c r="C2844" s="1" t="s">
        <v>310</v>
      </c>
      <c r="D2844" s="1" t="s">
        <v>417</v>
      </c>
      <c r="E2844" s="1">
        <v>7</v>
      </c>
      <c r="F2844" s="1">
        <v>1240.1099999999999</v>
      </c>
      <c r="G2844" s="1">
        <v>0</v>
      </c>
      <c r="H2844" s="1" t="s">
        <v>62</v>
      </c>
      <c r="I2844" s="1" t="s">
        <v>14</v>
      </c>
      <c r="J2844" s="1" t="s">
        <v>93</v>
      </c>
    </row>
    <row r="2845" spans="1:10" x14ac:dyDescent="0.2">
      <c r="A2845" s="1" t="s">
        <v>3785</v>
      </c>
      <c r="B2845" s="3">
        <v>45777</v>
      </c>
      <c r="C2845" s="1" t="s">
        <v>567</v>
      </c>
      <c r="D2845" s="1" t="s">
        <v>41</v>
      </c>
      <c r="E2845" s="1">
        <v>1</v>
      </c>
      <c r="F2845" s="1">
        <v>944.31</v>
      </c>
      <c r="G2845" s="1">
        <v>0</v>
      </c>
      <c r="H2845" s="1" t="s">
        <v>27</v>
      </c>
      <c r="I2845" s="1" t="s">
        <v>14</v>
      </c>
      <c r="J2845" s="1" t="s">
        <v>82</v>
      </c>
    </row>
    <row r="2846" spans="1:10" x14ac:dyDescent="0.2">
      <c r="A2846" s="1" t="s">
        <v>3786</v>
      </c>
      <c r="B2846" s="3">
        <v>45761</v>
      </c>
      <c r="C2846" s="1" t="s">
        <v>99</v>
      </c>
      <c r="D2846" s="1" t="s">
        <v>51</v>
      </c>
      <c r="E2846" s="1">
        <v>6</v>
      </c>
      <c r="F2846" s="1">
        <v>1019.72</v>
      </c>
      <c r="G2846" s="1">
        <v>0</v>
      </c>
      <c r="H2846" s="1" t="s">
        <v>62</v>
      </c>
      <c r="I2846" s="1" t="s">
        <v>47</v>
      </c>
      <c r="J2846" s="1" t="s">
        <v>58</v>
      </c>
    </row>
    <row r="2847" spans="1:10" x14ac:dyDescent="0.2">
      <c r="A2847" s="1" t="s">
        <v>3787</v>
      </c>
      <c r="B2847" s="1" t="s">
        <v>1538</v>
      </c>
      <c r="C2847" s="1" t="s">
        <v>50</v>
      </c>
      <c r="D2847" s="1" t="s">
        <v>365</v>
      </c>
      <c r="E2847" s="1">
        <v>8</v>
      </c>
      <c r="F2847" s="1">
        <v>1101.54</v>
      </c>
      <c r="G2847" s="1">
        <v>0.1</v>
      </c>
      <c r="H2847" s="1" t="s">
        <v>121</v>
      </c>
      <c r="I2847" s="1" t="s">
        <v>31</v>
      </c>
      <c r="J2847" s="1" t="s">
        <v>32</v>
      </c>
    </row>
    <row r="2848" spans="1:10" x14ac:dyDescent="0.2">
      <c r="A2848" s="1" t="s">
        <v>3788</v>
      </c>
      <c r="B2848" s="3">
        <v>45329</v>
      </c>
      <c r="C2848" s="1" t="s">
        <v>227</v>
      </c>
      <c r="D2848" s="1" t="s">
        <v>55</v>
      </c>
      <c r="E2848" s="1">
        <v>4</v>
      </c>
      <c r="F2848" s="1">
        <v>522.34</v>
      </c>
      <c r="G2848" s="1">
        <v>0</v>
      </c>
      <c r="H2848" s="1" t="s">
        <v>115</v>
      </c>
      <c r="I2848" s="1" t="s">
        <v>31</v>
      </c>
      <c r="J2848" s="1" t="s">
        <v>32</v>
      </c>
    </row>
    <row r="2849" spans="1:10" x14ac:dyDescent="0.2">
      <c r="A2849" s="1" t="s">
        <v>3789</v>
      </c>
      <c r="B2849" s="1" t="s">
        <v>3790</v>
      </c>
      <c r="C2849" s="1" t="s">
        <v>557</v>
      </c>
      <c r="D2849" s="1" t="s">
        <v>178</v>
      </c>
      <c r="E2849" s="1">
        <v>1</v>
      </c>
      <c r="F2849" s="1">
        <v>253.46</v>
      </c>
      <c r="G2849" s="1">
        <v>0</v>
      </c>
      <c r="H2849" s="1" t="s">
        <v>121</v>
      </c>
      <c r="I2849" s="1" t="s">
        <v>300</v>
      </c>
      <c r="J2849" s="1" t="s">
        <v>93</v>
      </c>
    </row>
    <row r="2850" spans="1:10" x14ac:dyDescent="0.2">
      <c r="A2850" s="1" t="s">
        <v>3791</v>
      </c>
      <c r="B2850" s="1" t="s">
        <v>541</v>
      </c>
      <c r="C2850" s="1" t="s">
        <v>451</v>
      </c>
      <c r="D2850" s="1" t="s">
        <v>26</v>
      </c>
      <c r="E2850" s="1">
        <v>2</v>
      </c>
      <c r="F2850" s="1">
        <v>725.92</v>
      </c>
      <c r="G2850" s="1">
        <v>0</v>
      </c>
      <c r="H2850" s="1" t="s">
        <v>36</v>
      </c>
      <c r="I2850" s="1" t="s">
        <v>31</v>
      </c>
      <c r="J2850" s="1" t="s">
        <v>43</v>
      </c>
    </row>
    <row r="2851" spans="1:10" x14ac:dyDescent="0.2">
      <c r="A2851" s="1" t="s">
        <v>3792</v>
      </c>
      <c r="B2851" s="3">
        <v>45359</v>
      </c>
      <c r="C2851" s="1" t="s">
        <v>198</v>
      </c>
      <c r="D2851" s="1" t="s">
        <v>114</v>
      </c>
      <c r="E2851" s="1">
        <v>5</v>
      </c>
      <c r="F2851" s="1">
        <v>906.25</v>
      </c>
      <c r="G2851" s="1">
        <v>0</v>
      </c>
      <c r="H2851" s="1" t="s">
        <v>62</v>
      </c>
      <c r="I2851" s="1" t="s">
        <v>47</v>
      </c>
      <c r="J2851" s="1" t="s">
        <v>58</v>
      </c>
    </row>
    <row r="2852" spans="1:10" x14ac:dyDescent="0.2">
      <c r="A2852" s="1" t="s">
        <v>3793</v>
      </c>
      <c r="B2852" s="3">
        <v>45346</v>
      </c>
      <c r="C2852" s="1" t="s">
        <v>29</v>
      </c>
      <c r="D2852" s="1" t="s">
        <v>41</v>
      </c>
      <c r="E2852" s="1">
        <v>5</v>
      </c>
      <c r="F2852" s="1">
        <v>944.31</v>
      </c>
      <c r="G2852" s="1">
        <v>0</v>
      </c>
      <c r="H2852" s="1" t="s">
        <v>62</v>
      </c>
      <c r="I2852" s="1" t="s">
        <v>31</v>
      </c>
      <c r="J2852" s="1" t="s">
        <v>43</v>
      </c>
    </row>
    <row r="2853" spans="1:10" x14ac:dyDescent="0.2">
      <c r="A2853" s="1" t="s">
        <v>3794</v>
      </c>
      <c r="B2853" s="3">
        <v>45471</v>
      </c>
      <c r="C2853" s="1" t="s">
        <v>326</v>
      </c>
      <c r="D2853" s="1" t="s">
        <v>178</v>
      </c>
      <c r="E2853" s="1">
        <v>4</v>
      </c>
      <c r="F2853" s="1">
        <v>253.46</v>
      </c>
      <c r="G2853" s="1">
        <v>0</v>
      </c>
      <c r="H2853" s="1" t="s">
        <v>62</v>
      </c>
      <c r="I2853" s="1" t="s">
        <v>21</v>
      </c>
      <c r="J2853" s="1" t="s">
        <v>170</v>
      </c>
    </row>
    <row r="2854" spans="1:10" x14ac:dyDescent="0.2">
      <c r="A2854" s="1" t="s">
        <v>3795</v>
      </c>
      <c r="B2854" s="3">
        <v>45346</v>
      </c>
      <c r="C2854" s="1" t="s">
        <v>252</v>
      </c>
      <c r="D2854" s="1" t="s">
        <v>35</v>
      </c>
      <c r="E2854" s="1">
        <v>7</v>
      </c>
      <c r="F2854" s="1">
        <v>709.62</v>
      </c>
      <c r="G2854" s="1">
        <v>0.15</v>
      </c>
      <c r="H2854" s="1" t="s">
        <v>36</v>
      </c>
      <c r="I2854" s="1" t="s">
        <v>14</v>
      </c>
      <c r="J2854" s="1" t="s">
        <v>93</v>
      </c>
    </row>
    <row r="2855" spans="1:10" x14ac:dyDescent="0.2">
      <c r="A2855" s="1" t="s">
        <v>3796</v>
      </c>
      <c r="B2855" s="3">
        <v>45773</v>
      </c>
      <c r="C2855" s="1" t="s">
        <v>519</v>
      </c>
      <c r="D2855" s="1" t="s">
        <v>162</v>
      </c>
      <c r="E2855" s="1">
        <v>7</v>
      </c>
      <c r="F2855" s="1">
        <v>209.03</v>
      </c>
      <c r="G2855" s="1">
        <v>0.05</v>
      </c>
      <c r="H2855" s="1" t="s">
        <v>62</v>
      </c>
      <c r="I2855" s="1" t="s">
        <v>14</v>
      </c>
      <c r="J2855" s="1" t="s">
        <v>15</v>
      </c>
    </row>
    <row r="2856" spans="1:10" x14ac:dyDescent="0.2">
      <c r="A2856" s="1" t="s">
        <v>3797</v>
      </c>
      <c r="B2856" s="3">
        <v>45382</v>
      </c>
      <c r="C2856" s="1" t="s">
        <v>110</v>
      </c>
      <c r="D2856" s="1" t="s">
        <v>413</v>
      </c>
      <c r="E2856" s="1">
        <v>1</v>
      </c>
      <c r="F2856" s="1">
        <v>689.97</v>
      </c>
      <c r="G2856" s="1">
        <v>0</v>
      </c>
      <c r="H2856" s="1" t="s">
        <v>27</v>
      </c>
      <c r="I2856" s="1" t="s">
        <v>21</v>
      </c>
      <c r="J2856" s="1" t="s">
        <v>170</v>
      </c>
    </row>
    <row r="2857" spans="1:10" x14ac:dyDescent="0.2">
      <c r="A2857" s="1" t="s">
        <v>3798</v>
      </c>
      <c r="B2857" s="1" t="s">
        <v>1689</v>
      </c>
      <c r="C2857" s="1" t="s">
        <v>135</v>
      </c>
      <c r="D2857" s="1" t="s">
        <v>85</v>
      </c>
      <c r="E2857" s="1">
        <v>12</v>
      </c>
      <c r="F2857" s="1">
        <v>979.52</v>
      </c>
      <c r="G2857" s="1">
        <v>0.1</v>
      </c>
      <c r="H2857" s="1" t="s">
        <v>20</v>
      </c>
      <c r="I2857" s="1" t="s">
        <v>47</v>
      </c>
      <c r="J2857" s="1" t="s">
        <v>48</v>
      </c>
    </row>
    <row r="2858" spans="1:10" x14ac:dyDescent="0.2">
      <c r="A2858" s="1" t="s">
        <v>1076</v>
      </c>
      <c r="B2858" s="3">
        <v>45403</v>
      </c>
      <c r="C2858" s="1" t="s">
        <v>138</v>
      </c>
      <c r="D2858" s="1" t="s">
        <v>162</v>
      </c>
      <c r="E2858" s="1">
        <v>1</v>
      </c>
      <c r="F2858" s="1">
        <v>209.03</v>
      </c>
      <c r="G2858" s="1">
        <v>0</v>
      </c>
      <c r="H2858" s="1" t="s">
        <v>121</v>
      </c>
      <c r="I2858" s="1" t="s">
        <v>21</v>
      </c>
      <c r="J2858" s="1" t="s">
        <v>170</v>
      </c>
    </row>
    <row r="2859" spans="1:10" x14ac:dyDescent="0.2">
      <c r="A2859" s="1" t="s">
        <v>3799</v>
      </c>
      <c r="B2859" s="3">
        <v>45737</v>
      </c>
      <c r="C2859" s="1" t="s">
        <v>3800</v>
      </c>
      <c r="D2859" s="1" t="s">
        <v>81</v>
      </c>
      <c r="E2859" s="1">
        <v>7</v>
      </c>
      <c r="F2859" s="1">
        <v>849.05</v>
      </c>
      <c r="G2859" s="1">
        <v>0.05</v>
      </c>
      <c r="H2859" s="1" t="s">
        <v>13</v>
      </c>
      <c r="I2859" s="1" t="s">
        <v>14</v>
      </c>
      <c r="J2859" s="1" t="s">
        <v>82</v>
      </c>
    </row>
    <row r="2860" spans="1:10" x14ac:dyDescent="0.2">
      <c r="A2860" s="1" t="s">
        <v>3801</v>
      </c>
      <c r="B2860" s="3">
        <v>45771</v>
      </c>
      <c r="C2860" s="1" t="s">
        <v>87</v>
      </c>
      <c r="D2860" s="1" t="s">
        <v>537</v>
      </c>
      <c r="E2860" s="1">
        <v>1</v>
      </c>
      <c r="F2860" s="1">
        <v>940.73</v>
      </c>
      <c r="G2860" s="1">
        <v>0.2</v>
      </c>
      <c r="H2860" s="1" t="s">
        <v>36</v>
      </c>
      <c r="I2860" s="1" t="s">
        <v>31</v>
      </c>
      <c r="J2860" s="1" t="s">
        <v>52</v>
      </c>
    </row>
    <row r="2861" spans="1:10" x14ac:dyDescent="0.2">
      <c r="A2861" s="1" t="s">
        <v>3802</v>
      </c>
      <c r="B2861" s="3">
        <v>45672</v>
      </c>
      <c r="C2861" s="1" t="s">
        <v>416</v>
      </c>
      <c r="D2861" s="1" t="s">
        <v>114</v>
      </c>
      <c r="E2861" s="1">
        <v>9</v>
      </c>
      <c r="F2861" s="1">
        <v>906.25</v>
      </c>
      <c r="G2861" s="1">
        <v>0.1</v>
      </c>
      <c r="H2861" s="1" t="s">
        <v>20</v>
      </c>
      <c r="I2861" s="1" t="s">
        <v>47</v>
      </c>
      <c r="J2861" s="1" t="s">
        <v>48</v>
      </c>
    </row>
    <row r="2862" spans="1:10" x14ac:dyDescent="0.2">
      <c r="A2862" s="1" t="s">
        <v>3803</v>
      </c>
      <c r="B2862" s="1" t="s">
        <v>1751</v>
      </c>
      <c r="C2862" s="1" t="s">
        <v>303</v>
      </c>
      <c r="D2862" s="1" t="s">
        <v>162</v>
      </c>
      <c r="E2862" s="1">
        <v>10</v>
      </c>
      <c r="F2862" s="1">
        <v>209.03</v>
      </c>
      <c r="G2862" s="1">
        <v>0.15</v>
      </c>
      <c r="H2862" s="1" t="s">
        <v>27</v>
      </c>
      <c r="I2862" s="1" t="s">
        <v>14</v>
      </c>
      <c r="J2862" s="1" t="s">
        <v>82</v>
      </c>
    </row>
    <row r="2863" spans="1:10" x14ac:dyDescent="0.2">
      <c r="A2863" s="1" t="s">
        <v>3804</v>
      </c>
      <c r="B2863" s="3">
        <v>45661</v>
      </c>
      <c r="C2863" s="1" t="s">
        <v>317</v>
      </c>
      <c r="D2863" s="1" t="s">
        <v>174</v>
      </c>
      <c r="E2863" s="1">
        <v>10</v>
      </c>
      <c r="F2863" s="1">
        <v>143.57</v>
      </c>
      <c r="G2863" s="1">
        <v>0.1</v>
      </c>
      <c r="H2863" s="1" t="s">
        <v>36</v>
      </c>
      <c r="I2863" s="1" t="s">
        <v>31</v>
      </c>
      <c r="J2863" s="1" t="s">
        <v>43</v>
      </c>
    </row>
    <row r="2864" spans="1:10" x14ac:dyDescent="0.2">
      <c r="A2864" s="1" t="s">
        <v>3805</v>
      </c>
      <c r="B2864" s="3">
        <v>45451</v>
      </c>
      <c r="C2864" s="1" t="s">
        <v>99</v>
      </c>
      <c r="D2864" s="1" t="s">
        <v>269</v>
      </c>
      <c r="E2864" s="1">
        <v>6</v>
      </c>
      <c r="F2864" s="1">
        <v>865.02</v>
      </c>
      <c r="G2864" s="1">
        <v>0.1</v>
      </c>
      <c r="H2864" s="1" t="s">
        <v>62</v>
      </c>
      <c r="I2864" s="1" t="s">
        <v>47</v>
      </c>
      <c r="J2864" s="1" t="s">
        <v>58</v>
      </c>
    </row>
    <row r="2865" spans="1:10" x14ac:dyDescent="0.2">
      <c r="A2865" s="1" t="s">
        <v>3806</v>
      </c>
      <c r="B2865" s="3">
        <v>45692</v>
      </c>
      <c r="C2865" s="1" t="s">
        <v>846</v>
      </c>
      <c r="D2865" s="1" t="s">
        <v>158</v>
      </c>
      <c r="E2865" s="1">
        <v>10</v>
      </c>
      <c r="F2865" s="1">
        <v>1490.92</v>
      </c>
      <c r="G2865" s="1">
        <v>0.2</v>
      </c>
      <c r="H2865" s="1" t="s">
        <v>62</v>
      </c>
      <c r="I2865" s="1" t="s">
        <v>14</v>
      </c>
      <c r="J2865" s="1" t="s">
        <v>93</v>
      </c>
    </row>
    <row r="2866" spans="1:10" x14ac:dyDescent="0.2">
      <c r="A2866" s="1" t="s">
        <v>3807</v>
      </c>
      <c r="B2866" s="1" t="s">
        <v>3808</v>
      </c>
      <c r="C2866" s="1" t="s">
        <v>510</v>
      </c>
      <c r="D2866" s="1" t="s">
        <v>124</v>
      </c>
      <c r="E2866" s="1">
        <v>8</v>
      </c>
      <c r="F2866" s="1">
        <v>774.08</v>
      </c>
      <c r="G2866" s="1">
        <v>0.1</v>
      </c>
      <c r="H2866" s="1" t="s">
        <v>27</v>
      </c>
      <c r="I2866" s="1" t="s">
        <v>47</v>
      </c>
      <c r="J2866" s="1" t="s">
        <v>48</v>
      </c>
    </row>
    <row r="2867" spans="1:10" x14ac:dyDescent="0.2">
      <c r="A2867" s="1" t="s">
        <v>3809</v>
      </c>
      <c r="B2867" s="3">
        <v>45729</v>
      </c>
      <c r="C2867" s="1" t="s">
        <v>434</v>
      </c>
      <c r="D2867" s="1" t="s">
        <v>104</v>
      </c>
      <c r="E2867" s="1">
        <v>1</v>
      </c>
      <c r="F2867" s="1">
        <v>1363.68</v>
      </c>
      <c r="G2867" s="1">
        <v>0</v>
      </c>
      <c r="H2867" s="1" t="s">
        <v>27</v>
      </c>
      <c r="I2867" s="1" t="s">
        <v>31</v>
      </c>
      <c r="J2867" s="1" t="s">
        <v>32</v>
      </c>
    </row>
    <row r="2868" spans="1:10" x14ac:dyDescent="0.2">
      <c r="A2868" s="1" t="s">
        <v>3810</v>
      </c>
      <c r="B2868" s="3">
        <v>45677</v>
      </c>
      <c r="C2868" s="1" t="s">
        <v>353</v>
      </c>
      <c r="D2868" s="1" t="s">
        <v>114</v>
      </c>
      <c r="E2868" s="1">
        <v>11</v>
      </c>
      <c r="F2868" s="1">
        <v>906.25</v>
      </c>
      <c r="G2868" s="1">
        <v>0.2</v>
      </c>
      <c r="H2868" s="1" t="s">
        <v>13</v>
      </c>
      <c r="I2868" s="1" t="s">
        <v>21</v>
      </c>
      <c r="J2868" s="1" t="s">
        <v>97</v>
      </c>
    </row>
    <row r="2869" spans="1:10" x14ac:dyDescent="0.2">
      <c r="A2869" s="1" t="s">
        <v>3811</v>
      </c>
      <c r="B2869" s="3">
        <v>45427</v>
      </c>
      <c r="C2869" s="1" t="s">
        <v>283</v>
      </c>
      <c r="D2869" s="1" t="s">
        <v>88</v>
      </c>
      <c r="E2869" s="1">
        <v>3</v>
      </c>
      <c r="F2869" s="1">
        <v>1018.12</v>
      </c>
      <c r="G2869" s="1">
        <v>0.15</v>
      </c>
      <c r="H2869" s="1" t="s">
        <v>115</v>
      </c>
      <c r="I2869" s="1" t="s">
        <v>21</v>
      </c>
      <c r="J2869" s="1" t="s">
        <v>97</v>
      </c>
    </row>
    <row r="2870" spans="1:10" x14ac:dyDescent="0.2">
      <c r="A2870" s="1" t="s">
        <v>3812</v>
      </c>
      <c r="B2870" s="3">
        <v>45323</v>
      </c>
      <c r="C2870" s="1" t="s">
        <v>154</v>
      </c>
      <c r="D2870" s="1" t="s">
        <v>26</v>
      </c>
      <c r="E2870" s="1">
        <v>7</v>
      </c>
      <c r="F2870" s="1">
        <v>725.92</v>
      </c>
      <c r="G2870" s="1">
        <v>0.15</v>
      </c>
      <c r="H2870" s="1" t="s">
        <v>27</v>
      </c>
      <c r="I2870" s="1" t="s">
        <v>31</v>
      </c>
      <c r="J2870" s="1" t="s">
        <v>52</v>
      </c>
    </row>
    <row r="2871" spans="1:10" x14ac:dyDescent="0.2">
      <c r="A2871" s="1" t="s">
        <v>3813</v>
      </c>
      <c r="B2871" s="3">
        <v>45419</v>
      </c>
      <c r="C2871" s="1" t="s">
        <v>355</v>
      </c>
      <c r="D2871" s="1" t="s">
        <v>30</v>
      </c>
      <c r="E2871" s="1">
        <v>8</v>
      </c>
      <c r="F2871" s="1">
        <v>798.12</v>
      </c>
      <c r="G2871" s="1">
        <v>0</v>
      </c>
      <c r="H2871" s="1" t="s">
        <v>13</v>
      </c>
      <c r="I2871" s="1" t="s">
        <v>300</v>
      </c>
      <c r="J2871" s="1" t="s">
        <v>82</v>
      </c>
    </row>
    <row r="2872" spans="1:10" x14ac:dyDescent="0.2">
      <c r="A2872" s="1" t="s">
        <v>3814</v>
      </c>
      <c r="B2872" s="1" t="s">
        <v>1607</v>
      </c>
      <c r="C2872" s="1" t="s">
        <v>381</v>
      </c>
      <c r="D2872" s="1" t="s">
        <v>61</v>
      </c>
      <c r="E2872" s="1">
        <v>5</v>
      </c>
      <c r="F2872" s="1">
        <v>455.77</v>
      </c>
      <c r="G2872" s="1">
        <v>0.15</v>
      </c>
      <c r="H2872" s="1" t="s">
        <v>20</v>
      </c>
      <c r="I2872" s="1" t="s">
        <v>31</v>
      </c>
      <c r="J2872" s="1" t="s">
        <v>52</v>
      </c>
    </row>
    <row r="2873" spans="1:10" x14ac:dyDescent="0.2">
      <c r="A2873" s="1" t="s">
        <v>3815</v>
      </c>
      <c r="B2873" s="3">
        <v>45691</v>
      </c>
      <c r="C2873" s="1" t="s">
        <v>254</v>
      </c>
      <c r="D2873" s="1" t="s">
        <v>61</v>
      </c>
      <c r="E2873" s="1"/>
      <c r="F2873" s="1">
        <v>455.77</v>
      </c>
      <c r="G2873" s="1">
        <v>0.05</v>
      </c>
      <c r="H2873" s="1" t="s">
        <v>62</v>
      </c>
      <c r="I2873" s="1" t="s">
        <v>21</v>
      </c>
      <c r="J2873" s="1" t="s">
        <v>22</v>
      </c>
    </row>
    <row r="2874" spans="1:10" x14ac:dyDescent="0.2">
      <c r="A2874" s="1" t="s">
        <v>3816</v>
      </c>
      <c r="B2874" s="3">
        <v>45586</v>
      </c>
      <c r="C2874" s="1" t="s">
        <v>296</v>
      </c>
      <c r="D2874" s="1" t="s">
        <v>124</v>
      </c>
      <c r="E2874" s="1">
        <v>6</v>
      </c>
      <c r="F2874" s="1">
        <v>774.08</v>
      </c>
      <c r="G2874" s="1">
        <v>0.15</v>
      </c>
      <c r="H2874" s="1" t="s">
        <v>121</v>
      </c>
      <c r="I2874" s="1" t="s">
        <v>47</v>
      </c>
      <c r="J2874" s="1" t="s">
        <v>58</v>
      </c>
    </row>
    <row r="2875" spans="1:10" x14ac:dyDescent="0.2">
      <c r="A2875" s="1" t="s">
        <v>3817</v>
      </c>
      <c r="B2875" s="3">
        <v>45444</v>
      </c>
      <c r="C2875" s="1" t="s">
        <v>87</v>
      </c>
      <c r="D2875" s="1" t="s">
        <v>35</v>
      </c>
      <c r="E2875" s="1">
        <v>8</v>
      </c>
      <c r="F2875" s="1">
        <v>709.62</v>
      </c>
      <c r="G2875" s="1">
        <v>0.1</v>
      </c>
      <c r="H2875" s="1" t="s">
        <v>13</v>
      </c>
      <c r="I2875" s="1" t="s">
        <v>31</v>
      </c>
      <c r="J2875" s="1" t="s">
        <v>32</v>
      </c>
    </row>
    <row r="2876" spans="1:10" x14ac:dyDescent="0.2">
      <c r="A2876" s="1" t="s">
        <v>3818</v>
      </c>
      <c r="B2876" s="3">
        <v>45626</v>
      </c>
      <c r="C2876" s="1" t="s">
        <v>351</v>
      </c>
      <c r="D2876" s="1" t="s">
        <v>142</v>
      </c>
      <c r="E2876" s="1">
        <v>1</v>
      </c>
      <c r="F2876" s="1">
        <v>1118.93</v>
      </c>
      <c r="G2876" s="1">
        <v>0.15</v>
      </c>
      <c r="H2876" s="1" t="s">
        <v>62</v>
      </c>
      <c r="I2876" s="1" t="s">
        <v>14</v>
      </c>
      <c r="J2876" s="1" t="s">
        <v>93</v>
      </c>
    </row>
    <row r="2877" spans="1:10" x14ac:dyDescent="0.2">
      <c r="A2877" s="1" t="s">
        <v>3819</v>
      </c>
      <c r="B2877" s="1" t="s">
        <v>3820</v>
      </c>
      <c r="C2877" s="1" t="s">
        <v>45</v>
      </c>
      <c r="D2877" s="1" t="s">
        <v>142</v>
      </c>
      <c r="E2877" s="1">
        <v>10</v>
      </c>
      <c r="F2877" s="1">
        <v>1118.93</v>
      </c>
      <c r="G2877" s="1">
        <v>0.2</v>
      </c>
      <c r="H2877" s="1" t="s">
        <v>115</v>
      </c>
      <c r="I2877" s="1" t="s">
        <v>47</v>
      </c>
      <c r="J2877" s="1" t="s">
        <v>48</v>
      </c>
    </row>
    <row r="2878" spans="1:10" x14ac:dyDescent="0.2">
      <c r="A2878" s="1" t="s">
        <v>3821</v>
      </c>
      <c r="B2878" s="3">
        <v>45755</v>
      </c>
      <c r="C2878" s="1" t="s">
        <v>440</v>
      </c>
      <c r="D2878" s="1" t="s">
        <v>100</v>
      </c>
      <c r="E2878" s="1">
        <v>8</v>
      </c>
      <c r="F2878" s="1">
        <v>1280.18</v>
      </c>
      <c r="G2878" s="1">
        <v>0</v>
      </c>
      <c r="H2878" s="1" t="s">
        <v>36</v>
      </c>
      <c r="I2878" s="1" t="s">
        <v>47</v>
      </c>
      <c r="J2878" s="1" t="s">
        <v>58</v>
      </c>
    </row>
    <row r="2879" spans="1:10" x14ac:dyDescent="0.2">
      <c r="A2879" s="1" t="s">
        <v>3822</v>
      </c>
      <c r="B2879" s="3">
        <v>45397</v>
      </c>
      <c r="C2879" s="1" t="s">
        <v>165</v>
      </c>
      <c r="D2879" s="1" t="s">
        <v>199</v>
      </c>
      <c r="E2879" s="1">
        <v>3</v>
      </c>
      <c r="F2879" s="1">
        <v>528.79999999999995</v>
      </c>
      <c r="G2879" s="1">
        <v>0</v>
      </c>
      <c r="H2879" s="1" t="s">
        <v>20</v>
      </c>
      <c r="I2879" s="1" t="s">
        <v>21</v>
      </c>
      <c r="J2879" s="1" t="s">
        <v>170</v>
      </c>
    </row>
    <row r="2880" spans="1:10" x14ac:dyDescent="0.2">
      <c r="A2880" s="1" t="s">
        <v>3823</v>
      </c>
      <c r="B2880" s="3">
        <v>45602</v>
      </c>
      <c r="C2880" s="1" t="s">
        <v>428</v>
      </c>
      <c r="D2880" s="1" t="s">
        <v>104</v>
      </c>
      <c r="E2880" s="1">
        <v>5</v>
      </c>
      <c r="F2880" s="1">
        <v>1363.68</v>
      </c>
      <c r="G2880" s="1">
        <v>0.05</v>
      </c>
      <c r="H2880" s="1" t="s">
        <v>36</v>
      </c>
      <c r="I2880" s="1" t="s">
        <v>14</v>
      </c>
      <c r="J2880" s="1" t="s">
        <v>93</v>
      </c>
    </row>
    <row r="2881" spans="1:10" x14ac:dyDescent="0.2">
      <c r="A2881" s="1" t="s">
        <v>3824</v>
      </c>
      <c r="B2881" s="3">
        <v>45748</v>
      </c>
      <c r="C2881" s="1" t="s">
        <v>296</v>
      </c>
      <c r="D2881" s="1" t="s">
        <v>136</v>
      </c>
      <c r="E2881" s="1">
        <v>7</v>
      </c>
      <c r="F2881" s="1">
        <v>1700.53</v>
      </c>
      <c r="G2881" s="1">
        <v>0</v>
      </c>
      <c r="H2881" s="1" t="s">
        <v>62</v>
      </c>
      <c r="I2881" s="1" t="s">
        <v>47</v>
      </c>
      <c r="J2881" s="1" t="s">
        <v>48</v>
      </c>
    </row>
    <row r="2882" spans="1:10" x14ac:dyDescent="0.2">
      <c r="A2882" s="1" t="s">
        <v>3825</v>
      </c>
      <c r="B2882" s="1" t="s">
        <v>1783</v>
      </c>
      <c r="C2882" s="1" t="s">
        <v>268</v>
      </c>
      <c r="D2882" s="1" t="s">
        <v>78</v>
      </c>
      <c r="E2882" s="1">
        <v>9</v>
      </c>
      <c r="F2882" s="1">
        <v>782.41</v>
      </c>
      <c r="G2882" s="1">
        <v>0.1</v>
      </c>
      <c r="H2882" s="1" t="s">
        <v>115</v>
      </c>
      <c r="I2882" s="1" t="s">
        <v>21</v>
      </c>
      <c r="J2882" s="1" t="s">
        <v>97</v>
      </c>
    </row>
    <row r="2883" spans="1:10" x14ac:dyDescent="0.2">
      <c r="A2883" s="1" t="s">
        <v>3826</v>
      </c>
      <c r="B2883" s="1" t="s">
        <v>1650</v>
      </c>
      <c r="C2883" s="1" t="s">
        <v>546</v>
      </c>
      <c r="D2883" s="1" t="s">
        <v>69</v>
      </c>
      <c r="E2883" s="1">
        <v>3</v>
      </c>
      <c r="F2883" s="1">
        <v>1013.15</v>
      </c>
      <c r="G2883" s="1">
        <v>0</v>
      </c>
      <c r="H2883" s="1" t="s">
        <v>121</v>
      </c>
      <c r="I2883" s="1" t="s">
        <v>21</v>
      </c>
      <c r="J2883" s="1" t="s">
        <v>97</v>
      </c>
    </row>
    <row r="2884" spans="1:10" x14ac:dyDescent="0.2">
      <c r="A2884" s="1" t="s">
        <v>3827</v>
      </c>
      <c r="B2884" s="3">
        <v>45578</v>
      </c>
      <c r="C2884" s="1" t="s">
        <v>57</v>
      </c>
      <c r="D2884" s="1" t="s">
        <v>35</v>
      </c>
      <c r="E2884" s="1">
        <v>10</v>
      </c>
      <c r="F2884" s="1">
        <v>709.62</v>
      </c>
      <c r="G2884" s="1">
        <v>0</v>
      </c>
      <c r="H2884" s="1" t="s">
        <v>121</v>
      </c>
      <c r="I2884" s="1" t="s">
        <v>47</v>
      </c>
      <c r="J2884" s="1" t="s">
        <v>58</v>
      </c>
    </row>
    <row r="2885" spans="1:10" x14ac:dyDescent="0.2">
      <c r="A2885" s="1" t="s">
        <v>3828</v>
      </c>
      <c r="B2885" s="1" t="s">
        <v>2194</v>
      </c>
      <c r="C2885" s="1" t="s">
        <v>220</v>
      </c>
      <c r="D2885" s="1" t="s">
        <v>114</v>
      </c>
      <c r="E2885" s="1">
        <v>1</v>
      </c>
      <c r="F2885" s="1">
        <v>906.25</v>
      </c>
      <c r="G2885" s="1">
        <v>0.05</v>
      </c>
      <c r="H2885" s="1" t="s">
        <v>115</v>
      </c>
      <c r="I2885" s="1" t="s">
        <v>14</v>
      </c>
      <c r="J2885" s="1" t="s">
        <v>82</v>
      </c>
    </row>
    <row r="2886" spans="1:10" x14ac:dyDescent="0.2">
      <c r="A2886" s="1" t="s">
        <v>3829</v>
      </c>
      <c r="B2886" s="1" t="s">
        <v>659</v>
      </c>
      <c r="C2886" s="1" t="s">
        <v>154</v>
      </c>
      <c r="D2886" s="1" t="s">
        <v>216</v>
      </c>
      <c r="E2886" s="1">
        <v>9</v>
      </c>
      <c r="F2886" s="1">
        <v>1169.26</v>
      </c>
      <c r="G2886" s="1">
        <v>0.2</v>
      </c>
      <c r="H2886" s="1" t="s">
        <v>115</v>
      </c>
      <c r="I2886" s="1" t="s">
        <v>31</v>
      </c>
      <c r="J2886" s="1" t="s">
        <v>52</v>
      </c>
    </row>
    <row r="2887" spans="1:10" x14ac:dyDescent="0.2">
      <c r="A2887" s="1" t="s">
        <v>3830</v>
      </c>
      <c r="B2887" s="3">
        <v>45431</v>
      </c>
      <c r="C2887" s="1" t="s">
        <v>123</v>
      </c>
      <c r="D2887" s="1" t="s">
        <v>413</v>
      </c>
      <c r="E2887" s="1">
        <v>8</v>
      </c>
      <c r="F2887" s="1">
        <v>689.97</v>
      </c>
      <c r="G2887" s="1">
        <v>0.05</v>
      </c>
      <c r="H2887" s="1" t="s">
        <v>20</v>
      </c>
      <c r="I2887" s="1" t="s">
        <v>31</v>
      </c>
      <c r="J2887" s="1" t="s">
        <v>52</v>
      </c>
    </row>
    <row r="2888" spans="1:10" x14ac:dyDescent="0.2">
      <c r="A2888" s="1" t="s">
        <v>3831</v>
      </c>
      <c r="B2888" s="3">
        <v>45292</v>
      </c>
      <c r="C2888" s="1" t="s">
        <v>72</v>
      </c>
      <c r="D2888" s="1" t="s">
        <v>46</v>
      </c>
      <c r="E2888" s="1">
        <v>8</v>
      </c>
      <c r="F2888" s="1">
        <v>1262.55</v>
      </c>
      <c r="G2888" s="1">
        <v>0</v>
      </c>
      <c r="H2888" s="1" t="s">
        <v>115</v>
      </c>
      <c r="I2888" s="1" t="s">
        <v>47</v>
      </c>
      <c r="J2888" s="1" t="s">
        <v>48</v>
      </c>
    </row>
    <row r="2889" spans="1:10" x14ac:dyDescent="0.2">
      <c r="A2889" s="1" t="s">
        <v>3756</v>
      </c>
      <c r="B2889" s="3">
        <v>45802</v>
      </c>
      <c r="C2889" s="1" t="s">
        <v>546</v>
      </c>
      <c r="D2889" s="1" t="s">
        <v>41</v>
      </c>
      <c r="E2889" s="1">
        <v>11</v>
      </c>
      <c r="F2889" s="1">
        <v>944.31</v>
      </c>
      <c r="G2889" s="1">
        <v>0</v>
      </c>
      <c r="H2889" s="1" t="s">
        <v>20</v>
      </c>
      <c r="I2889" s="1" t="s">
        <v>483</v>
      </c>
      <c r="J2889" s="1" t="s">
        <v>97</v>
      </c>
    </row>
    <row r="2890" spans="1:10" x14ac:dyDescent="0.2">
      <c r="A2890" s="1" t="s">
        <v>3832</v>
      </c>
      <c r="B2890" s="3">
        <v>45432</v>
      </c>
      <c r="C2890" s="1" t="s">
        <v>303</v>
      </c>
      <c r="D2890" s="1" t="s">
        <v>81</v>
      </c>
      <c r="E2890" s="1">
        <v>5</v>
      </c>
      <c r="F2890" s="1">
        <v>849.05</v>
      </c>
      <c r="G2890" s="1">
        <v>0.05</v>
      </c>
      <c r="H2890" s="1" t="s">
        <v>115</v>
      </c>
      <c r="I2890" s="1" t="s">
        <v>14</v>
      </c>
      <c r="J2890" s="1" t="s">
        <v>93</v>
      </c>
    </row>
    <row r="2891" spans="1:10" x14ac:dyDescent="0.2">
      <c r="A2891" s="1" t="s">
        <v>3833</v>
      </c>
      <c r="B2891" s="1" t="s">
        <v>3834</v>
      </c>
      <c r="C2891" s="1" t="s">
        <v>177</v>
      </c>
      <c r="D2891" s="1" t="s">
        <v>26</v>
      </c>
      <c r="E2891" s="1">
        <v>5</v>
      </c>
      <c r="F2891" s="1">
        <v>725.92</v>
      </c>
      <c r="G2891" s="1">
        <v>0.05</v>
      </c>
      <c r="H2891" s="1" t="s">
        <v>13</v>
      </c>
      <c r="I2891" s="1" t="s">
        <v>37</v>
      </c>
      <c r="J2891" s="1" t="s">
        <v>93</v>
      </c>
    </row>
    <row r="2892" spans="1:10" x14ac:dyDescent="0.2">
      <c r="A2892" s="1" t="s">
        <v>3835</v>
      </c>
      <c r="B2892" s="1" t="s">
        <v>3836</v>
      </c>
      <c r="C2892" s="1" t="s">
        <v>87</v>
      </c>
      <c r="D2892" s="1" t="s">
        <v>100</v>
      </c>
      <c r="E2892" s="1">
        <v>8</v>
      </c>
      <c r="F2892" s="1">
        <v>1280.18</v>
      </c>
      <c r="G2892" s="1">
        <v>0.2</v>
      </c>
      <c r="H2892" s="1" t="s">
        <v>36</v>
      </c>
      <c r="I2892" s="1" t="s">
        <v>31</v>
      </c>
      <c r="J2892" s="1" t="s">
        <v>52</v>
      </c>
    </row>
    <row r="2893" spans="1:10" x14ac:dyDescent="0.2">
      <c r="A2893" s="1" t="s">
        <v>3837</v>
      </c>
      <c r="B2893" s="3">
        <v>45740</v>
      </c>
      <c r="C2893" s="1" t="s">
        <v>342</v>
      </c>
      <c r="D2893" s="1" t="s">
        <v>51</v>
      </c>
      <c r="E2893" s="1">
        <v>4</v>
      </c>
      <c r="F2893" s="1">
        <v>1019.72</v>
      </c>
      <c r="G2893" s="1">
        <v>0.2</v>
      </c>
      <c r="H2893" s="1" t="s">
        <v>115</v>
      </c>
      <c r="I2893" s="1" t="s">
        <v>21</v>
      </c>
      <c r="J2893" s="1" t="s">
        <v>97</v>
      </c>
    </row>
    <row r="2894" spans="1:10" x14ac:dyDescent="0.2">
      <c r="A2894" s="1" t="s">
        <v>3838</v>
      </c>
      <c r="B2894" s="1" t="s">
        <v>3188</v>
      </c>
      <c r="C2894" s="1" t="s">
        <v>557</v>
      </c>
      <c r="D2894" s="1" t="s">
        <v>199</v>
      </c>
      <c r="E2894" s="1">
        <v>9</v>
      </c>
      <c r="F2894" s="1">
        <v>528.79999999999995</v>
      </c>
      <c r="G2894" s="1">
        <v>0</v>
      </c>
      <c r="H2894" s="1" t="s">
        <v>13</v>
      </c>
      <c r="I2894" s="1" t="s">
        <v>14</v>
      </c>
      <c r="J2894" s="1" t="s">
        <v>15</v>
      </c>
    </row>
    <row r="2895" spans="1:10" x14ac:dyDescent="0.2">
      <c r="A2895" s="1" t="s">
        <v>3839</v>
      </c>
      <c r="B2895" s="1" t="s">
        <v>2438</v>
      </c>
      <c r="C2895" s="1" t="s">
        <v>490</v>
      </c>
      <c r="D2895" s="1" t="s">
        <v>30</v>
      </c>
      <c r="E2895" s="1">
        <v>2</v>
      </c>
      <c r="F2895" s="1">
        <v>798.12</v>
      </c>
      <c r="G2895" s="1">
        <v>0</v>
      </c>
      <c r="H2895" s="1" t="s">
        <v>115</v>
      </c>
      <c r="I2895" s="1" t="s">
        <v>449</v>
      </c>
      <c r="J2895" s="1" t="s">
        <v>75</v>
      </c>
    </row>
    <row r="2896" spans="1:10" x14ac:dyDescent="0.2">
      <c r="A2896" s="1" t="s">
        <v>3840</v>
      </c>
      <c r="B2896" s="3">
        <v>45663</v>
      </c>
      <c r="C2896" s="1" t="s">
        <v>336</v>
      </c>
      <c r="D2896" s="1" t="s">
        <v>81</v>
      </c>
      <c r="E2896" s="1">
        <v>12</v>
      </c>
      <c r="F2896" s="1">
        <v>849.05</v>
      </c>
      <c r="G2896" s="1">
        <v>0.1</v>
      </c>
      <c r="H2896" s="1" t="s">
        <v>121</v>
      </c>
      <c r="I2896" s="1" t="s">
        <v>21</v>
      </c>
      <c r="J2896" s="1" t="s">
        <v>22</v>
      </c>
    </row>
    <row r="2897" spans="1:10" x14ac:dyDescent="0.2">
      <c r="A2897" s="1" t="s">
        <v>3841</v>
      </c>
      <c r="B2897" s="1" t="s">
        <v>2088</v>
      </c>
      <c r="C2897" s="1" t="s">
        <v>392</v>
      </c>
      <c r="D2897" s="1" t="s">
        <v>124</v>
      </c>
      <c r="E2897" s="1">
        <v>1</v>
      </c>
      <c r="F2897" s="1">
        <v>774.08</v>
      </c>
      <c r="G2897" s="1">
        <v>0</v>
      </c>
      <c r="H2897" s="1" t="s">
        <v>115</v>
      </c>
      <c r="I2897" s="1" t="s">
        <v>47</v>
      </c>
      <c r="J2897" s="1" t="s">
        <v>48</v>
      </c>
    </row>
    <row r="2898" spans="1:10" x14ac:dyDescent="0.2">
      <c r="A2898" s="1" t="s">
        <v>3842</v>
      </c>
      <c r="B2898" s="3">
        <v>45521</v>
      </c>
      <c r="C2898" s="1" t="s">
        <v>846</v>
      </c>
      <c r="D2898" s="1" t="s">
        <v>78</v>
      </c>
      <c r="E2898" s="1">
        <v>8</v>
      </c>
      <c r="F2898" s="1">
        <v>782.41</v>
      </c>
      <c r="G2898" s="1">
        <v>0</v>
      </c>
      <c r="H2898" s="1" t="s">
        <v>36</v>
      </c>
      <c r="I2898" s="1" t="s">
        <v>300</v>
      </c>
      <c r="J2898" s="1" t="s">
        <v>82</v>
      </c>
    </row>
    <row r="2899" spans="1:10" x14ac:dyDescent="0.2">
      <c r="A2899" s="1" t="s">
        <v>3843</v>
      </c>
      <c r="B2899" s="1" t="s">
        <v>1241</v>
      </c>
      <c r="C2899" s="1" t="s">
        <v>254</v>
      </c>
      <c r="D2899" s="1" t="s">
        <v>61</v>
      </c>
      <c r="E2899" s="1">
        <v>8</v>
      </c>
      <c r="F2899" s="1">
        <v>455.77</v>
      </c>
      <c r="G2899" s="1">
        <v>0.15</v>
      </c>
      <c r="H2899" s="1" t="s">
        <v>20</v>
      </c>
      <c r="I2899" s="1" t="s">
        <v>21</v>
      </c>
      <c r="J2899" s="1" t="s">
        <v>170</v>
      </c>
    </row>
    <row r="2900" spans="1:10" x14ac:dyDescent="0.2">
      <c r="A2900" s="1" t="s">
        <v>3844</v>
      </c>
      <c r="B2900" s="1" t="s">
        <v>2837</v>
      </c>
      <c r="C2900" s="1" t="s">
        <v>975</v>
      </c>
      <c r="D2900" s="1" t="s">
        <v>417</v>
      </c>
      <c r="E2900" s="1">
        <v>10</v>
      </c>
      <c r="F2900" s="1">
        <v>1240.1099999999999</v>
      </c>
      <c r="G2900" s="1">
        <v>0</v>
      </c>
      <c r="H2900" s="1" t="s">
        <v>36</v>
      </c>
      <c r="I2900" s="1" t="s">
        <v>21</v>
      </c>
      <c r="J2900" s="1" t="s">
        <v>22</v>
      </c>
    </row>
    <row r="2901" spans="1:10" x14ac:dyDescent="0.2">
      <c r="A2901" s="1" t="s">
        <v>3845</v>
      </c>
      <c r="B2901" s="3">
        <v>45476</v>
      </c>
      <c r="C2901" s="1" t="s">
        <v>254</v>
      </c>
      <c r="D2901" s="1" t="s">
        <v>96</v>
      </c>
      <c r="E2901" s="1">
        <v>6</v>
      </c>
      <c r="F2901" s="1">
        <v>425.58</v>
      </c>
      <c r="G2901" s="1">
        <v>0.1</v>
      </c>
      <c r="H2901" s="1" t="s">
        <v>36</v>
      </c>
      <c r="I2901" s="1" t="s">
        <v>483</v>
      </c>
      <c r="J2901" s="1" t="s">
        <v>97</v>
      </c>
    </row>
    <row r="2902" spans="1:10" x14ac:dyDescent="0.2">
      <c r="A2902" s="1" t="s">
        <v>3846</v>
      </c>
      <c r="B2902" s="1" t="s">
        <v>1650</v>
      </c>
      <c r="C2902" s="1" t="s">
        <v>281</v>
      </c>
      <c r="D2902" s="1" t="s">
        <v>69</v>
      </c>
      <c r="E2902" s="1">
        <v>9</v>
      </c>
      <c r="F2902" s="1">
        <v>1013.15</v>
      </c>
      <c r="G2902" s="1">
        <v>0.15</v>
      </c>
      <c r="H2902" s="1" t="s">
        <v>13</v>
      </c>
      <c r="I2902" s="1" t="s">
        <v>47</v>
      </c>
      <c r="J2902" s="1" t="s">
        <v>48</v>
      </c>
    </row>
    <row r="2903" spans="1:10" x14ac:dyDescent="0.2">
      <c r="A2903" s="1" t="s">
        <v>3847</v>
      </c>
      <c r="B2903" s="1" t="s">
        <v>3423</v>
      </c>
      <c r="C2903" s="1" t="s">
        <v>467</v>
      </c>
      <c r="D2903" s="1" t="s">
        <v>413</v>
      </c>
      <c r="E2903" s="1">
        <v>5</v>
      </c>
      <c r="F2903" s="1">
        <v>689.97</v>
      </c>
      <c r="G2903" s="1">
        <v>0.1</v>
      </c>
      <c r="H2903" s="1" t="s">
        <v>36</v>
      </c>
      <c r="I2903" s="1" t="s">
        <v>449</v>
      </c>
      <c r="J2903" s="1" t="s">
        <v>48</v>
      </c>
    </row>
    <row r="2904" spans="1:10" x14ac:dyDescent="0.2">
      <c r="A2904" s="1" t="s">
        <v>3848</v>
      </c>
      <c r="B2904" s="3">
        <v>45750</v>
      </c>
      <c r="C2904" s="1" t="s">
        <v>113</v>
      </c>
      <c r="D2904" s="1" t="s">
        <v>181</v>
      </c>
      <c r="E2904" s="1">
        <v>2</v>
      </c>
      <c r="F2904" s="1">
        <v>117.32</v>
      </c>
      <c r="G2904" s="1">
        <v>0</v>
      </c>
      <c r="H2904" s="1" t="s">
        <v>20</v>
      </c>
      <c r="I2904" s="1" t="s">
        <v>14</v>
      </c>
      <c r="J2904" s="1" t="s">
        <v>82</v>
      </c>
    </row>
    <row r="2905" spans="1:10" x14ac:dyDescent="0.2">
      <c r="A2905" s="1" t="s">
        <v>3849</v>
      </c>
      <c r="B2905" s="3">
        <v>45305</v>
      </c>
      <c r="C2905" s="1" t="s">
        <v>713</v>
      </c>
      <c r="D2905" s="1" t="s">
        <v>199</v>
      </c>
      <c r="E2905" s="1">
        <v>2</v>
      </c>
      <c r="F2905" s="1">
        <v>528.79999999999995</v>
      </c>
      <c r="G2905" s="1">
        <v>0.15</v>
      </c>
      <c r="H2905" s="1" t="s">
        <v>62</v>
      </c>
      <c r="I2905" s="1" t="s">
        <v>31</v>
      </c>
      <c r="J2905" s="1" t="s">
        <v>43</v>
      </c>
    </row>
    <row r="2906" spans="1:10" x14ac:dyDescent="0.2">
      <c r="A2906" s="1" t="s">
        <v>3850</v>
      </c>
      <c r="B2906" s="3">
        <v>45354</v>
      </c>
      <c r="C2906" s="1" t="s">
        <v>268</v>
      </c>
      <c r="D2906" s="1" t="s">
        <v>30</v>
      </c>
      <c r="E2906" s="1">
        <v>5</v>
      </c>
      <c r="F2906" s="1">
        <v>798.12</v>
      </c>
      <c r="G2906" s="1">
        <v>0</v>
      </c>
      <c r="H2906" s="1" t="s">
        <v>62</v>
      </c>
      <c r="I2906" s="1" t="s">
        <v>21</v>
      </c>
      <c r="J2906" s="1" t="s">
        <v>22</v>
      </c>
    </row>
    <row r="2907" spans="1:10" x14ac:dyDescent="0.2">
      <c r="A2907" s="1" t="s">
        <v>3851</v>
      </c>
      <c r="B2907" s="1" t="s">
        <v>940</v>
      </c>
      <c r="C2907" s="1" t="s">
        <v>458</v>
      </c>
      <c r="D2907" s="1" t="s">
        <v>69</v>
      </c>
      <c r="E2907" s="1">
        <v>10</v>
      </c>
      <c r="F2907" s="1">
        <v>1013.15</v>
      </c>
      <c r="G2907" s="1">
        <v>0</v>
      </c>
      <c r="H2907" s="1" t="s">
        <v>36</v>
      </c>
      <c r="I2907" s="1" t="s">
        <v>208</v>
      </c>
      <c r="J2907" s="1" t="s">
        <v>52</v>
      </c>
    </row>
    <row r="2908" spans="1:10" x14ac:dyDescent="0.2">
      <c r="A2908" s="1" t="s">
        <v>3852</v>
      </c>
      <c r="B2908" s="3">
        <v>45376</v>
      </c>
      <c r="C2908" s="1" t="s">
        <v>220</v>
      </c>
      <c r="D2908" s="1" t="s">
        <v>61</v>
      </c>
      <c r="E2908" s="1">
        <v>6</v>
      </c>
      <c r="F2908" s="1">
        <v>455.77</v>
      </c>
      <c r="G2908" s="1">
        <v>0</v>
      </c>
      <c r="H2908" s="1" t="s">
        <v>20</v>
      </c>
      <c r="I2908" s="1" t="s">
        <v>300</v>
      </c>
      <c r="J2908" s="1" t="s">
        <v>82</v>
      </c>
    </row>
    <row r="2909" spans="1:10" x14ac:dyDescent="0.2">
      <c r="A2909" s="1" t="s">
        <v>3853</v>
      </c>
      <c r="B2909" s="3">
        <v>45765</v>
      </c>
      <c r="C2909" s="1" t="s">
        <v>589</v>
      </c>
      <c r="D2909" s="1" t="s">
        <v>96</v>
      </c>
      <c r="E2909" s="1">
        <v>9</v>
      </c>
      <c r="F2909" s="1">
        <v>425.58</v>
      </c>
      <c r="G2909" s="1">
        <v>0.05</v>
      </c>
      <c r="H2909" s="1" t="s">
        <v>36</v>
      </c>
      <c r="I2909" s="1" t="s">
        <v>21</v>
      </c>
      <c r="J2909" s="1" t="s">
        <v>22</v>
      </c>
    </row>
    <row r="2910" spans="1:10" x14ac:dyDescent="0.2">
      <c r="A2910" s="1" t="s">
        <v>3854</v>
      </c>
      <c r="B2910" s="1" t="s">
        <v>3042</v>
      </c>
      <c r="C2910" s="1" t="s">
        <v>50</v>
      </c>
      <c r="D2910" s="1" t="s">
        <v>329</v>
      </c>
      <c r="E2910" s="1">
        <v>6</v>
      </c>
      <c r="F2910" s="1">
        <v>1334.92</v>
      </c>
      <c r="G2910" s="1">
        <v>0.1</v>
      </c>
      <c r="H2910" s="1" t="s">
        <v>20</v>
      </c>
      <c r="I2910" s="1" t="s">
        <v>31</v>
      </c>
      <c r="J2910" s="1" t="s">
        <v>32</v>
      </c>
    </row>
    <row r="2911" spans="1:10" x14ac:dyDescent="0.2">
      <c r="A2911" s="1" t="s">
        <v>3855</v>
      </c>
      <c r="B2911" s="1" t="s">
        <v>2313</v>
      </c>
      <c r="C2911" s="1" t="s">
        <v>95</v>
      </c>
      <c r="D2911" s="1" t="s">
        <v>69</v>
      </c>
      <c r="E2911" s="1">
        <v>1</v>
      </c>
      <c r="F2911" s="1">
        <v>1013.15</v>
      </c>
      <c r="G2911" s="1">
        <v>0.1</v>
      </c>
      <c r="H2911" s="1" t="s">
        <v>27</v>
      </c>
      <c r="I2911" s="1" t="s">
        <v>21</v>
      </c>
      <c r="J2911" s="1" t="s">
        <v>97</v>
      </c>
    </row>
    <row r="2912" spans="1:10" x14ac:dyDescent="0.2">
      <c r="A2912" s="1" t="s">
        <v>3856</v>
      </c>
      <c r="B2912" s="3">
        <v>45816</v>
      </c>
      <c r="C2912" s="1" t="s">
        <v>113</v>
      </c>
      <c r="D2912" s="1" t="s">
        <v>12</v>
      </c>
      <c r="E2912" s="1">
        <v>4</v>
      </c>
      <c r="F2912" s="1">
        <v>210.2</v>
      </c>
      <c r="G2912" s="1">
        <v>0.2</v>
      </c>
      <c r="H2912" s="1" t="s">
        <v>62</v>
      </c>
      <c r="I2912" s="1" t="s">
        <v>14</v>
      </c>
      <c r="J2912" s="1" t="s">
        <v>93</v>
      </c>
    </row>
    <row r="2913" spans="1:10" x14ac:dyDescent="0.2">
      <c r="A2913" s="1" t="s">
        <v>3857</v>
      </c>
      <c r="B2913" s="1" t="s">
        <v>2471</v>
      </c>
      <c r="C2913" s="1" t="s">
        <v>338</v>
      </c>
      <c r="D2913" s="1" t="s">
        <v>55</v>
      </c>
      <c r="E2913" s="1">
        <v>6</v>
      </c>
      <c r="F2913" s="1">
        <v>522.34</v>
      </c>
      <c r="G2913" s="1">
        <v>0.2</v>
      </c>
      <c r="H2913" s="1" t="s">
        <v>20</v>
      </c>
      <c r="I2913" s="1" t="s">
        <v>21</v>
      </c>
      <c r="J2913" s="1" t="s">
        <v>22</v>
      </c>
    </row>
    <row r="2914" spans="1:10" x14ac:dyDescent="0.2">
      <c r="A2914" s="1" t="s">
        <v>3858</v>
      </c>
      <c r="B2914" s="3">
        <v>45455</v>
      </c>
      <c r="C2914" s="1" t="s">
        <v>723</v>
      </c>
      <c r="D2914" s="1" t="s">
        <v>136</v>
      </c>
      <c r="E2914" s="1">
        <v>7</v>
      </c>
      <c r="F2914" s="1">
        <v>1700.53</v>
      </c>
      <c r="G2914" s="1">
        <v>0.2</v>
      </c>
      <c r="H2914" s="1" t="s">
        <v>62</v>
      </c>
      <c r="I2914" s="1" t="s">
        <v>21</v>
      </c>
      <c r="J2914" s="1" t="s">
        <v>97</v>
      </c>
    </row>
    <row r="2915" spans="1:10" x14ac:dyDescent="0.2">
      <c r="A2915" s="1" t="s">
        <v>3859</v>
      </c>
      <c r="B2915" s="3">
        <v>45431</v>
      </c>
      <c r="C2915" s="1" t="s">
        <v>45</v>
      </c>
      <c r="D2915" s="1" t="s">
        <v>118</v>
      </c>
      <c r="E2915" s="1"/>
      <c r="F2915" s="1">
        <v>347.15</v>
      </c>
      <c r="G2915" s="1">
        <v>0</v>
      </c>
      <c r="H2915" s="1" t="s">
        <v>121</v>
      </c>
      <c r="I2915" s="1" t="s">
        <v>449</v>
      </c>
      <c r="J2915" s="1" t="s">
        <v>48</v>
      </c>
    </row>
    <row r="2916" spans="1:10" x14ac:dyDescent="0.2">
      <c r="A2916" s="1" t="s">
        <v>3860</v>
      </c>
      <c r="B2916" s="1" t="s">
        <v>1132</v>
      </c>
      <c r="C2916" s="1" t="s">
        <v>18</v>
      </c>
      <c r="D2916" s="1" t="s">
        <v>213</v>
      </c>
      <c r="E2916" s="1">
        <v>8</v>
      </c>
      <c r="F2916" s="1">
        <v>1084.72</v>
      </c>
      <c r="G2916" s="1">
        <v>0.05</v>
      </c>
      <c r="H2916" s="1" t="s">
        <v>36</v>
      </c>
      <c r="I2916" s="1" t="s">
        <v>21</v>
      </c>
      <c r="J2916" s="1" t="s">
        <v>97</v>
      </c>
    </row>
    <row r="2917" spans="1:10" x14ac:dyDescent="0.2">
      <c r="A2917" s="1" t="s">
        <v>3861</v>
      </c>
      <c r="B2917" s="3">
        <v>45509</v>
      </c>
      <c r="C2917" s="1" t="s">
        <v>60</v>
      </c>
      <c r="D2917" s="1" t="s">
        <v>365</v>
      </c>
      <c r="E2917" s="1">
        <v>3</v>
      </c>
      <c r="F2917" s="1">
        <v>1101.54</v>
      </c>
      <c r="G2917" s="1">
        <v>0</v>
      </c>
      <c r="H2917" s="1" t="s">
        <v>62</v>
      </c>
      <c r="I2917" s="1" t="s">
        <v>31</v>
      </c>
      <c r="J2917" s="1" t="s">
        <v>43</v>
      </c>
    </row>
    <row r="2918" spans="1:10" x14ac:dyDescent="0.2">
      <c r="A2918" s="1" t="s">
        <v>3862</v>
      </c>
      <c r="B2918" s="3">
        <v>45709</v>
      </c>
      <c r="C2918" s="1" t="s">
        <v>388</v>
      </c>
      <c r="D2918" s="1" t="s">
        <v>108</v>
      </c>
      <c r="E2918" s="1">
        <v>11</v>
      </c>
      <c r="F2918" s="1">
        <v>1348.08</v>
      </c>
      <c r="G2918" s="1">
        <v>0.15</v>
      </c>
      <c r="H2918" s="1" t="s">
        <v>115</v>
      </c>
      <c r="I2918" s="1" t="s">
        <v>31</v>
      </c>
      <c r="J2918" s="1" t="s">
        <v>43</v>
      </c>
    </row>
    <row r="2919" spans="1:10" x14ac:dyDescent="0.2">
      <c r="A2919" s="1" t="s">
        <v>3863</v>
      </c>
      <c r="B2919" s="3">
        <v>45458</v>
      </c>
      <c r="C2919" s="1" t="s">
        <v>783</v>
      </c>
      <c r="D2919" s="1" t="s">
        <v>65</v>
      </c>
      <c r="E2919" s="1">
        <v>10</v>
      </c>
      <c r="F2919" s="1">
        <v>800.37</v>
      </c>
      <c r="G2919" s="1">
        <v>0</v>
      </c>
      <c r="H2919" s="1" t="s">
        <v>62</v>
      </c>
      <c r="I2919" s="1" t="s">
        <v>483</v>
      </c>
      <c r="J2919" s="1" t="s">
        <v>22</v>
      </c>
    </row>
    <row r="2920" spans="1:10" x14ac:dyDescent="0.2">
      <c r="A2920" s="1" t="s">
        <v>3864</v>
      </c>
      <c r="B2920" s="1" t="s">
        <v>1731</v>
      </c>
      <c r="C2920" s="1" t="s">
        <v>227</v>
      </c>
      <c r="D2920" s="1" t="s">
        <v>162</v>
      </c>
      <c r="E2920" s="1">
        <v>12</v>
      </c>
      <c r="F2920" s="1">
        <v>209.03</v>
      </c>
      <c r="G2920" s="1">
        <v>0.05</v>
      </c>
      <c r="H2920" s="1" t="s">
        <v>27</v>
      </c>
      <c r="I2920" s="1" t="s">
        <v>31</v>
      </c>
      <c r="J2920" s="1" t="s">
        <v>52</v>
      </c>
    </row>
    <row r="2921" spans="1:10" x14ac:dyDescent="0.2">
      <c r="A2921" s="1" t="s">
        <v>3865</v>
      </c>
      <c r="B2921" s="3">
        <v>45692</v>
      </c>
      <c r="C2921" s="1" t="s">
        <v>87</v>
      </c>
      <c r="D2921" s="1" t="s">
        <v>417</v>
      </c>
      <c r="E2921" s="1">
        <v>8</v>
      </c>
      <c r="F2921" s="1">
        <v>1240.1099999999999</v>
      </c>
      <c r="G2921" s="1">
        <v>0</v>
      </c>
      <c r="H2921" s="1" t="s">
        <v>27</v>
      </c>
      <c r="I2921" s="1" t="s">
        <v>31</v>
      </c>
      <c r="J2921" s="1" t="s">
        <v>32</v>
      </c>
    </row>
    <row r="2922" spans="1:10" x14ac:dyDescent="0.2">
      <c r="A2922" s="1" t="s">
        <v>3866</v>
      </c>
      <c r="B2922" s="1" t="s">
        <v>1744</v>
      </c>
      <c r="C2922" s="1" t="s">
        <v>448</v>
      </c>
      <c r="D2922" s="1" t="s">
        <v>108</v>
      </c>
      <c r="E2922" s="1">
        <v>8</v>
      </c>
      <c r="F2922" s="1">
        <v>1348.08</v>
      </c>
      <c r="G2922" s="1">
        <v>0</v>
      </c>
      <c r="H2922" s="1" t="s">
        <v>115</v>
      </c>
      <c r="I2922" s="1" t="s">
        <v>47</v>
      </c>
      <c r="J2922" s="1" t="s">
        <v>58</v>
      </c>
    </row>
    <row r="2923" spans="1:10" x14ac:dyDescent="0.2">
      <c r="A2923" s="1" t="s">
        <v>3867</v>
      </c>
      <c r="B2923" s="1" t="s">
        <v>2300</v>
      </c>
      <c r="C2923" s="1" t="s">
        <v>261</v>
      </c>
      <c r="D2923" s="1" t="s">
        <v>162</v>
      </c>
      <c r="E2923" s="1">
        <v>9</v>
      </c>
      <c r="F2923" s="1">
        <v>209.03</v>
      </c>
      <c r="G2923" s="1">
        <v>0</v>
      </c>
      <c r="H2923" s="1" t="s">
        <v>121</v>
      </c>
      <c r="I2923" s="1" t="s">
        <v>31</v>
      </c>
      <c r="J2923" s="1" t="s">
        <v>32</v>
      </c>
    </row>
    <row r="2924" spans="1:10" x14ac:dyDescent="0.2">
      <c r="A2924" s="1" t="s">
        <v>3868</v>
      </c>
      <c r="B2924" s="3">
        <v>45323</v>
      </c>
      <c r="C2924" s="1" t="s">
        <v>359</v>
      </c>
      <c r="D2924" s="1" t="s">
        <v>81</v>
      </c>
      <c r="E2924" s="1">
        <v>7</v>
      </c>
      <c r="F2924" s="1">
        <v>849.05</v>
      </c>
      <c r="G2924" s="1">
        <v>0.2</v>
      </c>
      <c r="H2924" s="1" t="s">
        <v>13</v>
      </c>
      <c r="I2924" s="1" t="s">
        <v>31</v>
      </c>
      <c r="J2924" s="1" t="s">
        <v>52</v>
      </c>
    </row>
    <row r="2925" spans="1:10" x14ac:dyDescent="0.2">
      <c r="A2925" s="1" t="s">
        <v>3869</v>
      </c>
      <c r="B2925" s="1" t="s">
        <v>820</v>
      </c>
      <c r="C2925" s="1" t="s">
        <v>644</v>
      </c>
      <c r="D2925" s="1" t="s">
        <v>231</v>
      </c>
      <c r="E2925" s="1">
        <v>8</v>
      </c>
      <c r="F2925" s="1">
        <v>49.68</v>
      </c>
      <c r="G2925" s="1">
        <v>0</v>
      </c>
      <c r="H2925" s="1" t="s">
        <v>36</v>
      </c>
      <c r="I2925" s="1" t="s">
        <v>14</v>
      </c>
      <c r="J2925" s="1" t="s">
        <v>82</v>
      </c>
    </row>
    <row r="2926" spans="1:10" x14ac:dyDescent="0.2">
      <c r="A2926" s="1" t="s">
        <v>3870</v>
      </c>
      <c r="B2926" s="3">
        <v>45764</v>
      </c>
      <c r="C2926" s="1" t="s">
        <v>396</v>
      </c>
      <c r="D2926" s="1" t="s">
        <v>166</v>
      </c>
      <c r="E2926" s="1">
        <v>2</v>
      </c>
      <c r="F2926" s="1">
        <v>532.41999999999996</v>
      </c>
      <c r="G2926" s="1">
        <v>0</v>
      </c>
      <c r="H2926" s="1" t="s">
        <v>13</v>
      </c>
      <c r="I2926" s="1" t="s">
        <v>14</v>
      </c>
      <c r="J2926" s="1" t="s">
        <v>15</v>
      </c>
    </row>
    <row r="2927" spans="1:10" x14ac:dyDescent="0.2">
      <c r="A2927" s="1" t="s">
        <v>3871</v>
      </c>
      <c r="B2927" s="3">
        <v>45701</v>
      </c>
      <c r="C2927" s="1" t="s">
        <v>147</v>
      </c>
      <c r="D2927" s="1" t="s">
        <v>162</v>
      </c>
      <c r="E2927" s="1">
        <v>3</v>
      </c>
      <c r="F2927" s="1">
        <v>209.03</v>
      </c>
      <c r="G2927" s="1">
        <v>0.2</v>
      </c>
      <c r="H2927" s="1" t="s">
        <v>115</v>
      </c>
      <c r="I2927" s="1" t="s">
        <v>31</v>
      </c>
      <c r="J2927" s="1" t="s">
        <v>43</v>
      </c>
    </row>
    <row r="2928" spans="1:10" x14ac:dyDescent="0.2">
      <c r="A2928" s="1" t="s">
        <v>3872</v>
      </c>
      <c r="B2928" s="1" t="s">
        <v>2020</v>
      </c>
      <c r="C2928" s="1" t="s">
        <v>342</v>
      </c>
      <c r="D2928" s="1" t="s">
        <v>537</v>
      </c>
      <c r="E2928" s="1">
        <v>2</v>
      </c>
      <c r="F2928" s="1">
        <v>940.73</v>
      </c>
      <c r="G2928" s="1">
        <v>0.05</v>
      </c>
      <c r="H2928" s="1" t="s">
        <v>13</v>
      </c>
      <c r="I2928" s="1" t="s">
        <v>21</v>
      </c>
      <c r="J2928" s="1" t="s">
        <v>22</v>
      </c>
    </row>
    <row r="2929" spans="1:10" x14ac:dyDescent="0.2">
      <c r="A2929" s="1" t="s">
        <v>3873</v>
      </c>
      <c r="B2929" s="1" t="s">
        <v>1057</v>
      </c>
      <c r="C2929" s="1" t="s">
        <v>326</v>
      </c>
      <c r="D2929" s="1" t="s">
        <v>51</v>
      </c>
      <c r="E2929" s="1">
        <v>2</v>
      </c>
      <c r="F2929" s="1">
        <v>1019.72</v>
      </c>
      <c r="G2929" s="1">
        <v>0.15</v>
      </c>
      <c r="H2929" s="1" t="s">
        <v>115</v>
      </c>
      <c r="I2929" s="1" t="s">
        <v>21</v>
      </c>
      <c r="J2929" s="1" t="s">
        <v>22</v>
      </c>
    </row>
    <row r="2930" spans="1:10" x14ac:dyDescent="0.2">
      <c r="A2930" s="1" t="s">
        <v>3874</v>
      </c>
      <c r="B2930" s="1" t="s">
        <v>3875</v>
      </c>
      <c r="C2930" s="1" t="s">
        <v>412</v>
      </c>
      <c r="D2930" s="1" t="s">
        <v>417</v>
      </c>
      <c r="E2930" s="1">
        <v>7</v>
      </c>
      <c r="F2930" s="1">
        <v>1240.1099999999999</v>
      </c>
      <c r="G2930" s="1">
        <v>0</v>
      </c>
      <c r="H2930" s="1" t="s">
        <v>62</v>
      </c>
      <c r="I2930" s="1" t="s">
        <v>31</v>
      </c>
      <c r="J2930" s="1" t="s">
        <v>43</v>
      </c>
    </row>
    <row r="2931" spans="1:10" x14ac:dyDescent="0.2">
      <c r="A2931" s="1" t="s">
        <v>3876</v>
      </c>
      <c r="B2931" s="1" t="s">
        <v>1574</v>
      </c>
      <c r="C2931" s="1" t="s">
        <v>574</v>
      </c>
      <c r="D2931" s="1" t="s">
        <v>114</v>
      </c>
      <c r="E2931" s="1">
        <v>4</v>
      </c>
      <c r="F2931" s="1">
        <v>906.25</v>
      </c>
      <c r="G2931" s="1">
        <v>0.2</v>
      </c>
      <c r="H2931" s="1" t="s">
        <v>27</v>
      </c>
      <c r="I2931" s="1" t="s">
        <v>31</v>
      </c>
      <c r="J2931" s="1" t="s">
        <v>43</v>
      </c>
    </row>
    <row r="2932" spans="1:10" x14ac:dyDescent="0.2">
      <c r="A2932" s="1" t="s">
        <v>3877</v>
      </c>
      <c r="B2932" s="3">
        <v>45475</v>
      </c>
      <c r="C2932" s="1" t="s">
        <v>29</v>
      </c>
      <c r="D2932" s="1" t="s">
        <v>100</v>
      </c>
      <c r="E2932" s="1">
        <v>9</v>
      </c>
      <c r="F2932" s="1">
        <v>1280.18</v>
      </c>
      <c r="G2932" s="1">
        <v>0.05</v>
      </c>
      <c r="H2932" s="1" t="s">
        <v>27</v>
      </c>
      <c r="I2932" s="1" t="s">
        <v>31</v>
      </c>
      <c r="J2932" s="1" t="s">
        <v>32</v>
      </c>
    </row>
    <row r="2933" spans="1:10" x14ac:dyDescent="0.2">
      <c r="A2933" s="1" t="s">
        <v>3878</v>
      </c>
      <c r="B2933" s="1" t="s">
        <v>3879</v>
      </c>
      <c r="C2933" s="1" t="s">
        <v>904</v>
      </c>
      <c r="D2933" s="1" t="s">
        <v>178</v>
      </c>
      <c r="E2933" s="1">
        <v>8</v>
      </c>
      <c r="F2933" s="1">
        <v>253.46</v>
      </c>
      <c r="G2933" s="1">
        <v>0.1</v>
      </c>
      <c r="H2933" s="1" t="s">
        <v>20</v>
      </c>
      <c r="I2933" s="1" t="s">
        <v>21</v>
      </c>
      <c r="J2933" s="1" t="s">
        <v>170</v>
      </c>
    </row>
    <row r="2934" spans="1:10" x14ac:dyDescent="0.2">
      <c r="A2934" s="1" t="s">
        <v>3880</v>
      </c>
      <c r="B2934" s="1" t="s">
        <v>1880</v>
      </c>
      <c r="C2934" s="1" t="s">
        <v>194</v>
      </c>
      <c r="D2934" s="1" t="s">
        <v>118</v>
      </c>
      <c r="E2934" s="1">
        <v>5</v>
      </c>
      <c r="F2934" s="1">
        <v>347.15</v>
      </c>
      <c r="G2934" s="1">
        <v>0.2</v>
      </c>
      <c r="H2934" s="1" t="s">
        <v>115</v>
      </c>
      <c r="I2934" s="1" t="s">
        <v>14</v>
      </c>
      <c r="J2934" s="1" t="s">
        <v>15</v>
      </c>
    </row>
    <row r="2935" spans="1:10" x14ac:dyDescent="0.2">
      <c r="A2935" s="1" t="s">
        <v>3881</v>
      </c>
      <c r="B2935" s="3">
        <v>45366</v>
      </c>
      <c r="C2935" s="1" t="s">
        <v>557</v>
      </c>
      <c r="D2935" s="1" t="s">
        <v>55</v>
      </c>
      <c r="E2935" s="1">
        <v>10</v>
      </c>
      <c r="F2935" s="1">
        <v>522.34</v>
      </c>
      <c r="G2935" s="1">
        <v>0.1</v>
      </c>
      <c r="H2935" s="1" t="s">
        <v>121</v>
      </c>
      <c r="I2935" s="1" t="s">
        <v>14</v>
      </c>
      <c r="J2935" s="1" t="s">
        <v>82</v>
      </c>
    </row>
    <row r="2936" spans="1:10" x14ac:dyDescent="0.2">
      <c r="A2936" s="1" t="s">
        <v>3882</v>
      </c>
      <c r="B2936" s="1" t="s">
        <v>3883</v>
      </c>
      <c r="C2936" s="1" t="s">
        <v>135</v>
      </c>
      <c r="D2936" s="1" t="s">
        <v>127</v>
      </c>
      <c r="E2936" s="1">
        <v>9</v>
      </c>
      <c r="F2936" s="1">
        <v>418.2</v>
      </c>
      <c r="G2936" s="1">
        <v>0</v>
      </c>
      <c r="H2936" s="1" t="s">
        <v>62</v>
      </c>
      <c r="I2936" s="1" t="s">
        <v>47</v>
      </c>
      <c r="J2936" s="1" t="s">
        <v>48</v>
      </c>
    </row>
    <row r="2937" spans="1:10" x14ac:dyDescent="0.2">
      <c r="A2937" s="1" t="s">
        <v>3884</v>
      </c>
      <c r="B2937" s="3">
        <v>45553</v>
      </c>
      <c r="C2937" s="1" t="s">
        <v>458</v>
      </c>
      <c r="D2937" s="1" t="s">
        <v>78</v>
      </c>
      <c r="E2937" s="1">
        <v>5</v>
      </c>
      <c r="F2937" s="1">
        <v>782.41</v>
      </c>
      <c r="G2937" s="1">
        <v>0</v>
      </c>
      <c r="H2937" s="1" t="s">
        <v>13</v>
      </c>
      <c r="I2937" s="1" t="s">
        <v>31</v>
      </c>
      <c r="J2937" s="1" t="s">
        <v>43</v>
      </c>
    </row>
    <row r="2938" spans="1:10" x14ac:dyDescent="0.2">
      <c r="A2938" s="1" t="s">
        <v>3885</v>
      </c>
      <c r="B2938" s="1" t="s">
        <v>497</v>
      </c>
      <c r="C2938" s="1" t="s">
        <v>240</v>
      </c>
      <c r="D2938" s="1" t="s">
        <v>88</v>
      </c>
      <c r="E2938" s="1">
        <v>5</v>
      </c>
      <c r="F2938" s="1">
        <v>1018.12</v>
      </c>
      <c r="G2938" s="1">
        <v>0.15</v>
      </c>
      <c r="H2938" s="1" t="s">
        <v>121</v>
      </c>
      <c r="I2938" s="1" t="s">
        <v>21</v>
      </c>
      <c r="J2938" s="1" t="s">
        <v>22</v>
      </c>
    </row>
    <row r="2939" spans="1:10" x14ac:dyDescent="0.2">
      <c r="A2939" s="1" t="s">
        <v>3886</v>
      </c>
      <c r="B2939" s="3">
        <v>45344</v>
      </c>
      <c r="C2939" s="1" t="s">
        <v>313</v>
      </c>
      <c r="D2939" s="1" t="s">
        <v>166</v>
      </c>
      <c r="E2939" s="1">
        <v>1</v>
      </c>
      <c r="F2939" s="1">
        <v>532.41999999999996</v>
      </c>
      <c r="G2939" s="1">
        <v>0.05</v>
      </c>
      <c r="H2939" s="1" t="s">
        <v>62</v>
      </c>
      <c r="I2939" s="1" t="s">
        <v>21</v>
      </c>
      <c r="J2939" s="1" t="s">
        <v>170</v>
      </c>
    </row>
    <row r="2940" spans="1:10" x14ac:dyDescent="0.2">
      <c r="A2940" s="1" t="s">
        <v>3065</v>
      </c>
      <c r="B2940" s="3">
        <v>45567</v>
      </c>
      <c r="C2940" s="1" t="s">
        <v>353</v>
      </c>
      <c r="D2940" s="1" t="s">
        <v>26</v>
      </c>
      <c r="E2940" s="1">
        <v>6</v>
      </c>
      <c r="F2940" s="1">
        <v>725.92</v>
      </c>
      <c r="G2940" s="1">
        <v>0.05</v>
      </c>
      <c r="H2940" s="1" t="s">
        <v>62</v>
      </c>
      <c r="I2940" s="1" t="s">
        <v>21</v>
      </c>
      <c r="J2940" s="1" t="s">
        <v>22</v>
      </c>
    </row>
    <row r="2941" spans="1:10" x14ac:dyDescent="0.2">
      <c r="A2941" s="1" t="s">
        <v>3887</v>
      </c>
      <c r="B2941" s="3">
        <v>45408</v>
      </c>
      <c r="C2941" s="1" t="s">
        <v>451</v>
      </c>
      <c r="D2941" s="1" t="s">
        <v>231</v>
      </c>
      <c r="E2941" s="1">
        <v>11</v>
      </c>
      <c r="F2941" s="1">
        <v>49.68</v>
      </c>
      <c r="G2941" s="1">
        <v>0.15</v>
      </c>
      <c r="H2941" s="1" t="s">
        <v>115</v>
      </c>
      <c r="I2941" s="1" t="s">
        <v>31</v>
      </c>
      <c r="J2941" s="1" t="s">
        <v>52</v>
      </c>
    </row>
    <row r="2942" spans="1:10" x14ac:dyDescent="0.2">
      <c r="A2942" s="1" t="s">
        <v>3888</v>
      </c>
      <c r="B2942" s="1" t="s">
        <v>1830</v>
      </c>
      <c r="C2942" s="1" t="s">
        <v>110</v>
      </c>
      <c r="D2942" s="1" t="s">
        <v>297</v>
      </c>
      <c r="E2942" s="1">
        <v>5</v>
      </c>
      <c r="F2942" s="1">
        <v>112.32</v>
      </c>
      <c r="G2942" s="1">
        <v>0.05</v>
      </c>
      <c r="H2942" s="1" t="s">
        <v>13</v>
      </c>
      <c r="I2942" s="1" t="s">
        <v>21</v>
      </c>
      <c r="J2942" s="1" t="s">
        <v>97</v>
      </c>
    </row>
    <row r="2943" spans="1:10" x14ac:dyDescent="0.2">
      <c r="A2943" s="1" t="s">
        <v>3889</v>
      </c>
      <c r="B2943" s="1" t="s">
        <v>612</v>
      </c>
      <c r="C2943" s="1" t="s">
        <v>589</v>
      </c>
      <c r="D2943" s="1" t="s">
        <v>297</v>
      </c>
      <c r="E2943" s="1">
        <v>6</v>
      </c>
      <c r="F2943" s="1">
        <v>112.32</v>
      </c>
      <c r="G2943" s="1">
        <v>0</v>
      </c>
      <c r="H2943" s="1" t="s">
        <v>62</v>
      </c>
      <c r="I2943" s="1" t="s">
        <v>21</v>
      </c>
      <c r="J2943" s="1" t="s">
        <v>170</v>
      </c>
    </row>
    <row r="2944" spans="1:10" x14ac:dyDescent="0.2">
      <c r="A2944" s="1" t="s">
        <v>3890</v>
      </c>
      <c r="B2944" s="1" t="s">
        <v>1788</v>
      </c>
      <c r="C2944" s="1" t="s">
        <v>283</v>
      </c>
      <c r="D2944" s="1" t="s">
        <v>413</v>
      </c>
      <c r="E2944" s="1">
        <v>3</v>
      </c>
      <c r="F2944" s="1">
        <v>689.97</v>
      </c>
      <c r="G2944" s="1">
        <v>0.05</v>
      </c>
      <c r="H2944" s="1" t="s">
        <v>13</v>
      </c>
      <c r="I2944" s="1" t="s">
        <v>483</v>
      </c>
      <c r="J2944" s="1" t="s">
        <v>170</v>
      </c>
    </row>
    <row r="2945" spans="1:10" x14ac:dyDescent="0.2">
      <c r="A2945" s="1" t="s">
        <v>3891</v>
      </c>
      <c r="B2945" s="3">
        <v>45823</v>
      </c>
      <c r="C2945" s="1" t="s">
        <v>362</v>
      </c>
      <c r="D2945" s="1" t="s">
        <v>51</v>
      </c>
      <c r="E2945" s="1">
        <v>5</v>
      </c>
      <c r="F2945" s="1">
        <v>1019.72</v>
      </c>
      <c r="G2945" s="1">
        <v>0.2</v>
      </c>
      <c r="H2945" s="1" t="s">
        <v>121</v>
      </c>
      <c r="I2945" s="1" t="s">
        <v>21</v>
      </c>
      <c r="J2945" s="1" t="s">
        <v>22</v>
      </c>
    </row>
    <row r="2946" spans="1:10" x14ac:dyDescent="0.2">
      <c r="A2946" s="1" t="s">
        <v>3892</v>
      </c>
      <c r="B2946" s="3">
        <v>45685</v>
      </c>
      <c r="C2946" s="1" t="s">
        <v>846</v>
      </c>
      <c r="D2946" s="1" t="s">
        <v>155</v>
      </c>
      <c r="E2946" s="1">
        <v>1</v>
      </c>
      <c r="F2946" s="1">
        <v>1165.56</v>
      </c>
      <c r="G2946" s="1">
        <v>0</v>
      </c>
      <c r="H2946" s="1" t="s">
        <v>121</v>
      </c>
      <c r="I2946" s="1" t="s">
        <v>14</v>
      </c>
      <c r="J2946" s="1" t="s">
        <v>93</v>
      </c>
    </row>
    <row r="2947" spans="1:10" x14ac:dyDescent="0.2">
      <c r="A2947" s="1" t="s">
        <v>3893</v>
      </c>
      <c r="B2947" s="3">
        <v>45727</v>
      </c>
      <c r="C2947" s="1" t="s">
        <v>288</v>
      </c>
      <c r="D2947" s="1" t="s">
        <v>30</v>
      </c>
      <c r="E2947" s="1">
        <v>3</v>
      </c>
      <c r="F2947" s="1">
        <v>798.12</v>
      </c>
      <c r="G2947" s="1">
        <v>0.2</v>
      </c>
      <c r="H2947" s="1" t="s">
        <v>121</v>
      </c>
      <c r="I2947" s="1" t="s">
        <v>21</v>
      </c>
      <c r="J2947" s="1" t="s">
        <v>170</v>
      </c>
    </row>
    <row r="2948" spans="1:10" x14ac:dyDescent="0.2">
      <c r="A2948" s="1" t="s">
        <v>3894</v>
      </c>
      <c r="B2948" s="3">
        <v>45791</v>
      </c>
      <c r="C2948" s="1" t="s">
        <v>1164</v>
      </c>
      <c r="D2948" s="1" t="s">
        <v>231</v>
      </c>
      <c r="E2948" s="1">
        <v>3</v>
      </c>
      <c r="F2948" s="1">
        <v>49.68</v>
      </c>
      <c r="G2948" s="1">
        <v>0</v>
      </c>
      <c r="H2948" s="1" t="s">
        <v>121</v>
      </c>
      <c r="I2948" s="1" t="s">
        <v>14</v>
      </c>
      <c r="J2948" s="1" t="s">
        <v>93</v>
      </c>
    </row>
    <row r="2949" spans="1:10" x14ac:dyDescent="0.2">
      <c r="A2949" s="1" t="s">
        <v>3895</v>
      </c>
      <c r="B2949" s="1" t="s">
        <v>1982</v>
      </c>
      <c r="C2949" s="1" t="s">
        <v>493</v>
      </c>
      <c r="D2949" s="1" t="s">
        <v>144</v>
      </c>
      <c r="E2949" s="1">
        <v>5</v>
      </c>
      <c r="F2949" s="1">
        <v>1029.82</v>
      </c>
      <c r="G2949" s="1">
        <v>0.05</v>
      </c>
      <c r="H2949" s="1" t="s">
        <v>36</v>
      </c>
      <c r="I2949" s="1" t="s">
        <v>47</v>
      </c>
      <c r="J2949" s="1" t="s">
        <v>75</v>
      </c>
    </row>
    <row r="2950" spans="1:10" x14ac:dyDescent="0.2">
      <c r="A2950" s="1" t="s">
        <v>3896</v>
      </c>
      <c r="B2950" s="3">
        <v>45612</v>
      </c>
      <c r="C2950" s="1" t="s">
        <v>279</v>
      </c>
      <c r="D2950" s="1" t="s">
        <v>41</v>
      </c>
      <c r="E2950" s="1">
        <v>3</v>
      </c>
      <c r="F2950" s="1">
        <v>944.31</v>
      </c>
      <c r="G2950" s="1">
        <v>0.1</v>
      </c>
      <c r="H2950" s="1" t="s">
        <v>115</v>
      </c>
      <c r="I2950" s="1" t="s">
        <v>47</v>
      </c>
      <c r="J2950" s="1" t="s">
        <v>58</v>
      </c>
    </row>
    <row r="2951" spans="1:10" x14ac:dyDescent="0.2">
      <c r="A2951" s="1" t="s">
        <v>3897</v>
      </c>
      <c r="B2951" s="3">
        <v>45654</v>
      </c>
      <c r="C2951" s="1" t="s">
        <v>355</v>
      </c>
      <c r="D2951" s="1" t="s">
        <v>46</v>
      </c>
      <c r="E2951" s="1">
        <v>7</v>
      </c>
      <c r="F2951" s="1">
        <v>1262.55</v>
      </c>
      <c r="G2951" s="1">
        <v>0</v>
      </c>
      <c r="H2951" s="1" t="s">
        <v>27</v>
      </c>
      <c r="I2951" s="1" t="s">
        <v>14</v>
      </c>
      <c r="J2951" s="1" t="s">
        <v>15</v>
      </c>
    </row>
    <row r="2952" spans="1:10" x14ac:dyDescent="0.2">
      <c r="A2952" s="1" t="s">
        <v>3898</v>
      </c>
      <c r="B2952" s="3">
        <v>45696</v>
      </c>
      <c r="C2952" s="1" t="s">
        <v>68</v>
      </c>
      <c r="D2952" s="1" t="s">
        <v>55</v>
      </c>
      <c r="E2952" s="1">
        <v>7</v>
      </c>
      <c r="F2952" s="1">
        <v>522.34</v>
      </c>
      <c r="G2952" s="1">
        <v>0.15</v>
      </c>
      <c r="H2952" s="1" t="s">
        <v>36</v>
      </c>
      <c r="I2952" s="1" t="s">
        <v>449</v>
      </c>
      <c r="J2952" s="1" t="s">
        <v>58</v>
      </c>
    </row>
    <row r="2953" spans="1:10" x14ac:dyDescent="0.2">
      <c r="A2953" s="1" t="s">
        <v>3899</v>
      </c>
      <c r="B2953" s="3">
        <v>45667</v>
      </c>
      <c r="C2953" s="1" t="s">
        <v>204</v>
      </c>
      <c r="D2953" s="1" t="s">
        <v>55</v>
      </c>
      <c r="E2953" s="1">
        <v>3</v>
      </c>
      <c r="F2953" s="1">
        <v>522.34</v>
      </c>
      <c r="G2953" s="1">
        <v>0.15</v>
      </c>
      <c r="H2953" s="1" t="s">
        <v>13</v>
      </c>
      <c r="I2953" s="1" t="s">
        <v>300</v>
      </c>
      <c r="J2953" s="1" t="s">
        <v>93</v>
      </c>
    </row>
    <row r="2954" spans="1:10" x14ac:dyDescent="0.2">
      <c r="A2954" s="1" t="s">
        <v>3900</v>
      </c>
      <c r="B2954" s="3">
        <v>45382</v>
      </c>
      <c r="C2954" s="1" t="s">
        <v>519</v>
      </c>
      <c r="D2954" s="1" t="s">
        <v>192</v>
      </c>
      <c r="E2954" s="1">
        <v>8</v>
      </c>
      <c r="F2954" s="1">
        <v>1069.8599999999999</v>
      </c>
      <c r="G2954" s="1">
        <v>0</v>
      </c>
      <c r="H2954" s="1" t="s">
        <v>115</v>
      </c>
      <c r="I2954" s="1" t="s">
        <v>14</v>
      </c>
      <c r="J2954" s="1" t="s">
        <v>15</v>
      </c>
    </row>
    <row r="2955" spans="1:10" x14ac:dyDescent="0.2">
      <c r="A2955" s="1" t="s">
        <v>3901</v>
      </c>
      <c r="B2955" s="1" t="s">
        <v>1421</v>
      </c>
      <c r="C2955" s="1" t="s">
        <v>347</v>
      </c>
      <c r="D2955" s="1" t="s">
        <v>46</v>
      </c>
      <c r="E2955" s="1">
        <v>2</v>
      </c>
      <c r="F2955" s="1">
        <v>1262.55</v>
      </c>
      <c r="G2955" s="1">
        <v>0.1</v>
      </c>
      <c r="H2955" s="1" t="s">
        <v>13</v>
      </c>
      <c r="I2955" s="1" t="s">
        <v>47</v>
      </c>
      <c r="J2955" s="1" t="s">
        <v>48</v>
      </c>
    </row>
    <row r="2956" spans="1:10" x14ac:dyDescent="0.2">
      <c r="A2956" s="1" t="s">
        <v>3902</v>
      </c>
      <c r="B2956" s="3">
        <v>45653</v>
      </c>
      <c r="C2956" s="1" t="s">
        <v>77</v>
      </c>
      <c r="D2956" s="1" t="s">
        <v>162</v>
      </c>
      <c r="E2956" s="1">
        <v>7</v>
      </c>
      <c r="F2956" s="1">
        <v>209.03</v>
      </c>
      <c r="G2956" s="1">
        <v>0</v>
      </c>
      <c r="H2956" s="1" t="s">
        <v>20</v>
      </c>
      <c r="I2956" s="1" t="s">
        <v>47</v>
      </c>
      <c r="J2956" s="1" t="s">
        <v>75</v>
      </c>
    </row>
    <row r="2957" spans="1:10" x14ac:dyDescent="0.2">
      <c r="A2957" s="1" t="s">
        <v>3903</v>
      </c>
      <c r="B2957" s="3">
        <v>45528</v>
      </c>
      <c r="C2957" s="1" t="s">
        <v>285</v>
      </c>
      <c r="D2957" s="1" t="s">
        <v>19</v>
      </c>
      <c r="E2957" s="1">
        <v>1</v>
      </c>
      <c r="F2957" s="1">
        <v>921.01</v>
      </c>
      <c r="G2957" s="1">
        <v>0.1</v>
      </c>
      <c r="H2957" s="1" t="s">
        <v>36</v>
      </c>
      <c r="I2957" s="1" t="s">
        <v>31</v>
      </c>
      <c r="J2957" s="1" t="s">
        <v>43</v>
      </c>
    </row>
    <row r="2958" spans="1:10" x14ac:dyDescent="0.2">
      <c r="A2958" s="1" t="s">
        <v>2273</v>
      </c>
      <c r="B2958" s="3">
        <v>45322</v>
      </c>
      <c r="C2958" s="1" t="s">
        <v>84</v>
      </c>
      <c r="D2958" s="1" t="s">
        <v>365</v>
      </c>
      <c r="E2958" s="1">
        <v>9</v>
      </c>
      <c r="F2958" s="1">
        <v>1101.54</v>
      </c>
      <c r="G2958" s="1">
        <v>0</v>
      </c>
      <c r="H2958" s="1" t="s">
        <v>62</v>
      </c>
      <c r="I2958" s="1" t="s">
        <v>31</v>
      </c>
      <c r="J2958" s="1" t="s">
        <v>32</v>
      </c>
    </row>
    <row r="2959" spans="1:10" x14ac:dyDescent="0.2">
      <c r="A2959" s="1" t="s">
        <v>3904</v>
      </c>
      <c r="B2959" s="3">
        <v>45559</v>
      </c>
      <c r="C2959" s="1" t="s">
        <v>904</v>
      </c>
      <c r="D2959" s="1" t="s">
        <v>108</v>
      </c>
      <c r="E2959" s="1">
        <v>1</v>
      </c>
      <c r="F2959" s="1">
        <v>1348.08</v>
      </c>
      <c r="G2959" s="1">
        <v>0</v>
      </c>
      <c r="H2959" s="1" t="s">
        <v>36</v>
      </c>
      <c r="I2959" s="1" t="s">
        <v>21</v>
      </c>
      <c r="J2959" s="1" t="s">
        <v>22</v>
      </c>
    </row>
    <row r="2960" spans="1:10" x14ac:dyDescent="0.2">
      <c r="A2960" s="1" t="s">
        <v>3905</v>
      </c>
      <c r="B2960" s="3">
        <v>45811</v>
      </c>
      <c r="C2960" s="1" t="s">
        <v>68</v>
      </c>
      <c r="D2960" s="1" t="s">
        <v>195</v>
      </c>
      <c r="E2960" s="1">
        <v>12</v>
      </c>
      <c r="F2960" s="1">
        <v>661.25</v>
      </c>
      <c r="G2960" s="1">
        <v>0.15</v>
      </c>
      <c r="H2960" s="1" t="s">
        <v>13</v>
      </c>
      <c r="I2960" s="1" t="s">
        <v>47</v>
      </c>
      <c r="J2960" s="1" t="s">
        <v>75</v>
      </c>
    </row>
    <row r="2961" spans="1:10" x14ac:dyDescent="0.2">
      <c r="A2961" s="1" t="s">
        <v>3906</v>
      </c>
      <c r="B2961" s="3">
        <v>45707</v>
      </c>
      <c r="C2961" s="1" t="s">
        <v>448</v>
      </c>
      <c r="D2961" s="1" t="s">
        <v>19</v>
      </c>
      <c r="E2961" s="1">
        <v>9</v>
      </c>
      <c r="F2961" s="1">
        <v>921.01</v>
      </c>
      <c r="G2961" s="1">
        <v>0</v>
      </c>
      <c r="H2961" s="1" t="s">
        <v>121</v>
      </c>
      <c r="I2961" s="1" t="s">
        <v>47</v>
      </c>
      <c r="J2961" s="1" t="s">
        <v>75</v>
      </c>
    </row>
    <row r="2962" spans="1:10" x14ac:dyDescent="0.2">
      <c r="A2962" s="1" t="s">
        <v>3907</v>
      </c>
      <c r="B2962" s="3">
        <v>45344</v>
      </c>
      <c r="C2962" s="1" t="s">
        <v>240</v>
      </c>
      <c r="D2962" s="1" t="s">
        <v>136</v>
      </c>
      <c r="E2962" s="1">
        <v>2</v>
      </c>
      <c r="F2962" s="1">
        <v>1700.53</v>
      </c>
      <c r="G2962" s="1">
        <v>0.2</v>
      </c>
      <c r="H2962" s="1" t="s">
        <v>27</v>
      </c>
      <c r="I2962" s="1" t="s">
        <v>21</v>
      </c>
      <c r="J2962" s="1" t="s">
        <v>97</v>
      </c>
    </row>
    <row r="2963" spans="1:10" x14ac:dyDescent="0.2">
      <c r="A2963" s="1" t="s">
        <v>3908</v>
      </c>
      <c r="B2963" s="1" t="s">
        <v>2163</v>
      </c>
      <c r="C2963" s="1" t="s">
        <v>103</v>
      </c>
      <c r="D2963" s="1" t="s">
        <v>51</v>
      </c>
      <c r="E2963" s="1">
        <v>4</v>
      </c>
      <c r="F2963" s="1">
        <v>1019.72</v>
      </c>
      <c r="G2963" s="1">
        <v>0.05</v>
      </c>
      <c r="H2963" s="1" t="s">
        <v>27</v>
      </c>
      <c r="I2963" s="1" t="s">
        <v>483</v>
      </c>
      <c r="J2963" s="1" t="s">
        <v>22</v>
      </c>
    </row>
    <row r="2964" spans="1:10" x14ac:dyDescent="0.2">
      <c r="A2964" s="1" t="s">
        <v>3909</v>
      </c>
      <c r="B2964" s="3">
        <v>45334</v>
      </c>
      <c r="C2964" s="1" t="s">
        <v>416</v>
      </c>
      <c r="D2964" s="1" t="s">
        <v>142</v>
      </c>
      <c r="E2964" s="1">
        <v>11</v>
      </c>
      <c r="F2964" s="1">
        <v>1118.93</v>
      </c>
      <c r="G2964" s="1">
        <v>0.15</v>
      </c>
      <c r="H2964" s="1" t="s">
        <v>121</v>
      </c>
      <c r="I2964" s="1" t="s">
        <v>47</v>
      </c>
      <c r="J2964" s="1" t="s">
        <v>58</v>
      </c>
    </row>
    <row r="2965" spans="1:10" x14ac:dyDescent="0.2">
      <c r="A2965" s="1" t="s">
        <v>3910</v>
      </c>
      <c r="B2965" s="3">
        <v>45352</v>
      </c>
      <c r="C2965" s="1" t="s">
        <v>87</v>
      </c>
      <c r="D2965" s="1" t="s">
        <v>104</v>
      </c>
      <c r="E2965" s="1">
        <v>4</v>
      </c>
      <c r="F2965" s="1">
        <v>1363.68</v>
      </c>
      <c r="G2965" s="1">
        <v>0.05</v>
      </c>
      <c r="H2965" s="1" t="s">
        <v>20</v>
      </c>
      <c r="I2965" s="1" t="s">
        <v>31</v>
      </c>
      <c r="J2965" s="1" t="s">
        <v>52</v>
      </c>
    </row>
    <row r="2966" spans="1:10" x14ac:dyDescent="0.2">
      <c r="A2966" s="1" t="s">
        <v>3911</v>
      </c>
      <c r="B2966" s="3">
        <v>45548</v>
      </c>
      <c r="C2966" s="1" t="s">
        <v>644</v>
      </c>
      <c r="D2966" s="1" t="s">
        <v>139</v>
      </c>
      <c r="E2966" s="1">
        <v>3</v>
      </c>
      <c r="F2966" s="1">
        <v>193.99</v>
      </c>
      <c r="G2966" s="1">
        <v>0.2</v>
      </c>
      <c r="H2966" s="1" t="s">
        <v>115</v>
      </c>
      <c r="I2966" s="1" t="s">
        <v>14</v>
      </c>
      <c r="J2966" s="1" t="s">
        <v>82</v>
      </c>
    </row>
    <row r="2967" spans="1:10" x14ac:dyDescent="0.2">
      <c r="A2967" s="1" t="s">
        <v>3912</v>
      </c>
      <c r="B2967" s="1" t="s">
        <v>1263</v>
      </c>
      <c r="C2967" s="1" t="s">
        <v>11</v>
      </c>
      <c r="D2967" s="1" t="s">
        <v>136</v>
      </c>
      <c r="E2967" s="1">
        <v>2</v>
      </c>
      <c r="F2967" s="1">
        <v>1700.53</v>
      </c>
      <c r="G2967" s="1">
        <v>0</v>
      </c>
      <c r="H2967" s="1" t="s">
        <v>121</v>
      </c>
      <c r="I2967" s="1" t="s">
        <v>14</v>
      </c>
      <c r="J2967" s="1" t="s">
        <v>93</v>
      </c>
    </row>
    <row r="2968" spans="1:10" x14ac:dyDescent="0.2">
      <c r="A2968" s="1" t="s">
        <v>3913</v>
      </c>
      <c r="B2968" s="3">
        <v>45709</v>
      </c>
      <c r="C2968" s="1" t="s">
        <v>323</v>
      </c>
      <c r="D2968" s="1" t="s">
        <v>73</v>
      </c>
      <c r="E2968" s="1">
        <v>1</v>
      </c>
      <c r="F2968" s="1">
        <v>954.16</v>
      </c>
      <c r="G2968" s="1">
        <v>0.15</v>
      </c>
      <c r="H2968" s="1" t="s">
        <v>121</v>
      </c>
      <c r="I2968" s="1" t="s">
        <v>14</v>
      </c>
      <c r="J2968" s="1" t="s">
        <v>15</v>
      </c>
    </row>
    <row r="2969" spans="1:10" x14ac:dyDescent="0.2">
      <c r="A2969" s="1" t="s">
        <v>3914</v>
      </c>
      <c r="B2969" s="1" t="s">
        <v>1084</v>
      </c>
      <c r="C2969" s="1" t="s">
        <v>281</v>
      </c>
      <c r="D2969" s="1" t="s">
        <v>297</v>
      </c>
      <c r="E2969" s="1">
        <v>10</v>
      </c>
      <c r="F2969" s="1">
        <v>112.32</v>
      </c>
      <c r="G2969" s="1">
        <v>0.15</v>
      </c>
      <c r="H2969" s="1" t="s">
        <v>27</v>
      </c>
      <c r="I2969" s="1" t="s">
        <v>47</v>
      </c>
      <c r="J2969" s="1" t="s">
        <v>75</v>
      </c>
    </row>
    <row r="2970" spans="1:10" x14ac:dyDescent="0.2">
      <c r="A2970" s="1" t="s">
        <v>3915</v>
      </c>
      <c r="B2970" s="1" t="s">
        <v>248</v>
      </c>
      <c r="C2970" s="1" t="s">
        <v>110</v>
      </c>
      <c r="D2970" s="1" t="s">
        <v>413</v>
      </c>
      <c r="E2970" s="1">
        <v>2</v>
      </c>
      <c r="F2970" s="1">
        <v>689.97</v>
      </c>
      <c r="G2970" s="1">
        <v>0</v>
      </c>
      <c r="H2970" s="1" t="s">
        <v>36</v>
      </c>
      <c r="I2970" s="1" t="s">
        <v>21</v>
      </c>
      <c r="J2970" s="1" t="s">
        <v>97</v>
      </c>
    </row>
    <row r="2971" spans="1:10" x14ac:dyDescent="0.2">
      <c r="A2971" s="1" t="s">
        <v>3916</v>
      </c>
      <c r="B2971" s="3">
        <v>45831</v>
      </c>
      <c r="C2971" s="1" t="s">
        <v>713</v>
      </c>
      <c r="D2971" s="1" t="s">
        <v>413</v>
      </c>
      <c r="E2971" s="1">
        <v>10</v>
      </c>
      <c r="F2971" s="1">
        <v>689.97</v>
      </c>
      <c r="G2971" s="1">
        <v>0.05</v>
      </c>
      <c r="H2971" s="1" t="s">
        <v>115</v>
      </c>
      <c r="I2971" s="1" t="s">
        <v>42</v>
      </c>
      <c r="J2971" s="1" t="s">
        <v>43</v>
      </c>
    </row>
    <row r="2972" spans="1:10" x14ac:dyDescent="0.2">
      <c r="A2972" s="1" t="s">
        <v>3917</v>
      </c>
      <c r="B2972" s="1" t="s">
        <v>3820</v>
      </c>
      <c r="C2972" s="1" t="s">
        <v>72</v>
      </c>
      <c r="D2972" s="1" t="s">
        <v>124</v>
      </c>
      <c r="E2972" s="1">
        <v>4</v>
      </c>
      <c r="F2972" s="1">
        <v>774.08</v>
      </c>
      <c r="G2972" s="1">
        <v>0.05</v>
      </c>
      <c r="H2972" s="1" t="s">
        <v>115</v>
      </c>
      <c r="I2972" s="1" t="s">
        <v>47</v>
      </c>
      <c r="J2972" s="1" t="s">
        <v>48</v>
      </c>
    </row>
    <row r="2973" spans="1:10" x14ac:dyDescent="0.2">
      <c r="A2973" s="1" t="s">
        <v>3918</v>
      </c>
      <c r="B2973" s="1" t="s">
        <v>3188</v>
      </c>
      <c r="C2973" s="1" t="s">
        <v>317</v>
      </c>
      <c r="D2973" s="1" t="s">
        <v>51</v>
      </c>
      <c r="E2973" s="1">
        <v>8</v>
      </c>
      <c r="F2973" s="1">
        <v>1019.72</v>
      </c>
      <c r="G2973" s="1">
        <v>0.2</v>
      </c>
      <c r="H2973" s="1" t="s">
        <v>121</v>
      </c>
      <c r="I2973" s="1" t="s">
        <v>42</v>
      </c>
      <c r="J2973" s="1" t="s">
        <v>32</v>
      </c>
    </row>
    <row r="2974" spans="1:10" x14ac:dyDescent="0.2">
      <c r="A2974" s="1" t="s">
        <v>3919</v>
      </c>
      <c r="B2974" s="1" t="s">
        <v>1280</v>
      </c>
      <c r="C2974" s="1" t="s">
        <v>317</v>
      </c>
      <c r="D2974" s="1" t="s">
        <v>41</v>
      </c>
      <c r="E2974" s="1">
        <v>11</v>
      </c>
      <c r="F2974" s="1">
        <v>944.31</v>
      </c>
      <c r="G2974" s="1">
        <v>0</v>
      </c>
      <c r="H2974" s="1" t="s">
        <v>36</v>
      </c>
      <c r="I2974" s="1" t="s">
        <v>31</v>
      </c>
      <c r="J2974" s="1" t="s">
        <v>43</v>
      </c>
    </row>
    <row r="2975" spans="1:10" x14ac:dyDescent="0.2">
      <c r="A2975" s="1" t="s">
        <v>3920</v>
      </c>
      <c r="B2975" s="3">
        <v>45313</v>
      </c>
      <c r="C2975" s="1" t="s">
        <v>110</v>
      </c>
      <c r="D2975" s="1" t="s">
        <v>155</v>
      </c>
      <c r="E2975" s="1">
        <v>1</v>
      </c>
      <c r="F2975" s="1">
        <v>1165.56</v>
      </c>
      <c r="G2975" s="1">
        <v>0.2</v>
      </c>
      <c r="H2975" s="1" t="s">
        <v>13</v>
      </c>
      <c r="I2975" s="1" t="s">
        <v>21</v>
      </c>
      <c r="J2975" s="1" t="s">
        <v>97</v>
      </c>
    </row>
    <row r="2976" spans="1:10" x14ac:dyDescent="0.2">
      <c r="A2976" s="1" t="s">
        <v>3921</v>
      </c>
      <c r="B2976" s="1" t="s">
        <v>3922</v>
      </c>
      <c r="C2976" s="1" t="s">
        <v>11</v>
      </c>
      <c r="D2976" s="1" t="s">
        <v>178</v>
      </c>
      <c r="E2976" s="1">
        <v>9</v>
      </c>
      <c r="F2976" s="1">
        <v>253.46</v>
      </c>
      <c r="G2976" s="1">
        <v>0</v>
      </c>
      <c r="H2976" s="1" t="s">
        <v>20</v>
      </c>
      <c r="I2976" s="1" t="s">
        <v>14</v>
      </c>
      <c r="J2976" s="1" t="s">
        <v>82</v>
      </c>
    </row>
    <row r="2977" spans="1:10" x14ac:dyDescent="0.2">
      <c r="A2977" s="1" t="s">
        <v>3923</v>
      </c>
      <c r="B2977" s="3">
        <v>45609</v>
      </c>
      <c r="C2977" s="1" t="s">
        <v>113</v>
      </c>
      <c r="D2977" s="1" t="s">
        <v>155</v>
      </c>
      <c r="E2977" s="1">
        <v>6</v>
      </c>
      <c r="F2977" s="1">
        <v>1165.56</v>
      </c>
      <c r="G2977" s="1">
        <v>0.05</v>
      </c>
      <c r="H2977" s="1" t="s">
        <v>62</v>
      </c>
      <c r="I2977" s="1" t="s">
        <v>14</v>
      </c>
      <c r="J2977" s="1" t="s">
        <v>82</v>
      </c>
    </row>
    <row r="2978" spans="1:10" x14ac:dyDescent="0.2">
      <c r="A2978" s="1" t="s">
        <v>3924</v>
      </c>
      <c r="B2978" s="1" t="s">
        <v>3925</v>
      </c>
      <c r="C2978" s="1" t="s">
        <v>218</v>
      </c>
      <c r="D2978" s="1" t="s">
        <v>55</v>
      </c>
      <c r="E2978" s="1">
        <v>10</v>
      </c>
      <c r="F2978" s="1">
        <v>522.34</v>
      </c>
      <c r="G2978" s="1">
        <v>0.2</v>
      </c>
      <c r="H2978" s="1" t="s">
        <v>36</v>
      </c>
      <c r="I2978" s="1" t="s">
        <v>31</v>
      </c>
      <c r="J2978" s="1" t="s">
        <v>43</v>
      </c>
    </row>
    <row r="2979" spans="1:10" x14ac:dyDescent="0.2">
      <c r="A2979" s="1" t="s">
        <v>3926</v>
      </c>
      <c r="B2979" s="3">
        <v>45628</v>
      </c>
      <c r="C2979" s="1" t="s">
        <v>546</v>
      </c>
      <c r="D2979" s="1" t="s">
        <v>329</v>
      </c>
      <c r="E2979" s="1">
        <v>9</v>
      </c>
      <c r="F2979" s="1">
        <v>1334.92</v>
      </c>
      <c r="G2979" s="1">
        <v>0.05</v>
      </c>
      <c r="H2979" s="1" t="s">
        <v>62</v>
      </c>
      <c r="I2979" s="1" t="s">
        <v>21</v>
      </c>
      <c r="J2979" s="1" t="s">
        <v>97</v>
      </c>
    </row>
    <row r="2980" spans="1:10" x14ac:dyDescent="0.2">
      <c r="A2980" s="1" t="s">
        <v>3927</v>
      </c>
      <c r="B2980" s="3">
        <v>45677</v>
      </c>
      <c r="C2980" s="1" t="s">
        <v>557</v>
      </c>
      <c r="D2980" s="1" t="s">
        <v>192</v>
      </c>
      <c r="E2980" s="1">
        <v>11</v>
      </c>
      <c r="F2980" s="1">
        <v>1069.8599999999999</v>
      </c>
      <c r="G2980" s="1">
        <v>0.05</v>
      </c>
      <c r="H2980" s="1" t="s">
        <v>115</v>
      </c>
      <c r="I2980" s="1" t="s">
        <v>14</v>
      </c>
      <c r="J2980" s="1" t="s">
        <v>15</v>
      </c>
    </row>
    <row r="2981" spans="1:10" x14ac:dyDescent="0.2">
      <c r="A2981" s="1" t="s">
        <v>3928</v>
      </c>
      <c r="B2981" s="3">
        <v>45620</v>
      </c>
      <c r="C2981" s="1" t="s">
        <v>458</v>
      </c>
      <c r="D2981" s="1" t="s">
        <v>78</v>
      </c>
      <c r="E2981" s="1">
        <v>1</v>
      </c>
      <c r="F2981" s="1">
        <v>782.41</v>
      </c>
      <c r="G2981" s="1">
        <v>0</v>
      </c>
      <c r="H2981" s="1" t="s">
        <v>121</v>
      </c>
      <c r="I2981" s="1" t="s">
        <v>31</v>
      </c>
      <c r="J2981" s="1" t="s">
        <v>43</v>
      </c>
    </row>
    <row r="2982" spans="1:10" x14ac:dyDescent="0.2">
      <c r="A2982" s="1" t="s">
        <v>3929</v>
      </c>
      <c r="B2982" s="3">
        <v>45567</v>
      </c>
      <c r="C2982" s="1" t="s">
        <v>120</v>
      </c>
      <c r="D2982" s="1" t="s">
        <v>85</v>
      </c>
      <c r="E2982" s="1">
        <v>12</v>
      </c>
      <c r="F2982" s="1">
        <v>979.52</v>
      </c>
      <c r="G2982" s="1">
        <v>0</v>
      </c>
      <c r="H2982" s="1" t="s">
        <v>27</v>
      </c>
      <c r="I2982" s="1" t="s">
        <v>31</v>
      </c>
      <c r="J2982" s="1" t="s">
        <v>43</v>
      </c>
    </row>
    <row r="2983" spans="1:10" x14ac:dyDescent="0.2">
      <c r="A2983" s="1" t="s">
        <v>3930</v>
      </c>
      <c r="B2983" s="1" t="s">
        <v>2613</v>
      </c>
      <c r="C2983" s="1" t="s">
        <v>91</v>
      </c>
      <c r="D2983" s="1" t="s">
        <v>174</v>
      </c>
      <c r="E2983" s="1">
        <v>12</v>
      </c>
      <c r="F2983" s="1">
        <v>143.57</v>
      </c>
      <c r="G2983" s="1">
        <v>0.1</v>
      </c>
      <c r="H2983" s="1" t="s">
        <v>121</v>
      </c>
      <c r="I2983" s="1" t="s">
        <v>14</v>
      </c>
      <c r="J2983" s="1" t="s">
        <v>15</v>
      </c>
    </row>
    <row r="2984" spans="1:10" x14ac:dyDescent="0.2">
      <c r="A2984" s="1" t="s">
        <v>3931</v>
      </c>
      <c r="B2984" s="3">
        <v>45664</v>
      </c>
      <c r="C2984" s="1" t="s">
        <v>434</v>
      </c>
      <c r="D2984" s="1" t="s">
        <v>158</v>
      </c>
      <c r="E2984" s="1">
        <v>8</v>
      </c>
      <c r="F2984" s="1">
        <v>1490.92</v>
      </c>
      <c r="G2984" s="1">
        <v>0.2</v>
      </c>
      <c r="H2984" s="1" t="s">
        <v>36</v>
      </c>
      <c r="I2984" s="1" t="s">
        <v>208</v>
      </c>
      <c r="J2984" s="1" t="s">
        <v>43</v>
      </c>
    </row>
    <row r="2985" spans="1:10" x14ac:dyDescent="0.2">
      <c r="A2985" s="1" t="s">
        <v>3932</v>
      </c>
      <c r="B2985" s="1" t="s">
        <v>1576</v>
      </c>
      <c r="C2985" s="1" t="s">
        <v>328</v>
      </c>
      <c r="D2985" s="1" t="s">
        <v>92</v>
      </c>
      <c r="E2985" s="1">
        <v>7</v>
      </c>
      <c r="F2985" s="1">
        <v>769.69</v>
      </c>
      <c r="G2985" s="1">
        <v>0.15</v>
      </c>
      <c r="H2985" s="1" t="s">
        <v>27</v>
      </c>
      <c r="I2985" s="1" t="s">
        <v>31</v>
      </c>
      <c r="J2985" s="1" t="s">
        <v>52</v>
      </c>
    </row>
    <row r="2986" spans="1:10" x14ac:dyDescent="0.2">
      <c r="A2986" s="1" t="s">
        <v>3933</v>
      </c>
      <c r="B2986" s="3">
        <v>45564</v>
      </c>
      <c r="C2986" s="1" t="s">
        <v>451</v>
      </c>
      <c r="D2986" s="1" t="s">
        <v>136</v>
      </c>
      <c r="E2986" s="1">
        <v>2</v>
      </c>
      <c r="F2986" s="1">
        <v>1700.53</v>
      </c>
      <c r="G2986" s="1">
        <v>0.2</v>
      </c>
      <c r="H2986" s="1" t="s">
        <v>20</v>
      </c>
      <c r="I2986" s="1" t="s">
        <v>31</v>
      </c>
      <c r="J2986" s="1" t="s">
        <v>52</v>
      </c>
    </row>
    <row r="2987" spans="1:10" x14ac:dyDescent="0.2">
      <c r="A2987" s="1" t="s">
        <v>3934</v>
      </c>
      <c r="B2987" s="1" t="s">
        <v>3017</v>
      </c>
      <c r="C2987" s="1" t="s">
        <v>103</v>
      </c>
      <c r="D2987" s="1" t="s">
        <v>158</v>
      </c>
      <c r="E2987" s="1">
        <v>7</v>
      </c>
      <c r="F2987" s="1">
        <v>1490.92</v>
      </c>
      <c r="G2987" s="1">
        <v>0.1</v>
      </c>
      <c r="H2987" s="1" t="s">
        <v>27</v>
      </c>
      <c r="I2987" s="1" t="s">
        <v>21</v>
      </c>
      <c r="J2987" s="1" t="s">
        <v>22</v>
      </c>
    </row>
    <row r="2988" spans="1:10" x14ac:dyDescent="0.2">
      <c r="A2988" s="1" t="s">
        <v>3935</v>
      </c>
      <c r="B2988" s="3">
        <v>45357</v>
      </c>
      <c r="C2988" s="1" t="s">
        <v>72</v>
      </c>
      <c r="D2988" s="1" t="s">
        <v>69</v>
      </c>
      <c r="E2988" s="1">
        <v>1</v>
      </c>
      <c r="F2988" s="1">
        <v>1013.15</v>
      </c>
      <c r="G2988" s="1">
        <v>0</v>
      </c>
      <c r="H2988" s="1" t="s">
        <v>27</v>
      </c>
      <c r="I2988" s="1" t="s">
        <v>47</v>
      </c>
      <c r="J2988" s="1" t="s">
        <v>75</v>
      </c>
    </row>
    <row r="2989" spans="1:10" x14ac:dyDescent="0.2">
      <c r="A2989" s="1" t="s">
        <v>3936</v>
      </c>
      <c r="B2989" s="1" t="s">
        <v>3937</v>
      </c>
      <c r="C2989" s="1" t="s">
        <v>25</v>
      </c>
      <c r="D2989" s="1" t="s">
        <v>181</v>
      </c>
      <c r="E2989" s="1">
        <v>6</v>
      </c>
      <c r="F2989" s="1">
        <v>117.32</v>
      </c>
      <c r="G2989" s="1">
        <v>0</v>
      </c>
      <c r="H2989" s="1" t="s">
        <v>27</v>
      </c>
      <c r="I2989" s="1" t="s">
        <v>14</v>
      </c>
      <c r="J2989" s="1" t="s">
        <v>15</v>
      </c>
    </row>
    <row r="2990" spans="1:10" x14ac:dyDescent="0.2">
      <c r="A2990" s="1" t="s">
        <v>3938</v>
      </c>
      <c r="B2990" s="3">
        <v>45392</v>
      </c>
      <c r="C2990" s="1" t="s">
        <v>570</v>
      </c>
      <c r="D2990" s="1" t="s">
        <v>162</v>
      </c>
      <c r="E2990" s="1">
        <v>7</v>
      </c>
      <c r="F2990" s="1">
        <v>209.03</v>
      </c>
      <c r="G2990" s="1">
        <v>0</v>
      </c>
      <c r="H2990" s="1" t="s">
        <v>27</v>
      </c>
      <c r="I2990" s="1" t="s">
        <v>21</v>
      </c>
      <c r="J2990" s="1" t="s">
        <v>22</v>
      </c>
    </row>
    <row r="2991" spans="1:10" x14ac:dyDescent="0.2">
      <c r="A2991" s="1" t="s">
        <v>3939</v>
      </c>
      <c r="B2991" s="1" t="s">
        <v>2598</v>
      </c>
      <c r="C2991" s="1" t="s">
        <v>154</v>
      </c>
      <c r="D2991" s="1" t="s">
        <v>162</v>
      </c>
      <c r="E2991" s="1">
        <v>2</v>
      </c>
      <c r="F2991" s="1">
        <v>209.03</v>
      </c>
      <c r="G2991" s="1">
        <v>0</v>
      </c>
      <c r="H2991" s="1" t="s">
        <v>115</v>
      </c>
      <c r="I2991" s="1" t="s">
        <v>31</v>
      </c>
      <c r="J2991" s="1" t="s">
        <v>32</v>
      </c>
    </row>
    <row r="2992" spans="1:10" x14ac:dyDescent="0.2">
      <c r="A2992" s="1" t="s">
        <v>995</v>
      </c>
      <c r="B2992" s="1" t="s">
        <v>996</v>
      </c>
      <c r="C2992" s="1" t="s">
        <v>574</v>
      </c>
      <c r="D2992" s="1" t="s">
        <v>85</v>
      </c>
      <c r="E2992" s="1">
        <v>7</v>
      </c>
      <c r="F2992" s="1">
        <v>979.52</v>
      </c>
      <c r="G2992" s="1">
        <v>0.1</v>
      </c>
      <c r="H2992" s="1" t="s">
        <v>20</v>
      </c>
      <c r="I2992" s="1" t="s">
        <v>31</v>
      </c>
      <c r="J2992" s="1" t="s">
        <v>43</v>
      </c>
    </row>
    <row r="2993" spans="1:10" x14ac:dyDescent="0.2">
      <c r="A2993" s="1" t="s">
        <v>3940</v>
      </c>
      <c r="B2993" s="3">
        <v>45299</v>
      </c>
      <c r="C2993" s="1" t="s">
        <v>230</v>
      </c>
      <c r="D2993" s="1" t="s">
        <v>181</v>
      </c>
      <c r="E2993" s="1">
        <v>7</v>
      </c>
      <c r="F2993" s="1">
        <v>117.32</v>
      </c>
      <c r="G2993" s="1">
        <v>0.05</v>
      </c>
      <c r="H2993" s="1" t="s">
        <v>13</v>
      </c>
      <c r="I2993" s="1" t="s">
        <v>47</v>
      </c>
      <c r="J2993" s="1" t="s">
        <v>48</v>
      </c>
    </row>
    <row r="2994" spans="1:10" x14ac:dyDescent="0.2">
      <c r="A2994" s="1" t="s">
        <v>3941</v>
      </c>
      <c r="B2994" s="3">
        <v>45663</v>
      </c>
      <c r="C2994" s="1" t="s">
        <v>448</v>
      </c>
      <c r="D2994" s="1" t="s">
        <v>73</v>
      </c>
      <c r="E2994" s="1">
        <v>11</v>
      </c>
      <c r="F2994" s="1">
        <v>954.16</v>
      </c>
      <c r="G2994" s="1">
        <v>0</v>
      </c>
      <c r="H2994" s="1" t="s">
        <v>121</v>
      </c>
      <c r="I2994" s="1" t="s">
        <v>47</v>
      </c>
      <c r="J2994" s="1" t="s">
        <v>75</v>
      </c>
    </row>
    <row r="2995" spans="1:10" x14ac:dyDescent="0.2">
      <c r="A2995" s="1" t="s">
        <v>3942</v>
      </c>
      <c r="B2995" s="1" t="s">
        <v>3943</v>
      </c>
      <c r="C2995" s="1" t="s">
        <v>310</v>
      </c>
      <c r="D2995" s="1" t="s">
        <v>413</v>
      </c>
      <c r="E2995" s="1">
        <v>12</v>
      </c>
      <c r="F2995" s="1">
        <v>689.97</v>
      </c>
      <c r="G2995" s="1">
        <v>0.1</v>
      </c>
      <c r="H2995" s="1" t="s">
        <v>62</v>
      </c>
      <c r="I2995" s="1" t="s">
        <v>14</v>
      </c>
      <c r="J2995" s="1" t="s">
        <v>82</v>
      </c>
    </row>
    <row r="2996" spans="1:10" x14ac:dyDescent="0.2">
      <c r="A2996" s="1" t="s">
        <v>3944</v>
      </c>
      <c r="B2996" s="1" t="s">
        <v>2226</v>
      </c>
      <c r="C2996" s="1" t="s">
        <v>25</v>
      </c>
      <c r="D2996" s="1" t="s">
        <v>41</v>
      </c>
      <c r="E2996" s="1">
        <v>12</v>
      </c>
      <c r="F2996" s="1">
        <v>944.31</v>
      </c>
      <c r="G2996" s="1">
        <v>0.15</v>
      </c>
      <c r="H2996" s="1" t="s">
        <v>62</v>
      </c>
      <c r="I2996" s="1" t="s">
        <v>14</v>
      </c>
      <c r="J2996" s="1" t="s">
        <v>82</v>
      </c>
    </row>
    <row r="2997" spans="1:10" x14ac:dyDescent="0.2">
      <c r="A2997" s="1" t="s">
        <v>3945</v>
      </c>
      <c r="B2997" s="1" t="s">
        <v>233</v>
      </c>
      <c r="C2997" s="1" t="s">
        <v>25</v>
      </c>
      <c r="D2997" s="1" t="s">
        <v>81</v>
      </c>
      <c r="E2997" s="1">
        <v>3</v>
      </c>
      <c r="F2997" s="1">
        <v>849.05</v>
      </c>
      <c r="G2997" s="1">
        <v>0.1</v>
      </c>
      <c r="H2997" s="1" t="s">
        <v>115</v>
      </c>
      <c r="I2997" s="1" t="s">
        <v>14</v>
      </c>
      <c r="J2997" s="1" t="s">
        <v>93</v>
      </c>
    </row>
    <row r="2998" spans="1:10" x14ac:dyDescent="0.2">
      <c r="A2998" s="1" t="s">
        <v>3946</v>
      </c>
      <c r="B2998" s="3">
        <v>45826</v>
      </c>
      <c r="C2998" s="1" t="s">
        <v>141</v>
      </c>
      <c r="D2998" s="1" t="s">
        <v>55</v>
      </c>
      <c r="E2998" s="1">
        <v>10</v>
      </c>
      <c r="F2998" s="1">
        <v>522.34</v>
      </c>
      <c r="G2998" s="1">
        <v>0</v>
      </c>
      <c r="H2998" s="1" t="s">
        <v>20</v>
      </c>
      <c r="I2998" s="1" t="s">
        <v>37</v>
      </c>
      <c r="J2998" s="1" t="s">
        <v>82</v>
      </c>
    </row>
    <row r="2999" spans="1:10" x14ac:dyDescent="0.2">
      <c r="A2999" s="1" t="s">
        <v>3947</v>
      </c>
      <c r="B2999" s="3">
        <v>45697</v>
      </c>
      <c r="C2999" s="1" t="s">
        <v>57</v>
      </c>
      <c r="D2999" s="1" t="s">
        <v>537</v>
      </c>
      <c r="E2999" s="1">
        <v>10</v>
      </c>
      <c r="F2999" s="1">
        <v>940.73</v>
      </c>
      <c r="G2999" s="1">
        <v>0</v>
      </c>
      <c r="H2999" s="1" t="s">
        <v>20</v>
      </c>
      <c r="I2999" s="1" t="s">
        <v>47</v>
      </c>
      <c r="J2999" s="1" t="s">
        <v>48</v>
      </c>
    </row>
    <row r="3000" spans="1:10" x14ac:dyDescent="0.2">
      <c r="A3000" s="1" t="s">
        <v>3948</v>
      </c>
      <c r="B3000" s="3">
        <v>45810</v>
      </c>
      <c r="C3000" s="1" t="s">
        <v>191</v>
      </c>
      <c r="D3000" s="1" t="s">
        <v>136</v>
      </c>
      <c r="E3000" s="1">
        <v>6</v>
      </c>
      <c r="F3000" s="1">
        <v>1700.53</v>
      </c>
      <c r="G3000" s="1">
        <v>0.05</v>
      </c>
      <c r="H3000" s="1" t="s">
        <v>62</v>
      </c>
      <c r="I3000" s="1" t="s">
        <v>47</v>
      </c>
      <c r="J3000" s="1" t="s">
        <v>75</v>
      </c>
    </row>
    <row r="3001" spans="1:10" x14ac:dyDescent="0.2">
      <c r="A3001" s="1" t="s">
        <v>3949</v>
      </c>
      <c r="B3001" s="1" t="s">
        <v>906</v>
      </c>
      <c r="C3001" s="1" t="s">
        <v>117</v>
      </c>
      <c r="D3001" s="1" t="s">
        <v>136</v>
      </c>
      <c r="E3001" s="1">
        <v>4</v>
      </c>
      <c r="F3001" s="1">
        <v>1700.53</v>
      </c>
      <c r="G3001" s="1">
        <v>0.2</v>
      </c>
      <c r="H3001" s="1" t="s">
        <v>62</v>
      </c>
      <c r="I3001" s="1" t="s">
        <v>47</v>
      </c>
      <c r="J3001" s="1" t="s">
        <v>75</v>
      </c>
    </row>
    <row r="3002" spans="1:10" x14ac:dyDescent="0.2">
      <c r="A3002" s="1" t="s">
        <v>3950</v>
      </c>
      <c r="B3002" s="3">
        <v>45571</v>
      </c>
      <c r="C3002" s="1" t="s">
        <v>72</v>
      </c>
      <c r="D3002" s="1" t="s">
        <v>413</v>
      </c>
      <c r="E3002" s="1">
        <v>1</v>
      </c>
      <c r="F3002" s="1">
        <v>689.97</v>
      </c>
      <c r="G3002" s="1">
        <v>0.05</v>
      </c>
      <c r="H3002" s="1" t="s">
        <v>62</v>
      </c>
      <c r="I3002" s="1" t="s">
        <v>47</v>
      </c>
      <c r="J3002" s="1" t="s">
        <v>75</v>
      </c>
    </row>
    <row r="3003" spans="1:10" x14ac:dyDescent="0.2">
      <c r="A3003" s="1" t="s">
        <v>3951</v>
      </c>
      <c r="B3003" s="1" t="s">
        <v>3952</v>
      </c>
      <c r="C3003" s="1" t="s">
        <v>11</v>
      </c>
      <c r="D3003" s="1" t="s">
        <v>81</v>
      </c>
      <c r="E3003" s="1">
        <v>4</v>
      </c>
      <c r="F3003" s="1">
        <v>849.05</v>
      </c>
      <c r="G3003" s="1">
        <v>0.05</v>
      </c>
      <c r="H3003" s="1" t="s">
        <v>36</v>
      </c>
      <c r="I3003" s="1" t="s">
        <v>300</v>
      </c>
      <c r="J3003" s="1" t="s">
        <v>15</v>
      </c>
    </row>
    <row r="3004" spans="1:10" x14ac:dyDescent="0.2">
      <c r="A3004" s="1" t="s">
        <v>3953</v>
      </c>
      <c r="B3004" s="1" t="s">
        <v>387</v>
      </c>
      <c r="C3004" s="1" t="s">
        <v>123</v>
      </c>
      <c r="D3004" s="1" t="s">
        <v>51</v>
      </c>
      <c r="E3004" s="1">
        <v>9</v>
      </c>
      <c r="F3004" s="1">
        <v>1019.72</v>
      </c>
      <c r="G3004" s="1">
        <v>0</v>
      </c>
      <c r="H3004" s="1" t="s">
        <v>115</v>
      </c>
      <c r="I3004" s="1" t="s">
        <v>31</v>
      </c>
      <c r="J3004" s="1" t="s">
        <v>43</v>
      </c>
    </row>
    <row r="3005" spans="1:10" x14ac:dyDescent="0.2">
      <c r="A3005" s="1" t="s">
        <v>3954</v>
      </c>
      <c r="B3005" s="1" t="s">
        <v>2376</v>
      </c>
      <c r="C3005" s="1" t="s">
        <v>463</v>
      </c>
      <c r="D3005" s="1" t="s">
        <v>151</v>
      </c>
      <c r="E3005" s="1">
        <v>3</v>
      </c>
      <c r="F3005" s="1">
        <v>838.72</v>
      </c>
      <c r="G3005" s="1">
        <v>0.15</v>
      </c>
      <c r="H3005" s="1" t="s">
        <v>115</v>
      </c>
      <c r="I3005" s="1" t="s">
        <v>21</v>
      </c>
      <c r="J3005" s="1" t="s">
        <v>170</v>
      </c>
    </row>
    <row r="3006" spans="1:10" x14ac:dyDescent="0.2">
      <c r="A3006" s="1" t="s">
        <v>3955</v>
      </c>
      <c r="B3006" s="3">
        <v>45358</v>
      </c>
      <c r="C3006" s="1" t="s">
        <v>347</v>
      </c>
      <c r="D3006" s="1" t="s">
        <v>155</v>
      </c>
      <c r="E3006" s="1">
        <v>4</v>
      </c>
      <c r="F3006" s="1">
        <v>1165.56</v>
      </c>
      <c r="G3006" s="1">
        <v>0.05</v>
      </c>
      <c r="H3006" s="1" t="s">
        <v>36</v>
      </c>
      <c r="I3006" s="1" t="s">
        <v>47</v>
      </c>
      <c r="J3006" s="1" t="s">
        <v>58</v>
      </c>
    </row>
    <row r="3007" spans="1:10" x14ac:dyDescent="0.2">
      <c r="A3007" s="1" t="s">
        <v>3956</v>
      </c>
      <c r="B3007" s="3">
        <v>45603</v>
      </c>
      <c r="C3007" s="1" t="s">
        <v>557</v>
      </c>
      <c r="D3007" s="1" t="s">
        <v>178</v>
      </c>
      <c r="E3007" s="1">
        <v>9</v>
      </c>
      <c r="F3007" s="1">
        <v>253.46</v>
      </c>
      <c r="G3007" s="1">
        <v>0</v>
      </c>
      <c r="H3007" s="1" t="s">
        <v>62</v>
      </c>
      <c r="I3007" s="1" t="s">
        <v>14</v>
      </c>
      <c r="J3007" s="1" t="s">
        <v>93</v>
      </c>
    </row>
    <row r="3008" spans="1:10" x14ac:dyDescent="0.2">
      <c r="A3008" s="1" t="s">
        <v>3957</v>
      </c>
      <c r="B3008" s="1" t="s">
        <v>3554</v>
      </c>
      <c r="C3008" s="1" t="s">
        <v>412</v>
      </c>
      <c r="D3008" s="1" t="s">
        <v>92</v>
      </c>
      <c r="E3008" s="1">
        <v>1</v>
      </c>
      <c r="F3008" s="1">
        <v>769.69</v>
      </c>
      <c r="G3008" s="1">
        <v>0</v>
      </c>
      <c r="H3008" s="1" t="s">
        <v>36</v>
      </c>
      <c r="I3008" s="1" t="s">
        <v>31</v>
      </c>
      <c r="J3008" s="1" t="s">
        <v>32</v>
      </c>
    </row>
    <row r="3009" spans="1:10" x14ac:dyDescent="0.2">
      <c r="A3009" s="1" t="s">
        <v>3958</v>
      </c>
      <c r="B3009" s="1" t="s">
        <v>2150</v>
      </c>
      <c r="C3009" s="1" t="s">
        <v>220</v>
      </c>
      <c r="D3009" s="1" t="s">
        <v>181</v>
      </c>
      <c r="E3009" s="1">
        <v>2</v>
      </c>
      <c r="F3009" s="1">
        <v>117.32</v>
      </c>
      <c r="G3009" s="1">
        <v>0.2</v>
      </c>
      <c r="H3009" s="1" t="s">
        <v>115</v>
      </c>
      <c r="I3009" s="1" t="s">
        <v>14</v>
      </c>
      <c r="J3009" s="1" t="s">
        <v>93</v>
      </c>
    </row>
    <row r="3010" spans="1:10" x14ac:dyDescent="0.2">
      <c r="A3010" s="1" t="s">
        <v>3959</v>
      </c>
      <c r="B3010" s="1" t="s">
        <v>3183</v>
      </c>
      <c r="C3010" s="1" t="s">
        <v>338</v>
      </c>
      <c r="D3010" s="1" t="s">
        <v>118</v>
      </c>
      <c r="E3010" s="1">
        <v>2</v>
      </c>
      <c r="F3010" s="1">
        <v>347.15</v>
      </c>
      <c r="G3010" s="1">
        <v>0</v>
      </c>
      <c r="H3010" s="1" t="s">
        <v>13</v>
      </c>
      <c r="I3010" s="1" t="s">
        <v>21</v>
      </c>
      <c r="J3010" s="1" t="s">
        <v>170</v>
      </c>
    </row>
    <row r="3011" spans="1:10" x14ac:dyDescent="0.2">
      <c r="A3011" s="1" t="s">
        <v>3960</v>
      </c>
      <c r="B3011" s="1" t="s">
        <v>1533</v>
      </c>
      <c r="C3011" s="1" t="s">
        <v>18</v>
      </c>
      <c r="D3011" s="1" t="s">
        <v>142</v>
      </c>
      <c r="E3011" s="1">
        <v>7</v>
      </c>
      <c r="F3011" s="1">
        <v>1118.93</v>
      </c>
      <c r="G3011" s="1">
        <v>0.15</v>
      </c>
      <c r="H3011" s="1" t="s">
        <v>121</v>
      </c>
      <c r="I3011" s="1" t="s">
        <v>21</v>
      </c>
      <c r="J3011" s="1" t="s">
        <v>170</v>
      </c>
    </row>
    <row r="3012" spans="1:10" x14ac:dyDescent="0.2">
      <c r="A3012" s="1" t="s">
        <v>3961</v>
      </c>
      <c r="B3012" s="1" t="s">
        <v>3962</v>
      </c>
      <c r="C3012" s="1" t="s">
        <v>29</v>
      </c>
      <c r="D3012" s="1" t="s">
        <v>151</v>
      </c>
      <c r="E3012" s="1">
        <v>7</v>
      </c>
      <c r="F3012" s="1">
        <v>838.72</v>
      </c>
      <c r="G3012" s="1">
        <v>0</v>
      </c>
      <c r="H3012" s="1" t="s">
        <v>13</v>
      </c>
      <c r="I3012" s="1" t="s">
        <v>31</v>
      </c>
      <c r="J3012" s="1" t="s">
        <v>43</v>
      </c>
    </row>
    <row r="3013" spans="1:10" x14ac:dyDescent="0.2">
      <c r="A3013" s="1" t="s">
        <v>3963</v>
      </c>
      <c r="B3013" s="3">
        <v>45394</v>
      </c>
      <c r="C3013" s="1" t="s">
        <v>99</v>
      </c>
      <c r="D3013" s="1" t="s">
        <v>148</v>
      </c>
      <c r="E3013" s="1">
        <v>11</v>
      </c>
      <c r="F3013" s="1">
        <v>243.15</v>
      </c>
      <c r="G3013" s="1">
        <v>0.2</v>
      </c>
      <c r="H3013" s="1" t="s">
        <v>36</v>
      </c>
      <c r="I3013" s="1" t="s">
        <v>47</v>
      </c>
      <c r="J3013" s="1" t="s">
        <v>48</v>
      </c>
    </row>
    <row r="3014" spans="1:10" x14ac:dyDescent="0.2">
      <c r="A3014" s="1" t="s">
        <v>3964</v>
      </c>
      <c r="B3014" s="1" t="s">
        <v>2589</v>
      </c>
      <c r="C3014" s="1" t="s">
        <v>355</v>
      </c>
      <c r="D3014" s="1" t="s">
        <v>78</v>
      </c>
      <c r="E3014" s="1">
        <v>10</v>
      </c>
      <c r="F3014" s="1">
        <v>782.41</v>
      </c>
      <c r="G3014" s="1">
        <v>0.1</v>
      </c>
      <c r="H3014" s="1" t="s">
        <v>62</v>
      </c>
      <c r="I3014" s="1" t="s">
        <v>14</v>
      </c>
      <c r="J3014" s="1" t="s">
        <v>82</v>
      </c>
    </row>
    <row r="3015" spans="1:10" x14ac:dyDescent="0.2">
      <c r="A3015" s="1" t="s">
        <v>3965</v>
      </c>
      <c r="B3015" s="3">
        <v>45359</v>
      </c>
      <c r="C3015" s="1" t="s">
        <v>428</v>
      </c>
      <c r="D3015" s="1" t="s">
        <v>81</v>
      </c>
      <c r="E3015" s="1">
        <v>1</v>
      </c>
      <c r="F3015" s="1">
        <v>849.05</v>
      </c>
      <c r="G3015" s="1">
        <v>0.05</v>
      </c>
      <c r="H3015" s="1" t="s">
        <v>27</v>
      </c>
      <c r="I3015" s="1" t="s">
        <v>14</v>
      </c>
      <c r="J3015" s="1" t="s">
        <v>15</v>
      </c>
    </row>
    <row r="3016" spans="1:10" x14ac:dyDescent="0.2">
      <c r="A3016" s="1" t="s">
        <v>3966</v>
      </c>
      <c r="B3016" s="3">
        <v>45789</v>
      </c>
      <c r="C3016" s="1" t="s">
        <v>54</v>
      </c>
      <c r="D3016" s="1" t="s">
        <v>85</v>
      </c>
      <c r="E3016" s="1">
        <v>10</v>
      </c>
      <c r="F3016" s="1">
        <v>979.52</v>
      </c>
      <c r="G3016" s="1">
        <v>0.05</v>
      </c>
      <c r="H3016" s="1" t="s">
        <v>62</v>
      </c>
      <c r="I3016" s="1" t="s">
        <v>21</v>
      </c>
      <c r="J3016" s="1" t="s">
        <v>22</v>
      </c>
    </row>
    <row r="3017" spans="1:10" x14ac:dyDescent="0.2">
      <c r="A3017" s="1" t="s">
        <v>3967</v>
      </c>
      <c r="B3017" s="3">
        <v>45751</v>
      </c>
      <c r="C3017" s="1" t="s">
        <v>478</v>
      </c>
      <c r="D3017" s="1" t="s">
        <v>69</v>
      </c>
      <c r="E3017" s="1">
        <v>9</v>
      </c>
      <c r="F3017" s="1">
        <v>1013.15</v>
      </c>
      <c r="G3017" s="1">
        <v>0.15</v>
      </c>
      <c r="H3017" s="1" t="s">
        <v>13</v>
      </c>
      <c r="I3017" s="1" t="s">
        <v>31</v>
      </c>
      <c r="J3017" s="1" t="s">
        <v>52</v>
      </c>
    </row>
    <row r="3018" spans="1:10" x14ac:dyDescent="0.2">
      <c r="A3018" s="1" t="s">
        <v>3968</v>
      </c>
      <c r="B3018" s="1" t="s">
        <v>845</v>
      </c>
      <c r="C3018" s="1" t="s">
        <v>463</v>
      </c>
      <c r="D3018" s="1" t="s">
        <v>417</v>
      </c>
      <c r="E3018" s="1">
        <v>10</v>
      </c>
      <c r="F3018" s="1">
        <v>1240.1099999999999</v>
      </c>
      <c r="G3018" s="1">
        <v>0</v>
      </c>
      <c r="H3018" s="1" t="s">
        <v>13</v>
      </c>
      <c r="I3018" s="1" t="s">
        <v>21</v>
      </c>
      <c r="J3018" s="1" t="s">
        <v>170</v>
      </c>
    </row>
    <row r="3019" spans="1:10" x14ac:dyDescent="0.2">
      <c r="A3019" s="1" t="s">
        <v>3969</v>
      </c>
      <c r="B3019" s="3">
        <v>45806</v>
      </c>
      <c r="C3019" s="1" t="s">
        <v>394</v>
      </c>
      <c r="D3019" s="1" t="s">
        <v>537</v>
      </c>
      <c r="E3019" s="1">
        <v>1</v>
      </c>
      <c r="F3019" s="1">
        <v>940.73</v>
      </c>
      <c r="G3019" s="1">
        <v>0.1</v>
      </c>
      <c r="H3019" s="1" t="s">
        <v>36</v>
      </c>
      <c r="I3019" s="1" t="s">
        <v>21</v>
      </c>
      <c r="J3019" s="1" t="s">
        <v>22</v>
      </c>
    </row>
    <row r="3020" spans="1:10" x14ac:dyDescent="0.2">
      <c r="A3020" s="1" t="s">
        <v>3970</v>
      </c>
      <c r="B3020" s="3">
        <v>45487</v>
      </c>
      <c r="C3020" s="1" t="s">
        <v>187</v>
      </c>
      <c r="D3020" s="1" t="s">
        <v>148</v>
      </c>
      <c r="E3020" s="1">
        <v>12</v>
      </c>
      <c r="F3020" s="1">
        <v>243.15</v>
      </c>
      <c r="G3020" s="1">
        <v>0</v>
      </c>
      <c r="H3020" s="1" t="s">
        <v>62</v>
      </c>
      <c r="I3020" s="1" t="s">
        <v>14</v>
      </c>
      <c r="J3020" s="1" t="s">
        <v>93</v>
      </c>
    </row>
    <row r="3021" spans="1:10" x14ac:dyDescent="0.2">
      <c r="A3021" s="1" t="s">
        <v>3971</v>
      </c>
      <c r="B3021" s="3">
        <v>45449</v>
      </c>
      <c r="C3021" s="1" t="s">
        <v>110</v>
      </c>
      <c r="D3021" s="1" t="s">
        <v>35</v>
      </c>
      <c r="E3021" s="1">
        <v>2</v>
      </c>
      <c r="F3021" s="1">
        <v>709.62</v>
      </c>
      <c r="G3021" s="1">
        <v>0</v>
      </c>
      <c r="H3021" s="1" t="s">
        <v>62</v>
      </c>
      <c r="I3021" s="1" t="s">
        <v>21</v>
      </c>
      <c r="J3021" s="1" t="s">
        <v>97</v>
      </c>
    </row>
    <row r="3022" spans="1:10" x14ac:dyDescent="0.2">
      <c r="A3022" s="1" t="s">
        <v>3972</v>
      </c>
      <c r="B3022" s="3">
        <v>45778</v>
      </c>
      <c r="C3022" s="1" t="s">
        <v>434</v>
      </c>
      <c r="D3022" s="1" t="s">
        <v>136</v>
      </c>
      <c r="E3022" s="1">
        <v>3</v>
      </c>
      <c r="F3022" s="1">
        <v>1700.53</v>
      </c>
      <c r="G3022" s="1">
        <v>0.1</v>
      </c>
      <c r="H3022" s="1" t="s">
        <v>20</v>
      </c>
      <c r="I3022" s="1" t="s">
        <v>31</v>
      </c>
      <c r="J3022" s="1" t="s">
        <v>52</v>
      </c>
    </row>
    <row r="3023" spans="1:10" x14ac:dyDescent="0.2">
      <c r="A3023" s="1" t="s">
        <v>3973</v>
      </c>
      <c r="B3023" s="1" t="s">
        <v>3974</v>
      </c>
      <c r="C3023" s="1" t="s">
        <v>321</v>
      </c>
      <c r="D3023" s="1" t="s">
        <v>181</v>
      </c>
      <c r="E3023" s="1">
        <v>4</v>
      </c>
      <c r="F3023" s="1">
        <v>117.32</v>
      </c>
      <c r="G3023" s="1">
        <v>0.05</v>
      </c>
      <c r="H3023" s="1" t="s">
        <v>36</v>
      </c>
      <c r="I3023" s="1" t="s">
        <v>21</v>
      </c>
      <c r="J3023" s="1" t="s">
        <v>97</v>
      </c>
    </row>
    <row r="3024" spans="1:10" x14ac:dyDescent="0.2">
      <c r="A3024" s="1" t="s">
        <v>3975</v>
      </c>
      <c r="B3024" s="3">
        <v>45727</v>
      </c>
      <c r="C3024" s="1" t="s">
        <v>259</v>
      </c>
      <c r="D3024" s="1" t="s">
        <v>114</v>
      </c>
      <c r="E3024" s="1">
        <v>10</v>
      </c>
      <c r="F3024" s="1">
        <v>906.25</v>
      </c>
      <c r="G3024" s="1">
        <v>0</v>
      </c>
      <c r="H3024" s="1" t="s">
        <v>121</v>
      </c>
      <c r="I3024" s="1" t="s">
        <v>47</v>
      </c>
      <c r="J3024" s="1" t="s">
        <v>75</v>
      </c>
    </row>
    <row r="3025" spans="1:10" x14ac:dyDescent="0.2">
      <c r="A3025" s="1" t="s">
        <v>3976</v>
      </c>
      <c r="B3025" s="3">
        <v>45340</v>
      </c>
      <c r="C3025" s="1" t="s">
        <v>355</v>
      </c>
      <c r="D3025" s="1" t="s">
        <v>181</v>
      </c>
      <c r="E3025" s="1">
        <v>6</v>
      </c>
      <c r="F3025" s="1">
        <v>117.32</v>
      </c>
      <c r="G3025" s="1">
        <v>0</v>
      </c>
      <c r="H3025" s="1" t="s">
        <v>62</v>
      </c>
      <c r="I3025" s="1" t="s">
        <v>14</v>
      </c>
      <c r="J3025" s="1" t="s">
        <v>93</v>
      </c>
    </row>
    <row r="3026" spans="1:10" x14ac:dyDescent="0.2">
      <c r="A3026" s="1" t="s">
        <v>3977</v>
      </c>
      <c r="B3026" s="1" t="s">
        <v>3978</v>
      </c>
      <c r="C3026" s="1" t="s">
        <v>303</v>
      </c>
      <c r="D3026" s="1" t="s">
        <v>92</v>
      </c>
      <c r="E3026" s="1">
        <v>10</v>
      </c>
      <c r="F3026" s="1">
        <v>769.69</v>
      </c>
      <c r="G3026" s="1">
        <v>0</v>
      </c>
      <c r="H3026" s="1" t="s">
        <v>115</v>
      </c>
      <c r="I3026" s="1" t="s">
        <v>14</v>
      </c>
      <c r="J3026" s="1" t="s">
        <v>15</v>
      </c>
    </row>
    <row r="3027" spans="1:10" x14ac:dyDescent="0.2">
      <c r="A3027" s="1" t="s">
        <v>3979</v>
      </c>
      <c r="B3027" s="1" t="s">
        <v>2471</v>
      </c>
      <c r="C3027" s="1" t="s">
        <v>29</v>
      </c>
      <c r="D3027" s="1" t="s">
        <v>329</v>
      </c>
      <c r="E3027" s="1">
        <v>8</v>
      </c>
      <c r="F3027" s="1">
        <v>1334.92</v>
      </c>
      <c r="G3027" s="1">
        <v>0.15</v>
      </c>
      <c r="H3027" s="1" t="s">
        <v>62</v>
      </c>
      <c r="I3027" s="1" t="s">
        <v>31</v>
      </c>
      <c r="J3027" s="1" t="s">
        <v>32</v>
      </c>
    </row>
    <row r="3028" spans="1:10" x14ac:dyDescent="0.2">
      <c r="A3028" s="1" t="s">
        <v>3980</v>
      </c>
      <c r="B3028" s="3">
        <v>45616</v>
      </c>
      <c r="C3028" s="1" t="s">
        <v>478</v>
      </c>
      <c r="D3028" s="1" t="s">
        <v>78</v>
      </c>
      <c r="E3028" s="1">
        <v>10</v>
      </c>
      <c r="F3028" s="1">
        <v>782.41</v>
      </c>
      <c r="G3028" s="1">
        <v>0.1</v>
      </c>
      <c r="H3028" s="1" t="s">
        <v>36</v>
      </c>
      <c r="I3028" s="1" t="s">
        <v>42</v>
      </c>
      <c r="J3028" s="1" t="s">
        <v>43</v>
      </c>
    </row>
    <row r="3029" spans="1:10" x14ac:dyDescent="0.2">
      <c r="A3029" s="1" t="s">
        <v>3981</v>
      </c>
      <c r="B3029" s="1" t="s">
        <v>3216</v>
      </c>
      <c r="C3029" s="1" t="s">
        <v>40</v>
      </c>
      <c r="D3029" s="1" t="s">
        <v>297</v>
      </c>
      <c r="E3029" s="1">
        <v>11</v>
      </c>
      <c r="F3029" s="1">
        <v>112.32</v>
      </c>
      <c r="G3029" s="1">
        <v>0.2</v>
      </c>
      <c r="H3029" s="1" t="s">
        <v>36</v>
      </c>
      <c r="I3029" s="1" t="s">
        <v>31</v>
      </c>
      <c r="J3029" s="1" t="s">
        <v>32</v>
      </c>
    </row>
    <row r="3030" spans="1:10" x14ac:dyDescent="0.2">
      <c r="A3030" s="1" t="s">
        <v>3982</v>
      </c>
      <c r="B3030" s="3">
        <v>45420</v>
      </c>
      <c r="C3030" s="1" t="s">
        <v>570</v>
      </c>
      <c r="D3030" s="1" t="s">
        <v>162</v>
      </c>
      <c r="E3030" s="1">
        <v>7</v>
      </c>
      <c r="F3030" s="1">
        <v>209.03</v>
      </c>
      <c r="G3030" s="1">
        <v>0.15</v>
      </c>
      <c r="H3030" s="1" t="s">
        <v>115</v>
      </c>
      <c r="I3030" s="1" t="s">
        <v>21</v>
      </c>
      <c r="J3030" s="1" t="s">
        <v>97</v>
      </c>
    </row>
    <row r="3031" spans="1:10" x14ac:dyDescent="0.2">
      <c r="A3031" s="1" t="s">
        <v>3983</v>
      </c>
      <c r="B3031" s="3">
        <v>45824</v>
      </c>
      <c r="C3031" s="1" t="s">
        <v>268</v>
      </c>
      <c r="D3031" s="1" t="s">
        <v>69</v>
      </c>
      <c r="E3031" s="1">
        <v>11</v>
      </c>
      <c r="F3031" s="1">
        <v>1013.15</v>
      </c>
      <c r="G3031" s="1">
        <v>0</v>
      </c>
      <c r="H3031" s="1" t="s">
        <v>62</v>
      </c>
      <c r="I3031" s="1" t="s">
        <v>21</v>
      </c>
      <c r="J3031" s="1" t="s">
        <v>170</v>
      </c>
    </row>
    <row r="3032" spans="1:10" x14ac:dyDescent="0.2">
      <c r="A3032" s="1" t="s">
        <v>3235</v>
      </c>
      <c r="B3032" s="1" t="s">
        <v>2106</v>
      </c>
      <c r="C3032" s="1" t="s">
        <v>110</v>
      </c>
      <c r="D3032" s="1" t="s">
        <v>136</v>
      </c>
      <c r="E3032" s="1">
        <v>1</v>
      </c>
      <c r="F3032" s="1">
        <v>1700.53</v>
      </c>
      <c r="G3032" s="1">
        <v>0</v>
      </c>
      <c r="H3032" s="1" t="s">
        <v>20</v>
      </c>
      <c r="I3032" s="1" t="s">
        <v>21</v>
      </c>
      <c r="J3032" s="1" t="s">
        <v>22</v>
      </c>
    </row>
    <row r="3033" spans="1:10" x14ac:dyDescent="0.2">
      <c r="A3033" s="1" t="s">
        <v>3984</v>
      </c>
      <c r="B3033" s="3">
        <v>45565</v>
      </c>
      <c r="C3033" s="1" t="s">
        <v>3985</v>
      </c>
      <c r="D3033" s="1" t="s">
        <v>85</v>
      </c>
      <c r="E3033" s="1">
        <v>1</v>
      </c>
      <c r="F3033" s="1">
        <v>979.52</v>
      </c>
      <c r="G3033" s="1">
        <v>0</v>
      </c>
      <c r="H3033" s="1" t="s">
        <v>62</v>
      </c>
      <c r="I3033" s="1" t="s">
        <v>21</v>
      </c>
      <c r="J3033" s="1" t="s">
        <v>97</v>
      </c>
    </row>
    <row r="3034" spans="1:10" x14ac:dyDescent="0.2">
      <c r="A3034" s="1" t="s">
        <v>3986</v>
      </c>
      <c r="B3034" s="3">
        <v>45441</v>
      </c>
      <c r="C3034" s="1" t="s">
        <v>530</v>
      </c>
      <c r="D3034" s="1" t="s">
        <v>104</v>
      </c>
      <c r="E3034" s="1">
        <v>3</v>
      </c>
      <c r="F3034" s="1">
        <v>1363.68</v>
      </c>
      <c r="G3034" s="1">
        <v>0.05</v>
      </c>
      <c r="H3034" s="1" t="s">
        <v>27</v>
      </c>
      <c r="I3034" s="1" t="s">
        <v>21</v>
      </c>
      <c r="J3034" s="1" t="s">
        <v>97</v>
      </c>
    </row>
    <row r="3035" spans="1:10" x14ac:dyDescent="0.2">
      <c r="A3035" s="1" t="s">
        <v>3987</v>
      </c>
      <c r="B3035" s="1" t="s">
        <v>3988</v>
      </c>
      <c r="C3035" s="1" t="s">
        <v>353</v>
      </c>
      <c r="D3035" s="1" t="s">
        <v>104</v>
      </c>
      <c r="E3035" s="1">
        <v>5</v>
      </c>
      <c r="F3035" s="1">
        <v>1363.68</v>
      </c>
      <c r="G3035" s="1">
        <v>0</v>
      </c>
      <c r="H3035" s="1" t="s">
        <v>13</v>
      </c>
      <c r="I3035" s="1" t="s">
        <v>21</v>
      </c>
      <c r="J3035" s="1" t="s">
        <v>97</v>
      </c>
    </row>
    <row r="3036" spans="1:10" x14ac:dyDescent="0.2">
      <c r="A3036" s="1" t="s">
        <v>3989</v>
      </c>
      <c r="B3036" s="1" t="s">
        <v>2083</v>
      </c>
      <c r="C3036" s="1" t="s">
        <v>574</v>
      </c>
      <c r="D3036" s="1" t="s">
        <v>19</v>
      </c>
      <c r="E3036" s="1">
        <v>6</v>
      </c>
      <c r="F3036" s="1">
        <v>921.01</v>
      </c>
      <c r="G3036" s="1">
        <v>0</v>
      </c>
      <c r="H3036" s="1" t="s">
        <v>62</v>
      </c>
      <c r="I3036" s="1" t="s">
        <v>31</v>
      </c>
      <c r="J3036" s="1" t="s">
        <v>43</v>
      </c>
    </row>
    <row r="3037" spans="1:10" x14ac:dyDescent="0.2">
      <c r="A3037" s="1" t="s">
        <v>3990</v>
      </c>
      <c r="B3037" s="3">
        <v>45335</v>
      </c>
      <c r="C3037" s="1" t="s">
        <v>18</v>
      </c>
      <c r="D3037" s="1" t="s">
        <v>41</v>
      </c>
      <c r="E3037" s="1">
        <v>2</v>
      </c>
      <c r="F3037" s="1">
        <v>944.31</v>
      </c>
      <c r="G3037" s="1">
        <v>0.05</v>
      </c>
      <c r="H3037" s="1" t="s">
        <v>36</v>
      </c>
      <c r="I3037" s="1" t="s">
        <v>21</v>
      </c>
      <c r="J3037" s="1" t="s">
        <v>97</v>
      </c>
    </row>
    <row r="3038" spans="1:10" x14ac:dyDescent="0.2">
      <c r="A3038" s="1" t="s">
        <v>3991</v>
      </c>
      <c r="B3038" s="3">
        <v>45656</v>
      </c>
      <c r="C3038" s="1" t="s">
        <v>351</v>
      </c>
      <c r="D3038" s="1" t="s">
        <v>81</v>
      </c>
      <c r="E3038" s="1">
        <v>2</v>
      </c>
      <c r="F3038" s="1">
        <v>849.05</v>
      </c>
      <c r="G3038" s="1">
        <v>0</v>
      </c>
      <c r="H3038" s="1" t="s">
        <v>62</v>
      </c>
      <c r="I3038" s="1" t="s">
        <v>14</v>
      </c>
      <c r="J3038" s="1" t="s">
        <v>15</v>
      </c>
    </row>
    <row r="3039" spans="1:10" x14ac:dyDescent="0.2">
      <c r="A3039" s="1" t="s">
        <v>3992</v>
      </c>
      <c r="B3039" s="3">
        <v>45708</v>
      </c>
      <c r="C3039" s="1" t="s">
        <v>994</v>
      </c>
      <c r="D3039" s="1" t="s">
        <v>231</v>
      </c>
      <c r="E3039" s="1">
        <v>6</v>
      </c>
      <c r="F3039" s="1">
        <v>49.68</v>
      </c>
      <c r="G3039" s="1">
        <v>0.1</v>
      </c>
      <c r="H3039" s="1" t="s">
        <v>27</v>
      </c>
      <c r="I3039" s="1" t="s">
        <v>14</v>
      </c>
      <c r="J3039" s="1" t="s">
        <v>93</v>
      </c>
    </row>
    <row r="3040" spans="1:10" x14ac:dyDescent="0.2">
      <c r="A3040" s="1" t="s">
        <v>3993</v>
      </c>
      <c r="B3040" s="3">
        <v>45815</v>
      </c>
      <c r="C3040" s="1" t="s">
        <v>328</v>
      </c>
      <c r="D3040" s="1" t="s">
        <v>85</v>
      </c>
      <c r="E3040" s="1">
        <v>10</v>
      </c>
      <c r="F3040" s="1">
        <v>979.52</v>
      </c>
      <c r="G3040" s="1">
        <v>0</v>
      </c>
      <c r="H3040" s="1" t="s">
        <v>36</v>
      </c>
      <c r="I3040" s="1" t="s">
        <v>31</v>
      </c>
      <c r="J3040" s="1" t="s">
        <v>52</v>
      </c>
    </row>
    <row r="3041" spans="1:10" x14ac:dyDescent="0.2">
      <c r="A3041" s="1" t="s">
        <v>3994</v>
      </c>
      <c r="B3041" s="1" t="s">
        <v>3389</v>
      </c>
      <c r="C3041" s="1" t="s">
        <v>103</v>
      </c>
      <c r="D3041" s="1" t="s">
        <v>537</v>
      </c>
      <c r="E3041" s="1">
        <v>10</v>
      </c>
      <c r="F3041" s="1">
        <v>940.73</v>
      </c>
      <c r="G3041" s="1">
        <v>0.1</v>
      </c>
      <c r="H3041" s="1" t="s">
        <v>13</v>
      </c>
      <c r="I3041" s="1" t="s">
        <v>21</v>
      </c>
      <c r="J3041" s="1" t="s">
        <v>97</v>
      </c>
    </row>
    <row r="3042" spans="1:10" x14ac:dyDescent="0.2">
      <c r="A3042" s="1" t="s">
        <v>3995</v>
      </c>
      <c r="B3042" s="3">
        <v>45741</v>
      </c>
      <c r="C3042" s="1" t="s">
        <v>103</v>
      </c>
      <c r="D3042" s="1" t="s">
        <v>269</v>
      </c>
      <c r="E3042" s="1">
        <v>2</v>
      </c>
      <c r="F3042" s="1">
        <v>865.02</v>
      </c>
      <c r="G3042" s="1">
        <v>0.15</v>
      </c>
      <c r="H3042" s="1" t="s">
        <v>27</v>
      </c>
      <c r="I3042" s="1" t="s">
        <v>21</v>
      </c>
      <c r="J3042" s="1" t="s">
        <v>97</v>
      </c>
    </row>
    <row r="3043" spans="1:10" x14ac:dyDescent="0.2">
      <c r="A3043" s="1" t="s">
        <v>3996</v>
      </c>
      <c r="B3043" s="3">
        <v>45444</v>
      </c>
      <c r="C3043" s="1" t="s">
        <v>362</v>
      </c>
      <c r="D3043" s="1" t="s">
        <v>144</v>
      </c>
      <c r="E3043" s="1">
        <v>1</v>
      </c>
      <c r="F3043" s="1">
        <v>1029.82</v>
      </c>
      <c r="G3043" s="1">
        <v>0</v>
      </c>
      <c r="H3043" s="1" t="s">
        <v>36</v>
      </c>
      <c r="I3043" s="1" t="s">
        <v>21</v>
      </c>
      <c r="J3043" s="1" t="s">
        <v>170</v>
      </c>
    </row>
    <row r="3044" spans="1:10" x14ac:dyDescent="0.2">
      <c r="A3044" s="1" t="s">
        <v>3997</v>
      </c>
      <c r="B3044" s="3">
        <v>45639</v>
      </c>
      <c r="C3044" s="1" t="s">
        <v>110</v>
      </c>
      <c r="D3044" s="1" t="s">
        <v>155</v>
      </c>
      <c r="E3044" s="1">
        <v>8</v>
      </c>
      <c r="F3044" s="1">
        <v>1165.56</v>
      </c>
      <c r="G3044" s="1">
        <v>0.2</v>
      </c>
      <c r="H3044" s="1" t="s">
        <v>27</v>
      </c>
      <c r="I3044" s="1" t="s">
        <v>21</v>
      </c>
      <c r="J3044" s="1" t="s">
        <v>170</v>
      </c>
    </row>
    <row r="3045" spans="1:10" x14ac:dyDescent="0.2">
      <c r="A3045" s="1" t="s">
        <v>3998</v>
      </c>
      <c r="B3045" s="3">
        <v>45298</v>
      </c>
      <c r="C3045" s="1" t="s">
        <v>259</v>
      </c>
      <c r="D3045" s="1" t="s">
        <v>41</v>
      </c>
      <c r="E3045" s="1">
        <v>3</v>
      </c>
      <c r="F3045" s="1">
        <v>944.31</v>
      </c>
      <c r="G3045" s="1">
        <v>0</v>
      </c>
      <c r="H3045" s="1" t="s">
        <v>121</v>
      </c>
      <c r="I3045" s="1" t="s">
        <v>47</v>
      </c>
      <c r="J3045" s="1" t="s">
        <v>58</v>
      </c>
    </row>
    <row r="3046" spans="1:10" x14ac:dyDescent="0.2">
      <c r="A3046" s="1" t="s">
        <v>3999</v>
      </c>
      <c r="B3046" s="1" t="s">
        <v>4000</v>
      </c>
      <c r="C3046" s="1" t="s">
        <v>904</v>
      </c>
      <c r="D3046" s="1" t="s">
        <v>537</v>
      </c>
      <c r="E3046" s="1">
        <v>4</v>
      </c>
      <c r="F3046" s="1">
        <v>940.73</v>
      </c>
      <c r="G3046" s="1">
        <v>0</v>
      </c>
      <c r="H3046" s="1" t="s">
        <v>13</v>
      </c>
      <c r="I3046" s="1" t="s">
        <v>21</v>
      </c>
      <c r="J3046" s="1" t="s">
        <v>97</v>
      </c>
    </row>
    <row r="3047" spans="1:10" x14ac:dyDescent="0.2">
      <c r="A3047" s="1" t="s">
        <v>4001</v>
      </c>
      <c r="B3047" s="1" t="s">
        <v>4002</v>
      </c>
      <c r="C3047" s="1" t="s">
        <v>392</v>
      </c>
      <c r="D3047" s="1" t="s">
        <v>329</v>
      </c>
      <c r="E3047" s="1">
        <v>9</v>
      </c>
      <c r="F3047" s="1">
        <v>1334.92</v>
      </c>
      <c r="G3047" s="1">
        <v>0</v>
      </c>
      <c r="H3047" s="1" t="s">
        <v>115</v>
      </c>
      <c r="I3047" s="1" t="s">
        <v>47</v>
      </c>
      <c r="J3047" s="1" t="s">
        <v>58</v>
      </c>
    </row>
    <row r="3048" spans="1:10" x14ac:dyDescent="0.2">
      <c r="A3048" s="1" t="s">
        <v>4003</v>
      </c>
      <c r="B3048" s="3">
        <v>45533</v>
      </c>
      <c r="C3048" s="1" t="s">
        <v>187</v>
      </c>
      <c r="D3048" s="1" t="s">
        <v>413</v>
      </c>
      <c r="E3048" s="1">
        <v>8</v>
      </c>
      <c r="F3048" s="1">
        <v>689.97</v>
      </c>
      <c r="G3048" s="1">
        <v>0</v>
      </c>
      <c r="H3048" s="1" t="s">
        <v>115</v>
      </c>
      <c r="I3048" s="1" t="s">
        <v>14</v>
      </c>
      <c r="J3048" s="1" t="s">
        <v>93</v>
      </c>
    </row>
    <row r="3049" spans="1:10" x14ac:dyDescent="0.2">
      <c r="A3049" s="1" t="s">
        <v>4004</v>
      </c>
      <c r="B3049" s="3">
        <v>45743</v>
      </c>
      <c r="C3049" s="1" t="s">
        <v>268</v>
      </c>
      <c r="D3049" s="1" t="s">
        <v>195</v>
      </c>
      <c r="E3049" s="1">
        <v>8</v>
      </c>
      <c r="F3049" s="1">
        <v>661.25</v>
      </c>
      <c r="G3049" s="1">
        <v>0.1</v>
      </c>
      <c r="H3049" s="1" t="s">
        <v>62</v>
      </c>
      <c r="I3049" s="1" t="s">
        <v>21</v>
      </c>
      <c r="J3049" s="1" t="s">
        <v>22</v>
      </c>
    </row>
    <row r="3050" spans="1:10" x14ac:dyDescent="0.2">
      <c r="A3050" s="1" t="s">
        <v>2628</v>
      </c>
      <c r="B3050" s="1" t="s">
        <v>2629</v>
      </c>
      <c r="C3050" s="1" t="s">
        <v>283</v>
      </c>
      <c r="D3050" s="1" t="s">
        <v>297</v>
      </c>
      <c r="E3050" s="1">
        <v>6</v>
      </c>
      <c r="F3050" s="1">
        <v>112.32</v>
      </c>
      <c r="G3050" s="1">
        <v>0.2</v>
      </c>
      <c r="H3050" s="1" t="s">
        <v>13</v>
      </c>
      <c r="I3050" s="1" t="s">
        <v>21</v>
      </c>
      <c r="J3050" s="1" t="s">
        <v>22</v>
      </c>
    </row>
    <row r="3051" spans="1:10" x14ac:dyDescent="0.2">
      <c r="A3051" s="1" t="s">
        <v>4005</v>
      </c>
      <c r="B3051" s="3">
        <v>45753</v>
      </c>
      <c r="C3051" s="1" t="s">
        <v>574</v>
      </c>
      <c r="D3051" s="1" t="s">
        <v>155</v>
      </c>
      <c r="E3051" s="1">
        <v>11</v>
      </c>
      <c r="F3051" s="1">
        <v>1165.56</v>
      </c>
      <c r="G3051" s="1">
        <v>0</v>
      </c>
      <c r="H3051" s="1" t="s">
        <v>36</v>
      </c>
      <c r="I3051" s="1" t="s">
        <v>31</v>
      </c>
      <c r="J3051" s="1" t="s">
        <v>43</v>
      </c>
    </row>
    <row r="3052" spans="1:10" x14ac:dyDescent="0.2">
      <c r="A3052" s="1" t="s">
        <v>4006</v>
      </c>
      <c r="B3052" s="1" t="s">
        <v>480</v>
      </c>
      <c r="C3052" s="1" t="s">
        <v>326</v>
      </c>
      <c r="D3052" s="1" t="s">
        <v>12</v>
      </c>
      <c r="E3052" s="1">
        <v>2</v>
      </c>
      <c r="F3052" s="1">
        <v>210.2</v>
      </c>
      <c r="G3052" s="1">
        <v>0.15</v>
      </c>
      <c r="H3052" s="1" t="s">
        <v>20</v>
      </c>
      <c r="I3052" s="1" t="s">
        <v>289</v>
      </c>
      <c r="J3052" s="1" t="s">
        <v>170</v>
      </c>
    </row>
    <row r="3053" spans="1:10" x14ac:dyDescent="0.2">
      <c r="A3053" s="1" t="s">
        <v>4007</v>
      </c>
      <c r="B3053" s="1" t="s">
        <v>2376</v>
      </c>
      <c r="C3053" s="1" t="s">
        <v>546</v>
      </c>
      <c r="D3053" s="1" t="s">
        <v>216</v>
      </c>
      <c r="E3053" s="1">
        <v>11</v>
      </c>
      <c r="F3053" s="1">
        <v>1169.26</v>
      </c>
      <c r="G3053" s="1">
        <v>0.1</v>
      </c>
      <c r="H3053" s="1" t="s">
        <v>115</v>
      </c>
      <c r="I3053" s="1" t="s">
        <v>21</v>
      </c>
      <c r="J3053" s="1" t="s">
        <v>22</v>
      </c>
    </row>
    <row r="3054" spans="1:10" x14ac:dyDescent="0.2">
      <c r="A3054" s="1" t="s">
        <v>236</v>
      </c>
      <c r="B3054" s="1" t="s">
        <v>237</v>
      </c>
      <c r="C3054" s="1" t="s">
        <v>123</v>
      </c>
      <c r="D3054" s="1" t="s">
        <v>151</v>
      </c>
      <c r="E3054" s="1">
        <v>5</v>
      </c>
      <c r="F3054" s="1">
        <v>838.72</v>
      </c>
      <c r="G3054" s="1">
        <v>0.2</v>
      </c>
      <c r="H3054" s="1" t="s">
        <v>121</v>
      </c>
      <c r="I3054" s="1" t="s">
        <v>31</v>
      </c>
      <c r="J3054" s="1" t="s">
        <v>52</v>
      </c>
    </row>
    <row r="3055" spans="1:10" x14ac:dyDescent="0.2">
      <c r="A3055" s="1" t="s">
        <v>4008</v>
      </c>
      <c r="B3055" s="1" t="s">
        <v>1426</v>
      </c>
      <c r="C3055" s="1" t="s">
        <v>103</v>
      </c>
      <c r="D3055" s="1" t="s">
        <v>537</v>
      </c>
      <c r="E3055" s="1">
        <v>1</v>
      </c>
      <c r="F3055" s="1">
        <v>940.73</v>
      </c>
      <c r="G3055" s="1">
        <v>0</v>
      </c>
      <c r="H3055" s="1" t="s">
        <v>62</v>
      </c>
      <c r="I3055" s="1" t="s">
        <v>21</v>
      </c>
      <c r="J3055" s="1" t="s">
        <v>22</v>
      </c>
    </row>
    <row r="3056" spans="1:10" x14ac:dyDescent="0.2">
      <c r="A3056" s="1" t="s">
        <v>4009</v>
      </c>
      <c r="B3056" s="1" t="s">
        <v>924</v>
      </c>
      <c r="C3056" s="1" t="s">
        <v>616</v>
      </c>
      <c r="D3056" s="1" t="s">
        <v>92</v>
      </c>
      <c r="E3056" s="1">
        <v>1</v>
      </c>
      <c r="F3056" s="1">
        <v>769.69</v>
      </c>
      <c r="G3056" s="1">
        <v>0</v>
      </c>
      <c r="H3056" s="1" t="s">
        <v>36</v>
      </c>
      <c r="I3056" s="1" t="s">
        <v>14</v>
      </c>
      <c r="J3056" s="1" t="s">
        <v>93</v>
      </c>
    </row>
    <row r="3057" spans="1:10" x14ac:dyDescent="0.2">
      <c r="A3057" s="1" t="s">
        <v>4010</v>
      </c>
      <c r="B3057" s="1" t="s">
        <v>4011</v>
      </c>
      <c r="C3057" s="1" t="s">
        <v>220</v>
      </c>
      <c r="D3057" s="1" t="s">
        <v>537</v>
      </c>
      <c r="E3057" s="1">
        <v>8</v>
      </c>
      <c r="F3057" s="1">
        <v>940.73</v>
      </c>
      <c r="G3057" s="1">
        <v>0.05</v>
      </c>
      <c r="H3057" s="1" t="s">
        <v>62</v>
      </c>
      <c r="I3057" s="1" t="s">
        <v>14</v>
      </c>
      <c r="J3057" s="1" t="s">
        <v>15</v>
      </c>
    </row>
    <row r="3058" spans="1:10" x14ac:dyDescent="0.2">
      <c r="A3058" s="1" t="s">
        <v>4012</v>
      </c>
      <c r="B3058" s="3">
        <v>45456</v>
      </c>
      <c r="C3058" s="1" t="s">
        <v>342</v>
      </c>
      <c r="D3058" s="1" t="s">
        <v>142</v>
      </c>
      <c r="E3058" s="1">
        <v>2</v>
      </c>
      <c r="F3058" s="1">
        <v>1118.93</v>
      </c>
      <c r="G3058" s="1">
        <v>0.1</v>
      </c>
      <c r="H3058" s="1" t="s">
        <v>62</v>
      </c>
      <c r="I3058" s="1" t="s">
        <v>21</v>
      </c>
      <c r="J3058" s="1" t="s">
        <v>97</v>
      </c>
    </row>
    <row r="3059" spans="1:10" x14ac:dyDescent="0.2">
      <c r="A3059" s="1" t="s">
        <v>4013</v>
      </c>
      <c r="B3059" s="3">
        <v>45756</v>
      </c>
      <c r="C3059" s="1" t="s">
        <v>546</v>
      </c>
      <c r="D3059" s="1" t="s">
        <v>85</v>
      </c>
      <c r="E3059" s="1">
        <v>7</v>
      </c>
      <c r="F3059" s="1">
        <v>979.52</v>
      </c>
      <c r="G3059" s="1">
        <v>0.05</v>
      </c>
      <c r="H3059" s="1" t="s">
        <v>115</v>
      </c>
      <c r="I3059" s="1" t="s">
        <v>21</v>
      </c>
      <c r="J3059" s="1" t="s">
        <v>22</v>
      </c>
    </row>
    <row r="3060" spans="1:10" x14ac:dyDescent="0.2">
      <c r="A3060" s="1" t="s">
        <v>4014</v>
      </c>
      <c r="B3060" s="3">
        <v>45662</v>
      </c>
      <c r="C3060" s="1" t="s">
        <v>440</v>
      </c>
      <c r="D3060" s="1" t="s">
        <v>158</v>
      </c>
      <c r="E3060" s="1">
        <v>2</v>
      </c>
      <c r="F3060" s="1">
        <v>1490.92</v>
      </c>
      <c r="G3060" s="1">
        <v>0</v>
      </c>
      <c r="H3060" s="1" t="s">
        <v>115</v>
      </c>
      <c r="I3060" s="1" t="s">
        <v>47</v>
      </c>
      <c r="J3060" s="1" t="s">
        <v>75</v>
      </c>
    </row>
    <row r="3061" spans="1:10" x14ac:dyDescent="0.2">
      <c r="A3061" s="1" t="s">
        <v>4015</v>
      </c>
      <c r="B3061" s="1" t="s">
        <v>1222</v>
      </c>
      <c r="C3061" s="1" t="s">
        <v>404</v>
      </c>
      <c r="D3061" s="1" t="s">
        <v>30</v>
      </c>
      <c r="E3061" s="1">
        <v>6</v>
      </c>
      <c r="F3061" s="1">
        <v>798.12</v>
      </c>
      <c r="G3061" s="1">
        <v>0.2</v>
      </c>
      <c r="H3061" s="1" t="s">
        <v>13</v>
      </c>
      <c r="I3061" s="1" t="s">
        <v>21</v>
      </c>
      <c r="J3061" s="1" t="s">
        <v>22</v>
      </c>
    </row>
    <row r="3062" spans="1:10" x14ac:dyDescent="0.2">
      <c r="A3062" s="1" t="s">
        <v>4016</v>
      </c>
      <c r="B3062" s="3">
        <v>45551</v>
      </c>
      <c r="C3062" s="1" t="s">
        <v>530</v>
      </c>
      <c r="D3062" s="1" t="s">
        <v>417</v>
      </c>
      <c r="E3062" s="1">
        <v>3</v>
      </c>
      <c r="F3062" s="1">
        <v>1240.1099999999999</v>
      </c>
      <c r="G3062" s="1">
        <v>0</v>
      </c>
      <c r="H3062" s="1" t="s">
        <v>115</v>
      </c>
      <c r="I3062" s="1" t="s">
        <v>21</v>
      </c>
      <c r="J3062" s="1" t="s">
        <v>22</v>
      </c>
    </row>
    <row r="3063" spans="1:10" x14ac:dyDescent="0.2">
      <c r="A3063" s="1" t="s">
        <v>4017</v>
      </c>
      <c r="B3063" s="3">
        <v>45597</v>
      </c>
      <c r="C3063" s="1" t="s">
        <v>210</v>
      </c>
      <c r="D3063" s="1" t="s">
        <v>192</v>
      </c>
      <c r="E3063" s="1">
        <v>12</v>
      </c>
      <c r="F3063" s="1">
        <v>1069.8599999999999</v>
      </c>
      <c r="G3063" s="1">
        <v>0.15</v>
      </c>
      <c r="H3063" s="1" t="s">
        <v>36</v>
      </c>
      <c r="I3063" s="1" t="s">
        <v>31</v>
      </c>
      <c r="J3063" s="1" t="s">
        <v>52</v>
      </c>
    </row>
    <row r="3064" spans="1:10" x14ac:dyDescent="0.2">
      <c r="A3064" s="1" t="s">
        <v>4018</v>
      </c>
      <c r="B3064" s="3">
        <v>45708</v>
      </c>
      <c r="C3064" s="1" t="s">
        <v>467</v>
      </c>
      <c r="D3064" s="1" t="s">
        <v>417</v>
      </c>
      <c r="E3064" s="1">
        <v>9</v>
      </c>
      <c r="F3064" s="1">
        <v>1240.1099999999999</v>
      </c>
      <c r="G3064" s="1">
        <v>0.05</v>
      </c>
      <c r="H3064" s="1" t="s">
        <v>121</v>
      </c>
      <c r="I3064" s="1" t="s">
        <v>47</v>
      </c>
      <c r="J3064" s="1" t="s">
        <v>48</v>
      </c>
    </row>
    <row r="3065" spans="1:10" x14ac:dyDescent="0.2">
      <c r="A3065" s="1" t="s">
        <v>4019</v>
      </c>
      <c r="B3065" s="3">
        <v>45521</v>
      </c>
      <c r="C3065" s="1" t="s">
        <v>336</v>
      </c>
      <c r="D3065" s="1" t="s">
        <v>118</v>
      </c>
      <c r="E3065" s="1">
        <v>9</v>
      </c>
      <c r="F3065" s="1">
        <v>347.15</v>
      </c>
      <c r="G3065" s="1">
        <v>0</v>
      </c>
      <c r="H3065" s="1" t="s">
        <v>121</v>
      </c>
      <c r="I3065" s="1" t="s">
        <v>21</v>
      </c>
      <c r="J3065" s="1" t="s">
        <v>22</v>
      </c>
    </row>
    <row r="3066" spans="1:10" x14ac:dyDescent="0.2">
      <c r="A3066" s="1" t="s">
        <v>2723</v>
      </c>
      <c r="B3066" s="3">
        <v>45515</v>
      </c>
      <c r="C3066" s="1" t="s">
        <v>388</v>
      </c>
      <c r="D3066" s="1" t="s">
        <v>178</v>
      </c>
      <c r="E3066" s="1">
        <v>6</v>
      </c>
      <c r="F3066" s="1">
        <v>253.46</v>
      </c>
      <c r="G3066" s="1">
        <v>0</v>
      </c>
      <c r="H3066" s="1" t="s">
        <v>13</v>
      </c>
      <c r="I3066" s="1" t="s">
        <v>31</v>
      </c>
      <c r="J3066" s="1" t="s">
        <v>32</v>
      </c>
    </row>
    <row r="3067" spans="1:10" x14ac:dyDescent="0.2">
      <c r="A3067" s="1" t="s">
        <v>4020</v>
      </c>
      <c r="B3067" s="3">
        <v>45688</v>
      </c>
      <c r="C3067" s="1" t="s">
        <v>281</v>
      </c>
      <c r="D3067" s="1" t="s">
        <v>69</v>
      </c>
      <c r="E3067" s="1">
        <v>5</v>
      </c>
      <c r="F3067" s="1">
        <v>1013.15</v>
      </c>
      <c r="G3067" s="1">
        <v>0</v>
      </c>
      <c r="H3067" s="1" t="s">
        <v>36</v>
      </c>
      <c r="I3067" s="1" t="s">
        <v>47</v>
      </c>
      <c r="J3067" s="1" t="s">
        <v>75</v>
      </c>
    </row>
    <row r="3068" spans="1:10" x14ac:dyDescent="0.2">
      <c r="A3068" s="1" t="s">
        <v>4021</v>
      </c>
      <c r="B3068" s="3">
        <v>45730</v>
      </c>
      <c r="C3068" s="1" t="s">
        <v>355</v>
      </c>
      <c r="D3068" s="1" t="s">
        <v>124</v>
      </c>
      <c r="E3068" s="1">
        <v>6</v>
      </c>
      <c r="F3068" s="1">
        <v>774.08</v>
      </c>
      <c r="G3068" s="1">
        <v>0</v>
      </c>
      <c r="H3068" s="1" t="s">
        <v>27</v>
      </c>
      <c r="I3068" s="1" t="s">
        <v>14</v>
      </c>
      <c r="J3068" s="1" t="s">
        <v>82</v>
      </c>
    </row>
    <row r="3069" spans="1:10" x14ac:dyDescent="0.2">
      <c r="A3069" s="1" t="s">
        <v>4022</v>
      </c>
      <c r="B3069" s="1" t="s">
        <v>4023</v>
      </c>
      <c r="C3069" s="1" t="s">
        <v>546</v>
      </c>
      <c r="D3069" s="1" t="s">
        <v>114</v>
      </c>
      <c r="E3069" s="1">
        <v>7</v>
      </c>
      <c r="F3069" s="1">
        <v>906.25</v>
      </c>
      <c r="G3069" s="1">
        <v>0.1</v>
      </c>
      <c r="H3069" s="1" t="s">
        <v>121</v>
      </c>
      <c r="I3069" s="1" t="s">
        <v>21</v>
      </c>
      <c r="J3069" s="1" t="s">
        <v>170</v>
      </c>
    </row>
    <row r="3070" spans="1:10" x14ac:dyDescent="0.2">
      <c r="A3070" s="1" t="s">
        <v>4024</v>
      </c>
      <c r="B3070" s="1" t="s">
        <v>746</v>
      </c>
      <c r="C3070" s="1" t="s">
        <v>40</v>
      </c>
      <c r="D3070" s="1" t="s">
        <v>155</v>
      </c>
      <c r="E3070" s="1">
        <v>4</v>
      </c>
      <c r="F3070" s="1">
        <v>1165.56</v>
      </c>
      <c r="G3070" s="1">
        <v>0.1</v>
      </c>
      <c r="H3070" s="1" t="s">
        <v>115</v>
      </c>
      <c r="I3070" s="1" t="s">
        <v>42</v>
      </c>
      <c r="J3070" s="1" t="s">
        <v>43</v>
      </c>
    </row>
    <row r="3071" spans="1:10" x14ac:dyDescent="0.2">
      <c r="A3071" s="1" t="s">
        <v>4025</v>
      </c>
      <c r="B3071" s="1" t="s">
        <v>578</v>
      </c>
      <c r="C3071" s="1" t="s">
        <v>54</v>
      </c>
      <c r="D3071" s="1" t="s">
        <v>174</v>
      </c>
      <c r="E3071" s="1">
        <v>9</v>
      </c>
      <c r="F3071" s="1">
        <v>143.57</v>
      </c>
      <c r="G3071" s="1">
        <v>0</v>
      </c>
      <c r="H3071" s="1" t="s">
        <v>62</v>
      </c>
      <c r="I3071" s="1" t="s">
        <v>21</v>
      </c>
      <c r="J3071" s="1" t="s">
        <v>97</v>
      </c>
    </row>
    <row r="3072" spans="1:10" x14ac:dyDescent="0.2">
      <c r="A3072" s="1" t="s">
        <v>4026</v>
      </c>
      <c r="B3072" s="3">
        <v>45620</v>
      </c>
      <c r="C3072" s="1" t="s">
        <v>147</v>
      </c>
      <c r="D3072" s="1" t="s">
        <v>148</v>
      </c>
      <c r="E3072" s="1">
        <v>7</v>
      </c>
      <c r="F3072" s="1">
        <v>243.15</v>
      </c>
      <c r="G3072" s="1">
        <v>0.1</v>
      </c>
      <c r="H3072" s="1" t="s">
        <v>36</v>
      </c>
      <c r="I3072" s="1" t="s">
        <v>208</v>
      </c>
      <c r="J3072" s="1" t="s">
        <v>52</v>
      </c>
    </row>
    <row r="3073" spans="1:10" x14ac:dyDescent="0.2">
      <c r="A3073" s="1" t="s">
        <v>4027</v>
      </c>
      <c r="B3073" s="3">
        <v>45731</v>
      </c>
      <c r="C3073" s="1" t="s">
        <v>72</v>
      </c>
      <c r="D3073" s="1" t="s">
        <v>19</v>
      </c>
      <c r="E3073" s="1">
        <v>3</v>
      </c>
      <c r="F3073" s="1">
        <v>921.01</v>
      </c>
      <c r="G3073" s="1">
        <v>0</v>
      </c>
      <c r="H3073" s="1" t="s">
        <v>13</v>
      </c>
      <c r="I3073" s="1" t="s">
        <v>47</v>
      </c>
      <c r="J3073" s="1" t="s">
        <v>75</v>
      </c>
    </row>
    <row r="3074" spans="1:10" x14ac:dyDescent="0.2">
      <c r="A3074" s="1" t="s">
        <v>1874</v>
      </c>
      <c r="B3074" s="1" t="s">
        <v>1875</v>
      </c>
      <c r="C3074" s="1" t="s">
        <v>45</v>
      </c>
      <c r="D3074" s="1" t="s">
        <v>413</v>
      </c>
      <c r="E3074" s="1">
        <v>6</v>
      </c>
      <c r="F3074" s="1">
        <v>689.97</v>
      </c>
      <c r="G3074" s="1">
        <v>0.05</v>
      </c>
      <c r="H3074" s="1" t="s">
        <v>20</v>
      </c>
      <c r="I3074" s="1" t="s">
        <v>74</v>
      </c>
      <c r="J3074" s="1" t="s">
        <v>48</v>
      </c>
    </row>
    <row r="3075" spans="1:10" x14ac:dyDescent="0.2">
      <c r="A3075" s="1" t="s">
        <v>1044</v>
      </c>
      <c r="B3075" s="1" t="s">
        <v>612</v>
      </c>
      <c r="C3075" s="1" t="s">
        <v>519</v>
      </c>
      <c r="D3075" s="1" t="s">
        <v>148</v>
      </c>
      <c r="E3075" s="1">
        <v>10</v>
      </c>
      <c r="F3075" s="1">
        <v>243.15</v>
      </c>
      <c r="G3075" s="1">
        <v>0</v>
      </c>
      <c r="H3075" s="1" t="s">
        <v>13</v>
      </c>
      <c r="I3075" s="1" t="s">
        <v>14</v>
      </c>
      <c r="J3075" s="1" t="s">
        <v>93</v>
      </c>
    </row>
    <row r="3076" spans="1:10" x14ac:dyDescent="0.2">
      <c r="A3076" s="1" t="s">
        <v>4028</v>
      </c>
      <c r="B3076" s="3">
        <v>45749</v>
      </c>
      <c r="C3076" s="1" t="s">
        <v>546</v>
      </c>
      <c r="D3076" s="1" t="s">
        <v>81</v>
      </c>
      <c r="E3076" s="1">
        <v>2</v>
      </c>
      <c r="F3076" s="1">
        <v>849.05</v>
      </c>
      <c r="G3076" s="1">
        <v>0.2</v>
      </c>
      <c r="H3076" s="1" t="s">
        <v>13</v>
      </c>
      <c r="I3076" s="1" t="s">
        <v>483</v>
      </c>
      <c r="J3076" s="1" t="s">
        <v>97</v>
      </c>
    </row>
    <row r="3077" spans="1:10" x14ac:dyDescent="0.2">
      <c r="A3077" s="1" t="s">
        <v>4029</v>
      </c>
      <c r="B3077" s="3">
        <v>45799</v>
      </c>
      <c r="C3077" s="1" t="s">
        <v>165</v>
      </c>
      <c r="D3077" s="1" t="s">
        <v>51</v>
      </c>
      <c r="E3077" s="1">
        <v>6</v>
      </c>
      <c r="F3077" s="1">
        <v>1019.72</v>
      </c>
      <c r="G3077" s="1">
        <v>0.1</v>
      </c>
      <c r="H3077" s="1" t="s">
        <v>62</v>
      </c>
      <c r="I3077" s="1" t="s">
        <v>21</v>
      </c>
      <c r="J3077" s="1" t="s">
        <v>22</v>
      </c>
    </row>
    <row r="3078" spans="1:10" x14ac:dyDescent="0.2">
      <c r="A3078" s="1" t="s">
        <v>4030</v>
      </c>
      <c r="B3078" s="3">
        <v>45413</v>
      </c>
      <c r="C3078" s="1" t="s">
        <v>328</v>
      </c>
      <c r="D3078" s="1" t="s">
        <v>124</v>
      </c>
      <c r="E3078" s="1">
        <v>7</v>
      </c>
      <c r="F3078" s="1">
        <v>774.08</v>
      </c>
      <c r="G3078" s="1">
        <v>0.05</v>
      </c>
      <c r="H3078" s="1" t="s">
        <v>62</v>
      </c>
      <c r="I3078" s="1" t="s">
        <v>42</v>
      </c>
      <c r="J3078" s="1" t="s">
        <v>32</v>
      </c>
    </row>
    <row r="3079" spans="1:10" x14ac:dyDescent="0.2">
      <c r="A3079" s="1" t="s">
        <v>4031</v>
      </c>
      <c r="B3079" s="3">
        <v>45677</v>
      </c>
      <c r="C3079" s="1" t="s">
        <v>120</v>
      </c>
      <c r="D3079" s="1" t="s">
        <v>148</v>
      </c>
      <c r="E3079" s="1">
        <v>1</v>
      </c>
      <c r="F3079" s="1">
        <v>243.15</v>
      </c>
      <c r="G3079" s="1">
        <v>0</v>
      </c>
      <c r="H3079" s="1" t="s">
        <v>115</v>
      </c>
      <c r="I3079" s="1" t="s">
        <v>31</v>
      </c>
      <c r="J3079" s="1" t="s">
        <v>43</v>
      </c>
    </row>
    <row r="3080" spans="1:10" x14ac:dyDescent="0.2">
      <c r="A3080" s="1" t="s">
        <v>4032</v>
      </c>
      <c r="B3080" s="3">
        <v>45602</v>
      </c>
      <c r="C3080" s="1" t="s">
        <v>60</v>
      </c>
      <c r="D3080" s="1" t="s">
        <v>144</v>
      </c>
      <c r="E3080" s="1">
        <v>2</v>
      </c>
      <c r="F3080" s="1">
        <v>1029.82</v>
      </c>
      <c r="G3080" s="1">
        <v>0</v>
      </c>
      <c r="H3080" s="1" t="s">
        <v>62</v>
      </c>
      <c r="I3080" s="1" t="s">
        <v>31</v>
      </c>
      <c r="J3080" s="1" t="s">
        <v>32</v>
      </c>
    </row>
    <row r="3081" spans="1:10" x14ac:dyDescent="0.2">
      <c r="A3081" s="1" t="s">
        <v>4033</v>
      </c>
      <c r="B3081" s="3">
        <v>45635</v>
      </c>
      <c r="C3081" s="1" t="s">
        <v>283</v>
      </c>
      <c r="D3081" s="1" t="s">
        <v>142</v>
      </c>
      <c r="E3081" s="1">
        <v>7</v>
      </c>
      <c r="F3081" s="1">
        <v>1118.93</v>
      </c>
      <c r="G3081" s="1">
        <v>0.15</v>
      </c>
      <c r="H3081" s="1" t="s">
        <v>115</v>
      </c>
      <c r="I3081" s="1" t="s">
        <v>21</v>
      </c>
      <c r="J3081" s="1" t="s">
        <v>22</v>
      </c>
    </row>
    <row r="3082" spans="1:10" x14ac:dyDescent="0.2">
      <c r="A3082" s="1" t="s">
        <v>4034</v>
      </c>
      <c r="B3082" s="1" t="s">
        <v>4035</v>
      </c>
      <c r="C3082" s="1" t="s">
        <v>353</v>
      </c>
      <c r="D3082" s="1" t="s">
        <v>155</v>
      </c>
      <c r="E3082" s="1">
        <v>4</v>
      </c>
      <c r="F3082" s="1">
        <v>1165.56</v>
      </c>
      <c r="G3082" s="1">
        <v>0.15</v>
      </c>
      <c r="H3082" s="1" t="s">
        <v>62</v>
      </c>
      <c r="I3082" s="1" t="s">
        <v>21</v>
      </c>
      <c r="J3082" s="1" t="s">
        <v>170</v>
      </c>
    </row>
    <row r="3083" spans="1:10" x14ac:dyDescent="0.2">
      <c r="A3083" s="1" t="s">
        <v>4036</v>
      </c>
      <c r="B3083" s="3">
        <v>45580</v>
      </c>
      <c r="C3083" s="1" t="s">
        <v>519</v>
      </c>
      <c r="D3083" s="1" t="s">
        <v>142</v>
      </c>
      <c r="E3083" s="1">
        <v>8</v>
      </c>
      <c r="F3083" s="1">
        <v>1118.93</v>
      </c>
      <c r="G3083" s="1">
        <v>0.05</v>
      </c>
      <c r="H3083" s="1" t="s">
        <v>115</v>
      </c>
      <c r="I3083" s="1" t="s">
        <v>14</v>
      </c>
      <c r="J3083" s="1" t="s">
        <v>15</v>
      </c>
    </row>
    <row r="3084" spans="1:10" x14ac:dyDescent="0.2">
      <c r="A3084" s="1" t="s">
        <v>4037</v>
      </c>
      <c r="B3084" s="3">
        <v>45750</v>
      </c>
      <c r="C3084" s="1" t="s">
        <v>57</v>
      </c>
      <c r="D3084" s="1" t="s">
        <v>139</v>
      </c>
      <c r="E3084" s="1">
        <v>5</v>
      </c>
      <c r="F3084" s="1">
        <v>193.99</v>
      </c>
      <c r="G3084" s="1">
        <v>0</v>
      </c>
      <c r="H3084" s="1" t="s">
        <v>115</v>
      </c>
      <c r="I3084" s="1" t="s">
        <v>47</v>
      </c>
      <c r="J3084" s="1" t="s">
        <v>48</v>
      </c>
    </row>
    <row r="3085" spans="1:10" x14ac:dyDescent="0.2">
      <c r="A3085" s="1" t="s">
        <v>4038</v>
      </c>
      <c r="B3085" s="1" t="s">
        <v>4039</v>
      </c>
      <c r="C3085" s="1" t="s">
        <v>191</v>
      </c>
      <c r="D3085" s="1" t="s">
        <v>216</v>
      </c>
      <c r="E3085" s="1">
        <v>7</v>
      </c>
      <c r="F3085" s="1">
        <v>1169.26</v>
      </c>
      <c r="G3085" s="1">
        <v>0.2</v>
      </c>
      <c r="H3085" s="1" t="s">
        <v>27</v>
      </c>
      <c r="I3085" s="1" t="s">
        <v>47</v>
      </c>
      <c r="J3085" s="1" t="s">
        <v>48</v>
      </c>
    </row>
    <row r="3086" spans="1:10" x14ac:dyDescent="0.2">
      <c r="A3086" s="1" t="s">
        <v>4040</v>
      </c>
      <c r="B3086" s="1" t="s">
        <v>4041</v>
      </c>
      <c r="C3086" s="1" t="s">
        <v>371</v>
      </c>
      <c r="D3086" s="1" t="s">
        <v>61</v>
      </c>
      <c r="E3086" s="1">
        <v>5</v>
      </c>
      <c r="F3086" s="1">
        <v>455.77</v>
      </c>
      <c r="G3086" s="1">
        <v>0.05</v>
      </c>
      <c r="H3086" s="1" t="s">
        <v>121</v>
      </c>
      <c r="I3086" s="1" t="s">
        <v>42</v>
      </c>
      <c r="J3086" s="1" t="s">
        <v>32</v>
      </c>
    </row>
    <row r="3087" spans="1:10" x14ac:dyDescent="0.2">
      <c r="A3087" s="1" t="s">
        <v>4042</v>
      </c>
      <c r="B3087" s="3">
        <v>45292</v>
      </c>
      <c r="C3087" s="1" t="s">
        <v>154</v>
      </c>
      <c r="D3087" s="1" t="s">
        <v>51</v>
      </c>
      <c r="E3087" s="1">
        <v>1</v>
      </c>
      <c r="F3087" s="1">
        <v>1019.72</v>
      </c>
      <c r="G3087" s="1">
        <v>0.15</v>
      </c>
      <c r="H3087" s="1" t="s">
        <v>36</v>
      </c>
      <c r="I3087" s="1" t="s">
        <v>31</v>
      </c>
      <c r="J3087" s="1" t="s">
        <v>32</v>
      </c>
    </row>
    <row r="3088" spans="1:10" x14ac:dyDescent="0.2">
      <c r="A3088" s="1" t="s">
        <v>4043</v>
      </c>
      <c r="B3088" s="3">
        <v>45834</v>
      </c>
      <c r="C3088" s="1" t="s">
        <v>404</v>
      </c>
      <c r="D3088" s="1" t="s">
        <v>114</v>
      </c>
      <c r="E3088" s="1">
        <v>7</v>
      </c>
      <c r="F3088" s="1">
        <v>906.25</v>
      </c>
      <c r="G3088" s="1">
        <v>0.2</v>
      </c>
      <c r="H3088" s="1" t="s">
        <v>36</v>
      </c>
      <c r="I3088" s="1" t="s">
        <v>21</v>
      </c>
      <c r="J3088" s="1" t="s">
        <v>170</v>
      </c>
    </row>
    <row r="3089" spans="1:10" x14ac:dyDescent="0.2">
      <c r="A3089" s="1" t="s">
        <v>4044</v>
      </c>
      <c r="B3089" s="1" t="s">
        <v>1218</v>
      </c>
      <c r="C3089" s="1" t="s">
        <v>288</v>
      </c>
      <c r="D3089" s="1" t="s">
        <v>73</v>
      </c>
      <c r="E3089" s="1">
        <v>9</v>
      </c>
      <c r="F3089" s="1">
        <v>954.16</v>
      </c>
      <c r="G3089" s="1">
        <v>0</v>
      </c>
      <c r="H3089" s="1" t="s">
        <v>20</v>
      </c>
      <c r="I3089" s="1" t="s">
        <v>21</v>
      </c>
      <c r="J3089" s="1" t="s">
        <v>170</v>
      </c>
    </row>
    <row r="3090" spans="1:10" x14ac:dyDescent="0.2">
      <c r="A3090" s="1" t="s">
        <v>4045</v>
      </c>
      <c r="B3090" s="3">
        <v>45360</v>
      </c>
      <c r="C3090" s="1" t="s">
        <v>404</v>
      </c>
      <c r="D3090" s="1" t="s">
        <v>104</v>
      </c>
      <c r="E3090" s="1">
        <v>1</v>
      </c>
      <c r="F3090" s="1">
        <v>1363.68</v>
      </c>
      <c r="G3090" s="1">
        <v>0.2</v>
      </c>
      <c r="H3090" s="1" t="s">
        <v>121</v>
      </c>
      <c r="I3090" s="1" t="s">
        <v>21</v>
      </c>
      <c r="J3090" s="1" t="s">
        <v>170</v>
      </c>
    </row>
    <row r="3091" spans="1:10" x14ac:dyDescent="0.2">
      <c r="A3091" s="1" t="s">
        <v>4046</v>
      </c>
      <c r="B3091" s="3">
        <v>45833</v>
      </c>
      <c r="C3091" s="1" t="s">
        <v>113</v>
      </c>
      <c r="D3091" s="1" t="s">
        <v>365</v>
      </c>
      <c r="E3091" s="1">
        <v>12</v>
      </c>
      <c r="F3091" s="1">
        <v>1101.54</v>
      </c>
      <c r="G3091" s="1">
        <v>0</v>
      </c>
      <c r="H3091" s="1" t="s">
        <v>20</v>
      </c>
      <c r="I3091" s="1" t="s">
        <v>14</v>
      </c>
      <c r="J3091" s="1" t="s">
        <v>82</v>
      </c>
    </row>
    <row r="3092" spans="1:10" x14ac:dyDescent="0.2">
      <c r="A3092" s="1" t="s">
        <v>4047</v>
      </c>
      <c r="B3092" s="3">
        <v>45477</v>
      </c>
      <c r="C3092" s="1" t="s">
        <v>283</v>
      </c>
      <c r="D3092" s="1" t="s">
        <v>73</v>
      </c>
      <c r="E3092" s="1">
        <v>4</v>
      </c>
      <c r="F3092" s="1">
        <v>954.16</v>
      </c>
      <c r="G3092" s="1">
        <v>0.2</v>
      </c>
      <c r="H3092" s="1" t="s">
        <v>13</v>
      </c>
      <c r="I3092" s="1" t="s">
        <v>21</v>
      </c>
      <c r="J3092" s="1" t="s">
        <v>97</v>
      </c>
    </row>
    <row r="3093" spans="1:10" x14ac:dyDescent="0.2">
      <c r="A3093" s="1" t="s">
        <v>4048</v>
      </c>
      <c r="B3093" s="1" t="s">
        <v>2615</v>
      </c>
      <c r="C3093" s="1" t="s">
        <v>194</v>
      </c>
      <c r="D3093" s="1" t="s">
        <v>216</v>
      </c>
      <c r="E3093" s="1">
        <v>2</v>
      </c>
      <c r="F3093" s="1">
        <v>1169.26</v>
      </c>
      <c r="G3093" s="1">
        <v>0</v>
      </c>
      <c r="H3093" s="1" t="s">
        <v>27</v>
      </c>
      <c r="I3093" s="1" t="s">
        <v>14</v>
      </c>
      <c r="J3093" s="1" t="s">
        <v>82</v>
      </c>
    </row>
    <row r="3094" spans="1:10" x14ac:dyDescent="0.2">
      <c r="A3094" s="1" t="s">
        <v>4049</v>
      </c>
      <c r="B3094" s="3">
        <v>45462</v>
      </c>
      <c r="C3094" s="1" t="s">
        <v>107</v>
      </c>
      <c r="D3094" s="1" t="s">
        <v>199</v>
      </c>
      <c r="E3094" s="1">
        <v>10</v>
      </c>
      <c r="F3094" s="1">
        <v>528.79999999999995</v>
      </c>
      <c r="G3094" s="1">
        <v>0</v>
      </c>
      <c r="H3094" s="1" t="s">
        <v>121</v>
      </c>
      <c r="I3094" s="1" t="s">
        <v>14</v>
      </c>
      <c r="J3094" s="1" t="s">
        <v>82</v>
      </c>
    </row>
    <row r="3095" spans="1:10" x14ac:dyDescent="0.2">
      <c r="A3095" s="1" t="s">
        <v>4050</v>
      </c>
      <c r="B3095" s="1" t="s">
        <v>1079</v>
      </c>
      <c r="C3095" s="1" t="s">
        <v>281</v>
      </c>
      <c r="D3095" s="1" t="s">
        <v>537</v>
      </c>
      <c r="E3095" s="1">
        <v>7</v>
      </c>
      <c r="F3095" s="1">
        <v>940.73</v>
      </c>
      <c r="G3095" s="1">
        <v>0</v>
      </c>
      <c r="H3095" s="1" t="s">
        <v>62</v>
      </c>
      <c r="I3095" s="1" t="s">
        <v>47</v>
      </c>
      <c r="J3095" s="1" t="s">
        <v>58</v>
      </c>
    </row>
    <row r="3096" spans="1:10" x14ac:dyDescent="0.2">
      <c r="A3096" s="1" t="s">
        <v>4051</v>
      </c>
      <c r="B3096" s="3">
        <v>45809</v>
      </c>
      <c r="C3096" s="1" t="s">
        <v>388</v>
      </c>
      <c r="D3096" s="1" t="s">
        <v>136</v>
      </c>
      <c r="E3096" s="1">
        <v>2</v>
      </c>
      <c r="F3096" s="1">
        <v>1700.53</v>
      </c>
      <c r="G3096" s="1">
        <v>0</v>
      </c>
      <c r="H3096" s="1" t="s">
        <v>13</v>
      </c>
      <c r="I3096" s="1" t="s">
        <v>31</v>
      </c>
      <c r="J3096" s="1" t="s">
        <v>52</v>
      </c>
    </row>
    <row r="3097" spans="1:10" x14ac:dyDescent="0.2">
      <c r="A3097" s="1" t="s">
        <v>4052</v>
      </c>
      <c r="B3097" s="1" t="s">
        <v>1249</v>
      </c>
      <c r="C3097" s="1" t="s">
        <v>227</v>
      </c>
      <c r="D3097" s="1" t="s">
        <v>178</v>
      </c>
      <c r="E3097" s="1">
        <v>9</v>
      </c>
      <c r="F3097" s="1">
        <v>253.46</v>
      </c>
      <c r="G3097" s="1">
        <v>0</v>
      </c>
      <c r="H3097" s="1" t="s">
        <v>20</v>
      </c>
      <c r="I3097" s="1" t="s">
        <v>31</v>
      </c>
      <c r="J3097" s="1" t="s">
        <v>32</v>
      </c>
    </row>
    <row r="3098" spans="1:10" x14ac:dyDescent="0.2">
      <c r="A3098" s="1" t="s">
        <v>4053</v>
      </c>
      <c r="B3098" s="3">
        <v>45699</v>
      </c>
      <c r="C3098" s="1" t="s">
        <v>328</v>
      </c>
      <c r="D3098" s="1" t="s">
        <v>55</v>
      </c>
      <c r="E3098" s="1">
        <v>6</v>
      </c>
      <c r="F3098" s="1">
        <v>522.34</v>
      </c>
      <c r="G3098" s="1">
        <v>0</v>
      </c>
      <c r="H3098" s="1" t="s">
        <v>115</v>
      </c>
      <c r="I3098" s="1" t="s">
        <v>31</v>
      </c>
      <c r="J3098" s="1" t="s">
        <v>52</v>
      </c>
    </row>
    <row r="3099" spans="1:10" x14ac:dyDescent="0.2">
      <c r="A3099" s="1" t="s">
        <v>4054</v>
      </c>
      <c r="B3099" s="1" t="s">
        <v>423</v>
      </c>
      <c r="C3099" s="1" t="s">
        <v>126</v>
      </c>
      <c r="D3099" s="1" t="s">
        <v>19</v>
      </c>
      <c r="E3099" s="1">
        <v>3</v>
      </c>
      <c r="F3099" s="1">
        <v>921.01</v>
      </c>
      <c r="G3099" s="1">
        <v>0</v>
      </c>
      <c r="H3099" s="1" t="s">
        <v>27</v>
      </c>
      <c r="I3099" s="1" t="s">
        <v>31</v>
      </c>
      <c r="J3099" s="1" t="s">
        <v>32</v>
      </c>
    </row>
    <row r="3100" spans="1:10" x14ac:dyDescent="0.2">
      <c r="A3100" s="1" t="s">
        <v>4055</v>
      </c>
      <c r="B3100" s="1" t="s">
        <v>1979</v>
      </c>
      <c r="C3100" s="1" t="s">
        <v>570</v>
      </c>
      <c r="D3100" s="1" t="s">
        <v>537</v>
      </c>
      <c r="E3100" s="1">
        <v>10</v>
      </c>
      <c r="F3100" s="1">
        <v>940.73</v>
      </c>
      <c r="G3100" s="1">
        <v>0</v>
      </c>
      <c r="H3100" s="1" t="s">
        <v>121</v>
      </c>
      <c r="I3100" s="1" t="s">
        <v>21</v>
      </c>
      <c r="J3100" s="1" t="s">
        <v>97</v>
      </c>
    </row>
    <row r="3101" spans="1:10" x14ac:dyDescent="0.2">
      <c r="A3101" s="1" t="s">
        <v>4056</v>
      </c>
      <c r="B3101" s="1" t="s">
        <v>924</v>
      </c>
      <c r="C3101" s="1" t="s">
        <v>259</v>
      </c>
      <c r="D3101" s="1" t="s">
        <v>192</v>
      </c>
      <c r="E3101" s="1">
        <v>2</v>
      </c>
      <c r="F3101" s="1">
        <v>1069.8599999999999</v>
      </c>
      <c r="G3101" s="1">
        <v>0</v>
      </c>
      <c r="H3101" s="1" t="s">
        <v>13</v>
      </c>
      <c r="I3101" s="1" t="s">
        <v>47</v>
      </c>
      <c r="J3101" s="1" t="s">
        <v>58</v>
      </c>
    </row>
    <row r="3102" spans="1:10" x14ac:dyDescent="0.2">
      <c r="A3102" s="1" t="s">
        <v>4057</v>
      </c>
      <c r="B3102" s="3">
        <v>45521</v>
      </c>
      <c r="C3102" s="1" t="s">
        <v>303</v>
      </c>
      <c r="D3102" s="1" t="s">
        <v>61</v>
      </c>
      <c r="E3102" s="1">
        <v>12</v>
      </c>
      <c r="F3102" s="1">
        <v>455.77</v>
      </c>
      <c r="G3102" s="1">
        <v>0.15</v>
      </c>
      <c r="H3102" s="1" t="s">
        <v>121</v>
      </c>
      <c r="I3102" s="1" t="s">
        <v>14</v>
      </c>
      <c r="J3102" s="1" t="s">
        <v>82</v>
      </c>
    </row>
    <row r="3103" spans="1:10" x14ac:dyDescent="0.2">
      <c r="A3103" s="1" t="s">
        <v>4058</v>
      </c>
      <c r="B3103" s="1" t="s">
        <v>4059</v>
      </c>
      <c r="C3103" s="1" t="s">
        <v>347</v>
      </c>
      <c r="D3103" s="1" t="s">
        <v>231</v>
      </c>
      <c r="E3103" s="1">
        <v>9</v>
      </c>
      <c r="F3103" s="1">
        <v>49.68</v>
      </c>
      <c r="G3103" s="1">
        <v>0.05</v>
      </c>
      <c r="H3103" s="1" t="s">
        <v>13</v>
      </c>
      <c r="I3103" s="1" t="s">
        <v>47</v>
      </c>
      <c r="J3103" s="1" t="s">
        <v>58</v>
      </c>
    </row>
    <row r="3104" spans="1:10" x14ac:dyDescent="0.2">
      <c r="A3104" s="1" t="s">
        <v>4060</v>
      </c>
      <c r="B3104" s="1" t="s">
        <v>4061</v>
      </c>
      <c r="C3104" s="1" t="s">
        <v>60</v>
      </c>
      <c r="D3104" s="1" t="s">
        <v>41</v>
      </c>
      <c r="E3104" s="1">
        <v>12</v>
      </c>
      <c r="F3104" s="1">
        <v>944.31</v>
      </c>
      <c r="G3104" s="1">
        <v>0.15</v>
      </c>
      <c r="H3104" s="1" t="s">
        <v>121</v>
      </c>
      <c r="I3104" s="1" t="s">
        <v>31</v>
      </c>
      <c r="J3104" s="1" t="s">
        <v>32</v>
      </c>
    </row>
    <row r="3105" spans="1:10" x14ac:dyDescent="0.2">
      <c r="A3105" s="1" t="s">
        <v>4062</v>
      </c>
      <c r="B3105" s="1" t="s">
        <v>4063</v>
      </c>
      <c r="C3105" s="1" t="s">
        <v>288</v>
      </c>
      <c r="D3105" s="1" t="s">
        <v>35</v>
      </c>
      <c r="E3105" s="1">
        <v>2</v>
      </c>
      <c r="F3105" s="1">
        <v>709.62</v>
      </c>
      <c r="G3105" s="1">
        <v>0.2</v>
      </c>
      <c r="H3105" s="1" t="s">
        <v>62</v>
      </c>
      <c r="I3105" s="1" t="s">
        <v>21</v>
      </c>
      <c r="J3105" s="1" t="s">
        <v>22</v>
      </c>
    </row>
    <row r="3106" spans="1:10" x14ac:dyDescent="0.2">
      <c r="A3106" s="1" t="s">
        <v>4064</v>
      </c>
      <c r="B3106" s="1" t="s">
        <v>4065</v>
      </c>
      <c r="C3106" s="1" t="s">
        <v>240</v>
      </c>
      <c r="D3106" s="1" t="s">
        <v>114</v>
      </c>
      <c r="E3106" s="1">
        <v>3</v>
      </c>
      <c r="F3106" s="1">
        <v>906.25</v>
      </c>
      <c r="G3106" s="1">
        <v>0</v>
      </c>
      <c r="H3106" s="1" t="s">
        <v>20</v>
      </c>
      <c r="I3106" s="1" t="s">
        <v>21</v>
      </c>
      <c r="J3106" s="1" t="s">
        <v>170</v>
      </c>
    </row>
    <row r="3107" spans="1:10" x14ac:dyDescent="0.2">
      <c r="A3107" s="1" t="s">
        <v>4066</v>
      </c>
      <c r="B3107" s="1" t="s">
        <v>4067</v>
      </c>
      <c r="C3107" s="1" t="s">
        <v>570</v>
      </c>
      <c r="D3107" s="1" t="s">
        <v>78</v>
      </c>
      <c r="E3107" s="1">
        <v>8</v>
      </c>
      <c r="F3107" s="1">
        <v>782.41</v>
      </c>
      <c r="G3107" s="1">
        <v>0</v>
      </c>
      <c r="H3107" s="1" t="s">
        <v>20</v>
      </c>
      <c r="I3107" s="1" t="s">
        <v>21</v>
      </c>
      <c r="J3107" s="1" t="s">
        <v>170</v>
      </c>
    </row>
    <row r="3108" spans="1:10" x14ac:dyDescent="0.2">
      <c r="A3108" s="1" t="s">
        <v>4068</v>
      </c>
      <c r="B3108" s="1" t="s">
        <v>3315</v>
      </c>
      <c r="C3108" s="1" t="s">
        <v>54</v>
      </c>
      <c r="D3108" s="1" t="s">
        <v>65</v>
      </c>
      <c r="E3108" s="1">
        <v>8</v>
      </c>
      <c r="F3108" s="1">
        <v>800.37</v>
      </c>
      <c r="G3108" s="1">
        <v>0</v>
      </c>
      <c r="H3108" s="1" t="s">
        <v>121</v>
      </c>
      <c r="I3108" s="1" t="s">
        <v>21</v>
      </c>
      <c r="J3108" s="1" t="s">
        <v>22</v>
      </c>
    </row>
    <row r="3109" spans="1:10" x14ac:dyDescent="0.2">
      <c r="A3109" s="1" t="s">
        <v>4069</v>
      </c>
      <c r="B3109" s="1" t="s">
        <v>4070</v>
      </c>
      <c r="C3109" s="1" t="s">
        <v>321</v>
      </c>
      <c r="D3109" s="1" t="s">
        <v>136</v>
      </c>
      <c r="E3109" s="1">
        <v>6</v>
      </c>
      <c r="F3109" s="1">
        <v>1700.53</v>
      </c>
      <c r="G3109" s="1">
        <v>0.2</v>
      </c>
      <c r="H3109" s="1" t="s">
        <v>36</v>
      </c>
      <c r="I3109" s="1" t="s">
        <v>21</v>
      </c>
      <c r="J3109" s="1" t="s">
        <v>97</v>
      </c>
    </row>
    <row r="3110" spans="1:10" x14ac:dyDescent="0.2">
      <c r="A3110" s="1" t="s">
        <v>4071</v>
      </c>
      <c r="B3110" s="3">
        <v>45496</v>
      </c>
      <c r="C3110" s="1" t="s">
        <v>321</v>
      </c>
      <c r="D3110" s="1" t="s">
        <v>192</v>
      </c>
      <c r="E3110" s="1">
        <v>4</v>
      </c>
      <c r="F3110" s="1">
        <v>1069.8599999999999</v>
      </c>
      <c r="G3110" s="1">
        <v>0</v>
      </c>
      <c r="H3110" s="1" t="s">
        <v>20</v>
      </c>
      <c r="I3110" s="1" t="s">
        <v>21</v>
      </c>
      <c r="J3110" s="1" t="s">
        <v>97</v>
      </c>
    </row>
    <row r="3111" spans="1:10" x14ac:dyDescent="0.2">
      <c r="A3111" s="1" t="s">
        <v>4072</v>
      </c>
      <c r="B3111" s="3">
        <v>45614</v>
      </c>
      <c r="C3111" s="1" t="s">
        <v>326</v>
      </c>
      <c r="D3111" s="1" t="s">
        <v>269</v>
      </c>
      <c r="E3111" s="1">
        <v>4</v>
      </c>
      <c r="F3111" s="1">
        <v>865.02</v>
      </c>
      <c r="G3111" s="1">
        <v>0.15</v>
      </c>
      <c r="H3111" s="1" t="s">
        <v>62</v>
      </c>
      <c r="I3111" s="1" t="s">
        <v>21</v>
      </c>
      <c r="J3111" s="1" t="s">
        <v>22</v>
      </c>
    </row>
    <row r="3112" spans="1:10" x14ac:dyDescent="0.2">
      <c r="A3112" s="1" t="s">
        <v>4073</v>
      </c>
      <c r="B3112" s="1" t="s">
        <v>2313</v>
      </c>
      <c r="C3112" s="1" t="s">
        <v>351</v>
      </c>
      <c r="D3112" s="1" t="s">
        <v>118</v>
      </c>
      <c r="E3112" s="1">
        <v>8</v>
      </c>
      <c r="F3112" s="1">
        <v>347.15</v>
      </c>
      <c r="G3112" s="1">
        <v>0.1</v>
      </c>
      <c r="H3112" s="1" t="s">
        <v>121</v>
      </c>
      <c r="I3112" s="1" t="s">
        <v>14</v>
      </c>
      <c r="J3112" s="1" t="s">
        <v>15</v>
      </c>
    </row>
    <row r="3113" spans="1:10" x14ac:dyDescent="0.2">
      <c r="A3113" s="1" t="s">
        <v>4074</v>
      </c>
      <c r="B3113" s="3">
        <v>45630</v>
      </c>
      <c r="C3113" s="1" t="s">
        <v>416</v>
      </c>
      <c r="D3113" s="1" t="s">
        <v>269</v>
      </c>
      <c r="E3113" s="1"/>
      <c r="F3113" s="1">
        <v>865.02</v>
      </c>
      <c r="G3113" s="1">
        <v>0.2</v>
      </c>
      <c r="H3113" s="1" t="s">
        <v>115</v>
      </c>
      <c r="I3113" s="1" t="s">
        <v>47</v>
      </c>
      <c r="J3113" s="1" t="s">
        <v>48</v>
      </c>
    </row>
    <row r="3114" spans="1:10" x14ac:dyDescent="0.2">
      <c r="A3114" s="1" t="s">
        <v>4075</v>
      </c>
      <c r="B3114" s="3">
        <v>45307</v>
      </c>
      <c r="C3114" s="1" t="s">
        <v>416</v>
      </c>
      <c r="D3114" s="1" t="s">
        <v>88</v>
      </c>
      <c r="E3114" s="1">
        <v>6</v>
      </c>
      <c r="F3114" s="1">
        <v>1018.12</v>
      </c>
      <c r="G3114" s="1">
        <v>0.2</v>
      </c>
      <c r="H3114" s="1" t="s">
        <v>13</v>
      </c>
      <c r="I3114" s="1" t="s">
        <v>47</v>
      </c>
      <c r="J3114" s="1" t="s">
        <v>48</v>
      </c>
    </row>
    <row r="3115" spans="1:10" x14ac:dyDescent="0.2">
      <c r="A3115" s="1" t="s">
        <v>4076</v>
      </c>
      <c r="B3115" s="3">
        <v>45819</v>
      </c>
      <c r="C3115" s="1" t="s">
        <v>77</v>
      </c>
      <c r="D3115" s="1" t="s">
        <v>216</v>
      </c>
      <c r="E3115" s="1">
        <v>9</v>
      </c>
      <c r="F3115" s="1">
        <v>1169.26</v>
      </c>
      <c r="G3115" s="1">
        <v>0</v>
      </c>
      <c r="H3115" s="1" t="s">
        <v>13</v>
      </c>
      <c r="I3115" s="1" t="s">
        <v>47</v>
      </c>
      <c r="J3115" s="1" t="s">
        <v>75</v>
      </c>
    </row>
    <row r="3116" spans="1:10" x14ac:dyDescent="0.2">
      <c r="A3116" s="1" t="s">
        <v>4077</v>
      </c>
      <c r="B3116" s="3">
        <v>45768</v>
      </c>
      <c r="C3116" s="1" t="s">
        <v>77</v>
      </c>
      <c r="D3116" s="1" t="s">
        <v>65</v>
      </c>
      <c r="E3116" s="1">
        <v>6</v>
      </c>
      <c r="F3116" s="1">
        <v>800.37</v>
      </c>
      <c r="G3116" s="1">
        <v>0</v>
      </c>
      <c r="H3116" s="1" t="s">
        <v>13</v>
      </c>
      <c r="I3116" s="1" t="s">
        <v>47</v>
      </c>
      <c r="J3116" s="1" t="s">
        <v>48</v>
      </c>
    </row>
    <row r="3117" spans="1:10" x14ac:dyDescent="0.2">
      <c r="A3117" s="1" t="s">
        <v>4078</v>
      </c>
      <c r="B3117" s="3">
        <v>45781</v>
      </c>
      <c r="C3117" s="1" t="s">
        <v>91</v>
      </c>
      <c r="D3117" s="1" t="s">
        <v>85</v>
      </c>
      <c r="E3117" s="1">
        <v>8</v>
      </c>
      <c r="F3117" s="1">
        <v>979.52</v>
      </c>
      <c r="G3117" s="1">
        <v>0</v>
      </c>
      <c r="H3117" s="1" t="s">
        <v>115</v>
      </c>
      <c r="I3117" s="1" t="s">
        <v>14</v>
      </c>
      <c r="J3117" s="1" t="s">
        <v>93</v>
      </c>
    </row>
    <row r="3118" spans="1:10" x14ac:dyDescent="0.2">
      <c r="A3118" s="1" t="s">
        <v>4079</v>
      </c>
      <c r="B3118" s="3">
        <v>45601</v>
      </c>
      <c r="C3118" s="1" t="s">
        <v>713</v>
      </c>
      <c r="D3118" s="1" t="s">
        <v>199</v>
      </c>
      <c r="E3118" s="1">
        <v>11</v>
      </c>
      <c r="F3118" s="1">
        <v>528.79999999999995</v>
      </c>
      <c r="G3118" s="1">
        <v>0</v>
      </c>
      <c r="H3118" s="1" t="s">
        <v>36</v>
      </c>
      <c r="I3118" s="1" t="s">
        <v>31</v>
      </c>
      <c r="J3118" s="1" t="s">
        <v>32</v>
      </c>
    </row>
    <row r="3119" spans="1:10" x14ac:dyDescent="0.2">
      <c r="A3119" s="1" t="s">
        <v>4080</v>
      </c>
      <c r="B3119" s="1" t="s">
        <v>1496</v>
      </c>
      <c r="C3119" s="1" t="s">
        <v>120</v>
      </c>
      <c r="D3119" s="1" t="s">
        <v>148</v>
      </c>
      <c r="E3119" s="1">
        <v>1</v>
      </c>
      <c r="F3119" s="1">
        <v>243.15</v>
      </c>
      <c r="G3119" s="1">
        <v>0.2</v>
      </c>
      <c r="H3119" s="1" t="s">
        <v>115</v>
      </c>
      <c r="I3119" s="1" t="s">
        <v>31</v>
      </c>
      <c r="J3119" s="1" t="s">
        <v>43</v>
      </c>
    </row>
    <row r="3120" spans="1:10" x14ac:dyDescent="0.2">
      <c r="A3120" s="1" t="s">
        <v>4081</v>
      </c>
      <c r="B3120" s="1" t="s">
        <v>1229</v>
      </c>
      <c r="C3120" s="1" t="s">
        <v>1164</v>
      </c>
      <c r="D3120" s="1" t="s">
        <v>85</v>
      </c>
      <c r="E3120" s="1">
        <v>7</v>
      </c>
      <c r="F3120" s="1">
        <v>979.52</v>
      </c>
      <c r="G3120" s="1">
        <v>0.2</v>
      </c>
      <c r="H3120" s="1" t="s">
        <v>27</v>
      </c>
      <c r="I3120" s="1" t="s">
        <v>14</v>
      </c>
      <c r="J3120" s="1" t="s">
        <v>93</v>
      </c>
    </row>
    <row r="3121" spans="1:10" x14ac:dyDescent="0.2">
      <c r="A3121" s="1" t="s">
        <v>4082</v>
      </c>
      <c r="B3121" s="1" t="s">
        <v>3089</v>
      </c>
      <c r="C3121" s="1" t="s">
        <v>381</v>
      </c>
      <c r="D3121" s="1" t="s">
        <v>81</v>
      </c>
      <c r="E3121" s="1">
        <v>11</v>
      </c>
      <c r="F3121" s="1">
        <v>849.05</v>
      </c>
      <c r="G3121" s="1">
        <v>0.05</v>
      </c>
      <c r="H3121" s="1" t="s">
        <v>121</v>
      </c>
      <c r="I3121" s="1" t="s">
        <v>31</v>
      </c>
      <c r="J3121" s="1" t="s">
        <v>32</v>
      </c>
    </row>
    <row r="3122" spans="1:10" x14ac:dyDescent="0.2">
      <c r="A3122" s="1" t="s">
        <v>4083</v>
      </c>
      <c r="B3122" s="1" t="s">
        <v>2982</v>
      </c>
      <c r="C3122" s="1" t="s">
        <v>589</v>
      </c>
      <c r="D3122" s="1" t="s">
        <v>88</v>
      </c>
      <c r="E3122" s="1">
        <v>1</v>
      </c>
      <c r="F3122" s="1">
        <v>1018.12</v>
      </c>
      <c r="G3122" s="1">
        <v>0.1</v>
      </c>
      <c r="H3122" s="1" t="s">
        <v>62</v>
      </c>
      <c r="I3122" s="1" t="s">
        <v>21</v>
      </c>
      <c r="J3122" s="1" t="s">
        <v>170</v>
      </c>
    </row>
    <row r="3123" spans="1:10" x14ac:dyDescent="0.2">
      <c r="A3123" s="1" t="s">
        <v>4084</v>
      </c>
      <c r="B3123" s="3">
        <v>45515</v>
      </c>
      <c r="C3123" s="1" t="s">
        <v>478</v>
      </c>
      <c r="D3123" s="1" t="s">
        <v>19</v>
      </c>
      <c r="E3123" s="1">
        <v>2</v>
      </c>
      <c r="F3123" s="1">
        <v>921.01</v>
      </c>
      <c r="G3123" s="1">
        <v>0</v>
      </c>
      <c r="H3123" s="1" t="s">
        <v>121</v>
      </c>
      <c r="I3123" s="1" t="s">
        <v>31</v>
      </c>
      <c r="J3123" s="1" t="s">
        <v>52</v>
      </c>
    </row>
    <row r="3124" spans="1:10" x14ac:dyDescent="0.2">
      <c r="A3124" s="1" t="s">
        <v>4085</v>
      </c>
      <c r="B3124" s="3">
        <v>45473</v>
      </c>
      <c r="C3124" s="1" t="s">
        <v>323</v>
      </c>
      <c r="D3124" s="1" t="s">
        <v>162</v>
      </c>
      <c r="E3124" s="1">
        <v>3</v>
      </c>
      <c r="F3124" s="1">
        <v>209.03</v>
      </c>
      <c r="G3124" s="1">
        <v>0.15</v>
      </c>
      <c r="H3124" s="1" t="s">
        <v>13</v>
      </c>
      <c r="I3124" s="1" t="s">
        <v>14</v>
      </c>
      <c r="J3124" s="1" t="s">
        <v>15</v>
      </c>
    </row>
    <row r="3125" spans="1:10" x14ac:dyDescent="0.2">
      <c r="A3125" s="1" t="s">
        <v>4086</v>
      </c>
      <c r="B3125" s="3">
        <v>45551</v>
      </c>
      <c r="C3125" s="1" t="s">
        <v>467</v>
      </c>
      <c r="D3125" s="1" t="s">
        <v>118</v>
      </c>
      <c r="E3125" s="1">
        <v>1</v>
      </c>
      <c r="F3125" s="1">
        <v>347.15</v>
      </c>
      <c r="G3125" s="1">
        <v>0.05</v>
      </c>
      <c r="H3125" s="1" t="s">
        <v>115</v>
      </c>
      <c r="I3125" s="1" t="s">
        <v>47</v>
      </c>
      <c r="J3125" s="1" t="s">
        <v>48</v>
      </c>
    </row>
    <row r="3126" spans="1:10" x14ac:dyDescent="0.2">
      <c r="A3126" s="1" t="s">
        <v>4087</v>
      </c>
      <c r="B3126" s="3">
        <v>45402</v>
      </c>
      <c r="C3126" s="1" t="s">
        <v>120</v>
      </c>
      <c r="D3126" s="1" t="s">
        <v>142</v>
      </c>
      <c r="E3126" s="1">
        <v>5</v>
      </c>
      <c r="F3126" s="1">
        <v>1118.93</v>
      </c>
      <c r="G3126" s="1">
        <v>0.1</v>
      </c>
      <c r="H3126" s="1" t="s">
        <v>36</v>
      </c>
      <c r="I3126" s="1" t="s">
        <v>31</v>
      </c>
      <c r="J3126" s="1" t="s">
        <v>32</v>
      </c>
    </row>
    <row r="3127" spans="1:10" x14ac:dyDescent="0.2">
      <c r="A3127" s="1" t="s">
        <v>4088</v>
      </c>
      <c r="B3127" s="3">
        <v>45585</v>
      </c>
      <c r="C3127" s="1" t="s">
        <v>323</v>
      </c>
      <c r="D3127" s="1" t="s">
        <v>104</v>
      </c>
      <c r="E3127" s="1">
        <v>6</v>
      </c>
      <c r="F3127" s="1">
        <v>1363.68</v>
      </c>
      <c r="G3127" s="1">
        <v>0</v>
      </c>
      <c r="H3127" s="1" t="s">
        <v>62</v>
      </c>
      <c r="I3127" s="1" t="s">
        <v>14</v>
      </c>
      <c r="J3127" s="1" t="s">
        <v>82</v>
      </c>
    </row>
    <row r="3128" spans="1:10" x14ac:dyDescent="0.2">
      <c r="A3128" s="1" t="s">
        <v>4089</v>
      </c>
      <c r="B3128" s="3">
        <v>45624</v>
      </c>
      <c r="C3128" s="1" t="s">
        <v>165</v>
      </c>
      <c r="D3128" s="1" t="s">
        <v>144</v>
      </c>
      <c r="E3128" s="1">
        <v>5</v>
      </c>
      <c r="F3128" s="1">
        <v>1029.82</v>
      </c>
      <c r="G3128" s="1">
        <v>0</v>
      </c>
      <c r="H3128" s="1" t="s">
        <v>13</v>
      </c>
      <c r="I3128" s="1" t="s">
        <v>21</v>
      </c>
      <c r="J3128" s="1" t="s">
        <v>170</v>
      </c>
    </row>
    <row r="3129" spans="1:10" x14ac:dyDescent="0.2">
      <c r="A3129" s="1" t="s">
        <v>4090</v>
      </c>
      <c r="B3129" s="1" t="s">
        <v>718</v>
      </c>
      <c r="C3129" s="1" t="s">
        <v>191</v>
      </c>
      <c r="D3129" s="1" t="s">
        <v>73</v>
      </c>
      <c r="E3129" s="1">
        <v>1</v>
      </c>
      <c r="F3129" s="1">
        <v>954.16</v>
      </c>
      <c r="G3129" s="1">
        <v>0.05</v>
      </c>
      <c r="H3129" s="1" t="s">
        <v>27</v>
      </c>
      <c r="I3129" s="1" t="s">
        <v>47</v>
      </c>
      <c r="J3129" s="1" t="s">
        <v>75</v>
      </c>
    </row>
    <row r="3130" spans="1:10" x14ac:dyDescent="0.2">
      <c r="A3130" s="1" t="s">
        <v>4091</v>
      </c>
      <c r="B3130" s="3">
        <v>45721</v>
      </c>
      <c r="C3130" s="1" t="s">
        <v>448</v>
      </c>
      <c r="D3130" s="1" t="s">
        <v>162</v>
      </c>
      <c r="E3130" s="1">
        <v>9</v>
      </c>
      <c r="F3130" s="1">
        <v>209.03</v>
      </c>
      <c r="G3130" s="1">
        <v>0.05</v>
      </c>
      <c r="H3130" s="1" t="s">
        <v>121</v>
      </c>
      <c r="I3130" s="1" t="s">
        <v>47</v>
      </c>
      <c r="J3130" s="1" t="s">
        <v>75</v>
      </c>
    </row>
    <row r="3131" spans="1:10" x14ac:dyDescent="0.2">
      <c r="A3131" s="1" t="s">
        <v>2786</v>
      </c>
      <c r="B3131" s="3">
        <v>45751</v>
      </c>
      <c r="C3131" s="1" t="s">
        <v>317</v>
      </c>
      <c r="D3131" s="1" t="s">
        <v>199</v>
      </c>
      <c r="E3131" s="1">
        <v>11</v>
      </c>
      <c r="F3131" s="1">
        <v>528.79999999999995</v>
      </c>
      <c r="G3131" s="1">
        <v>0.15</v>
      </c>
      <c r="H3131" s="1" t="s">
        <v>121</v>
      </c>
      <c r="I3131" s="1" t="s">
        <v>31</v>
      </c>
      <c r="J3131" s="1" t="s">
        <v>32</v>
      </c>
    </row>
    <row r="3132" spans="1:10" x14ac:dyDescent="0.2">
      <c r="A3132" s="1" t="s">
        <v>4092</v>
      </c>
      <c r="B3132" s="3">
        <v>45666</v>
      </c>
      <c r="C3132" s="1" t="s">
        <v>68</v>
      </c>
      <c r="D3132" s="1" t="s">
        <v>65</v>
      </c>
      <c r="E3132" s="1">
        <v>11</v>
      </c>
      <c r="F3132" s="1">
        <v>800.37</v>
      </c>
      <c r="G3132" s="1">
        <v>0</v>
      </c>
      <c r="H3132" s="1" t="s">
        <v>13</v>
      </c>
      <c r="I3132" s="1" t="s">
        <v>47</v>
      </c>
      <c r="J3132" s="1" t="s">
        <v>58</v>
      </c>
    </row>
    <row r="3133" spans="1:10" x14ac:dyDescent="0.2">
      <c r="A3133" s="1" t="s">
        <v>4093</v>
      </c>
      <c r="B3133" s="1" t="s">
        <v>4094</v>
      </c>
      <c r="C3133" s="1" t="s">
        <v>310</v>
      </c>
      <c r="D3133" s="1" t="s">
        <v>365</v>
      </c>
      <c r="E3133" s="1">
        <v>1</v>
      </c>
      <c r="F3133" s="1">
        <v>1101.54</v>
      </c>
      <c r="G3133" s="1">
        <v>0.1</v>
      </c>
      <c r="H3133" s="1" t="s">
        <v>62</v>
      </c>
      <c r="I3133" s="1" t="s">
        <v>14</v>
      </c>
      <c r="J3133" s="1" t="s">
        <v>82</v>
      </c>
    </row>
    <row r="3134" spans="1:10" x14ac:dyDescent="0.2">
      <c r="A3134" s="1" t="s">
        <v>4095</v>
      </c>
      <c r="B3134" s="3">
        <v>45425</v>
      </c>
      <c r="C3134" s="1" t="s">
        <v>103</v>
      </c>
      <c r="D3134" s="1" t="s">
        <v>78</v>
      </c>
      <c r="E3134" s="1">
        <v>9</v>
      </c>
      <c r="F3134" s="1">
        <v>782.41</v>
      </c>
      <c r="G3134" s="1">
        <v>0.1</v>
      </c>
      <c r="H3134" s="1" t="s">
        <v>36</v>
      </c>
      <c r="I3134" s="1" t="s">
        <v>21</v>
      </c>
      <c r="J3134" s="1" t="s">
        <v>170</v>
      </c>
    </row>
    <row r="3135" spans="1:10" x14ac:dyDescent="0.2">
      <c r="A3135" s="1" t="s">
        <v>4096</v>
      </c>
      <c r="B3135" s="3">
        <v>45766</v>
      </c>
      <c r="C3135" s="1" t="s">
        <v>359</v>
      </c>
      <c r="D3135" s="1" t="s">
        <v>155</v>
      </c>
      <c r="E3135" s="1">
        <v>8</v>
      </c>
      <c r="F3135" s="1">
        <v>1165.56</v>
      </c>
      <c r="G3135" s="1">
        <v>0</v>
      </c>
      <c r="H3135" s="1" t="s">
        <v>20</v>
      </c>
      <c r="I3135" s="1" t="s">
        <v>31</v>
      </c>
      <c r="J3135" s="1" t="s">
        <v>32</v>
      </c>
    </row>
    <row r="3136" spans="1:10" x14ac:dyDescent="0.2">
      <c r="A3136" s="1" t="s">
        <v>4097</v>
      </c>
      <c r="B3136" s="3">
        <v>45533</v>
      </c>
      <c r="C3136" s="1" t="s">
        <v>57</v>
      </c>
      <c r="D3136" s="1" t="s">
        <v>155</v>
      </c>
      <c r="E3136" s="1">
        <v>9</v>
      </c>
      <c r="F3136" s="1">
        <v>1165.56</v>
      </c>
      <c r="G3136" s="1">
        <v>0.1</v>
      </c>
      <c r="H3136" s="1" t="s">
        <v>62</v>
      </c>
      <c r="I3136" s="1" t="s">
        <v>47</v>
      </c>
      <c r="J3136" s="1" t="s">
        <v>75</v>
      </c>
    </row>
    <row r="3137" spans="1:10" x14ac:dyDescent="0.2">
      <c r="A3137" s="1" t="s">
        <v>4098</v>
      </c>
      <c r="B3137" s="1" t="s">
        <v>4099</v>
      </c>
      <c r="C3137" s="1" t="s">
        <v>254</v>
      </c>
      <c r="D3137" s="1" t="s">
        <v>213</v>
      </c>
      <c r="E3137" s="1">
        <v>2</v>
      </c>
      <c r="F3137" s="1">
        <v>1084.72</v>
      </c>
      <c r="G3137" s="1">
        <v>0</v>
      </c>
      <c r="H3137" s="1" t="s">
        <v>36</v>
      </c>
      <c r="I3137" s="1" t="s">
        <v>21</v>
      </c>
      <c r="J3137" s="1" t="s">
        <v>22</v>
      </c>
    </row>
    <row r="3138" spans="1:10" x14ac:dyDescent="0.2">
      <c r="A3138" s="1" t="s">
        <v>4100</v>
      </c>
      <c r="B3138" s="3">
        <v>45745</v>
      </c>
      <c r="C3138" s="1" t="s">
        <v>328</v>
      </c>
      <c r="D3138" s="1" t="s">
        <v>269</v>
      </c>
      <c r="E3138" s="1">
        <v>4</v>
      </c>
      <c r="F3138" s="1">
        <v>865.02</v>
      </c>
      <c r="G3138" s="1">
        <v>0.15</v>
      </c>
      <c r="H3138" s="1" t="s">
        <v>27</v>
      </c>
      <c r="I3138" s="1" t="s">
        <v>31</v>
      </c>
      <c r="J3138" s="1" t="s">
        <v>43</v>
      </c>
    </row>
    <row r="3139" spans="1:10" x14ac:dyDescent="0.2">
      <c r="A3139" s="1" t="s">
        <v>4101</v>
      </c>
      <c r="B3139" s="1" t="s">
        <v>1735</v>
      </c>
      <c r="C3139" s="1" t="s">
        <v>303</v>
      </c>
      <c r="D3139" s="1" t="s">
        <v>199</v>
      </c>
      <c r="E3139" s="1">
        <v>12</v>
      </c>
      <c r="F3139" s="1">
        <v>528.79999999999995</v>
      </c>
      <c r="G3139" s="1">
        <v>0</v>
      </c>
      <c r="H3139" s="1" t="s">
        <v>13</v>
      </c>
      <c r="I3139" s="1" t="s">
        <v>14</v>
      </c>
      <c r="J3139" s="1" t="s">
        <v>82</v>
      </c>
    </row>
    <row r="3140" spans="1:10" x14ac:dyDescent="0.2">
      <c r="A3140" s="1" t="s">
        <v>4102</v>
      </c>
      <c r="B3140" s="3">
        <v>45793</v>
      </c>
      <c r="C3140" s="1" t="s">
        <v>113</v>
      </c>
      <c r="D3140" s="1" t="s">
        <v>12</v>
      </c>
      <c r="E3140" s="1">
        <v>2</v>
      </c>
      <c r="F3140" s="1">
        <v>210.2</v>
      </c>
      <c r="G3140" s="1">
        <v>0.1</v>
      </c>
      <c r="H3140" s="1" t="s">
        <v>62</v>
      </c>
      <c r="I3140" s="1" t="s">
        <v>14</v>
      </c>
      <c r="J3140" s="1" t="s">
        <v>93</v>
      </c>
    </row>
    <row r="3141" spans="1:10" x14ac:dyDescent="0.2">
      <c r="A3141" s="1" t="s">
        <v>4103</v>
      </c>
      <c r="B3141" s="3">
        <v>45707</v>
      </c>
      <c r="C3141" s="1" t="s">
        <v>530</v>
      </c>
      <c r="D3141" s="1" t="s">
        <v>181</v>
      </c>
      <c r="E3141" s="1">
        <v>10</v>
      </c>
      <c r="F3141" s="1">
        <v>117.32</v>
      </c>
      <c r="G3141" s="1">
        <v>0</v>
      </c>
      <c r="H3141" s="1" t="s">
        <v>20</v>
      </c>
      <c r="I3141" s="1" t="s">
        <v>21</v>
      </c>
      <c r="J3141" s="1" t="s">
        <v>97</v>
      </c>
    </row>
    <row r="3142" spans="1:10" x14ac:dyDescent="0.2">
      <c r="A3142" s="1" t="s">
        <v>4104</v>
      </c>
      <c r="B3142" s="3">
        <v>45503</v>
      </c>
      <c r="C3142" s="1" t="s">
        <v>434</v>
      </c>
      <c r="D3142" s="1" t="s">
        <v>96</v>
      </c>
      <c r="E3142" s="1">
        <v>9</v>
      </c>
      <c r="F3142" s="1">
        <v>425.58</v>
      </c>
      <c r="G3142" s="1">
        <v>0.05</v>
      </c>
      <c r="H3142" s="1" t="s">
        <v>36</v>
      </c>
      <c r="I3142" s="1" t="s">
        <v>31</v>
      </c>
      <c r="J3142" s="1" t="s">
        <v>43</v>
      </c>
    </row>
    <row r="3143" spans="1:10" x14ac:dyDescent="0.2">
      <c r="A3143" s="1" t="s">
        <v>3197</v>
      </c>
      <c r="B3143" s="1" t="s">
        <v>3198</v>
      </c>
      <c r="C3143" s="1" t="s">
        <v>574</v>
      </c>
      <c r="D3143" s="1" t="s">
        <v>195</v>
      </c>
      <c r="E3143" s="1">
        <v>8</v>
      </c>
      <c r="F3143" s="1">
        <v>661.25</v>
      </c>
      <c r="G3143" s="1">
        <v>0.15</v>
      </c>
      <c r="H3143" s="1" t="s">
        <v>20</v>
      </c>
      <c r="I3143" s="1" t="s">
        <v>31</v>
      </c>
      <c r="J3143" s="1" t="s">
        <v>43</v>
      </c>
    </row>
    <row r="3144" spans="1:10" x14ac:dyDescent="0.2">
      <c r="A3144" s="1" t="s">
        <v>4105</v>
      </c>
      <c r="B3144" s="1" t="s">
        <v>2452</v>
      </c>
      <c r="C3144" s="1" t="s">
        <v>317</v>
      </c>
      <c r="D3144" s="1" t="s">
        <v>69</v>
      </c>
      <c r="E3144" s="1">
        <v>1</v>
      </c>
      <c r="F3144" s="1">
        <v>1013.15</v>
      </c>
      <c r="G3144" s="1">
        <v>0.1</v>
      </c>
      <c r="H3144" s="1" t="s">
        <v>36</v>
      </c>
      <c r="I3144" s="1" t="s">
        <v>42</v>
      </c>
      <c r="J3144" s="1" t="s">
        <v>43</v>
      </c>
    </row>
    <row r="3145" spans="1:10" x14ac:dyDescent="0.2">
      <c r="A3145" s="1" t="s">
        <v>4106</v>
      </c>
      <c r="B3145" s="1" t="s">
        <v>2991</v>
      </c>
      <c r="C3145" s="1" t="s">
        <v>303</v>
      </c>
      <c r="D3145" s="1" t="s">
        <v>100</v>
      </c>
      <c r="E3145" s="1">
        <v>11</v>
      </c>
      <c r="F3145" s="1">
        <v>1280.18</v>
      </c>
      <c r="G3145" s="1">
        <v>0.05</v>
      </c>
      <c r="H3145" s="1" t="s">
        <v>121</v>
      </c>
      <c r="I3145" s="1" t="s">
        <v>14</v>
      </c>
      <c r="J3145" s="1" t="s">
        <v>82</v>
      </c>
    </row>
    <row r="3146" spans="1:10" x14ac:dyDescent="0.2">
      <c r="A3146" s="1" t="s">
        <v>4107</v>
      </c>
      <c r="B3146" s="1" t="s">
        <v>1335</v>
      </c>
      <c r="C3146" s="1" t="s">
        <v>138</v>
      </c>
      <c r="D3146" s="1" t="s">
        <v>104</v>
      </c>
      <c r="E3146" s="1">
        <v>3</v>
      </c>
      <c r="F3146" s="1">
        <v>1363.68</v>
      </c>
      <c r="G3146" s="1">
        <v>0</v>
      </c>
      <c r="H3146" s="1" t="s">
        <v>36</v>
      </c>
      <c r="I3146" s="1" t="s">
        <v>21</v>
      </c>
      <c r="J3146" s="1" t="s">
        <v>97</v>
      </c>
    </row>
    <row r="3147" spans="1:10" x14ac:dyDescent="0.2">
      <c r="A3147" s="1" t="s">
        <v>4108</v>
      </c>
      <c r="B3147" s="1" t="s">
        <v>4109</v>
      </c>
      <c r="C3147" s="1" t="s">
        <v>567</v>
      </c>
      <c r="D3147" s="1" t="s">
        <v>12</v>
      </c>
      <c r="E3147" s="1">
        <v>7</v>
      </c>
      <c r="F3147" s="1">
        <v>210.2</v>
      </c>
      <c r="G3147" s="1">
        <v>0</v>
      </c>
      <c r="H3147" s="1" t="s">
        <v>20</v>
      </c>
      <c r="I3147" s="1" t="s">
        <v>14</v>
      </c>
      <c r="J3147" s="1" t="s">
        <v>82</v>
      </c>
    </row>
    <row r="3148" spans="1:10" x14ac:dyDescent="0.2">
      <c r="A3148" s="1" t="s">
        <v>4110</v>
      </c>
      <c r="B3148" s="1" t="s">
        <v>3371</v>
      </c>
      <c r="C3148" s="1" t="s">
        <v>4111</v>
      </c>
      <c r="D3148" s="1" t="s">
        <v>55</v>
      </c>
      <c r="E3148" s="1">
        <v>1</v>
      </c>
      <c r="F3148" s="1">
        <v>522.34</v>
      </c>
      <c r="G3148" s="1">
        <v>0</v>
      </c>
      <c r="H3148" s="1" t="s">
        <v>13</v>
      </c>
      <c r="I3148" s="1" t="s">
        <v>21</v>
      </c>
      <c r="J3148" s="1" t="s">
        <v>22</v>
      </c>
    </row>
    <row r="3149" spans="1:10" x14ac:dyDescent="0.2">
      <c r="A3149" s="1" t="s">
        <v>4112</v>
      </c>
      <c r="B3149" s="3">
        <v>45761</v>
      </c>
      <c r="C3149" s="1" t="s">
        <v>428</v>
      </c>
      <c r="D3149" s="1" t="s">
        <v>297</v>
      </c>
      <c r="E3149" s="1">
        <v>2</v>
      </c>
      <c r="F3149" s="1">
        <v>112.32</v>
      </c>
      <c r="G3149" s="1">
        <v>0</v>
      </c>
      <c r="H3149" s="1" t="s">
        <v>36</v>
      </c>
      <c r="I3149" s="1" t="s">
        <v>14</v>
      </c>
      <c r="J3149" s="1" t="s">
        <v>82</v>
      </c>
    </row>
    <row r="3150" spans="1:10" x14ac:dyDescent="0.2">
      <c r="A3150" s="1" t="s">
        <v>4113</v>
      </c>
      <c r="B3150" s="3">
        <v>45520</v>
      </c>
      <c r="C3150" s="1" t="s">
        <v>113</v>
      </c>
      <c r="D3150" s="1" t="s">
        <v>537</v>
      </c>
      <c r="E3150" s="1">
        <v>9</v>
      </c>
      <c r="F3150" s="1">
        <v>940.73</v>
      </c>
      <c r="G3150" s="1">
        <v>0</v>
      </c>
      <c r="H3150" s="1" t="s">
        <v>62</v>
      </c>
      <c r="I3150" s="1" t="s">
        <v>14</v>
      </c>
      <c r="J3150" s="1" t="s">
        <v>93</v>
      </c>
    </row>
    <row r="3151" spans="1:10" x14ac:dyDescent="0.2">
      <c r="A3151" s="1" t="s">
        <v>4114</v>
      </c>
      <c r="B3151" s="1" t="s">
        <v>1280</v>
      </c>
      <c r="C3151" s="1" t="s">
        <v>510</v>
      </c>
      <c r="D3151" s="1" t="s">
        <v>162</v>
      </c>
      <c r="E3151" s="1">
        <v>7</v>
      </c>
      <c r="F3151" s="1">
        <v>209.03</v>
      </c>
      <c r="G3151" s="1">
        <v>0.05</v>
      </c>
      <c r="H3151" s="1" t="s">
        <v>13</v>
      </c>
      <c r="I3151" s="1" t="s">
        <v>47</v>
      </c>
      <c r="J3151" s="1" t="s">
        <v>58</v>
      </c>
    </row>
    <row r="3152" spans="1:10" x14ac:dyDescent="0.2">
      <c r="A3152" s="1" t="s">
        <v>4115</v>
      </c>
      <c r="B3152" s="1" t="s">
        <v>1676</v>
      </c>
      <c r="C3152" s="1" t="s">
        <v>846</v>
      </c>
      <c r="D3152" s="1" t="s">
        <v>269</v>
      </c>
      <c r="E3152" s="1">
        <v>8</v>
      </c>
      <c r="F3152" s="1">
        <v>865.02</v>
      </c>
      <c r="G3152" s="1">
        <v>0.2</v>
      </c>
      <c r="H3152" s="1" t="s">
        <v>115</v>
      </c>
      <c r="I3152" s="1" t="s">
        <v>14</v>
      </c>
      <c r="J3152" s="1" t="s">
        <v>15</v>
      </c>
    </row>
    <row r="3153" spans="1:10" x14ac:dyDescent="0.2">
      <c r="A3153" s="1" t="s">
        <v>2290</v>
      </c>
      <c r="B3153" s="1" t="s">
        <v>2291</v>
      </c>
      <c r="C3153" s="1" t="s">
        <v>589</v>
      </c>
      <c r="D3153" s="1" t="s">
        <v>35</v>
      </c>
      <c r="E3153" s="1">
        <v>3</v>
      </c>
      <c r="F3153" s="1">
        <v>709.62</v>
      </c>
      <c r="G3153" s="1">
        <v>0.15</v>
      </c>
      <c r="H3153" s="1" t="s">
        <v>62</v>
      </c>
      <c r="I3153" s="1" t="s">
        <v>483</v>
      </c>
      <c r="J3153" s="1" t="s">
        <v>97</v>
      </c>
    </row>
    <row r="3154" spans="1:10" x14ac:dyDescent="0.2">
      <c r="A3154" s="1" t="s">
        <v>4116</v>
      </c>
      <c r="B3154" s="1" t="s">
        <v>595</v>
      </c>
      <c r="C3154" s="1" t="s">
        <v>285</v>
      </c>
      <c r="D3154" s="1" t="s">
        <v>329</v>
      </c>
      <c r="E3154" s="1">
        <v>12</v>
      </c>
      <c r="F3154" s="1">
        <v>1334.92</v>
      </c>
      <c r="G3154" s="1">
        <v>0</v>
      </c>
      <c r="H3154" s="1" t="s">
        <v>36</v>
      </c>
      <c r="I3154" s="1" t="s">
        <v>31</v>
      </c>
      <c r="J3154" s="1" t="s">
        <v>32</v>
      </c>
    </row>
    <row r="3155" spans="1:10" x14ac:dyDescent="0.2">
      <c r="A3155" s="1" t="s">
        <v>4117</v>
      </c>
      <c r="B3155" s="3">
        <v>45478</v>
      </c>
      <c r="C3155" s="1" t="s">
        <v>177</v>
      </c>
      <c r="D3155" s="1" t="s">
        <v>365</v>
      </c>
      <c r="E3155" s="1">
        <v>12</v>
      </c>
      <c r="F3155" s="1">
        <v>1101.54</v>
      </c>
      <c r="G3155" s="1">
        <v>0</v>
      </c>
      <c r="H3155" s="1" t="s">
        <v>20</v>
      </c>
      <c r="I3155" s="1" t="s">
        <v>14</v>
      </c>
      <c r="J3155" s="1" t="s">
        <v>93</v>
      </c>
    </row>
    <row r="3156" spans="1:10" x14ac:dyDescent="0.2">
      <c r="A3156" s="1" t="s">
        <v>4118</v>
      </c>
      <c r="B3156" s="1" t="s">
        <v>2604</v>
      </c>
      <c r="C3156" s="1" t="s">
        <v>227</v>
      </c>
      <c r="D3156" s="1" t="s">
        <v>104</v>
      </c>
      <c r="E3156" s="1">
        <v>2</v>
      </c>
      <c r="F3156" s="1">
        <v>1363.68</v>
      </c>
      <c r="G3156" s="1">
        <v>0.2</v>
      </c>
      <c r="H3156" s="1" t="s">
        <v>115</v>
      </c>
      <c r="I3156" s="1" t="s">
        <v>31</v>
      </c>
      <c r="J3156" s="1" t="s">
        <v>43</v>
      </c>
    </row>
    <row r="3157" spans="1:10" x14ac:dyDescent="0.2">
      <c r="A3157" s="1" t="s">
        <v>4119</v>
      </c>
      <c r="B3157" s="1" t="s">
        <v>4120</v>
      </c>
      <c r="C3157" s="1" t="s">
        <v>448</v>
      </c>
      <c r="D3157" s="1" t="s">
        <v>61</v>
      </c>
      <c r="E3157" s="1"/>
      <c r="F3157" s="1">
        <v>455.77</v>
      </c>
      <c r="G3157" s="1">
        <v>0.1</v>
      </c>
      <c r="H3157" s="1" t="s">
        <v>115</v>
      </c>
      <c r="I3157" s="1" t="s">
        <v>47</v>
      </c>
      <c r="J3157" s="1" t="s">
        <v>48</v>
      </c>
    </row>
    <row r="3158" spans="1:10" x14ac:dyDescent="0.2">
      <c r="A3158" s="1" t="s">
        <v>4121</v>
      </c>
      <c r="B3158" s="3">
        <v>45761</v>
      </c>
      <c r="C3158" s="1" t="s">
        <v>154</v>
      </c>
      <c r="D3158" s="1" t="s">
        <v>417</v>
      </c>
      <c r="E3158" s="1">
        <v>10</v>
      </c>
      <c r="F3158" s="1">
        <v>1240.1099999999999</v>
      </c>
      <c r="G3158" s="1">
        <v>0.2</v>
      </c>
      <c r="H3158" s="1" t="s">
        <v>121</v>
      </c>
      <c r="I3158" s="1" t="s">
        <v>31</v>
      </c>
      <c r="J3158" s="1" t="s">
        <v>32</v>
      </c>
    </row>
    <row r="3159" spans="1:10" x14ac:dyDescent="0.2">
      <c r="A3159" s="1" t="s">
        <v>4122</v>
      </c>
      <c r="B3159" s="3">
        <v>45369</v>
      </c>
      <c r="C3159" s="1" t="s">
        <v>412</v>
      </c>
      <c r="D3159" s="1" t="s">
        <v>100</v>
      </c>
      <c r="E3159" s="1">
        <v>8</v>
      </c>
      <c r="F3159" s="1">
        <v>1280.18</v>
      </c>
      <c r="G3159" s="1">
        <v>0.15</v>
      </c>
      <c r="H3159" s="1" t="s">
        <v>27</v>
      </c>
      <c r="I3159" s="1" t="s">
        <v>31</v>
      </c>
      <c r="J3159" s="1" t="s">
        <v>32</v>
      </c>
    </row>
    <row r="3160" spans="1:10" x14ac:dyDescent="0.2">
      <c r="A3160" s="1" t="s">
        <v>4123</v>
      </c>
      <c r="B3160" s="1" t="s">
        <v>497</v>
      </c>
      <c r="C3160" s="1" t="s">
        <v>326</v>
      </c>
      <c r="D3160" s="1" t="s">
        <v>155</v>
      </c>
      <c r="E3160" s="1">
        <v>5</v>
      </c>
      <c r="F3160" s="1">
        <v>1165.56</v>
      </c>
      <c r="G3160" s="1">
        <v>0</v>
      </c>
      <c r="H3160" s="1" t="s">
        <v>62</v>
      </c>
      <c r="I3160" s="1" t="s">
        <v>21</v>
      </c>
      <c r="J3160" s="1" t="s">
        <v>170</v>
      </c>
    </row>
    <row r="3161" spans="1:10" x14ac:dyDescent="0.2">
      <c r="A3161" s="1" t="s">
        <v>4124</v>
      </c>
      <c r="B3161" s="3">
        <v>45590</v>
      </c>
      <c r="C3161" s="1" t="s">
        <v>141</v>
      </c>
      <c r="D3161" s="1" t="s">
        <v>55</v>
      </c>
      <c r="E3161" s="1">
        <v>11</v>
      </c>
      <c r="F3161" s="1">
        <v>522.34</v>
      </c>
      <c r="G3161" s="1">
        <v>0.05</v>
      </c>
      <c r="H3161" s="1" t="s">
        <v>62</v>
      </c>
      <c r="I3161" s="1" t="s">
        <v>14</v>
      </c>
      <c r="J3161" s="1" t="s">
        <v>93</v>
      </c>
    </row>
    <row r="3162" spans="1:10" x14ac:dyDescent="0.2">
      <c r="A3162" s="1" t="s">
        <v>4125</v>
      </c>
      <c r="B3162" s="3">
        <v>45496</v>
      </c>
      <c r="C3162" s="1" t="s">
        <v>288</v>
      </c>
      <c r="D3162" s="1" t="s">
        <v>178</v>
      </c>
      <c r="E3162" s="1">
        <v>7</v>
      </c>
      <c r="F3162" s="1">
        <v>253.46</v>
      </c>
      <c r="G3162" s="1">
        <v>0</v>
      </c>
      <c r="H3162" s="1" t="s">
        <v>13</v>
      </c>
      <c r="I3162" s="1" t="s">
        <v>21</v>
      </c>
      <c r="J3162" s="1" t="s">
        <v>22</v>
      </c>
    </row>
    <row r="3163" spans="1:10" x14ac:dyDescent="0.2">
      <c r="A3163" s="1" t="s">
        <v>4126</v>
      </c>
      <c r="B3163" s="3">
        <v>45332</v>
      </c>
      <c r="C3163" s="1" t="s">
        <v>323</v>
      </c>
      <c r="D3163" s="1" t="s">
        <v>136</v>
      </c>
      <c r="E3163" s="1">
        <v>11</v>
      </c>
      <c r="F3163" s="1">
        <v>1700.53</v>
      </c>
      <c r="G3163" s="1">
        <v>0.1</v>
      </c>
      <c r="H3163" s="1" t="s">
        <v>20</v>
      </c>
      <c r="I3163" s="1" t="s">
        <v>14</v>
      </c>
      <c r="J3163" s="1" t="s">
        <v>15</v>
      </c>
    </row>
    <row r="3164" spans="1:10" x14ac:dyDescent="0.2">
      <c r="A3164" s="1" t="s">
        <v>4127</v>
      </c>
      <c r="B3164" s="3">
        <v>45738</v>
      </c>
      <c r="C3164" s="1" t="s">
        <v>381</v>
      </c>
      <c r="D3164" s="1" t="s">
        <v>65</v>
      </c>
      <c r="E3164" s="1">
        <v>1</v>
      </c>
      <c r="F3164" s="1">
        <v>800.37</v>
      </c>
      <c r="G3164" s="1">
        <v>0</v>
      </c>
      <c r="H3164" s="1" t="s">
        <v>20</v>
      </c>
      <c r="I3164" s="1" t="s">
        <v>31</v>
      </c>
      <c r="J3164" s="1" t="s">
        <v>52</v>
      </c>
    </row>
    <row r="3165" spans="1:10" x14ac:dyDescent="0.2">
      <c r="A3165" s="1" t="s">
        <v>4128</v>
      </c>
      <c r="B3165" s="1" t="s">
        <v>2509</v>
      </c>
      <c r="C3165" s="1" t="s">
        <v>428</v>
      </c>
      <c r="D3165" s="1" t="s">
        <v>19</v>
      </c>
      <c r="E3165" s="1">
        <v>6</v>
      </c>
      <c r="F3165" s="1">
        <v>921.01</v>
      </c>
      <c r="G3165" s="1">
        <v>0.1</v>
      </c>
      <c r="H3165" s="1" t="s">
        <v>36</v>
      </c>
      <c r="I3165" s="1" t="s">
        <v>300</v>
      </c>
      <c r="J3165" s="1" t="s">
        <v>82</v>
      </c>
    </row>
    <row r="3166" spans="1:10" x14ac:dyDescent="0.2">
      <c r="A3166" s="1" t="s">
        <v>4129</v>
      </c>
      <c r="B3166" s="1" t="s">
        <v>1290</v>
      </c>
      <c r="C3166" s="1" t="s">
        <v>263</v>
      </c>
      <c r="D3166" s="1" t="s">
        <v>124</v>
      </c>
      <c r="E3166" s="1">
        <v>11</v>
      </c>
      <c r="F3166" s="1">
        <v>774.08</v>
      </c>
      <c r="G3166" s="1">
        <v>0.1</v>
      </c>
      <c r="H3166" s="1" t="s">
        <v>27</v>
      </c>
      <c r="I3166" s="1" t="s">
        <v>14</v>
      </c>
      <c r="J3166" s="1" t="s">
        <v>15</v>
      </c>
    </row>
    <row r="3167" spans="1:10" x14ac:dyDescent="0.2">
      <c r="A3167" s="1" t="s">
        <v>4130</v>
      </c>
      <c r="B3167" s="3">
        <v>45790</v>
      </c>
      <c r="C3167" s="1" t="s">
        <v>263</v>
      </c>
      <c r="D3167" s="1" t="s">
        <v>127</v>
      </c>
      <c r="E3167" s="1">
        <v>10</v>
      </c>
      <c r="F3167" s="1">
        <v>418.2</v>
      </c>
      <c r="G3167" s="1">
        <v>0.15</v>
      </c>
      <c r="H3167" s="1" t="s">
        <v>36</v>
      </c>
      <c r="I3167" s="1" t="s">
        <v>14</v>
      </c>
      <c r="J3167" s="1" t="s">
        <v>15</v>
      </c>
    </row>
    <row r="3168" spans="1:10" x14ac:dyDescent="0.2">
      <c r="A3168" s="1" t="s">
        <v>4131</v>
      </c>
      <c r="B3168" s="3">
        <v>45781</v>
      </c>
      <c r="C3168" s="1" t="s">
        <v>11</v>
      </c>
      <c r="D3168" s="1" t="s">
        <v>195</v>
      </c>
      <c r="E3168" s="1">
        <v>11</v>
      </c>
      <c r="F3168" s="1">
        <v>661.25</v>
      </c>
      <c r="G3168" s="1">
        <v>0.2</v>
      </c>
      <c r="H3168" s="1" t="s">
        <v>115</v>
      </c>
      <c r="I3168" s="1" t="s">
        <v>14</v>
      </c>
      <c r="J3168" s="1" t="s">
        <v>15</v>
      </c>
    </row>
    <row r="3169" spans="1:10" x14ac:dyDescent="0.2">
      <c r="A3169" s="1" t="s">
        <v>4132</v>
      </c>
      <c r="B3169" s="3">
        <v>45815</v>
      </c>
      <c r="C3169" s="1" t="s">
        <v>296</v>
      </c>
      <c r="D3169" s="1" t="s">
        <v>158</v>
      </c>
      <c r="E3169" s="1">
        <v>1</v>
      </c>
      <c r="F3169" s="1">
        <v>1490.92</v>
      </c>
      <c r="G3169" s="1">
        <v>0.15</v>
      </c>
      <c r="H3169" s="1" t="s">
        <v>62</v>
      </c>
      <c r="I3169" s="1" t="s">
        <v>47</v>
      </c>
      <c r="J3169" s="1" t="s">
        <v>48</v>
      </c>
    </row>
    <row r="3170" spans="1:10" x14ac:dyDescent="0.2">
      <c r="A3170" s="1" t="s">
        <v>4133</v>
      </c>
      <c r="B3170" s="3">
        <v>45791</v>
      </c>
      <c r="C3170" s="1" t="s">
        <v>530</v>
      </c>
      <c r="D3170" s="1" t="s">
        <v>55</v>
      </c>
      <c r="E3170" s="1">
        <v>4</v>
      </c>
      <c r="F3170" s="1">
        <v>522.34</v>
      </c>
      <c r="G3170" s="1">
        <v>0</v>
      </c>
      <c r="H3170" s="1" t="s">
        <v>115</v>
      </c>
      <c r="I3170" s="1" t="s">
        <v>21</v>
      </c>
      <c r="J3170" s="1" t="s">
        <v>170</v>
      </c>
    </row>
    <row r="3171" spans="1:10" x14ac:dyDescent="0.2">
      <c r="A3171" s="1" t="s">
        <v>4134</v>
      </c>
      <c r="B3171" s="1" t="s">
        <v>1043</v>
      </c>
      <c r="C3171" s="1" t="s">
        <v>91</v>
      </c>
      <c r="D3171" s="1" t="s">
        <v>158</v>
      </c>
      <c r="E3171" s="1">
        <v>3</v>
      </c>
      <c r="F3171" s="1">
        <v>1490.92</v>
      </c>
      <c r="G3171" s="1">
        <v>0.15</v>
      </c>
      <c r="H3171" s="1" t="s">
        <v>115</v>
      </c>
      <c r="I3171" s="1" t="s">
        <v>14</v>
      </c>
      <c r="J3171" s="1" t="s">
        <v>93</v>
      </c>
    </row>
    <row r="3172" spans="1:10" x14ac:dyDescent="0.2">
      <c r="A3172" s="1" t="s">
        <v>4135</v>
      </c>
      <c r="B3172" s="3">
        <v>45701</v>
      </c>
      <c r="C3172" s="1" t="s">
        <v>490</v>
      </c>
      <c r="D3172" s="1" t="s">
        <v>155</v>
      </c>
      <c r="E3172" s="1">
        <v>6</v>
      </c>
      <c r="F3172" s="1">
        <v>1165.56</v>
      </c>
      <c r="G3172" s="1">
        <v>0</v>
      </c>
      <c r="H3172" s="1" t="s">
        <v>13</v>
      </c>
      <c r="I3172" s="1" t="s">
        <v>47</v>
      </c>
      <c r="J3172" s="1" t="s">
        <v>58</v>
      </c>
    </row>
    <row r="3173" spans="1:10" x14ac:dyDescent="0.2">
      <c r="A3173" s="1" t="s">
        <v>4136</v>
      </c>
      <c r="B3173" s="3">
        <v>45789</v>
      </c>
      <c r="C3173" s="1" t="s">
        <v>177</v>
      </c>
      <c r="D3173" s="1" t="s">
        <v>114</v>
      </c>
      <c r="E3173" s="1">
        <v>3</v>
      </c>
      <c r="F3173" s="1">
        <v>906.25</v>
      </c>
      <c r="G3173" s="1">
        <v>0.05</v>
      </c>
      <c r="H3173" s="1" t="s">
        <v>121</v>
      </c>
      <c r="I3173" s="1" t="s">
        <v>14</v>
      </c>
      <c r="J3173" s="1" t="s">
        <v>93</v>
      </c>
    </row>
    <row r="3174" spans="1:10" x14ac:dyDescent="0.2">
      <c r="A3174" s="1" t="s">
        <v>4137</v>
      </c>
      <c r="B3174" s="1" t="s">
        <v>3479</v>
      </c>
      <c r="C3174" s="1" t="s">
        <v>467</v>
      </c>
      <c r="D3174" s="1" t="s">
        <v>85</v>
      </c>
      <c r="E3174" s="1">
        <v>4</v>
      </c>
      <c r="F3174" s="1">
        <v>979.52</v>
      </c>
      <c r="G3174" s="1">
        <v>0</v>
      </c>
      <c r="H3174" s="1" t="s">
        <v>115</v>
      </c>
      <c r="I3174" s="1" t="s">
        <v>47</v>
      </c>
      <c r="J3174" s="1" t="s">
        <v>48</v>
      </c>
    </row>
    <row r="3175" spans="1:10" x14ac:dyDescent="0.2">
      <c r="A3175" s="1" t="s">
        <v>4138</v>
      </c>
      <c r="B3175" s="1" t="s">
        <v>707</v>
      </c>
      <c r="C3175" s="1" t="s">
        <v>394</v>
      </c>
      <c r="D3175" s="1" t="s">
        <v>162</v>
      </c>
      <c r="E3175" s="1">
        <v>6</v>
      </c>
      <c r="F3175" s="1">
        <v>209.03</v>
      </c>
      <c r="G3175" s="1">
        <v>0.05</v>
      </c>
      <c r="H3175" s="1" t="s">
        <v>27</v>
      </c>
      <c r="I3175" s="1" t="s">
        <v>21</v>
      </c>
      <c r="J3175" s="1" t="s">
        <v>170</v>
      </c>
    </row>
    <row r="3176" spans="1:10" x14ac:dyDescent="0.2">
      <c r="A3176" s="1" t="s">
        <v>4139</v>
      </c>
      <c r="B3176" s="1" t="s">
        <v>2088</v>
      </c>
      <c r="C3176" s="1" t="s">
        <v>11</v>
      </c>
      <c r="D3176" s="1" t="s">
        <v>30</v>
      </c>
      <c r="E3176" s="1">
        <v>6</v>
      </c>
      <c r="F3176" s="1">
        <v>798.12</v>
      </c>
      <c r="G3176" s="1">
        <v>0</v>
      </c>
      <c r="H3176" s="1" t="s">
        <v>13</v>
      </c>
      <c r="I3176" s="1" t="s">
        <v>14</v>
      </c>
      <c r="J3176" s="1" t="s">
        <v>15</v>
      </c>
    </row>
    <row r="3177" spans="1:10" x14ac:dyDescent="0.2">
      <c r="A3177" s="1" t="s">
        <v>4140</v>
      </c>
      <c r="B3177" s="1" t="s">
        <v>1894</v>
      </c>
      <c r="C3177" s="1" t="s">
        <v>177</v>
      </c>
      <c r="D3177" s="1" t="s">
        <v>195</v>
      </c>
      <c r="E3177" s="1">
        <v>5</v>
      </c>
      <c r="F3177" s="1">
        <v>661.25</v>
      </c>
      <c r="G3177" s="1">
        <v>0.2</v>
      </c>
      <c r="H3177" s="1" t="s">
        <v>27</v>
      </c>
      <c r="I3177" s="1" t="s">
        <v>14</v>
      </c>
      <c r="J3177" s="1" t="s">
        <v>15</v>
      </c>
    </row>
    <row r="3178" spans="1:10" x14ac:dyDescent="0.2">
      <c r="A3178" s="1" t="s">
        <v>4141</v>
      </c>
      <c r="B3178" s="1" t="s">
        <v>786</v>
      </c>
      <c r="C3178" s="1" t="s">
        <v>510</v>
      </c>
      <c r="D3178" s="1" t="s">
        <v>178</v>
      </c>
      <c r="E3178" s="1">
        <v>2</v>
      </c>
      <c r="F3178" s="1">
        <v>253.46</v>
      </c>
      <c r="G3178" s="1">
        <v>0.15</v>
      </c>
      <c r="H3178" s="1" t="s">
        <v>36</v>
      </c>
      <c r="I3178" s="1" t="s">
        <v>47</v>
      </c>
      <c r="J3178" s="1" t="s">
        <v>75</v>
      </c>
    </row>
    <row r="3179" spans="1:10" x14ac:dyDescent="0.2">
      <c r="A3179" s="1" t="s">
        <v>4142</v>
      </c>
      <c r="B3179" s="1" t="s">
        <v>4143</v>
      </c>
      <c r="C3179" s="1" t="s">
        <v>4144</v>
      </c>
      <c r="D3179" s="1" t="s">
        <v>78</v>
      </c>
      <c r="E3179" s="1">
        <v>4</v>
      </c>
      <c r="F3179" s="1">
        <v>782.41</v>
      </c>
      <c r="G3179" s="1">
        <v>0</v>
      </c>
      <c r="H3179" s="1" t="s">
        <v>13</v>
      </c>
      <c r="I3179" s="1" t="s">
        <v>14</v>
      </c>
      <c r="J3179" s="1" t="s">
        <v>93</v>
      </c>
    </row>
    <row r="3180" spans="1:10" x14ac:dyDescent="0.2">
      <c r="A3180" s="1" t="s">
        <v>4145</v>
      </c>
      <c r="B3180" s="1" t="s">
        <v>4146</v>
      </c>
      <c r="C3180" s="1" t="s">
        <v>259</v>
      </c>
      <c r="D3180" s="1" t="s">
        <v>166</v>
      </c>
      <c r="E3180" s="1">
        <v>5</v>
      </c>
      <c r="F3180" s="1">
        <v>532.41999999999996</v>
      </c>
      <c r="G3180" s="1">
        <v>0.05</v>
      </c>
      <c r="H3180" s="1" t="s">
        <v>27</v>
      </c>
      <c r="I3180" s="1" t="s">
        <v>47</v>
      </c>
      <c r="J3180" s="1" t="s">
        <v>75</v>
      </c>
    </row>
    <row r="3181" spans="1:10" x14ac:dyDescent="0.2">
      <c r="A3181" s="1" t="s">
        <v>4147</v>
      </c>
      <c r="B3181" s="1" t="s">
        <v>2016</v>
      </c>
      <c r="C3181" s="1" t="s">
        <v>135</v>
      </c>
      <c r="D3181" s="1" t="s">
        <v>88</v>
      </c>
      <c r="E3181" s="1">
        <v>8</v>
      </c>
      <c r="F3181" s="1">
        <v>1018.12</v>
      </c>
      <c r="G3181" s="1">
        <v>0</v>
      </c>
      <c r="H3181" s="1" t="s">
        <v>62</v>
      </c>
      <c r="I3181" s="1" t="s">
        <v>47</v>
      </c>
      <c r="J3181" s="1" t="s">
        <v>58</v>
      </c>
    </row>
    <row r="3182" spans="1:10" x14ac:dyDescent="0.2">
      <c r="A3182" s="1" t="s">
        <v>4148</v>
      </c>
      <c r="B3182" s="3">
        <v>45344</v>
      </c>
      <c r="C3182" s="1" t="s">
        <v>510</v>
      </c>
      <c r="D3182" s="1" t="s">
        <v>139</v>
      </c>
      <c r="E3182" s="1">
        <v>9</v>
      </c>
      <c r="F3182" s="1">
        <v>193.99</v>
      </c>
      <c r="G3182" s="1">
        <v>0.1</v>
      </c>
      <c r="H3182" s="1" t="s">
        <v>121</v>
      </c>
      <c r="I3182" s="1" t="s">
        <v>47</v>
      </c>
      <c r="J3182" s="1" t="s">
        <v>75</v>
      </c>
    </row>
    <row r="3183" spans="1:10" x14ac:dyDescent="0.2">
      <c r="A3183" s="1" t="s">
        <v>4149</v>
      </c>
      <c r="B3183" s="3">
        <v>45453</v>
      </c>
      <c r="C3183" s="1" t="s">
        <v>616</v>
      </c>
      <c r="D3183" s="1" t="s">
        <v>166</v>
      </c>
      <c r="E3183" s="1">
        <v>4</v>
      </c>
      <c r="F3183" s="1">
        <v>532.41999999999996</v>
      </c>
      <c r="G3183" s="1">
        <v>0.1</v>
      </c>
      <c r="H3183" s="1" t="s">
        <v>115</v>
      </c>
      <c r="I3183" s="1" t="s">
        <v>14</v>
      </c>
      <c r="J3183" s="1" t="s">
        <v>82</v>
      </c>
    </row>
    <row r="3184" spans="1:10" x14ac:dyDescent="0.2">
      <c r="A3184" s="1" t="s">
        <v>4150</v>
      </c>
      <c r="B3184" s="3">
        <v>45351</v>
      </c>
      <c r="C3184" s="1" t="s">
        <v>306</v>
      </c>
      <c r="D3184" s="1" t="s">
        <v>417</v>
      </c>
      <c r="E3184" s="1">
        <v>4</v>
      </c>
      <c r="F3184" s="1">
        <v>1240.1099999999999</v>
      </c>
      <c r="G3184" s="1">
        <v>0</v>
      </c>
      <c r="H3184" s="1" t="s">
        <v>62</v>
      </c>
      <c r="I3184" s="1" t="s">
        <v>14</v>
      </c>
      <c r="J3184" s="1" t="s">
        <v>15</v>
      </c>
    </row>
    <row r="3185" spans="1:10" x14ac:dyDescent="0.2">
      <c r="A3185" s="1" t="s">
        <v>4151</v>
      </c>
      <c r="B3185" s="3">
        <v>45429</v>
      </c>
      <c r="C3185" s="1" t="s">
        <v>310</v>
      </c>
      <c r="D3185" s="1" t="s">
        <v>199</v>
      </c>
      <c r="E3185" s="1">
        <v>7</v>
      </c>
      <c r="F3185" s="1">
        <v>528.79999999999995</v>
      </c>
      <c r="G3185" s="1">
        <v>0.05</v>
      </c>
      <c r="H3185" s="1" t="s">
        <v>115</v>
      </c>
      <c r="I3185" s="1" t="s">
        <v>14</v>
      </c>
      <c r="J3185" s="1" t="s">
        <v>15</v>
      </c>
    </row>
    <row r="3186" spans="1:10" x14ac:dyDescent="0.2">
      <c r="A3186" s="1" t="s">
        <v>4152</v>
      </c>
      <c r="B3186" s="1" t="s">
        <v>4109</v>
      </c>
      <c r="C3186" s="1" t="s">
        <v>288</v>
      </c>
      <c r="D3186" s="1" t="s">
        <v>127</v>
      </c>
      <c r="E3186" s="1">
        <v>7</v>
      </c>
      <c r="F3186" s="1">
        <v>418.2</v>
      </c>
      <c r="G3186" s="1">
        <v>0</v>
      </c>
      <c r="H3186" s="1" t="s">
        <v>121</v>
      </c>
      <c r="I3186" s="1" t="s">
        <v>21</v>
      </c>
      <c r="J3186" s="1" t="s">
        <v>22</v>
      </c>
    </row>
    <row r="3187" spans="1:10" x14ac:dyDescent="0.2">
      <c r="A3187" s="1" t="s">
        <v>4153</v>
      </c>
      <c r="B3187" s="3">
        <v>45809</v>
      </c>
      <c r="C3187" s="1" t="s">
        <v>230</v>
      </c>
      <c r="D3187" s="1" t="s">
        <v>118</v>
      </c>
      <c r="E3187" s="1">
        <v>1</v>
      </c>
      <c r="F3187" s="1">
        <v>347.15</v>
      </c>
      <c r="G3187" s="1">
        <v>0.05</v>
      </c>
      <c r="H3187" s="1" t="s">
        <v>121</v>
      </c>
      <c r="I3187" s="1" t="s">
        <v>47</v>
      </c>
      <c r="J3187" s="1" t="s">
        <v>75</v>
      </c>
    </row>
    <row r="3188" spans="1:10" x14ac:dyDescent="0.2">
      <c r="A3188" s="1" t="s">
        <v>4154</v>
      </c>
      <c r="B3188" s="3">
        <v>45619</v>
      </c>
      <c r="C3188" s="1" t="s">
        <v>191</v>
      </c>
      <c r="D3188" s="1" t="s">
        <v>148</v>
      </c>
      <c r="E3188" s="1">
        <v>9</v>
      </c>
      <c r="F3188" s="1">
        <v>243.15</v>
      </c>
      <c r="G3188" s="1">
        <v>0</v>
      </c>
      <c r="H3188" s="1" t="s">
        <v>36</v>
      </c>
      <c r="I3188" s="1" t="s">
        <v>47</v>
      </c>
      <c r="J3188" s="1" t="s">
        <v>58</v>
      </c>
    </row>
    <row r="3189" spans="1:10" x14ac:dyDescent="0.2">
      <c r="A3189" s="1" t="s">
        <v>4155</v>
      </c>
      <c r="B3189" s="3">
        <v>45703</v>
      </c>
      <c r="C3189" s="1" t="s">
        <v>25</v>
      </c>
      <c r="D3189" s="1" t="s">
        <v>158</v>
      </c>
      <c r="E3189" s="1">
        <v>4</v>
      </c>
      <c r="F3189" s="1">
        <v>1490.92</v>
      </c>
      <c r="G3189" s="1">
        <v>0.05</v>
      </c>
      <c r="H3189" s="1" t="s">
        <v>20</v>
      </c>
      <c r="I3189" s="1" t="s">
        <v>14</v>
      </c>
      <c r="J3189" s="1" t="s">
        <v>82</v>
      </c>
    </row>
    <row r="3190" spans="1:10" x14ac:dyDescent="0.2">
      <c r="A3190" s="1" t="s">
        <v>4156</v>
      </c>
      <c r="B3190" s="3">
        <v>45760</v>
      </c>
      <c r="C3190" s="1" t="s">
        <v>103</v>
      </c>
      <c r="D3190" s="1" t="s">
        <v>30</v>
      </c>
      <c r="E3190" s="1">
        <v>6</v>
      </c>
      <c r="F3190" s="1">
        <v>798.12</v>
      </c>
      <c r="G3190" s="1">
        <v>0.2</v>
      </c>
      <c r="H3190" s="1" t="s">
        <v>36</v>
      </c>
      <c r="I3190" s="1" t="s">
        <v>21</v>
      </c>
      <c r="J3190" s="1" t="s">
        <v>97</v>
      </c>
    </row>
    <row r="3191" spans="1:10" x14ac:dyDescent="0.2">
      <c r="A3191" s="1" t="s">
        <v>4157</v>
      </c>
      <c r="B3191" s="3">
        <v>45392</v>
      </c>
      <c r="C3191" s="1" t="s">
        <v>281</v>
      </c>
      <c r="D3191" s="1" t="s">
        <v>30</v>
      </c>
      <c r="E3191" s="1">
        <v>11</v>
      </c>
      <c r="F3191" s="1">
        <v>798.12</v>
      </c>
      <c r="G3191" s="1">
        <v>0.2</v>
      </c>
      <c r="H3191" s="1" t="s">
        <v>20</v>
      </c>
      <c r="I3191" s="1" t="s">
        <v>47</v>
      </c>
      <c r="J3191" s="1" t="s">
        <v>75</v>
      </c>
    </row>
    <row r="3192" spans="1:10" x14ac:dyDescent="0.2">
      <c r="A3192" s="1" t="s">
        <v>4158</v>
      </c>
      <c r="B3192" s="1" t="s">
        <v>1456</v>
      </c>
      <c r="C3192" s="1" t="s">
        <v>210</v>
      </c>
      <c r="D3192" s="1" t="s">
        <v>88</v>
      </c>
      <c r="E3192" s="1">
        <v>6</v>
      </c>
      <c r="F3192" s="1">
        <v>1018.12</v>
      </c>
      <c r="G3192" s="1">
        <v>0.05</v>
      </c>
      <c r="H3192" s="1" t="s">
        <v>13</v>
      </c>
      <c r="I3192" s="1" t="s">
        <v>31</v>
      </c>
      <c r="J3192" s="1" t="s">
        <v>43</v>
      </c>
    </row>
    <row r="3193" spans="1:10" x14ac:dyDescent="0.2">
      <c r="A3193" s="1" t="s">
        <v>4159</v>
      </c>
      <c r="B3193" s="3">
        <v>45311</v>
      </c>
      <c r="C3193" s="1" t="s">
        <v>40</v>
      </c>
      <c r="D3193" s="1" t="s">
        <v>148</v>
      </c>
      <c r="E3193" s="1">
        <v>11</v>
      </c>
      <c r="F3193" s="1">
        <v>243.15</v>
      </c>
      <c r="G3193" s="1">
        <v>0</v>
      </c>
      <c r="H3193" s="1" t="s">
        <v>27</v>
      </c>
      <c r="I3193" s="1" t="s">
        <v>31</v>
      </c>
      <c r="J3193" s="1" t="s">
        <v>52</v>
      </c>
    </row>
    <row r="3194" spans="1:10" x14ac:dyDescent="0.2">
      <c r="A3194" s="1" t="s">
        <v>4160</v>
      </c>
      <c r="B3194" s="3">
        <v>45766</v>
      </c>
      <c r="C3194" s="1" t="s">
        <v>68</v>
      </c>
      <c r="D3194" s="1" t="s">
        <v>78</v>
      </c>
      <c r="E3194" s="1">
        <v>3</v>
      </c>
      <c r="F3194" s="1">
        <v>782.41</v>
      </c>
      <c r="G3194" s="1">
        <v>0</v>
      </c>
      <c r="H3194" s="1" t="s">
        <v>27</v>
      </c>
      <c r="I3194" s="1" t="s">
        <v>47</v>
      </c>
      <c r="J3194" s="1" t="s">
        <v>75</v>
      </c>
    </row>
    <row r="3195" spans="1:10" x14ac:dyDescent="0.2">
      <c r="A3195" s="1" t="s">
        <v>4161</v>
      </c>
      <c r="B3195" s="3">
        <v>45307</v>
      </c>
      <c r="C3195" s="1" t="s">
        <v>283</v>
      </c>
      <c r="D3195" s="1" t="s">
        <v>329</v>
      </c>
      <c r="E3195" s="1">
        <v>12</v>
      </c>
      <c r="F3195" s="1">
        <v>1334.92</v>
      </c>
      <c r="G3195" s="1">
        <v>0.2</v>
      </c>
      <c r="H3195" s="1" t="s">
        <v>115</v>
      </c>
      <c r="I3195" s="1" t="s">
        <v>21</v>
      </c>
      <c r="J3195" s="1" t="s">
        <v>170</v>
      </c>
    </row>
    <row r="3196" spans="1:10" x14ac:dyDescent="0.2">
      <c r="A3196" s="1" t="s">
        <v>4162</v>
      </c>
      <c r="B3196" s="1" t="s">
        <v>3962</v>
      </c>
      <c r="C3196" s="1" t="s">
        <v>371</v>
      </c>
      <c r="D3196" s="1" t="s">
        <v>216</v>
      </c>
      <c r="E3196" s="1">
        <v>5</v>
      </c>
      <c r="F3196" s="1">
        <v>1169.26</v>
      </c>
      <c r="G3196" s="1">
        <v>0.2</v>
      </c>
      <c r="H3196" s="1" t="s">
        <v>20</v>
      </c>
      <c r="I3196" s="1" t="s">
        <v>31</v>
      </c>
      <c r="J3196" s="1" t="s">
        <v>32</v>
      </c>
    </row>
    <row r="3197" spans="1:10" x14ac:dyDescent="0.2">
      <c r="A3197" s="1" t="s">
        <v>4163</v>
      </c>
      <c r="B3197" s="3">
        <v>45614</v>
      </c>
      <c r="C3197" s="1" t="s">
        <v>50</v>
      </c>
      <c r="D3197" s="1" t="s">
        <v>174</v>
      </c>
      <c r="E3197" s="1">
        <v>8</v>
      </c>
      <c r="F3197" s="1">
        <v>143.57</v>
      </c>
      <c r="G3197" s="1">
        <v>0</v>
      </c>
      <c r="H3197" s="1" t="s">
        <v>121</v>
      </c>
      <c r="I3197" s="1" t="s">
        <v>31</v>
      </c>
      <c r="J3197" s="1" t="s">
        <v>32</v>
      </c>
    </row>
    <row r="3198" spans="1:10" x14ac:dyDescent="0.2">
      <c r="A3198" s="1" t="s">
        <v>4164</v>
      </c>
      <c r="B3198" s="3">
        <v>45436</v>
      </c>
      <c r="C3198" s="1" t="s">
        <v>328</v>
      </c>
      <c r="D3198" s="1" t="s">
        <v>30</v>
      </c>
      <c r="E3198" s="1">
        <v>12</v>
      </c>
      <c r="F3198" s="1">
        <v>798.12</v>
      </c>
      <c r="G3198" s="1">
        <v>0.2</v>
      </c>
      <c r="H3198" s="1" t="s">
        <v>20</v>
      </c>
      <c r="I3198" s="1" t="s">
        <v>31</v>
      </c>
      <c r="J3198" s="1" t="s">
        <v>32</v>
      </c>
    </row>
    <row r="3199" spans="1:10" x14ac:dyDescent="0.2">
      <c r="A3199" s="1" t="s">
        <v>4165</v>
      </c>
      <c r="B3199" s="1" t="s">
        <v>1555</v>
      </c>
      <c r="C3199" s="1" t="s">
        <v>110</v>
      </c>
      <c r="D3199" s="1" t="s">
        <v>231</v>
      </c>
      <c r="E3199" s="1">
        <v>5</v>
      </c>
      <c r="F3199" s="1">
        <v>49.68</v>
      </c>
      <c r="G3199" s="1">
        <v>0</v>
      </c>
      <c r="H3199" s="1" t="s">
        <v>20</v>
      </c>
      <c r="I3199" s="1" t="s">
        <v>21</v>
      </c>
      <c r="J3199" s="1" t="s">
        <v>22</v>
      </c>
    </row>
    <row r="3200" spans="1:10" x14ac:dyDescent="0.2">
      <c r="A3200" s="1" t="s">
        <v>4166</v>
      </c>
      <c r="B3200" s="3">
        <v>45295</v>
      </c>
      <c r="C3200" s="1" t="s">
        <v>34</v>
      </c>
      <c r="D3200" s="1" t="s">
        <v>85</v>
      </c>
      <c r="E3200" s="1">
        <v>10</v>
      </c>
      <c r="F3200" s="1">
        <v>979.52</v>
      </c>
      <c r="G3200" s="1">
        <v>0</v>
      </c>
      <c r="H3200" s="1" t="s">
        <v>115</v>
      </c>
      <c r="I3200" s="1" t="s">
        <v>14</v>
      </c>
      <c r="J3200" s="1" t="s">
        <v>82</v>
      </c>
    </row>
    <row r="3201" spans="1:10" x14ac:dyDescent="0.2">
      <c r="A3201" s="1" t="s">
        <v>4167</v>
      </c>
      <c r="B3201" s="3">
        <v>45636</v>
      </c>
      <c r="C3201" s="1" t="s">
        <v>904</v>
      </c>
      <c r="D3201" s="1" t="s">
        <v>181</v>
      </c>
      <c r="E3201" s="1">
        <v>5</v>
      </c>
      <c r="F3201" s="1">
        <v>117.32</v>
      </c>
      <c r="G3201" s="1">
        <v>0.1</v>
      </c>
      <c r="H3201" s="1" t="s">
        <v>27</v>
      </c>
      <c r="I3201" s="1" t="s">
        <v>21</v>
      </c>
      <c r="J3201" s="1" t="s">
        <v>97</v>
      </c>
    </row>
    <row r="3202" spans="1:10" x14ac:dyDescent="0.2">
      <c r="A3202" s="1" t="s">
        <v>4168</v>
      </c>
      <c r="B3202" s="3">
        <v>45404</v>
      </c>
      <c r="C3202" s="1" t="s">
        <v>154</v>
      </c>
      <c r="D3202" s="1" t="s">
        <v>118</v>
      </c>
      <c r="E3202" s="1">
        <v>9</v>
      </c>
      <c r="F3202" s="1">
        <v>347.15</v>
      </c>
      <c r="G3202" s="1">
        <v>0</v>
      </c>
      <c r="H3202" s="1" t="s">
        <v>62</v>
      </c>
      <c r="I3202" s="1" t="s">
        <v>31</v>
      </c>
      <c r="J3202" s="1" t="s">
        <v>32</v>
      </c>
    </row>
    <row r="3203" spans="1:10" x14ac:dyDescent="0.2">
      <c r="A3203" s="1" t="s">
        <v>4169</v>
      </c>
      <c r="B3203" s="3">
        <v>45441</v>
      </c>
      <c r="C3203" s="1" t="s">
        <v>285</v>
      </c>
      <c r="D3203" s="1" t="s">
        <v>162</v>
      </c>
      <c r="E3203" s="1">
        <v>12</v>
      </c>
      <c r="F3203" s="1">
        <v>209.03</v>
      </c>
      <c r="G3203" s="1">
        <v>0</v>
      </c>
      <c r="H3203" s="1" t="s">
        <v>13</v>
      </c>
      <c r="I3203" s="1" t="s">
        <v>42</v>
      </c>
      <c r="J3203" s="1" t="s">
        <v>32</v>
      </c>
    </row>
    <row r="3204" spans="1:10" x14ac:dyDescent="0.2">
      <c r="A3204" s="1" t="s">
        <v>4170</v>
      </c>
      <c r="B3204" s="1" t="s">
        <v>4171</v>
      </c>
      <c r="C3204" s="1" t="s">
        <v>107</v>
      </c>
      <c r="D3204" s="1" t="s">
        <v>114</v>
      </c>
      <c r="E3204" s="1">
        <v>6</v>
      </c>
      <c r="F3204" s="1">
        <v>906.25</v>
      </c>
      <c r="G3204" s="1">
        <v>0</v>
      </c>
      <c r="H3204" s="1" t="s">
        <v>20</v>
      </c>
      <c r="I3204" s="1" t="s">
        <v>14</v>
      </c>
      <c r="J3204" s="1" t="s">
        <v>82</v>
      </c>
    </row>
    <row r="3205" spans="1:10" x14ac:dyDescent="0.2">
      <c r="A3205" s="1" t="s">
        <v>4172</v>
      </c>
      <c r="B3205" s="1" t="s">
        <v>754</v>
      </c>
      <c r="C3205" s="1" t="s">
        <v>18</v>
      </c>
      <c r="D3205" s="1" t="s">
        <v>231</v>
      </c>
      <c r="E3205" s="1">
        <v>3</v>
      </c>
      <c r="F3205" s="1">
        <v>49.68</v>
      </c>
      <c r="G3205" s="1">
        <v>0.1</v>
      </c>
      <c r="H3205" s="1" t="s">
        <v>27</v>
      </c>
      <c r="I3205" s="1" t="s">
        <v>483</v>
      </c>
      <c r="J3205" s="1" t="s">
        <v>22</v>
      </c>
    </row>
    <row r="3206" spans="1:10" x14ac:dyDescent="0.2">
      <c r="A3206" s="1" t="s">
        <v>4173</v>
      </c>
      <c r="B3206" s="3">
        <v>45710</v>
      </c>
      <c r="C3206" s="1" t="s">
        <v>64</v>
      </c>
      <c r="D3206" s="1" t="s">
        <v>81</v>
      </c>
      <c r="E3206" s="1">
        <v>5</v>
      </c>
      <c r="F3206" s="1">
        <v>849.05</v>
      </c>
      <c r="G3206" s="1">
        <v>0.2</v>
      </c>
      <c r="H3206" s="1" t="s">
        <v>27</v>
      </c>
      <c r="I3206" s="1" t="s">
        <v>31</v>
      </c>
      <c r="J3206" s="1" t="s">
        <v>43</v>
      </c>
    </row>
    <row r="3207" spans="1:10" x14ac:dyDescent="0.2">
      <c r="A3207" s="1" t="s">
        <v>4174</v>
      </c>
      <c r="B3207" s="3">
        <v>45351</v>
      </c>
      <c r="C3207" s="1" t="s">
        <v>904</v>
      </c>
      <c r="D3207" s="1" t="s">
        <v>41</v>
      </c>
      <c r="E3207" s="1">
        <v>3</v>
      </c>
      <c r="F3207" s="1">
        <v>944.31</v>
      </c>
      <c r="G3207" s="1">
        <v>0</v>
      </c>
      <c r="H3207" s="1" t="s">
        <v>27</v>
      </c>
      <c r="I3207" s="1" t="s">
        <v>21</v>
      </c>
      <c r="J3207" s="1" t="s">
        <v>97</v>
      </c>
    </row>
    <row r="3208" spans="1:10" x14ac:dyDescent="0.2">
      <c r="A3208" s="1" t="s">
        <v>4175</v>
      </c>
      <c r="B3208" s="3">
        <v>45593</v>
      </c>
      <c r="C3208" s="1" t="s">
        <v>351</v>
      </c>
      <c r="D3208" s="1" t="s">
        <v>297</v>
      </c>
      <c r="E3208" s="1">
        <v>3</v>
      </c>
      <c r="F3208" s="1">
        <v>112.32</v>
      </c>
      <c r="G3208" s="1">
        <v>0</v>
      </c>
      <c r="H3208" s="1" t="s">
        <v>13</v>
      </c>
      <c r="I3208" s="1" t="s">
        <v>14</v>
      </c>
      <c r="J3208" s="1" t="s">
        <v>15</v>
      </c>
    </row>
    <row r="3209" spans="1:10" x14ac:dyDescent="0.2">
      <c r="A3209" s="1" t="s">
        <v>4176</v>
      </c>
      <c r="B3209" s="1" t="s">
        <v>4039</v>
      </c>
      <c r="C3209" s="1" t="s">
        <v>252</v>
      </c>
      <c r="D3209" s="1" t="s">
        <v>417</v>
      </c>
      <c r="E3209" s="1">
        <v>5</v>
      </c>
      <c r="F3209" s="1">
        <v>1240.1099999999999</v>
      </c>
      <c r="G3209" s="1">
        <v>0.1</v>
      </c>
      <c r="H3209" s="1" t="s">
        <v>62</v>
      </c>
      <c r="I3209" s="1" t="s">
        <v>14</v>
      </c>
      <c r="J3209" s="1" t="s">
        <v>82</v>
      </c>
    </row>
    <row r="3210" spans="1:10" x14ac:dyDescent="0.2">
      <c r="A3210" s="1" t="s">
        <v>4177</v>
      </c>
      <c r="B3210" s="3">
        <v>45351</v>
      </c>
      <c r="C3210" s="1" t="s">
        <v>91</v>
      </c>
      <c r="D3210" s="1" t="s">
        <v>96</v>
      </c>
      <c r="E3210" s="1">
        <v>4</v>
      </c>
      <c r="F3210" s="1">
        <v>425.58</v>
      </c>
      <c r="G3210" s="1">
        <v>0</v>
      </c>
      <c r="H3210" s="1" t="s">
        <v>121</v>
      </c>
      <c r="I3210" s="1" t="s">
        <v>300</v>
      </c>
      <c r="J3210" s="1" t="s">
        <v>93</v>
      </c>
    </row>
    <row r="3211" spans="1:10" x14ac:dyDescent="0.2">
      <c r="A3211" s="1" t="s">
        <v>4178</v>
      </c>
      <c r="B3211" s="1" t="s">
        <v>473</v>
      </c>
      <c r="C3211" s="1" t="s">
        <v>355</v>
      </c>
      <c r="D3211" s="1" t="s">
        <v>78</v>
      </c>
      <c r="E3211" s="1">
        <v>12</v>
      </c>
      <c r="F3211" s="1">
        <v>782.41</v>
      </c>
      <c r="G3211" s="1">
        <v>0.2</v>
      </c>
      <c r="H3211" s="1" t="s">
        <v>121</v>
      </c>
      <c r="I3211" s="1" t="s">
        <v>14</v>
      </c>
      <c r="J3211" s="1" t="s">
        <v>82</v>
      </c>
    </row>
    <row r="3212" spans="1:10" x14ac:dyDescent="0.2">
      <c r="A3212" s="1" t="s">
        <v>4179</v>
      </c>
      <c r="B3212" s="3">
        <v>45781</v>
      </c>
      <c r="C3212" s="1" t="s">
        <v>557</v>
      </c>
      <c r="D3212" s="1" t="s">
        <v>365</v>
      </c>
      <c r="E3212" s="1">
        <v>12</v>
      </c>
      <c r="F3212" s="1">
        <v>1101.54</v>
      </c>
      <c r="G3212" s="1">
        <v>0.2</v>
      </c>
      <c r="H3212" s="1" t="s">
        <v>20</v>
      </c>
      <c r="I3212" s="1" t="s">
        <v>14</v>
      </c>
      <c r="J3212" s="1" t="s">
        <v>82</v>
      </c>
    </row>
    <row r="3213" spans="1:10" x14ac:dyDescent="0.2">
      <c r="A3213" s="1" t="s">
        <v>4180</v>
      </c>
      <c r="B3213" s="1" t="s">
        <v>4181</v>
      </c>
      <c r="C3213" s="1" t="s">
        <v>416</v>
      </c>
      <c r="D3213" s="1" t="s">
        <v>69</v>
      </c>
      <c r="E3213" s="1">
        <v>3</v>
      </c>
      <c r="F3213" s="1">
        <v>1013.15</v>
      </c>
      <c r="G3213" s="1">
        <v>0.15</v>
      </c>
      <c r="H3213" s="1" t="s">
        <v>121</v>
      </c>
      <c r="I3213" s="1" t="s">
        <v>47</v>
      </c>
      <c r="J3213" s="1" t="s">
        <v>48</v>
      </c>
    </row>
    <row r="3214" spans="1:10" x14ac:dyDescent="0.2">
      <c r="A3214" s="1" t="s">
        <v>4182</v>
      </c>
      <c r="B3214" s="3">
        <v>45575</v>
      </c>
      <c r="C3214" s="1" t="s">
        <v>135</v>
      </c>
      <c r="D3214" s="1" t="s">
        <v>127</v>
      </c>
      <c r="E3214" s="1">
        <v>10</v>
      </c>
      <c r="F3214" s="1">
        <v>418.2</v>
      </c>
      <c r="G3214" s="1">
        <v>0.05</v>
      </c>
      <c r="H3214" s="1" t="s">
        <v>27</v>
      </c>
      <c r="I3214" s="1" t="s">
        <v>47</v>
      </c>
      <c r="J3214" s="1" t="s">
        <v>58</v>
      </c>
    </row>
    <row r="3215" spans="1:10" x14ac:dyDescent="0.2">
      <c r="A3215" s="1" t="s">
        <v>4183</v>
      </c>
      <c r="B3215" s="3">
        <v>45410</v>
      </c>
      <c r="C3215" s="1" t="s">
        <v>57</v>
      </c>
      <c r="D3215" s="1" t="s">
        <v>155</v>
      </c>
      <c r="E3215" s="1">
        <v>3</v>
      </c>
      <c r="F3215" s="1">
        <v>1165.56</v>
      </c>
      <c r="G3215" s="1">
        <v>0.2</v>
      </c>
      <c r="H3215" s="1" t="s">
        <v>20</v>
      </c>
      <c r="I3215" s="1" t="s">
        <v>47</v>
      </c>
      <c r="J3215" s="1" t="s">
        <v>58</v>
      </c>
    </row>
    <row r="3216" spans="1:10" x14ac:dyDescent="0.2">
      <c r="A3216" s="1" t="s">
        <v>4184</v>
      </c>
      <c r="B3216" s="1" t="s">
        <v>4185</v>
      </c>
      <c r="C3216" s="1" t="s">
        <v>187</v>
      </c>
      <c r="D3216" s="1" t="s">
        <v>85</v>
      </c>
      <c r="E3216" s="1">
        <v>12</v>
      </c>
      <c r="F3216" s="1">
        <v>979.52</v>
      </c>
      <c r="G3216" s="1">
        <v>0.15</v>
      </c>
      <c r="H3216" s="1" t="s">
        <v>20</v>
      </c>
      <c r="I3216" s="1" t="s">
        <v>14</v>
      </c>
      <c r="J3216" s="1" t="s">
        <v>82</v>
      </c>
    </row>
    <row r="3217" spans="1:10" x14ac:dyDescent="0.2">
      <c r="A3217" s="1" t="s">
        <v>4186</v>
      </c>
      <c r="B3217" s="1" t="s">
        <v>2106</v>
      </c>
      <c r="C3217" s="1" t="s">
        <v>424</v>
      </c>
      <c r="D3217" s="1" t="s">
        <v>297</v>
      </c>
      <c r="E3217" s="1">
        <v>3</v>
      </c>
      <c r="F3217" s="1">
        <v>112.32</v>
      </c>
      <c r="G3217" s="1">
        <v>0.15</v>
      </c>
      <c r="H3217" s="1" t="s">
        <v>121</v>
      </c>
      <c r="I3217" s="1" t="s">
        <v>14</v>
      </c>
      <c r="J3217" s="1" t="s">
        <v>82</v>
      </c>
    </row>
    <row r="3218" spans="1:10" x14ac:dyDescent="0.2">
      <c r="A3218" s="1" t="s">
        <v>4187</v>
      </c>
      <c r="B3218" s="1" t="s">
        <v>2114</v>
      </c>
      <c r="C3218" s="1" t="s">
        <v>342</v>
      </c>
      <c r="D3218" s="1" t="s">
        <v>174</v>
      </c>
      <c r="E3218" s="1">
        <v>10</v>
      </c>
      <c r="F3218" s="1">
        <v>143.57</v>
      </c>
      <c r="G3218" s="1">
        <v>0.2</v>
      </c>
      <c r="H3218" s="1" t="s">
        <v>36</v>
      </c>
      <c r="I3218" s="1" t="s">
        <v>21</v>
      </c>
      <c r="J3218" s="1" t="s">
        <v>170</v>
      </c>
    </row>
    <row r="3219" spans="1:10" x14ac:dyDescent="0.2">
      <c r="A3219" s="1" t="s">
        <v>4188</v>
      </c>
      <c r="B3219" s="3">
        <v>45691</v>
      </c>
      <c r="C3219" s="1" t="s">
        <v>141</v>
      </c>
      <c r="D3219" s="1" t="s">
        <v>142</v>
      </c>
      <c r="E3219" s="1">
        <v>6</v>
      </c>
      <c r="F3219" s="1">
        <v>1118.93</v>
      </c>
      <c r="G3219" s="1">
        <v>0.2</v>
      </c>
      <c r="H3219" s="1" t="s">
        <v>115</v>
      </c>
      <c r="I3219" s="1" t="s">
        <v>14</v>
      </c>
      <c r="J3219" s="1" t="s">
        <v>15</v>
      </c>
    </row>
    <row r="3220" spans="1:10" x14ac:dyDescent="0.2">
      <c r="A3220" s="1" t="s">
        <v>4189</v>
      </c>
      <c r="B3220" s="3">
        <v>45674</v>
      </c>
      <c r="C3220" s="1" t="s">
        <v>50</v>
      </c>
      <c r="D3220" s="1" t="s">
        <v>269</v>
      </c>
      <c r="E3220" s="1">
        <v>1</v>
      </c>
      <c r="F3220" s="1">
        <v>865.02</v>
      </c>
      <c r="G3220" s="1">
        <v>0.05</v>
      </c>
      <c r="H3220" s="1" t="s">
        <v>20</v>
      </c>
      <c r="I3220" s="1" t="s">
        <v>31</v>
      </c>
      <c r="J3220" s="1" t="s">
        <v>43</v>
      </c>
    </row>
    <row r="3221" spans="1:10" x14ac:dyDescent="0.2">
      <c r="A3221" s="1" t="s">
        <v>4190</v>
      </c>
      <c r="B3221" s="3">
        <v>45814</v>
      </c>
      <c r="C3221" s="1" t="s">
        <v>259</v>
      </c>
      <c r="D3221" s="1" t="s">
        <v>155</v>
      </c>
      <c r="E3221" s="1">
        <v>5</v>
      </c>
      <c r="F3221" s="1">
        <v>1165.56</v>
      </c>
      <c r="G3221" s="1">
        <v>0</v>
      </c>
      <c r="H3221" s="1" t="s">
        <v>27</v>
      </c>
      <c r="I3221" s="1" t="s">
        <v>47</v>
      </c>
      <c r="J3221" s="1" t="s">
        <v>58</v>
      </c>
    </row>
    <row r="3222" spans="1:10" x14ac:dyDescent="0.2">
      <c r="A3222" s="1" t="s">
        <v>4191</v>
      </c>
      <c r="B3222" s="3">
        <v>45704</v>
      </c>
      <c r="C3222" s="1" t="s">
        <v>975</v>
      </c>
      <c r="D3222" s="1" t="s">
        <v>114</v>
      </c>
      <c r="E3222" s="1">
        <v>10</v>
      </c>
      <c r="F3222" s="1">
        <v>906.25</v>
      </c>
      <c r="G3222" s="1">
        <v>0.1</v>
      </c>
      <c r="H3222" s="1" t="s">
        <v>62</v>
      </c>
      <c r="I3222" s="1" t="s">
        <v>21</v>
      </c>
      <c r="J3222" s="1" t="s">
        <v>97</v>
      </c>
    </row>
    <row r="3223" spans="1:10" x14ac:dyDescent="0.2">
      <c r="A3223" s="1" t="s">
        <v>4192</v>
      </c>
      <c r="B3223" s="3">
        <v>45794</v>
      </c>
      <c r="C3223" s="1" t="s">
        <v>187</v>
      </c>
      <c r="D3223" s="1" t="s">
        <v>144</v>
      </c>
      <c r="E3223" s="1">
        <v>12</v>
      </c>
      <c r="F3223" s="1">
        <v>1029.82</v>
      </c>
      <c r="G3223" s="1">
        <v>0</v>
      </c>
      <c r="H3223" s="1" t="s">
        <v>115</v>
      </c>
      <c r="I3223" s="1" t="s">
        <v>14</v>
      </c>
      <c r="J3223" s="1" t="s">
        <v>15</v>
      </c>
    </row>
    <row r="3224" spans="1:10" x14ac:dyDescent="0.2">
      <c r="A3224" s="1" t="s">
        <v>4193</v>
      </c>
      <c r="B3224" s="3">
        <v>45480</v>
      </c>
      <c r="C3224" s="1" t="s">
        <v>154</v>
      </c>
      <c r="D3224" s="1" t="s">
        <v>365</v>
      </c>
      <c r="E3224" s="1">
        <v>5</v>
      </c>
      <c r="F3224" s="1">
        <v>1101.54</v>
      </c>
      <c r="G3224" s="1">
        <v>0</v>
      </c>
      <c r="H3224" s="1" t="s">
        <v>62</v>
      </c>
      <c r="I3224" s="1" t="s">
        <v>31</v>
      </c>
      <c r="J3224" s="1" t="s">
        <v>52</v>
      </c>
    </row>
    <row r="3225" spans="1:10" x14ac:dyDescent="0.2">
      <c r="A3225" s="1" t="s">
        <v>4194</v>
      </c>
      <c r="B3225" s="3">
        <v>45443</v>
      </c>
      <c r="C3225" s="1" t="s">
        <v>68</v>
      </c>
      <c r="D3225" s="1" t="s">
        <v>231</v>
      </c>
      <c r="E3225" s="1">
        <v>6</v>
      </c>
      <c r="F3225" s="1">
        <v>49.68</v>
      </c>
      <c r="G3225" s="1">
        <v>0</v>
      </c>
      <c r="H3225" s="1" t="s">
        <v>20</v>
      </c>
      <c r="I3225" s="1" t="s">
        <v>47</v>
      </c>
      <c r="J3225" s="1" t="s">
        <v>58</v>
      </c>
    </row>
    <row r="3226" spans="1:10" x14ac:dyDescent="0.2">
      <c r="A3226" s="1" t="s">
        <v>4195</v>
      </c>
      <c r="B3226" s="1" t="s">
        <v>2719</v>
      </c>
      <c r="C3226" s="1" t="s">
        <v>279</v>
      </c>
      <c r="D3226" s="1" t="s">
        <v>69</v>
      </c>
      <c r="E3226" s="1">
        <v>9</v>
      </c>
      <c r="F3226" s="1">
        <v>1013.15</v>
      </c>
      <c r="G3226" s="1">
        <v>0.1</v>
      </c>
      <c r="H3226" s="1" t="s">
        <v>13</v>
      </c>
      <c r="I3226" s="1" t="s">
        <v>47</v>
      </c>
      <c r="J3226" s="1" t="s">
        <v>75</v>
      </c>
    </row>
    <row r="3227" spans="1:10" x14ac:dyDescent="0.2">
      <c r="A3227" s="1" t="s">
        <v>4196</v>
      </c>
      <c r="B3227" s="3">
        <v>45526</v>
      </c>
      <c r="C3227" s="1" t="s">
        <v>57</v>
      </c>
      <c r="D3227" s="1" t="s">
        <v>118</v>
      </c>
      <c r="E3227" s="1">
        <v>1</v>
      </c>
      <c r="F3227" s="1">
        <v>347.15</v>
      </c>
      <c r="G3227" s="1">
        <v>0</v>
      </c>
      <c r="H3227" s="1" t="s">
        <v>20</v>
      </c>
      <c r="I3227" s="1" t="s">
        <v>47</v>
      </c>
      <c r="J3227" s="1" t="s">
        <v>75</v>
      </c>
    </row>
    <row r="3228" spans="1:10" x14ac:dyDescent="0.2">
      <c r="A3228" s="1" t="s">
        <v>4197</v>
      </c>
      <c r="B3228" s="3">
        <v>45658</v>
      </c>
      <c r="C3228" s="1" t="s">
        <v>110</v>
      </c>
      <c r="D3228" s="1" t="s">
        <v>151</v>
      </c>
      <c r="E3228" s="1">
        <v>5</v>
      </c>
      <c r="F3228" s="1">
        <v>838.72</v>
      </c>
      <c r="G3228" s="1">
        <v>0</v>
      </c>
      <c r="H3228" s="1" t="s">
        <v>121</v>
      </c>
      <c r="I3228" s="1" t="s">
        <v>289</v>
      </c>
      <c r="J3228" s="1" t="s">
        <v>170</v>
      </c>
    </row>
    <row r="3229" spans="1:10" x14ac:dyDescent="0.2">
      <c r="A3229" s="1" t="s">
        <v>2612</v>
      </c>
      <c r="B3229" s="1" t="s">
        <v>2613</v>
      </c>
      <c r="C3229" s="1" t="s">
        <v>313</v>
      </c>
      <c r="D3229" s="1" t="s">
        <v>69</v>
      </c>
      <c r="E3229" s="1">
        <v>2</v>
      </c>
      <c r="F3229" s="1">
        <v>1013.15</v>
      </c>
      <c r="G3229" s="1">
        <v>0.05</v>
      </c>
      <c r="H3229" s="1" t="s">
        <v>115</v>
      </c>
      <c r="I3229" s="1" t="s">
        <v>289</v>
      </c>
      <c r="J3229" s="1" t="s">
        <v>97</v>
      </c>
    </row>
    <row r="3230" spans="1:10" x14ac:dyDescent="0.2">
      <c r="A3230" s="1" t="s">
        <v>4198</v>
      </c>
      <c r="B3230" s="1" t="s">
        <v>1086</v>
      </c>
      <c r="C3230" s="1" t="s">
        <v>4199</v>
      </c>
      <c r="D3230" s="1" t="s">
        <v>231</v>
      </c>
      <c r="E3230" s="1">
        <v>5</v>
      </c>
      <c r="F3230" s="1">
        <v>49.68</v>
      </c>
      <c r="G3230" s="1">
        <v>0.1</v>
      </c>
      <c r="H3230" s="1" t="s">
        <v>20</v>
      </c>
      <c r="I3230" s="1" t="s">
        <v>31</v>
      </c>
      <c r="J3230" s="1" t="s">
        <v>32</v>
      </c>
    </row>
    <row r="3231" spans="1:10" x14ac:dyDescent="0.2">
      <c r="A3231" s="1" t="s">
        <v>4200</v>
      </c>
      <c r="B3231" s="1" t="s">
        <v>2845</v>
      </c>
      <c r="C3231" s="1" t="s">
        <v>451</v>
      </c>
      <c r="D3231" s="1" t="s">
        <v>12</v>
      </c>
      <c r="E3231" s="1">
        <v>2</v>
      </c>
      <c r="F3231" s="1">
        <v>210.2</v>
      </c>
      <c r="G3231" s="1">
        <v>0.2</v>
      </c>
      <c r="H3231" s="1" t="s">
        <v>62</v>
      </c>
      <c r="I3231" s="1" t="s">
        <v>31</v>
      </c>
      <c r="J3231" s="1" t="s">
        <v>32</v>
      </c>
    </row>
    <row r="3232" spans="1:10" x14ac:dyDescent="0.2">
      <c r="A3232" s="1" t="s">
        <v>4201</v>
      </c>
      <c r="B3232" s="1" t="s">
        <v>2016</v>
      </c>
      <c r="C3232" s="1" t="s">
        <v>288</v>
      </c>
      <c r="D3232" s="1" t="s">
        <v>96</v>
      </c>
      <c r="E3232" s="1">
        <v>5</v>
      </c>
      <c r="F3232" s="1">
        <v>425.58</v>
      </c>
      <c r="G3232" s="1">
        <v>0</v>
      </c>
      <c r="H3232" s="1" t="s">
        <v>20</v>
      </c>
      <c r="I3232" s="1" t="s">
        <v>21</v>
      </c>
      <c r="J3232" s="1" t="s">
        <v>22</v>
      </c>
    </row>
    <row r="3233" spans="1:10" x14ac:dyDescent="0.2">
      <c r="A3233" s="1" t="s">
        <v>4202</v>
      </c>
      <c r="B3233" s="3">
        <v>45696</v>
      </c>
      <c r="C3233" s="1" t="s">
        <v>306</v>
      </c>
      <c r="D3233" s="1" t="s">
        <v>12</v>
      </c>
      <c r="E3233" s="1"/>
      <c r="F3233" s="1">
        <v>210.2</v>
      </c>
      <c r="G3233" s="1">
        <v>0</v>
      </c>
      <c r="H3233" s="1" t="s">
        <v>27</v>
      </c>
      <c r="I3233" s="1" t="s">
        <v>14</v>
      </c>
      <c r="J3233" s="1" t="s">
        <v>93</v>
      </c>
    </row>
    <row r="3234" spans="1:10" x14ac:dyDescent="0.2">
      <c r="A3234" s="1" t="s">
        <v>4203</v>
      </c>
      <c r="B3234" s="3">
        <v>45751</v>
      </c>
      <c r="C3234" s="1" t="s">
        <v>68</v>
      </c>
      <c r="D3234" s="1" t="s">
        <v>297</v>
      </c>
      <c r="E3234" s="1">
        <v>10</v>
      </c>
      <c r="F3234" s="1">
        <v>112.32</v>
      </c>
      <c r="G3234" s="1">
        <v>0.1</v>
      </c>
      <c r="H3234" s="1" t="s">
        <v>27</v>
      </c>
      <c r="I3234" s="1" t="s">
        <v>47</v>
      </c>
      <c r="J3234" s="1" t="s">
        <v>48</v>
      </c>
    </row>
    <row r="3235" spans="1:10" x14ac:dyDescent="0.2">
      <c r="A3235" s="1" t="s">
        <v>4204</v>
      </c>
      <c r="B3235" s="1" t="s">
        <v>2765</v>
      </c>
      <c r="C3235" s="1" t="s">
        <v>616</v>
      </c>
      <c r="D3235" s="1" t="s">
        <v>158</v>
      </c>
      <c r="E3235" s="1">
        <v>7</v>
      </c>
      <c r="F3235" s="1">
        <v>1490.92</v>
      </c>
      <c r="G3235" s="1">
        <v>0</v>
      </c>
      <c r="H3235" s="1" t="s">
        <v>115</v>
      </c>
      <c r="I3235" s="1" t="s">
        <v>14</v>
      </c>
      <c r="J3235" s="1" t="s">
        <v>15</v>
      </c>
    </row>
    <row r="3236" spans="1:10" x14ac:dyDescent="0.2">
      <c r="A3236" s="1" t="s">
        <v>4205</v>
      </c>
      <c r="B3236" s="3">
        <v>45442</v>
      </c>
      <c r="C3236" s="1" t="s">
        <v>191</v>
      </c>
      <c r="D3236" s="1" t="s">
        <v>413</v>
      </c>
      <c r="E3236" s="1">
        <v>2</v>
      </c>
      <c r="F3236" s="1">
        <v>689.97</v>
      </c>
      <c r="G3236" s="1">
        <v>0.2</v>
      </c>
      <c r="H3236" s="1" t="s">
        <v>13</v>
      </c>
      <c r="I3236" s="1" t="s">
        <v>47</v>
      </c>
      <c r="J3236" s="1" t="s">
        <v>48</v>
      </c>
    </row>
    <row r="3237" spans="1:10" x14ac:dyDescent="0.2">
      <c r="A3237" s="1" t="s">
        <v>4206</v>
      </c>
      <c r="B3237" s="3">
        <v>45743</v>
      </c>
      <c r="C3237" s="1" t="s">
        <v>458</v>
      </c>
      <c r="D3237" s="1" t="s">
        <v>81</v>
      </c>
      <c r="E3237" s="1">
        <v>6</v>
      </c>
      <c r="F3237" s="1">
        <v>849.05</v>
      </c>
      <c r="G3237" s="1">
        <v>0</v>
      </c>
      <c r="H3237" s="1" t="s">
        <v>13</v>
      </c>
      <c r="I3237" s="1" t="s">
        <v>42</v>
      </c>
      <c r="J3237" s="1" t="s">
        <v>32</v>
      </c>
    </row>
    <row r="3238" spans="1:10" x14ac:dyDescent="0.2">
      <c r="A3238" s="1" t="s">
        <v>4207</v>
      </c>
      <c r="B3238" s="3">
        <v>45504</v>
      </c>
      <c r="C3238" s="1" t="s">
        <v>306</v>
      </c>
      <c r="D3238" s="1" t="s">
        <v>55</v>
      </c>
      <c r="E3238" s="1">
        <v>10</v>
      </c>
      <c r="F3238" s="1">
        <v>522.34</v>
      </c>
      <c r="G3238" s="1">
        <v>0.2</v>
      </c>
      <c r="H3238" s="1" t="s">
        <v>36</v>
      </c>
      <c r="I3238" s="1" t="s">
        <v>14</v>
      </c>
      <c r="J3238" s="1" t="s">
        <v>15</v>
      </c>
    </row>
    <row r="3239" spans="1:10" x14ac:dyDescent="0.2">
      <c r="A3239" s="1" t="s">
        <v>4208</v>
      </c>
      <c r="B3239" s="3">
        <v>45519</v>
      </c>
      <c r="C3239" s="1" t="s">
        <v>530</v>
      </c>
      <c r="D3239" s="1" t="s">
        <v>166</v>
      </c>
      <c r="E3239" s="1">
        <v>9</v>
      </c>
      <c r="F3239" s="1">
        <v>532.41999999999996</v>
      </c>
      <c r="G3239" s="1">
        <v>0.15</v>
      </c>
      <c r="H3239" s="1" t="s">
        <v>121</v>
      </c>
      <c r="I3239" s="1" t="s">
        <v>21</v>
      </c>
      <c r="J3239" s="1" t="s">
        <v>97</v>
      </c>
    </row>
    <row r="3240" spans="1:10" x14ac:dyDescent="0.2">
      <c r="A3240" s="1" t="s">
        <v>4209</v>
      </c>
      <c r="B3240" s="1" t="s">
        <v>2421</v>
      </c>
      <c r="C3240" s="1" t="s">
        <v>4210</v>
      </c>
      <c r="D3240" s="1" t="s">
        <v>199</v>
      </c>
      <c r="E3240" s="1">
        <v>12</v>
      </c>
      <c r="F3240" s="1">
        <v>528.79999999999995</v>
      </c>
      <c r="G3240" s="1">
        <v>0.05</v>
      </c>
      <c r="H3240" s="1" t="s">
        <v>36</v>
      </c>
      <c r="I3240" s="1" t="s">
        <v>483</v>
      </c>
      <c r="J3240" s="1" t="s">
        <v>22</v>
      </c>
    </row>
    <row r="3241" spans="1:10" x14ac:dyDescent="0.2">
      <c r="A3241" s="1" t="s">
        <v>4211</v>
      </c>
      <c r="B3241" s="3">
        <v>45331</v>
      </c>
      <c r="C3241" s="1" t="s">
        <v>4212</v>
      </c>
      <c r="D3241" s="1" t="s">
        <v>213</v>
      </c>
      <c r="E3241" s="1">
        <v>1</v>
      </c>
      <c r="F3241" s="1">
        <v>1084.72</v>
      </c>
      <c r="G3241" s="1">
        <v>0.15</v>
      </c>
      <c r="H3241" s="1" t="s">
        <v>62</v>
      </c>
      <c r="I3241" s="1" t="s">
        <v>14</v>
      </c>
      <c r="J3241" s="1" t="s">
        <v>93</v>
      </c>
    </row>
  </sheetData>
  <pageMargins left="0.75" right="0.75" top="1" bottom="1" header="0.5" footer="0.5"/>
  <pageSetup paperSize="9"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0D6C21-CC45-574C-BBA5-1B14230D5C0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Orders_CLEAN</vt:lpstr>
      <vt:lpstr>Phase 4</vt:lpstr>
      <vt:lpstr>Pivot &amp; Chart 1</vt:lpstr>
      <vt:lpstr>Pivot &amp; Chart 2</vt:lpstr>
      <vt:lpstr>Pivot 3</vt:lpstr>
      <vt:lpstr>Pivot 4 &amp; Chart 3</vt:lpstr>
      <vt:lpstr>Pivot 5</vt:lpstr>
      <vt:lpstr>Assumptions Lookup</vt:lpstr>
      <vt:lpstr>Summary</vt:lpstr>
      <vt:lpstr>Customers</vt:lpstr>
      <vt:lpstr>Products</vt:lpstr>
      <vt:lpstr>Employees</vt:lpstr>
      <vt:lpstr>Returns</vt:lpstr>
      <vt:lpstr>Regional_Targets</vt:lpstr>
      <vt:lpstr>Region_Lookup</vt:lpstr>
      <vt:lpstr>Orders_RAW</vt:lpstr>
      <vt:lpstr>CostInflationAssumption</vt:lpstr>
      <vt:lpstr>CurrentFXRate</vt:lpstr>
      <vt:lpstr>DiscountAssumption</vt:lpstr>
      <vt:lpstr>ReportingYear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Aamir Devnath</cp:lastModifiedBy>
  <cp:lastPrinted>2026-09-08T06:52:50Z</cp:lastPrinted>
  <dcterms:created xsi:type="dcterms:W3CDTF">2026-07-17T09:28:53Z</dcterms:created>
  <dcterms:modified xsi:type="dcterms:W3CDTF">2026-09-08T07:16:40Z</dcterms:modified>
</cp:coreProperties>
</file>